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defaultThemeVersion="166925"/>
  <mc:AlternateContent xmlns:mc="http://schemas.openxmlformats.org/markup-compatibility/2006">
    <mc:Choice Requires="x15">
      <x15ac:absPath xmlns:x15ac="http://schemas.microsoft.com/office/spreadsheetml/2010/11/ac" url="G:\과제\"/>
    </mc:Choice>
  </mc:AlternateContent>
  <xr:revisionPtr revIDLastSave="0" documentId="13_ncr:1_{27D1CD38-E6C1-4733-8155-220B872D5F33}" xr6:coauthVersionLast="47" xr6:coauthVersionMax="47" xr10:uidLastSave="{00000000-0000-0000-0000-000000000000}"/>
  <bookViews>
    <workbookView xWindow="-120" yWindow="-120" windowWidth="29040" windowHeight="15720" tabRatio="926" activeTab="5" xr2:uid="{00000000-000D-0000-FFFF-FFFF00000000}"/>
  </bookViews>
  <sheets>
    <sheet name="DATA" sheetId="63" r:id="rId1"/>
    <sheet name="INDEX_ABYSS" sheetId="11" r:id="rId2"/>
    <sheet name="ABYSS" sheetId="1" r:id="rId3"/>
    <sheet name="ABYSS_MONSTER_LIST" sheetId="57" r:id="rId4"/>
    <sheet name="MONSTER" sheetId="60" r:id="rId5"/>
    <sheet name="ATTRIBUTE_GROUP" sheetId="62" r:id="rId6"/>
    <sheet name="ABYSS_CONDITION" sheetId="42" r:id="rId7"/>
    <sheet name="QUEST" sheetId="43" r:id="rId8"/>
    <sheet name="PENALTY_OPTION" sheetId="3" r:id="rId9"/>
    <sheet name="REWARD" sheetId="54" r:id="rId10"/>
    <sheet name="INDEX_ITEM" sheetId="14" r:id="rId11"/>
    <sheet name="ITEM" sheetId="23" r:id="rId12"/>
    <sheet name="CATEGORY" sheetId="24" r:id="rId13"/>
    <sheet name="ITEM_OPTION" sheetId="46" r:id="rId14"/>
    <sheet name="ITEM_OPTION_GROUP" sheetId="56" r:id="rId15"/>
    <sheet name="SET_GROUP" sheetId="15" r:id="rId16"/>
    <sheet name="ITEM_GAIN_INFO" sheetId="25" r:id="rId17"/>
    <sheet name="STRING" sheetId="20" r:id="rId18"/>
  </sheets>
  <definedNames>
    <definedName name="_xlnm._FilterDatabase" localSheetId="17" hidden="1">STRING!$A$1:$C$2923</definedName>
    <definedName name="ID규칙_등급_단위">INDEX_ITEM!$J$5</definedName>
    <definedName name="ID규칙_몬스터_레벨_단위">INDEX_ABYSS!$K$53</definedName>
    <definedName name="ID규칙_보상_그룹_단위">INDEX_ABYSS!$K$199</definedName>
    <definedName name="ID규칙_비경_그룹_단위">INDEX_ABYSS!$K$4</definedName>
    <definedName name="ID규칙_비경_조건_그룹_단위">INDEX_ABYSS!$K$90</definedName>
    <definedName name="ID규칙_세트_그룹_단위">INDEX_ITEM!$J$113</definedName>
    <definedName name="ID규칙_스테이지_타입_단위">INDEX_ABYSS!$K$5</definedName>
    <definedName name="ID규칙_아이템_타입_단위">INDEX_ITEM!$J$4</definedName>
    <definedName name="ID규칙_옵션_그룹_단위">INDEX_ITEM!$J$77</definedName>
    <definedName name="ID규칙_요일_단위">INDEX_ABYSS!$K$200</definedName>
    <definedName name="ID규칙_지맥_이상_그룹_단위">INDEX_ABYSS!$K$123</definedName>
    <definedName name="ID규칙_추천_원소_그룹_단위">INDEX_ABYSS!$K$67</definedName>
    <definedName name="ID규칙_토벌_리스트_그룹_단위">INDEX_ABYSS!$K$41</definedName>
    <definedName name="ID규칙_획득처_그룹_단위">INDEX_ITEM!$J$181</definedName>
    <definedName name="세트_옵션타입">INDEX_ITEM!$B$133:$C$171</definedName>
    <definedName name="세트_컨디션타입">INDEX_ITEM!$F$133:$G$163</definedName>
    <definedName name="옵션_타입">INDEX_ABYSS!$B$139:$C$189</definedName>
    <definedName name="주옵션_타입">INDEX_ITEM!$B$90:$C$108</definedName>
    <definedName name="컨디션_타입">INDEX_ABYSS!$E$139:$F$179</definedName>
    <definedName name="필요조건그룹">INDEX_ABYSS!$B$101:$C$108</definedName>
    <definedName name="획득_컨텐츠">INDEX_ITEM!$B$193:$C$271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2" l="1"/>
  <c r="D6" i="62"/>
  <c r="D7" i="62"/>
  <c r="D8" i="62"/>
  <c r="D9" i="62"/>
  <c r="D10" i="62"/>
  <c r="D11" i="62"/>
  <c r="D12" i="62"/>
  <c r="D13" i="62"/>
  <c r="D14" i="62"/>
  <c r="D15" i="62"/>
  <c r="D16" i="62"/>
  <c r="D17" i="62"/>
  <c r="D18" i="62"/>
  <c r="D19" i="62"/>
  <c r="D20" i="62"/>
  <c r="D21" i="62"/>
  <c r="D22" i="62"/>
  <c r="D23" i="62"/>
  <c r="D24" i="62"/>
  <c r="D25" i="62"/>
  <c r="D26" i="62"/>
  <c r="D27" i="62"/>
  <c r="D28" i="62"/>
  <c r="D29" i="62"/>
  <c r="D30" i="62"/>
  <c r="D31" i="62"/>
  <c r="D32" i="62"/>
  <c r="D33" i="62"/>
  <c r="D34" i="62"/>
  <c r="D35" i="62"/>
  <c r="D36" i="62"/>
  <c r="D37" i="62"/>
  <c r="D38" i="62"/>
  <c r="D39" i="62"/>
  <c r="D40" i="62"/>
  <c r="D41" i="62"/>
  <c r="D42" i="62"/>
  <c r="D43" i="62"/>
  <c r="D44" i="62"/>
  <c r="D45" i="62"/>
  <c r="D46" i="62"/>
  <c r="D47" i="62"/>
  <c r="D48" i="62"/>
  <c r="D49" i="62"/>
  <c r="D50" i="62"/>
  <c r="D51" i="62"/>
  <c r="D52" i="62"/>
  <c r="D53" i="62"/>
  <c r="D54" i="62"/>
  <c r="D55" i="62"/>
  <c r="D56" i="62"/>
  <c r="D57" i="62"/>
  <c r="D58" i="62"/>
  <c r="D59" i="62"/>
  <c r="D60" i="62"/>
  <c r="D61" i="62"/>
  <c r="D62" i="62"/>
  <c r="D63" i="62"/>
  <c r="D64" i="62"/>
  <c r="D65" i="62"/>
  <c r="D66" i="62"/>
  <c r="D67" i="62"/>
  <c r="D68" i="62"/>
  <c r="D69" i="62"/>
  <c r="D70" i="62"/>
  <c r="D71" i="62"/>
  <c r="D72" i="62"/>
  <c r="D73" i="62"/>
  <c r="D74" i="62"/>
  <c r="D75" i="62"/>
  <c r="D76" i="62"/>
  <c r="D77" i="62"/>
  <c r="D78" i="62"/>
  <c r="D79" i="62"/>
  <c r="D80" i="62"/>
  <c r="D81" i="62"/>
  <c r="D82" i="62"/>
  <c r="D83" i="62"/>
  <c r="D84" i="62"/>
  <c r="D85" i="62"/>
  <c r="D86" i="62"/>
  <c r="D87" i="62"/>
  <c r="D88" i="62"/>
  <c r="D89" i="62"/>
  <c r="D90" i="62"/>
  <c r="D91" i="62"/>
  <c r="D92" i="62"/>
  <c r="D93" i="62"/>
  <c r="D94" i="62"/>
  <c r="D95" i="62"/>
  <c r="D96" i="62"/>
  <c r="D97" i="62"/>
  <c r="D98" i="62"/>
  <c r="D99" i="62"/>
  <c r="D100" i="62"/>
  <c r="D101" i="62"/>
  <c r="D102" i="62"/>
  <c r="D103" i="62"/>
  <c r="D104" i="62"/>
  <c r="D105" i="62"/>
  <c r="D106" i="62"/>
  <c r="D107" i="62"/>
  <c r="D108" i="62"/>
  <c r="D109" i="62"/>
  <c r="D110" i="62"/>
  <c r="D111" i="62"/>
  <c r="D112" i="62"/>
  <c r="D113" i="62"/>
  <c r="D114" i="62"/>
  <c r="D115" i="62"/>
  <c r="D116" i="62"/>
  <c r="D117" i="62"/>
  <c r="D118" i="62"/>
  <c r="D119" i="62"/>
  <c r="D120" i="62"/>
  <c r="D121" i="62"/>
  <c r="D122" i="62"/>
  <c r="D123" i="62"/>
  <c r="D124" i="62"/>
  <c r="D125" i="62"/>
  <c r="D126" i="62"/>
  <c r="D127" i="62"/>
  <c r="D128" i="62"/>
  <c r="D129" i="62"/>
  <c r="D130" i="62"/>
  <c r="D131" i="62"/>
  <c r="D132" i="62"/>
  <c r="D133" i="62"/>
  <c r="D134" i="62"/>
  <c r="D135" i="62"/>
  <c r="D136" i="62"/>
  <c r="D137" i="62"/>
  <c r="D138" i="62"/>
  <c r="D139" i="62"/>
  <c r="D140" i="62"/>
  <c r="D141" i="62"/>
  <c r="D142" i="62"/>
  <c r="D143" i="62"/>
  <c r="D144" i="62"/>
  <c r="D145" i="62"/>
  <c r="D146" i="62"/>
  <c r="D147" i="62"/>
  <c r="D148" i="62"/>
  <c r="D149" i="62"/>
  <c r="D150" i="62"/>
  <c r="D151" i="62"/>
  <c r="D152" i="62"/>
  <c r="D153" i="62"/>
  <c r="D154" i="62"/>
  <c r="D155" i="62"/>
  <c r="D156" i="62"/>
  <c r="D157" i="62"/>
  <c r="D158" i="62"/>
  <c r="D159" i="62"/>
  <c r="D160" i="62"/>
  <c r="D161" i="62"/>
  <c r="D162" i="62"/>
  <c r="D163" i="62"/>
  <c r="D164" i="62"/>
  <c r="D165" i="62"/>
  <c r="D166" i="62"/>
  <c r="D167" i="62"/>
  <c r="D168" i="62"/>
  <c r="D169" i="62"/>
  <c r="D170" i="62"/>
  <c r="D171" i="62"/>
  <c r="D172" i="62"/>
  <c r="D173" i="62"/>
  <c r="D174" i="62"/>
  <c r="D175" i="62"/>
  <c r="D176" i="62"/>
  <c r="D177" i="62"/>
  <c r="D178" i="62"/>
  <c r="D179" i="62"/>
  <c r="D180" i="62"/>
  <c r="D181" i="62"/>
  <c r="D182" i="62"/>
  <c r="D183" i="62"/>
  <c r="D184" i="62"/>
  <c r="D185" i="62"/>
  <c r="D186" i="62"/>
  <c r="D187" i="62"/>
  <c r="D188" i="62"/>
  <c r="D189" i="62"/>
  <c r="D190" i="62"/>
  <c r="D191" i="62"/>
  <c r="D192" i="62"/>
  <c r="D193" i="62"/>
  <c r="D194" i="62"/>
  <c r="D195" i="62"/>
  <c r="D196" i="62"/>
  <c r="D197" i="62"/>
  <c r="D198" i="62"/>
  <c r="D199" i="62"/>
  <c r="D200" i="62"/>
  <c r="D201" i="62"/>
  <c r="D202" i="62"/>
  <c r="D203" i="62"/>
  <c r="D204" i="62"/>
  <c r="D205" i="62"/>
  <c r="D206" i="62"/>
  <c r="D207" i="62"/>
  <c r="D208" i="62"/>
  <c r="D209" i="62"/>
  <c r="D210" i="62"/>
  <c r="D211" i="62"/>
  <c r="D212" i="62"/>
  <c r="D213" i="62"/>
  <c r="D214" i="62"/>
  <c r="D215" i="62"/>
  <c r="D216" i="62"/>
  <c r="D217" i="62"/>
  <c r="D218" i="62"/>
  <c r="D219" i="62"/>
  <c r="D220" i="62"/>
  <c r="D221" i="62"/>
  <c r="D222" i="62"/>
  <c r="D223" i="62"/>
  <c r="D224" i="62"/>
  <c r="D225" i="62"/>
  <c r="D226" i="62"/>
  <c r="D227" i="62"/>
  <c r="D228" i="62"/>
  <c r="D229" i="62"/>
  <c r="D230" i="62"/>
  <c r="D231" i="62"/>
  <c r="D232" i="62"/>
  <c r="D233" i="62"/>
  <c r="D234" i="62"/>
  <c r="D235" i="62"/>
  <c r="D236" i="62"/>
  <c r="D237" i="62"/>
  <c r="D238" i="62"/>
  <c r="D239" i="62"/>
  <c r="D240" i="62"/>
  <c r="D241" i="62"/>
  <c r="D242" i="62"/>
  <c r="D243" i="62"/>
  <c r="D244" i="62"/>
  <c r="D245" i="62"/>
  <c r="D246" i="62"/>
  <c r="D247" i="62"/>
  <c r="D248" i="62"/>
  <c r="D249" i="62"/>
  <c r="D250" i="62"/>
  <c r="D251" i="62"/>
  <c r="D252" i="62"/>
  <c r="D253" i="62"/>
  <c r="D254" i="62"/>
  <c r="D255" i="62"/>
  <c r="D256" i="62"/>
  <c r="D257" i="62"/>
  <c r="D258" i="62"/>
  <c r="D259" i="62"/>
  <c r="D260" i="62"/>
  <c r="D261" i="62"/>
  <c r="D262" i="62"/>
  <c r="D263" i="62"/>
  <c r="D264" i="62"/>
  <c r="D265" i="62"/>
  <c r="D266" i="62"/>
  <c r="D267" i="62"/>
  <c r="D268" i="62"/>
  <c r="D269" i="62"/>
  <c r="D270" i="62"/>
  <c r="D271" i="62"/>
  <c r="D272" i="62"/>
  <c r="D273" i="62"/>
  <c r="D274" i="62"/>
  <c r="D275" i="62"/>
  <c r="D276" i="62"/>
  <c r="D277" i="62"/>
  <c r="D278" i="62"/>
  <c r="D279" i="62"/>
  <c r="D280" i="62"/>
  <c r="D281" i="62"/>
  <c r="D282" i="62"/>
  <c r="D283" i="62"/>
  <c r="D284" i="62"/>
  <c r="D285" i="62"/>
  <c r="D286" i="62"/>
  <c r="D287" i="62"/>
  <c r="D288" i="62"/>
  <c r="D289" i="62"/>
  <c r="D290" i="62"/>
  <c r="D291" i="62"/>
  <c r="D292" i="62"/>
  <c r="D293" i="62"/>
  <c r="D294" i="62"/>
  <c r="D295" i="62"/>
  <c r="D296" i="62"/>
  <c r="D297" i="62"/>
  <c r="D298" i="62"/>
  <c r="D299" i="62"/>
  <c r="D300" i="62"/>
  <c r="D301" i="62"/>
  <c r="D302" i="62"/>
  <c r="D303" i="62"/>
  <c r="D304" i="62"/>
  <c r="D305" i="62"/>
  <c r="D306" i="62"/>
  <c r="D307" i="62"/>
  <c r="D308" i="62"/>
  <c r="D309" i="62"/>
  <c r="D310" i="62"/>
  <c r="D311" i="62"/>
  <c r="D312" i="62"/>
  <c r="D313" i="62"/>
  <c r="D314" i="62"/>
  <c r="D315" i="62"/>
  <c r="D316" i="62"/>
  <c r="D317" i="62"/>
  <c r="D318" i="62"/>
  <c r="D319" i="62"/>
  <c r="D320" i="62"/>
  <c r="D321" i="62"/>
  <c r="D4" i="62"/>
  <c r="E6" i="54" l="1"/>
  <c r="E7" i="54"/>
  <c r="E8" i="54"/>
  <c r="E9" i="54"/>
  <c r="E10" i="54"/>
  <c r="E11" i="54"/>
  <c r="E12" i="54"/>
  <c r="E13" i="54"/>
  <c r="E14" i="54"/>
  <c r="E15" i="54"/>
  <c r="E16" i="54"/>
  <c r="E17" i="54"/>
  <c r="E18" i="54"/>
  <c r="E19" i="54"/>
  <c r="E20" i="54"/>
  <c r="E21" i="54"/>
  <c r="E22" i="54"/>
  <c r="E23" i="54"/>
  <c r="E24" i="54"/>
  <c r="E25" i="54"/>
  <c r="E26" i="54"/>
  <c r="E27" i="54"/>
  <c r="E28" i="54"/>
  <c r="E29" i="54"/>
  <c r="E30" i="54"/>
  <c r="E31" i="54"/>
  <c r="E32" i="54"/>
  <c r="E33" i="54"/>
  <c r="E34" i="54"/>
  <c r="E35" i="54"/>
  <c r="E36" i="54"/>
  <c r="E37" i="54"/>
  <c r="E38" i="54"/>
  <c r="E39" i="54"/>
  <c r="E40" i="54"/>
  <c r="E41" i="54"/>
  <c r="E42" i="54"/>
  <c r="E43" i="54"/>
  <c r="E44" i="54"/>
  <c r="E45" i="54"/>
  <c r="E46" i="54"/>
  <c r="E47" i="54"/>
  <c r="E48" i="54"/>
  <c r="E49" i="54"/>
  <c r="E50" i="54"/>
  <c r="E51" i="54"/>
  <c r="E52" i="54"/>
  <c r="E53" i="54"/>
  <c r="E54" i="54"/>
  <c r="E55" i="54"/>
  <c r="E56" i="54"/>
  <c r="E57" i="54"/>
  <c r="E58" i="54"/>
  <c r="E59" i="54"/>
  <c r="E60" i="54"/>
  <c r="E61" i="54"/>
  <c r="E62" i="54"/>
  <c r="E63" i="54"/>
  <c r="E64" i="54"/>
  <c r="E65" i="54"/>
  <c r="E66" i="54"/>
  <c r="E67" i="54"/>
  <c r="E68" i="54"/>
  <c r="E69" i="54"/>
  <c r="E70" i="54"/>
  <c r="E71" i="54"/>
  <c r="E72" i="54"/>
  <c r="E73" i="54"/>
  <c r="E74" i="54"/>
  <c r="E75" i="54"/>
  <c r="E76" i="54"/>
  <c r="E77" i="54"/>
  <c r="E78" i="54"/>
  <c r="E79" i="54"/>
  <c r="E80" i="54"/>
  <c r="E81" i="54"/>
  <c r="E82" i="54"/>
  <c r="E83" i="54"/>
  <c r="E84" i="54"/>
  <c r="E85" i="54"/>
  <c r="E86" i="54"/>
  <c r="E87" i="54"/>
  <c r="E88" i="54"/>
  <c r="E89" i="54"/>
  <c r="E90" i="54"/>
  <c r="E91" i="54"/>
  <c r="E92" i="54"/>
  <c r="E93" i="54"/>
  <c r="E94" i="54"/>
  <c r="E95" i="54"/>
  <c r="E96" i="54"/>
  <c r="E97" i="54"/>
  <c r="E98" i="54"/>
  <c r="E99" i="54"/>
  <c r="E100" i="54"/>
  <c r="E101" i="54"/>
  <c r="E102" i="54"/>
  <c r="E103" i="54"/>
  <c r="E104" i="54"/>
  <c r="E105" i="54"/>
  <c r="E106" i="54"/>
  <c r="E107" i="54"/>
  <c r="E108" i="54"/>
  <c r="E109" i="54"/>
  <c r="E110" i="54"/>
  <c r="E111" i="54"/>
  <c r="E112" i="54"/>
  <c r="E113" i="54"/>
  <c r="E114" i="54"/>
  <c r="E115" i="54"/>
  <c r="E116" i="54"/>
  <c r="E117" i="54"/>
  <c r="E118" i="54"/>
  <c r="E119" i="54"/>
  <c r="E120" i="54"/>
  <c r="E121" i="54"/>
  <c r="E122" i="54"/>
  <c r="E123" i="54"/>
  <c r="E124" i="54"/>
  <c r="E125" i="54"/>
  <c r="E126" i="54"/>
  <c r="E127" i="54"/>
  <c r="E128" i="54"/>
  <c r="E129" i="54"/>
  <c r="E130" i="54"/>
  <c r="E131" i="54"/>
  <c r="E132" i="54"/>
  <c r="E133" i="54"/>
  <c r="E134" i="54"/>
  <c r="E135" i="54"/>
  <c r="E136" i="54"/>
  <c r="E137" i="54"/>
  <c r="E138" i="54"/>
  <c r="E139" i="54"/>
  <c r="E140" i="54"/>
  <c r="E141" i="54"/>
  <c r="E142" i="54"/>
  <c r="E143" i="54"/>
  <c r="E144" i="54"/>
  <c r="E145" i="54"/>
  <c r="E146" i="54"/>
  <c r="E147" i="54"/>
  <c r="E148" i="54"/>
  <c r="E149" i="54"/>
  <c r="E150" i="54"/>
  <c r="E151" i="54"/>
  <c r="E152" i="54"/>
  <c r="E153" i="54"/>
  <c r="E154" i="54"/>
  <c r="E155" i="54"/>
  <c r="E156" i="54"/>
  <c r="E157" i="54"/>
  <c r="E158" i="54"/>
  <c r="E159" i="54"/>
  <c r="E160" i="54"/>
  <c r="E161" i="54"/>
  <c r="E162" i="54"/>
  <c r="E163" i="54"/>
  <c r="E164" i="54"/>
  <c r="E165" i="54"/>
  <c r="E166" i="54"/>
  <c r="E167" i="54"/>
  <c r="E168" i="54"/>
  <c r="E169" i="54"/>
  <c r="E170" i="54"/>
  <c r="E171" i="54"/>
  <c r="E172" i="54"/>
  <c r="E173" i="54"/>
  <c r="E174" i="54"/>
  <c r="E175" i="54"/>
  <c r="E176" i="54"/>
  <c r="E177" i="54"/>
  <c r="E178" i="54"/>
  <c r="E179" i="54"/>
  <c r="E180" i="54"/>
  <c r="E181" i="54"/>
  <c r="E182" i="54"/>
  <c r="E183" i="54"/>
  <c r="E184" i="54"/>
  <c r="E185" i="54"/>
  <c r="E186" i="54"/>
  <c r="E187" i="54"/>
  <c r="E188" i="54"/>
  <c r="E189" i="54"/>
  <c r="E190" i="54"/>
  <c r="E191" i="54"/>
  <c r="E192" i="54"/>
  <c r="E193" i="54"/>
  <c r="E194" i="54"/>
  <c r="E195" i="54"/>
  <c r="E196" i="54"/>
  <c r="E197" i="54"/>
  <c r="E198" i="54"/>
  <c r="E199" i="54"/>
  <c r="E200" i="54"/>
  <c r="E201" i="54"/>
  <c r="E202" i="54"/>
  <c r="E203" i="54"/>
  <c r="E204" i="54"/>
  <c r="E205" i="54"/>
  <c r="E206" i="54"/>
  <c r="E207" i="54"/>
  <c r="E208" i="54"/>
  <c r="E209" i="54"/>
  <c r="E210" i="54"/>
  <c r="E211" i="54"/>
  <c r="E212" i="54"/>
  <c r="E213" i="54"/>
  <c r="E214" i="54"/>
  <c r="E215" i="54"/>
  <c r="E216" i="54"/>
  <c r="E217" i="54"/>
  <c r="E218" i="54"/>
  <c r="E219" i="54"/>
  <c r="E220" i="54"/>
  <c r="E221" i="54"/>
  <c r="E222" i="54"/>
  <c r="E223" i="54"/>
  <c r="E224" i="54"/>
  <c r="E225" i="54"/>
  <c r="E226" i="54"/>
  <c r="E227" i="54"/>
  <c r="E228" i="54"/>
  <c r="E229" i="54"/>
  <c r="E230" i="54"/>
  <c r="E231" i="54"/>
  <c r="E232" i="54"/>
  <c r="E233" i="54"/>
  <c r="E234" i="54"/>
  <c r="E235" i="54"/>
  <c r="E236" i="54"/>
  <c r="E237" i="54"/>
  <c r="E238" i="54"/>
  <c r="E239" i="54"/>
  <c r="E240" i="54"/>
  <c r="E241" i="54"/>
  <c r="E242" i="54"/>
  <c r="E243" i="54"/>
  <c r="E244" i="54"/>
  <c r="E245" i="54"/>
  <c r="E246" i="54"/>
  <c r="E247" i="54"/>
  <c r="E248" i="54"/>
  <c r="E249" i="54"/>
  <c r="E250" i="54"/>
  <c r="E251" i="54"/>
  <c r="E252" i="54"/>
  <c r="E253" i="54"/>
  <c r="E254" i="54"/>
  <c r="E255" i="54"/>
  <c r="E256" i="54"/>
  <c r="E257" i="54"/>
  <c r="E258" i="54"/>
  <c r="E259" i="54"/>
  <c r="E260" i="54"/>
  <c r="E261" i="54"/>
  <c r="E262" i="54"/>
  <c r="E263" i="54"/>
  <c r="E264" i="54"/>
  <c r="E265" i="54"/>
  <c r="E266" i="54"/>
  <c r="E267" i="54"/>
  <c r="E268" i="54"/>
  <c r="E269" i="54"/>
  <c r="E270" i="54"/>
  <c r="E271" i="54"/>
  <c r="E272" i="54"/>
  <c r="E273" i="54"/>
  <c r="E274" i="54"/>
  <c r="E275" i="54"/>
  <c r="E276" i="54"/>
  <c r="E277" i="54"/>
  <c r="E278" i="54"/>
  <c r="E279" i="54"/>
  <c r="E280" i="54"/>
  <c r="E281" i="54"/>
  <c r="E282" i="54"/>
  <c r="E283" i="54"/>
  <c r="E284" i="54"/>
  <c r="E285" i="54"/>
  <c r="E286" i="54"/>
  <c r="E287" i="54"/>
  <c r="E288" i="54"/>
  <c r="E289" i="54"/>
  <c r="E290" i="54"/>
  <c r="E291" i="54"/>
  <c r="E292" i="54"/>
  <c r="E293" i="54"/>
  <c r="E294" i="54"/>
  <c r="E295" i="54"/>
  <c r="E296" i="54"/>
  <c r="E297" i="54"/>
  <c r="E298" i="54"/>
  <c r="E299" i="54"/>
  <c r="E300" i="54"/>
  <c r="E301" i="54"/>
  <c r="E302" i="54"/>
  <c r="E303" i="54"/>
  <c r="E304" i="54"/>
  <c r="E305" i="54"/>
  <c r="E306" i="54"/>
  <c r="E307" i="54"/>
  <c r="E308" i="54"/>
  <c r="E309" i="54"/>
  <c r="E310" i="54"/>
  <c r="E311" i="54"/>
  <c r="E312" i="54"/>
  <c r="E313" i="54"/>
  <c r="E314" i="54"/>
  <c r="E315" i="54"/>
  <c r="E316" i="54"/>
  <c r="E317" i="54"/>
  <c r="E318" i="54"/>
  <c r="E319" i="54"/>
  <c r="E320" i="54"/>
  <c r="E321" i="54"/>
  <c r="E322" i="54"/>
  <c r="E323" i="54"/>
  <c r="E324" i="54"/>
  <c r="E325" i="54"/>
  <c r="E326" i="54"/>
  <c r="E327" i="54"/>
  <c r="E328" i="54"/>
  <c r="E329" i="54"/>
  <c r="E330" i="54"/>
  <c r="E331" i="54"/>
  <c r="E332" i="54"/>
  <c r="E333" i="54"/>
  <c r="E334" i="54"/>
  <c r="E335" i="54"/>
  <c r="E336" i="54"/>
  <c r="E337" i="54"/>
  <c r="E338" i="54"/>
  <c r="E339" i="54"/>
  <c r="E340" i="54"/>
  <c r="E341" i="54"/>
  <c r="E342" i="54"/>
  <c r="E343" i="54"/>
  <c r="E344" i="54"/>
  <c r="E345" i="54"/>
  <c r="E346" i="54"/>
  <c r="E347" i="54"/>
  <c r="E348" i="54"/>
  <c r="E349" i="54"/>
  <c r="E350" i="54"/>
  <c r="E351" i="54"/>
  <c r="E352" i="54"/>
  <c r="E353" i="54"/>
  <c r="E354" i="54"/>
  <c r="E355" i="54"/>
  <c r="E356" i="54"/>
  <c r="E357" i="54"/>
  <c r="E358" i="54"/>
  <c r="E359" i="54"/>
  <c r="E360" i="54"/>
  <c r="E361" i="54"/>
  <c r="E362" i="54"/>
  <c r="E363" i="54"/>
  <c r="E364" i="54"/>
  <c r="E365" i="54"/>
  <c r="E366" i="54"/>
  <c r="E367" i="54"/>
  <c r="E368" i="54"/>
  <c r="E369" i="54"/>
  <c r="E370" i="54"/>
  <c r="E371" i="54"/>
  <c r="E372" i="54"/>
  <c r="E373" i="54"/>
  <c r="E374" i="54"/>
  <c r="E375" i="54"/>
  <c r="E376" i="54"/>
  <c r="E377" i="54"/>
  <c r="E378" i="54"/>
  <c r="E379" i="54"/>
  <c r="E380" i="54"/>
  <c r="E381" i="54"/>
  <c r="E382" i="54"/>
  <c r="E383" i="54"/>
  <c r="E384" i="54"/>
  <c r="E385" i="54"/>
  <c r="E386" i="54"/>
  <c r="E387" i="54"/>
  <c r="E388" i="54"/>
  <c r="E389" i="54"/>
  <c r="E390" i="54"/>
  <c r="E391" i="54"/>
  <c r="E392" i="54"/>
  <c r="E393" i="54"/>
  <c r="E394" i="54"/>
  <c r="E395" i="54"/>
  <c r="E396" i="54"/>
  <c r="E397" i="54"/>
  <c r="E398" i="54"/>
  <c r="E399" i="54"/>
  <c r="E400" i="54"/>
  <c r="E401" i="54"/>
  <c r="E402" i="54"/>
  <c r="E403" i="54"/>
  <c r="E404" i="54"/>
  <c r="E405" i="54"/>
  <c r="E406" i="54"/>
  <c r="E407" i="54"/>
  <c r="E408" i="54"/>
  <c r="E409" i="54"/>
  <c r="E410" i="54"/>
  <c r="E411" i="54"/>
  <c r="E412" i="54"/>
  <c r="E413" i="54"/>
  <c r="E414" i="54"/>
  <c r="E415" i="54"/>
  <c r="E416" i="54"/>
  <c r="E417" i="54"/>
  <c r="E418" i="54"/>
  <c r="E419" i="54"/>
  <c r="E420" i="54"/>
  <c r="E421" i="54"/>
  <c r="E422" i="54"/>
  <c r="E423" i="54"/>
  <c r="E424" i="54"/>
  <c r="E425" i="54"/>
  <c r="E426" i="54"/>
  <c r="E427" i="54"/>
  <c r="E428" i="54"/>
  <c r="E429" i="54"/>
  <c r="E430" i="54"/>
  <c r="E431" i="54"/>
  <c r="E432" i="54"/>
  <c r="E433" i="54"/>
  <c r="E434" i="54"/>
  <c r="E435" i="54"/>
  <c r="E436" i="54"/>
  <c r="E437" i="54"/>
  <c r="E438" i="54"/>
  <c r="E439" i="54"/>
  <c r="E440" i="54"/>
  <c r="E441" i="54"/>
  <c r="E442" i="54"/>
  <c r="E443" i="54"/>
  <c r="E444" i="54"/>
  <c r="E445" i="54"/>
  <c r="E446" i="54"/>
  <c r="E447" i="54"/>
  <c r="E448" i="54"/>
  <c r="E449" i="54"/>
  <c r="E450" i="54"/>
  <c r="E451" i="54"/>
  <c r="E452" i="54"/>
  <c r="E453" i="54"/>
  <c r="E454" i="54"/>
  <c r="E455" i="54"/>
  <c r="E456" i="54"/>
  <c r="E457" i="54"/>
  <c r="E458" i="54"/>
  <c r="E459" i="54"/>
  <c r="E460" i="54"/>
  <c r="E461" i="54"/>
  <c r="E462" i="54"/>
  <c r="E463" i="54"/>
  <c r="E464" i="54"/>
  <c r="E465" i="54"/>
  <c r="E466" i="54"/>
  <c r="E467" i="54"/>
  <c r="E468" i="54"/>
  <c r="E469" i="54"/>
  <c r="E470" i="54"/>
  <c r="E471" i="54"/>
  <c r="E472" i="54"/>
  <c r="E473" i="54"/>
  <c r="E474" i="54"/>
  <c r="E475" i="54"/>
  <c r="E476" i="54"/>
  <c r="E477" i="54"/>
  <c r="E478" i="54"/>
  <c r="E479" i="54"/>
  <c r="E480" i="54"/>
  <c r="E481" i="54"/>
  <c r="E482" i="54"/>
  <c r="E483" i="54"/>
  <c r="E484" i="54"/>
  <c r="E485" i="54"/>
  <c r="E486" i="54"/>
  <c r="E487" i="54"/>
  <c r="E488" i="54"/>
  <c r="E489" i="54"/>
  <c r="E490" i="54"/>
  <c r="E491" i="54"/>
  <c r="E492" i="54"/>
  <c r="E493" i="54"/>
  <c r="E494" i="54"/>
  <c r="E495" i="54"/>
  <c r="E496" i="54"/>
  <c r="E497" i="54"/>
  <c r="E498" i="54"/>
  <c r="E499" i="54"/>
  <c r="E500" i="54"/>
  <c r="E501" i="54"/>
  <c r="E502" i="54"/>
  <c r="E503" i="54"/>
  <c r="E504" i="54"/>
  <c r="E505" i="54"/>
  <c r="E506" i="54"/>
  <c r="E507" i="54"/>
  <c r="E508" i="54"/>
  <c r="E509" i="54"/>
  <c r="E510" i="54"/>
  <c r="E511" i="54"/>
  <c r="E512" i="54"/>
  <c r="E513" i="54"/>
  <c r="E514" i="54"/>
  <c r="E515" i="54"/>
  <c r="E516" i="54"/>
  <c r="E517" i="54"/>
  <c r="E518" i="54"/>
  <c r="E519" i="54"/>
  <c r="E520" i="54"/>
  <c r="E521" i="54"/>
  <c r="E522" i="54"/>
  <c r="E523" i="54"/>
  <c r="E524" i="54"/>
  <c r="E525" i="54"/>
  <c r="E526" i="54"/>
  <c r="E527" i="54"/>
  <c r="E528" i="54"/>
  <c r="E529" i="54"/>
  <c r="E530" i="54"/>
  <c r="E531" i="54"/>
  <c r="E532" i="54"/>
  <c r="E533" i="54"/>
  <c r="E534" i="54"/>
  <c r="E535" i="54"/>
  <c r="E536" i="54"/>
  <c r="E537" i="54"/>
  <c r="E538" i="54"/>
  <c r="E539" i="54"/>
  <c r="E540" i="54"/>
  <c r="E541" i="54"/>
  <c r="E542" i="54"/>
  <c r="E543" i="54"/>
  <c r="E544" i="54"/>
  <c r="E545" i="54"/>
  <c r="E546" i="54"/>
  <c r="E547" i="54"/>
  <c r="E548" i="54"/>
  <c r="E549" i="54"/>
  <c r="E550" i="54"/>
  <c r="E551" i="54"/>
  <c r="E552" i="54"/>
  <c r="E553" i="54"/>
  <c r="E554" i="54"/>
  <c r="E555" i="54"/>
  <c r="E556" i="54"/>
  <c r="E557" i="54"/>
  <c r="E558" i="54"/>
  <c r="E559" i="54"/>
  <c r="E560" i="54"/>
  <c r="E561" i="54"/>
  <c r="E562" i="54"/>
  <c r="E563" i="54"/>
  <c r="E564" i="54"/>
  <c r="E565" i="54"/>
  <c r="E566" i="54"/>
  <c r="E567" i="54"/>
  <c r="E568" i="54"/>
  <c r="E569" i="54"/>
  <c r="E570" i="54"/>
  <c r="E571" i="54"/>
  <c r="E572" i="54"/>
  <c r="E573" i="54"/>
  <c r="E574" i="54"/>
  <c r="E575" i="54"/>
  <c r="E576" i="54"/>
  <c r="E577" i="54"/>
  <c r="E578" i="54"/>
  <c r="E579" i="54"/>
  <c r="E580" i="54"/>
  <c r="E581" i="54"/>
  <c r="E582" i="54"/>
  <c r="E583" i="54"/>
  <c r="E584" i="54"/>
  <c r="E585" i="54"/>
  <c r="E586" i="54"/>
  <c r="E587" i="54"/>
  <c r="E588" i="54"/>
  <c r="E589" i="54"/>
  <c r="E590" i="54"/>
  <c r="E591" i="54"/>
  <c r="E592" i="54"/>
  <c r="E593" i="54"/>
  <c r="E594" i="54"/>
  <c r="E595" i="54"/>
  <c r="E596" i="54"/>
  <c r="E597" i="54"/>
  <c r="E598" i="54"/>
  <c r="E599" i="54"/>
  <c r="E600" i="54"/>
  <c r="E601" i="54"/>
  <c r="E602" i="54"/>
  <c r="E603" i="54"/>
  <c r="E604" i="54"/>
  <c r="E605" i="54"/>
  <c r="E606" i="54"/>
  <c r="E607" i="54"/>
  <c r="E608" i="54"/>
  <c r="E609" i="54"/>
  <c r="E610" i="54"/>
  <c r="E611" i="54"/>
  <c r="E612" i="54"/>
  <c r="E613" i="54"/>
  <c r="E614" i="54"/>
  <c r="E615" i="54"/>
  <c r="E616" i="54"/>
  <c r="E617" i="54"/>
  <c r="E618" i="54"/>
  <c r="E619" i="54"/>
  <c r="E620" i="54"/>
  <c r="E621" i="54"/>
  <c r="E622" i="54"/>
  <c r="E623" i="54"/>
  <c r="E624" i="54"/>
  <c r="E625" i="54"/>
  <c r="E626" i="54"/>
  <c r="E627" i="54"/>
  <c r="E628" i="54"/>
  <c r="E629" i="54"/>
  <c r="E630" i="54"/>
  <c r="E631" i="54"/>
  <c r="E632" i="54"/>
  <c r="E633" i="54"/>
  <c r="E634" i="54"/>
  <c r="E635" i="54"/>
  <c r="E636" i="54"/>
  <c r="E637" i="54"/>
  <c r="E638" i="54"/>
  <c r="E639" i="54"/>
  <c r="E640" i="54"/>
  <c r="E641" i="54"/>
  <c r="E642" i="54"/>
  <c r="E643" i="54"/>
  <c r="E644" i="54"/>
  <c r="E645" i="54"/>
  <c r="E646" i="54"/>
  <c r="E647" i="54"/>
  <c r="E648" i="54"/>
  <c r="E649" i="54"/>
  <c r="E650" i="54"/>
  <c r="E651" i="54"/>
  <c r="E652" i="54"/>
  <c r="E653" i="54"/>
  <c r="E654" i="54"/>
  <c r="E655" i="54"/>
  <c r="E656" i="54"/>
  <c r="E657" i="54"/>
  <c r="E658" i="54"/>
  <c r="E659" i="54"/>
  <c r="E660" i="54"/>
  <c r="E661" i="54"/>
  <c r="E662" i="54"/>
  <c r="E663" i="54"/>
  <c r="E664" i="54"/>
  <c r="E665" i="54"/>
  <c r="E666" i="54"/>
  <c r="E667" i="54"/>
  <c r="E668" i="54"/>
  <c r="E669" i="54"/>
  <c r="E670" i="54"/>
  <c r="E671" i="54"/>
  <c r="E672" i="54"/>
  <c r="E673" i="54"/>
  <c r="E674" i="54"/>
  <c r="E675" i="54"/>
  <c r="E676" i="54"/>
  <c r="E677" i="54"/>
  <c r="E678" i="54"/>
  <c r="E679" i="54"/>
  <c r="E680" i="54"/>
  <c r="E681" i="54"/>
  <c r="E682" i="54"/>
  <c r="E683" i="54"/>
  <c r="E684" i="54"/>
  <c r="E685" i="54"/>
  <c r="E686" i="54"/>
  <c r="E687" i="54"/>
  <c r="E688" i="54"/>
  <c r="E689" i="54"/>
  <c r="E690" i="54"/>
  <c r="E691" i="54"/>
  <c r="E692" i="54"/>
  <c r="E693" i="54"/>
  <c r="E694" i="54"/>
  <c r="E695" i="54"/>
  <c r="E696" i="54"/>
  <c r="E697" i="54"/>
  <c r="E698" i="54"/>
  <c r="E699" i="54"/>
  <c r="E700" i="54"/>
  <c r="E701" i="54"/>
  <c r="E702" i="54"/>
  <c r="E703" i="54"/>
  <c r="E704" i="54"/>
  <c r="E705" i="54"/>
  <c r="E706" i="54"/>
  <c r="E707" i="54"/>
  <c r="E708" i="54"/>
  <c r="E709" i="54"/>
  <c r="E710" i="54"/>
  <c r="E711" i="54"/>
  <c r="E712" i="54"/>
  <c r="E713" i="54"/>
  <c r="E714" i="54"/>
  <c r="E715" i="54"/>
  <c r="E716" i="54"/>
  <c r="E717" i="54"/>
  <c r="E718" i="54"/>
  <c r="E719" i="54"/>
  <c r="E720" i="54"/>
  <c r="E721" i="54"/>
  <c r="E722" i="54"/>
  <c r="E723" i="54"/>
  <c r="E724" i="54"/>
  <c r="E725" i="54"/>
  <c r="E726" i="54"/>
  <c r="E727" i="54"/>
  <c r="E728" i="54"/>
  <c r="E729" i="54"/>
  <c r="E730" i="54"/>
  <c r="E731" i="54"/>
  <c r="E732" i="54"/>
  <c r="E733" i="54"/>
  <c r="E734" i="54"/>
  <c r="E735" i="54"/>
  <c r="E736" i="54"/>
  <c r="E737" i="54"/>
  <c r="E738" i="54"/>
  <c r="E739" i="54"/>
  <c r="E740" i="54"/>
  <c r="E741" i="54"/>
  <c r="E742" i="54"/>
  <c r="E743" i="54"/>
  <c r="E744" i="54"/>
  <c r="E745" i="54"/>
  <c r="E746" i="54"/>
  <c r="E747" i="54"/>
  <c r="E748" i="54"/>
  <c r="E749" i="54"/>
  <c r="E750" i="54"/>
  <c r="E751" i="54"/>
  <c r="E752" i="54"/>
  <c r="E753" i="54"/>
  <c r="E754" i="54"/>
  <c r="E755" i="54"/>
  <c r="E756" i="54"/>
  <c r="E757" i="54"/>
  <c r="E758" i="54"/>
  <c r="E759" i="54"/>
  <c r="E760" i="54"/>
  <c r="E761" i="54"/>
  <c r="E762" i="54"/>
  <c r="E763" i="54"/>
  <c r="E764" i="54"/>
  <c r="E765" i="54"/>
  <c r="E766" i="54"/>
  <c r="E767" i="54"/>
  <c r="E768" i="54"/>
  <c r="E769" i="54"/>
  <c r="E770" i="54"/>
  <c r="E771" i="54"/>
  <c r="E772" i="54"/>
  <c r="E773" i="54"/>
  <c r="E774" i="54"/>
  <c r="E775" i="54"/>
  <c r="E776" i="54"/>
  <c r="E777" i="54"/>
  <c r="E778" i="54"/>
  <c r="E779" i="54"/>
  <c r="E780" i="54"/>
  <c r="E781" i="54"/>
  <c r="E782" i="54"/>
  <c r="E783" i="54"/>
  <c r="E784" i="54"/>
  <c r="E785" i="54"/>
  <c r="E786" i="54"/>
  <c r="E787" i="54"/>
  <c r="E788" i="54"/>
  <c r="E789" i="54"/>
  <c r="E790" i="54"/>
  <c r="E791" i="54"/>
  <c r="E792" i="54"/>
  <c r="E793" i="54"/>
  <c r="E794" i="54"/>
  <c r="E795" i="54"/>
  <c r="E796" i="54"/>
  <c r="E797" i="54"/>
  <c r="E798" i="54"/>
  <c r="E799" i="54"/>
  <c r="E800" i="54"/>
  <c r="E801" i="54"/>
  <c r="E802" i="54"/>
  <c r="E803" i="54"/>
  <c r="E804" i="54"/>
  <c r="E805" i="54"/>
  <c r="E806" i="54"/>
  <c r="E807" i="54"/>
  <c r="E808" i="54"/>
  <c r="E809" i="54"/>
  <c r="E810" i="54"/>
  <c r="E811" i="54"/>
  <c r="E812" i="54"/>
  <c r="E813" i="54"/>
  <c r="E814" i="54"/>
  <c r="E815" i="54"/>
  <c r="E816" i="54"/>
  <c r="E817" i="54"/>
  <c r="E818" i="54"/>
  <c r="E819" i="54"/>
  <c r="E820" i="54"/>
  <c r="E821" i="54"/>
  <c r="E822" i="54"/>
  <c r="E823" i="54"/>
  <c r="E824" i="54"/>
  <c r="E825" i="54"/>
  <c r="E826" i="54"/>
  <c r="E827" i="54"/>
  <c r="E828" i="54"/>
  <c r="E829" i="54"/>
  <c r="E830" i="54"/>
  <c r="E831" i="54"/>
  <c r="E832" i="54"/>
  <c r="E833" i="54"/>
  <c r="E834" i="54"/>
  <c r="E835" i="54"/>
  <c r="E836" i="54"/>
  <c r="E837" i="54"/>
  <c r="E838" i="54"/>
  <c r="E839" i="54"/>
  <c r="E840" i="54"/>
  <c r="E841" i="54"/>
  <c r="E842" i="54"/>
  <c r="E843" i="54"/>
  <c r="E844" i="54"/>
  <c r="E845" i="54"/>
  <c r="E846" i="54"/>
  <c r="E847" i="54"/>
  <c r="E848" i="54"/>
  <c r="E849" i="54"/>
  <c r="E850" i="54"/>
  <c r="E851" i="54"/>
  <c r="E852" i="54"/>
  <c r="E853" i="54"/>
  <c r="E854" i="54"/>
  <c r="E855" i="54"/>
  <c r="E856" i="54"/>
  <c r="E857" i="54"/>
  <c r="E858" i="54"/>
  <c r="E859" i="54"/>
  <c r="E860" i="54"/>
  <c r="E861" i="54"/>
  <c r="E862" i="54"/>
  <c r="E863" i="54"/>
  <c r="E864" i="54"/>
  <c r="E865" i="54"/>
  <c r="E866" i="54"/>
  <c r="E867" i="54"/>
  <c r="E868" i="54"/>
  <c r="E869" i="54"/>
  <c r="E870" i="54"/>
  <c r="E871" i="54"/>
  <c r="E872" i="54"/>
  <c r="E873" i="54"/>
  <c r="E874" i="54"/>
  <c r="E875" i="54"/>
  <c r="E876" i="54"/>
  <c r="E877" i="54"/>
  <c r="E878" i="54"/>
  <c r="E879" i="54"/>
  <c r="E880" i="54"/>
  <c r="E881" i="54"/>
  <c r="E882" i="54"/>
  <c r="E883" i="54"/>
  <c r="E884" i="54"/>
  <c r="E885" i="54"/>
  <c r="E886" i="54"/>
  <c r="E887" i="54"/>
  <c r="E888" i="54"/>
  <c r="E889" i="54"/>
  <c r="E890" i="54"/>
  <c r="E891" i="54"/>
  <c r="E892" i="54"/>
  <c r="E893" i="54"/>
  <c r="E894" i="54"/>
  <c r="E895" i="54"/>
  <c r="E896" i="54"/>
  <c r="E897" i="54"/>
  <c r="E898" i="54"/>
  <c r="E899" i="54"/>
  <c r="E900" i="54"/>
  <c r="E901" i="54"/>
  <c r="E902" i="54"/>
  <c r="E903" i="54"/>
  <c r="E904" i="54"/>
  <c r="E905" i="54"/>
  <c r="E906" i="54"/>
  <c r="E907" i="54"/>
  <c r="E908" i="54"/>
  <c r="E909" i="54"/>
  <c r="E910" i="54"/>
  <c r="E911" i="54"/>
  <c r="E912" i="54"/>
  <c r="E913" i="54"/>
  <c r="E914" i="54"/>
  <c r="E915" i="54"/>
  <c r="E916" i="54"/>
  <c r="E917" i="54"/>
  <c r="E918" i="54"/>
  <c r="E919" i="54"/>
  <c r="E920" i="54"/>
  <c r="E921" i="54"/>
  <c r="E922" i="54"/>
  <c r="E923" i="54"/>
  <c r="E924" i="54"/>
  <c r="E925" i="54"/>
  <c r="E926" i="54"/>
  <c r="E927" i="54"/>
  <c r="E928" i="54"/>
  <c r="E929" i="54"/>
  <c r="E930" i="54"/>
  <c r="E931" i="54"/>
  <c r="E932" i="54"/>
  <c r="E933" i="54"/>
  <c r="E934" i="54"/>
  <c r="E935" i="54"/>
  <c r="E936" i="54"/>
  <c r="E937" i="54"/>
  <c r="E938" i="54"/>
  <c r="E939" i="54"/>
  <c r="E940" i="54"/>
  <c r="E941" i="54"/>
  <c r="E942" i="54"/>
  <c r="E943" i="54"/>
  <c r="E944" i="54"/>
  <c r="E945" i="54"/>
  <c r="E946" i="54"/>
  <c r="E947" i="54"/>
  <c r="E948" i="54"/>
  <c r="E949" i="54"/>
  <c r="E950" i="54"/>
  <c r="E951" i="54"/>
  <c r="E952" i="54"/>
  <c r="E953" i="54"/>
  <c r="E954" i="54"/>
  <c r="E955" i="54"/>
  <c r="E956" i="54"/>
  <c r="E957" i="54"/>
  <c r="E958" i="54"/>
  <c r="E959" i="54"/>
  <c r="E960" i="54"/>
  <c r="E961" i="54"/>
  <c r="E962" i="54"/>
  <c r="E963" i="54"/>
  <c r="E964" i="54"/>
  <c r="E965" i="54"/>
  <c r="E966" i="54"/>
  <c r="E967" i="54"/>
  <c r="E968" i="54"/>
  <c r="E969" i="54"/>
  <c r="E970" i="54"/>
  <c r="E971" i="54"/>
  <c r="E972" i="54"/>
  <c r="E973" i="54"/>
  <c r="E974" i="54"/>
  <c r="E975" i="54"/>
  <c r="E976" i="54"/>
  <c r="E977" i="54"/>
  <c r="E978" i="54"/>
  <c r="E979" i="54"/>
  <c r="E980" i="54"/>
  <c r="E981" i="54"/>
  <c r="E982" i="54"/>
  <c r="E983" i="54"/>
  <c r="E984" i="54"/>
  <c r="E985" i="54"/>
  <c r="E986" i="54"/>
  <c r="E987" i="54"/>
  <c r="E988" i="54"/>
  <c r="E989" i="54"/>
  <c r="E990" i="54"/>
  <c r="E991" i="54"/>
  <c r="E992" i="54"/>
  <c r="E993" i="54"/>
  <c r="E994" i="54"/>
  <c r="E995" i="54"/>
  <c r="E996" i="54"/>
  <c r="E997" i="54"/>
  <c r="E998" i="54"/>
  <c r="E999" i="54"/>
  <c r="E1000" i="54"/>
  <c r="E1001" i="54"/>
  <c r="E1002" i="54"/>
  <c r="E1003" i="54"/>
  <c r="E1004" i="54"/>
  <c r="E1005" i="54"/>
  <c r="E1006" i="54"/>
  <c r="E1007" i="54"/>
  <c r="E1008" i="54"/>
  <c r="E1009" i="54"/>
  <c r="E1010" i="54"/>
  <c r="E1011" i="54"/>
  <c r="E1012" i="54"/>
  <c r="E1013" i="54"/>
  <c r="E1014" i="54"/>
  <c r="E1015" i="54"/>
  <c r="E1016" i="54"/>
  <c r="E1017" i="54"/>
  <c r="E1018" i="54"/>
  <c r="E1019" i="54"/>
  <c r="E1020" i="54"/>
  <c r="E1021" i="54"/>
  <c r="E1022" i="54"/>
  <c r="E1023" i="54"/>
  <c r="E1024" i="54"/>
  <c r="E1025" i="54"/>
  <c r="E1026" i="54"/>
  <c r="E1027" i="54"/>
  <c r="E1028" i="54"/>
  <c r="E1029" i="54"/>
  <c r="E1030" i="54"/>
  <c r="E1031" i="54"/>
  <c r="E1032" i="54"/>
  <c r="E1033" i="54"/>
  <c r="E1034" i="54"/>
  <c r="E1035" i="54"/>
  <c r="E1036" i="54"/>
  <c r="E1037" i="54"/>
  <c r="E1038" i="54"/>
  <c r="E1039" i="54"/>
  <c r="E1040" i="54"/>
  <c r="E1041" i="54"/>
  <c r="E1042" i="54"/>
  <c r="E1043" i="54"/>
  <c r="E1044" i="54"/>
  <c r="E1045" i="54"/>
  <c r="E1046" i="54"/>
  <c r="E1047" i="54"/>
  <c r="E1048" i="54"/>
  <c r="E1049" i="54"/>
  <c r="E1050" i="54"/>
  <c r="E1051" i="54"/>
  <c r="E1052" i="54"/>
  <c r="E1053" i="54"/>
  <c r="E1054" i="54"/>
  <c r="E1055" i="54"/>
  <c r="E1056" i="54"/>
  <c r="E1057" i="54"/>
  <c r="E1058" i="54"/>
  <c r="E1059" i="54"/>
  <c r="E1060" i="54"/>
  <c r="E1061" i="54"/>
  <c r="E1062" i="54"/>
  <c r="E1063" i="54"/>
  <c r="E1064" i="54"/>
  <c r="E1065" i="54"/>
  <c r="E1066" i="54"/>
  <c r="E1067" i="54"/>
  <c r="E1068" i="54"/>
  <c r="E1069" i="54"/>
  <c r="E1070" i="54"/>
  <c r="E1071" i="54"/>
  <c r="E1072" i="54"/>
  <c r="E1073" i="54"/>
  <c r="E1074" i="54"/>
  <c r="E1075" i="54"/>
  <c r="E1076" i="54"/>
  <c r="E1077" i="54"/>
  <c r="E1078" i="54"/>
  <c r="E1079" i="54"/>
  <c r="E1080" i="54"/>
  <c r="E1081" i="54"/>
  <c r="E1082" i="54"/>
  <c r="E1083" i="54"/>
  <c r="E1084" i="54"/>
  <c r="E1085" i="54"/>
  <c r="E1086" i="54"/>
  <c r="E1087" i="54"/>
  <c r="E1088" i="54"/>
  <c r="E1089" i="54"/>
  <c r="E1090" i="54"/>
  <c r="E1091" i="54"/>
  <c r="E1092" i="54"/>
  <c r="E1093" i="54"/>
  <c r="E1094" i="54"/>
  <c r="E1095" i="54"/>
  <c r="E1096" i="54"/>
  <c r="E1097" i="54"/>
  <c r="E1098" i="54"/>
  <c r="E1099" i="54"/>
  <c r="E1100" i="54"/>
  <c r="E1101" i="54"/>
  <c r="E1102" i="54"/>
  <c r="E1103" i="54"/>
  <c r="E1104" i="54"/>
  <c r="E1105" i="54"/>
  <c r="E1106" i="54"/>
  <c r="E1107" i="54"/>
  <c r="E1108" i="54"/>
  <c r="E1109" i="54"/>
  <c r="E1110" i="54"/>
  <c r="E1111" i="54"/>
  <c r="E1112" i="54"/>
  <c r="E1113" i="54"/>
  <c r="E1114" i="54"/>
  <c r="E1115" i="54"/>
  <c r="E1116" i="54"/>
  <c r="E1117" i="54"/>
  <c r="E1118" i="54"/>
  <c r="E1119" i="54"/>
  <c r="E1120" i="54"/>
  <c r="E1121" i="54"/>
  <c r="E1122" i="54"/>
  <c r="E1123" i="54"/>
  <c r="E1124" i="54"/>
  <c r="E1125" i="54"/>
  <c r="E1126" i="54"/>
  <c r="E1127" i="54"/>
  <c r="E1128" i="54"/>
  <c r="E1129" i="54"/>
  <c r="E1130" i="54"/>
  <c r="E1131" i="54"/>
  <c r="E1132" i="54"/>
  <c r="E1133" i="54"/>
  <c r="E1134" i="54"/>
  <c r="E1135" i="54"/>
  <c r="E1136" i="54"/>
  <c r="E1137" i="54"/>
  <c r="E1138" i="54"/>
  <c r="E1139" i="54"/>
  <c r="E1140" i="54"/>
  <c r="E1141" i="54"/>
  <c r="E1142" i="54"/>
  <c r="E1143" i="54"/>
  <c r="E1144" i="54"/>
  <c r="E1145" i="54"/>
  <c r="E1146" i="54"/>
  <c r="E1147" i="54"/>
  <c r="E1148" i="54"/>
  <c r="E1149" i="54"/>
  <c r="E1150" i="54"/>
  <c r="E1151" i="54"/>
  <c r="E1152" i="54"/>
  <c r="E1153" i="54"/>
  <c r="E1154" i="54"/>
  <c r="E1155" i="54"/>
  <c r="E1156" i="54"/>
  <c r="E1157" i="54"/>
  <c r="E1158" i="54"/>
  <c r="E1159" i="54"/>
  <c r="E1160" i="54"/>
  <c r="E1161" i="54"/>
  <c r="E1162" i="54"/>
  <c r="E1163" i="54"/>
  <c r="E1164" i="54"/>
  <c r="E1165" i="54"/>
  <c r="E1166" i="54"/>
  <c r="E1167" i="54"/>
  <c r="E1168" i="54"/>
  <c r="E1169" i="54"/>
  <c r="E1170" i="54"/>
  <c r="E1171" i="54"/>
  <c r="E1172" i="54"/>
  <c r="E1173" i="54"/>
  <c r="E1174" i="54"/>
  <c r="E1175" i="54"/>
  <c r="E1176" i="54"/>
  <c r="E1177" i="54"/>
  <c r="E1178" i="54"/>
  <c r="E1179" i="54"/>
  <c r="E1180" i="54"/>
  <c r="E1181" i="54"/>
  <c r="E1182" i="54"/>
  <c r="E1183" i="54"/>
  <c r="E1184" i="54"/>
  <c r="E1185" i="54"/>
  <c r="E1186" i="54"/>
  <c r="E1187" i="54"/>
  <c r="E1188" i="54"/>
  <c r="E1189" i="54"/>
  <c r="E1190" i="54"/>
  <c r="E1191" i="54"/>
  <c r="E1192" i="54"/>
  <c r="E1193" i="54"/>
  <c r="E1194" i="54"/>
  <c r="E1195" i="54"/>
  <c r="E1196" i="54"/>
  <c r="E1197" i="54"/>
  <c r="E1198" i="54"/>
  <c r="E1199" i="54"/>
  <c r="E1200" i="54"/>
  <c r="E1201" i="54"/>
  <c r="E1202" i="54"/>
  <c r="E1203" i="54"/>
  <c r="E1204" i="54"/>
  <c r="E1205" i="54"/>
  <c r="E1206" i="54"/>
  <c r="E1207" i="54"/>
  <c r="E1208" i="54"/>
  <c r="E1209" i="54"/>
  <c r="E1210" i="54"/>
  <c r="E1211" i="54"/>
  <c r="E1212" i="54"/>
  <c r="E1213" i="54"/>
  <c r="E1214" i="54"/>
  <c r="E1215" i="54"/>
  <c r="E1216" i="54"/>
  <c r="E1217" i="54"/>
  <c r="E1218" i="54"/>
  <c r="E1219" i="54"/>
  <c r="E1220" i="54"/>
  <c r="E1221" i="54"/>
  <c r="E1222" i="54"/>
  <c r="E1223" i="54"/>
  <c r="E1224" i="54"/>
  <c r="E1225" i="54"/>
  <c r="E1226" i="54"/>
  <c r="E1227" i="54"/>
  <c r="E1228" i="54"/>
  <c r="E1229" i="54"/>
  <c r="E1230" i="54"/>
  <c r="E1231" i="54"/>
  <c r="E1232" i="54"/>
  <c r="E1233" i="54"/>
  <c r="E1234" i="54"/>
  <c r="E1235" i="54"/>
  <c r="E1236" i="54"/>
  <c r="E1237" i="54"/>
  <c r="E1238" i="54"/>
  <c r="E1239" i="54"/>
  <c r="E1240" i="54"/>
  <c r="E1241" i="54"/>
  <c r="E1242" i="54"/>
  <c r="E1243" i="54"/>
  <c r="E1244" i="54"/>
  <c r="E1245" i="54"/>
  <c r="E1246" i="54"/>
  <c r="E1247" i="54"/>
  <c r="E1248" i="54"/>
  <c r="E1249" i="54"/>
  <c r="E1250" i="54"/>
  <c r="E1251" i="54"/>
  <c r="E1252" i="54"/>
  <c r="E1253" i="54"/>
  <c r="E1254" i="54"/>
  <c r="E1255" i="54"/>
  <c r="E1256" i="54"/>
  <c r="E1257" i="54"/>
  <c r="E1258" i="54"/>
  <c r="E1259" i="54"/>
  <c r="E1260" i="54"/>
  <c r="E1261" i="54"/>
  <c r="E1262" i="54"/>
  <c r="E1263" i="54"/>
  <c r="E1264" i="54"/>
  <c r="E1265" i="54"/>
  <c r="E1266" i="54"/>
  <c r="E1267" i="54"/>
  <c r="E1268" i="54"/>
  <c r="E1269" i="54"/>
  <c r="E1270" i="54"/>
  <c r="E1271" i="54"/>
  <c r="E1272" i="54"/>
  <c r="E1273" i="54"/>
  <c r="E1274" i="54"/>
  <c r="E1275" i="54"/>
  <c r="E1276" i="54"/>
  <c r="E1277" i="54"/>
  <c r="E1278" i="54"/>
  <c r="E1279" i="54"/>
  <c r="E1280" i="54"/>
  <c r="E1281" i="54"/>
  <c r="E1282" i="54"/>
  <c r="E1283" i="54"/>
  <c r="E1284" i="54"/>
  <c r="E1285" i="54"/>
  <c r="E1286" i="54"/>
  <c r="E1287" i="54"/>
  <c r="E1288" i="54"/>
  <c r="E1289" i="54"/>
  <c r="E1290" i="54"/>
  <c r="E1291" i="54"/>
  <c r="E1292" i="54"/>
  <c r="E1293" i="54"/>
  <c r="E1294" i="54"/>
  <c r="E1295" i="54"/>
  <c r="E1296" i="54"/>
  <c r="E1297" i="54"/>
  <c r="E1298" i="54"/>
  <c r="E1299" i="54"/>
  <c r="E1300" i="54"/>
  <c r="E1301" i="54"/>
  <c r="E1302" i="54"/>
  <c r="E1303" i="54"/>
  <c r="E1304" i="54"/>
  <c r="E1305" i="54"/>
  <c r="E1306" i="54"/>
  <c r="E1307" i="54"/>
  <c r="E1308" i="54"/>
  <c r="E1309" i="54"/>
  <c r="E1310" i="54"/>
  <c r="E1311" i="54"/>
  <c r="E1312" i="54"/>
  <c r="E1313" i="54"/>
  <c r="E1314" i="54"/>
  <c r="E1315" i="54"/>
  <c r="E1316" i="54"/>
  <c r="E1317" i="54"/>
  <c r="E1318" i="54"/>
  <c r="E1319" i="54"/>
  <c r="E1320" i="54"/>
  <c r="E1321" i="54"/>
  <c r="E1322" i="54"/>
  <c r="E1323" i="54"/>
  <c r="E1324" i="54"/>
  <c r="E1325" i="54"/>
  <c r="E1326" i="54"/>
  <c r="E1327" i="54"/>
  <c r="E1328" i="54"/>
  <c r="E1329" i="54"/>
  <c r="E1330" i="54"/>
  <c r="E1331" i="54"/>
  <c r="E1332" i="54"/>
  <c r="E1333" i="54"/>
  <c r="E1334" i="54"/>
  <c r="E1335" i="54"/>
  <c r="E1336" i="54"/>
  <c r="E1337" i="54"/>
  <c r="E1338" i="54"/>
  <c r="E1339" i="54"/>
  <c r="E1340" i="54"/>
  <c r="E1341" i="54"/>
  <c r="E1342" i="54"/>
  <c r="E1343" i="54"/>
  <c r="E1344" i="54"/>
  <c r="E1345" i="54"/>
  <c r="E1346" i="54"/>
  <c r="E1347" i="54"/>
  <c r="E1348" i="54"/>
  <c r="E1349" i="54"/>
  <c r="E1350" i="54"/>
  <c r="E1351" i="54"/>
  <c r="E1352" i="54"/>
  <c r="E1353" i="54"/>
  <c r="E1354" i="54"/>
  <c r="E1355" i="54"/>
  <c r="E1356" i="54"/>
  <c r="E1357" i="54"/>
  <c r="E1358" i="54"/>
  <c r="E1359" i="54"/>
  <c r="E1360" i="54"/>
  <c r="E1361" i="54"/>
  <c r="E1362" i="54"/>
  <c r="E1363" i="54"/>
  <c r="E1364" i="54"/>
  <c r="E1365" i="54"/>
  <c r="E1366" i="54"/>
  <c r="E1367" i="54"/>
  <c r="E1368" i="54"/>
  <c r="E1369" i="54"/>
  <c r="E1370" i="54"/>
  <c r="E1371" i="54"/>
  <c r="E1372" i="54"/>
  <c r="E1373" i="54"/>
  <c r="E1374" i="54"/>
  <c r="E1375" i="54"/>
  <c r="E1376" i="54"/>
  <c r="E1377" i="54"/>
  <c r="E1378" i="54"/>
  <c r="E1379" i="54"/>
  <c r="E1380" i="54"/>
  <c r="E1381" i="54"/>
  <c r="E1382" i="54"/>
  <c r="E1383" i="54"/>
  <c r="E1384" i="54"/>
  <c r="E1385" i="54"/>
  <c r="E1386" i="54"/>
  <c r="E1387" i="54"/>
  <c r="E1388" i="54"/>
  <c r="E1389" i="54"/>
  <c r="E1390" i="54"/>
  <c r="E1391" i="54"/>
  <c r="E1392" i="54"/>
  <c r="E1393" i="54"/>
  <c r="E1394" i="54"/>
  <c r="E1395" i="54"/>
  <c r="E1396" i="54"/>
  <c r="E1397" i="54"/>
  <c r="E1398" i="54"/>
  <c r="E1399" i="54"/>
  <c r="E1400" i="54"/>
  <c r="E1401" i="54"/>
  <c r="E1402" i="54"/>
  <c r="E1403" i="54"/>
  <c r="E1404" i="54"/>
  <c r="E1405" i="54"/>
  <c r="E1406" i="54"/>
  <c r="E1407" i="54"/>
  <c r="E1408" i="54"/>
  <c r="E1409" i="54"/>
  <c r="E1410" i="54"/>
  <c r="E1411" i="54"/>
  <c r="E1412" i="54"/>
  <c r="E1413" i="54"/>
  <c r="E1414" i="54"/>
  <c r="E1415" i="54"/>
  <c r="E1416" i="54"/>
  <c r="E1417" i="54"/>
  <c r="E1418" i="54"/>
  <c r="E1419" i="54"/>
  <c r="E1420" i="54"/>
  <c r="E1421" i="54"/>
  <c r="E1422" i="54"/>
  <c r="E1423" i="54"/>
  <c r="E1424" i="54"/>
  <c r="E1425" i="54"/>
  <c r="E1426" i="54"/>
  <c r="E1427" i="54"/>
  <c r="E1428" i="54"/>
  <c r="E1429" i="54"/>
  <c r="E1430" i="54"/>
  <c r="E1431" i="54"/>
  <c r="E1432" i="54"/>
  <c r="E1433" i="54"/>
  <c r="E1434" i="54"/>
  <c r="E1435" i="54"/>
  <c r="E1436" i="54"/>
  <c r="E1437" i="54"/>
  <c r="E1438" i="54"/>
  <c r="E1439" i="54"/>
  <c r="E1440" i="54"/>
  <c r="E1441" i="54"/>
  <c r="E1442" i="54"/>
  <c r="E1443" i="54"/>
  <c r="E1444" i="54"/>
  <c r="E1445" i="54"/>
  <c r="E1446" i="54"/>
  <c r="E1447" i="54"/>
  <c r="E1448" i="54"/>
  <c r="E1449" i="54"/>
  <c r="E1450" i="54"/>
  <c r="E1451" i="54"/>
  <c r="E1452" i="54"/>
  <c r="E1453" i="54"/>
  <c r="E1454" i="54"/>
  <c r="E1455" i="54"/>
  <c r="E1456" i="54"/>
  <c r="E1457" i="54"/>
  <c r="E1458" i="54"/>
  <c r="E1459" i="54"/>
  <c r="E1460" i="54"/>
  <c r="E1461" i="54"/>
  <c r="E1462" i="54"/>
  <c r="E1463" i="54"/>
  <c r="E1464" i="54"/>
  <c r="E1465" i="54"/>
  <c r="E1466" i="54"/>
  <c r="E1467" i="54"/>
  <c r="E1468" i="54"/>
  <c r="E1469" i="54"/>
  <c r="E1470" i="54"/>
  <c r="E1471" i="54"/>
  <c r="E1472" i="54"/>
  <c r="E1473" i="54"/>
  <c r="E1474" i="54"/>
  <c r="E1475" i="54"/>
  <c r="E1476" i="54"/>
  <c r="E1477" i="54"/>
  <c r="E1478" i="54"/>
  <c r="E1479" i="54"/>
  <c r="E1480" i="54"/>
  <c r="E1481" i="54"/>
  <c r="E1482" i="54"/>
  <c r="E1483" i="54"/>
  <c r="E1484" i="54"/>
  <c r="E1485" i="54"/>
  <c r="E1486" i="54"/>
  <c r="E1487" i="54"/>
  <c r="E1488" i="54"/>
  <c r="E1489" i="54"/>
  <c r="E1490" i="54"/>
  <c r="E1491" i="54"/>
  <c r="E1492" i="54"/>
  <c r="E1493" i="54"/>
  <c r="E1494" i="54"/>
  <c r="E1495" i="54"/>
  <c r="E1496" i="54"/>
  <c r="E1497" i="54"/>
  <c r="E1498" i="54"/>
  <c r="E1499" i="54"/>
  <c r="E1500" i="54"/>
  <c r="E1501" i="54"/>
  <c r="E1502" i="54"/>
  <c r="E1503" i="54"/>
  <c r="E1504" i="54"/>
  <c r="E1505" i="54"/>
  <c r="E1506" i="54"/>
  <c r="E1507" i="54"/>
  <c r="E1508" i="54"/>
  <c r="E1509" i="54"/>
  <c r="E1510" i="54"/>
  <c r="E1511" i="54"/>
  <c r="E1512" i="54"/>
  <c r="E1513" i="54"/>
  <c r="E1514" i="54"/>
  <c r="E1515" i="54"/>
  <c r="E1516" i="54"/>
  <c r="E1517" i="54"/>
  <c r="E1518" i="54"/>
  <c r="E1519" i="54"/>
  <c r="E1520" i="54"/>
  <c r="E1521" i="54"/>
  <c r="E1522" i="54"/>
  <c r="E1523" i="54"/>
  <c r="E1524" i="54"/>
  <c r="E1525" i="54"/>
  <c r="E1526" i="54"/>
  <c r="E1527" i="54"/>
  <c r="E1528" i="54"/>
  <c r="E1529" i="54"/>
  <c r="E1530" i="54"/>
  <c r="E1531" i="54"/>
  <c r="E1532" i="54"/>
  <c r="E1533" i="54"/>
  <c r="E1534" i="54"/>
  <c r="E1535" i="54"/>
  <c r="E1536" i="54"/>
  <c r="E1537" i="54"/>
  <c r="E1538" i="54"/>
  <c r="E1539" i="54"/>
  <c r="E1540" i="54"/>
  <c r="E1541" i="54"/>
  <c r="E1542" i="54"/>
  <c r="E1543" i="54"/>
  <c r="E1544" i="54"/>
  <c r="E1545" i="54"/>
  <c r="E1546" i="54"/>
  <c r="E1547" i="54"/>
  <c r="E1548" i="54"/>
  <c r="E1549" i="54"/>
  <c r="E1550" i="54"/>
  <c r="E1551" i="54"/>
  <c r="E1552" i="54"/>
  <c r="E1553" i="54"/>
  <c r="E1554" i="54"/>
  <c r="E1555" i="54"/>
  <c r="E1556" i="54"/>
  <c r="E1557" i="54"/>
  <c r="E1558" i="54"/>
  <c r="E1559" i="54"/>
  <c r="E1560" i="54"/>
  <c r="E1561" i="54"/>
  <c r="E1562" i="54"/>
  <c r="E1563" i="54"/>
  <c r="E1564" i="54"/>
  <c r="E1565" i="54"/>
  <c r="E1566" i="54"/>
  <c r="E1567" i="54"/>
  <c r="E1568" i="54"/>
  <c r="E1569" i="54"/>
  <c r="E1570" i="54"/>
  <c r="E1571" i="54"/>
  <c r="E1572" i="54"/>
  <c r="E1573" i="54"/>
  <c r="E1574" i="54"/>
  <c r="E1575" i="54"/>
  <c r="E1576" i="54"/>
  <c r="E1577" i="54"/>
  <c r="E1578" i="54"/>
  <c r="E1579" i="54"/>
  <c r="E1580" i="54"/>
  <c r="E1581" i="54"/>
  <c r="E1582" i="54"/>
  <c r="E1583" i="54"/>
  <c r="E1584" i="54"/>
  <c r="E1585" i="54"/>
  <c r="E1586" i="54"/>
  <c r="E1587" i="54"/>
  <c r="E1588" i="54"/>
  <c r="E1589" i="54"/>
  <c r="E1590" i="54"/>
  <c r="E1591" i="54"/>
  <c r="E1592" i="54"/>
  <c r="E1593" i="54"/>
  <c r="E1594" i="54"/>
  <c r="E1595" i="54"/>
  <c r="E1596" i="54"/>
  <c r="E1597" i="54"/>
  <c r="E1598" i="54"/>
  <c r="E1599" i="54"/>
  <c r="E1600" i="54"/>
  <c r="E1601" i="54"/>
  <c r="E1602" i="54"/>
  <c r="E1603" i="54"/>
  <c r="E1604" i="54"/>
  <c r="E1605" i="54"/>
  <c r="E1606" i="54"/>
  <c r="E1607" i="54"/>
  <c r="E1608" i="54"/>
  <c r="E1609" i="54"/>
  <c r="E1610" i="54"/>
  <c r="E1611" i="54"/>
  <c r="E1612" i="54"/>
  <c r="E1613" i="54"/>
  <c r="E1614" i="54"/>
  <c r="E1615" i="54"/>
  <c r="E1616" i="54"/>
  <c r="E1617" i="54"/>
  <c r="E1618" i="54"/>
  <c r="E1619" i="54"/>
  <c r="E1620" i="54"/>
  <c r="E1621" i="54"/>
  <c r="E1622" i="54"/>
  <c r="E1623" i="54"/>
  <c r="E1624" i="54"/>
  <c r="E1625" i="54"/>
  <c r="E1626" i="54"/>
  <c r="E1627" i="54"/>
  <c r="E1628" i="54"/>
  <c r="E1629" i="54"/>
  <c r="E1630" i="54"/>
  <c r="E1631" i="54"/>
  <c r="E1632" i="54"/>
  <c r="E1633" i="54"/>
  <c r="E1634" i="54"/>
  <c r="E1635" i="54"/>
  <c r="E1636" i="54"/>
  <c r="E1637" i="54"/>
  <c r="E1638" i="54"/>
  <c r="E1639" i="54"/>
  <c r="E1640" i="54"/>
  <c r="E1641" i="54"/>
  <c r="E1642" i="54"/>
  <c r="E1643" i="54"/>
  <c r="E1644" i="54"/>
  <c r="E1645" i="54"/>
  <c r="E1646" i="54"/>
  <c r="E1647" i="54"/>
  <c r="E1648" i="54"/>
  <c r="E1649" i="54"/>
  <c r="E1650" i="54"/>
  <c r="E1651" i="54"/>
  <c r="E1652" i="54"/>
  <c r="E1653" i="54"/>
  <c r="E1654" i="54"/>
  <c r="E1655" i="54"/>
  <c r="E1656" i="54"/>
  <c r="E1657" i="54"/>
  <c r="E1658" i="54"/>
  <c r="E1659" i="54"/>
  <c r="E1660" i="54"/>
  <c r="E1661" i="54"/>
  <c r="E1662" i="54"/>
  <c r="E1663" i="54"/>
  <c r="E1664" i="54"/>
  <c r="E1665" i="54"/>
  <c r="E1666" i="54"/>
  <c r="E1667" i="54"/>
  <c r="E1668" i="54"/>
  <c r="E1669" i="54"/>
  <c r="E1670" i="54"/>
  <c r="E1671" i="54"/>
  <c r="E1672" i="54"/>
  <c r="E1673" i="54"/>
  <c r="E1674" i="54"/>
  <c r="E1675" i="54"/>
  <c r="E1676" i="54"/>
  <c r="E1677" i="54"/>
  <c r="E1678" i="54"/>
  <c r="E1679" i="54"/>
  <c r="E1680" i="54"/>
  <c r="E1681" i="54"/>
  <c r="E1682" i="54"/>
  <c r="E1683" i="54"/>
  <c r="E1684" i="54"/>
  <c r="E1685" i="54"/>
  <c r="E1686" i="54"/>
  <c r="E1687" i="54"/>
  <c r="E1688" i="54"/>
  <c r="E1689" i="54"/>
  <c r="E1690" i="54"/>
  <c r="E1691" i="54"/>
  <c r="E1692" i="54"/>
  <c r="E1693" i="54"/>
  <c r="E1694" i="54"/>
  <c r="E1695" i="54"/>
  <c r="E1696" i="54"/>
  <c r="E1697" i="54"/>
  <c r="E1698" i="54"/>
  <c r="E1699" i="54"/>
  <c r="E1700" i="54"/>
  <c r="E1701" i="54"/>
  <c r="E1702" i="54"/>
  <c r="E1703" i="54"/>
  <c r="E1704" i="54"/>
  <c r="E1705" i="54"/>
  <c r="E1706" i="54"/>
  <c r="E1707" i="54"/>
  <c r="E1708" i="54"/>
  <c r="E1709" i="54"/>
  <c r="E1710" i="54"/>
  <c r="E1711" i="54"/>
  <c r="E1712" i="54"/>
  <c r="E1713" i="54"/>
  <c r="E1714" i="54"/>
  <c r="E1715" i="54"/>
  <c r="E1716" i="54"/>
  <c r="E1717" i="54"/>
  <c r="E1718" i="54"/>
  <c r="E1719" i="54"/>
  <c r="E1720" i="54"/>
  <c r="E1721" i="54"/>
  <c r="E1722" i="54"/>
  <c r="E1723" i="54"/>
  <c r="E1724" i="54"/>
  <c r="E1725" i="54"/>
  <c r="E1726" i="54"/>
  <c r="E1727" i="54"/>
  <c r="E1728" i="54"/>
  <c r="E1729" i="54"/>
  <c r="E1730" i="54"/>
  <c r="E1731" i="54"/>
  <c r="E1732" i="54"/>
  <c r="E1733" i="54"/>
  <c r="E1734" i="54"/>
  <c r="E1735" i="54"/>
  <c r="E1736" i="54"/>
  <c r="E1737" i="54"/>
  <c r="E1738" i="54"/>
  <c r="E1739" i="54"/>
  <c r="E1740" i="54"/>
  <c r="E1741" i="54"/>
  <c r="E1742" i="54"/>
  <c r="E1743" i="54"/>
  <c r="E1744" i="54"/>
  <c r="E1745" i="54"/>
  <c r="E1746" i="54"/>
  <c r="E1747" i="54"/>
  <c r="E1748" i="54"/>
  <c r="E1749" i="54"/>
  <c r="E1750" i="54"/>
  <c r="E1751" i="54"/>
  <c r="E1752" i="54"/>
  <c r="E1753" i="54"/>
  <c r="E1754" i="54"/>
  <c r="E1755" i="54"/>
  <c r="E1756" i="54"/>
  <c r="E1757" i="54"/>
  <c r="E1758" i="54"/>
  <c r="E1759" i="54"/>
  <c r="E1760" i="54"/>
  <c r="E1761" i="54"/>
  <c r="E1762" i="54"/>
  <c r="E1763" i="54"/>
  <c r="E1764" i="54"/>
  <c r="E1765" i="54"/>
  <c r="E1766" i="54"/>
  <c r="E1767" i="54"/>
  <c r="E1768" i="54"/>
  <c r="E1769" i="54"/>
  <c r="E1770" i="54"/>
  <c r="E1771" i="54"/>
  <c r="E1772" i="54"/>
  <c r="E1773" i="54"/>
  <c r="E1774" i="54"/>
  <c r="E1775" i="54"/>
  <c r="E1776" i="54"/>
  <c r="E1777" i="54"/>
  <c r="E1778" i="54"/>
  <c r="E1779" i="54"/>
  <c r="E1780" i="54"/>
  <c r="E1781" i="54"/>
  <c r="E1782" i="54"/>
  <c r="E1783" i="54"/>
  <c r="E1784" i="54"/>
  <c r="E1785" i="54"/>
  <c r="E1786" i="54"/>
  <c r="E1787" i="54"/>
  <c r="E1788" i="54"/>
  <c r="E1789" i="54"/>
  <c r="E1790" i="54"/>
  <c r="E1791" i="54"/>
  <c r="E1792" i="54"/>
  <c r="E1793" i="54"/>
  <c r="E1794" i="54"/>
  <c r="E1795" i="54"/>
  <c r="E1796" i="54"/>
  <c r="E1797" i="54"/>
  <c r="E1798" i="54"/>
  <c r="E1799" i="54"/>
  <c r="E1800" i="54"/>
  <c r="E1801" i="54"/>
  <c r="E1802" i="54"/>
  <c r="E1803" i="54"/>
  <c r="E1804" i="54"/>
  <c r="E1805" i="54"/>
  <c r="E1806" i="54"/>
  <c r="E1807" i="54"/>
  <c r="E1808" i="54"/>
  <c r="E1809" i="54"/>
  <c r="E1810" i="54"/>
  <c r="E1811" i="54"/>
  <c r="E1812" i="54"/>
  <c r="E1813" i="54"/>
  <c r="E1814" i="54"/>
  <c r="E1815" i="54"/>
  <c r="E1816" i="54"/>
  <c r="E1817" i="54"/>
  <c r="E1818" i="54"/>
  <c r="E1819" i="54"/>
  <c r="E1820" i="54"/>
  <c r="E1821" i="54"/>
  <c r="E1822" i="54"/>
  <c r="E1823" i="54"/>
  <c r="E1824" i="54"/>
  <c r="E1825" i="54"/>
  <c r="E1826" i="54"/>
  <c r="E1827" i="54"/>
  <c r="E1828" i="54"/>
  <c r="E1829" i="54"/>
  <c r="E1830" i="54"/>
  <c r="E1831" i="54"/>
  <c r="E1832" i="54"/>
  <c r="E1833" i="54"/>
  <c r="E1834" i="54"/>
  <c r="E1835" i="54"/>
  <c r="E1836" i="54"/>
  <c r="E1837" i="54"/>
  <c r="E1838" i="54"/>
  <c r="E1839" i="54"/>
  <c r="E1840" i="54"/>
  <c r="E1841" i="54"/>
  <c r="E1842" i="54"/>
  <c r="E1843" i="54"/>
  <c r="E1844" i="54"/>
  <c r="E1845" i="54"/>
  <c r="E1846" i="54"/>
  <c r="E1847" i="54"/>
  <c r="E1848" i="54"/>
  <c r="E1849" i="54"/>
  <c r="E1850" i="54"/>
  <c r="E1851" i="54"/>
  <c r="E1852" i="54"/>
  <c r="E1853" i="54"/>
  <c r="E1854" i="54"/>
  <c r="E1855" i="54"/>
  <c r="E1856" i="54"/>
  <c r="E1857" i="54"/>
  <c r="E1858" i="54"/>
  <c r="E1859" i="54"/>
  <c r="E1860" i="54"/>
  <c r="E1861" i="54"/>
  <c r="E1862" i="54"/>
  <c r="E1863" i="54"/>
  <c r="E1864" i="54"/>
  <c r="E1865" i="54"/>
  <c r="E1866" i="54"/>
  <c r="E1867" i="54"/>
  <c r="E1868" i="54"/>
  <c r="E1869" i="54"/>
  <c r="E1870" i="54"/>
  <c r="E1871" i="54"/>
  <c r="E1872" i="54"/>
  <c r="E1873" i="54"/>
  <c r="E1874" i="54"/>
  <c r="E1875" i="54"/>
  <c r="E1876" i="54"/>
  <c r="E1877" i="54"/>
  <c r="E1878" i="54"/>
  <c r="E1879" i="54"/>
  <c r="E1880" i="54"/>
  <c r="E1881" i="54"/>
  <c r="E1882" i="54"/>
  <c r="E1883" i="54"/>
  <c r="E1884" i="54"/>
  <c r="E1885" i="54"/>
  <c r="E1886" i="54"/>
  <c r="E1887" i="54"/>
  <c r="E1888" i="54"/>
  <c r="E1889" i="54"/>
  <c r="E1890" i="54"/>
  <c r="E1891" i="54"/>
  <c r="E1892" i="54"/>
  <c r="E1893" i="54"/>
  <c r="E1894" i="54"/>
  <c r="E1895" i="54"/>
  <c r="E1896" i="54"/>
  <c r="E1897" i="54"/>
  <c r="E1898" i="54"/>
  <c r="E1899" i="54"/>
  <c r="E1900" i="54"/>
  <c r="E1901" i="54"/>
  <c r="E1902" i="54"/>
  <c r="E1903" i="54"/>
  <c r="E1904" i="54"/>
  <c r="E1905" i="54"/>
  <c r="E1906" i="54"/>
  <c r="E1907" i="54"/>
  <c r="E1908" i="54"/>
  <c r="E1909" i="54"/>
  <c r="E1910" i="54"/>
  <c r="E1911" i="54"/>
  <c r="E1912" i="54"/>
  <c r="E1913" i="54"/>
  <c r="E1914" i="54"/>
  <c r="E1915" i="54"/>
  <c r="E1916" i="54"/>
  <c r="E1917" i="54"/>
  <c r="E1918" i="54"/>
  <c r="E1919" i="54"/>
  <c r="E1920" i="54"/>
  <c r="E1921" i="54"/>
  <c r="E1922" i="54"/>
  <c r="E1923" i="54"/>
  <c r="E1924" i="54"/>
  <c r="E1925" i="54"/>
  <c r="E1926" i="54"/>
  <c r="E1927" i="54"/>
  <c r="E1928" i="54"/>
  <c r="E1929" i="54"/>
  <c r="E1930" i="54"/>
  <c r="E1931" i="54"/>
  <c r="E1932" i="54"/>
  <c r="E1933" i="54"/>
  <c r="E1934" i="54"/>
  <c r="E1935" i="54"/>
  <c r="E1936" i="54"/>
  <c r="E1937" i="54"/>
  <c r="E1938" i="54"/>
  <c r="E1939" i="54"/>
  <c r="E1940" i="54"/>
  <c r="E1941" i="54"/>
  <c r="E1942" i="54"/>
  <c r="E1943" i="54"/>
  <c r="E1944" i="54"/>
  <c r="E1945" i="54"/>
  <c r="E1946" i="54"/>
  <c r="E1947" i="54"/>
  <c r="E1948" i="54"/>
  <c r="E1949" i="54"/>
  <c r="E1950" i="54"/>
  <c r="E1951" i="54"/>
  <c r="E1952" i="54"/>
  <c r="E1953" i="54"/>
  <c r="E1954" i="54"/>
  <c r="E1955" i="54"/>
  <c r="E1956" i="54"/>
  <c r="E1957" i="54"/>
  <c r="E1958" i="54"/>
  <c r="E1959" i="54"/>
  <c r="E1960" i="54"/>
  <c r="E1961" i="54"/>
  <c r="E1962" i="54"/>
  <c r="E1963" i="54"/>
  <c r="E1964" i="54"/>
  <c r="E1965" i="54"/>
  <c r="E1966" i="54"/>
  <c r="E1967" i="54"/>
  <c r="E1968" i="54"/>
  <c r="E1969" i="54"/>
  <c r="E1970" i="54"/>
  <c r="E1971" i="54"/>
  <c r="E1972" i="54"/>
  <c r="E1973" i="54"/>
  <c r="E1974" i="54"/>
  <c r="E1975" i="54"/>
  <c r="E1976" i="54"/>
  <c r="E1977" i="54"/>
  <c r="E1978" i="54"/>
  <c r="E1979" i="54"/>
  <c r="E1980" i="54"/>
  <c r="E1981" i="54"/>
  <c r="E1982" i="54"/>
  <c r="E1983" i="54"/>
  <c r="E1984" i="54"/>
  <c r="E1985" i="54"/>
  <c r="E1986" i="54"/>
  <c r="E1987" i="54"/>
  <c r="E1988" i="54"/>
  <c r="E1989" i="54"/>
  <c r="E1990" i="54"/>
  <c r="E1991" i="54"/>
  <c r="E1992" i="54"/>
  <c r="E1993" i="54"/>
  <c r="E1994" i="54"/>
  <c r="E1995" i="54"/>
  <c r="E1996" i="54"/>
  <c r="E1997" i="54"/>
  <c r="E1998" i="54"/>
  <c r="E1999" i="54"/>
  <c r="E2000" i="54"/>
  <c r="E2001" i="54"/>
  <c r="E2002" i="54"/>
  <c r="E2003" i="54"/>
  <c r="E2004" i="54"/>
  <c r="E2005" i="54"/>
  <c r="E2006" i="54"/>
  <c r="E2007" i="54"/>
  <c r="E2008" i="54"/>
  <c r="E2009" i="54"/>
  <c r="E2010" i="54"/>
  <c r="E2011" i="54"/>
  <c r="E2012" i="54"/>
  <c r="E2013" i="54"/>
  <c r="E2014" i="54"/>
  <c r="E2015" i="54"/>
  <c r="E2016" i="54"/>
  <c r="E2017" i="54"/>
  <c r="E2018" i="54"/>
  <c r="E2019" i="54"/>
  <c r="E2020" i="54"/>
  <c r="E2021" i="54"/>
  <c r="E2022" i="54"/>
  <c r="E2023" i="54"/>
  <c r="E2024" i="54"/>
  <c r="E2025" i="54"/>
  <c r="E2026" i="54"/>
  <c r="E2027" i="54"/>
  <c r="E2028" i="54"/>
  <c r="E2029" i="54"/>
  <c r="E2030" i="54"/>
  <c r="E2031" i="54"/>
  <c r="E2032" i="54"/>
  <c r="E2033" i="54"/>
  <c r="E2034" i="54"/>
  <c r="E2035" i="54"/>
  <c r="E2036" i="54"/>
  <c r="E2037" i="54"/>
  <c r="E2038" i="54"/>
  <c r="E2039" i="54"/>
  <c r="E2040" i="54"/>
  <c r="E2041" i="54"/>
  <c r="E2042" i="54"/>
  <c r="E2043" i="54"/>
  <c r="E2044" i="54"/>
  <c r="E2045" i="54"/>
  <c r="E2046" i="54"/>
  <c r="E2047" i="54"/>
  <c r="E2048" i="54"/>
  <c r="E2049" i="54"/>
  <c r="E2050" i="54"/>
  <c r="E2051" i="54"/>
  <c r="E2052" i="54"/>
  <c r="E2053" i="54"/>
  <c r="E2054" i="54"/>
  <c r="E2055" i="54"/>
  <c r="E2056" i="54"/>
  <c r="E2057" i="54"/>
  <c r="E2058" i="54"/>
  <c r="E2059" i="54"/>
  <c r="E2060" i="54"/>
  <c r="E2061" i="54"/>
  <c r="E2062" i="54"/>
  <c r="E2063" i="54"/>
  <c r="E2064" i="54"/>
  <c r="E2065" i="54"/>
  <c r="E2066" i="54"/>
  <c r="E2067" i="54"/>
  <c r="E2068" i="54"/>
  <c r="E2069" i="54"/>
  <c r="E2070" i="54"/>
  <c r="E2071" i="54"/>
  <c r="E2072" i="54"/>
  <c r="E2073" i="54"/>
  <c r="E2074" i="54"/>
  <c r="E2075" i="54"/>
  <c r="E2076" i="54"/>
  <c r="E2077" i="54"/>
  <c r="E2078" i="54"/>
  <c r="E2079" i="54"/>
  <c r="E2080" i="54"/>
  <c r="E2081" i="54"/>
  <c r="E2082" i="54"/>
  <c r="E2083" i="54"/>
  <c r="E2084" i="54"/>
  <c r="E2085" i="54"/>
  <c r="E2086" i="54"/>
  <c r="E2087" i="54"/>
  <c r="E2088" i="54"/>
  <c r="E2089" i="54"/>
  <c r="E2090" i="54"/>
  <c r="E2091" i="54"/>
  <c r="E2092" i="54"/>
  <c r="E2093" i="54"/>
  <c r="E2094" i="54"/>
  <c r="E2095" i="54"/>
  <c r="E2096" i="54"/>
  <c r="E2097" i="54"/>
  <c r="E2098" i="54"/>
  <c r="E2099" i="54"/>
  <c r="E2100" i="54"/>
  <c r="E2101" i="54"/>
  <c r="E2102" i="54"/>
  <c r="E2103" i="54"/>
  <c r="E2104" i="54"/>
  <c r="E2105" i="54"/>
  <c r="E2106" i="54"/>
  <c r="E2107" i="54"/>
  <c r="E2108" i="54"/>
  <c r="E2109" i="54"/>
  <c r="E2110" i="54"/>
  <c r="E2111" i="54"/>
  <c r="E2112" i="54"/>
  <c r="E2113" i="54"/>
  <c r="E2114" i="54"/>
  <c r="E2115" i="54"/>
  <c r="E2116" i="54"/>
  <c r="E2117" i="54"/>
  <c r="E2118" i="54"/>
  <c r="E2119" i="54"/>
  <c r="E2120" i="54"/>
  <c r="E2121" i="54"/>
  <c r="E2122" i="54"/>
  <c r="E2123" i="54"/>
  <c r="E2124" i="54"/>
  <c r="E2125" i="54"/>
  <c r="E2126" i="54"/>
  <c r="E2127" i="54"/>
  <c r="E2128" i="54"/>
  <c r="E2129" i="54"/>
  <c r="E2130" i="54"/>
  <c r="E2131" i="54"/>
  <c r="E2132" i="54"/>
  <c r="E2133" i="54"/>
  <c r="E2134" i="54"/>
  <c r="E2135" i="54"/>
  <c r="E2136" i="54"/>
  <c r="E2137" i="54"/>
  <c r="E2138" i="54"/>
  <c r="E2139" i="54"/>
  <c r="E2140" i="54"/>
  <c r="E2141" i="54"/>
  <c r="E2142" i="54"/>
  <c r="E2143" i="54"/>
  <c r="E2144" i="54"/>
  <c r="E2145" i="54"/>
  <c r="E2146" i="54"/>
  <c r="E2147" i="54"/>
  <c r="E2148" i="54"/>
  <c r="E2149" i="54"/>
  <c r="E2150" i="54"/>
  <c r="E2151" i="54"/>
  <c r="E2152" i="54"/>
  <c r="E2153" i="54"/>
  <c r="E2154" i="54"/>
  <c r="E2155" i="54"/>
  <c r="E2156" i="54"/>
  <c r="E2157" i="54"/>
  <c r="E2158" i="54"/>
  <c r="E2159" i="54"/>
  <c r="E2160" i="54"/>
  <c r="E2161" i="54"/>
  <c r="E2162" i="54"/>
  <c r="E2163" i="54"/>
  <c r="E2164" i="54"/>
  <c r="E2165" i="54"/>
  <c r="E2166" i="54"/>
  <c r="E2167" i="54"/>
  <c r="E2168" i="54"/>
  <c r="E2169" i="54"/>
  <c r="E2170" i="54"/>
  <c r="E2171" i="54"/>
  <c r="E2172" i="54"/>
  <c r="E2173" i="54"/>
  <c r="E2174" i="54"/>
  <c r="E2175" i="54"/>
  <c r="E2176" i="54"/>
  <c r="E2177" i="54"/>
  <c r="E2178" i="54"/>
  <c r="E2179" i="54"/>
  <c r="E2180" i="54"/>
  <c r="E2181" i="54"/>
  <c r="E2182" i="54"/>
  <c r="E2183" i="54"/>
  <c r="E2184" i="54"/>
  <c r="E2185" i="54"/>
  <c r="E2186" i="54"/>
  <c r="E2187" i="54"/>
  <c r="E2188" i="54"/>
  <c r="E2189" i="54"/>
  <c r="E2190" i="54"/>
  <c r="E2191" i="54"/>
  <c r="E2192" i="54"/>
  <c r="E2193" i="54"/>
  <c r="E2194" i="54"/>
  <c r="E2195" i="54"/>
  <c r="E2196" i="54"/>
  <c r="E2197" i="54"/>
  <c r="E2198" i="54"/>
  <c r="E2199" i="54"/>
  <c r="E2200" i="54"/>
  <c r="E2201" i="54"/>
  <c r="E2202" i="54"/>
  <c r="E2203" i="54"/>
  <c r="E2204" i="54"/>
  <c r="E2205" i="54"/>
  <c r="E2206" i="54"/>
  <c r="E2207" i="54"/>
  <c r="E2208" i="54"/>
  <c r="E2209" i="54"/>
  <c r="E2210" i="54"/>
  <c r="E2211" i="54"/>
  <c r="E2212" i="54"/>
  <c r="E2213" i="54"/>
  <c r="E2214" i="54"/>
  <c r="E2215" i="54"/>
  <c r="E2216" i="54"/>
  <c r="E2217" i="54"/>
  <c r="E2218" i="54"/>
  <c r="E2219" i="54"/>
  <c r="E2220" i="54"/>
  <c r="E2221" i="54"/>
  <c r="E2222" i="54"/>
  <c r="E2223" i="54"/>
  <c r="E2224" i="54"/>
  <c r="E2225" i="54"/>
  <c r="E2226" i="54"/>
  <c r="E2227" i="54"/>
  <c r="E2228" i="54"/>
  <c r="E2229" i="54"/>
  <c r="E2230" i="54"/>
  <c r="E2231" i="54"/>
  <c r="E2232" i="54"/>
  <c r="E2233" i="54"/>
  <c r="E2234" i="54"/>
  <c r="E2235" i="54"/>
  <c r="E2236" i="54"/>
  <c r="E2237" i="54"/>
  <c r="E2238" i="54"/>
  <c r="E2239" i="54"/>
  <c r="E2240" i="54"/>
  <c r="E2241" i="54"/>
  <c r="E2242" i="54"/>
  <c r="E2243" i="54"/>
  <c r="E2244" i="54"/>
  <c r="E2245" i="54"/>
  <c r="E2246" i="54"/>
  <c r="E2247" i="54"/>
  <c r="E2248" i="54"/>
  <c r="E2249" i="54"/>
  <c r="E2250" i="54"/>
  <c r="E2251" i="54"/>
  <c r="E2252" i="54"/>
  <c r="E2253" i="54"/>
  <c r="E2254" i="54"/>
  <c r="E2255" i="54"/>
  <c r="E2256" i="54"/>
  <c r="E2257" i="54"/>
  <c r="E2258" i="54"/>
  <c r="E2259" i="54"/>
  <c r="E2260" i="54"/>
  <c r="E2261" i="54"/>
  <c r="E2262" i="54"/>
  <c r="E2263" i="54"/>
  <c r="E2264" i="54"/>
  <c r="E2265" i="54"/>
  <c r="E2266" i="54"/>
  <c r="E2267" i="54"/>
  <c r="E2268" i="54"/>
  <c r="E2269" i="54"/>
  <c r="E2270" i="54"/>
  <c r="E2271" i="54"/>
  <c r="E2272" i="54"/>
  <c r="E2273" i="54"/>
  <c r="E2274" i="54"/>
  <c r="E2275" i="54"/>
  <c r="E2276" i="54"/>
  <c r="E2277" i="54"/>
  <c r="E2278" i="54"/>
  <c r="E2279" i="54"/>
  <c r="E2280" i="54"/>
  <c r="E2281" i="54"/>
  <c r="E2282" i="54"/>
  <c r="E2283" i="54"/>
  <c r="E2284" i="54"/>
  <c r="E2285" i="54"/>
  <c r="E2286" i="54"/>
  <c r="E2287" i="54"/>
  <c r="E2288" i="54"/>
  <c r="E2289" i="54"/>
  <c r="E2290" i="54"/>
  <c r="E2291" i="54"/>
  <c r="E2292" i="54"/>
  <c r="E2293" i="54"/>
  <c r="E2294" i="54"/>
  <c r="E2295" i="54"/>
  <c r="E2296" i="54"/>
  <c r="E2297" i="54"/>
  <c r="E2298" i="54"/>
  <c r="E2299" i="54"/>
  <c r="E2300" i="54"/>
  <c r="E2301" i="54"/>
  <c r="E2302" i="54"/>
  <c r="E2303" i="54"/>
  <c r="E2304" i="54"/>
  <c r="E2305" i="54"/>
  <c r="E2306" i="54"/>
  <c r="E2307" i="54"/>
  <c r="E2308" i="54"/>
  <c r="E2309" i="54"/>
  <c r="E2310" i="54"/>
  <c r="E2311" i="54"/>
  <c r="E2312" i="54"/>
  <c r="E2313" i="54"/>
  <c r="E2314" i="54"/>
  <c r="E2315" i="54"/>
  <c r="E2316" i="54"/>
  <c r="E2317" i="54"/>
  <c r="E2318" i="54"/>
  <c r="E2319" i="54"/>
  <c r="E2320" i="54"/>
  <c r="E2321" i="54"/>
  <c r="E2322" i="54"/>
  <c r="E2323" i="54"/>
  <c r="E2324" i="54"/>
  <c r="E2325" i="54"/>
  <c r="E2326" i="54"/>
  <c r="E2327" i="54"/>
  <c r="E2328" i="54"/>
  <c r="E2329" i="54"/>
  <c r="E2330" i="54"/>
  <c r="E2331" i="54"/>
  <c r="E2332" i="54"/>
  <c r="E2333" i="54"/>
  <c r="E2334" i="54"/>
  <c r="E2335" i="54"/>
  <c r="E2336" i="54"/>
  <c r="E2337" i="54"/>
  <c r="E2338" i="54"/>
  <c r="E2339" i="54"/>
  <c r="E2340" i="54"/>
  <c r="E2341" i="54"/>
  <c r="E2342" i="54"/>
  <c r="E2343" i="54"/>
  <c r="E2344" i="54"/>
  <c r="E2345" i="54"/>
  <c r="E2346" i="54"/>
  <c r="E2347" i="54"/>
  <c r="E2348" i="54"/>
  <c r="E2349" i="54"/>
  <c r="E2350" i="54"/>
  <c r="E2351" i="54"/>
  <c r="E2352" i="54"/>
  <c r="E2353" i="54"/>
  <c r="E2354" i="54"/>
  <c r="E2355" i="54"/>
  <c r="E2356" i="54"/>
  <c r="E2357" i="54"/>
  <c r="E2358" i="54"/>
  <c r="E2359" i="54"/>
  <c r="E2360" i="54"/>
  <c r="E2361" i="54"/>
  <c r="E2362" i="54"/>
  <c r="E2363" i="54"/>
  <c r="E2364" i="54"/>
  <c r="E2365" i="54"/>
  <c r="E2366" i="54"/>
  <c r="E2367" i="54"/>
  <c r="E2368" i="54"/>
  <c r="E2369" i="54"/>
  <c r="E2370" i="54"/>
  <c r="E2371" i="54"/>
  <c r="E2372" i="54"/>
  <c r="E2373" i="54"/>
  <c r="E2374" i="54"/>
  <c r="E2375" i="54"/>
  <c r="E2376" i="54"/>
  <c r="E2377" i="54"/>
  <c r="E2378" i="54"/>
  <c r="E2379" i="54"/>
  <c r="E2380" i="54"/>
  <c r="E2381" i="54"/>
  <c r="E2382" i="54"/>
  <c r="E2383" i="54"/>
  <c r="E2384" i="54"/>
  <c r="E2385" i="54"/>
  <c r="E2386" i="54"/>
  <c r="E2387" i="54"/>
  <c r="E2388" i="54"/>
  <c r="E2389" i="54"/>
  <c r="E2390" i="54"/>
  <c r="E2391" i="54"/>
  <c r="E2392" i="54"/>
  <c r="E2393" i="54"/>
  <c r="E2394" i="54"/>
  <c r="E2395" i="54"/>
  <c r="E2396" i="54"/>
  <c r="E2397" i="54"/>
  <c r="E2398" i="54"/>
  <c r="E2399" i="54"/>
  <c r="E2400" i="54"/>
  <c r="E2401" i="54"/>
  <c r="E2402" i="54"/>
  <c r="E2403" i="54"/>
  <c r="E2404" i="54"/>
  <c r="E2405" i="54"/>
  <c r="E2406" i="54"/>
  <c r="E2407" i="54"/>
  <c r="E2408" i="54"/>
  <c r="E2409" i="54"/>
  <c r="E2410" i="54"/>
  <c r="E2411" i="54"/>
  <c r="E2412" i="54"/>
  <c r="E2413" i="54"/>
  <c r="E2414" i="54"/>
  <c r="E2415" i="54"/>
  <c r="E2416" i="54"/>
  <c r="E2417" i="54"/>
  <c r="E2418" i="54"/>
  <c r="E2419" i="54"/>
  <c r="E2420" i="54"/>
  <c r="E2421" i="54"/>
  <c r="E2422" i="54"/>
  <c r="E2423" i="54"/>
  <c r="E2424" i="54"/>
  <c r="E2425" i="54"/>
  <c r="E2426" i="54"/>
  <c r="E2427" i="54"/>
  <c r="E2428" i="54"/>
  <c r="E2429" i="54"/>
  <c r="E2430" i="54"/>
  <c r="E2431" i="54"/>
  <c r="E2432" i="54"/>
  <c r="E2433" i="54"/>
  <c r="E2434" i="54"/>
  <c r="E2435" i="54"/>
  <c r="E2436" i="54"/>
  <c r="E2437" i="54"/>
  <c r="E2438" i="54"/>
  <c r="E2439" i="54"/>
  <c r="E2440" i="54"/>
  <c r="E2441" i="54"/>
  <c r="E2442" i="54"/>
  <c r="E2443" i="54"/>
  <c r="E2444" i="54"/>
  <c r="E2445" i="54"/>
  <c r="E2446" i="54"/>
  <c r="E2447" i="54"/>
  <c r="E2448" i="54"/>
  <c r="E2449" i="54"/>
  <c r="E2450" i="54"/>
  <c r="E2451" i="54"/>
  <c r="E2452" i="54"/>
  <c r="E2453" i="54"/>
  <c r="E2454" i="54"/>
  <c r="E2455" i="54"/>
  <c r="E2456" i="54"/>
  <c r="E2457" i="54"/>
  <c r="E2458" i="54"/>
  <c r="E2459" i="54"/>
  <c r="E2460" i="54"/>
  <c r="E2461" i="54"/>
  <c r="E2462" i="54"/>
  <c r="E2463" i="54"/>
  <c r="E2464" i="54"/>
  <c r="E2465" i="54"/>
  <c r="E2466" i="54"/>
  <c r="E2467" i="54"/>
  <c r="E2468" i="54"/>
  <c r="E2469" i="54"/>
  <c r="E2470" i="54"/>
  <c r="E2471" i="54"/>
  <c r="E2472" i="54"/>
  <c r="E2473" i="54"/>
  <c r="E2474" i="54"/>
  <c r="E2475" i="54"/>
  <c r="E2476" i="54"/>
  <c r="E2477" i="54"/>
  <c r="E2478" i="54"/>
  <c r="E2479" i="54"/>
  <c r="E2480" i="54"/>
  <c r="E2481" i="54"/>
  <c r="E2482" i="54"/>
  <c r="E2483" i="54"/>
  <c r="E2484" i="54"/>
  <c r="E2485" i="54"/>
  <c r="E2486" i="54"/>
  <c r="E2487" i="54"/>
  <c r="E2488" i="54"/>
  <c r="E2489" i="54"/>
  <c r="E2490" i="54"/>
  <c r="E2491" i="54"/>
  <c r="E2492" i="54"/>
  <c r="E2493" i="54"/>
  <c r="E2494" i="54"/>
  <c r="E2495" i="54"/>
  <c r="E2496" i="54"/>
  <c r="E2497" i="54"/>
  <c r="E2498" i="54"/>
  <c r="E2499" i="54"/>
  <c r="E2500" i="54"/>
  <c r="E2501" i="54"/>
  <c r="E2502" i="54"/>
  <c r="E2503" i="54"/>
  <c r="E2504" i="54"/>
  <c r="E2505" i="54"/>
  <c r="E2506" i="54"/>
  <c r="E2507" i="54"/>
  <c r="E2508" i="54"/>
  <c r="E2509" i="54"/>
  <c r="E2510" i="54"/>
  <c r="E2511" i="54"/>
  <c r="E2512" i="54"/>
  <c r="E2513" i="54"/>
  <c r="E2514" i="54"/>
  <c r="E2515" i="54"/>
  <c r="E2516" i="54"/>
  <c r="E2517" i="54"/>
  <c r="E2518" i="54"/>
  <c r="E2519" i="54"/>
  <c r="E2520" i="54"/>
  <c r="E2521" i="54"/>
  <c r="E2522" i="54"/>
  <c r="E2523" i="54"/>
  <c r="E2524" i="54"/>
  <c r="E2525" i="54"/>
  <c r="E2526" i="54"/>
  <c r="E2527" i="54"/>
  <c r="E2528" i="54"/>
  <c r="E2529" i="54"/>
  <c r="E2530" i="54"/>
  <c r="E2531" i="54"/>
  <c r="E2532" i="54"/>
  <c r="E2533" i="54"/>
  <c r="E2534" i="54"/>
  <c r="E2535" i="54"/>
  <c r="E2536" i="54"/>
  <c r="E2537" i="54"/>
  <c r="E2538" i="54"/>
  <c r="E2539" i="54"/>
  <c r="E2540" i="54"/>
  <c r="E2541" i="54"/>
  <c r="E2542" i="54"/>
  <c r="E2543" i="54"/>
  <c r="E2544" i="54"/>
  <c r="E2545" i="54"/>
  <c r="E2546" i="54"/>
  <c r="E2547" i="54"/>
  <c r="E2548" i="54"/>
  <c r="E2549" i="54"/>
  <c r="E2550" i="54"/>
  <c r="E2551" i="54"/>
  <c r="E2552" i="54"/>
  <c r="E2553" i="54"/>
  <c r="E2554" i="54"/>
  <c r="E2555" i="54"/>
  <c r="E2556" i="54"/>
  <c r="E2557" i="54"/>
  <c r="E2558" i="54"/>
  <c r="E2559" i="54"/>
  <c r="E2560" i="54"/>
  <c r="E2561" i="54"/>
  <c r="E2562" i="54"/>
  <c r="E2563" i="54"/>
  <c r="E2564" i="54"/>
  <c r="E2565" i="54"/>
  <c r="E2566" i="54"/>
  <c r="E2567" i="54"/>
  <c r="E2568" i="54"/>
  <c r="E2569" i="54"/>
  <c r="E2570" i="54"/>
  <c r="E2571" i="54"/>
  <c r="E2572" i="54"/>
  <c r="E2573" i="54"/>
  <c r="E2574" i="54"/>
  <c r="E2575" i="54"/>
  <c r="E2576" i="54"/>
  <c r="E2577" i="54"/>
  <c r="E2578" i="54"/>
  <c r="E2579" i="54"/>
  <c r="E2580" i="54"/>
  <c r="E2581" i="54"/>
  <c r="E2582" i="54"/>
  <c r="E2583" i="54"/>
  <c r="E2584" i="54"/>
  <c r="E2585" i="54"/>
  <c r="E2586" i="54"/>
  <c r="E2587" i="54"/>
  <c r="E2588" i="54"/>
  <c r="E2589" i="54"/>
  <c r="E2590" i="54"/>
  <c r="E2591" i="54"/>
  <c r="E2592" i="54"/>
  <c r="E2593" i="54"/>
  <c r="E2594" i="54"/>
  <c r="E2595" i="54"/>
  <c r="E2596" i="54"/>
  <c r="E2597" i="54"/>
  <c r="E2598" i="54"/>
  <c r="E2599" i="54"/>
  <c r="E2600" i="54"/>
  <c r="E2601" i="54"/>
  <c r="E2602" i="54"/>
  <c r="E2603" i="54"/>
  <c r="E2604" i="54"/>
  <c r="E2605" i="54"/>
  <c r="E2606" i="54"/>
  <c r="E2607" i="54"/>
  <c r="E2608" i="54"/>
  <c r="E2609" i="54"/>
  <c r="E2610" i="54"/>
  <c r="E2611" i="54"/>
  <c r="E2612" i="54"/>
  <c r="E2613" i="54"/>
  <c r="E2614" i="54"/>
  <c r="E2615" i="54"/>
  <c r="E2616" i="54"/>
  <c r="E2617" i="54"/>
  <c r="E2618" i="54"/>
  <c r="E2619" i="54"/>
  <c r="E2620" i="54"/>
  <c r="E2621" i="54"/>
  <c r="E2622" i="54"/>
  <c r="E2623" i="54"/>
  <c r="E2624" i="54"/>
  <c r="E2625" i="54"/>
  <c r="E2626" i="54"/>
  <c r="E2627" i="54"/>
  <c r="E2628" i="54"/>
  <c r="E2629" i="54"/>
  <c r="E2630" i="54"/>
  <c r="E2631" i="54"/>
  <c r="E2632" i="54"/>
  <c r="E2633" i="54"/>
  <c r="E2634" i="54"/>
  <c r="E2635" i="54"/>
  <c r="E2636" i="54"/>
  <c r="E2637" i="54"/>
  <c r="E2638" i="54"/>
  <c r="E2639" i="54"/>
  <c r="E2640" i="54"/>
  <c r="E2641" i="54"/>
  <c r="E2642" i="54"/>
  <c r="E2643" i="54"/>
  <c r="E2644" i="54"/>
  <c r="E2645" i="54"/>
  <c r="E2646" i="54"/>
  <c r="E2647" i="54"/>
  <c r="E2648" i="54"/>
  <c r="E2649" i="54"/>
  <c r="E2650" i="54"/>
  <c r="E2651" i="54"/>
  <c r="E2652" i="54"/>
  <c r="E2653" i="54"/>
  <c r="E2654" i="54"/>
  <c r="E2655" i="54"/>
  <c r="E2656" i="54"/>
  <c r="E2657" i="54"/>
  <c r="E2658" i="54"/>
  <c r="E2659" i="54"/>
  <c r="E2660" i="54"/>
  <c r="E2661" i="54"/>
  <c r="E2662" i="54"/>
  <c r="E2663" i="54"/>
  <c r="E2664" i="54"/>
  <c r="E2665" i="54"/>
  <c r="E2666" i="54"/>
  <c r="E2667" i="54"/>
  <c r="E2668" i="54"/>
  <c r="E2669" i="54"/>
  <c r="E2670" i="54"/>
  <c r="E2671" i="54"/>
  <c r="E2672" i="54"/>
  <c r="E2673" i="54"/>
  <c r="E2674" i="54"/>
  <c r="E2675" i="54"/>
  <c r="E2676" i="54"/>
  <c r="E2677" i="54"/>
  <c r="E2678" i="54"/>
  <c r="E2679" i="54"/>
  <c r="E2680" i="54"/>
  <c r="E2681" i="54"/>
  <c r="E2682" i="54"/>
  <c r="E2683" i="54"/>
  <c r="E2684" i="54"/>
  <c r="E2685" i="54"/>
  <c r="E2686" i="54"/>
  <c r="E2687" i="54"/>
  <c r="E2688" i="54"/>
  <c r="E2689" i="54"/>
  <c r="E2690" i="54"/>
  <c r="E2691" i="54"/>
  <c r="E2692" i="54"/>
  <c r="E2693" i="54"/>
  <c r="E2694" i="54"/>
  <c r="E2695" i="54"/>
  <c r="E2696" i="54"/>
  <c r="E2697" i="54"/>
  <c r="E2698" i="54"/>
  <c r="E2699" i="54"/>
  <c r="E2700" i="54"/>
  <c r="E2701" i="54"/>
  <c r="E2702" i="54"/>
  <c r="E2703" i="54"/>
  <c r="E2704" i="54"/>
  <c r="E2705" i="54"/>
  <c r="E2706" i="54"/>
  <c r="E2707" i="54"/>
  <c r="E2708" i="54"/>
  <c r="E2709" i="54"/>
  <c r="E2710" i="54"/>
  <c r="E2711" i="54"/>
  <c r="E2712" i="54"/>
  <c r="E2713" i="54"/>
  <c r="E2714" i="54"/>
  <c r="E2715" i="54"/>
  <c r="E2716" i="54"/>
  <c r="E2717" i="54"/>
  <c r="E2718" i="54"/>
  <c r="E2719" i="54"/>
  <c r="E2720" i="54"/>
  <c r="E2721" i="54"/>
  <c r="E2722" i="54"/>
  <c r="E2723" i="54"/>
  <c r="E2724" i="54"/>
  <c r="E2725" i="54"/>
  <c r="E2726" i="54"/>
  <c r="E2727" i="54"/>
  <c r="E2728" i="54"/>
  <c r="E2729" i="54"/>
  <c r="E2730" i="54"/>
  <c r="E2731" i="54"/>
  <c r="E2732" i="54"/>
  <c r="E2733" i="54"/>
  <c r="E2734" i="54"/>
  <c r="E2735" i="54"/>
  <c r="E2736" i="54"/>
  <c r="E2737" i="54"/>
  <c r="E2738" i="54"/>
  <c r="E2739" i="54"/>
  <c r="E2740" i="54"/>
  <c r="E2741" i="54"/>
  <c r="E2742" i="54"/>
  <c r="E2743" i="54"/>
  <c r="E2744" i="54"/>
  <c r="E2745" i="54"/>
  <c r="E2746" i="54"/>
  <c r="E2747" i="54"/>
  <c r="E2748" i="54"/>
  <c r="E2749" i="54"/>
  <c r="E2750" i="54"/>
  <c r="E2751" i="54"/>
  <c r="E2752" i="54"/>
  <c r="E2753" i="54"/>
  <c r="E2754" i="54"/>
  <c r="E2755" i="54"/>
  <c r="E2756" i="54"/>
  <c r="E2757" i="54"/>
  <c r="E2758" i="54"/>
  <c r="E2759" i="54"/>
  <c r="E2760" i="54"/>
  <c r="E2761" i="54"/>
  <c r="E2762" i="54"/>
  <c r="E2763" i="54"/>
  <c r="E2764" i="54"/>
  <c r="E2765" i="54"/>
  <c r="E2766" i="54"/>
  <c r="E2767" i="54"/>
  <c r="E2768" i="54"/>
  <c r="E2769" i="54"/>
  <c r="E2770" i="54"/>
  <c r="E2771" i="54"/>
  <c r="E2772" i="54"/>
  <c r="E2773" i="54"/>
  <c r="E2774" i="54"/>
  <c r="E2775" i="54"/>
  <c r="E2776" i="54"/>
  <c r="E2777" i="54"/>
  <c r="E2778" i="54"/>
  <c r="E2779" i="54"/>
  <c r="E2780" i="54"/>
  <c r="E2781" i="54"/>
  <c r="E2782" i="54"/>
  <c r="E2783" i="54"/>
  <c r="E2784" i="54"/>
  <c r="E2785" i="54"/>
  <c r="E2786" i="54"/>
  <c r="E2787" i="54"/>
  <c r="E2788" i="54"/>
  <c r="E2789" i="54"/>
  <c r="E2790" i="54"/>
  <c r="E2791" i="54"/>
  <c r="E2792" i="54"/>
  <c r="E2793" i="54"/>
  <c r="E2794" i="54"/>
  <c r="E2795" i="54"/>
  <c r="E2796" i="54"/>
  <c r="E2797" i="54"/>
  <c r="E2798" i="54"/>
  <c r="E2799" i="54"/>
  <c r="E2800" i="54"/>
  <c r="E2801" i="54"/>
  <c r="E2802" i="54"/>
  <c r="E2803" i="54"/>
  <c r="E2804" i="54"/>
  <c r="E2805" i="54"/>
  <c r="E2806" i="54"/>
  <c r="E2807" i="54"/>
  <c r="E2808" i="54"/>
  <c r="E2809" i="54"/>
  <c r="E2810" i="54"/>
  <c r="E2811" i="54"/>
  <c r="E2812" i="54"/>
  <c r="E2813" i="54"/>
  <c r="E2814" i="54"/>
  <c r="E2815" i="54"/>
  <c r="E2816" i="54"/>
  <c r="E2817" i="54"/>
  <c r="E2818" i="54"/>
  <c r="E2819" i="54"/>
  <c r="E2820" i="54"/>
  <c r="E2821" i="54"/>
  <c r="E2822" i="54"/>
  <c r="E2823" i="54"/>
  <c r="E2824" i="54"/>
  <c r="E2825" i="54"/>
  <c r="E2826" i="54"/>
  <c r="E2827" i="54"/>
  <c r="E2828" i="54"/>
  <c r="E2829" i="54"/>
  <c r="E2830" i="54"/>
  <c r="E2831" i="54"/>
  <c r="E2832" i="54"/>
  <c r="E2833" i="54"/>
  <c r="E2834" i="54"/>
  <c r="E2835" i="54"/>
  <c r="E2836" i="54"/>
  <c r="E2837" i="54"/>
  <c r="E2838" i="54"/>
  <c r="E2839" i="54"/>
  <c r="E2840" i="54"/>
  <c r="E2841" i="54"/>
  <c r="E2842" i="54"/>
  <c r="E2843" i="54"/>
  <c r="E2844" i="54"/>
  <c r="E2845" i="54"/>
  <c r="E2846" i="54"/>
  <c r="E2847" i="54"/>
  <c r="E2848" i="54"/>
  <c r="E2849" i="54"/>
  <c r="E2850" i="54"/>
  <c r="E2851" i="54"/>
  <c r="E2852" i="54"/>
  <c r="E2853" i="54"/>
  <c r="E2854" i="54"/>
  <c r="E2855" i="54"/>
  <c r="E2856" i="54"/>
  <c r="E2857" i="54"/>
  <c r="E2858" i="54"/>
  <c r="E2859" i="54"/>
  <c r="E2860" i="54"/>
  <c r="E2861" i="54"/>
  <c r="E2862" i="54"/>
  <c r="E2863" i="54"/>
  <c r="E2864" i="54"/>
  <c r="E2865" i="54"/>
  <c r="E2866" i="54"/>
  <c r="E2867" i="54"/>
  <c r="E2868" i="54"/>
  <c r="E2869" i="54"/>
  <c r="E2870" i="54"/>
  <c r="E2871" i="54"/>
  <c r="E2872" i="54"/>
  <c r="E2873" i="54"/>
  <c r="E2874" i="54"/>
  <c r="E2875" i="54"/>
  <c r="E2876" i="54"/>
  <c r="E2877" i="54"/>
  <c r="E2878" i="54"/>
  <c r="E2879" i="54"/>
  <c r="E2880" i="54"/>
  <c r="E2881" i="54"/>
  <c r="E2882" i="54"/>
  <c r="E2883" i="54"/>
  <c r="E2884" i="54"/>
  <c r="E2885" i="54"/>
  <c r="E2886" i="54"/>
  <c r="E2887" i="54"/>
  <c r="E2888" i="54"/>
  <c r="E2889" i="54"/>
  <c r="E2890" i="54"/>
  <c r="E2891" i="54"/>
  <c r="E2892" i="54"/>
  <c r="E2893" i="54"/>
  <c r="E2894" i="54"/>
  <c r="E2895" i="54"/>
  <c r="E2896" i="54"/>
  <c r="E2897" i="54"/>
  <c r="E2898" i="54"/>
  <c r="E2899" i="54"/>
  <c r="E2900" i="54"/>
  <c r="E2901" i="54"/>
  <c r="E2902" i="54"/>
  <c r="E2903" i="54"/>
  <c r="E2904" i="54"/>
  <c r="E2905" i="54"/>
  <c r="E2906" i="54"/>
  <c r="E2907" i="54"/>
  <c r="E2908" i="54"/>
  <c r="E2909" i="54"/>
  <c r="E2910" i="54"/>
  <c r="E2911" i="54"/>
  <c r="E2912" i="54"/>
  <c r="E2913" i="54"/>
  <c r="E2914" i="54"/>
  <c r="E2915" i="54"/>
  <c r="E2916" i="54"/>
  <c r="E2917" i="54"/>
  <c r="E2918" i="54"/>
  <c r="E2919" i="54"/>
  <c r="E2920" i="54"/>
  <c r="E2921" i="54"/>
  <c r="E2922" i="54"/>
  <c r="E2923" i="54"/>
  <c r="E2924" i="54"/>
  <c r="E2925" i="54"/>
  <c r="E2926" i="54"/>
  <c r="E2927" i="54"/>
  <c r="E2928" i="54"/>
  <c r="E2929" i="54"/>
  <c r="E2930" i="54"/>
  <c r="E2931" i="54"/>
  <c r="E2932" i="54"/>
  <c r="E2933" i="54"/>
  <c r="E2934" i="54"/>
  <c r="E2935" i="54"/>
  <c r="E2936" i="54"/>
  <c r="E2937" i="54"/>
  <c r="E2938" i="54"/>
  <c r="E2939" i="54"/>
  <c r="E2940" i="54"/>
  <c r="E2941" i="54"/>
  <c r="E2942" i="54"/>
  <c r="E2943" i="54"/>
  <c r="E2944" i="54"/>
  <c r="E2945" i="54"/>
  <c r="E2946" i="54"/>
  <c r="E2947" i="54"/>
  <c r="E2948" i="54"/>
  <c r="E2949" i="54"/>
  <c r="E2950" i="54"/>
  <c r="E2951" i="54"/>
  <c r="E2952" i="54"/>
  <c r="E2953" i="54"/>
  <c r="E2954" i="54"/>
  <c r="E2955" i="54"/>
  <c r="E2956" i="54"/>
  <c r="E2957" i="54"/>
  <c r="E2958" i="54"/>
  <c r="E2959" i="54"/>
  <c r="E2960" i="54"/>
  <c r="E2961" i="54"/>
  <c r="E2962" i="54"/>
  <c r="E2963" i="54"/>
  <c r="E2964" i="54"/>
  <c r="E2965" i="54"/>
  <c r="E2966" i="54"/>
  <c r="E2967" i="54"/>
  <c r="E2968" i="54"/>
  <c r="E2969" i="54"/>
  <c r="E2970" i="54"/>
  <c r="E2971" i="54"/>
  <c r="E2972" i="54"/>
  <c r="E2973" i="54"/>
  <c r="E2974" i="54"/>
  <c r="E2975" i="54"/>
  <c r="E2976" i="54"/>
  <c r="E2977" i="54"/>
  <c r="E2978" i="54"/>
  <c r="E2979" i="54"/>
  <c r="E2980" i="54"/>
  <c r="E2981" i="54"/>
  <c r="E2982" i="54"/>
  <c r="E2983" i="54"/>
  <c r="E2984" i="54"/>
  <c r="E2985" i="54"/>
  <c r="E2986" i="54"/>
  <c r="E2987" i="54"/>
  <c r="E2988" i="54"/>
  <c r="E2989" i="54"/>
  <c r="E2990" i="54"/>
  <c r="E2991" i="54"/>
  <c r="E2992" i="54"/>
  <c r="E2993" i="54"/>
  <c r="E2994" i="54"/>
  <c r="E2995" i="54"/>
  <c r="E2996" i="54"/>
  <c r="E2997" i="54"/>
  <c r="E2998" i="54"/>
  <c r="E2999" i="54"/>
  <c r="E3000" i="54"/>
  <c r="E3001" i="54"/>
  <c r="E3002" i="54"/>
  <c r="E3003" i="54"/>
  <c r="E3004" i="54"/>
  <c r="E3005" i="54"/>
  <c r="E3006" i="54"/>
  <c r="E3007" i="54"/>
  <c r="E3008" i="54"/>
  <c r="E3009" i="54"/>
  <c r="E3010" i="54"/>
  <c r="E3011" i="54"/>
  <c r="E3012" i="54"/>
  <c r="E3013" i="54"/>
  <c r="E3014" i="54"/>
  <c r="E3015" i="54"/>
  <c r="E3016" i="54"/>
  <c r="E3017" i="54"/>
  <c r="E3018" i="54"/>
  <c r="E3019" i="54"/>
  <c r="E3020" i="54"/>
  <c r="E3021" i="54"/>
  <c r="E3022" i="54"/>
  <c r="E3023" i="54"/>
  <c r="E3024" i="54"/>
  <c r="E3025" i="54"/>
  <c r="E3026" i="54"/>
  <c r="E3027" i="54"/>
  <c r="E3028" i="54"/>
  <c r="E3029" i="54"/>
  <c r="E3030" i="54"/>
  <c r="E3031" i="54"/>
  <c r="E3032" i="54"/>
  <c r="E3033" i="54"/>
  <c r="E3034" i="54"/>
  <c r="E3035" i="54"/>
  <c r="E3036" i="54"/>
  <c r="E3037" i="54"/>
  <c r="E3038" i="54"/>
  <c r="E3039" i="54"/>
  <c r="E3040" i="54"/>
  <c r="E3041" i="54"/>
  <c r="E3042" i="54"/>
  <c r="E3043" i="54"/>
  <c r="E3044" i="54"/>
  <c r="E3045" i="54"/>
  <c r="E3046" i="54"/>
  <c r="E3047" i="54"/>
  <c r="E3048" i="54"/>
  <c r="E3049" i="54"/>
  <c r="E3050" i="54"/>
  <c r="E3051" i="54"/>
  <c r="E3052" i="54"/>
  <c r="E3053" i="54"/>
  <c r="E3054" i="54"/>
  <c r="E3055" i="54"/>
  <c r="E3056" i="54"/>
  <c r="E3057" i="54"/>
  <c r="E3058" i="54"/>
  <c r="E3059" i="54"/>
  <c r="E3060" i="54"/>
  <c r="E3061" i="54"/>
  <c r="E3062" i="54"/>
  <c r="E3063" i="54"/>
  <c r="E3064" i="54"/>
  <c r="E3065" i="54"/>
  <c r="E3066" i="54"/>
  <c r="E3067" i="54"/>
  <c r="E3068" i="54"/>
  <c r="E3069" i="54"/>
  <c r="E3070" i="54"/>
  <c r="E3071" i="54"/>
  <c r="E3072" i="54"/>
  <c r="E3073" i="54"/>
  <c r="E3074" i="54"/>
  <c r="E3075" i="54"/>
  <c r="E3076" i="54"/>
  <c r="E3077" i="54"/>
  <c r="E3078" i="54"/>
  <c r="E3079" i="54"/>
  <c r="E3080" i="54"/>
  <c r="E3081" i="54"/>
  <c r="E3082" i="54"/>
  <c r="E3083" i="54"/>
  <c r="E3084" i="54"/>
  <c r="E3085" i="54"/>
  <c r="E3086" i="54"/>
  <c r="E3087" i="54"/>
  <c r="E3088" i="54"/>
  <c r="E3089" i="54"/>
  <c r="E3090" i="54"/>
  <c r="E3091" i="54"/>
  <c r="E3092" i="54"/>
  <c r="E3093" i="54"/>
  <c r="E3094" i="54"/>
  <c r="E3095" i="54"/>
  <c r="E3096" i="54"/>
  <c r="E3097" i="54"/>
  <c r="E3098" i="54"/>
  <c r="E3099" i="54"/>
  <c r="E3100" i="54"/>
  <c r="E3101" i="54"/>
  <c r="E3102" i="54"/>
  <c r="E3103" i="54"/>
  <c r="E3104" i="54"/>
  <c r="E3105" i="54"/>
  <c r="E3106" i="54"/>
  <c r="E3107" i="54"/>
  <c r="E3108" i="54"/>
  <c r="E3109" i="54"/>
  <c r="E3110" i="54"/>
  <c r="E3111" i="54"/>
  <c r="E3112" i="54"/>
  <c r="E3113" i="54"/>
  <c r="E3114" i="54"/>
  <c r="E3115" i="54"/>
  <c r="E3116" i="54"/>
  <c r="E3117" i="54"/>
  <c r="E3118" i="54"/>
  <c r="E3119" i="54"/>
  <c r="E3120" i="54"/>
  <c r="E3121" i="54"/>
  <c r="E3122" i="54"/>
  <c r="E3123" i="54"/>
  <c r="E3124" i="54"/>
  <c r="E3125" i="54"/>
  <c r="E3126" i="54"/>
  <c r="E3127" i="54"/>
  <c r="E3128" i="54"/>
  <c r="E3129" i="54"/>
  <c r="E3130" i="54"/>
  <c r="E3131" i="54"/>
  <c r="E3132" i="54"/>
  <c r="E3133" i="54"/>
  <c r="E3134" i="54"/>
  <c r="E3135" i="54"/>
  <c r="E3136" i="54"/>
  <c r="E3137" i="54"/>
  <c r="E3138" i="54"/>
  <c r="E3139" i="54"/>
  <c r="E3140" i="54"/>
  <c r="E3141" i="54"/>
  <c r="E3142" i="54"/>
  <c r="E3143" i="54"/>
  <c r="E3144" i="54"/>
  <c r="E3145" i="54"/>
  <c r="E3146" i="54"/>
  <c r="E3147" i="54"/>
  <c r="E3148" i="54"/>
  <c r="E3149" i="54"/>
  <c r="E3150" i="54"/>
  <c r="E3151" i="54"/>
  <c r="E3152" i="54"/>
  <c r="E3153" i="54"/>
  <c r="E3154" i="54"/>
  <c r="E3155" i="54"/>
  <c r="E3156" i="54"/>
  <c r="E3157" i="54"/>
  <c r="E3158" i="54"/>
  <c r="E3159" i="54"/>
  <c r="E3160" i="54"/>
  <c r="E3161" i="54"/>
  <c r="E3162" i="54"/>
  <c r="E3163" i="54"/>
  <c r="E3164" i="54"/>
  <c r="E3165" i="54"/>
  <c r="E3166" i="54"/>
  <c r="E3167" i="54"/>
  <c r="E3168" i="54"/>
  <c r="E3169" i="54"/>
  <c r="E3170" i="54"/>
  <c r="E3171" i="54"/>
  <c r="E3172" i="54"/>
  <c r="E3173" i="54"/>
  <c r="E3174" i="54"/>
  <c r="E3175" i="54"/>
  <c r="E3176" i="54"/>
  <c r="E3177" i="54"/>
  <c r="E3178" i="54"/>
  <c r="E3179" i="54"/>
  <c r="E3180" i="54"/>
  <c r="E3181" i="54"/>
  <c r="E3182" i="54"/>
  <c r="E3183" i="54"/>
  <c r="E3184" i="54"/>
  <c r="E3185" i="54"/>
  <c r="E3186" i="54"/>
  <c r="E3187" i="54"/>
  <c r="E3188" i="54"/>
  <c r="E3189" i="54"/>
  <c r="E3190" i="54"/>
  <c r="E3191" i="54"/>
  <c r="E3192" i="54"/>
  <c r="E3193" i="54"/>
  <c r="E3194" i="54"/>
  <c r="E3195" i="54"/>
  <c r="E3196" i="54"/>
  <c r="E3197" i="54"/>
  <c r="E3198" i="54"/>
  <c r="E3199" i="54"/>
  <c r="E3200" i="54"/>
  <c r="E3201" i="54"/>
  <c r="E3202" i="54"/>
  <c r="E3203" i="54"/>
  <c r="E3204" i="54"/>
  <c r="E3205" i="54"/>
  <c r="E3206" i="54"/>
  <c r="E3207" i="54"/>
  <c r="E3208" i="54"/>
  <c r="E3209" i="54"/>
  <c r="E3210" i="54"/>
  <c r="E3211" i="54"/>
  <c r="E3212" i="54"/>
  <c r="E3213" i="54"/>
  <c r="E3214" i="54"/>
  <c r="E3215" i="54"/>
  <c r="E3216" i="54"/>
  <c r="E3217" i="54"/>
  <c r="E3218" i="54"/>
  <c r="E3219" i="54"/>
  <c r="E3220" i="54"/>
  <c r="E3221" i="54"/>
  <c r="E3222" i="54"/>
  <c r="E3223" i="54"/>
  <c r="E3224" i="54"/>
  <c r="E3225" i="54"/>
  <c r="E3226" i="54"/>
  <c r="E3227" i="54"/>
  <c r="E3228" i="54"/>
  <c r="E3229" i="54"/>
  <c r="E3230" i="54"/>
  <c r="E3231" i="54"/>
  <c r="E3232" i="54"/>
  <c r="E3233" i="54"/>
  <c r="E3234" i="54"/>
  <c r="E3235" i="54"/>
  <c r="E3236" i="54"/>
  <c r="E3237" i="54"/>
  <c r="E3238" i="54"/>
  <c r="E3239" i="54"/>
  <c r="E3240" i="54"/>
  <c r="E3241" i="54"/>
  <c r="E3242" i="54"/>
  <c r="E3243" i="54"/>
  <c r="E3244" i="54"/>
  <c r="E3245" i="54"/>
  <c r="E3246" i="54"/>
  <c r="E3247" i="54"/>
  <c r="E3248" i="54"/>
  <c r="E3249" i="54"/>
  <c r="E3250" i="54"/>
  <c r="E3251" i="54"/>
  <c r="E3252" i="54"/>
  <c r="E3253" i="54"/>
  <c r="E3254" i="54"/>
  <c r="E3255" i="54"/>
  <c r="E3256" i="54"/>
  <c r="E3257" i="54"/>
  <c r="E3258" i="54"/>
  <c r="E3259" i="54"/>
  <c r="E3260" i="54"/>
  <c r="E3261" i="54"/>
  <c r="E3262" i="54"/>
  <c r="E3263" i="54"/>
  <c r="E3264" i="54"/>
  <c r="E3265" i="54"/>
  <c r="E3266" i="54"/>
  <c r="E3267" i="54"/>
  <c r="E3268" i="54"/>
  <c r="E3269" i="54"/>
  <c r="E3270" i="54"/>
  <c r="E3271" i="54"/>
  <c r="E3272" i="54"/>
  <c r="E3273" i="54"/>
  <c r="E3274" i="54"/>
  <c r="E3275" i="54"/>
  <c r="E3276" i="54"/>
  <c r="E3277" i="54"/>
  <c r="E3278" i="54"/>
  <c r="E3279" i="54"/>
  <c r="E3280" i="54"/>
  <c r="E3281" i="54"/>
  <c r="E3282" i="54"/>
  <c r="E3283" i="54"/>
  <c r="E3284" i="54"/>
  <c r="E3285" i="54"/>
  <c r="E3286" i="54"/>
  <c r="E3287" i="54"/>
  <c r="E3288" i="54"/>
  <c r="E3289" i="54"/>
  <c r="E3290" i="54"/>
  <c r="E3291" i="54"/>
  <c r="E3292" i="54"/>
  <c r="E3293" i="54"/>
  <c r="E3294" i="54"/>
  <c r="E3295" i="54"/>
  <c r="E3296" i="54"/>
  <c r="E3297" i="54"/>
  <c r="E3298" i="54"/>
  <c r="E3299" i="54"/>
  <c r="E3300" i="54"/>
  <c r="E3301" i="54"/>
  <c r="E3302" i="54"/>
  <c r="E3303" i="54"/>
  <c r="E3304" i="54"/>
  <c r="E3305" i="54"/>
  <c r="E3306" i="54"/>
  <c r="E3307" i="54"/>
  <c r="E3308" i="54"/>
  <c r="E3309" i="54"/>
  <c r="E3310" i="54"/>
  <c r="E3311" i="54"/>
  <c r="E3312" i="54"/>
  <c r="E3313" i="54"/>
  <c r="E3314" i="54"/>
  <c r="E3315" i="54"/>
  <c r="E3316" i="54"/>
  <c r="E3317" i="54"/>
  <c r="E3318" i="54"/>
  <c r="E3319" i="54"/>
  <c r="E3320" i="54"/>
  <c r="E3321" i="54"/>
  <c r="E3322" i="54"/>
  <c r="E3323" i="54"/>
  <c r="E3324" i="54"/>
  <c r="E3325" i="54"/>
  <c r="E3326" i="54"/>
  <c r="E3327" i="54"/>
  <c r="E3328" i="54"/>
  <c r="E3329" i="54"/>
  <c r="E3330" i="54"/>
  <c r="E3331" i="54"/>
  <c r="E3332" i="54"/>
  <c r="E3333" i="54"/>
  <c r="E3334" i="54"/>
  <c r="E3335" i="54"/>
  <c r="E3336" i="54"/>
  <c r="E3337" i="54"/>
  <c r="E3338" i="54"/>
  <c r="E3339" i="54"/>
  <c r="E3340" i="54"/>
  <c r="E3341" i="54"/>
  <c r="E3342" i="54"/>
  <c r="E3343" i="54"/>
  <c r="E3344" i="54"/>
  <c r="E3345" i="54"/>
  <c r="E3346" i="54"/>
  <c r="E3347" i="54"/>
  <c r="E3348" i="54"/>
  <c r="E3349" i="54"/>
  <c r="E3350" i="54"/>
  <c r="E3351" i="54"/>
  <c r="E3352" i="54"/>
  <c r="E3353" i="54"/>
  <c r="E3354" i="54"/>
  <c r="E3355" i="54"/>
  <c r="E3356" i="54"/>
  <c r="E3357" i="54"/>
  <c r="E3358" i="54"/>
  <c r="E3359" i="54"/>
  <c r="E3360" i="54"/>
  <c r="E3361" i="54"/>
  <c r="E3362" i="54"/>
  <c r="E3363" i="54"/>
  <c r="E3364" i="54"/>
  <c r="E3365" i="54"/>
  <c r="E3366" i="54"/>
  <c r="E3367" i="54"/>
  <c r="E3368" i="54"/>
  <c r="E3369" i="54"/>
  <c r="E3370" i="54"/>
  <c r="E3371" i="54"/>
  <c r="E3372" i="54"/>
  <c r="E3373" i="54"/>
  <c r="E3374" i="54"/>
  <c r="E3375" i="54"/>
  <c r="E3376" i="54"/>
  <c r="E3377" i="54"/>
  <c r="E3378" i="54"/>
  <c r="E3379" i="54"/>
  <c r="E3380" i="54"/>
  <c r="E3381" i="54"/>
  <c r="E3382" i="54"/>
  <c r="E3383" i="54"/>
  <c r="E3384" i="54"/>
  <c r="E3385" i="54"/>
  <c r="E3386" i="54"/>
  <c r="E3387" i="54"/>
  <c r="E3388" i="54"/>
  <c r="E3389" i="54"/>
  <c r="E3390" i="54"/>
  <c r="E3391" i="54"/>
  <c r="E3392" i="54"/>
  <c r="E3393" i="54"/>
  <c r="E3394" i="54"/>
  <c r="E3395" i="54"/>
  <c r="E3396" i="54"/>
  <c r="E3397" i="54"/>
  <c r="E3398" i="54"/>
  <c r="E3399" i="54"/>
  <c r="E3400" i="54"/>
  <c r="E3401" i="54"/>
  <c r="E3402" i="54"/>
  <c r="E3403" i="54"/>
  <c r="E3404" i="54"/>
  <c r="E3405" i="54"/>
  <c r="E3406" i="54"/>
  <c r="E3407" i="54"/>
  <c r="E3408" i="54"/>
  <c r="E3409" i="54"/>
  <c r="E3410" i="54"/>
  <c r="E3411" i="54"/>
  <c r="E3412" i="54"/>
  <c r="E3413" i="54"/>
  <c r="E3414" i="54"/>
  <c r="E3415" i="54"/>
  <c r="E3416" i="54"/>
  <c r="E3417" i="54"/>
  <c r="E3418" i="54"/>
  <c r="E3419" i="54"/>
  <c r="E3420" i="54"/>
  <c r="E3421" i="54"/>
  <c r="E3422" i="54"/>
  <c r="E3423" i="54"/>
  <c r="E3424" i="54"/>
  <c r="E3425" i="54"/>
  <c r="E3426" i="54"/>
  <c r="E3427" i="54"/>
  <c r="E3428" i="54"/>
  <c r="E3429" i="54"/>
  <c r="E3430" i="54"/>
  <c r="E3431" i="54"/>
  <c r="E3432" i="54"/>
  <c r="E3433" i="54"/>
  <c r="E3434" i="54"/>
  <c r="E3435" i="54"/>
  <c r="E3436" i="54"/>
  <c r="E3437" i="54"/>
  <c r="E3438" i="54"/>
  <c r="E3439" i="54"/>
  <c r="E3440" i="54"/>
  <c r="E3441" i="54"/>
  <c r="E3442" i="54"/>
  <c r="E3443" i="54"/>
  <c r="E3444" i="54"/>
  <c r="E3445" i="54"/>
  <c r="E3446" i="54"/>
  <c r="E3447" i="54"/>
  <c r="E3448" i="54"/>
  <c r="E3449" i="54"/>
  <c r="E3450" i="54"/>
  <c r="E3451" i="54"/>
  <c r="E3452" i="54"/>
  <c r="E3453" i="54"/>
  <c r="E3454" i="54"/>
  <c r="E3455" i="54"/>
  <c r="E3456" i="54"/>
  <c r="E3457" i="54"/>
  <c r="E3458" i="54"/>
  <c r="E3459" i="54"/>
  <c r="E3460" i="54"/>
  <c r="E3461" i="54"/>
  <c r="E3462" i="54"/>
  <c r="E3463" i="54"/>
  <c r="E3464" i="54"/>
  <c r="E3465" i="54"/>
  <c r="E3466" i="54"/>
  <c r="E3467" i="54"/>
  <c r="E3468" i="54"/>
  <c r="E3469" i="54"/>
  <c r="E3470" i="54"/>
  <c r="E3471" i="54"/>
  <c r="E3472" i="54"/>
  <c r="E3473" i="54"/>
  <c r="E3474" i="54"/>
  <c r="E3475" i="54"/>
  <c r="E3476" i="54"/>
  <c r="E3477" i="54"/>
  <c r="E3478" i="54"/>
  <c r="E3479" i="54"/>
  <c r="E3480" i="54"/>
  <c r="E3481" i="54"/>
  <c r="E3482" i="54"/>
  <c r="E3483" i="54"/>
  <c r="E3484" i="54"/>
  <c r="E3485" i="54"/>
  <c r="E3486" i="54"/>
  <c r="E3487" i="54"/>
  <c r="E3488" i="54"/>
  <c r="E3489" i="54"/>
  <c r="E3490" i="54"/>
  <c r="E3491" i="54"/>
  <c r="E3492" i="54"/>
  <c r="E3493" i="54"/>
  <c r="E3494" i="54"/>
  <c r="E3495" i="54"/>
  <c r="E3496" i="54"/>
  <c r="E3497" i="54"/>
  <c r="E3498" i="54"/>
  <c r="E3499" i="54"/>
  <c r="E3500" i="54"/>
  <c r="E3501" i="54"/>
  <c r="E3502" i="54"/>
  <c r="E3503" i="54"/>
  <c r="E3504" i="54"/>
  <c r="E3505" i="54"/>
  <c r="E3506" i="54"/>
  <c r="E3507" i="54"/>
  <c r="E3508" i="54"/>
  <c r="E3509" i="54"/>
  <c r="E3510" i="54"/>
  <c r="E3511" i="54"/>
  <c r="E3512" i="54"/>
  <c r="E3513" i="54"/>
  <c r="E3514" i="54"/>
  <c r="E3515" i="54"/>
  <c r="E3516" i="54"/>
  <c r="E3517" i="54"/>
  <c r="E3518" i="54"/>
  <c r="E3519" i="54"/>
  <c r="E3520" i="54"/>
  <c r="E3521" i="54"/>
  <c r="E3522" i="54"/>
  <c r="E3523" i="54"/>
  <c r="E3524" i="54"/>
  <c r="E3525" i="54"/>
  <c r="E3526" i="54"/>
  <c r="E3527" i="54"/>
  <c r="E3528" i="54"/>
  <c r="E3529" i="54"/>
  <c r="E3530" i="54"/>
  <c r="E3531" i="54"/>
  <c r="E3532" i="54"/>
  <c r="E3533" i="54"/>
  <c r="E3534" i="54"/>
  <c r="E3535" i="54"/>
  <c r="E3536" i="54"/>
  <c r="E3537" i="54"/>
  <c r="E3538" i="54"/>
  <c r="E3539" i="54"/>
  <c r="E3540" i="54"/>
  <c r="E3541" i="54"/>
  <c r="E3542" i="54"/>
  <c r="E3543" i="54"/>
  <c r="E3544" i="54"/>
  <c r="E3545" i="54"/>
  <c r="E3546" i="54"/>
  <c r="E3547" i="54"/>
  <c r="E3548" i="54"/>
  <c r="E3549" i="54"/>
  <c r="E3550" i="54"/>
  <c r="E3551" i="54"/>
  <c r="E3552" i="54"/>
  <c r="E3553" i="54"/>
  <c r="E3554" i="54"/>
  <c r="E3555" i="54"/>
  <c r="E3556" i="54"/>
  <c r="E3557" i="54"/>
  <c r="E3558" i="54"/>
  <c r="E3559" i="54"/>
  <c r="E3560" i="54"/>
  <c r="E3561" i="54"/>
  <c r="E3562" i="54"/>
  <c r="E3563" i="54"/>
  <c r="E3564" i="54"/>
  <c r="E3565" i="54"/>
  <c r="E3566" i="54"/>
  <c r="E3567" i="54"/>
  <c r="E3568" i="54"/>
  <c r="E3569" i="54"/>
  <c r="E3570" i="54"/>
  <c r="E3571" i="54"/>
  <c r="E3572" i="54"/>
  <c r="E3573" i="54"/>
  <c r="E3574" i="54"/>
  <c r="E3575" i="54"/>
  <c r="E3576" i="54"/>
  <c r="E3577" i="54"/>
  <c r="E3578" i="54"/>
  <c r="E3579" i="54"/>
  <c r="E3580" i="54"/>
  <c r="E3581" i="54"/>
  <c r="E3582" i="54"/>
  <c r="E3583" i="54"/>
  <c r="E3584" i="54"/>
  <c r="E3585" i="54"/>
  <c r="E3586" i="54"/>
  <c r="E3587" i="54"/>
  <c r="E3588" i="54"/>
  <c r="E3589" i="54"/>
  <c r="E3590" i="54"/>
  <c r="E3591" i="54"/>
  <c r="E3592" i="54"/>
  <c r="E3593" i="54"/>
  <c r="E3594" i="54"/>
  <c r="E3595" i="54"/>
  <c r="E3596" i="54"/>
  <c r="E3597" i="54"/>
  <c r="E3598" i="54"/>
  <c r="E3599" i="54"/>
  <c r="E3600" i="54"/>
  <c r="E3601" i="54"/>
  <c r="E3602" i="54"/>
  <c r="E3603" i="54"/>
  <c r="E3604" i="54"/>
  <c r="E3605" i="54"/>
  <c r="E3606" i="54"/>
  <c r="E3607" i="54"/>
  <c r="E3608" i="54"/>
  <c r="E3609" i="54"/>
  <c r="E3610" i="54"/>
  <c r="E3611" i="54"/>
  <c r="E3612" i="54"/>
  <c r="E3613" i="54"/>
  <c r="E3614" i="54"/>
  <c r="E3615" i="54"/>
  <c r="E3616" i="54"/>
  <c r="E3617" i="54"/>
  <c r="E3618" i="54"/>
  <c r="E3619" i="54"/>
  <c r="E3620" i="54"/>
  <c r="E3621" i="54"/>
  <c r="E3622" i="54"/>
  <c r="E3623" i="54"/>
  <c r="E3624" i="54"/>
  <c r="E3625" i="54"/>
  <c r="E3626" i="54"/>
  <c r="E3627" i="54"/>
  <c r="E3628" i="54"/>
  <c r="E3629" i="54"/>
  <c r="E3630" i="54"/>
  <c r="E3631" i="54"/>
  <c r="E3632" i="54"/>
  <c r="E3633" i="54"/>
  <c r="E3634" i="54"/>
  <c r="E3635" i="54"/>
  <c r="E3636" i="54"/>
  <c r="E3637" i="54"/>
  <c r="E3638" i="54"/>
  <c r="E3639" i="54"/>
  <c r="E3640" i="54"/>
  <c r="E3641" i="54"/>
  <c r="E3642" i="54"/>
  <c r="E3643" i="54"/>
  <c r="E3644" i="54"/>
  <c r="E3645" i="54"/>
  <c r="E3646" i="54"/>
  <c r="E3647" i="54"/>
  <c r="E3648" i="54"/>
  <c r="E3649" i="54"/>
  <c r="E3650" i="54"/>
  <c r="E3651" i="54"/>
  <c r="E3652" i="54"/>
  <c r="E3653" i="54"/>
  <c r="E3654" i="54"/>
  <c r="E3655" i="54"/>
  <c r="E3656" i="54"/>
  <c r="E3657" i="54"/>
  <c r="E3658" i="54"/>
  <c r="E3659" i="54"/>
  <c r="E3660" i="54"/>
  <c r="E3661" i="54"/>
  <c r="E3662" i="54"/>
  <c r="E3663" i="54"/>
  <c r="E3664" i="54"/>
  <c r="E3665" i="54"/>
  <c r="E3666" i="54"/>
  <c r="E3667" i="54"/>
  <c r="E3668" i="54"/>
  <c r="E3669" i="54"/>
  <c r="E3670" i="54"/>
  <c r="E3671" i="54"/>
  <c r="E3672" i="54"/>
  <c r="E3673" i="54"/>
  <c r="E3674" i="54"/>
  <c r="E3675" i="54"/>
  <c r="E3676" i="54"/>
  <c r="E3677" i="54"/>
  <c r="E3678" i="54"/>
  <c r="E3679" i="54"/>
  <c r="E3680" i="54"/>
  <c r="E3681" i="54"/>
  <c r="E3682" i="54"/>
  <c r="E3683" i="54"/>
  <c r="E3684" i="54"/>
  <c r="E3685" i="54"/>
  <c r="E3686" i="54"/>
  <c r="E3687" i="54"/>
  <c r="E3688" i="54"/>
  <c r="E3689" i="54"/>
  <c r="E3690" i="54"/>
  <c r="E3691" i="54"/>
  <c r="E3692" i="54"/>
  <c r="E3693" i="54"/>
  <c r="E3694" i="54"/>
  <c r="E3695" i="54"/>
  <c r="E3696" i="54"/>
  <c r="E3697" i="54"/>
  <c r="E3698" i="54"/>
  <c r="E3699" i="54"/>
  <c r="E3700" i="54"/>
  <c r="E3701" i="54"/>
  <c r="E3702" i="54"/>
  <c r="E3703" i="54"/>
  <c r="E3704" i="54"/>
  <c r="E3705" i="54"/>
  <c r="E3706" i="54"/>
  <c r="E3707" i="54"/>
  <c r="E3708" i="54"/>
  <c r="E3709" i="54"/>
  <c r="E3710" i="54"/>
  <c r="E3711" i="54"/>
  <c r="E3712" i="54"/>
  <c r="E3713" i="54"/>
  <c r="E3714" i="54"/>
  <c r="E3715" i="54"/>
  <c r="E3716" i="54"/>
  <c r="E3717" i="54"/>
  <c r="E3718" i="54"/>
  <c r="E3719" i="54"/>
  <c r="E3720" i="54"/>
  <c r="E3721" i="54"/>
  <c r="E3722" i="54"/>
  <c r="E3723" i="54"/>
  <c r="E3724" i="54"/>
  <c r="E3725" i="54"/>
  <c r="E3726" i="54"/>
  <c r="E3727" i="54"/>
  <c r="E3728" i="54"/>
  <c r="E3729" i="54"/>
  <c r="E3730" i="54"/>
  <c r="E3731" i="54"/>
  <c r="E3732" i="54"/>
  <c r="E3733" i="54"/>
  <c r="E3734" i="54"/>
  <c r="E3735" i="54"/>
  <c r="E3736" i="54"/>
  <c r="E3737" i="54"/>
  <c r="E3738" i="54"/>
  <c r="E3739" i="54"/>
  <c r="E3740" i="54"/>
  <c r="E3741" i="54"/>
  <c r="E3742" i="54"/>
  <c r="E3743" i="54"/>
  <c r="E3744" i="54"/>
  <c r="E3745" i="54"/>
  <c r="E3746" i="54"/>
  <c r="E3747" i="54"/>
  <c r="E3748" i="54"/>
  <c r="E3749" i="54"/>
  <c r="E3750" i="54"/>
  <c r="E3751" i="54"/>
  <c r="E3752" i="54"/>
  <c r="E3753" i="54"/>
  <c r="E3754" i="54"/>
  <c r="E3755" i="54"/>
  <c r="E3756" i="54"/>
  <c r="E3757" i="54"/>
  <c r="E3758" i="54"/>
  <c r="E3759" i="54"/>
  <c r="E3760" i="54"/>
  <c r="E3761" i="54"/>
  <c r="E3762" i="54"/>
  <c r="E3763" i="54"/>
  <c r="E3764" i="54"/>
  <c r="E3765" i="54"/>
  <c r="E3766" i="54"/>
  <c r="E3767" i="54"/>
  <c r="E3768" i="54"/>
  <c r="E3769" i="54"/>
  <c r="E3770" i="54"/>
  <c r="E3771" i="54"/>
  <c r="E3772" i="54"/>
  <c r="E3773" i="54"/>
  <c r="E3774" i="54"/>
  <c r="E3775" i="54"/>
  <c r="E3776" i="54"/>
  <c r="E3777" i="54"/>
  <c r="E3778" i="54"/>
  <c r="E3779" i="54"/>
  <c r="E3780" i="54"/>
  <c r="E3781" i="54"/>
  <c r="E3782" i="54"/>
  <c r="E3783" i="54"/>
  <c r="E3784" i="54"/>
  <c r="E3785" i="54"/>
  <c r="E3786" i="54"/>
  <c r="E3787" i="54"/>
  <c r="E3788" i="54"/>
  <c r="E3789" i="54"/>
  <c r="E3790" i="54"/>
  <c r="E3791" i="54"/>
  <c r="E3792" i="54"/>
  <c r="E3793" i="54"/>
  <c r="E3794" i="54"/>
  <c r="E3795" i="54"/>
  <c r="E3796" i="54"/>
  <c r="E3797" i="54"/>
  <c r="E3798" i="54"/>
  <c r="E3799" i="54"/>
  <c r="E3800" i="54"/>
  <c r="E3801" i="54"/>
  <c r="E3802" i="54"/>
  <c r="E3803" i="54"/>
  <c r="E3804" i="54"/>
  <c r="E3805" i="54"/>
  <c r="E3806" i="54"/>
  <c r="E3807" i="54"/>
  <c r="E3808" i="54"/>
  <c r="E3809" i="54"/>
  <c r="E3810" i="54"/>
  <c r="E3811" i="54"/>
  <c r="E3812" i="54"/>
  <c r="E3813" i="54"/>
  <c r="E3814" i="54"/>
  <c r="E3815" i="54"/>
  <c r="E3816" i="54"/>
  <c r="E3817" i="54"/>
  <c r="E3818" i="54"/>
  <c r="E3819" i="54"/>
  <c r="E3820" i="54"/>
  <c r="E3821" i="54"/>
  <c r="E3822" i="54"/>
  <c r="E3823" i="54"/>
  <c r="E3824" i="54"/>
  <c r="E3825" i="54"/>
  <c r="E3826" i="54"/>
  <c r="E3827" i="54"/>
  <c r="E3828" i="54"/>
  <c r="E3829" i="54"/>
  <c r="E3830" i="54"/>
  <c r="E3831" i="54"/>
  <c r="E3832" i="54"/>
  <c r="E3833" i="54"/>
  <c r="E3834" i="54"/>
  <c r="E3835" i="54"/>
  <c r="E3836" i="54"/>
  <c r="E3837" i="54"/>
  <c r="E3838" i="54"/>
  <c r="E3839" i="54"/>
  <c r="E3840" i="54"/>
  <c r="E3841" i="54"/>
  <c r="E3842" i="54"/>
  <c r="E3843" i="54"/>
  <c r="E3844" i="54"/>
  <c r="E3845" i="54"/>
  <c r="E3846" i="54"/>
  <c r="E3847" i="54"/>
  <c r="E3848" i="54"/>
  <c r="E3849" i="54"/>
  <c r="E3850" i="54"/>
  <c r="E3851" i="54"/>
  <c r="E3852" i="54"/>
  <c r="E3853" i="54"/>
  <c r="E3854" i="54"/>
  <c r="E3855" i="54"/>
  <c r="E3856" i="54"/>
  <c r="E3857" i="54"/>
  <c r="E3858" i="54"/>
  <c r="E3859" i="54"/>
  <c r="E3860" i="54"/>
  <c r="E3861" i="54"/>
  <c r="E3862" i="54"/>
  <c r="E3863" i="54"/>
  <c r="E3864" i="54"/>
  <c r="E3865" i="54"/>
  <c r="E3866" i="54"/>
  <c r="E3867" i="54"/>
  <c r="E3868" i="54"/>
  <c r="E3869" i="54"/>
  <c r="E3870" i="54"/>
  <c r="E3871" i="54"/>
  <c r="E3872" i="54"/>
  <c r="E3873" i="54"/>
  <c r="E3874" i="54"/>
  <c r="E3875" i="54"/>
  <c r="E3876" i="54"/>
  <c r="E3877" i="54"/>
  <c r="E3878" i="54"/>
  <c r="E3879" i="54"/>
  <c r="E3880" i="54"/>
  <c r="E3881" i="54"/>
  <c r="E3882" i="54"/>
  <c r="E3883" i="54"/>
  <c r="E3884" i="54"/>
  <c r="E3885" i="54"/>
  <c r="E3886" i="54"/>
  <c r="E3887" i="54"/>
  <c r="E3888" i="54"/>
  <c r="E3889" i="54"/>
  <c r="E3890" i="54"/>
  <c r="E3891" i="54"/>
  <c r="E3892" i="54"/>
  <c r="E3893" i="54"/>
  <c r="E3894" i="54"/>
  <c r="E3895" i="54"/>
  <c r="E3896" i="54"/>
  <c r="E3897" i="54"/>
  <c r="E3898" i="54"/>
  <c r="E3899" i="54"/>
  <c r="E3900" i="54"/>
  <c r="E3901" i="54"/>
  <c r="E3902" i="54"/>
  <c r="E3903" i="54"/>
  <c r="E3904" i="54"/>
  <c r="E3905" i="54"/>
  <c r="E3906" i="54"/>
  <c r="E3907" i="54"/>
  <c r="E3908" i="54"/>
  <c r="E3909" i="54"/>
  <c r="E3910" i="54"/>
  <c r="E3911" i="54"/>
  <c r="E3912" i="54"/>
  <c r="E3913" i="54"/>
  <c r="E3914" i="54"/>
  <c r="E3915" i="54"/>
  <c r="E3916" i="54"/>
  <c r="E3917" i="54"/>
  <c r="E3918" i="54"/>
  <c r="E3919" i="54"/>
  <c r="E3920" i="54"/>
  <c r="E3921" i="54"/>
  <c r="E3922" i="54"/>
  <c r="E3923" i="54"/>
  <c r="E3924" i="54"/>
  <c r="E3925" i="54"/>
  <c r="E3926" i="54"/>
  <c r="E3927" i="54"/>
  <c r="E3928" i="54"/>
  <c r="E3929" i="54"/>
  <c r="E3930" i="54"/>
  <c r="E3931" i="54"/>
  <c r="E3932" i="54"/>
  <c r="E3933" i="54"/>
  <c r="E3934" i="54"/>
  <c r="E3935" i="54"/>
  <c r="E3936" i="54"/>
  <c r="E3937" i="54"/>
  <c r="E3938" i="54"/>
  <c r="E3939" i="54"/>
  <c r="E3940" i="54"/>
  <c r="E3941" i="54"/>
  <c r="E3942" i="54"/>
  <c r="E3943" i="54"/>
  <c r="E3944" i="54"/>
  <c r="E3945" i="54"/>
  <c r="E3946" i="54"/>
  <c r="E3947" i="54"/>
  <c r="E3948" i="54"/>
  <c r="E3949" i="54"/>
  <c r="E3950" i="54"/>
  <c r="E3951" i="54"/>
  <c r="E3952" i="54"/>
  <c r="E3953" i="54"/>
  <c r="E3954" i="54"/>
  <c r="E3955" i="54"/>
  <c r="E3956" i="54"/>
  <c r="E3957" i="54"/>
  <c r="E3958" i="54"/>
  <c r="E3959" i="54"/>
  <c r="E3960" i="54"/>
  <c r="E3961" i="54"/>
  <c r="E3962" i="54"/>
  <c r="E3963" i="54"/>
  <c r="E3964" i="54"/>
  <c r="E3965" i="54"/>
  <c r="E3966" i="54"/>
  <c r="E3967" i="54"/>
  <c r="E3968" i="54"/>
  <c r="E3969" i="54"/>
  <c r="E3970" i="54"/>
  <c r="E3971" i="54"/>
  <c r="E3972" i="54"/>
  <c r="E3973" i="54"/>
  <c r="E3974" i="54"/>
  <c r="E3975" i="54"/>
  <c r="E3976" i="54"/>
  <c r="E3977" i="54"/>
  <c r="E3978" i="54"/>
  <c r="E3979" i="54"/>
  <c r="E3980" i="54"/>
  <c r="E3981" i="54"/>
  <c r="E3982" i="54"/>
  <c r="E3983" i="54"/>
  <c r="E3984" i="54"/>
  <c r="E3985" i="54"/>
  <c r="E3986" i="54"/>
  <c r="E3987" i="54"/>
  <c r="E3988" i="54"/>
  <c r="E3989" i="54"/>
  <c r="E3990" i="54"/>
  <c r="E3991" i="54"/>
  <c r="E3992" i="54"/>
  <c r="E3993" i="54"/>
  <c r="E3994" i="54"/>
  <c r="E3995" i="54"/>
  <c r="E3996" i="54"/>
  <c r="E3997" i="54"/>
  <c r="E3998" i="54"/>
  <c r="E3999" i="54"/>
  <c r="E4000" i="54"/>
  <c r="E4001" i="54"/>
  <c r="E4002" i="54"/>
  <c r="E4003" i="54"/>
  <c r="E4004" i="54"/>
  <c r="E4005" i="54"/>
  <c r="E4006" i="54"/>
  <c r="E4007" i="54"/>
  <c r="E4008" i="54"/>
  <c r="E4009" i="54"/>
  <c r="E4010" i="54"/>
  <c r="E4011" i="54"/>
  <c r="E4012" i="54"/>
  <c r="E4013" i="54"/>
  <c r="E4014" i="54"/>
  <c r="E4015" i="54"/>
  <c r="E4016" i="54"/>
  <c r="E4017" i="54"/>
  <c r="E4018" i="54"/>
  <c r="E4019" i="54"/>
  <c r="E4020" i="54"/>
  <c r="E4021" i="54"/>
  <c r="E4022" i="54"/>
  <c r="E4023" i="54"/>
  <c r="E4024" i="54"/>
  <c r="E4025" i="54"/>
  <c r="E4026" i="54"/>
  <c r="E4027" i="54"/>
  <c r="E4028" i="54"/>
  <c r="E4029" i="54"/>
  <c r="E4030" i="54"/>
  <c r="E4031" i="54"/>
  <c r="E4032" i="54"/>
  <c r="E4033" i="54"/>
  <c r="E4034" i="54"/>
  <c r="E4035" i="54"/>
  <c r="E4036" i="54"/>
  <c r="E4037" i="54"/>
  <c r="E4038" i="54"/>
  <c r="E4039" i="54"/>
  <c r="E4040" i="54"/>
  <c r="E4041" i="54"/>
  <c r="E4042" i="54"/>
  <c r="E4043" i="54"/>
  <c r="E4044" i="54"/>
  <c r="E4045" i="54"/>
  <c r="E4046" i="54"/>
  <c r="E4047" i="54"/>
  <c r="E4048" i="54"/>
  <c r="E4049" i="54"/>
  <c r="E4050" i="54"/>
  <c r="E4051" i="54"/>
  <c r="E4052" i="54"/>
  <c r="E4053" i="54"/>
  <c r="E4054" i="54"/>
  <c r="E4055" i="54"/>
  <c r="E4056" i="54"/>
  <c r="E4057" i="54"/>
  <c r="E4058" i="54"/>
  <c r="E4059" i="54"/>
  <c r="E4060" i="54"/>
  <c r="E4061" i="54"/>
  <c r="E4062" i="54"/>
  <c r="E4063" i="54"/>
  <c r="E4064" i="54"/>
  <c r="E4065" i="54"/>
  <c r="E4066" i="54"/>
  <c r="E4067" i="54"/>
  <c r="E4068" i="54"/>
  <c r="E4069" i="54"/>
  <c r="E4070" i="54"/>
  <c r="E4071" i="54"/>
  <c r="E4072" i="54"/>
  <c r="E4073" i="54"/>
  <c r="E4074" i="54"/>
  <c r="E4075" i="54"/>
  <c r="E4076" i="54"/>
  <c r="E4077" i="54"/>
  <c r="E4078" i="54"/>
  <c r="E4079" i="54"/>
  <c r="E4080" i="54"/>
  <c r="E4081" i="54"/>
  <c r="E4082" i="54"/>
  <c r="E4083" i="54"/>
  <c r="E4084" i="54"/>
  <c r="E4085" i="54"/>
  <c r="E4086" i="54"/>
  <c r="E4087" i="54"/>
  <c r="E4088" i="54"/>
  <c r="E4089" i="54"/>
  <c r="E4090" i="54"/>
  <c r="E4091" i="54"/>
  <c r="E4092" i="54"/>
  <c r="E4093" i="54"/>
  <c r="E4094" i="54"/>
  <c r="E4095" i="54"/>
  <c r="E4096" i="54"/>
  <c r="E4097" i="54"/>
  <c r="E4098" i="54"/>
  <c r="E4099" i="54"/>
  <c r="E4100" i="54"/>
  <c r="E4101" i="54"/>
  <c r="E4102" i="54"/>
  <c r="E4103" i="54"/>
  <c r="E4104" i="54"/>
  <c r="E4105" i="54"/>
  <c r="E4106" i="54"/>
  <c r="E4107" i="54"/>
  <c r="E4108" i="54"/>
  <c r="E4109" i="54"/>
  <c r="E4110" i="54"/>
  <c r="E4111" i="54"/>
  <c r="E4112" i="54"/>
  <c r="E4113" i="54"/>
  <c r="E4114" i="54"/>
  <c r="E4115" i="54"/>
  <c r="E4116" i="54"/>
  <c r="E4117" i="54"/>
  <c r="E4118" i="54"/>
  <c r="E4119" i="54"/>
  <c r="E4120" i="54"/>
  <c r="E4121" i="54"/>
  <c r="E4122" i="54"/>
  <c r="E4123" i="54"/>
  <c r="E4124" i="54"/>
  <c r="E4125" i="54"/>
  <c r="E4126" i="54"/>
  <c r="E4127" i="54"/>
  <c r="E4128" i="54"/>
  <c r="E4129" i="54"/>
  <c r="E4130" i="54"/>
  <c r="E4131" i="54"/>
  <c r="E4132" i="54"/>
  <c r="E4133" i="54"/>
  <c r="E4134" i="54"/>
  <c r="E4135" i="54"/>
  <c r="E4136" i="54"/>
  <c r="E4137" i="54"/>
  <c r="E4138" i="54"/>
  <c r="E4139" i="54"/>
  <c r="E4140" i="54"/>
  <c r="E4141" i="54"/>
  <c r="E4142" i="54"/>
  <c r="E4143" i="54"/>
  <c r="E4144" i="54"/>
  <c r="E4145" i="54"/>
  <c r="E4146" i="54"/>
  <c r="E4147" i="54"/>
  <c r="E4148" i="54"/>
  <c r="E4149" i="54"/>
  <c r="E4150" i="54"/>
  <c r="E4151" i="54"/>
  <c r="E4152" i="54"/>
  <c r="E4153" i="54"/>
  <c r="E4154" i="54"/>
  <c r="E4155" i="54"/>
  <c r="E4156" i="54"/>
  <c r="E4157" i="54"/>
  <c r="E4158" i="54"/>
  <c r="E4159" i="54"/>
  <c r="E4160" i="54"/>
  <c r="E4161" i="54"/>
  <c r="E4162" i="54"/>
  <c r="E4163" i="54"/>
  <c r="E4164" i="54"/>
  <c r="E4165" i="54"/>
  <c r="E4166" i="54"/>
  <c r="E4167" i="54"/>
  <c r="E4168" i="54"/>
  <c r="E4169" i="54"/>
  <c r="E4170" i="54"/>
  <c r="E4171" i="54"/>
  <c r="E4172" i="54"/>
  <c r="E4173" i="54"/>
  <c r="E4174" i="54"/>
  <c r="E4175" i="54"/>
  <c r="E4176" i="54"/>
  <c r="E4177" i="54"/>
  <c r="E4178" i="54"/>
  <c r="E4179" i="54"/>
  <c r="E4180" i="54"/>
  <c r="E4181" i="54"/>
  <c r="E4182" i="54"/>
  <c r="E4183" i="54"/>
  <c r="E4184" i="54"/>
  <c r="E4185" i="54"/>
  <c r="E4186" i="54"/>
  <c r="E4187" i="54"/>
  <c r="E4188" i="54"/>
  <c r="E4189" i="54"/>
  <c r="E4190" i="54"/>
  <c r="E4191" i="54"/>
  <c r="E4192" i="54"/>
  <c r="E4193" i="54"/>
  <c r="E4194" i="54"/>
  <c r="E4195" i="54"/>
  <c r="E4196" i="54"/>
  <c r="E4197" i="54"/>
  <c r="E4198" i="54"/>
  <c r="E4199" i="54"/>
  <c r="E4200" i="54"/>
  <c r="E4201" i="54"/>
  <c r="E4202" i="54"/>
  <c r="E4203" i="54"/>
  <c r="E4204" i="54"/>
  <c r="E4205" i="54"/>
  <c r="E4206" i="54"/>
  <c r="E4207" i="54"/>
  <c r="E4208" i="54"/>
  <c r="E4209" i="54"/>
  <c r="E4210" i="54"/>
  <c r="E4211" i="54"/>
  <c r="E4212" i="54"/>
  <c r="E4213" i="54"/>
  <c r="E4214" i="54"/>
  <c r="E4215" i="54"/>
  <c r="E4216" i="54"/>
  <c r="E4217" i="54"/>
  <c r="E4218" i="54"/>
  <c r="E4219" i="54"/>
  <c r="E4220" i="54"/>
  <c r="E4221" i="54"/>
  <c r="E4222" i="54"/>
  <c r="E4223" i="54"/>
  <c r="E4224" i="54"/>
  <c r="E4225" i="54"/>
  <c r="E4226" i="54"/>
  <c r="E4227" i="54"/>
  <c r="E4228" i="54"/>
  <c r="E4229" i="54"/>
  <c r="E4230" i="54"/>
  <c r="E4231" i="54"/>
  <c r="E4232" i="54"/>
  <c r="E4233" i="54"/>
  <c r="E4234" i="54"/>
  <c r="E4235" i="54"/>
  <c r="E4236" i="54"/>
  <c r="E4237" i="54"/>
  <c r="E4238" i="54"/>
  <c r="E4239" i="54"/>
  <c r="E4240" i="54"/>
  <c r="E4241" i="54"/>
  <c r="E4242" i="54"/>
  <c r="E4243" i="54"/>
  <c r="E4244" i="54"/>
  <c r="E4245" i="54"/>
  <c r="E4246" i="54"/>
  <c r="E4247" i="54"/>
  <c r="E4248" i="54"/>
  <c r="E4249" i="54"/>
  <c r="E4250" i="54"/>
  <c r="E4251" i="54"/>
  <c r="E4252" i="54"/>
  <c r="E4253" i="54"/>
  <c r="E4254" i="54"/>
  <c r="E4255" i="54"/>
  <c r="E4256" i="54"/>
  <c r="E4257" i="54"/>
  <c r="E4258" i="54"/>
  <c r="E4259" i="54"/>
  <c r="E4260" i="54"/>
  <c r="E4261" i="54"/>
  <c r="E4262" i="54"/>
  <c r="E4263" i="54"/>
  <c r="E4264" i="54"/>
  <c r="E4265" i="54"/>
  <c r="E4266" i="54"/>
  <c r="E4267" i="54"/>
  <c r="E4268" i="54"/>
  <c r="E4269" i="54"/>
  <c r="E4270" i="54"/>
  <c r="E4271" i="54"/>
  <c r="E4272" i="54"/>
  <c r="E4273" i="54"/>
  <c r="E4274" i="54"/>
  <c r="E4275" i="54"/>
  <c r="E4276" i="54"/>
  <c r="E4277" i="54"/>
  <c r="E4278" i="54"/>
  <c r="E4279" i="54"/>
  <c r="E4280" i="54"/>
  <c r="E4281" i="54"/>
  <c r="E4282" i="54"/>
  <c r="E4283" i="54"/>
  <c r="E4284" i="54"/>
  <c r="E4285" i="54"/>
  <c r="E4286" i="54"/>
  <c r="E4287" i="54"/>
  <c r="E4288" i="54"/>
  <c r="E4289" i="54"/>
  <c r="E4290" i="54"/>
  <c r="E4291" i="54"/>
  <c r="E4292" i="54"/>
  <c r="E4293" i="54"/>
  <c r="E4294" i="54"/>
  <c r="E4295" i="54"/>
  <c r="E4296" i="54"/>
  <c r="E4297" i="54"/>
  <c r="E4298" i="54"/>
  <c r="E4299" i="54"/>
  <c r="E4300" i="54"/>
  <c r="E4301" i="54"/>
  <c r="E4302" i="54"/>
  <c r="E4303" i="54"/>
  <c r="E4304" i="54"/>
  <c r="E4305" i="54"/>
  <c r="E4306" i="54"/>
  <c r="E4307" i="54"/>
  <c r="E4308" i="54"/>
  <c r="E4309" i="54"/>
  <c r="E4310" i="54"/>
  <c r="E4311" i="54"/>
  <c r="E4312" i="54"/>
  <c r="E4313" i="54"/>
  <c r="E4314" i="54"/>
  <c r="E4315" i="54"/>
  <c r="E4316" i="54"/>
  <c r="E4317" i="54"/>
  <c r="E4318" i="54"/>
  <c r="E4319" i="54"/>
  <c r="E4320" i="54"/>
  <c r="E4321" i="54"/>
  <c r="E4322" i="54"/>
  <c r="E4323" i="54"/>
  <c r="E4324" i="54"/>
  <c r="E4325" i="54"/>
  <c r="E4326" i="54"/>
  <c r="E4327" i="54"/>
  <c r="E4328" i="54"/>
  <c r="E4329" i="54"/>
  <c r="E4330" i="54"/>
  <c r="E4331" i="54"/>
  <c r="E4332" i="54"/>
  <c r="E4333" i="54"/>
  <c r="E4334" i="54"/>
  <c r="E4335" i="54"/>
  <c r="E4336" i="54"/>
  <c r="E4337" i="54"/>
  <c r="E4338" i="54"/>
  <c r="E4339" i="54"/>
  <c r="E4340" i="54"/>
  <c r="E4341" i="54"/>
  <c r="E4342" i="54"/>
  <c r="E4343" i="54"/>
  <c r="E4344" i="54"/>
  <c r="E4345" i="54"/>
  <c r="E4346" i="54"/>
  <c r="E4347" i="54"/>
  <c r="E4348" i="54"/>
  <c r="E4349" i="54"/>
  <c r="E4350" i="54"/>
  <c r="E4351" i="54"/>
  <c r="E4352" i="54"/>
  <c r="E4353" i="54"/>
  <c r="E4354" i="54"/>
  <c r="E4355" i="54"/>
  <c r="E4356" i="54"/>
  <c r="E4357" i="54"/>
  <c r="E4358" i="54"/>
  <c r="E4359" i="54"/>
  <c r="E4360" i="54"/>
  <c r="E4361" i="54"/>
  <c r="E4362" i="54"/>
  <c r="E4363" i="54"/>
  <c r="E4364" i="54"/>
  <c r="E4365" i="54"/>
  <c r="E4366" i="54"/>
  <c r="E4367" i="54"/>
  <c r="E4368" i="54"/>
  <c r="E4369" i="54"/>
  <c r="E4370" i="54"/>
  <c r="E4371" i="54"/>
  <c r="E4372" i="54"/>
  <c r="E4373" i="54"/>
  <c r="E4374" i="54"/>
  <c r="E4375" i="54"/>
  <c r="E4376" i="54"/>
  <c r="E4377" i="54"/>
  <c r="E4378" i="54"/>
  <c r="E4379" i="54"/>
  <c r="E4380" i="54"/>
  <c r="E4381" i="54"/>
  <c r="E4382" i="54"/>
  <c r="E4383" i="54"/>
  <c r="E4384" i="54"/>
  <c r="E4385" i="54"/>
  <c r="E4386" i="54"/>
  <c r="E4387" i="54"/>
  <c r="E4388" i="54"/>
  <c r="E4389" i="54"/>
  <c r="E4390" i="54"/>
  <c r="E4391" i="54"/>
  <c r="E4392" i="54"/>
  <c r="E4393" i="54"/>
  <c r="E4394" i="54"/>
  <c r="E4395" i="54"/>
  <c r="E4396" i="54"/>
  <c r="E4397" i="54"/>
  <c r="E4398" i="54"/>
  <c r="E4399" i="54"/>
  <c r="E4400" i="54"/>
  <c r="E4401" i="54"/>
  <c r="E4402" i="54"/>
  <c r="E4403" i="54"/>
  <c r="E4404" i="54"/>
  <c r="E4405" i="54"/>
  <c r="E4406" i="54"/>
  <c r="E4407" i="54"/>
  <c r="E4408" i="54"/>
  <c r="E4409" i="54"/>
  <c r="E4410" i="54"/>
  <c r="E4411" i="54"/>
  <c r="E4412" i="54"/>
  <c r="E4413" i="54"/>
  <c r="E4414" i="54"/>
  <c r="E4415" i="54"/>
  <c r="E4416" i="54"/>
  <c r="E4417" i="54"/>
  <c r="E4418" i="54"/>
  <c r="E4419" i="54"/>
  <c r="E4420" i="54"/>
  <c r="E4421" i="54"/>
  <c r="E4422" i="54"/>
  <c r="E4423" i="54"/>
  <c r="E4424" i="54"/>
  <c r="E4425" i="54"/>
  <c r="E4426" i="54"/>
  <c r="E4427" i="54"/>
  <c r="E4428" i="54"/>
  <c r="E4429" i="54"/>
  <c r="E4430" i="54"/>
  <c r="E4431" i="54"/>
  <c r="E4432" i="54"/>
  <c r="E4433" i="54"/>
  <c r="E4434" i="54"/>
  <c r="E4435" i="54"/>
  <c r="E4436" i="54"/>
  <c r="E4437" i="54"/>
  <c r="E4438" i="54"/>
  <c r="E4439" i="54"/>
  <c r="E4440" i="54"/>
  <c r="E4441" i="54"/>
  <c r="E4442" i="54"/>
  <c r="E4443" i="54"/>
  <c r="E4444" i="54"/>
  <c r="E4445" i="54"/>
  <c r="E4446" i="54"/>
  <c r="E4447" i="54"/>
  <c r="E4448" i="54"/>
  <c r="E4449" i="54"/>
  <c r="E4450" i="54"/>
  <c r="E4451" i="54"/>
  <c r="E4452" i="54"/>
  <c r="E4453" i="54"/>
  <c r="E4454" i="54"/>
  <c r="E4455" i="54"/>
  <c r="E4456" i="54"/>
  <c r="E4457" i="54"/>
  <c r="E4458" i="54"/>
  <c r="E4459" i="54"/>
  <c r="E4460" i="54"/>
  <c r="E4461" i="54"/>
  <c r="E4462" i="54"/>
  <c r="E4463" i="54"/>
  <c r="E4464" i="54"/>
  <c r="E4465" i="54"/>
  <c r="E4466" i="54"/>
  <c r="E4467" i="54"/>
  <c r="E4468" i="54"/>
  <c r="E4469" i="54"/>
  <c r="E4470" i="54"/>
  <c r="E4471" i="54"/>
  <c r="E4472" i="54"/>
  <c r="E4473" i="54"/>
  <c r="E4474" i="54"/>
  <c r="E4475" i="54"/>
  <c r="E4476" i="54"/>
  <c r="E4477" i="54"/>
  <c r="E4478" i="54"/>
  <c r="E4479" i="54"/>
  <c r="E4480" i="54"/>
  <c r="E4481" i="54"/>
  <c r="E4482" i="54"/>
  <c r="E4483" i="54"/>
  <c r="E4484" i="54"/>
  <c r="E4485" i="54"/>
  <c r="E4486" i="54"/>
  <c r="E4487" i="54"/>
  <c r="E4488" i="54"/>
  <c r="E4489" i="54"/>
  <c r="E4490" i="54"/>
  <c r="E4491" i="54"/>
  <c r="E4492" i="54"/>
  <c r="E4493" i="54"/>
  <c r="E4494" i="54"/>
  <c r="E4495" i="54"/>
  <c r="E4496" i="54"/>
  <c r="E4497" i="54"/>
  <c r="E4498" i="54"/>
  <c r="E4499" i="54"/>
  <c r="E4500" i="54"/>
  <c r="E4501" i="54"/>
  <c r="E4502" i="54"/>
  <c r="E4503" i="54"/>
  <c r="E4504" i="54"/>
  <c r="E4505" i="54"/>
  <c r="E4506" i="54"/>
  <c r="E4507" i="54"/>
  <c r="E4508" i="54"/>
  <c r="E4509" i="54"/>
  <c r="E4510" i="54"/>
  <c r="E4511" i="54"/>
  <c r="E4512" i="54"/>
  <c r="E4513" i="54"/>
  <c r="E4514" i="54"/>
  <c r="E4515" i="54"/>
  <c r="E4516" i="54"/>
  <c r="E4517" i="54"/>
  <c r="E4518" i="54"/>
  <c r="E4519" i="54"/>
  <c r="E4520" i="54"/>
  <c r="E4521" i="54"/>
  <c r="E4522" i="54"/>
  <c r="E4523" i="54"/>
  <c r="E4524" i="54"/>
  <c r="E4525" i="54"/>
  <c r="E4526" i="54"/>
  <c r="E4527" i="54"/>
  <c r="E4528" i="54"/>
  <c r="E4529" i="54"/>
  <c r="E4530" i="54"/>
  <c r="E4531" i="54"/>
  <c r="E4532" i="54"/>
  <c r="E4533" i="54"/>
  <c r="E4534" i="54"/>
  <c r="E4535" i="54"/>
  <c r="E4536" i="54"/>
  <c r="E4537" i="54"/>
  <c r="E4538" i="54"/>
  <c r="E4539" i="54"/>
  <c r="E4540" i="54"/>
  <c r="E4541" i="54"/>
  <c r="E4542" i="54"/>
  <c r="E4543" i="54"/>
  <c r="E4544" i="54"/>
  <c r="E4545" i="54"/>
  <c r="E5" i="54"/>
  <c r="E4" i="54"/>
  <c r="K5" i="23"/>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212" i="23"/>
  <c r="K213" i="23"/>
  <c r="K214" i="23"/>
  <c r="K215" i="23"/>
  <c r="K216" i="23"/>
  <c r="K217" i="23"/>
  <c r="K218" i="23"/>
  <c r="K219" i="23"/>
  <c r="K220" i="23"/>
  <c r="K221" i="23"/>
  <c r="K222" i="23"/>
  <c r="K223" i="23"/>
  <c r="K224" i="23"/>
  <c r="K225" i="23"/>
  <c r="K226" i="23"/>
  <c r="K227" i="23"/>
  <c r="K228" i="23"/>
  <c r="K229" i="23"/>
  <c r="K230" i="23"/>
  <c r="K231" i="23"/>
  <c r="K232" i="23"/>
  <c r="K233" i="23"/>
  <c r="K234" i="23"/>
  <c r="K235" i="23"/>
  <c r="K236" i="23"/>
  <c r="K237" i="23"/>
  <c r="K238" i="23"/>
  <c r="K239" i="23"/>
  <c r="K240" i="23"/>
  <c r="K241" i="23"/>
  <c r="K242" i="23"/>
  <c r="K243" i="23"/>
  <c r="K244" i="23"/>
  <c r="K245" i="23"/>
  <c r="K246" i="23"/>
  <c r="K247" i="23"/>
  <c r="K248" i="23"/>
  <c r="K249" i="23"/>
  <c r="K250" i="23"/>
  <c r="K251" i="23"/>
  <c r="K252" i="23"/>
  <c r="K253" i="23"/>
  <c r="K254" i="23"/>
  <c r="K255" i="23"/>
  <c r="K256" i="23"/>
  <c r="K257" i="23"/>
  <c r="K258" i="23"/>
  <c r="K259" i="23"/>
  <c r="K260" i="23"/>
  <c r="K261" i="23"/>
  <c r="K262" i="23"/>
  <c r="K263" i="23"/>
  <c r="K264" i="23"/>
  <c r="K265" i="23"/>
  <c r="K266" i="23"/>
  <c r="K267" i="23"/>
  <c r="K268" i="23"/>
  <c r="K269" i="23"/>
  <c r="K270" i="23"/>
  <c r="K271" i="23"/>
  <c r="K272" i="23"/>
  <c r="K273" i="23"/>
  <c r="K274" i="23"/>
  <c r="K275" i="23"/>
  <c r="K276" i="23"/>
  <c r="K277" i="23"/>
  <c r="K278" i="23"/>
  <c r="K279" i="23"/>
  <c r="K280" i="23"/>
  <c r="K281" i="23"/>
  <c r="K282" i="23"/>
  <c r="K283" i="23"/>
  <c r="K284" i="23"/>
  <c r="K285" i="23"/>
  <c r="K286" i="23"/>
  <c r="K287" i="23"/>
  <c r="K288" i="23"/>
  <c r="K289" i="23"/>
  <c r="K290" i="23"/>
  <c r="K291" i="23"/>
  <c r="K292" i="23"/>
  <c r="K293" i="23"/>
  <c r="K294" i="23"/>
  <c r="K295" i="23"/>
  <c r="K296" i="23"/>
  <c r="K297" i="23"/>
  <c r="K298" i="23"/>
  <c r="K299" i="23"/>
  <c r="K300" i="23"/>
  <c r="K301" i="23"/>
  <c r="K302" i="23"/>
  <c r="K303" i="23"/>
  <c r="K304" i="23"/>
  <c r="K305" i="23"/>
  <c r="K306" i="23"/>
  <c r="K307" i="23"/>
  <c r="K308" i="23"/>
  <c r="K309" i="23"/>
  <c r="K310" i="23"/>
  <c r="K311" i="23"/>
  <c r="K312" i="23"/>
  <c r="K313" i="23"/>
  <c r="K314" i="23"/>
  <c r="K315" i="23"/>
  <c r="K316" i="23"/>
  <c r="K317" i="23"/>
  <c r="K318" i="23"/>
  <c r="K319" i="23"/>
  <c r="K320" i="23"/>
  <c r="K321" i="23"/>
  <c r="K322" i="23"/>
  <c r="K323" i="23"/>
  <c r="K324" i="23"/>
  <c r="K325" i="23"/>
  <c r="K326" i="23"/>
  <c r="K327" i="23"/>
  <c r="K328" i="23"/>
  <c r="K329" i="23"/>
  <c r="K330" i="23"/>
  <c r="K331" i="23"/>
  <c r="K332" i="23"/>
  <c r="K333" i="23"/>
  <c r="K334" i="23"/>
  <c r="K335" i="23"/>
  <c r="K336" i="23"/>
  <c r="K337" i="23"/>
  <c r="K338" i="23"/>
  <c r="K339" i="23"/>
  <c r="K340" i="23"/>
  <c r="K341" i="23"/>
  <c r="K342" i="23"/>
  <c r="K343" i="23"/>
  <c r="K344" i="23"/>
  <c r="K345" i="23"/>
  <c r="K346" i="23"/>
  <c r="K347" i="23"/>
  <c r="K348" i="23"/>
  <c r="K349" i="23"/>
  <c r="K350" i="23"/>
  <c r="K351" i="23"/>
  <c r="K352" i="23"/>
  <c r="K353" i="23"/>
  <c r="K354" i="23"/>
  <c r="K355" i="23"/>
  <c r="K356" i="23"/>
  <c r="K357" i="23"/>
  <c r="K358" i="23"/>
  <c r="K359" i="23"/>
  <c r="K360" i="23"/>
  <c r="K361" i="23"/>
  <c r="K362" i="23"/>
  <c r="K363" i="23"/>
  <c r="K364" i="23"/>
  <c r="K365" i="23"/>
  <c r="K366" i="23"/>
  <c r="K367" i="23"/>
  <c r="K368" i="23"/>
  <c r="K369" i="23"/>
  <c r="K370" i="23"/>
  <c r="K371" i="23"/>
  <c r="K372" i="23"/>
  <c r="K373" i="23"/>
  <c r="K374" i="23"/>
  <c r="K375" i="23"/>
  <c r="K376" i="23"/>
  <c r="K377" i="23"/>
  <c r="K378" i="23"/>
  <c r="K379" i="23"/>
  <c r="K380" i="23"/>
  <c r="K381" i="23"/>
  <c r="K382" i="23"/>
  <c r="K383" i="23"/>
  <c r="K384" i="23"/>
  <c r="K385" i="23"/>
  <c r="K386" i="23"/>
  <c r="K387" i="23"/>
  <c r="K388" i="23"/>
  <c r="K389" i="23"/>
  <c r="K390" i="23"/>
  <c r="K391" i="23"/>
  <c r="K392" i="23"/>
  <c r="K393" i="23"/>
  <c r="K394" i="23"/>
  <c r="K395" i="23"/>
  <c r="K396" i="23"/>
  <c r="K397" i="23"/>
  <c r="K398" i="23"/>
  <c r="K399" i="23"/>
  <c r="K400" i="23"/>
  <c r="K401" i="23"/>
  <c r="K402" i="23"/>
  <c r="K403" i="23"/>
  <c r="K404" i="23"/>
  <c r="K405" i="23"/>
  <c r="K406" i="23"/>
  <c r="K407" i="23"/>
  <c r="K408" i="23"/>
  <c r="K409" i="23"/>
  <c r="K410" i="23"/>
  <c r="K411" i="23"/>
  <c r="K412" i="23"/>
  <c r="K413" i="23"/>
  <c r="K414" i="23"/>
  <c r="K415" i="23"/>
  <c r="K416" i="23"/>
  <c r="K417" i="23"/>
  <c r="K418" i="23"/>
  <c r="K419" i="23"/>
  <c r="K420" i="23"/>
  <c r="K421" i="23"/>
  <c r="K422" i="23"/>
  <c r="K423" i="23"/>
  <c r="K424" i="23"/>
  <c r="K425" i="23"/>
  <c r="K426" i="23"/>
  <c r="K427" i="23"/>
  <c r="K428" i="23"/>
  <c r="K429" i="23"/>
  <c r="K430" i="23"/>
  <c r="K431" i="23"/>
  <c r="K432" i="23"/>
  <c r="K433" i="23"/>
  <c r="K434" i="23"/>
  <c r="K435" i="23"/>
  <c r="K436" i="23"/>
  <c r="K437" i="23"/>
  <c r="K438" i="23"/>
  <c r="K439" i="23"/>
  <c r="K440" i="23"/>
  <c r="K441" i="23"/>
  <c r="K442" i="23"/>
  <c r="K443" i="23"/>
  <c r="K444" i="23"/>
  <c r="K445" i="23"/>
  <c r="K446" i="23"/>
  <c r="K447" i="23"/>
  <c r="K448" i="23"/>
  <c r="K449" i="23"/>
  <c r="K450" i="23"/>
  <c r="K451" i="23"/>
  <c r="K452" i="23"/>
  <c r="K453" i="23"/>
  <c r="K454" i="23"/>
  <c r="K455" i="23"/>
  <c r="K456" i="23"/>
  <c r="K457" i="23"/>
  <c r="K458" i="23"/>
  <c r="K459" i="23"/>
  <c r="K460" i="23"/>
  <c r="K461" i="23"/>
  <c r="K462" i="23"/>
  <c r="K463" i="23"/>
  <c r="K464" i="23"/>
  <c r="K465" i="23"/>
  <c r="K466" i="23"/>
  <c r="K467" i="23"/>
  <c r="K468" i="23"/>
  <c r="K469" i="23"/>
  <c r="K470" i="23"/>
  <c r="K471" i="23"/>
  <c r="K472" i="23"/>
  <c r="K473" i="23"/>
  <c r="K474" i="23"/>
  <c r="K475" i="23"/>
  <c r="K476" i="23"/>
  <c r="K477" i="23"/>
  <c r="K478" i="23"/>
  <c r="K479" i="23"/>
  <c r="K480" i="23"/>
  <c r="K481" i="23"/>
  <c r="K482" i="23"/>
  <c r="K483" i="23"/>
  <c r="K484" i="23"/>
  <c r="K485" i="23"/>
  <c r="K486" i="23"/>
  <c r="K487" i="23"/>
  <c r="K488" i="23"/>
  <c r="K489" i="23"/>
  <c r="K490" i="23"/>
  <c r="K491" i="23"/>
  <c r="K492" i="23"/>
  <c r="K493" i="23"/>
  <c r="K494" i="23"/>
  <c r="K495" i="23"/>
  <c r="K496" i="23"/>
  <c r="K497" i="23"/>
  <c r="K498" i="23"/>
  <c r="K499" i="23"/>
  <c r="K500" i="23"/>
  <c r="K501" i="23"/>
  <c r="K502" i="23"/>
  <c r="K503" i="23"/>
  <c r="K504" i="23"/>
  <c r="K505" i="23"/>
  <c r="K506" i="23"/>
  <c r="K507" i="23"/>
  <c r="K508" i="23"/>
  <c r="K509" i="23"/>
  <c r="K510" i="23"/>
  <c r="K511" i="23"/>
  <c r="K512" i="23"/>
  <c r="K513" i="23"/>
  <c r="K514" i="23"/>
  <c r="K515" i="23"/>
  <c r="K516" i="23"/>
  <c r="K517" i="23"/>
  <c r="K518" i="23"/>
  <c r="K519" i="23"/>
  <c r="K520" i="23"/>
  <c r="K521" i="23"/>
  <c r="K522" i="23"/>
  <c r="K523" i="23"/>
  <c r="K524" i="23"/>
  <c r="K525" i="23"/>
  <c r="K526" i="23"/>
  <c r="K527" i="23"/>
  <c r="K528" i="23"/>
  <c r="K529" i="23"/>
  <c r="K530" i="23"/>
  <c r="K531" i="23"/>
  <c r="K532" i="23"/>
  <c r="K533" i="23"/>
  <c r="K534" i="23"/>
  <c r="K535" i="23"/>
  <c r="K536" i="23"/>
  <c r="K537" i="23"/>
  <c r="K538" i="23"/>
  <c r="K539" i="23"/>
  <c r="K540" i="23"/>
  <c r="K541" i="23"/>
  <c r="K542" i="23"/>
  <c r="K543" i="23"/>
  <c r="K544" i="23"/>
  <c r="K545" i="23"/>
  <c r="K546" i="23"/>
  <c r="K547" i="23"/>
  <c r="K548" i="23"/>
  <c r="K549" i="23"/>
  <c r="K550" i="23"/>
  <c r="K551" i="23"/>
  <c r="K552" i="23"/>
  <c r="K553" i="23"/>
  <c r="K554" i="23"/>
  <c r="K555" i="23"/>
  <c r="K556" i="23"/>
  <c r="K557" i="23"/>
  <c r="K558" i="23"/>
  <c r="K559" i="23"/>
  <c r="K560" i="23"/>
  <c r="K561" i="23"/>
  <c r="K562" i="23"/>
  <c r="K563" i="23"/>
  <c r="K564" i="23"/>
  <c r="K565" i="23"/>
  <c r="K566" i="23"/>
  <c r="K567" i="23"/>
  <c r="K568" i="23"/>
  <c r="K569" i="23"/>
  <c r="K570" i="23"/>
  <c r="K571" i="23"/>
  <c r="K572" i="23"/>
  <c r="K573" i="23"/>
  <c r="K574" i="23"/>
  <c r="K575" i="23"/>
  <c r="K576" i="23"/>
  <c r="K577" i="23"/>
  <c r="K578" i="23"/>
  <c r="K579" i="23"/>
  <c r="K580" i="23"/>
  <c r="K581" i="23"/>
  <c r="K582" i="23"/>
  <c r="K583" i="23"/>
  <c r="K584" i="23"/>
  <c r="K585" i="23"/>
  <c r="K586" i="23"/>
  <c r="K587" i="23"/>
  <c r="K588" i="23"/>
  <c r="K589" i="23"/>
  <c r="K590" i="23"/>
  <c r="K591" i="23"/>
  <c r="K592" i="23"/>
  <c r="K593" i="23"/>
  <c r="K594" i="23"/>
  <c r="K595" i="23"/>
  <c r="K596" i="23"/>
  <c r="K597" i="23"/>
  <c r="K598" i="23"/>
  <c r="K599" i="23"/>
  <c r="K600" i="23"/>
  <c r="K601" i="23"/>
  <c r="K602" i="23"/>
  <c r="K603" i="23"/>
  <c r="K604" i="23"/>
  <c r="K605" i="23"/>
  <c r="K606" i="23"/>
  <c r="K607" i="23"/>
  <c r="K608" i="23"/>
  <c r="K609" i="23"/>
  <c r="K610" i="23"/>
  <c r="K611" i="23"/>
  <c r="K612" i="23"/>
  <c r="K613" i="23"/>
  <c r="K614" i="23"/>
  <c r="K615" i="23"/>
  <c r="K616" i="23"/>
  <c r="K617" i="23"/>
  <c r="K618" i="23"/>
  <c r="K619" i="23"/>
  <c r="K620" i="23"/>
  <c r="K621" i="23"/>
  <c r="K622" i="23"/>
  <c r="K623" i="23"/>
  <c r="K624" i="23"/>
  <c r="K625" i="23"/>
  <c r="K626" i="23"/>
  <c r="K627" i="23"/>
  <c r="K628" i="23"/>
  <c r="K629" i="23"/>
  <c r="K630" i="23"/>
  <c r="K631" i="23"/>
  <c r="K632" i="23"/>
  <c r="K633" i="23"/>
  <c r="K634" i="23"/>
  <c r="K635" i="23"/>
  <c r="K636" i="23"/>
  <c r="K637" i="23"/>
  <c r="K638" i="23"/>
  <c r="K639" i="23"/>
  <c r="K640" i="23"/>
  <c r="K641" i="23"/>
  <c r="K642" i="23"/>
  <c r="K643" i="23"/>
  <c r="K644" i="23"/>
  <c r="K645" i="23"/>
  <c r="K646" i="23"/>
  <c r="K647" i="23"/>
  <c r="K648" i="23"/>
  <c r="K649" i="23"/>
  <c r="K650" i="23"/>
  <c r="K651" i="23"/>
  <c r="K652" i="23"/>
  <c r="K653" i="23"/>
  <c r="K654" i="23"/>
  <c r="K655" i="23"/>
  <c r="K656" i="23"/>
  <c r="K657" i="23"/>
  <c r="K658" i="23"/>
  <c r="K659" i="23"/>
  <c r="K660" i="23"/>
  <c r="K661" i="23"/>
  <c r="K662" i="23"/>
  <c r="K663" i="23"/>
  <c r="K664" i="23"/>
  <c r="K665" i="23"/>
  <c r="K666" i="23"/>
  <c r="K667" i="23"/>
  <c r="K668" i="23"/>
  <c r="K669" i="23"/>
  <c r="K670" i="23"/>
  <c r="K671" i="23"/>
  <c r="K672" i="23"/>
  <c r="K673" i="23"/>
  <c r="K674" i="23"/>
  <c r="K675" i="23"/>
  <c r="K676" i="23"/>
  <c r="K677" i="23"/>
  <c r="K678" i="23"/>
  <c r="K679" i="23"/>
  <c r="K680" i="23"/>
  <c r="K681" i="23"/>
  <c r="K682" i="23"/>
  <c r="K683" i="23"/>
  <c r="K684" i="23"/>
  <c r="K685" i="23"/>
  <c r="K686" i="23"/>
  <c r="K687" i="23"/>
  <c r="K688" i="23"/>
  <c r="K689" i="23"/>
  <c r="K690" i="23"/>
  <c r="K691" i="23"/>
  <c r="K692" i="23"/>
  <c r="K4" i="23"/>
  <c r="J5" i="23"/>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251" i="23"/>
  <c r="J252" i="23"/>
  <c r="J253" i="23"/>
  <c r="J254" i="23"/>
  <c r="J255" i="23"/>
  <c r="J256" i="23"/>
  <c r="J257" i="23"/>
  <c r="J258" i="23"/>
  <c r="J259" i="23"/>
  <c r="J260" i="23"/>
  <c r="J261" i="23"/>
  <c r="J262" i="23"/>
  <c r="J263" i="23"/>
  <c r="J264" i="23"/>
  <c r="J265" i="23"/>
  <c r="J266" i="23"/>
  <c r="J267" i="23"/>
  <c r="J268" i="23"/>
  <c r="J269" i="23"/>
  <c r="J270" i="23"/>
  <c r="J271" i="23"/>
  <c r="J272" i="23"/>
  <c r="J273" i="23"/>
  <c r="J274" i="23"/>
  <c r="J275" i="23"/>
  <c r="J276" i="23"/>
  <c r="J277" i="23"/>
  <c r="J278" i="23"/>
  <c r="J279" i="23"/>
  <c r="J280" i="23"/>
  <c r="J281" i="23"/>
  <c r="J282" i="23"/>
  <c r="J283" i="23"/>
  <c r="J284" i="23"/>
  <c r="J285" i="23"/>
  <c r="J286" i="23"/>
  <c r="J287" i="23"/>
  <c r="J288" i="23"/>
  <c r="J289" i="23"/>
  <c r="J290" i="23"/>
  <c r="J291" i="23"/>
  <c r="J292" i="23"/>
  <c r="J293" i="23"/>
  <c r="J294" i="23"/>
  <c r="J295" i="23"/>
  <c r="J296" i="23"/>
  <c r="J297" i="23"/>
  <c r="J298" i="23"/>
  <c r="J299" i="23"/>
  <c r="J300" i="23"/>
  <c r="J301" i="23"/>
  <c r="J302" i="23"/>
  <c r="J303" i="23"/>
  <c r="J304" i="23"/>
  <c r="J305" i="23"/>
  <c r="J306" i="23"/>
  <c r="J307" i="23"/>
  <c r="J308" i="23"/>
  <c r="J309" i="23"/>
  <c r="J310" i="23"/>
  <c r="J311" i="23"/>
  <c r="J312" i="23"/>
  <c r="J313" i="23"/>
  <c r="J314" i="23"/>
  <c r="J315" i="23"/>
  <c r="J316" i="23"/>
  <c r="J317" i="23"/>
  <c r="J318" i="23"/>
  <c r="J319" i="23"/>
  <c r="J320" i="23"/>
  <c r="J321" i="23"/>
  <c r="J322" i="23"/>
  <c r="J323" i="23"/>
  <c r="J324" i="23"/>
  <c r="J325" i="23"/>
  <c r="J326" i="23"/>
  <c r="J327" i="23"/>
  <c r="J328" i="23"/>
  <c r="J329" i="23"/>
  <c r="J330" i="23"/>
  <c r="J331" i="23"/>
  <c r="J332" i="23"/>
  <c r="J333" i="23"/>
  <c r="J334" i="23"/>
  <c r="J335" i="23"/>
  <c r="J336" i="23"/>
  <c r="J337" i="23"/>
  <c r="J338" i="23"/>
  <c r="J339" i="23"/>
  <c r="J340" i="23"/>
  <c r="J341" i="23"/>
  <c r="J342" i="23"/>
  <c r="J343" i="23"/>
  <c r="J344" i="23"/>
  <c r="J345" i="23"/>
  <c r="J346" i="23"/>
  <c r="J347" i="23"/>
  <c r="J348" i="23"/>
  <c r="J349" i="23"/>
  <c r="J350" i="23"/>
  <c r="J351" i="23"/>
  <c r="J352" i="23"/>
  <c r="J353" i="23"/>
  <c r="J354" i="23"/>
  <c r="J355" i="23"/>
  <c r="J356" i="23"/>
  <c r="J357" i="23"/>
  <c r="J358" i="23"/>
  <c r="J359" i="23"/>
  <c r="J360" i="23"/>
  <c r="J361" i="23"/>
  <c r="J362" i="23"/>
  <c r="J363" i="23"/>
  <c r="J364" i="23"/>
  <c r="J365" i="23"/>
  <c r="J366" i="23"/>
  <c r="J367" i="23"/>
  <c r="J368" i="23"/>
  <c r="J369" i="23"/>
  <c r="J370" i="23"/>
  <c r="J371" i="23"/>
  <c r="J372" i="23"/>
  <c r="J373" i="23"/>
  <c r="J374" i="23"/>
  <c r="J375" i="23"/>
  <c r="J376" i="23"/>
  <c r="J377" i="23"/>
  <c r="J378" i="23"/>
  <c r="J379" i="23"/>
  <c r="J380" i="23"/>
  <c r="J381" i="23"/>
  <c r="J382" i="23"/>
  <c r="J383" i="23"/>
  <c r="J384" i="23"/>
  <c r="J385" i="23"/>
  <c r="J386" i="23"/>
  <c r="J387" i="23"/>
  <c r="J388" i="23"/>
  <c r="J389" i="23"/>
  <c r="J390" i="23"/>
  <c r="J391" i="23"/>
  <c r="J392" i="23"/>
  <c r="J393" i="23"/>
  <c r="J394" i="23"/>
  <c r="J395" i="23"/>
  <c r="J396" i="23"/>
  <c r="J397" i="23"/>
  <c r="J398" i="23"/>
  <c r="J399" i="23"/>
  <c r="J400" i="23"/>
  <c r="J401" i="23"/>
  <c r="J402" i="23"/>
  <c r="J403" i="23"/>
  <c r="J404" i="23"/>
  <c r="J405" i="23"/>
  <c r="J406" i="23"/>
  <c r="J407" i="23"/>
  <c r="J408" i="23"/>
  <c r="J409" i="23"/>
  <c r="J410" i="23"/>
  <c r="J411" i="23"/>
  <c r="J412" i="23"/>
  <c r="J413" i="23"/>
  <c r="J414" i="23"/>
  <c r="J415" i="23"/>
  <c r="J416" i="23"/>
  <c r="J417" i="23"/>
  <c r="J418" i="23"/>
  <c r="J419" i="23"/>
  <c r="J420" i="23"/>
  <c r="J421" i="23"/>
  <c r="J422" i="23"/>
  <c r="J423" i="23"/>
  <c r="J424" i="23"/>
  <c r="J425" i="23"/>
  <c r="J426" i="23"/>
  <c r="J427" i="23"/>
  <c r="J428" i="23"/>
  <c r="J429" i="23"/>
  <c r="J430" i="23"/>
  <c r="J431" i="23"/>
  <c r="J432" i="23"/>
  <c r="J433" i="23"/>
  <c r="J434" i="23"/>
  <c r="J435" i="23"/>
  <c r="J436" i="23"/>
  <c r="J437" i="23"/>
  <c r="J438" i="23"/>
  <c r="J439" i="23"/>
  <c r="J440" i="23"/>
  <c r="J441" i="23"/>
  <c r="J442" i="23"/>
  <c r="J443" i="23"/>
  <c r="J444" i="23"/>
  <c r="J445" i="23"/>
  <c r="J446" i="23"/>
  <c r="J447" i="23"/>
  <c r="J448" i="23"/>
  <c r="J449" i="23"/>
  <c r="J450" i="23"/>
  <c r="J451" i="23"/>
  <c r="J452" i="23"/>
  <c r="J453" i="23"/>
  <c r="J454" i="23"/>
  <c r="J455" i="23"/>
  <c r="J456" i="23"/>
  <c r="J457" i="23"/>
  <c r="J458" i="23"/>
  <c r="J459" i="23"/>
  <c r="J460" i="23"/>
  <c r="J461" i="23"/>
  <c r="J462" i="23"/>
  <c r="J463" i="23"/>
  <c r="J464" i="23"/>
  <c r="J465" i="23"/>
  <c r="J466" i="23"/>
  <c r="J467" i="23"/>
  <c r="J468" i="23"/>
  <c r="J469" i="23"/>
  <c r="J470" i="23"/>
  <c r="J471" i="23"/>
  <c r="J472" i="23"/>
  <c r="J473" i="23"/>
  <c r="J474" i="23"/>
  <c r="J475" i="23"/>
  <c r="J476" i="23"/>
  <c r="J477" i="23"/>
  <c r="J478" i="23"/>
  <c r="J479" i="23"/>
  <c r="J480" i="23"/>
  <c r="J481" i="23"/>
  <c r="J482" i="23"/>
  <c r="J483" i="23"/>
  <c r="J484" i="23"/>
  <c r="J485" i="23"/>
  <c r="J486" i="23"/>
  <c r="J487" i="23"/>
  <c r="J488" i="23"/>
  <c r="J489" i="23"/>
  <c r="J490" i="23"/>
  <c r="J491" i="23"/>
  <c r="J492" i="23"/>
  <c r="J493" i="23"/>
  <c r="J494" i="23"/>
  <c r="J495" i="23"/>
  <c r="J496" i="23"/>
  <c r="J497" i="23"/>
  <c r="J498" i="23"/>
  <c r="J499" i="23"/>
  <c r="J500" i="23"/>
  <c r="J501" i="23"/>
  <c r="J502" i="23"/>
  <c r="J503" i="23"/>
  <c r="J504" i="23"/>
  <c r="J505" i="23"/>
  <c r="J506" i="23"/>
  <c r="J507" i="23"/>
  <c r="J508" i="23"/>
  <c r="J509" i="23"/>
  <c r="J510" i="23"/>
  <c r="J511" i="23"/>
  <c r="J512" i="23"/>
  <c r="J513" i="23"/>
  <c r="J514" i="23"/>
  <c r="J515" i="23"/>
  <c r="J516" i="23"/>
  <c r="J517" i="23"/>
  <c r="J518" i="23"/>
  <c r="J519" i="23"/>
  <c r="J520" i="23"/>
  <c r="J521" i="23"/>
  <c r="J522" i="23"/>
  <c r="J523" i="23"/>
  <c r="J524" i="23"/>
  <c r="J525" i="23"/>
  <c r="J526" i="23"/>
  <c r="J527" i="23"/>
  <c r="J528" i="23"/>
  <c r="J529" i="23"/>
  <c r="J530" i="23"/>
  <c r="J531" i="23"/>
  <c r="J532" i="23"/>
  <c r="J533" i="23"/>
  <c r="J534" i="23"/>
  <c r="J535" i="23"/>
  <c r="J536" i="23"/>
  <c r="J537" i="23"/>
  <c r="J538" i="23"/>
  <c r="J539" i="23"/>
  <c r="J540" i="23"/>
  <c r="J541" i="23"/>
  <c r="J542" i="23"/>
  <c r="J543" i="23"/>
  <c r="J544" i="23"/>
  <c r="J545" i="23"/>
  <c r="J546" i="23"/>
  <c r="J547" i="23"/>
  <c r="J548" i="23"/>
  <c r="J549" i="23"/>
  <c r="J550" i="23"/>
  <c r="J551" i="23"/>
  <c r="J552" i="23"/>
  <c r="J553" i="23"/>
  <c r="J554" i="23"/>
  <c r="J555" i="23"/>
  <c r="J556" i="23"/>
  <c r="J557" i="23"/>
  <c r="J558" i="23"/>
  <c r="J559" i="23"/>
  <c r="J560" i="23"/>
  <c r="J561" i="23"/>
  <c r="J562" i="23"/>
  <c r="J563" i="23"/>
  <c r="J564" i="23"/>
  <c r="J565" i="23"/>
  <c r="J566" i="23"/>
  <c r="J567" i="23"/>
  <c r="J568" i="23"/>
  <c r="J569" i="23"/>
  <c r="J570" i="23"/>
  <c r="J571" i="23"/>
  <c r="J572" i="23"/>
  <c r="J573" i="23"/>
  <c r="J574" i="23"/>
  <c r="J575" i="23"/>
  <c r="J576" i="23"/>
  <c r="J577" i="23"/>
  <c r="J578" i="23"/>
  <c r="J579" i="23"/>
  <c r="J580" i="23"/>
  <c r="J581" i="23"/>
  <c r="J582" i="23"/>
  <c r="J583" i="23"/>
  <c r="J584" i="23"/>
  <c r="J585" i="23"/>
  <c r="J586" i="23"/>
  <c r="J587" i="23"/>
  <c r="J588" i="23"/>
  <c r="J589" i="23"/>
  <c r="J590" i="23"/>
  <c r="J591" i="23"/>
  <c r="J592" i="23"/>
  <c r="J593" i="23"/>
  <c r="J594" i="23"/>
  <c r="J595" i="23"/>
  <c r="J596" i="23"/>
  <c r="J597" i="23"/>
  <c r="J598" i="23"/>
  <c r="J599" i="23"/>
  <c r="J600" i="23"/>
  <c r="J601" i="23"/>
  <c r="J602" i="23"/>
  <c r="J603" i="23"/>
  <c r="J604" i="23"/>
  <c r="J605" i="23"/>
  <c r="J606" i="23"/>
  <c r="J607" i="23"/>
  <c r="J608" i="23"/>
  <c r="J609" i="23"/>
  <c r="J610" i="23"/>
  <c r="J611" i="23"/>
  <c r="J612" i="23"/>
  <c r="J613" i="23"/>
  <c r="J614" i="23"/>
  <c r="J615" i="23"/>
  <c r="J616" i="23"/>
  <c r="J617" i="23"/>
  <c r="J618" i="23"/>
  <c r="J619" i="23"/>
  <c r="J620" i="23"/>
  <c r="J621" i="23"/>
  <c r="J622" i="23"/>
  <c r="J623" i="23"/>
  <c r="J624" i="23"/>
  <c r="J625" i="23"/>
  <c r="J626" i="23"/>
  <c r="J627" i="23"/>
  <c r="J628" i="23"/>
  <c r="J629" i="23"/>
  <c r="J630" i="23"/>
  <c r="J631" i="23"/>
  <c r="J632" i="23"/>
  <c r="J633" i="23"/>
  <c r="J634" i="23"/>
  <c r="J635" i="23"/>
  <c r="J636" i="23"/>
  <c r="J637" i="23"/>
  <c r="J638" i="23"/>
  <c r="J639" i="23"/>
  <c r="J640" i="23"/>
  <c r="J641" i="23"/>
  <c r="J642" i="23"/>
  <c r="J643" i="23"/>
  <c r="J644" i="23"/>
  <c r="J645" i="23"/>
  <c r="J646" i="23"/>
  <c r="J647" i="23"/>
  <c r="J648" i="23"/>
  <c r="J649" i="23"/>
  <c r="J650" i="23"/>
  <c r="J651" i="23"/>
  <c r="J652" i="23"/>
  <c r="J653" i="23"/>
  <c r="J654" i="23"/>
  <c r="J655" i="23"/>
  <c r="J656" i="23"/>
  <c r="J657" i="23"/>
  <c r="J658" i="23"/>
  <c r="J659" i="23"/>
  <c r="J660" i="23"/>
  <c r="J661" i="23"/>
  <c r="J662" i="23"/>
  <c r="J663" i="23"/>
  <c r="J664" i="23"/>
  <c r="J665" i="23"/>
  <c r="J666" i="23"/>
  <c r="J667" i="23"/>
  <c r="J668" i="23"/>
  <c r="J669" i="23"/>
  <c r="J670" i="23"/>
  <c r="J671" i="23"/>
  <c r="J672" i="23"/>
  <c r="J673" i="23"/>
  <c r="J674" i="23"/>
  <c r="J675" i="23"/>
  <c r="J676" i="23"/>
  <c r="J677" i="23"/>
  <c r="J678" i="23"/>
  <c r="J679" i="23"/>
  <c r="J680" i="23"/>
  <c r="J681" i="23"/>
  <c r="J682" i="23"/>
  <c r="J683" i="23"/>
  <c r="J684" i="23"/>
  <c r="J685" i="23"/>
  <c r="J686" i="23"/>
  <c r="J687" i="23"/>
  <c r="J688" i="23"/>
  <c r="J689" i="23"/>
  <c r="J690" i="23"/>
  <c r="J691" i="23"/>
  <c r="J692" i="23"/>
  <c r="J4" i="23"/>
  <c r="A4" i="25"/>
  <c r="A5" i="25"/>
  <c r="A6" i="25"/>
  <c r="A7"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108" i="25"/>
  <c r="A109" i="25"/>
  <c r="A110" i="25"/>
  <c r="A111" i="25"/>
  <c r="A112" i="25"/>
  <c r="A113" i="25"/>
  <c r="A114" i="25"/>
  <c r="A115" i="25"/>
  <c r="A116" i="25"/>
  <c r="A117" i="25"/>
  <c r="A118" i="25"/>
  <c r="A119" i="25"/>
  <c r="A120" i="25"/>
  <c r="A121" i="25"/>
  <c r="A122" i="25"/>
  <c r="A123" i="25"/>
  <c r="A124" i="25"/>
  <c r="A125" i="25"/>
  <c r="A126" i="25"/>
  <c r="A127" i="25"/>
  <c r="A128" i="25"/>
  <c r="A129" i="25"/>
  <c r="A130" i="25"/>
  <c r="A131" i="25"/>
  <c r="A132" i="25"/>
  <c r="A133" i="25"/>
  <c r="A134" i="25"/>
  <c r="A135" i="25"/>
  <c r="A136" i="25"/>
  <c r="A137" i="25"/>
  <c r="A138" i="25"/>
  <c r="A139" i="25"/>
  <c r="A140" i="25"/>
  <c r="A141" i="25"/>
  <c r="A142" i="25"/>
  <c r="A143" i="25"/>
  <c r="A144" i="25"/>
  <c r="A145" i="25"/>
  <c r="A146" i="25"/>
  <c r="A147" i="25"/>
  <c r="A148" i="25"/>
  <c r="A149" i="25"/>
  <c r="A150" i="25"/>
  <c r="A151" i="25"/>
  <c r="A152" i="25"/>
  <c r="A153" i="25"/>
  <c r="A154" i="25"/>
  <c r="A155" i="25"/>
  <c r="A156" i="25"/>
  <c r="A157" i="25"/>
  <c r="A158" i="25"/>
  <c r="A159" i="25"/>
  <c r="A160" i="25"/>
  <c r="A161" i="25"/>
  <c r="A162" i="25"/>
  <c r="A163" i="25"/>
  <c r="A164" i="25"/>
  <c r="A165" i="25"/>
  <c r="A166" i="25"/>
  <c r="A167" i="25"/>
  <c r="A168" i="25"/>
  <c r="A169" i="25"/>
  <c r="A170" i="25"/>
  <c r="A171" i="25"/>
  <c r="A172" i="25"/>
  <c r="A173" i="25"/>
  <c r="A174" i="25"/>
  <c r="A175" i="25"/>
  <c r="A176" i="25"/>
  <c r="A177" i="25"/>
  <c r="A178" i="25"/>
  <c r="A179" i="25"/>
  <c r="A180" i="25"/>
  <c r="A181" i="25"/>
  <c r="A182" i="25"/>
  <c r="A183" i="25"/>
  <c r="A184" i="25"/>
  <c r="A185" i="25"/>
  <c r="A186" i="25"/>
  <c r="A187" i="25"/>
  <c r="A188" i="25"/>
  <c r="A189" i="25"/>
  <c r="A190" i="25"/>
  <c r="A191" i="25"/>
  <c r="A192" i="25"/>
  <c r="A193" i="25"/>
  <c r="A194" i="25"/>
  <c r="A195" i="25"/>
  <c r="A196" i="25"/>
  <c r="A197" i="25"/>
  <c r="A198" i="25"/>
  <c r="A199" i="25"/>
  <c r="A200" i="25"/>
  <c r="A201" i="25"/>
  <c r="A202" i="25"/>
  <c r="A203" i="25"/>
  <c r="A204" i="25"/>
  <c r="A205" i="25"/>
  <c r="A206" i="25"/>
  <c r="A207" i="25"/>
  <c r="A208" i="25"/>
  <c r="A209" i="25"/>
  <c r="A210" i="25"/>
  <c r="A211" i="25"/>
  <c r="A212" i="25"/>
  <c r="A213" i="25"/>
  <c r="A214" i="25"/>
  <c r="A215" i="25"/>
  <c r="A216" i="25"/>
  <c r="A217" i="25"/>
  <c r="A218" i="25"/>
  <c r="A219" i="25"/>
  <c r="A220" i="25"/>
  <c r="A221" i="25"/>
  <c r="A222" i="25"/>
  <c r="A223" i="25"/>
  <c r="A224" i="25"/>
  <c r="A225" i="25"/>
  <c r="A226" i="25"/>
  <c r="A227" i="25"/>
  <c r="A228" i="25"/>
  <c r="A229" i="25"/>
  <c r="A230" i="25"/>
  <c r="A231" i="25"/>
  <c r="A232" i="25"/>
  <c r="A233" i="25"/>
  <c r="A234" i="25"/>
  <c r="A235" i="25"/>
  <c r="A236" i="25"/>
  <c r="A237" i="25"/>
  <c r="A238" i="25"/>
  <c r="A239" i="25"/>
  <c r="A240" i="25"/>
  <c r="A241" i="25"/>
  <c r="A242" i="25"/>
  <c r="A243" i="25"/>
  <c r="A244" i="25"/>
  <c r="A245" i="25"/>
  <c r="A246" i="25"/>
  <c r="A247" i="25"/>
  <c r="A248" i="25"/>
  <c r="A249" i="25"/>
  <c r="A250" i="25"/>
  <c r="A251" i="25"/>
  <c r="A252" i="25"/>
  <c r="A253" i="25"/>
  <c r="A254" i="25"/>
  <c r="A255" i="25"/>
  <c r="A256" i="25"/>
  <c r="A257" i="25"/>
  <c r="A258" i="25"/>
  <c r="A259" i="25"/>
  <c r="A260" i="25"/>
  <c r="A261" i="25"/>
  <c r="A262" i="25"/>
  <c r="A263" i="25"/>
  <c r="A264" i="25"/>
  <c r="A265" i="25"/>
  <c r="A266" i="25"/>
  <c r="A267" i="25"/>
  <c r="A268" i="25"/>
  <c r="A269" i="25"/>
  <c r="A270" i="25"/>
  <c r="A271" i="25"/>
  <c r="A272" i="25"/>
  <c r="A273" i="25"/>
  <c r="A274" i="25"/>
  <c r="A275" i="25"/>
  <c r="A276" i="25"/>
  <c r="A277" i="25"/>
  <c r="A278" i="25"/>
  <c r="A279" i="25"/>
  <c r="A280" i="25"/>
  <c r="A281" i="25"/>
  <c r="A282" i="25"/>
  <c r="A283" i="25"/>
  <c r="A284" i="25"/>
  <c r="A285" i="25"/>
  <c r="A286" i="25"/>
  <c r="A287" i="25"/>
  <c r="A288" i="25"/>
  <c r="A289" i="25"/>
  <c r="A290" i="25"/>
  <c r="A291" i="25"/>
  <c r="A292" i="25"/>
  <c r="A293" i="25"/>
  <c r="A294" i="25"/>
  <c r="A295" i="25"/>
  <c r="A296" i="25"/>
  <c r="A297" i="25"/>
  <c r="A298" i="25"/>
  <c r="A299" i="25"/>
  <c r="A300" i="25"/>
  <c r="A301" i="25"/>
  <c r="A302" i="25"/>
  <c r="A303" i="25"/>
  <c r="A304" i="25"/>
  <c r="A305" i="25"/>
  <c r="A306" i="25"/>
  <c r="A307" i="25"/>
  <c r="A308" i="25"/>
  <c r="A309" i="25"/>
  <c r="A310" i="25"/>
  <c r="A311" i="25"/>
  <c r="A312" i="25"/>
  <c r="A313" i="25"/>
  <c r="A314" i="25"/>
  <c r="A315" i="25"/>
  <c r="A316" i="25"/>
  <c r="A317" i="25"/>
  <c r="A318" i="25"/>
  <c r="A319" i="25"/>
  <c r="A320" i="25"/>
  <c r="A321" i="25"/>
  <c r="A322" i="25"/>
  <c r="A323" i="25"/>
  <c r="A324" i="25"/>
  <c r="A325" i="25"/>
  <c r="A326" i="25"/>
  <c r="A327" i="25"/>
  <c r="A328" i="25"/>
  <c r="A329" i="25"/>
  <c r="A330" i="25"/>
  <c r="A331" i="25"/>
  <c r="A332" i="25"/>
  <c r="A333" i="25"/>
  <c r="A334" i="25"/>
  <c r="A335" i="25"/>
  <c r="A336" i="25"/>
  <c r="A337" i="25"/>
  <c r="A338" i="25"/>
  <c r="A339" i="25"/>
  <c r="A340" i="25"/>
  <c r="A341" i="25"/>
  <c r="A342" i="25"/>
  <c r="A343" i="25"/>
  <c r="A344" i="25"/>
  <c r="A345" i="25"/>
  <c r="A346" i="25"/>
  <c r="A347" i="25"/>
  <c r="A348" i="25"/>
  <c r="A349" i="25"/>
  <c r="A350" i="25"/>
  <c r="A351" i="25"/>
  <c r="A352" i="25"/>
  <c r="A353" i="25"/>
  <c r="A354" i="25"/>
  <c r="A355" i="25"/>
  <c r="A356" i="25"/>
  <c r="A357" i="25"/>
  <c r="A358" i="25"/>
  <c r="A359" i="25"/>
  <c r="A360" i="25"/>
  <c r="A361" i="25"/>
  <c r="A362" i="25"/>
  <c r="A363" i="25"/>
  <c r="A364" i="25"/>
  <c r="A365" i="25"/>
  <c r="A366" i="25"/>
  <c r="A367" i="25"/>
  <c r="A368" i="25"/>
  <c r="A369" i="25"/>
  <c r="A370" i="25"/>
  <c r="A371" i="25"/>
  <c r="A372" i="25"/>
  <c r="A373" i="25"/>
  <c r="A374" i="25"/>
  <c r="A375" i="25"/>
  <c r="A376" i="25"/>
  <c r="A377" i="25"/>
  <c r="A378" i="25"/>
  <c r="A379" i="25"/>
  <c r="A380" i="25"/>
  <c r="A381" i="25"/>
  <c r="A382" i="25"/>
  <c r="A383" i="25"/>
  <c r="A384" i="25"/>
  <c r="A385" i="25"/>
  <c r="A386" i="25"/>
  <c r="A387" i="25"/>
  <c r="A388" i="25"/>
  <c r="A389" i="25"/>
  <c r="A390" i="25"/>
  <c r="A391" i="25"/>
  <c r="A392" i="25"/>
  <c r="A393" i="25"/>
  <c r="A394" i="25"/>
  <c r="A395" i="25"/>
  <c r="A396" i="25"/>
  <c r="A397" i="25"/>
  <c r="A398" i="25"/>
  <c r="A399" i="25"/>
  <c r="A400" i="25"/>
  <c r="A401" i="25"/>
  <c r="A402" i="25"/>
  <c r="A403" i="25"/>
  <c r="A404" i="25"/>
  <c r="A405" i="25"/>
  <c r="A406" i="25"/>
  <c r="A407" i="25"/>
  <c r="A408" i="25"/>
  <c r="A409" i="25"/>
  <c r="A410" i="25"/>
  <c r="A411" i="25"/>
  <c r="A412" i="25"/>
  <c r="A413" i="25"/>
  <c r="A414" i="25"/>
  <c r="A415" i="25"/>
  <c r="A416" i="25"/>
  <c r="A417" i="25"/>
  <c r="A418" i="25"/>
  <c r="A419" i="25"/>
  <c r="A420" i="25"/>
  <c r="A421" i="25"/>
  <c r="A422" i="25"/>
  <c r="A423" i="25"/>
  <c r="A424" i="25"/>
  <c r="A425" i="25"/>
  <c r="A426" i="25"/>
  <c r="A427" i="25"/>
  <c r="A428" i="25"/>
  <c r="A429" i="25"/>
  <c r="A430" i="25"/>
  <c r="A431" i="25"/>
  <c r="A432" i="25"/>
  <c r="A433" i="25"/>
  <c r="A434" i="25"/>
  <c r="A435" i="25"/>
  <c r="A436" i="25"/>
  <c r="A437" i="25"/>
  <c r="A438" i="25"/>
  <c r="A439" i="25"/>
  <c r="A440" i="25"/>
  <c r="A441" i="25"/>
  <c r="A442" i="25"/>
  <c r="A443" i="25"/>
  <c r="A444" i="25"/>
  <c r="A445" i="25"/>
  <c r="A446" i="25"/>
  <c r="A447" i="25"/>
  <c r="A448" i="25"/>
  <c r="A449" i="25"/>
  <c r="A450" i="25"/>
  <c r="A451" i="25"/>
  <c r="A452" i="25"/>
  <c r="A453" i="25"/>
  <c r="A454" i="25"/>
  <c r="A455" i="25"/>
  <c r="A456" i="25"/>
  <c r="A457" i="25"/>
  <c r="A458" i="25"/>
  <c r="A459" i="25"/>
  <c r="A460" i="25"/>
  <c r="A461" i="25"/>
  <c r="A462" i="25"/>
  <c r="A463" i="25"/>
  <c r="A464" i="25"/>
  <c r="A465" i="25"/>
  <c r="A466" i="25"/>
  <c r="A467" i="25"/>
  <c r="A468" i="25"/>
  <c r="A469" i="25"/>
  <c r="A470" i="25"/>
  <c r="A471" i="25"/>
  <c r="A472" i="25"/>
  <c r="A473" i="25"/>
  <c r="A474" i="25"/>
  <c r="A475" i="25"/>
  <c r="A476" i="25"/>
  <c r="A477" i="25"/>
  <c r="A478" i="25"/>
  <c r="A479" i="25"/>
  <c r="A480" i="25"/>
  <c r="A481" i="25"/>
  <c r="A482" i="25"/>
  <c r="A483" i="25"/>
  <c r="A484" i="25"/>
  <c r="A485" i="25"/>
  <c r="A486" i="25"/>
  <c r="A487" i="25"/>
  <c r="A488" i="25"/>
  <c r="A489" i="25"/>
  <c r="A490" i="25"/>
  <c r="A491" i="25"/>
  <c r="A492" i="25"/>
  <c r="A493" i="25"/>
  <c r="A494" i="25"/>
  <c r="A495" i="25"/>
  <c r="A496" i="25"/>
  <c r="A497" i="25"/>
  <c r="A498" i="25"/>
  <c r="A499" i="25"/>
  <c r="A500" i="25"/>
  <c r="A501" i="25"/>
  <c r="A502" i="25"/>
  <c r="A503" i="25"/>
  <c r="A504" i="25"/>
  <c r="A505" i="25"/>
  <c r="A506" i="25"/>
  <c r="A507" i="25"/>
  <c r="A508" i="25"/>
  <c r="A509" i="25"/>
  <c r="A510" i="25"/>
  <c r="A511" i="25"/>
  <c r="A512" i="25"/>
  <c r="A513" i="25"/>
  <c r="A514" i="25"/>
  <c r="A515" i="25"/>
  <c r="A516" i="25"/>
  <c r="A517" i="25"/>
  <c r="A518" i="25"/>
  <c r="A519" i="25"/>
  <c r="A520" i="25"/>
  <c r="A521" i="25"/>
  <c r="A522" i="25"/>
  <c r="A523" i="25"/>
  <c r="A524" i="25"/>
  <c r="A525" i="25"/>
  <c r="A526" i="25"/>
  <c r="A527" i="25"/>
  <c r="A528" i="25"/>
  <c r="A529" i="25"/>
  <c r="A530" i="25"/>
  <c r="A531" i="25"/>
  <c r="A532" i="25"/>
  <c r="A533" i="25"/>
  <c r="A534" i="25"/>
  <c r="A535" i="25"/>
  <c r="A536" i="25"/>
  <c r="A537" i="25"/>
  <c r="A538" i="25"/>
  <c r="A539" i="25"/>
  <c r="A540" i="25"/>
  <c r="A541" i="25"/>
  <c r="A542" i="25"/>
  <c r="A543" i="25"/>
  <c r="A544" i="25"/>
  <c r="A545" i="25"/>
  <c r="A546" i="25"/>
  <c r="A547" i="25"/>
  <c r="A548" i="25"/>
  <c r="A549" i="25"/>
  <c r="A550" i="25"/>
  <c r="A551" i="25"/>
  <c r="A552" i="25"/>
  <c r="A553" i="25"/>
  <c r="A554" i="25"/>
  <c r="A555" i="25"/>
  <c r="A556" i="25"/>
  <c r="A557" i="25"/>
  <c r="A558" i="25"/>
  <c r="A559" i="25"/>
  <c r="A560" i="25"/>
  <c r="A561" i="25"/>
  <c r="A562" i="25"/>
  <c r="A563" i="25"/>
  <c r="A564" i="25"/>
  <c r="A565" i="25"/>
  <c r="A566" i="25"/>
  <c r="A567" i="25"/>
  <c r="A568" i="25"/>
  <c r="A569" i="25"/>
  <c r="A570" i="25"/>
  <c r="A571" i="25"/>
  <c r="A572" i="25"/>
  <c r="A573" i="25"/>
  <c r="A574" i="25"/>
  <c r="A575" i="25"/>
  <c r="A576" i="25"/>
  <c r="A577" i="25"/>
  <c r="A578" i="25"/>
  <c r="A579" i="25"/>
  <c r="A580" i="25"/>
  <c r="A581" i="25"/>
  <c r="A582" i="25"/>
  <c r="A583" i="25"/>
  <c r="A584" i="25"/>
  <c r="A585" i="25"/>
  <c r="A586" i="25"/>
  <c r="A587" i="25"/>
  <c r="A588" i="25"/>
  <c r="A589" i="25"/>
  <c r="A590" i="25"/>
  <c r="A591" i="25"/>
  <c r="A592" i="25"/>
  <c r="A593" i="25"/>
  <c r="A594" i="25"/>
  <c r="A595" i="25"/>
  <c r="A596" i="25"/>
  <c r="A597" i="25"/>
  <c r="A598" i="25"/>
  <c r="A599" i="25"/>
  <c r="A600" i="25"/>
  <c r="A601" i="25"/>
  <c r="A602" i="25"/>
  <c r="A603" i="25"/>
  <c r="A604" i="25"/>
  <c r="A605" i="25"/>
  <c r="A606" i="25"/>
  <c r="A607" i="25"/>
  <c r="A608" i="25"/>
  <c r="A609" i="25"/>
  <c r="A610" i="25"/>
  <c r="A611" i="25"/>
  <c r="A612" i="25"/>
  <c r="A613" i="25"/>
  <c r="A614" i="25"/>
  <c r="A615" i="25"/>
  <c r="A616" i="25"/>
  <c r="A617" i="25"/>
  <c r="A618" i="25"/>
  <c r="A619" i="25"/>
  <c r="A620" i="25"/>
  <c r="A621" i="25"/>
  <c r="A622" i="25"/>
  <c r="A623" i="25"/>
  <c r="A624" i="25"/>
  <c r="A625" i="25"/>
  <c r="A626" i="25"/>
  <c r="A627" i="25"/>
  <c r="A628" i="25"/>
  <c r="A629" i="25"/>
  <c r="A630" i="25"/>
  <c r="A631" i="25"/>
  <c r="A632" i="25"/>
  <c r="A633" i="25"/>
  <c r="A634" i="25"/>
  <c r="A635" i="25"/>
  <c r="A636" i="25"/>
  <c r="A637" i="25"/>
  <c r="A638" i="25"/>
  <c r="A639" i="25"/>
  <c r="A640" i="25"/>
  <c r="A641" i="25"/>
  <c r="A642" i="25"/>
  <c r="A643" i="25"/>
  <c r="A644" i="25"/>
  <c r="A645" i="25"/>
  <c r="A646" i="25"/>
  <c r="A647" i="25"/>
  <c r="A648" i="25"/>
  <c r="A649" i="25"/>
  <c r="A650" i="25"/>
  <c r="A651" i="25"/>
  <c r="A652" i="25"/>
  <c r="A653" i="25"/>
  <c r="A654" i="25"/>
  <c r="A655" i="25"/>
  <c r="A656" i="25"/>
  <c r="A657" i="25"/>
  <c r="A658" i="25"/>
  <c r="A659" i="25"/>
  <c r="A660" i="25"/>
  <c r="A661" i="25"/>
  <c r="A662" i="25"/>
  <c r="A663" i="25"/>
  <c r="A664" i="25"/>
  <c r="A665" i="25"/>
  <c r="A666" i="25"/>
  <c r="A667" i="25"/>
  <c r="A668" i="25"/>
  <c r="A669" i="25"/>
  <c r="A670" i="25"/>
  <c r="A671" i="25"/>
  <c r="A672" i="25"/>
  <c r="A673" i="25"/>
  <c r="A674" i="25"/>
  <c r="A675" i="25"/>
  <c r="A676" i="25"/>
  <c r="A677" i="25"/>
  <c r="A678" i="25"/>
  <c r="A679" i="25"/>
  <c r="A680" i="25"/>
  <c r="A681" i="25"/>
  <c r="A682" i="25"/>
  <c r="A683" i="25"/>
  <c r="A684" i="25"/>
  <c r="A685" i="25"/>
  <c r="A686" i="25"/>
  <c r="A687" i="25"/>
  <c r="A688" i="25"/>
  <c r="A689" i="25"/>
  <c r="A690" i="25"/>
  <c r="A691" i="25"/>
  <c r="A692" i="25"/>
  <c r="A693" i="25"/>
  <c r="A694" i="25"/>
  <c r="A695" i="25"/>
  <c r="A696" i="25"/>
  <c r="A697" i="25"/>
  <c r="A698" i="25"/>
  <c r="A699" i="25"/>
  <c r="A700" i="25"/>
  <c r="A701" i="25"/>
  <c r="A702" i="25"/>
  <c r="A703" i="25"/>
  <c r="A704" i="25"/>
  <c r="A705" i="25"/>
  <c r="A706" i="25"/>
  <c r="A707" i="25"/>
  <c r="A708" i="25"/>
  <c r="A709" i="25"/>
  <c r="A710" i="25"/>
  <c r="A711" i="25"/>
  <c r="A712" i="25"/>
  <c r="A713" i="25"/>
  <c r="A714" i="25"/>
  <c r="A715" i="25"/>
  <c r="A716" i="25"/>
  <c r="A717" i="25"/>
  <c r="A718" i="25"/>
  <c r="A719" i="25"/>
  <c r="A720" i="25"/>
  <c r="A721" i="25"/>
  <c r="A722" i="25"/>
  <c r="A723" i="25"/>
  <c r="A724" i="25"/>
  <c r="A725" i="25"/>
  <c r="A726" i="25"/>
  <c r="A727" i="25"/>
  <c r="A728" i="25"/>
  <c r="A729" i="25"/>
  <c r="A730" i="25"/>
  <c r="A731" i="25"/>
  <c r="A732" i="25"/>
  <c r="A733" i="25"/>
  <c r="A734" i="25"/>
  <c r="A735" i="25"/>
  <c r="A736" i="25"/>
  <c r="A737" i="25"/>
  <c r="A738" i="25"/>
  <c r="A739" i="25"/>
  <c r="A740" i="25"/>
  <c r="A741" i="25"/>
  <c r="A742" i="25"/>
  <c r="A743" i="25"/>
  <c r="A744" i="25"/>
  <c r="A745" i="25"/>
  <c r="A746" i="25"/>
  <c r="A747" i="25"/>
  <c r="A748" i="25"/>
  <c r="A749" i="25"/>
  <c r="A750" i="25"/>
  <c r="A751" i="25"/>
  <c r="A752" i="25"/>
  <c r="A753" i="25"/>
  <c r="A754" i="25"/>
  <c r="A755" i="25"/>
  <c r="A756" i="25"/>
  <c r="A757" i="25"/>
  <c r="A758" i="25"/>
  <c r="A759" i="25"/>
  <c r="A760" i="25"/>
  <c r="A761" i="25"/>
  <c r="A762" i="25"/>
  <c r="A763" i="25"/>
  <c r="A764" i="25"/>
  <c r="A765" i="25"/>
  <c r="A766" i="25"/>
  <c r="A767" i="25"/>
  <c r="A768" i="25"/>
  <c r="A769" i="25"/>
  <c r="A770" i="25"/>
  <c r="A771" i="25"/>
  <c r="A772" i="2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A78" i="15"/>
  <c r="A79" i="15"/>
  <c r="A80" i="15"/>
  <c r="A81" i="15"/>
  <c r="A82" i="15"/>
  <c r="A83" i="15"/>
  <c r="A84" i="15"/>
  <c r="A85" i="15"/>
  <c r="A4" i="15"/>
  <c r="A5" i="23"/>
  <c r="A6" i="23"/>
  <c r="A7" i="23"/>
  <c r="A8" i="23"/>
  <c r="A9" i="23"/>
  <c r="A10" i="23"/>
  <c r="A11" i="23"/>
  <c r="A12" i="23"/>
  <c r="A13" i="23"/>
  <c r="A14" i="23"/>
  <c r="A15" i="23"/>
  <c r="A16" i="23"/>
  <c r="A17" i="23"/>
  <c r="A18" i="23"/>
  <c r="A19" i="23"/>
  <c r="A20" i="23"/>
  <c r="A21" i="23"/>
  <c r="A22" i="23"/>
  <c r="A23" i="23"/>
  <c r="A24" i="23"/>
  <c r="A25" i="23"/>
  <c r="A26" i="23"/>
  <c r="A27" i="23"/>
  <c r="A28" i="23"/>
  <c r="A29" i="23"/>
  <c r="A30" i="23"/>
  <c r="A31" i="23"/>
  <c r="A32" i="23"/>
  <c r="A33" i="23"/>
  <c r="A34" i="23"/>
  <c r="A35" i="23"/>
  <c r="A36" i="23"/>
  <c r="A37" i="23"/>
  <c r="A38" i="23"/>
  <c r="A39" i="23"/>
  <c r="A40" i="23"/>
  <c r="A41" i="23"/>
  <c r="A42" i="23"/>
  <c r="A43" i="23"/>
  <c r="A44" i="23"/>
  <c r="A45" i="23"/>
  <c r="A46" i="23"/>
  <c r="A47" i="23"/>
  <c r="A48" i="23"/>
  <c r="A49" i="23"/>
  <c r="A50" i="23"/>
  <c r="A51" i="23"/>
  <c r="A52" i="23"/>
  <c r="A53" i="23"/>
  <c r="A54" i="23"/>
  <c r="A55" i="23"/>
  <c r="A56" i="23"/>
  <c r="A57" i="23"/>
  <c r="A58" i="23"/>
  <c r="A59" i="23"/>
  <c r="A60" i="23"/>
  <c r="A61" i="23"/>
  <c r="A62" i="23"/>
  <c r="A63" i="23"/>
  <c r="A64" i="23"/>
  <c r="A65" i="23"/>
  <c r="A66" i="23"/>
  <c r="A67" i="23"/>
  <c r="A68" i="23"/>
  <c r="A69" i="23"/>
  <c r="A70" i="23"/>
  <c r="A71" i="23"/>
  <c r="A72" i="23"/>
  <c r="A73" i="23"/>
  <c r="A74" i="23"/>
  <c r="A75" i="23"/>
  <c r="A76" i="23"/>
  <c r="A77" i="23"/>
  <c r="A78" i="23"/>
  <c r="A79" i="23"/>
  <c r="A80" i="23"/>
  <c r="A81" i="23"/>
  <c r="A82" i="23"/>
  <c r="A83" i="23"/>
  <c r="A84" i="23"/>
  <c r="A85" i="23"/>
  <c r="A86" i="23"/>
  <c r="A87" i="23"/>
  <c r="A88" i="23"/>
  <c r="A89" i="23"/>
  <c r="A90" i="23"/>
  <c r="A91" i="23"/>
  <c r="A92" i="23"/>
  <c r="A93" i="23"/>
  <c r="A94" i="23"/>
  <c r="A95" i="23"/>
  <c r="A96" i="23"/>
  <c r="A97" i="23"/>
  <c r="A98" i="23"/>
  <c r="A99" i="23"/>
  <c r="A100" i="23"/>
  <c r="A101" i="23"/>
  <c r="A102" i="23"/>
  <c r="A103" i="23"/>
  <c r="A104" i="23"/>
  <c r="A105" i="23"/>
  <c r="A106" i="23"/>
  <c r="A107" i="23"/>
  <c r="A108" i="23"/>
  <c r="A109" i="23"/>
  <c r="A110" i="23"/>
  <c r="A111" i="23"/>
  <c r="A112" i="23"/>
  <c r="A113" i="23"/>
  <c r="A114" i="23"/>
  <c r="A115" i="23"/>
  <c r="A116" i="23"/>
  <c r="A117" i="23"/>
  <c r="A118" i="23"/>
  <c r="A119" i="23"/>
  <c r="A120" i="23"/>
  <c r="A121" i="23"/>
  <c r="A122" i="23"/>
  <c r="A123" i="23"/>
  <c r="A124" i="23"/>
  <c r="A125" i="23"/>
  <c r="A126" i="23"/>
  <c r="A127" i="23"/>
  <c r="A128" i="23"/>
  <c r="A129" i="23"/>
  <c r="A130" i="23"/>
  <c r="A131" i="23"/>
  <c r="A132" i="23"/>
  <c r="A133" i="23"/>
  <c r="A134" i="23"/>
  <c r="A135" i="23"/>
  <c r="A136" i="23"/>
  <c r="A137" i="23"/>
  <c r="A138" i="23"/>
  <c r="A139" i="23"/>
  <c r="A140" i="23"/>
  <c r="A141" i="23"/>
  <c r="A142" i="23"/>
  <c r="A143" i="23"/>
  <c r="A144" i="23"/>
  <c r="A145" i="23"/>
  <c r="A146" i="23"/>
  <c r="A147" i="23"/>
  <c r="A148" i="23"/>
  <c r="A149" i="23"/>
  <c r="A150" i="23"/>
  <c r="A151" i="23"/>
  <c r="A152" i="23"/>
  <c r="A153" i="23"/>
  <c r="A154" i="23"/>
  <c r="A155" i="23"/>
  <c r="A156" i="23"/>
  <c r="A157" i="23"/>
  <c r="A158" i="23"/>
  <c r="A159" i="23"/>
  <c r="A160" i="23"/>
  <c r="A161" i="23"/>
  <c r="A162" i="23"/>
  <c r="A163" i="23"/>
  <c r="A164" i="23"/>
  <c r="A165" i="23"/>
  <c r="A166" i="23"/>
  <c r="A167" i="23"/>
  <c r="A168" i="23"/>
  <c r="A169" i="23"/>
  <c r="A170" i="23"/>
  <c r="A171" i="23"/>
  <c r="A172" i="23"/>
  <c r="A173" i="23"/>
  <c r="A174" i="23"/>
  <c r="A175" i="23"/>
  <c r="A176" i="23"/>
  <c r="A177" i="23"/>
  <c r="A178" i="23"/>
  <c r="A179" i="23"/>
  <c r="A180" i="23"/>
  <c r="A181" i="23"/>
  <c r="A182" i="23"/>
  <c r="A183" i="23"/>
  <c r="A184" i="23"/>
  <c r="A185" i="23"/>
  <c r="A186" i="23"/>
  <c r="A187" i="23"/>
  <c r="A188" i="23"/>
  <c r="A189" i="23"/>
  <c r="A190" i="23"/>
  <c r="A191" i="23"/>
  <c r="A192" i="23"/>
  <c r="A193" i="23"/>
  <c r="A194" i="23"/>
  <c r="A195" i="23"/>
  <c r="A196" i="23"/>
  <c r="A197" i="23"/>
  <c r="A198" i="23"/>
  <c r="A199" i="23"/>
  <c r="A200" i="23"/>
  <c r="A201" i="23"/>
  <c r="A202" i="23"/>
  <c r="A203" i="23"/>
  <c r="A204" i="23"/>
  <c r="A205" i="23"/>
  <c r="A206" i="23"/>
  <c r="A207" i="23"/>
  <c r="A208" i="23"/>
  <c r="A209" i="23"/>
  <c r="A210" i="23"/>
  <c r="A211" i="23"/>
  <c r="A212" i="23"/>
  <c r="A213" i="23"/>
  <c r="A214" i="23"/>
  <c r="A215" i="23"/>
  <c r="A216" i="23"/>
  <c r="A217" i="23"/>
  <c r="A218" i="23"/>
  <c r="A219" i="23"/>
  <c r="A220" i="23"/>
  <c r="A221" i="23"/>
  <c r="A222" i="23"/>
  <c r="A223" i="23"/>
  <c r="A224" i="23"/>
  <c r="A225" i="23"/>
  <c r="A226" i="23"/>
  <c r="A227" i="23"/>
  <c r="A228" i="23"/>
  <c r="A229" i="23"/>
  <c r="A230" i="23"/>
  <c r="A231" i="23"/>
  <c r="A232" i="23"/>
  <c r="A233" i="23"/>
  <c r="A234" i="23"/>
  <c r="A235" i="23"/>
  <c r="A236" i="23"/>
  <c r="A237" i="23"/>
  <c r="A238" i="23"/>
  <c r="A239" i="23"/>
  <c r="A240" i="23"/>
  <c r="A241" i="23"/>
  <c r="A242" i="23"/>
  <c r="A243" i="23"/>
  <c r="A244" i="23"/>
  <c r="A245" i="23"/>
  <c r="A246" i="23"/>
  <c r="A247" i="23"/>
  <c r="A248" i="23"/>
  <c r="A249" i="23"/>
  <c r="A250" i="23"/>
  <c r="A251" i="23"/>
  <c r="A252" i="23"/>
  <c r="A253" i="23"/>
  <c r="A254" i="23"/>
  <c r="A255" i="23"/>
  <c r="A256" i="23"/>
  <c r="A257" i="23"/>
  <c r="A258" i="23"/>
  <c r="A259" i="23"/>
  <c r="A260" i="23"/>
  <c r="A261" i="23"/>
  <c r="A262" i="23"/>
  <c r="A263" i="23"/>
  <c r="A264" i="23"/>
  <c r="A265" i="23"/>
  <c r="A266" i="23"/>
  <c r="A267" i="23"/>
  <c r="A268" i="23"/>
  <c r="A269" i="23"/>
  <c r="A270" i="23"/>
  <c r="A271" i="23"/>
  <c r="A272" i="23"/>
  <c r="A273" i="23"/>
  <c r="A274" i="23"/>
  <c r="A275" i="23"/>
  <c r="A276" i="23"/>
  <c r="A277" i="23"/>
  <c r="A278" i="23"/>
  <c r="A279" i="23"/>
  <c r="A280" i="23"/>
  <c r="A281" i="23"/>
  <c r="A282" i="23"/>
  <c r="A283" i="23"/>
  <c r="A284" i="23"/>
  <c r="A285" i="23"/>
  <c r="A286" i="23"/>
  <c r="A287" i="23"/>
  <c r="A288" i="23"/>
  <c r="A289" i="23"/>
  <c r="A290" i="23"/>
  <c r="A291" i="23"/>
  <c r="A292" i="23"/>
  <c r="A293" i="23"/>
  <c r="A294" i="23"/>
  <c r="A295" i="23"/>
  <c r="A296" i="23"/>
  <c r="A297" i="23"/>
  <c r="A298" i="23"/>
  <c r="A299" i="23"/>
  <c r="A300" i="23"/>
  <c r="A301" i="23"/>
  <c r="A302" i="23"/>
  <c r="A303" i="23"/>
  <c r="A304" i="23"/>
  <c r="A305" i="23"/>
  <c r="A306" i="23"/>
  <c r="A307" i="23"/>
  <c r="A308" i="23"/>
  <c r="A309" i="23"/>
  <c r="A310" i="23"/>
  <c r="A311" i="23"/>
  <c r="A312" i="23"/>
  <c r="A313" i="23"/>
  <c r="A314" i="23"/>
  <c r="A315" i="23"/>
  <c r="A316" i="23"/>
  <c r="A317" i="23"/>
  <c r="A318" i="23"/>
  <c r="A319" i="23"/>
  <c r="A320" i="23"/>
  <c r="A321" i="23"/>
  <c r="A322" i="23"/>
  <c r="A323" i="23"/>
  <c r="A324" i="23"/>
  <c r="A325" i="23"/>
  <c r="A326" i="23"/>
  <c r="A327" i="23"/>
  <c r="A328" i="23"/>
  <c r="A329" i="23"/>
  <c r="A330" i="23"/>
  <c r="A331" i="23"/>
  <c r="A332" i="23"/>
  <c r="A333" i="23"/>
  <c r="A334" i="23"/>
  <c r="A335" i="23"/>
  <c r="A336" i="23"/>
  <c r="A337" i="23"/>
  <c r="A338" i="23"/>
  <c r="A339" i="23"/>
  <c r="A340" i="23"/>
  <c r="A341" i="23"/>
  <c r="A342" i="23"/>
  <c r="A343" i="23"/>
  <c r="A344" i="23"/>
  <c r="A345" i="23"/>
  <c r="A346" i="23"/>
  <c r="A347" i="23"/>
  <c r="A348" i="23"/>
  <c r="A349" i="23"/>
  <c r="A350" i="23"/>
  <c r="A351" i="23"/>
  <c r="A352" i="23"/>
  <c r="A353" i="23"/>
  <c r="A354" i="23"/>
  <c r="A355" i="23"/>
  <c r="A356" i="23"/>
  <c r="A357" i="23"/>
  <c r="A358" i="23"/>
  <c r="A359" i="23"/>
  <c r="A360" i="23"/>
  <c r="A361" i="23"/>
  <c r="A362" i="23"/>
  <c r="A363" i="23"/>
  <c r="A364" i="23"/>
  <c r="A365" i="23"/>
  <c r="A366" i="23"/>
  <c r="A367" i="23"/>
  <c r="A368" i="23"/>
  <c r="A369" i="23"/>
  <c r="A370" i="23"/>
  <c r="A371" i="23"/>
  <c r="A372" i="23"/>
  <c r="A373" i="23"/>
  <c r="A374" i="23"/>
  <c r="A375" i="23"/>
  <c r="A376" i="23"/>
  <c r="A377" i="23"/>
  <c r="A378" i="23"/>
  <c r="A379" i="23"/>
  <c r="A380" i="23"/>
  <c r="A381" i="23"/>
  <c r="A382" i="23"/>
  <c r="A383" i="23"/>
  <c r="A384" i="23"/>
  <c r="A385" i="23"/>
  <c r="A386" i="23"/>
  <c r="A387" i="23"/>
  <c r="A388" i="23"/>
  <c r="A389" i="23"/>
  <c r="A390" i="23"/>
  <c r="A391" i="23"/>
  <c r="A392" i="23"/>
  <c r="A393" i="23"/>
  <c r="A394" i="23"/>
  <c r="A395" i="23"/>
  <c r="A396" i="23"/>
  <c r="A397" i="23"/>
  <c r="A398" i="23"/>
  <c r="A399" i="23"/>
  <c r="A400" i="23"/>
  <c r="A401" i="23"/>
  <c r="A402" i="23"/>
  <c r="A403" i="23"/>
  <c r="A404" i="23"/>
  <c r="A405" i="23"/>
  <c r="A406" i="23"/>
  <c r="A407" i="23"/>
  <c r="A408" i="23"/>
  <c r="A409" i="23"/>
  <c r="A410" i="23"/>
  <c r="A411" i="23"/>
  <c r="A412" i="23"/>
  <c r="A413" i="23"/>
  <c r="A414" i="23"/>
  <c r="A415" i="23"/>
  <c r="A416" i="23"/>
  <c r="A417" i="23"/>
  <c r="A418" i="23"/>
  <c r="A419" i="23"/>
  <c r="A420" i="23"/>
  <c r="A421" i="23"/>
  <c r="A422" i="23"/>
  <c r="A423" i="23"/>
  <c r="A424" i="23"/>
  <c r="A425" i="23"/>
  <c r="A426" i="23"/>
  <c r="A427" i="23"/>
  <c r="A428" i="23"/>
  <c r="A429" i="23"/>
  <c r="A430" i="23"/>
  <c r="A431" i="23"/>
  <c r="A432" i="23"/>
  <c r="A433" i="23"/>
  <c r="A434" i="23"/>
  <c r="A435" i="23"/>
  <c r="A436" i="23"/>
  <c r="A437" i="23"/>
  <c r="A438" i="23"/>
  <c r="A439" i="23"/>
  <c r="A440" i="23"/>
  <c r="A441" i="23"/>
  <c r="A442" i="23"/>
  <c r="A443" i="23"/>
  <c r="A444" i="23"/>
  <c r="A445" i="23"/>
  <c r="A446" i="23"/>
  <c r="A447" i="23"/>
  <c r="A448" i="23"/>
  <c r="A449" i="23"/>
  <c r="A450" i="23"/>
  <c r="A451" i="23"/>
  <c r="A452" i="23"/>
  <c r="A453" i="23"/>
  <c r="A454" i="23"/>
  <c r="A455" i="23"/>
  <c r="A456" i="23"/>
  <c r="A457" i="23"/>
  <c r="A458" i="23"/>
  <c r="A459" i="23"/>
  <c r="A460" i="23"/>
  <c r="A461" i="23"/>
  <c r="A462" i="23"/>
  <c r="A463" i="23"/>
  <c r="A464" i="23"/>
  <c r="A465" i="23"/>
  <c r="A466" i="23"/>
  <c r="A467" i="23"/>
  <c r="A468" i="23"/>
  <c r="A469" i="23"/>
  <c r="A470" i="23"/>
  <c r="A471" i="23"/>
  <c r="A472" i="23"/>
  <c r="A473" i="23"/>
  <c r="A474" i="23"/>
  <c r="A475" i="23"/>
  <c r="A476" i="23"/>
  <c r="A477" i="23"/>
  <c r="A478" i="23"/>
  <c r="A479" i="23"/>
  <c r="A480" i="23"/>
  <c r="A481" i="23"/>
  <c r="A482" i="23"/>
  <c r="A483" i="23"/>
  <c r="A484" i="23"/>
  <c r="A485" i="23"/>
  <c r="A486" i="23"/>
  <c r="A487" i="23"/>
  <c r="A488" i="23"/>
  <c r="A489" i="23"/>
  <c r="A490" i="23"/>
  <c r="A491" i="23"/>
  <c r="A492" i="23"/>
  <c r="A493" i="23"/>
  <c r="A494" i="23"/>
  <c r="A495" i="23"/>
  <c r="A496" i="23"/>
  <c r="A497" i="23"/>
  <c r="A498" i="23"/>
  <c r="A499" i="23"/>
  <c r="A500" i="23"/>
  <c r="A501" i="23"/>
  <c r="A502" i="23"/>
  <c r="A503" i="23"/>
  <c r="A504" i="23"/>
  <c r="A505" i="23"/>
  <c r="A506" i="23"/>
  <c r="A507" i="23"/>
  <c r="A508" i="23"/>
  <c r="A509" i="23"/>
  <c r="A510" i="23"/>
  <c r="A511" i="23"/>
  <c r="A512" i="23"/>
  <c r="A513" i="23"/>
  <c r="A514" i="23"/>
  <c r="A515" i="23"/>
  <c r="A516" i="23"/>
  <c r="A517" i="23"/>
  <c r="A518" i="23"/>
  <c r="A519" i="23"/>
  <c r="A520" i="23"/>
  <c r="A521" i="23"/>
  <c r="A522" i="23"/>
  <c r="A523" i="23"/>
  <c r="A524" i="23"/>
  <c r="A525" i="23"/>
  <c r="A526" i="23"/>
  <c r="A527" i="23"/>
  <c r="A528" i="23"/>
  <c r="A529" i="23"/>
  <c r="A530" i="23"/>
  <c r="A531" i="23"/>
  <c r="A532" i="23"/>
  <c r="A533" i="23"/>
  <c r="A534" i="23"/>
  <c r="A535" i="23"/>
  <c r="A536" i="23"/>
  <c r="A537" i="23"/>
  <c r="A538" i="23"/>
  <c r="A539" i="23"/>
  <c r="A540" i="23"/>
  <c r="A541" i="23"/>
  <c r="A542" i="23"/>
  <c r="A543" i="23"/>
  <c r="A544" i="23"/>
  <c r="A545" i="23"/>
  <c r="A546" i="23"/>
  <c r="A547" i="23"/>
  <c r="A548" i="23"/>
  <c r="A549" i="23"/>
  <c r="A550" i="23"/>
  <c r="A551" i="23"/>
  <c r="A552" i="23"/>
  <c r="A553" i="23"/>
  <c r="A554" i="23"/>
  <c r="A555" i="23"/>
  <c r="A556" i="23"/>
  <c r="A557" i="23"/>
  <c r="A558" i="23"/>
  <c r="A559" i="23"/>
  <c r="A560" i="23"/>
  <c r="A561" i="23"/>
  <c r="A562" i="23"/>
  <c r="A563" i="23"/>
  <c r="A564" i="23"/>
  <c r="A565" i="23"/>
  <c r="A566" i="23"/>
  <c r="A567" i="23"/>
  <c r="A568" i="23"/>
  <c r="A569" i="23"/>
  <c r="A570" i="23"/>
  <c r="A571" i="23"/>
  <c r="A572" i="23"/>
  <c r="A573" i="23"/>
  <c r="A574" i="23"/>
  <c r="A575" i="23"/>
  <c r="A576" i="23"/>
  <c r="A577" i="23"/>
  <c r="A578" i="23"/>
  <c r="A579" i="23"/>
  <c r="A580" i="23"/>
  <c r="A581" i="23"/>
  <c r="A582" i="23"/>
  <c r="A583" i="23"/>
  <c r="A584" i="23"/>
  <c r="A585" i="23"/>
  <c r="A586" i="23"/>
  <c r="A587" i="23"/>
  <c r="A588" i="23"/>
  <c r="A589" i="23"/>
  <c r="A590" i="23"/>
  <c r="A591" i="23"/>
  <c r="A592" i="23"/>
  <c r="A593" i="23"/>
  <c r="A594" i="23"/>
  <c r="A595" i="23"/>
  <c r="A596" i="23"/>
  <c r="A597" i="23"/>
  <c r="A598" i="23"/>
  <c r="A599" i="23"/>
  <c r="A600" i="23"/>
  <c r="A601" i="23"/>
  <c r="A602" i="23"/>
  <c r="A603" i="23"/>
  <c r="A604" i="23"/>
  <c r="A605" i="23"/>
  <c r="A606" i="23"/>
  <c r="A607" i="23"/>
  <c r="A608" i="23"/>
  <c r="A609" i="23"/>
  <c r="A610" i="23"/>
  <c r="A611" i="23"/>
  <c r="A612" i="23"/>
  <c r="A613" i="23"/>
  <c r="A614" i="23"/>
  <c r="A615" i="23"/>
  <c r="A616" i="23"/>
  <c r="A617" i="23"/>
  <c r="A618" i="23"/>
  <c r="A619" i="23"/>
  <c r="A620" i="23"/>
  <c r="A621" i="23"/>
  <c r="A622" i="23"/>
  <c r="A623" i="23"/>
  <c r="A624" i="23"/>
  <c r="A625" i="23"/>
  <c r="A626" i="23"/>
  <c r="A627" i="23"/>
  <c r="A628" i="23"/>
  <c r="A629" i="23"/>
  <c r="A630" i="23"/>
  <c r="A631" i="23"/>
  <c r="A632" i="23"/>
  <c r="A633" i="23"/>
  <c r="A634" i="23"/>
  <c r="A635" i="23"/>
  <c r="A636" i="23"/>
  <c r="A637" i="23"/>
  <c r="A638" i="23"/>
  <c r="A639" i="23"/>
  <c r="A640" i="23"/>
  <c r="A641" i="23"/>
  <c r="A642" i="23"/>
  <c r="A643" i="23"/>
  <c r="A644" i="23"/>
  <c r="A645" i="23"/>
  <c r="A646" i="23"/>
  <c r="A647" i="23"/>
  <c r="A648" i="23"/>
  <c r="A649" i="23"/>
  <c r="A650" i="23"/>
  <c r="A651" i="23"/>
  <c r="A652" i="23"/>
  <c r="A653" i="23"/>
  <c r="A654" i="23"/>
  <c r="A655" i="23"/>
  <c r="A656" i="23"/>
  <c r="A657" i="23"/>
  <c r="A658" i="23"/>
  <c r="A659" i="23"/>
  <c r="A660" i="23"/>
  <c r="A661" i="23"/>
  <c r="A662" i="23"/>
  <c r="A663" i="23"/>
  <c r="A664" i="23"/>
  <c r="A665" i="23"/>
  <c r="A666" i="23"/>
  <c r="A667" i="23"/>
  <c r="A668" i="23"/>
  <c r="A669" i="23"/>
  <c r="A670" i="23"/>
  <c r="A671" i="23"/>
  <c r="A672" i="23"/>
  <c r="A673" i="23"/>
  <c r="A674" i="23"/>
  <c r="A675" i="23"/>
  <c r="A676" i="23"/>
  <c r="A677" i="23"/>
  <c r="A678" i="23"/>
  <c r="A679" i="23"/>
  <c r="A680" i="23"/>
  <c r="A681" i="23"/>
  <c r="A682" i="23"/>
  <c r="A683" i="23"/>
  <c r="A684" i="23"/>
  <c r="A685" i="23"/>
  <c r="A686" i="23"/>
  <c r="A687" i="23"/>
  <c r="A688" i="23"/>
  <c r="A689" i="23"/>
  <c r="A690" i="23"/>
  <c r="A691" i="23"/>
  <c r="A692" i="23"/>
  <c r="A4" i="23"/>
  <c r="A5" i="54"/>
  <c r="A6" i="54"/>
  <c r="A7" i="54"/>
  <c r="A8" i="54"/>
  <c r="A9" i="54"/>
  <c r="A10" i="54"/>
  <c r="A11" i="54"/>
  <c r="A12" i="54"/>
  <c r="A13" i="54"/>
  <c r="A14" i="54"/>
  <c r="A15" i="54"/>
  <c r="A16" i="54"/>
  <c r="A17" i="54"/>
  <c r="A18" i="54"/>
  <c r="A19" i="54"/>
  <c r="A20" i="54"/>
  <c r="A21" i="54"/>
  <c r="A22" i="54"/>
  <c r="A23" i="54"/>
  <c r="A24" i="54"/>
  <c r="A25" i="54"/>
  <c r="A26" i="54"/>
  <c r="A27" i="54"/>
  <c r="A28" i="54"/>
  <c r="A29" i="54"/>
  <c r="A30" i="54"/>
  <c r="A31" i="54"/>
  <c r="A32" i="54"/>
  <c r="A33" i="54"/>
  <c r="A34" i="54"/>
  <c r="A35" i="54"/>
  <c r="A36" i="54"/>
  <c r="A37" i="54"/>
  <c r="A38" i="54"/>
  <c r="A39" i="54"/>
  <c r="A40" i="54"/>
  <c r="A41" i="54"/>
  <c r="A42" i="54"/>
  <c r="A43" i="54"/>
  <c r="A44" i="54"/>
  <c r="A45" i="54"/>
  <c r="A46" i="54"/>
  <c r="A47" i="54"/>
  <c r="A48" i="54"/>
  <c r="A49" i="54"/>
  <c r="A50" i="54"/>
  <c r="A51" i="54"/>
  <c r="A52" i="54"/>
  <c r="A53" i="54"/>
  <c r="A54" i="54"/>
  <c r="A55" i="54"/>
  <c r="A56" i="54"/>
  <c r="A57" i="54"/>
  <c r="A58" i="54"/>
  <c r="A59" i="54"/>
  <c r="A60" i="54"/>
  <c r="A61" i="54"/>
  <c r="A62" i="54"/>
  <c r="A63" i="54"/>
  <c r="A64" i="54"/>
  <c r="A65" i="54"/>
  <c r="A66" i="54"/>
  <c r="A67" i="54"/>
  <c r="A68" i="54"/>
  <c r="A69" i="54"/>
  <c r="A70" i="54"/>
  <c r="A71" i="54"/>
  <c r="A72" i="54"/>
  <c r="A73" i="54"/>
  <c r="A74" i="54"/>
  <c r="A75" i="54"/>
  <c r="A76" i="54"/>
  <c r="A77" i="54"/>
  <c r="A78" i="54"/>
  <c r="A79" i="54"/>
  <c r="A80" i="54"/>
  <c r="A81" i="54"/>
  <c r="A82" i="54"/>
  <c r="A83" i="54"/>
  <c r="A84" i="54"/>
  <c r="A85" i="54"/>
  <c r="A86" i="54"/>
  <c r="A87" i="54"/>
  <c r="A88" i="54"/>
  <c r="A89" i="54"/>
  <c r="A90" i="54"/>
  <c r="A91" i="54"/>
  <c r="A92" i="54"/>
  <c r="A93" i="54"/>
  <c r="A94" i="54"/>
  <c r="A95" i="54"/>
  <c r="A96" i="54"/>
  <c r="A97" i="54"/>
  <c r="A98" i="54"/>
  <c r="A99" i="54"/>
  <c r="A100" i="54"/>
  <c r="A101" i="54"/>
  <c r="A102" i="54"/>
  <c r="A103" i="54"/>
  <c r="A104" i="54"/>
  <c r="A105" i="54"/>
  <c r="A106" i="54"/>
  <c r="A107" i="54"/>
  <c r="A108" i="54"/>
  <c r="A109" i="54"/>
  <c r="A110" i="54"/>
  <c r="A111" i="54"/>
  <c r="A112" i="54"/>
  <c r="A113" i="54"/>
  <c r="A114" i="54"/>
  <c r="A115" i="54"/>
  <c r="A116" i="54"/>
  <c r="A117" i="54"/>
  <c r="A118" i="54"/>
  <c r="A119" i="54"/>
  <c r="A120" i="54"/>
  <c r="A121" i="54"/>
  <c r="A122" i="54"/>
  <c r="A123" i="54"/>
  <c r="A124" i="54"/>
  <c r="A125" i="54"/>
  <c r="A126" i="54"/>
  <c r="A127" i="54"/>
  <c r="A128" i="54"/>
  <c r="A129" i="54"/>
  <c r="A130" i="54"/>
  <c r="A131" i="54"/>
  <c r="A132" i="54"/>
  <c r="A133" i="54"/>
  <c r="A134" i="54"/>
  <c r="A135" i="54"/>
  <c r="A136" i="54"/>
  <c r="A137" i="54"/>
  <c r="A138" i="54"/>
  <c r="A139" i="54"/>
  <c r="A140" i="54"/>
  <c r="A141" i="54"/>
  <c r="A142" i="54"/>
  <c r="A143" i="54"/>
  <c r="A144" i="54"/>
  <c r="A145" i="54"/>
  <c r="A146" i="54"/>
  <c r="A147" i="54"/>
  <c r="A148" i="54"/>
  <c r="A149" i="54"/>
  <c r="A150" i="54"/>
  <c r="A151" i="54"/>
  <c r="A152" i="54"/>
  <c r="A153" i="54"/>
  <c r="A154" i="54"/>
  <c r="A155" i="54"/>
  <c r="A156" i="54"/>
  <c r="A157" i="54"/>
  <c r="A158" i="54"/>
  <c r="A159" i="54"/>
  <c r="A160" i="54"/>
  <c r="A161" i="54"/>
  <c r="A162" i="54"/>
  <c r="A163" i="54"/>
  <c r="A164" i="54"/>
  <c r="A165" i="54"/>
  <c r="A166" i="54"/>
  <c r="A167" i="54"/>
  <c r="A168" i="54"/>
  <c r="A169" i="54"/>
  <c r="A170" i="54"/>
  <c r="A171" i="54"/>
  <c r="A172" i="54"/>
  <c r="A173" i="54"/>
  <c r="A174" i="54"/>
  <c r="A175" i="54"/>
  <c r="A176" i="54"/>
  <c r="A177" i="54"/>
  <c r="A178" i="54"/>
  <c r="A179" i="54"/>
  <c r="A180" i="54"/>
  <c r="A181" i="54"/>
  <c r="A182" i="54"/>
  <c r="A183" i="54"/>
  <c r="A184" i="54"/>
  <c r="A185" i="54"/>
  <c r="A186" i="54"/>
  <c r="A187" i="54"/>
  <c r="A188" i="54"/>
  <c r="A189" i="54"/>
  <c r="A190" i="54"/>
  <c r="A191" i="54"/>
  <c r="A192" i="54"/>
  <c r="A193" i="54"/>
  <c r="A194" i="54"/>
  <c r="A195" i="54"/>
  <c r="A196" i="54"/>
  <c r="A197" i="54"/>
  <c r="A198" i="54"/>
  <c r="A199" i="54"/>
  <c r="A200" i="54"/>
  <c r="A201" i="54"/>
  <c r="A202" i="54"/>
  <c r="A203" i="54"/>
  <c r="A204" i="54"/>
  <c r="A205" i="54"/>
  <c r="A206" i="54"/>
  <c r="A207" i="54"/>
  <c r="A208" i="54"/>
  <c r="A209" i="54"/>
  <c r="A210" i="54"/>
  <c r="A211" i="54"/>
  <c r="A212" i="54"/>
  <c r="A213" i="54"/>
  <c r="A214" i="54"/>
  <c r="A215" i="54"/>
  <c r="A216" i="54"/>
  <c r="A217" i="54"/>
  <c r="A218" i="54"/>
  <c r="A219" i="54"/>
  <c r="A220" i="54"/>
  <c r="A221" i="54"/>
  <c r="A222" i="54"/>
  <c r="A223" i="54"/>
  <c r="A224" i="54"/>
  <c r="A225" i="54"/>
  <c r="A226" i="54"/>
  <c r="A227" i="54"/>
  <c r="A228" i="54"/>
  <c r="A229" i="54"/>
  <c r="A230" i="54"/>
  <c r="A231" i="54"/>
  <c r="A232" i="54"/>
  <c r="A233" i="54"/>
  <c r="A234" i="54"/>
  <c r="A235" i="54"/>
  <c r="A236" i="54"/>
  <c r="A237" i="54"/>
  <c r="A238" i="54"/>
  <c r="A239" i="54"/>
  <c r="A240" i="54"/>
  <c r="A241" i="54"/>
  <c r="A242" i="54"/>
  <c r="A243" i="54"/>
  <c r="A244" i="54"/>
  <c r="A245" i="54"/>
  <c r="A246" i="54"/>
  <c r="A247" i="54"/>
  <c r="A248" i="54"/>
  <c r="A249" i="54"/>
  <c r="A250" i="54"/>
  <c r="A251" i="54"/>
  <c r="A252" i="54"/>
  <c r="A253" i="54"/>
  <c r="A254" i="54"/>
  <c r="A255" i="54"/>
  <c r="A256" i="54"/>
  <c r="A257" i="54"/>
  <c r="A258" i="54"/>
  <c r="A259" i="54"/>
  <c r="A260" i="54"/>
  <c r="A261" i="54"/>
  <c r="A262" i="54"/>
  <c r="A263" i="54"/>
  <c r="A264" i="54"/>
  <c r="A265" i="54"/>
  <c r="A266" i="54"/>
  <c r="A267" i="54"/>
  <c r="A268" i="54"/>
  <c r="A269" i="54"/>
  <c r="A270" i="54"/>
  <c r="A271" i="54"/>
  <c r="A272" i="54"/>
  <c r="A273" i="54"/>
  <c r="A274" i="54"/>
  <c r="A275" i="54"/>
  <c r="A276" i="54"/>
  <c r="A277" i="54"/>
  <c r="A278" i="54"/>
  <c r="A279" i="54"/>
  <c r="A280" i="54"/>
  <c r="A281" i="54"/>
  <c r="A282" i="54"/>
  <c r="A283" i="54"/>
  <c r="A284" i="54"/>
  <c r="A285" i="54"/>
  <c r="A286" i="54"/>
  <c r="A287" i="54"/>
  <c r="A288" i="54"/>
  <c r="A289" i="54"/>
  <c r="A290" i="54"/>
  <c r="A291" i="54"/>
  <c r="A292" i="54"/>
  <c r="A293" i="54"/>
  <c r="A294" i="54"/>
  <c r="A295" i="54"/>
  <c r="A296" i="54"/>
  <c r="A297" i="54"/>
  <c r="A298" i="54"/>
  <c r="A299" i="54"/>
  <c r="A300" i="54"/>
  <c r="A301" i="54"/>
  <c r="A302" i="54"/>
  <c r="A303" i="54"/>
  <c r="A304" i="54"/>
  <c r="A305" i="54"/>
  <c r="A306" i="54"/>
  <c r="A307" i="54"/>
  <c r="A308" i="54"/>
  <c r="A309" i="54"/>
  <c r="A310" i="54"/>
  <c r="A311" i="54"/>
  <c r="A312" i="54"/>
  <c r="A313" i="54"/>
  <c r="A314" i="54"/>
  <c r="A315" i="54"/>
  <c r="A316" i="54"/>
  <c r="A317" i="54"/>
  <c r="A318" i="54"/>
  <c r="A319" i="54"/>
  <c r="A320" i="54"/>
  <c r="A321" i="54"/>
  <c r="A322" i="54"/>
  <c r="A323" i="54"/>
  <c r="A324" i="54"/>
  <c r="A325" i="54"/>
  <c r="A326" i="54"/>
  <c r="A327" i="54"/>
  <c r="A328" i="54"/>
  <c r="A329" i="54"/>
  <c r="A330" i="54"/>
  <c r="A331" i="54"/>
  <c r="A332" i="54"/>
  <c r="A333" i="54"/>
  <c r="A334" i="54"/>
  <c r="A335" i="54"/>
  <c r="A336" i="54"/>
  <c r="A337" i="54"/>
  <c r="A338" i="54"/>
  <c r="A339" i="54"/>
  <c r="A340" i="54"/>
  <c r="A341" i="54"/>
  <c r="A342" i="54"/>
  <c r="A343" i="54"/>
  <c r="A344" i="54"/>
  <c r="A345" i="54"/>
  <c r="A346" i="54"/>
  <c r="A347" i="54"/>
  <c r="A348" i="54"/>
  <c r="A349" i="54"/>
  <c r="A350" i="54"/>
  <c r="A351" i="54"/>
  <c r="A352" i="54"/>
  <c r="A353" i="54"/>
  <c r="A354" i="54"/>
  <c r="A355" i="54"/>
  <c r="A356" i="54"/>
  <c r="A357" i="54"/>
  <c r="A358" i="54"/>
  <c r="A359" i="54"/>
  <c r="A360" i="54"/>
  <c r="A361" i="54"/>
  <c r="A362" i="54"/>
  <c r="A363" i="54"/>
  <c r="A364" i="54"/>
  <c r="A365" i="54"/>
  <c r="A366" i="54"/>
  <c r="A367" i="54"/>
  <c r="A368" i="54"/>
  <c r="A369" i="54"/>
  <c r="A370" i="54"/>
  <c r="A371" i="54"/>
  <c r="A372" i="54"/>
  <c r="A373" i="54"/>
  <c r="A374" i="54"/>
  <c r="A375" i="54"/>
  <c r="A376" i="54"/>
  <c r="A377" i="54"/>
  <c r="A378" i="54"/>
  <c r="A379" i="54"/>
  <c r="A380" i="54"/>
  <c r="A381" i="54"/>
  <c r="A382" i="54"/>
  <c r="A383" i="54"/>
  <c r="A384" i="54"/>
  <c r="A385" i="54"/>
  <c r="A386" i="54"/>
  <c r="A387" i="54"/>
  <c r="A388" i="54"/>
  <c r="A389" i="54"/>
  <c r="A390" i="54"/>
  <c r="A391" i="54"/>
  <c r="A392" i="54"/>
  <c r="A393" i="54"/>
  <c r="A394" i="54"/>
  <c r="A395" i="54"/>
  <c r="A396" i="54"/>
  <c r="A397" i="54"/>
  <c r="A398" i="54"/>
  <c r="A399" i="54"/>
  <c r="A400" i="54"/>
  <c r="A401" i="54"/>
  <c r="A402" i="54"/>
  <c r="A403" i="54"/>
  <c r="A404" i="54"/>
  <c r="A405" i="54"/>
  <c r="A406" i="54"/>
  <c r="A407" i="54"/>
  <c r="A408" i="54"/>
  <c r="A409" i="54"/>
  <c r="A410" i="54"/>
  <c r="A411" i="54"/>
  <c r="A412" i="54"/>
  <c r="A413" i="54"/>
  <c r="A414" i="54"/>
  <c r="A415" i="54"/>
  <c r="A416" i="54"/>
  <c r="A417" i="54"/>
  <c r="A418" i="54"/>
  <c r="A419" i="54"/>
  <c r="A420" i="54"/>
  <c r="A421" i="54"/>
  <c r="A422" i="54"/>
  <c r="A423" i="54"/>
  <c r="A424" i="54"/>
  <c r="A425" i="54"/>
  <c r="A426" i="54"/>
  <c r="A427" i="54"/>
  <c r="A428" i="54"/>
  <c r="A429" i="54"/>
  <c r="A430" i="54"/>
  <c r="A431" i="54"/>
  <c r="A432" i="54"/>
  <c r="A433" i="54"/>
  <c r="A434" i="54"/>
  <c r="A435" i="54"/>
  <c r="A436" i="54"/>
  <c r="A437" i="54"/>
  <c r="A438" i="54"/>
  <c r="A439" i="54"/>
  <c r="A440" i="54"/>
  <c r="A441" i="54"/>
  <c r="A442" i="54"/>
  <c r="A443" i="54"/>
  <c r="A444" i="54"/>
  <c r="A445" i="54"/>
  <c r="A446" i="54"/>
  <c r="A447" i="54"/>
  <c r="A448" i="54"/>
  <c r="A449" i="54"/>
  <c r="A450" i="54"/>
  <c r="A451" i="54"/>
  <c r="A452" i="54"/>
  <c r="A453" i="54"/>
  <c r="A454" i="54"/>
  <c r="A455" i="54"/>
  <c r="A456" i="54"/>
  <c r="A457" i="54"/>
  <c r="A458" i="54"/>
  <c r="A459" i="54"/>
  <c r="A460" i="54"/>
  <c r="A461" i="54"/>
  <c r="A462" i="54"/>
  <c r="A463" i="54"/>
  <c r="A464" i="54"/>
  <c r="A465" i="54"/>
  <c r="A466" i="54"/>
  <c r="A467" i="54"/>
  <c r="A468" i="54"/>
  <c r="A469" i="54"/>
  <c r="A470" i="54"/>
  <c r="A471" i="54"/>
  <c r="A472" i="54"/>
  <c r="A473" i="54"/>
  <c r="A474" i="54"/>
  <c r="A475" i="54"/>
  <c r="A476" i="54"/>
  <c r="A477" i="54"/>
  <c r="A478" i="54"/>
  <c r="A479" i="54"/>
  <c r="A480" i="54"/>
  <c r="A481" i="54"/>
  <c r="A482" i="54"/>
  <c r="A483" i="54"/>
  <c r="A484" i="54"/>
  <c r="A485" i="54"/>
  <c r="A486" i="54"/>
  <c r="A487" i="54"/>
  <c r="A488" i="54"/>
  <c r="A489" i="54"/>
  <c r="A490" i="54"/>
  <c r="A491" i="54"/>
  <c r="A492" i="54"/>
  <c r="A493" i="54"/>
  <c r="A494" i="54"/>
  <c r="A495" i="54"/>
  <c r="A496" i="54"/>
  <c r="A497" i="54"/>
  <c r="A498" i="54"/>
  <c r="A499" i="54"/>
  <c r="A500" i="54"/>
  <c r="A501" i="54"/>
  <c r="A502" i="54"/>
  <c r="A503" i="54"/>
  <c r="A504" i="54"/>
  <c r="A505" i="54"/>
  <c r="A506" i="54"/>
  <c r="A507" i="54"/>
  <c r="A508" i="54"/>
  <c r="A509" i="54"/>
  <c r="A510" i="54"/>
  <c r="A511" i="54"/>
  <c r="A512" i="54"/>
  <c r="A513" i="54"/>
  <c r="A514" i="54"/>
  <c r="A515" i="54"/>
  <c r="A516" i="54"/>
  <c r="A517" i="54"/>
  <c r="A518" i="54"/>
  <c r="A519" i="54"/>
  <c r="A520" i="54"/>
  <c r="A521" i="54"/>
  <c r="A522" i="54"/>
  <c r="A523" i="54"/>
  <c r="A524" i="54"/>
  <c r="A525" i="54"/>
  <c r="A526" i="54"/>
  <c r="A527" i="54"/>
  <c r="A528" i="54"/>
  <c r="A529" i="54"/>
  <c r="A530" i="54"/>
  <c r="A531" i="54"/>
  <c r="A532" i="54"/>
  <c r="A533" i="54"/>
  <c r="A534" i="54"/>
  <c r="A535" i="54"/>
  <c r="A536" i="54"/>
  <c r="A537" i="54"/>
  <c r="A538" i="54"/>
  <c r="A539" i="54"/>
  <c r="A540" i="54"/>
  <c r="A541" i="54"/>
  <c r="A542" i="54"/>
  <c r="A543" i="54"/>
  <c r="A544" i="54"/>
  <c r="A545" i="54"/>
  <c r="A546" i="54"/>
  <c r="A547" i="54"/>
  <c r="A548" i="54"/>
  <c r="A549" i="54"/>
  <c r="A550" i="54"/>
  <c r="A551" i="54"/>
  <c r="A552" i="54"/>
  <c r="A553" i="54"/>
  <c r="A554" i="54"/>
  <c r="A555" i="54"/>
  <c r="A556" i="54"/>
  <c r="A557" i="54"/>
  <c r="A558" i="54"/>
  <c r="A559" i="54"/>
  <c r="A560" i="54"/>
  <c r="A561" i="54"/>
  <c r="A562" i="54"/>
  <c r="A563" i="54"/>
  <c r="A564" i="54"/>
  <c r="A565" i="54"/>
  <c r="A566" i="54"/>
  <c r="A567" i="54"/>
  <c r="A568" i="54"/>
  <c r="A569" i="54"/>
  <c r="A570" i="54"/>
  <c r="A571" i="54"/>
  <c r="A572" i="54"/>
  <c r="A573" i="54"/>
  <c r="A574" i="54"/>
  <c r="A575" i="54"/>
  <c r="A576" i="54"/>
  <c r="A577" i="54"/>
  <c r="A578" i="54"/>
  <c r="A579" i="54"/>
  <c r="A580" i="54"/>
  <c r="A581" i="54"/>
  <c r="A582" i="54"/>
  <c r="A583" i="54"/>
  <c r="A584" i="54"/>
  <c r="A585" i="54"/>
  <c r="A586" i="54"/>
  <c r="A587" i="54"/>
  <c r="A588" i="54"/>
  <c r="A589" i="54"/>
  <c r="A590" i="54"/>
  <c r="A591" i="54"/>
  <c r="A592" i="54"/>
  <c r="A593" i="54"/>
  <c r="A594" i="54"/>
  <c r="A595" i="54"/>
  <c r="A596" i="54"/>
  <c r="A597" i="54"/>
  <c r="A598" i="54"/>
  <c r="A599" i="54"/>
  <c r="A600" i="54"/>
  <c r="A601" i="54"/>
  <c r="A602" i="54"/>
  <c r="A603" i="54"/>
  <c r="A604" i="54"/>
  <c r="A605" i="54"/>
  <c r="A606" i="54"/>
  <c r="A607" i="54"/>
  <c r="A608" i="54"/>
  <c r="A609" i="54"/>
  <c r="A610" i="54"/>
  <c r="A611" i="54"/>
  <c r="A612" i="54"/>
  <c r="A613" i="54"/>
  <c r="A614" i="54"/>
  <c r="A615" i="54"/>
  <c r="A616" i="54"/>
  <c r="A617" i="54"/>
  <c r="A618" i="54"/>
  <c r="A619" i="54"/>
  <c r="A620" i="54"/>
  <c r="A621" i="54"/>
  <c r="A622" i="54"/>
  <c r="A623" i="54"/>
  <c r="A624" i="54"/>
  <c r="A625" i="54"/>
  <c r="A626" i="54"/>
  <c r="A627" i="54"/>
  <c r="A628" i="54"/>
  <c r="A629" i="54"/>
  <c r="A630" i="54"/>
  <c r="A631" i="54"/>
  <c r="A632" i="54"/>
  <c r="A633" i="54"/>
  <c r="A634" i="54"/>
  <c r="A635" i="54"/>
  <c r="A636" i="54"/>
  <c r="A637" i="54"/>
  <c r="A638" i="54"/>
  <c r="A639" i="54"/>
  <c r="A640" i="54"/>
  <c r="A641" i="54"/>
  <c r="A642" i="54"/>
  <c r="A643" i="54"/>
  <c r="A644" i="54"/>
  <c r="A645" i="54"/>
  <c r="A646" i="54"/>
  <c r="A647" i="54"/>
  <c r="A648" i="54"/>
  <c r="A649" i="54"/>
  <c r="A650" i="54"/>
  <c r="A651" i="54"/>
  <c r="A652" i="54"/>
  <c r="A653" i="54"/>
  <c r="A654" i="54"/>
  <c r="A655" i="54"/>
  <c r="A656" i="54"/>
  <c r="A657" i="54"/>
  <c r="A658" i="54"/>
  <c r="A659" i="54"/>
  <c r="A660" i="54"/>
  <c r="A661" i="54"/>
  <c r="A662" i="54"/>
  <c r="A663" i="54"/>
  <c r="A664" i="54"/>
  <c r="A665" i="54"/>
  <c r="A666" i="54"/>
  <c r="A667" i="54"/>
  <c r="A668" i="54"/>
  <c r="A669" i="54"/>
  <c r="A670" i="54"/>
  <c r="A671" i="54"/>
  <c r="A672" i="54"/>
  <c r="A673" i="54"/>
  <c r="A674" i="54"/>
  <c r="A675" i="54"/>
  <c r="A676" i="54"/>
  <c r="A677" i="54"/>
  <c r="A678" i="54"/>
  <c r="A679" i="54"/>
  <c r="A680" i="54"/>
  <c r="A681" i="54"/>
  <c r="A682" i="54"/>
  <c r="A683" i="54"/>
  <c r="A684" i="54"/>
  <c r="A685" i="54"/>
  <c r="A686" i="54"/>
  <c r="A687" i="54"/>
  <c r="A688" i="54"/>
  <c r="A689" i="54"/>
  <c r="A690" i="54"/>
  <c r="A691" i="54"/>
  <c r="A692" i="54"/>
  <c r="A693" i="54"/>
  <c r="A694" i="54"/>
  <c r="A695" i="54"/>
  <c r="A696" i="54"/>
  <c r="A697" i="54"/>
  <c r="A698" i="54"/>
  <c r="A699" i="54"/>
  <c r="A700" i="54"/>
  <c r="A701" i="54"/>
  <c r="A702" i="54"/>
  <c r="A703" i="54"/>
  <c r="A704" i="54"/>
  <c r="A705" i="54"/>
  <c r="A706" i="54"/>
  <c r="A707" i="54"/>
  <c r="A708" i="54"/>
  <c r="A709" i="54"/>
  <c r="A710" i="54"/>
  <c r="A711" i="54"/>
  <c r="A712" i="54"/>
  <c r="A713" i="54"/>
  <c r="A714" i="54"/>
  <c r="A715" i="54"/>
  <c r="A716" i="54"/>
  <c r="A717" i="54"/>
  <c r="A718" i="54"/>
  <c r="A719" i="54"/>
  <c r="A720" i="54"/>
  <c r="A721" i="54"/>
  <c r="A722" i="54"/>
  <c r="A723" i="54"/>
  <c r="A724" i="54"/>
  <c r="A725" i="54"/>
  <c r="A726" i="54"/>
  <c r="A727" i="54"/>
  <c r="A728" i="54"/>
  <c r="A729" i="54"/>
  <c r="A730" i="54"/>
  <c r="A731" i="54"/>
  <c r="A732" i="54"/>
  <c r="A733" i="54"/>
  <c r="A734" i="54"/>
  <c r="A735" i="54"/>
  <c r="A736" i="54"/>
  <c r="A737" i="54"/>
  <c r="A738" i="54"/>
  <c r="A739" i="54"/>
  <c r="A740" i="54"/>
  <c r="A741" i="54"/>
  <c r="A742" i="54"/>
  <c r="A743" i="54"/>
  <c r="A744" i="54"/>
  <c r="A745" i="54"/>
  <c r="A746" i="54"/>
  <c r="A747" i="54"/>
  <c r="A748" i="54"/>
  <c r="A749" i="54"/>
  <c r="A750" i="54"/>
  <c r="A751" i="54"/>
  <c r="A752" i="54"/>
  <c r="A753" i="54"/>
  <c r="A754" i="54"/>
  <c r="A755" i="54"/>
  <c r="A756" i="54"/>
  <c r="A757" i="54"/>
  <c r="A758" i="54"/>
  <c r="A759" i="54"/>
  <c r="A760" i="54"/>
  <c r="A761" i="54"/>
  <c r="A762" i="54"/>
  <c r="A763" i="54"/>
  <c r="A764" i="54"/>
  <c r="A765" i="54"/>
  <c r="A766" i="54"/>
  <c r="A767" i="54"/>
  <c r="A768" i="54"/>
  <c r="A769" i="54"/>
  <c r="A770" i="54"/>
  <c r="A771" i="54"/>
  <c r="A772" i="54"/>
  <c r="A773" i="54"/>
  <c r="A774" i="54"/>
  <c r="A775" i="54"/>
  <c r="A776" i="54"/>
  <c r="A777" i="54"/>
  <c r="A778" i="54"/>
  <c r="A779" i="54"/>
  <c r="A780" i="54"/>
  <c r="A781" i="54"/>
  <c r="A782" i="54"/>
  <c r="A783" i="54"/>
  <c r="A784" i="54"/>
  <c r="A785" i="54"/>
  <c r="A786" i="54"/>
  <c r="A787" i="54"/>
  <c r="A788" i="54"/>
  <c r="A789" i="54"/>
  <c r="A790" i="54"/>
  <c r="A791" i="54"/>
  <c r="A792" i="54"/>
  <c r="A793" i="54"/>
  <c r="A794" i="54"/>
  <c r="A795" i="54"/>
  <c r="A796" i="54"/>
  <c r="A797" i="54"/>
  <c r="A798" i="54"/>
  <c r="A799" i="54"/>
  <c r="A800" i="54"/>
  <c r="A801" i="54"/>
  <c r="A802" i="54"/>
  <c r="A803" i="54"/>
  <c r="A804" i="54"/>
  <c r="A805" i="54"/>
  <c r="A806" i="54"/>
  <c r="A807" i="54"/>
  <c r="A808" i="54"/>
  <c r="A809" i="54"/>
  <c r="A810" i="54"/>
  <c r="A811" i="54"/>
  <c r="A812" i="54"/>
  <c r="A813" i="54"/>
  <c r="A814" i="54"/>
  <c r="A815" i="54"/>
  <c r="A816" i="54"/>
  <c r="A817" i="54"/>
  <c r="A818" i="54"/>
  <c r="A819" i="54"/>
  <c r="A820" i="54"/>
  <c r="A821" i="54"/>
  <c r="A822" i="54"/>
  <c r="A823" i="54"/>
  <c r="A824" i="54"/>
  <c r="A825" i="54"/>
  <c r="A826" i="54"/>
  <c r="A827" i="54"/>
  <c r="A828" i="54"/>
  <c r="A829" i="54"/>
  <c r="A830" i="54"/>
  <c r="A831" i="54"/>
  <c r="A832" i="54"/>
  <c r="A833" i="54"/>
  <c r="A834" i="54"/>
  <c r="A835" i="54"/>
  <c r="A836" i="54"/>
  <c r="A837" i="54"/>
  <c r="A838" i="54"/>
  <c r="A839" i="54"/>
  <c r="A840" i="54"/>
  <c r="A841" i="54"/>
  <c r="A842" i="54"/>
  <c r="A843" i="54"/>
  <c r="A844" i="54"/>
  <c r="A845" i="54"/>
  <c r="A846" i="54"/>
  <c r="A847" i="54"/>
  <c r="A848" i="54"/>
  <c r="A849" i="54"/>
  <c r="A850" i="54"/>
  <c r="A851" i="54"/>
  <c r="A852" i="54"/>
  <c r="A853" i="54"/>
  <c r="A854" i="54"/>
  <c r="A855" i="54"/>
  <c r="A856" i="54"/>
  <c r="A857" i="54"/>
  <c r="A858" i="54"/>
  <c r="A859" i="54"/>
  <c r="A860" i="54"/>
  <c r="A861" i="54"/>
  <c r="A862" i="54"/>
  <c r="A863" i="54"/>
  <c r="A864" i="54"/>
  <c r="A865" i="54"/>
  <c r="A866" i="54"/>
  <c r="A867" i="54"/>
  <c r="A868" i="54"/>
  <c r="A869" i="54"/>
  <c r="A870" i="54"/>
  <c r="A871" i="54"/>
  <c r="A872" i="54"/>
  <c r="A873" i="54"/>
  <c r="A874" i="54"/>
  <c r="A875" i="54"/>
  <c r="A876" i="54"/>
  <c r="A877" i="54"/>
  <c r="A878" i="54"/>
  <c r="A879" i="54"/>
  <c r="A880" i="54"/>
  <c r="A881" i="54"/>
  <c r="A882" i="54"/>
  <c r="A883" i="54"/>
  <c r="A884" i="54"/>
  <c r="A885" i="54"/>
  <c r="A886" i="54"/>
  <c r="A887" i="54"/>
  <c r="A888" i="54"/>
  <c r="A889" i="54"/>
  <c r="A890" i="54"/>
  <c r="A891" i="54"/>
  <c r="A892" i="54"/>
  <c r="A893" i="54"/>
  <c r="A894" i="54"/>
  <c r="A895" i="54"/>
  <c r="A896" i="54"/>
  <c r="A897" i="54"/>
  <c r="A898" i="54"/>
  <c r="A899" i="54"/>
  <c r="A900" i="54"/>
  <c r="A901" i="54"/>
  <c r="A902" i="54"/>
  <c r="A903" i="54"/>
  <c r="A904" i="54"/>
  <c r="A905" i="54"/>
  <c r="A906" i="54"/>
  <c r="A907" i="54"/>
  <c r="A908" i="54"/>
  <c r="A909" i="54"/>
  <c r="A910" i="54"/>
  <c r="A911" i="54"/>
  <c r="A912" i="54"/>
  <c r="A913" i="54"/>
  <c r="A914" i="54"/>
  <c r="A915" i="54"/>
  <c r="A916" i="54"/>
  <c r="A917" i="54"/>
  <c r="A918" i="54"/>
  <c r="A919" i="54"/>
  <c r="A920" i="54"/>
  <c r="A921" i="54"/>
  <c r="A922" i="54"/>
  <c r="A923" i="54"/>
  <c r="A924" i="54"/>
  <c r="A925" i="54"/>
  <c r="A926" i="54"/>
  <c r="A927" i="54"/>
  <c r="A928" i="54"/>
  <c r="A929" i="54"/>
  <c r="A930" i="54"/>
  <c r="A931" i="54"/>
  <c r="A932" i="54"/>
  <c r="A933" i="54"/>
  <c r="A934" i="54"/>
  <c r="A935" i="54"/>
  <c r="A936" i="54"/>
  <c r="A937" i="54"/>
  <c r="A938" i="54"/>
  <c r="A939" i="54"/>
  <c r="A940" i="54"/>
  <c r="A941" i="54"/>
  <c r="A942" i="54"/>
  <c r="A943" i="54"/>
  <c r="A944" i="54"/>
  <c r="A945" i="54"/>
  <c r="A946" i="54"/>
  <c r="A947" i="54"/>
  <c r="A948" i="54"/>
  <c r="A949" i="54"/>
  <c r="A950" i="54"/>
  <c r="A951" i="54"/>
  <c r="A952" i="54"/>
  <c r="A953" i="54"/>
  <c r="A954" i="54"/>
  <c r="A955" i="54"/>
  <c r="A956" i="54"/>
  <c r="A957" i="54"/>
  <c r="A958" i="54"/>
  <c r="A959" i="54"/>
  <c r="A960" i="54"/>
  <c r="A961" i="54"/>
  <c r="A962" i="54"/>
  <c r="A963" i="54"/>
  <c r="A964" i="54"/>
  <c r="A965" i="54"/>
  <c r="A966" i="54"/>
  <c r="A967" i="54"/>
  <c r="A968" i="54"/>
  <c r="A969" i="54"/>
  <c r="A970" i="54"/>
  <c r="A971" i="54"/>
  <c r="A972" i="54"/>
  <c r="A973" i="54"/>
  <c r="A974" i="54"/>
  <c r="A975" i="54"/>
  <c r="A976" i="54"/>
  <c r="A977" i="54"/>
  <c r="A978" i="54"/>
  <c r="A979" i="54"/>
  <c r="A980" i="54"/>
  <c r="A981" i="54"/>
  <c r="A982" i="54"/>
  <c r="A983" i="54"/>
  <c r="A984" i="54"/>
  <c r="A985" i="54"/>
  <c r="A986" i="54"/>
  <c r="A987" i="54"/>
  <c r="A988" i="54"/>
  <c r="A989" i="54"/>
  <c r="A990" i="54"/>
  <c r="A991" i="54"/>
  <c r="A992" i="54"/>
  <c r="A993" i="54"/>
  <c r="A994" i="54"/>
  <c r="A995" i="54"/>
  <c r="A996" i="54"/>
  <c r="A997" i="54"/>
  <c r="A998" i="54"/>
  <c r="A999" i="54"/>
  <c r="A1000" i="54"/>
  <c r="A1001" i="54"/>
  <c r="A1002" i="54"/>
  <c r="A1003" i="54"/>
  <c r="A1004" i="54"/>
  <c r="A1005" i="54"/>
  <c r="A1006" i="54"/>
  <c r="A1007" i="54"/>
  <c r="A1008" i="54"/>
  <c r="A1009" i="54"/>
  <c r="A1010" i="54"/>
  <c r="A1011" i="54"/>
  <c r="A1012" i="54"/>
  <c r="A1013" i="54"/>
  <c r="A1014" i="54"/>
  <c r="A1015" i="54"/>
  <c r="A1016" i="54"/>
  <c r="A1017" i="54"/>
  <c r="A1018" i="54"/>
  <c r="A1019" i="54"/>
  <c r="A1020" i="54"/>
  <c r="A1021" i="54"/>
  <c r="A1022" i="54"/>
  <c r="A1023" i="54"/>
  <c r="A1024" i="54"/>
  <c r="A1025" i="54"/>
  <c r="A1026" i="54"/>
  <c r="A1027" i="54"/>
  <c r="A1028" i="54"/>
  <c r="A1029" i="54"/>
  <c r="A1030" i="54"/>
  <c r="A1031" i="54"/>
  <c r="A1032" i="54"/>
  <c r="A1033" i="54"/>
  <c r="A1034" i="54"/>
  <c r="A1035" i="54"/>
  <c r="A1036" i="54"/>
  <c r="A1037" i="54"/>
  <c r="A1038" i="54"/>
  <c r="A1039" i="54"/>
  <c r="A1040" i="54"/>
  <c r="A1041" i="54"/>
  <c r="A1042" i="54"/>
  <c r="A1043" i="54"/>
  <c r="A1044" i="54"/>
  <c r="A1045" i="54"/>
  <c r="A1046" i="54"/>
  <c r="A1047" i="54"/>
  <c r="A1048" i="54"/>
  <c r="A1049" i="54"/>
  <c r="A1050" i="54"/>
  <c r="A1051" i="54"/>
  <c r="A1052" i="54"/>
  <c r="A1053" i="54"/>
  <c r="A1054" i="54"/>
  <c r="A1055" i="54"/>
  <c r="A1056" i="54"/>
  <c r="A1057" i="54"/>
  <c r="A1058" i="54"/>
  <c r="A1059" i="54"/>
  <c r="A1060" i="54"/>
  <c r="A1061" i="54"/>
  <c r="A1062" i="54"/>
  <c r="A1063" i="54"/>
  <c r="A1064" i="54"/>
  <c r="A1065" i="54"/>
  <c r="A1066" i="54"/>
  <c r="A1067" i="54"/>
  <c r="A1068" i="54"/>
  <c r="A1069" i="54"/>
  <c r="A1070" i="54"/>
  <c r="A1071" i="54"/>
  <c r="A1072" i="54"/>
  <c r="A1073" i="54"/>
  <c r="A1074" i="54"/>
  <c r="A1075" i="54"/>
  <c r="A1076" i="54"/>
  <c r="A1077" i="54"/>
  <c r="A1078" i="54"/>
  <c r="A1079" i="54"/>
  <c r="A1080" i="54"/>
  <c r="A1081" i="54"/>
  <c r="A1082" i="54"/>
  <c r="A1083" i="54"/>
  <c r="A1084" i="54"/>
  <c r="A1085" i="54"/>
  <c r="A1086" i="54"/>
  <c r="A1087" i="54"/>
  <c r="A1088" i="54"/>
  <c r="A1089" i="54"/>
  <c r="A1090" i="54"/>
  <c r="A1091" i="54"/>
  <c r="A1092" i="54"/>
  <c r="A1093" i="54"/>
  <c r="A1094" i="54"/>
  <c r="A1095" i="54"/>
  <c r="A1096" i="54"/>
  <c r="A1097" i="54"/>
  <c r="A1098" i="54"/>
  <c r="A1099" i="54"/>
  <c r="A1100" i="54"/>
  <c r="A1101" i="54"/>
  <c r="A1102" i="54"/>
  <c r="A1103" i="54"/>
  <c r="A1104" i="54"/>
  <c r="A1105" i="54"/>
  <c r="A1106" i="54"/>
  <c r="A1107" i="54"/>
  <c r="A1108" i="54"/>
  <c r="A1109" i="54"/>
  <c r="A1110" i="54"/>
  <c r="A1111" i="54"/>
  <c r="A1112" i="54"/>
  <c r="A1113" i="54"/>
  <c r="A1114" i="54"/>
  <c r="A1115" i="54"/>
  <c r="A1116" i="54"/>
  <c r="A1117" i="54"/>
  <c r="A1118" i="54"/>
  <c r="A1119" i="54"/>
  <c r="A1120" i="54"/>
  <c r="A1121" i="54"/>
  <c r="A1122" i="54"/>
  <c r="A1123" i="54"/>
  <c r="A1124" i="54"/>
  <c r="A1125" i="54"/>
  <c r="A1126" i="54"/>
  <c r="A1127" i="54"/>
  <c r="A1128" i="54"/>
  <c r="A1129" i="54"/>
  <c r="A1130" i="54"/>
  <c r="A1131" i="54"/>
  <c r="A1132" i="54"/>
  <c r="A1133" i="54"/>
  <c r="A1134" i="54"/>
  <c r="A1135" i="54"/>
  <c r="A1136" i="54"/>
  <c r="A1137" i="54"/>
  <c r="A1138" i="54"/>
  <c r="A1139" i="54"/>
  <c r="A1140" i="54"/>
  <c r="A1141" i="54"/>
  <c r="A1142" i="54"/>
  <c r="A1143" i="54"/>
  <c r="A1144" i="54"/>
  <c r="A1145" i="54"/>
  <c r="A1146" i="54"/>
  <c r="A1147" i="54"/>
  <c r="A1148" i="54"/>
  <c r="A1149" i="54"/>
  <c r="A1150" i="54"/>
  <c r="A1151" i="54"/>
  <c r="A1152" i="54"/>
  <c r="A1153" i="54"/>
  <c r="A1154" i="54"/>
  <c r="A1155" i="54"/>
  <c r="A1156" i="54"/>
  <c r="A1157" i="54"/>
  <c r="A1158" i="54"/>
  <c r="A1159" i="54"/>
  <c r="A1160" i="54"/>
  <c r="A1161" i="54"/>
  <c r="A1162" i="54"/>
  <c r="A1163" i="54"/>
  <c r="A1164" i="54"/>
  <c r="A1165" i="54"/>
  <c r="A1166" i="54"/>
  <c r="A1167" i="54"/>
  <c r="A1168" i="54"/>
  <c r="A1169" i="54"/>
  <c r="A1170" i="54"/>
  <c r="A1171" i="54"/>
  <c r="A1172" i="54"/>
  <c r="A1173" i="54"/>
  <c r="A1174" i="54"/>
  <c r="A1175" i="54"/>
  <c r="A1176" i="54"/>
  <c r="A1177" i="54"/>
  <c r="A1178" i="54"/>
  <c r="A1179" i="54"/>
  <c r="A1180" i="54"/>
  <c r="A1181" i="54"/>
  <c r="A1182" i="54"/>
  <c r="A1183" i="54"/>
  <c r="A1184" i="54"/>
  <c r="A1185" i="54"/>
  <c r="A1186" i="54"/>
  <c r="A1187" i="54"/>
  <c r="A1188" i="54"/>
  <c r="A1189" i="54"/>
  <c r="A1190" i="54"/>
  <c r="A1191" i="54"/>
  <c r="A1192" i="54"/>
  <c r="A1193" i="54"/>
  <c r="A1194" i="54"/>
  <c r="A1195" i="54"/>
  <c r="A1196" i="54"/>
  <c r="A1197" i="54"/>
  <c r="A1198" i="54"/>
  <c r="A1199" i="54"/>
  <c r="A1200" i="54"/>
  <c r="A1201" i="54"/>
  <c r="A1202" i="54"/>
  <c r="A1203" i="54"/>
  <c r="A1204" i="54"/>
  <c r="A1205" i="54"/>
  <c r="A1206" i="54"/>
  <c r="A1207" i="54"/>
  <c r="A1208" i="54"/>
  <c r="A1209" i="54"/>
  <c r="A1210" i="54"/>
  <c r="A1211" i="54"/>
  <c r="A1212" i="54"/>
  <c r="A1213" i="54"/>
  <c r="A1214" i="54"/>
  <c r="A1215" i="54"/>
  <c r="A1216" i="54"/>
  <c r="A1217" i="54"/>
  <c r="A1218" i="54"/>
  <c r="A1219" i="54"/>
  <c r="A1220" i="54"/>
  <c r="A1221" i="54"/>
  <c r="A1222" i="54"/>
  <c r="A1223" i="54"/>
  <c r="A1224" i="54"/>
  <c r="A1225" i="54"/>
  <c r="A1226" i="54"/>
  <c r="A1227" i="54"/>
  <c r="A1228" i="54"/>
  <c r="A1229" i="54"/>
  <c r="A1230" i="54"/>
  <c r="A1231" i="54"/>
  <c r="A1232" i="54"/>
  <c r="A1233" i="54"/>
  <c r="A1234" i="54"/>
  <c r="A1235" i="54"/>
  <c r="A1236" i="54"/>
  <c r="A1237" i="54"/>
  <c r="A1238" i="54"/>
  <c r="A1239" i="54"/>
  <c r="A1240" i="54"/>
  <c r="A1241" i="54"/>
  <c r="A1242" i="54"/>
  <c r="A1243" i="54"/>
  <c r="A1244" i="54"/>
  <c r="A1245" i="54"/>
  <c r="A1246" i="54"/>
  <c r="A1247" i="54"/>
  <c r="A1248" i="54"/>
  <c r="A1249" i="54"/>
  <c r="A1250" i="54"/>
  <c r="A1251" i="54"/>
  <c r="A1252" i="54"/>
  <c r="A1253" i="54"/>
  <c r="A1254" i="54"/>
  <c r="A1255" i="54"/>
  <c r="A1256" i="54"/>
  <c r="A1257" i="54"/>
  <c r="A1258" i="54"/>
  <c r="A1259" i="54"/>
  <c r="A1260" i="54"/>
  <c r="A1261" i="54"/>
  <c r="A1262" i="54"/>
  <c r="A1263" i="54"/>
  <c r="A1264" i="54"/>
  <c r="A1265" i="54"/>
  <c r="A1266" i="54"/>
  <c r="A1267" i="54"/>
  <c r="A1268" i="54"/>
  <c r="A1269" i="54"/>
  <c r="A1270" i="54"/>
  <c r="A1271" i="54"/>
  <c r="A1272" i="54"/>
  <c r="A1273" i="54"/>
  <c r="A1274" i="54"/>
  <c r="A1275" i="54"/>
  <c r="A1276" i="54"/>
  <c r="A1277" i="54"/>
  <c r="A1278" i="54"/>
  <c r="A1279" i="54"/>
  <c r="A1280" i="54"/>
  <c r="A1281" i="54"/>
  <c r="A1282" i="54"/>
  <c r="A1283" i="54"/>
  <c r="A1284" i="54"/>
  <c r="A1285" i="54"/>
  <c r="A1286" i="54"/>
  <c r="A1287" i="54"/>
  <c r="A1288" i="54"/>
  <c r="A1289" i="54"/>
  <c r="A1290" i="54"/>
  <c r="A1291" i="54"/>
  <c r="A1292" i="54"/>
  <c r="A1293" i="54"/>
  <c r="A1294" i="54"/>
  <c r="A1295" i="54"/>
  <c r="A1296" i="54"/>
  <c r="A1297" i="54"/>
  <c r="A1298" i="54"/>
  <c r="A1299" i="54"/>
  <c r="A1300" i="54"/>
  <c r="A1301" i="54"/>
  <c r="A1302" i="54"/>
  <c r="A1303" i="54"/>
  <c r="A1304" i="54"/>
  <c r="A1305" i="54"/>
  <c r="A1306" i="54"/>
  <c r="A1307" i="54"/>
  <c r="A1308" i="54"/>
  <c r="A1309" i="54"/>
  <c r="A1310" i="54"/>
  <c r="A1311" i="54"/>
  <c r="A1312" i="54"/>
  <c r="A1313" i="54"/>
  <c r="A1314" i="54"/>
  <c r="A1315" i="54"/>
  <c r="A1316" i="54"/>
  <c r="A1317" i="54"/>
  <c r="A1318" i="54"/>
  <c r="A1319" i="54"/>
  <c r="A1320" i="54"/>
  <c r="A1321" i="54"/>
  <c r="A1322" i="54"/>
  <c r="A1323" i="54"/>
  <c r="A1324" i="54"/>
  <c r="A1325" i="54"/>
  <c r="A1326" i="54"/>
  <c r="A1327" i="54"/>
  <c r="A1328" i="54"/>
  <c r="A1329" i="54"/>
  <c r="A1330" i="54"/>
  <c r="A1331" i="54"/>
  <c r="A1332" i="54"/>
  <c r="A1333" i="54"/>
  <c r="A1334" i="54"/>
  <c r="A1335" i="54"/>
  <c r="A1336" i="54"/>
  <c r="A1337" i="54"/>
  <c r="A1338" i="54"/>
  <c r="A1339" i="54"/>
  <c r="A1340" i="54"/>
  <c r="A1341" i="54"/>
  <c r="A1342" i="54"/>
  <c r="A1343" i="54"/>
  <c r="A1344" i="54"/>
  <c r="A1345" i="54"/>
  <c r="A1346" i="54"/>
  <c r="A1347" i="54"/>
  <c r="A1348" i="54"/>
  <c r="A1349" i="54"/>
  <c r="A1350" i="54"/>
  <c r="A1351" i="54"/>
  <c r="A1352" i="54"/>
  <c r="A1353" i="54"/>
  <c r="A1354" i="54"/>
  <c r="A1355" i="54"/>
  <c r="A1356" i="54"/>
  <c r="A1357" i="54"/>
  <c r="A1358" i="54"/>
  <c r="A1359" i="54"/>
  <c r="A1360" i="54"/>
  <c r="A1361" i="54"/>
  <c r="A1362" i="54"/>
  <c r="A1363" i="54"/>
  <c r="A1364" i="54"/>
  <c r="A1365" i="54"/>
  <c r="A1366" i="54"/>
  <c r="A1367" i="54"/>
  <c r="A1368" i="54"/>
  <c r="A1369" i="54"/>
  <c r="A1370" i="54"/>
  <c r="A1371" i="54"/>
  <c r="A1372" i="54"/>
  <c r="A1373" i="54"/>
  <c r="A1374" i="54"/>
  <c r="A1375" i="54"/>
  <c r="A1376" i="54"/>
  <c r="A1377" i="54"/>
  <c r="A1378" i="54"/>
  <c r="A1379" i="54"/>
  <c r="A1380" i="54"/>
  <c r="A1381" i="54"/>
  <c r="A1382" i="54"/>
  <c r="A1383" i="54"/>
  <c r="A1384" i="54"/>
  <c r="A1385" i="54"/>
  <c r="A1386" i="54"/>
  <c r="A1387" i="54"/>
  <c r="A1388" i="54"/>
  <c r="A1389" i="54"/>
  <c r="A1390" i="54"/>
  <c r="A1391" i="54"/>
  <c r="A1392" i="54"/>
  <c r="A1393" i="54"/>
  <c r="A1394" i="54"/>
  <c r="A1395" i="54"/>
  <c r="A1396" i="54"/>
  <c r="A1397" i="54"/>
  <c r="A1398" i="54"/>
  <c r="A1399" i="54"/>
  <c r="A1400" i="54"/>
  <c r="A1401" i="54"/>
  <c r="A1402" i="54"/>
  <c r="A1403" i="54"/>
  <c r="A1404" i="54"/>
  <c r="A1405" i="54"/>
  <c r="A1406" i="54"/>
  <c r="A1407" i="54"/>
  <c r="A1408" i="54"/>
  <c r="A1409" i="54"/>
  <c r="A1410" i="54"/>
  <c r="A1411" i="54"/>
  <c r="A1412" i="54"/>
  <c r="A1413" i="54"/>
  <c r="A1414" i="54"/>
  <c r="A1415" i="54"/>
  <c r="A1416" i="54"/>
  <c r="A1417" i="54"/>
  <c r="A1418" i="54"/>
  <c r="A1419" i="54"/>
  <c r="A1420" i="54"/>
  <c r="A1421" i="54"/>
  <c r="A1422" i="54"/>
  <c r="A1423" i="54"/>
  <c r="A1424" i="54"/>
  <c r="A1425" i="54"/>
  <c r="A1426" i="54"/>
  <c r="A1427" i="54"/>
  <c r="A1428" i="54"/>
  <c r="A1429" i="54"/>
  <c r="A1430" i="54"/>
  <c r="A1431" i="54"/>
  <c r="A1432" i="54"/>
  <c r="A1433" i="54"/>
  <c r="A1434" i="54"/>
  <c r="A1435" i="54"/>
  <c r="A1436" i="54"/>
  <c r="A1437" i="54"/>
  <c r="A1438" i="54"/>
  <c r="A1439" i="54"/>
  <c r="A1440" i="54"/>
  <c r="A1441" i="54"/>
  <c r="A1442" i="54"/>
  <c r="A1443" i="54"/>
  <c r="A1444" i="54"/>
  <c r="A1445" i="54"/>
  <c r="A1446" i="54"/>
  <c r="A1447" i="54"/>
  <c r="A1448" i="54"/>
  <c r="A1449" i="54"/>
  <c r="A1450" i="54"/>
  <c r="A1451" i="54"/>
  <c r="A1452" i="54"/>
  <c r="A1453" i="54"/>
  <c r="A1454" i="54"/>
  <c r="A1455" i="54"/>
  <c r="A1456" i="54"/>
  <c r="A1457" i="54"/>
  <c r="A1458" i="54"/>
  <c r="A1459" i="54"/>
  <c r="A1460" i="54"/>
  <c r="A1461" i="54"/>
  <c r="A1462" i="54"/>
  <c r="A1463" i="54"/>
  <c r="A1464" i="54"/>
  <c r="A1465" i="54"/>
  <c r="A1466" i="54"/>
  <c r="A1467" i="54"/>
  <c r="A1468" i="54"/>
  <c r="A1469" i="54"/>
  <c r="A1470" i="54"/>
  <c r="A1471" i="54"/>
  <c r="A1472" i="54"/>
  <c r="A1473" i="54"/>
  <c r="A1474" i="54"/>
  <c r="A1475" i="54"/>
  <c r="A1476" i="54"/>
  <c r="A1477" i="54"/>
  <c r="A1478" i="54"/>
  <c r="A1479" i="54"/>
  <c r="A1480" i="54"/>
  <c r="A1481" i="54"/>
  <c r="A1482" i="54"/>
  <c r="A1483" i="54"/>
  <c r="A1484" i="54"/>
  <c r="A1485" i="54"/>
  <c r="A1486" i="54"/>
  <c r="A1487" i="54"/>
  <c r="A1488" i="54"/>
  <c r="A1489" i="54"/>
  <c r="A1490" i="54"/>
  <c r="A1491" i="54"/>
  <c r="A1492" i="54"/>
  <c r="A1493" i="54"/>
  <c r="A1494" i="54"/>
  <c r="A1495" i="54"/>
  <c r="A1496" i="54"/>
  <c r="A1497" i="54"/>
  <c r="A1498" i="54"/>
  <c r="A1499" i="54"/>
  <c r="A1500" i="54"/>
  <c r="A1501" i="54"/>
  <c r="A1502" i="54"/>
  <c r="A1503" i="54"/>
  <c r="A1504" i="54"/>
  <c r="A1505" i="54"/>
  <c r="A1506" i="54"/>
  <c r="A1507" i="54"/>
  <c r="A1508" i="54"/>
  <c r="A1509" i="54"/>
  <c r="A1510" i="54"/>
  <c r="A1511" i="54"/>
  <c r="A1512" i="54"/>
  <c r="A1513" i="54"/>
  <c r="A1514" i="54"/>
  <c r="A1515" i="54"/>
  <c r="A1516" i="54"/>
  <c r="A1517" i="54"/>
  <c r="A1518" i="54"/>
  <c r="A1519" i="54"/>
  <c r="A1520" i="54"/>
  <c r="A1521" i="54"/>
  <c r="A1522" i="54"/>
  <c r="A1523" i="54"/>
  <c r="A1524" i="54"/>
  <c r="A1525" i="54"/>
  <c r="A1526" i="54"/>
  <c r="A1527" i="54"/>
  <c r="A1528" i="54"/>
  <c r="A1529" i="54"/>
  <c r="A1530" i="54"/>
  <c r="A1531" i="54"/>
  <c r="A1532" i="54"/>
  <c r="A1533" i="54"/>
  <c r="A1534" i="54"/>
  <c r="A1535" i="54"/>
  <c r="A1536" i="54"/>
  <c r="A1537" i="54"/>
  <c r="A1538" i="54"/>
  <c r="A1539" i="54"/>
  <c r="A1540" i="54"/>
  <c r="A1541" i="54"/>
  <c r="A1542" i="54"/>
  <c r="A1543" i="54"/>
  <c r="A1544" i="54"/>
  <c r="A1545" i="54"/>
  <c r="A1546" i="54"/>
  <c r="A1547" i="54"/>
  <c r="A1548" i="54"/>
  <c r="A1549" i="54"/>
  <c r="A1550" i="54"/>
  <c r="A1551" i="54"/>
  <c r="A1552" i="54"/>
  <c r="A1553" i="54"/>
  <c r="A1554" i="54"/>
  <c r="A1555" i="54"/>
  <c r="A1556" i="54"/>
  <c r="A1557" i="54"/>
  <c r="A1558" i="54"/>
  <c r="A1559" i="54"/>
  <c r="A1560" i="54"/>
  <c r="A1561" i="54"/>
  <c r="A1562" i="54"/>
  <c r="A1563" i="54"/>
  <c r="A1564" i="54"/>
  <c r="A1565" i="54"/>
  <c r="A1566" i="54"/>
  <c r="A1567" i="54"/>
  <c r="A1568" i="54"/>
  <c r="A1569" i="54"/>
  <c r="A1570" i="54"/>
  <c r="A1571" i="54"/>
  <c r="A1572" i="54"/>
  <c r="A1573" i="54"/>
  <c r="A1574" i="54"/>
  <c r="A1575" i="54"/>
  <c r="A1576" i="54"/>
  <c r="A1577" i="54"/>
  <c r="A1578" i="54"/>
  <c r="A1579" i="54"/>
  <c r="A1580" i="54"/>
  <c r="A1581" i="54"/>
  <c r="A1582" i="54"/>
  <c r="A1583" i="54"/>
  <c r="A1584" i="54"/>
  <c r="A1585" i="54"/>
  <c r="A1586" i="54"/>
  <c r="A1587" i="54"/>
  <c r="A1588" i="54"/>
  <c r="A1589" i="54"/>
  <c r="A1590" i="54"/>
  <c r="A1591" i="54"/>
  <c r="A1592" i="54"/>
  <c r="A1593" i="54"/>
  <c r="A1594" i="54"/>
  <c r="A1595" i="54"/>
  <c r="A1596" i="54"/>
  <c r="A1597" i="54"/>
  <c r="A1598" i="54"/>
  <c r="A1599" i="54"/>
  <c r="A1600" i="54"/>
  <c r="A1601" i="54"/>
  <c r="A1602" i="54"/>
  <c r="A1603" i="54"/>
  <c r="A1604" i="54"/>
  <c r="A1605" i="54"/>
  <c r="A1606" i="54"/>
  <c r="A1607" i="54"/>
  <c r="A1608" i="54"/>
  <c r="A1609" i="54"/>
  <c r="A1610" i="54"/>
  <c r="A1611" i="54"/>
  <c r="A1612" i="54"/>
  <c r="A1613" i="54"/>
  <c r="A1614" i="54"/>
  <c r="A1615" i="54"/>
  <c r="A1616" i="54"/>
  <c r="A1617" i="54"/>
  <c r="A1618" i="54"/>
  <c r="A1619" i="54"/>
  <c r="A1620" i="54"/>
  <c r="A1621" i="54"/>
  <c r="A1622" i="54"/>
  <c r="A1623" i="54"/>
  <c r="A1624" i="54"/>
  <c r="A1625" i="54"/>
  <c r="A1626" i="54"/>
  <c r="A1627" i="54"/>
  <c r="A1628" i="54"/>
  <c r="A1629" i="54"/>
  <c r="A1630" i="54"/>
  <c r="A1631" i="54"/>
  <c r="A1632" i="54"/>
  <c r="A1633" i="54"/>
  <c r="A1634" i="54"/>
  <c r="A1635" i="54"/>
  <c r="A1636" i="54"/>
  <c r="A1637" i="54"/>
  <c r="A1638" i="54"/>
  <c r="A1639" i="54"/>
  <c r="A1640" i="54"/>
  <c r="A1641" i="54"/>
  <c r="A1642" i="54"/>
  <c r="A1643" i="54"/>
  <c r="A1644" i="54"/>
  <c r="A1645" i="54"/>
  <c r="A1646" i="54"/>
  <c r="A1647" i="54"/>
  <c r="A1648" i="54"/>
  <c r="A1649" i="54"/>
  <c r="A1650" i="54"/>
  <c r="A1651" i="54"/>
  <c r="A1652" i="54"/>
  <c r="A1653" i="54"/>
  <c r="A1654" i="54"/>
  <c r="A1655" i="54"/>
  <c r="A1656" i="54"/>
  <c r="A1657" i="54"/>
  <c r="A1658" i="54"/>
  <c r="A1659" i="54"/>
  <c r="A1660" i="54"/>
  <c r="A1661" i="54"/>
  <c r="A1662" i="54"/>
  <c r="A1663" i="54"/>
  <c r="A1664" i="54"/>
  <c r="A1665" i="54"/>
  <c r="A1666" i="54"/>
  <c r="A1667" i="54"/>
  <c r="A1668" i="54"/>
  <c r="A1669" i="54"/>
  <c r="A1670" i="54"/>
  <c r="A1671" i="54"/>
  <c r="A1672" i="54"/>
  <c r="A1673" i="54"/>
  <c r="A1674" i="54"/>
  <c r="A1675" i="54"/>
  <c r="A1676" i="54"/>
  <c r="A1677" i="54"/>
  <c r="A1678" i="54"/>
  <c r="A1679" i="54"/>
  <c r="A1680" i="54"/>
  <c r="A1681" i="54"/>
  <c r="A1682" i="54"/>
  <c r="A1683" i="54"/>
  <c r="A1684" i="54"/>
  <c r="A1685" i="54"/>
  <c r="A1686" i="54"/>
  <c r="A1687" i="54"/>
  <c r="A1688" i="54"/>
  <c r="A1689" i="54"/>
  <c r="A1690" i="54"/>
  <c r="A1691" i="54"/>
  <c r="A1692" i="54"/>
  <c r="A1693" i="54"/>
  <c r="A1694" i="54"/>
  <c r="A1695" i="54"/>
  <c r="A1696" i="54"/>
  <c r="A1697" i="54"/>
  <c r="A1698" i="54"/>
  <c r="A1699" i="54"/>
  <c r="A1700" i="54"/>
  <c r="A1701" i="54"/>
  <c r="A1702" i="54"/>
  <c r="A1703" i="54"/>
  <c r="A1704" i="54"/>
  <c r="A1705" i="54"/>
  <c r="A1706" i="54"/>
  <c r="A1707" i="54"/>
  <c r="A1708" i="54"/>
  <c r="A1709" i="54"/>
  <c r="A1710" i="54"/>
  <c r="A1711" i="54"/>
  <c r="A1712" i="54"/>
  <c r="A1713" i="54"/>
  <c r="A1714" i="54"/>
  <c r="A1715" i="54"/>
  <c r="A1716" i="54"/>
  <c r="A1717" i="54"/>
  <c r="A1718" i="54"/>
  <c r="A1719" i="54"/>
  <c r="A1720" i="54"/>
  <c r="A1721" i="54"/>
  <c r="A1722" i="54"/>
  <c r="A1723" i="54"/>
  <c r="A1724" i="54"/>
  <c r="A1725" i="54"/>
  <c r="A1726" i="54"/>
  <c r="A1727" i="54"/>
  <c r="A1728" i="54"/>
  <c r="A1729" i="54"/>
  <c r="A1730" i="54"/>
  <c r="A1731" i="54"/>
  <c r="A1732" i="54"/>
  <c r="A1733" i="54"/>
  <c r="A1734" i="54"/>
  <c r="A1735" i="54"/>
  <c r="A1736" i="54"/>
  <c r="A1737" i="54"/>
  <c r="A1738" i="54"/>
  <c r="A1739" i="54"/>
  <c r="A1740" i="54"/>
  <c r="A1741" i="54"/>
  <c r="A1742" i="54"/>
  <c r="A1743" i="54"/>
  <c r="A1744" i="54"/>
  <c r="A1745" i="54"/>
  <c r="A1746" i="54"/>
  <c r="A1747" i="54"/>
  <c r="A1748" i="54"/>
  <c r="A1749" i="54"/>
  <c r="A1750" i="54"/>
  <c r="A1751" i="54"/>
  <c r="A1752" i="54"/>
  <c r="A1753" i="54"/>
  <c r="A1754" i="54"/>
  <c r="A1755" i="54"/>
  <c r="A1756" i="54"/>
  <c r="A1757" i="54"/>
  <c r="A1758" i="54"/>
  <c r="A1759" i="54"/>
  <c r="A1760" i="54"/>
  <c r="A1761" i="54"/>
  <c r="A1762" i="54"/>
  <c r="A1763" i="54"/>
  <c r="A1764" i="54"/>
  <c r="A1765" i="54"/>
  <c r="A1766" i="54"/>
  <c r="A1767" i="54"/>
  <c r="A1768" i="54"/>
  <c r="A1769" i="54"/>
  <c r="A1770" i="54"/>
  <c r="A1771" i="54"/>
  <c r="A1772" i="54"/>
  <c r="A1773" i="54"/>
  <c r="A1774" i="54"/>
  <c r="A1775" i="54"/>
  <c r="A1776" i="54"/>
  <c r="A1777" i="54"/>
  <c r="A1778" i="54"/>
  <c r="A1779" i="54"/>
  <c r="A1780" i="54"/>
  <c r="A1781" i="54"/>
  <c r="A1782" i="54"/>
  <c r="A1783" i="54"/>
  <c r="A1784" i="54"/>
  <c r="A1785" i="54"/>
  <c r="A1786" i="54"/>
  <c r="A1787" i="54"/>
  <c r="A1788" i="54"/>
  <c r="A1789" i="54"/>
  <c r="A1790" i="54"/>
  <c r="A1791" i="54"/>
  <c r="A1792" i="54"/>
  <c r="A1793" i="54"/>
  <c r="A1794" i="54"/>
  <c r="A1795" i="54"/>
  <c r="A1796" i="54"/>
  <c r="A1797" i="54"/>
  <c r="A1798" i="54"/>
  <c r="A1799" i="54"/>
  <c r="A1800" i="54"/>
  <c r="A1801" i="54"/>
  <c r="A1802" i="54"/>
  <c r="A1803" i="54"/>
  <c r="A1804" i="54"/>
  <c r="A1805" i="54"/>
  <c r="A1806" i="54"/>
  <c r="A1807" i="54"/>
  <c r="A1808" i="54"/>
  <c r="A1809" i="54"/>
  <c r="A1810" i="54"/>
  <c r="A1811" i="54"/>
  <c r="A1812" i="54"/>
  <c r="A1813" i="54"/>
  <c r="A1814" i="54"/>
  <c r="A1815" i="54"/>
  <c r="A1816" i="54"/>
  <c r="A1817" i="54"/>
  <c r="A1818" i="54"/>
  <c r="A1819" i="54"/>
  <c r="A1820" i="54"/>
  <c r="A1821" i="54"/>
  <c r="A1822" i="54"/>
  <c r="A1823" i="54"/>
  <c r="A1824" i="54"/>
  <c r="A1825" i="54"/>
  <c r="A1826" i="54"/>
  <c r="A1827" i="54"/>
  <c r="A1828" i="54"/>
  <c r="A1829" i="54"/>
  <c r="A1830" i="54"/>
  <c r="A1831" i="54"/>
  <c r="A1832" i="54"/>
  <c r="A1833" i="54"/>
  <c r="A1834" i="54"/>
  <c r="A1835" i="54"/>
  <c r="A1836" i="54"/>
  <c r="A1837" i="54"/>
  <c r="A1838" i="54"/>
  <c r="A1839" i="54"/>
  <c r="A1840" i="54"/>
  <c r="A1841" i="54"/>
  <c r="A1842" i="54"/>
  <c r="A1843" i="54"/>
  <c r="A1844" i="54"/>
  <c r="A1845" i="54"/>
  <c r="A1846" i="54"/>
  <c r="A1847" i="54"/>
  <c r="A1848" i="54"/>
  <c r="A1849" i="54"/>
  <c r="A1850" i="54"/>
  <c r="A1851" i="54"/>
  <c r="A1852" i="54"/>
  <c r="A1853" i="54"/>
  <c r="A1854" i="54"/>
  <c r="A1855" i="54"/>
  <c r="A1856" i="54"/>
  <c r="A1857" i="54"/>
  <c r="A1858" i="54"/>
  <c r="A1859" i="54"/>
  <c r="A1860" i="54"/>
  <c r="A1861" i="54"/>
  <c r="A1862" i="54"/>
  <c r="A1863" i="54"/>
  <c r="A1864" i="54"/>
  <c r="A1865" i="54"/>
  <c r="A1866" i="54"/>
  <c r="A1867" i="54"/>
  <c r="A1868" i="54"/>
  <c r="A1869" i="54"/>
  <c r="A1870" i="54"/>
  <c r="A1871" i="54"/>
  <c r="A1872" i="54"/>
  <c r="A1873" i="54"/>
  <c r="A1874" i="54"/>
  <c r="A1875" i="54"/>
  <c r="A1876" i="54"/>
  <c r="A1877" i="54"/>
  <c r="A1878" i="54"/>
  <c r="A1879" i="54"/>
  <c r="A1880" i="54"/>
  <c r="A1881" i="54"/>
  <c r="A1882" i="54"/>
  <c r="A1883" i="54"/>
  <c r="A1884" i="54"/>
  <c r="A1885" i="54"/>
  <c r="A1886" i="54"/>
  <c r="A1887" i="54"/>
  <c r="A1888" i="54"/>
  <c r="A1889" i="54"/>
  <c r="A1890" i="54"/>
  <c r="A1891" i="54"/>
  <c r="A1892" i="54"/>
  <c r="A1893" i="54"/>
  <c r="A1894" i="54"/>
  <c r="A1895" i="54"/>
  <c r="A1896" i="54"/>
  <c r="A1897" i="54"/>
  <c r="A1898" i="54"/>
  <c r="A1899" i="54"/>
  <c r="A1900" i="54"/>
  <c r="A1901" i="54"/>
  <c r="A1902" i="54"/>
  <c r="A1903" i="54"/>
  <c r="A1904" i="54"/>
  <c r="A1905" i="54"/>
  <c r="A1906" i="54"/>
  <c r="A1907" i="54"/>
  <c r="A1908" i="54"/>
  <c r="A1909" i="54"/>
  <c r="A1910" i="54"/>
  <c r="A1911" i="54"/>
  <c r="A1912" i="54"/>
  <c r="A1913" i="54"/>
  <c r="A1914" i="54"/>
  <c r="A1915" i="54"/>
  <c r="A1916" i="54"/>
  <c r="A1917" i="54"/>
  <c r="A1918" i="54"/>
  <c r="A1919" i="54"/>
  <c r="A1920" i="54"/>
  <c r="A1921" i="54"/>
  <c r="A1922" i="54"/>
  <c r="A1923" i="54"/>
  <c r="A1924" i="54"/>
  <c r="A1925" i="54"/>
  <c r="A1926" i="54"/>
  <c r="A1927" i="54"/>
  <c r="A1928" i="54"/>
  <c r="A1929" i="54"/>
  <c r="A1930" i="54"/>
  <c r="A1931" i="54"/>
  <c r="A1932" i="54"/>
  <c r="A1933" i="54"/>
  <c r="A1934" i="54"/>
  <c r="A1935" i="54"/>
  <c r="A1936" i="54"/>
  <c r="A1937" i="54"/>
  <c r="A1938" i="54"/>
  <c r="A1939" i="54"/>
  <c r="A1940" i="54"/>
  <c r="A1941" i="54"/>
  <c r="A1942" i="54"/>
  <c r="A1943" i="54"/>
  <c r="A1944" i="54"/>
  <c r="A1945" i="54"/>
  <c r="A1946" i="54"/>
  <c r="A1947" i="54"/>
  <c r="A1948" i="54"/>
  <c r="A1949" i="54"/>
  <c r="A1950" i="54"/>
  <c r="A1951" i="54"/>
  <c r="A1952" i="54"/>
  <c r="A1953" i="54"/>
  <c r="A1954" i="54"/>
  <c r="A1955" i="54"/>
  <c r="A1956" i="54"/>
  <c r="A1957" i="54"/>
  <c r="A1958" i="54"/>
  <c r="A1959" i="54"/>
  <c r="A1960" i="54"/>
  <c r="A1961" i="54"/>
  <c r="A1962" i="54"/>
  <c r="A1963" i="54"/>
  <c r="A1964" i="54"/>
  <c r="A1965" i="54"/>
  <c r="A1966" i="54"/>
  <c r="A1967" i="54"/>
  <c r="A1968" i="54"/>
  <c r="A1969" i="54"/>
  <c r="A1970" i="54"/>
  <c r="A1971" i="54"/>
  <c r="A1972" i="54"/>
  <c r="A1973" i="54"/>
  <c r="A1974" i="54"/>
  <c r="A1975" i="54"/>
  <c r="A1976" i="54"/>
  <c r="A1977" i="54"/>
  <c r="A1978" i="54"/>
  <c r="A1979" i="54"/>
  <c r="A1980" i="54"/>
  <c r="A1981" i="54"/>
  <c r="A1982" i="54"/>
  <c r="A1983" i="54"/>
  <c r="A1984" i="54"/>
  <c r="A1985" i="54"/>
  <c r="A1986" i="54"/>
  <c r="A1987" i="54"/>
  <c r="A1988" i="54"/>
  <c r="A1989" i="54"/>
  <c r="A1990" i="54"/>
  <c r="A1991" i="54"/>
  <c r="A1992" i="54"/>
  <c r="A1993" i="54"/>
  <c r="A1994" i="54"/>
  <c r="A1995" i="54"/>
  <c r="A1996" i="54"/>
  <c r="A1997" i="54"/>
  <c r="A1998" i="54"/>
  <c r="A1999" i="54"/>
  <c r="A2000" i="54"/>
  <c r="A2001" i="54"/>
  <c r="A2002" i="54"/>
  <c r="A2003" i="54"/>
  <c r="A2004" i="54"/>
  <c r="A2005" i="54"/>
  <c r="A2006" i="54"/>
  <c r="A2007" i="54"/>
  <c r="A2008" i="54"/>
  <c r="A2009" i="54"/>
  <c r="A2010" i="54"/>
  <c r="A2011" i="54"/>
  <c r="A2012" i="54"/>
  <c r="A2013" i="54"/>
  <c r="A2014" i="54"/>
  <c r="A2015" i="54"/>
  <c r="A2016" i="54"/>
  <c r="A2017" i="54"/>
  <c r="A2018" i="54"/>
  <c r="A2019" i="54"/>
  <c r="A2020" i="54"/>
  <c r="A2021" i="54"/>
  <c r="A2022" i="54"/>
  <c r="A2023" i="54"/>
  <c r="A2024" i="54"/>
  <c r="A2025" i="54"/>
  <c r="A2026" i="54"/>
  <c r="A2027" i="54"/>
  <c r="A2028" i="54"/>
  <c r="A2029" i="54"/>
  <c r="A2030" i="54"/>
  <c r="A2031" i="54"/>
  <c r="A2032" i="54"/>
  <c r="A2033" i="54"/>
  <c r="A2034" i="54"/>
  <c r="A2035" i="54"/>
  <c r="A2036" i="54"/>
  <c r="A2037" i="54"/>
  <c r="A2038" i="54"/>
  <c r="A2039" i="54"/>
  <c r="A2040" i="54"/>
  <c r="A2041" i="54"/>
  <c r="A2042" i="54"/>
  <c r="A2043" i="54"/>
  <c r="A2044" i="54"/>
  <c r="A2045" i="54"/>
  <c r="A2046" i="54"/>
  <c r="A2047" i="54"/>
  <c r="A2048" i="54"/>
  <c r="A2049" i="54"/>
  <c r="A2050" i="54"/>
  <c r="A2051" i="54"/>
  <c r="A2052" i="54"/>
  <c r="A2053" i="54"/>
  <c r="A2054" i="54"/>
  <c r="A2055" i="54"/>
  <c r="A2056" i="54"/>
  <c r="A2057" i="54"/>
  <c r="A2058" i="54"/>
  <c r="A2059" i="54"/>
  <c r="A2060" i="54"/>
  <c r="A2061" i="54"/>
  <c r="A2062" i="54"/>
  <c r="A2063" i="54"/>
  <c r="A2064" i="54"/>
  <c r="A2065" i="54"/>
  <c r="A2066" i="54"/>
  <c r="A2067" i="54"/>
  <c r="A2068" i="54"/>
  <c r="A2069" i="54"/>
  <c r="A2070" i="54"/>
  <c r="A2071" i="54"/>
  <c r="A2072" i="54"/>
  <c r="A2073" i="54"/>
  <c r="A2074" i="54"/>
  <c r="A2075" i="54"/>
  <c r="A2076" i="54"/>
  <c r="A2077" i="54"/>
  <c r="A2078" i="54"/>
  <c r="A2079" i="54"/>
  <c r="A2080" i="54"/>
  <c r="A2081" i="54"/>
  <c r="A2082" i="54"/>
  <c r="A2083" i="54"/>
  <c r="A2084" i="54"/>
  <c r="A2085" i="54"/>
  <c r="A2086" i="54"/>
  <c r="A2087" i="54"/>
  <c r="A2088" i="54"/>
  <c r="A2089" i="54"/>
  <c r="A2090" i="54"/>
  <c r="A2091" i="54"/>
  <c r="A2092" i="54"/>
  <c r="A2093" i="54"/>
  <c r="A2094" i="54"/>
  <c r="A2095" i="54"/>
  <c r="A2096" i="54"/>
  <c r="A2097" i="54"/>
  <c r="A2098" i="54"/>
  <c r="A2099" i="54"/>
  <c r="A2100" i="54"/>
  <c r="A2101" i="54"/>
  <c r="A2102" i="54"/>
  <c r="A2103" i="54"/>
  <c r="A2104" i="54"/>
  <c r="A2105" i="54"/>
  <c r="A2106" i="54"/>
  <c r="A2107" i="54"/>
  <c r="A2108" i="54"/>
  <c r="A2109" i="54"/>
  <c r="A2110" i="54"/>
  <c r="A2111" i="54"/>
  <c r="A2112" i="54"/>
  <c r="A2113" i="54"/>
  <c r="A2114" i="54"/>
  <c r="A2115" i="54"/>
  <c r="A2116" i="54"/>
  <c r="A2117" i="54"/>
  <c r="A2118" i="54"/>
  <c r="A2119" i="54"/>
  <c r="A2120" i="54"/>
  <c r="A2121" i="54"/>
  <c r="A2122" i="54"/>
  <c r="A2123" i="54"/>
  <c r="A2124" i="54"/>
  <c r="A2125" i="54"/>
  <c r="A2126" i="54"/>
  <c r="A2127" i="54"/>
  <c r="A2128" i="54"/>
  <c r="A2129" i="54"/>
  <c r="A2130" i="54"/>
  <c r="A2131" i="54"/>
  <c r="A2132" i="54"/>
  <c r="A2133" i="54"/>
  <c r="A2134" i="54"/>
  <c r="A2135" i="54"/>
  <c r="A2136" i="54"/>
  <c r="A2137" i="54"/>
  <c r="A2138" i="54"/>
  <c r="A2139" i="54"/>
  <c r="A2140" i="54"/>
  <c r="A2141" i="54"/>
  <c r="A2142" i="54"/>
  <c r="A2143" i="54"/>
  <c r="A2144" i="54"/>
  <c r="A2145" i="54"/>
  <c r="A2146" i="54"/>
  <c r="A2147" i="54"/>
  <c r="A2148" i="54"/>
  <c r="A2149" i="54"/>
  <c r="A2150" i="54"/>
  <c r="A2151" i="54"/>
  <c r="A2152" i="54"/>
  <c r="A2153" i="54"/>
  <c r="A2154" i="54"/>
  <c r="A2155" i="54"/>
  <c r="A2156" i="54"/>
  <c r="A2157" i="54"/>
  <c r="A2158" i="54"/>
  <c r="A2159" i="54"/>
  <c r="A2160" i="54"/>
  <c r="A2161" i="54"/>
  <c r="A2162" i="54"/>
  <c r="A2163" i="54"/>
  <c r="A2164" i="54"/>
  <c r="A2165" i="54"/>
  <c r="A2166" i="54"/>
  <c r="A2167" i="54"/>
  <c r="A2168" i="54"/>
  <c r="A2169" i="54"/>
  <c r="A2170" i="54"/>
  <c r="A2171" i="54"/>
  <c r="A2172" i="54"/>
  <c r="A2173" i="54"/>
  <c r="A2174" i="54"/>
  <c r="A2175" i="54"/>
  <c r="A2176" i="54"/>
  <c r="A2177" i="54"/>
  <c r="A2178" i="54"/>
  <c r="A2179" i="54"/>
  <c r="A2180" i="54"/>
  <c r="A2181" i="54"/>
  <c r="A2182" i="54"/>
  <c r="A2183" i="54"/>
  <c r="A2184" i="54"/>
  <c r="A2185" i="54"/>
  <c r="A2186" i="54"/>
  <c r="A2187" i="54"/>
  <c r="A2188" i="54"/>
  <c r="A2189" i="54"/>
  <c r="A2190" i="54"/>
  <c r="A2191" i="54"/>
  <c r="A2192" i="54"/>
  <c r="A2193" i="54"/>
  <c r="A2194" i="54"/>
  <c r="A2195" i="54"/>
  <c r="A2196" i="54"/>
  <c r="A2197" i="54"/>
  <c r="A2198" i="54"/>
  <c r="A2199" i="54"/>
  <c r="A2200" i="54"/>
  <c r="A2201" i="54"/>
  <c r="A2202" i="54"/>
  <c r="A2203" i="54"/>
  <c r="A2204" i="54"/>
  <c r="A2205" i="54"/>
  <c r="A2206" i="54"/>
  <c r="A2207" i="54"/>
  <c r="A2208" i="54"/>
  <c r="A2209" i="54"/>
  <c r="A2210" i="54"/>
  <c r="A2211" i="54"/>
  <c r="A2212" i="54"/>
  <c r="A2213" i="54"/>
  <c r="A2214" i="54"/>
  <c r="A2215" i="54"/>
  <c r="A2216" i="54"/>
  <c r="A2217" i="54"/>
  <c r="A2218" i="54"/>
  <c r="A2219" i="54"/>
  <c r="A2220" i="54"/>
  <c r="A2221" i="54"/>
  <c r="A2222" i="54"/>
  <c r="A2223" i="54"/>
  <c r="A2224" i="54"/>
  <c r="A2225" i="54"/>
  <c r="A2226" i="54"/>
  <c r="A2227" i="54"/>
  <c r="A2228" i="54"/>
  <c r="A2229" i="54"/>
  <c r="A2230" i="54"/>
  <c r="A2231" i="54"/>
  <c r="A2232" i="54"/>
  <c r="A2233" i="54"/>
  <c r="A2234" i="54"/>
  <c r="A2235" i="54"/>
  <c r="A2236" i="54"/>
  <c r="A2237" i="54"/>
  <c r="A2238" i="54"/>
  <c r="A2239" i="54"/>
  <c r="A2240" i="54"/>
  <c r="A2241" i="54"/>
  <c r="A2242" i="54"/>
  <c r="A2243" i="54"/>
  <c r="A2244" i="54"/>
  <c r="A2245" i="54"/>
  <c r="A2246" i="54"/>
  <c r="A2247" i="54"/>
  <c r="A2248" i="54"/>
  <c r="A2249" i="54"/>
  <c r="A2250" i="54"/>
  <c r="A2251" i="54"/>
  <c r="A2252" i="54"/>
  <c r="A2253" i="54"/>
  <c r="A2254" i="54"/>
  <c r="A2255" i="54"/>
  <c r="A2256" i="54"/>
  <c r="A2257" i="54"/>
  <c r="A2258" i="54"/>
  <c r="A2259" i="54"/>
  <c r="A2260" i="54"/>
  <c r="A2261" i="54"/>
  <c r="A2262" i="54"/>
  <c r="A2263" i="54"/>
  <c r="A2264" i="54"/>
  <c r="A2265" i="54"/>
  <c r="A2266" i="54"/>
  <c r="A2267" i="54"/>
  <c r="A2268" i="54"/>
  <c r="A2269" i="54"/>
  <c r="A2270" i="54"/>
  <c r="A2271" i="54"/>
  <c r="A2272" i="54"/>
  <c r="A2273" i="54"/>
  <c r="A2274" i="54"/>
  <c r="A2275" i="54"/>
  <c r="A2276" i="54"/>
  <c r="A2277" i="54"/>
  <c r="A2278" i="54"/>
  <c r="A2279" i="54"/>
  <c r="A2280" i="54"/>
  <c r="A2281" i="54"/>
  <c r="A2282" i="54"/>
  <c r="A2283" i="54"/>
  <c r="A2284" i="54"/>
  <c r="A2285" i="54"/>
  <c r="A2286" i="54"/>
  <c r="A2287" i="54"/>
  <c r="A2288" i="54"/>
  <c r="A2289" i="54"/>
  <c r="A2290" i="54"/>
  <c r="A2291" i="54"/>
  <c r="A2292" i="54"/>
  <c r="A2293" i="54"/>
  <c r="A2294" i="54"/>
  <c r="A2295" i="54"/>
  <c r="A2296" i="54"/>
  <c r="A2297" i="54"/>
  <c r="A2298" i="54"/>
  <c r="A2299" i="54"/>
  <c r="A2300" i="54"/>
  <c r="A2301" i="54"/>
  <c r="A2302" i="54"/>
  <c r="A2303" i="54"/>
  <c r="A2304" i="54"/>
  <c r="A2305" i="54"/>
  <c r="A2306" i="54"/>
  <c r="A2307" i="54"/>
  <c r="A2308" i="54"/>
  <c r="A2309" i="54"/>
  <c r="A2310" i="54"/>
  <c r="A2311" i="54"/>
  <c r="A2312" i="54"/>
  <c r="A2313" i="54"/>
  <c r="A2314" i="54"/>
  <c r="A2315" i="54"/>
  <c r="A2316" i="54"/>
  <c r="A2317" i="54"/>
  <c r="A2318" i="54"/>
  <c r="A2319" i="54"/>
  <c r="A2320" i="54"/>
  <c r="A2321" i="54"/>
  <c r="A2322" i="54"/>
  <c r="A2323" i="54"/>
  <c r="A2324" i="54"/>
  <c r="A2325" i="54"/>
  <c r="A2326" i="54"/>
  <c r="A2327" i="54"/>
  <c r="A2328" i="54"/>
  <c r="A2329" i="54"/>
  <c r="A2330" i="54"/>
  <c r="A2331" i="54"/>
  <c r="A2332" i="54"/>
  <c r="A2333" i="54"/>
  <c r="A2334" i="54"/>
  <c r="A2335" i="54"/>
  <c r="A2336" i="54"/>
  <c r="A2337" i="54"/>
  <c r="A2338" i="54"/>
  <c r="A2339" i="54"/>
  <c r="A2340" i="54"/>
  <c r="A2341" i="54"/>
  <c r="A2342" i="54"/>
  <c r="A2343" i="54"/>
  <c r="A2344" i="54"/>
  <c r="A2345" i="54"/>
  <c r="A2346" i="54"/>
  <c r="A2347" i="54"/>
  <c r="A2348" i="54"/>
  <c r="A2349" i="54"/>
  <c r="A2350" i="54"/>
  <c r="A2351" i="54"/>
  <c r="A2352" i="54"/>
  <c r="A2353" i="54"/>
  <c r="A2354" i="54"/>
  <c r="A2355" i="54"/>
  <c r="A2356" i="54"/>
  <c r="A2357" i="54"/>
  <c r="A2358" i="54"/>
  <c r="A2359" i="54"/>
  <c r="A2360" i="54"/>
  <c r="A2361" i="54"/>
  <c r="A2362" i="54"/>
  <c r="A2363" i="54"/>
  <c r="A2364" i="54"/>
  <c r="A2365" i="54"/>
  <c r="A2366" i="54"/>
  <c r="A2367" i="54"/>
  <c r="A2368" i="54"/>
  <c r="A2369" i="54"/>
  <c r="A2370" i="54"/>
  <c r="A2371" i="54"/>
  <c r="A2372" i="54"/>
  <c r="A2373" i="54"/>
  <c r="A2374" i="54"/>
  <c r="A2375" i="54"/>
  <c r="A2376" i="54"/>
  <c r="A2377" i="54"/>
  <c r="A2378" i="54"/>
  <c r="A2379" i="54"/>
  <c r="A2380" i="54"/>
  <c r="A2381" i="54"/>
  <c r="A2382" i="54"/>
  <c r="A2383" i="54"/>
  <c r="A2384" i="54"/>
  <c r="A2385" i="54"/>
  <c r="A2386" i="54"/>
  <c r="A2387" i="54"/>
  <c r="A2388" i="54"/>
  <c r="A2389" i="54"/>
  <c r="A2390" i="54"/>
  <c r="A2391" i="54"/>
  <c r="A2392" i="54"/>
  <c r="A2393" i="54"/>
  <c r="A2394" i="54"/>
  <c r="A2395" i="54"/>
  <c r="A2396" i="54"/>
  <c r="A2397" i="54"/>
  <c r="A2398" i="54"/>
  <c r="A2399" i="54"/>
  <c r="A2400" i="54"/>
  <c r="A2401" i="54"/>
  <c r="A2402" i="54"/>
  <c r="A2403" i="54"/>
  <c r="A2404" i="54"/>
  <c r="A2405" i="54"/>
  <c r="A2406" i="54"/>
  <c r="A2407" i="54"/>
  <c r="A2408" i="54"/>
  <c r="A2409" i="54"/>
  <c r="A2410" i="54"/>
  <c r="A2411" i="54"/>
  <c r="A2412" i="54"/>
  <c r="A2413" i="54"/>
  <c r="A2414" i="54"/>
  <c r="A2415" i="54"/>
  <c r="A2416" i="54"/>
  <c r="A2417" i="54"/>
  <c r="A2418" i="54"/>
  <c r="A2419" i="54"/>
  <c r="A2420" i="54"/>
  <c r="A2421" i="54"/>
  <c r="A2422" i="54"/>
  <c r="A2423" i="54"/>
  <c r="A2424" i="54"/>
  <c r="A2425" i="54"/>
  <c r="A2426" i="54"/>
  <c r="A2427" i="54"/>
  <c r="A2428" i="54"/>
  <c r="A2429" i="54"/>
  <c r="A2430" i="54"/>
  <c r="A2431" i="54"/>
  <c r="A2432" i="54"/>
  <c r="A2433" i="54"/>
  <c r="A2434" i="54"/>
  <c r="A2435" i="54"/>
  <c r="A2436" i="54"/>
  <c r="A2437" i="54"/>
  <c r="A2438" i="54"/>
  <c r="A2439" i="54"/>
  <c r="A2440" i="54"/>
  <c r="A2441" i="54"/>
  <c r="A2442" i="54"/>
  <c r="A2443" i="54"/>
  <c r="A2444" i="54"/>
  <c r="A2445" i="54"/>
  <c r="A2446" i="54"/>
  <c r="A2447" i="54"/>
  <c r="A2448" i="54"/>
  <c r="A2449" i="54"/>
  <c r="A2450" i="54"/>
  <c r="A2451" i="54"/>
  <c r="A2452" i="54"/>
  <c r="A2453" i="54"/>
  <c r="A2454" i="54"/>
  <c r="A2455" i="54"/>
  <c r="A2456" i="54"/>
  <c r="A2457" i="54"/>
  <c r="A2458" i="54"/>
  <c r="A2459" i="54"/>
  <c r="A2460" i="54"/>
  <c r="A2461" i="54"/>
  <c r="A2462" i="54"/>
  <c r="A2463" i="54"/>
  <c r="A2464" i="54"/>
  <c r="A2465" i="54"/>
  <c r="A2466" i="54"/>
  <c r="A2467" i="54"/>
  <c r="A2468" i="54"/>
  <c r="A2469" i="54"/>
  <c r="A2470" i="54"/>
  <c r="A2471" i="54"/>
  <c r="A2472" i="54"/>
  <c r="A2473" i="54"/>
  <c r="A2474" i="54"/>
  <c r="A2475" i="54"/>
  <c r="A2476" i="54"/>
  <c r="A2477" i="54"/>
  <c r="A2478" i="54"/>
  <c r="A2479" i="54"/>
  <c r="A2480" i="54"/>
  <c r="A2481" i="54"/>
  <c r="A2482" i="54"/>
  <c r="A2483" i="54"/>
  <c r="A2484" i="54"/>
  <c r="A2485" i="54"/>
  <c r="A2486" i="54"/>
  <c r="A2487" i="54"/>
  <c r="A2488" i="54"/>
  <c r="A2489" i="54"/>
  <c r="A2490" i="54"/>
  <c r="A2491" i="54"/>
  <c r="A2492" i="54"/>
  <c r="A2493" i="54"/>
  <c r="A2494" i="54"/>
  <c r="A2495" i="54"/>
  <c r="A2496" i="54"/>
  <c r="A2497" i="54"/>
  <c r="A2498" i="54"/>
  <c r="A2499" i="54"/>
  <c r="A2500" i="54"/>
  <c r="A2501" i="54"/>
  <c r="A2502" i="54"/>
  <c r="A2503" i="54"/>
  <c r="A2504" i="54"/>
  <c r="A2505" i="54"/>
  <c r="A2506" i="54"/>
  <c r="A2507" i="54"/>
  <c r="A2508" i="54"/>
  <c r="A2509" i="54"/>
  <c r="A2510" i="54"/>
  <c r="A2511" i="54"/>
  <c r="A2512" i="54"/>
  <c r="A2513" i="54"/>
  <c r="A2514" i="54"/>
  <c r="A2515" i="54"/>
  <c r="A2516" i="54"/>
  <c r="A2517" i="54"/>
  <c r="A2518" i="54"/>
  <c r="A2519" i="54"/>
  <c r="A2520" i="54"/>
  <c r="A2521" i="54"/>
  <c r="A2522" i="54"/>
  <c r="A2523" i="54"/>
  <c r="A2524" i="54"/>
  <c r="A2525" i="54"/>
  <c r="A2526" i="54"/>
  <c r="A2527" i="54"/>
  <c r="A2528" i="54"/>
  <c r="A2529" i="54"/>
  <c r="A2530" i="54"/>
  <c r="A2531" i="54"/>
  <c r="A2532" i="54"/>
  <c r="A2533" i="54"/>
  <c r="A2534" i="54"/>
  <c r="A2535" i="54"/>
  <c r="A2536" i="54"/>
  <c r="A2537" i="54"/>
  <c r="A2538" i="54"/>
  <c r="A2539" i="54"/>
  <c r="A2540" i="54"/>
  <c r="A2541" i="54"/>
  <c r="A2542" i="54"/>
  <c r="A2543" i="54"/>
  <c r="A2544" i="54"/>
  <c r="A2545" i="54"/>
  <c r="A2546" i="54"/>
  <c r="A2547" i="54"/>
  <c r="A2548" i="54"/>
  <c r="A2549" i="54"/>
  <c r="A2550" i="54"/>
  <c r="A2551" i="54"/>
  <c r="A2552" i="54"/>
  <c r="A2553" i="54"/>
  <c r="A2554" i="54"/>
  <c r="A2555" i="54"/>
  <c r="A2556" i="54"/>
  <c r="A2557" i="54"/>
  <c r="A2558" i="54"/>
  <c r="A2559" i="54"/>
  <c r="A2560" i="54"/>
  <c r="A2561" i="54"/>
  <c r="A2562" i="54"/>
  <c r="A2563" i="54"/>
  <c r="A2564" i="54"/>
  <c r="A2565" i="54"/>
  <c r="A2566" i="54"/>
  <c r="A2567" i="54"/>
  <c r="A2568" i="54"/>
  <c r="A2569" i="54"/>
  <c r="A2570" i="54"/>
  <c r="A2571" i="54"/>
  <c r="A2572" i="54"/>
  <c r="A2573" i="54"/>
  <c r="A2574" i="54"/>
  <c r="A2575" i="54"/>
  <c r="A2576" i="54"/>
  <c r="A2577" i="54"/>
  <c r="A2578" i="54"/>
  <c r="A2579" i="54"/>
  <c r="A2580" i="54"/>
  <c r="A2581" i="54"/>
  <c r="A2582" i="54"/>
  <c r="A2583" i="54"/>
  <c r="A2584" i="54"/>
  <c r="A2585" i="54"/>
  <c r="A2586" i="54"/>
  <c r="A2587" i="54"/>
  <c r="A2588" i="54"/>
  <c r="A2589" i="54"/>
  <c r="A2590" i="54"/>
  <c r="A2591" i="54"/>
  <c r="A2592" i="54"/>
  <c r="A2593" i="54"/>
  <c r="A2594" i="54"/>
  <c r="A2595" i="54"/>
  <c r="A2596" i="54"/>
  <c r="A2597" i="54"/>
  <c r="A2598" i="54"/>
  <c r="A2599" i="54"/>
  <c r="A2600" i="54"/>
  <c r="A2601" i="54"/>
  <c r="A2602" i="54"/>
  <c r="A2603" i="54"/>
  <c r="A2604" i="54"/>
  <c r="A2605" i="54"/>
  <c r="A2606" i="54"/>
  <c r="A2607" i="54"/>
  <c r="A2608" i="54"/>
  <c r="A2609" i="54"/>
  <c r="A2610" i="54"/>
  <c r="A2611" i="54"/>
  <c r="A2612" i="54"/>
  <c r="A2613" i="54"/>
  <c r="A2614" i="54"/>
  <c r="A2615" i="54"/>
  <c r="A2616" i="54"/>
  <c r="A2617" i="54"/>
  <c r="A2618" i="54"/>
  <c r="A2619" i="54"/>
  <c r="A2620" i="54"/>
  <c r="A2621" i="54"/>
  <c r="A2622" i="54"/>
  <c r="A2623" i="54"/>
  <c r="A2624" i="54"/>
  <c r="A2625" i="54"/>
  <c r="A2626" i="54"/>
  <c r="A2627" i="54"/>
  <c r="A2628" i="54"/>
  <c r="A2629" i="54"/>
  <c r="A2630" i="54"/>
  <c r="A2631" i="54"/>
  <c r="A2632" i="54"/>
  <c r="A2633" i="54"/>
  <c r="A2634" i="54"/>
  <c r="A2635" i="54"/>
  <c r="A2636" i="54"/>
  <c r="A2637" i="54"/>
  <c r="A2638" i="54"/>
  <c r="A2639" i="54"/>
  <c r="A2640" i="54"/>
  <c r="A2641" i="54"/>
  <c r="A2642" i="54"/>
  <c r="A2643" i="54"/>
  <c r="A2644" i="54"/>
  <c r="A2645" i="54"/>
  <c r="A2646" i="54"/>
  <c r="A2647" i="54"/>
  <c r="A2648" i="54"/>
  <c r="A2649" i="54"/>
  <c r="A2650" i="54"/>
  <c r="A2651" i="54"/>
  <c r="A2652" i="54"/>
  <c r="A2653" i="54"/>
  <c r="A2654" i="54"/>
  <c r="A2655" i="54"/>
  <c r="A2656" i="54"/>
  <c r="A2657" i="54"/>
  <c r="A2658" i="54"/>
  <c r="A2659" i="54"/>
  <c r="A2660" i="54"/>
  <c r="A2661" i="54"/>
  <c r="A2662" i="54"/>
  <c r="A2663" i="54"/>
  <c r="A2664" i="54"/>
  <c r="A2665" i="54"/>
  <c r="A2666" i="54"/>
  <c r="A2667" i="54"/>
  <c r="A2668" i="54"/>
  <c r="A2669" i="54"/>
  <c r="A2670" i="54"/>
  <c r="A2671" i="54"/>
  <c r="A2672" i="54"/>
  <c r="A2673" i="54"/>
  <c r="A2674" i="54"/>
  <c r="A2675" i="54"/>
  <c r="A2676" i="54"/>
  <c r="A2677" i="54"/>
  <c r="A2678" i="54"/>
  <c r="A2679" i="54"/>
  <c r="A2680" i="54"/>
  <c r="A2681" i="54"/>
  <c r="A2682" i="54"/>
  <c r="A2683" i="54"/>
  <c r="A2684" i="54"/>
  <c r="A2685" i="54"/>
  <c r="A2686" i="54"/>
  <c r="A2687" i="54"/>
  <c r="A2688" i="54"/>
  <c r="A2689" i="54"/>
  <c r="A2690" i="54"/>
  <c r="A2691" i="54"/>
  <c r="A2692" i="54"/>
  <c r="A2693" i="54"/>
  <c r="A2694" i="54"/>
  <c r="A2695" i="54"/>
  <c r="A2696" i="54"/>
  <c r="A2697" i="54"/>
  <c r="A2698" i="54"/>
  <c r="A2699" i="54"/>
  <c r="A2700" i="54"/>
  <c r="A2701" i="54"/>
  <c r="A2702" i="54"/>
  <c r="A2703" i="54"/>
  <c r="A2704" i="54"/>
  <c r="A2705" i="54"/>
  <c r="A2706" i="54"/>
  <c r="A2707" i="54"/>
  <c r="A2708" i="54"/>
  <c r="A2709" i="54"/>
  <c r="A2710" i="54"/>
  <c r="A2711" i="54"/>
  <c r="A2712" i="54"/>
  <c r="A2713" i="54"/>
  <c r="A2714" i="54"/>
  <c r="A2715" i="54"/>
  <c r="A2716" i="54"/>
  <c r="A2717" i="54"/>
  <c r="A2718" i="54"/>
  <c r="A2719" i="54"/>
  <c r="A2720" i="54"/>
  <c r="A2721" i="54"/>
  <c r="A2722" i="54"/>
  <c r="A2723" i="54"/>
  <c r="A2724" i="54"/>
  <c r="A2725" i="54"/>
  <c r="A2726" i="54"/>
  <c r="A2727" i="54"/>
  <c r="A2728" i="54"/>
  <c r="A2729" i="54"/>
  <c r="A2730" i="54"/>
  <c r="A2731" i="54"/>
  <c r="A2732" i="54"/>
  <c r="A2733" i="54"/>
  <c r="A2734" i="54"/>
  <c r="A2735" i="54"/>
  <c r="A2736" i="54"/>
  <c r="A2737" i="54"/>
  <c r="A2738" i="54"/>
  <c r="A2739" i="54"/>
  <c r="A2740" i="54"/>
  <c r="A2741" i="54"/>
  <c r="A2742" i="54"/>
  <c r="A2743" i="54"/>
  <c r="A2744" i="54"/>
  <c r="A2745" i="54"/>
  <c r="A2746" i="54"/>
  <c r="A2747" i="54"/>
  <c r="A2748" i="54"/>
  <c r="A2749" i="54"/>
  <c r="A2750" i="54"/>
  <c r="A2751" i="54"/>
  <c r="A2752" i="54"/>
  <c r="A2753" i="54"/>
  <c r="A2754" i="54"/>
  <c r="A2755" i="54"/>
  <c r="A2756" i="54"/>
  <c r="A2757" i="54"/>
  <c r="A2758" i="54"/>
  <c r="A2759" i="54"/>
  <c r="A2760" i="54"/>
  <c r="A2761" i="54"/>
  <c r="A2762" i="54"/>
  <c r="A2763" i="54"/>
  <c r="A2764" i="54"/>
  <c r="A2765" i="54"/>
  <c r="A2766" i="54"/>
  <c r="A2767" i="54"/>
  <c r="A2768" i="54"/>
  <c r="A2769" i="54"/>
  <c r="A2770" i="54"/>
  <c r="A2771" i="54"/>
  <c r="A2772" i="54"/>
  <c r="A2773" i="54"/>
  <c r="A2774" i="54"/>
  <c r="A2775" i="54"/>
  <c r="A2776" i="54"/>
  <c r="A2777" i="54"/>
  <c r="A2778" i="54"/>
  <c r="A2779" i="54"/>
  <c r="A2780" i="54"/>
  <c r="A2781" i="54"/>
  <c r="A2782" i="54"/>
  <c r="A2783" i="54"/>
  <c r="A2784" i="54"/>
  <c r="A2785" i="54"/>
  <c r="A2786" i="54"/>
  <c r="A2787" i="54"/>
  <c r="A2788" i="54"/>
  <c r="A2789" i="54"/>
  <c r="A2790" i="54"/>
  <c r="A2791" i="54"/>
  <c r="A2792" i="54"/>
  <c r="A2793" i="54"/>
  <c r="A2794" i="54"/>
  <c r="A2795" i="54"/>
  <c r="A2796" i="54"/>
  <c r="A2797" i="54"/>
  <c r="A2798" i="54"/>
  <c r="A2799" i="54"/>
  <c r="A2800" i="54"/>
  <c r="A2801" i="54"/>
  <c r="A2802" i="54"/>
  <c r="A2803" i="54"/>
  <c r="A2804" i="54"/>
  <c r="A2805" i="54"/>
  <c r="A2806" i="54"/>
  <c r="A2807" i="54"/>
  <c r="A2808" i="54"/>
  <c r="A2809" i="54"/>
  <c r="A2810" i="54"/>
  <c r="A2811" i="54"/>
  <c r="A2812" i="54"/>
  <c r="A2813" i="54"/>
  <c r="A2814" i="54"/>
  <c r="A2815" i="54"/>
  <c r="A2816" i="54"/>
  <c r="A2817" i="54"/>
  <c r="A2818" i="54"/>
  <c r="A2819" i="54"/>
  <c r="A2820" i="54"/>
  <c r="A2821" i="54"/>
  <c r="A2822" i="54"/>
  <c r="A2823" i="54"/>
  <c r="A2824" i="54"/>
  <c r="A2825" i="54"/>
  <c r="A2826" i="54"/>
  <c r="A2827" i="54"/>
  <c r="A2828" i="54"/>
  <c r="A2829" i="54"/>
  <c r="A2830" i="54"/>
  <c r="A2831" i="54"/>
  <c r="A2832" i="54"/>
  <c r="A2833" i="54"/>
  <c r="A2834" i="54"/>
  <c r="A2835" i="54"/>
  <c r="A2836" i="54"/>
  <c r="A2837" i="54"/>
  <c r="A2838" i="54"/>
  <c r="A2839" i="54"/>
  <c r="A2840" i="54"/>
  <c r="A2841" i="54"/>
  <c r="A2842" i="54"/>
  <c r="A2843" i="54"/>
  <c r="A2844" i="54"/>
  <c r="A2845" i="54"/>
  <c r="A2846" i="54"/>
  <c r="A2847" i="54"/>
  <c r="A2848" i="54"/>
  <c r="A2849" i="54"/>
  <c r="A2850" i="54"/>
  <c r="A2851" i="54"/>
  <c r="A2852" i="54"/>
  <c r="A2853" i="54"/>
  <c r="A2854" i="54"/>
  <c r="A2855" i="54"/>
  <c r="A2856" i="54"/>
  <c r="A2857" i="54"/>
  <c r="A2858" i="54"/>
  <c r="A2859" i="54"/>
  <c r="A2860" i="54"/>
  <c r="A2861" i="54"/>
  <c r="A2862" i="54"/>
  <c r="A2863" i="54"/>
  <c r="A2864" i="54"/>
  <c r="A2865" i="54"/>
  <c r="A2866" i="54"/>
  <c r="A2867" i="54"/>
  <c r="A2868" i="54"/>
  <c r="A2869" i="54"/>
  <c r="A2870" i="54"/>
  <c r="A2871" i="54"/>
  <c r="A2872" i="54"/>
  <c r="A2873" i="54"/>
  <c r="A2874" i="54"/>
  <c r="A2875" i="54"/>
  <c r="A2876" i="54"/>
  <c r="A2877" i="54"/>
  <c r="A2878" i="54"/>
  <c r="A2879" i="54"/>
  <c r="A2880" i="54"/>
  <c r="A2881" i="54"/>
  <c r="A2882" i="54"/>
  <c r="A2883" i="54"/>
  <c r="A2884" i="54"/>
  <c r="A2885" i="54"/>
  <c r="A2886" i="54"/>
  <c r="A2887" i="54"/>
  <c r="A2888" i="54"/>
  <c r="A2889" i="54"/>
  <c r="A2890" i="54"/>
  <c r="A2891" i="54"/>
  <c r="A2892" i="54"/>
  <c r="A2893" i="54"/>
  <c r="A2894" i="54"/>
  <c r="A2895" i="54"/>
  <c r="A2896" i="54"/>
  <c r="A2897" i="54"/>
  <c r="A2898" i="54"/>
  <c r="A2899" i="54"/>
  <c r="A2900" i="54"/>
  <c r="A2901" i="54"/>
  <c r="A2902" i="54"/>
  <c r="A2903" i="54"/>
  <c r="A2904" i="54"/>
  <c r="A2905" i="54"/>
  <c r="A2906" i="54"/>
  <c r="A2907" i="54"/>
  <c r="A2908" i="54"/>
  <c r="A2909" i="54"/>
  <c r="A2910" i="54"/>
  <c r="A2911" i="54"/>
  <c r="A2912" i="54"/>
  <c r="A2913" i="54"/>
  <c r="A2914" i="54"/>
  <c r="A2915" i="54"/>
  <c r="A2916" i="54"/>
  <c r="A2917" i="54"/>
  <c r="A2918" i="54"/>
  <c r="A2919" i="54"/>
  <c r="A2920" i="54"/>
  <c r="A2921" i="54"/>
  <c r="A2922" i="54"/>
  <c r="A2923" i="54"/>
  <c r="A2924" i="54"/>
  <c r="A2925" i="54"/>
  <c r="A2926" i="54"/>
  <c r="A2927" i="54"/>
  <c r="A2928" i="54"/>
  <c r="A2929" i="54"/>
  <c r="A2930" i="54"/>
  <c r="A2931" i="54"/>
  <c r="A2932" i="54"/>
  <c r="A2933" i="54"/>
  <c r="A2934" i="54"/>
  <c r="A2935" i="54"/>
  <c r="A2936" i="54"/>
  <c r="A2937" i="54"/>
  <c r="A2938" i="54"/>
  <c r="A2939" i="54"/>
  <c r="A2940" i="54"/>
  <c r="A2941" i="54"/>
  <c r="A2942" i="54"/>
  <c r="A2943" i="54"/>
  <c r="A2944" i="54"/>
  <c r="A2945" i="54"/>
  <c r="A2946" i="54"/>
  <c r="A2947" i="54"/>
  <c r="A2948" i="54"/>
  <c r="A2949" i="54"/>
  <c r="A2950" i="54"/>
  <c r="A2951" i="54"/>
  <c r="A2952" i="54"/>
  <c r="A2953" i="54"/>
  <c r="A2954" i="54"/>
  <c r="A2955" i="54"/>
  <c r="A2956" i="54"/>
  <c r="A2957" i="54"/>
  <c r="A2958" i="54"/>
  <c r="A2959" i="54"/>
  <c r="A2960" i="54"/>
  <c r="A2961" i="54"/>
  <c r="A2962" i="54"/>
  <c r="A2963" i="54"/>
  <c r="A2964" i="54"/>
  <c r="A2965" i="54"/>
  <c r="A2966" i="54"/>
  <c r="A2967" i="54"/>
  <c r="A2968" i="54"/>
  <c r="A2969" i="54"/>
  <c r="A2970" i="54"/>
  <c r="A2971" i="54"/>
  <c r="A2972" i="54"/>
  <c r="A2973" i="54"/>
  <c r="A2974" i="54"/>
  <c r="A2975" i="54"/>
  <c r="A2976" i="54"/>
  <c r="A2977" i="54"/>
  <c r="A2978" i="54"/>
  <c r="A2979" i="54"/>
  <c r="A2980" i="54"/>
  <c r="A2981" i="54"/>
  <c r="A2982" i="54"/>
  <c r="A2983" i="54"/>
  <c r="A2984" i="54"/>
  <c r="A2985" i="54"/>
  <c r="A2986" i="54"/>
  <c r="A2987" i="54"/>
  <c r="A2988" i="54"/>
  <c r="A2989" i="54"/>
  <c r="A2990" i="54"/>
  <c r="A2991" i="54"/>
  <c r="A2992" i="54"/>
  <c r="A2993" i="54"/>
  <c r="A2994" i="54"/>
  <c r="A2995" i="54"/>
  <c r="A2996" i="54"/>
  <c r="A2997" i="54"/>
  <c r="A2998" i="54"/>
  <c r="A2999" i="54"/>
  <c r="A3000" i="54"/>
  <c r="A3001" i="54"/>
  <c r="A3002" i="54"/>
  <c r="A3003" i="54"/>
  <c r="A3004" i="54"/>
  <c r="A3005" i="54"/>
  <c r="A3006" i="54"/>
  <c r="A3007" i="54"/>
  <c r="A3008" i="54"/>
  <c r="A3009" i="54"/>
  <c r="A3010" i="54"/>
  <c r="A3011" i="54"/>
  <c r="A3012" i="54"/>
  <c r="A3013" i="54"/>
  <c r="A3014" i="54"/>
  <c r="A3015" i="54"/>
  <c r="A3016" i="54"/>
  <c r="A3017" i="54"/>
  <c r="A3018" i="54"/>
  <c r="A3019" i="54"/>
  <c r="A3020" i="54"/>
  <c r="A3021" i="54"/>
  <c r="A3022" i="54"/>
  <c r="A3023" i="54"/>
  <c r="A3024" i="54"/>
  <c r="A3025" i="54"/>
  <c r="A3026" i="54"/>
  <c r="A3027" i="54"/>
  <c r="A3028" i="54"/>
  <c r="A3029" i="54"/>
  <c r="A3030" i="54"/>
  <c r="A3031" i="54"/>
  <c r="A3032" i="54"/>
  <c r="A3033" i="54"/>
  <c r="A3034" i="54"/>
  <c r="A3035" i="54"/>
  <c r="A3036" i="54"/>
  <c r="A3037" i="54"/>
  <c r="A3038" i="54"/>
  <c r="A3039" i="54"/>
  <c r="A3040" i="54"/>
  <c r="A3041" i="54"/>
  <c r="A3042" i="54"/>
  <c r="A3043" i="54"/>
  <c r="A3044" i="54"/>
  <c r="A3045" i="54"/>
  <c r="A3046" i="54"/>
  <c r="A3047" i="54"/>
  <c r="A3048" i="54"/>
  <c r="A3049" i="54"/>
  <c r="A3050" i="54"/>
  <c r="A3051" i="54"/>
  <c r="A3052" i="54"/>
  <c r="A3053" i="54"/>
  <c r="A3054" i="54"/>
  <c r="A3055" i="54"/>
  <c r="A3056" i="54"/>
  <c r="A3057" i="54"/>
  <c r="A3058" i="54"/>
  <c r="A3059" i="54"/>
  <c r="A3060" i="54"/>
  <c r="A3061" i="54"/>
  <c r="A3062" i="54"/>
  <c r="A3063" i="54"/>
  <c r="A3064" i="54"/>
  <c r="A3065" i="54"/>
  <c r="A3066" i="54"/>
  <c r="A3067" i="54"/>
  <c r="A3068" i="54"/>
  <c r="A3069" i="54"/>
  <c r="A3070" i="54"/>
  <c r="A3071" i="54"/>
  <c r="A3072" i="54"/>
  <c r="A3073" i="54"/>
  <c r="A3074" i="54"/>
  <c r="A3075" i="54"/>
  <c r="A3076" i="54"/>
  <c r="A3077" i="54"/>
  <c r="A3078" i="54"/>
  <c r="A3079" i="54"/>
  <c r="A3080" i="54"/>
  <c r="A3081" i="54"/>
  <c r="A3082" i="54"/>
  <c r="A3083" i="54"/>
  <c r="A3084" i="54"/>
  <c r="A3085" i="54"/>
  <c r="A3086" i="54"/>
  <c r="A3087" i="54"/>
  <c r="A3088" i="54"/>
  <c r="A3089" i="54"/>
  <c r="A3090" i="54"/>
  <c r="A3091" i="54"/>
  <c r="A3092" i="54"/>
  <c r="A3093" i="54"/>
  <c r="A3094" i="54"/>
  <c r="A3095" i="54"/>
  <c r="A3096" i="54"/>
  <c r="A3097" i="54"/>
  <c r="A3098" i="54"/>
  <c r="A3099" i="54"/>
  <c r="A3100" i="54"/>
  <c r="A3101" i="54"/>
  <c r="A3102" i="54"/>
  <c r="A3103" i="54"/>
  <c r="A3104" i="54"/>
  <c r="A3105" i="54"/>
  <c r="A3106" i="54"/>
  <c r="A3107" i="54"/>
  <c r="A3108" i="54"/>
  <c r="A3109" i="54"/>
  <c r="A3110" i="54"/>
  <c r="A3111" i="54"/>
  <c r="A3112" i="54"/>
  <c r="A3113" i="54"/>
  <c r="A3114" i="54"/>
  <c r="A3115" i="54"/>
  <c r="A3116" i="54"/>
  <c r="A3117" i="54"/>
  <c r="A3118" i="54"/>
  <c r="A3119" i="54"/>
  <c r="A3120" i="54"/>
  <c r="A3121" i="54"/>
  <c r="A3122" i="54"/>
  <c r="A3123" i="54"/>
  <c r="A3124" i="54"/>
  <c r="A3125" i="54"/>
  <c r="A3126" i="54"/>
  <c r="A3127" i="54"/>
  <c r="A3128" i="54"/>
  <c r="A3129" i="54"/>
  <c r="A3130" i="54"/>
  <c r="A3131" i="54"/>
  <c r="A3132" i="54"/>
  <c r="A3133" i="54"/>
  <c r="A3134" i="54"/>
  <c r="A3135" i="54"/>
  <c r="A3136" i="54"/>
  <c r="A3137" i="54"/>
  <c r="A3138" i="54"/>
  <c r="A3139" i="54"/>
  <c r="A3140" i="54"/>
  <c r="A3141" i="54"/>
  <c r="A3142" i="54"/>
  <c r="A3143" i="54"/>
  <c r="A3144" i="54"/>
  <c r="A3145" i="54"/>
  <c r="A3146" i="54"/>
  <c r="A3147" i="54"/>
  <c r="A3148" i="54"/>
  <c r="A3149" i="54"/>
  <c r="A3150" i="54"/>
  <c r="A3151" i="54"/>
  <c r="A3152" i="54"/>
  <c r="A3153" i="54"/>
  <c r="A3154" i="54"/>
  <c r="A3155" i="54"/>
  <c r="A3156" i="54"/>
  <c r="A3157" i="54"/>
  <c r="A3158" i="54"/>
  <c r="A3159" i="54"/>
  <c r="A3160" i="54"/>
  <c r="A3161" i="54"/>
  <c r="A3162" i="54"/>
  <c r="A3163" i="54"/>
  <c r="A3164" i="54"/>
  <c r="A3165" i="54"/>
  <c r="A3166" i="54"/>
  <c r="A3167" i="54"/>
  <c r="A3168" i="54"/>
  <c r="A3169" i="54"/>
  <c r="A3170" i="54"/>
  <c r="A3171" i="54"/>
  <c r="A3172" i="54"/>
  <c r="A3173" i="54"/>
  <c r="A3174" i="54"/>
  <c r="A3175" i="54"/>
  <c r="A3176" i="54"/>
  <c r="A3177" i="54"/>
  <c r="A3178" i="54"/>
  <c r="A3179" i="54"/>
  <c r="A3180" i="54"/>
  <c r="A3181" i="54"/>
  <c r="A3182" i="54"/>
  <c r="A3183" i="54"/>
  <c r="A3184" i="54"/>
  <c r="A3185" i="54"/>
  <c r="A3186" i="54"/>
  <c r="A3187" i="54"/>
  <c r="A3188" i="54"/>
  <c r="A3189" i="54"/>
  <c r="A3190" i="54"/>
  <c r="A3191" i="54"/>
  <c r="A3192" i="54"/>
  <c r="A3193" i="54"/>
  <c r="A3194" i="54"/>
  <c r="A3195" i="54"/>
  <c r="A3196" i="54"/>
  <c r="A3197" i="54"/>
  <c r="A3198" i="54"/>
  <c r="A3199" i="54"/>
  <c r="A3200" i="54"/>
  <c r="A3201" i="54"/>
  <c r="A3202" i="54"/>
  <c r="A3203" i="54"/>
  <c r="A3204" i="54"/>
  <c r="A3205" i="54"/>
  <c r="A3206" i="54"/>
  <c r="A3207" i="54"/>
  <c r="A3208" i="54"/>
  <c r="A3209" i="54"/>
  <c r="A3210" i="54"/>
  <c r="A3211" i="54"/>
  <c r="A3212" i="54"/>
  <c r="A3213" i="54"/>
  <c r="A3214" i="54"/>
  <c r="A3215" i="54"/>
  <c r="A3216" i="54"/>
  <c r="A3217" i="54"/>
  <c r="A3218" i="54"/>
  <c r="A3219" i="54"/>
  <c r="A3220" i="54"/>
  <c r="A3221" i="54"/>
  <c r="A3222" i="54"/>
  <c r="A3223" i="54"/>
  <c r="A3224" i="54"/>
  <c r="A3225" i="54"/>
  <c r="A3226" i="54"/>
  <c r="A3227" i="54"/>
  <c r="A3228" i="54"/>
  <c r="A3229" i="54"/>
  <c r="A3230" i="54"/>
  <c r="A3231" i="54"/>
  <c r="A3232" i="54"/>
  <c r="A3233" i="54"/>
  <c r="A3234" i="54"/>
  <c r="A3235" i="54"/>
  <c r="A3236" i="54"/>
  <c r="A3237" i="54"/>
  <c r="A3238" i="54"/>
  <c r="A3239" i="54"/>
  <c r="A3240" i="54"/>
  <c r="A3241" i="54"/>
  <c r="A3242" i="54"/>
  <c r="A3243" i="54"/>
  <c r="A3244" i="54"/>
  <c r="A3245" i="54"/>
  <c r="A3246" i="54"/>
  <c r="A3247" i="54"/>
  <c r="A3248" i="54"/>
  <c r="A3249" i="54"/>
  <c r="A3250" i="54"/>
  <c r="A3251" i="54"/>
  <c r="A3252" i="54"/>
  <c r="A3253" i="54"/>
  <c r="A3254" i="54"/>
  <c r="A3255" i="54"/>
  <c r="A3256" i="54"/>
  <c r="A3257" i="54"/>
  <c r="A3258" i="54"/>
  <c r="A3259" i="54"/>
  <c r="A3260" i="54"/>
  <c r="A3261" i="54"/>
  <c r="A3262" i="54"/>
  <c r="A3263" i="54"/>
  <c r="A3264" i="54"/>
  <c r="A3265" i="54"/>
  <c r="A3266" i="54"/>
  <c r="A3267" i="54"/>
  <c r="A3268" i="54"/>
  <c r="A3269" i="54"/>
  <c r="A3270" i="54"/>
  <c r="A3271" i="54"/>
  <c r="A3272" i="54"/>
  <c r="A3273" i="54"/>
  <c r="A3274" i="54"/>
  <c r="A3275" i="54"/>
  <c r="A3276" i="54"/>
  <c r="A3277" i="54"/>
  <c r="A3278" i="54"/>
  <c r="A3279" i="54"/>
  <c r="A3280" i="54"/>
  <c r="A3281" i="54"/>
  <c r="A3282" i="54"/>
  <c r="A3283" i="54"/>
  <c r="A3284" i="54"/>
  <c r="A3285" i="54"/>
  <c r="A3286" i="54"/>
  <c r="A3287" i="54"/>
  <c r="A3288" i="54"/>
  <c r="A3289" i="54"/>
  <c r="A3290" i="54"/>
  <c r="A3291" i="54"/>
  <c r="A3292" i="54"/>
  <c r="A3293" i="54"/>
  <c r="A3294" i="54"/>
  <c r="A3295" i="54"/>
  <c r="A3296" i="54"/>
  <c r="A3297" i="54"/>
  <c r="A3298" i="54"/>
  <c r="A3299" i="54"/>
  <c r="A3300" i="54"/>
  <c r="A3301" i="54"/>
  <c r="A3302" i="54"/>
  <c r="A3303" i="54"/>
  <c r="A3304" i="54"/>
  <c r="A3305" i="54"/>
  <c r="A3306" i="54"/>
  <c r="A3307" i="54"/>
  <c r="A3308" i="54"/>
  <c r="A3309" i="54"/>
  <c r="A3310" i="54"/>
  <c r="A3311" i="54"/>
  <c r="A3312" i="54"/>
  <c r="A3313" i="54"/>
  <c r="A3314" i="54"/>
  <c r="A3315" i="54"/>
  <c r="A3316" i="54"/>
  <c r="A3317" i="54"/>
  <c r="A3318" i="54"/>
  <c r="A3319" i="54"/>
  <c r="A3320" i="54"/>
  <c r="A3321" i="54"/>
  <c r="A3322" i="54"/>
  <c r="A3323" i="54"/>
  <c r="A3324" i="54"/>
  <c r="A3325" i="54"/>
  <c r="A3326" i="54"/>
  <c r="A3327" i="54"/>
  <c r="A3328" i="54"/>
  <c r="A3329" i="54"/>
  <c r="A3330" i="54"/>
  <c r="A3331" i="54"/>
  <c r="A3332" i="54"/>
  <c r="A3333" i="54"/>
  <c r="A3334" i="54"/>
  <c r="A3335" i="54"/>
  <c r="A3336" i="54"/>
  <c r="A3337" i="54"/>
  <c r="A3338" i="54"/>
  <c r="A3339" i="54"/>
  <c r="A3340" i="54"/>
  <c r="A3341" i="54"/>
  <c r="A3342" i="54"/>
  <c r="A3343" i="54"/>
  <c r="A3344" i="54"/>
  <c r="A3345" i="54"/>
  <c r="A3346" i="54"/>
  <c r="A3347" i="54"/>
  <c r="A3348" i="54"/>
  <c r="A3349" i="54"/>
  <c r="A3350" i="54"/>
  <c r="A3351" i="54"/>
  <c r="A3352" i="54"/>
  <c r="A3353" i="54"/>
  <c r="A3354" i="54"/>
  <c r="A3355" i="54"/>
  <c r="A3356" i="54"/>
  <c r="A3357" i="54"/>
  <c r="A3358" i="54"/>
  <c r="A3359" i="54"/>
  <c r="A3360" i="54"/>
  <c r="A3361" i="54"/>
  <c r="A3362" i="54"/>
  <c r="A3363" i="54"/>
  <c r="A3364" i="54"/>
  <c r="A3365" i="54"/>
  <c r="A3366" i="54"/>
  <c r="A3367" i="54"/>
  <c r="A3368" i="54"/>
  <c r="A3369" i="54"/>
  <c r="A3370" i="54"/>
  <c r="A3371" i="54"/>
  <c r="A3372" i="54"/>
  <c r="A3373" i="54"/>
  <c r="A3374" i="54"/>
  <c r="A3375" i="54"/>
  <c r="A3376" i="54"/>
  <c r="A3377" i="54"/>
  <c r="A3378" i="54"/>
  <c r="A3379" i="54"/>
  <c r="A3380" i="54"/>
  <c r="A3381" i="54"/>
  <c r="A3382" i="54"/>
  <c r="A3383" i="54"/>
  <c r="A3384" i="54"/>
  <c r="A3385" i="54"/>
  <c r="A3386" i="54"/>
  <c r="A3387" i="54"/>
  <c r="A3388" i="54"/>
  <c r="A3389" i="54"/>
  <c r="A3390" i="54"/>
  <c r="A3391" i="54"/>
  <c r="A3392" i="54"/>
  <c r="A3393" i="54"/>
  <c r="A3394" i="54"/>
  <c r="A3395" i="54"/>
  <c r="A3396" i="54"/>
  <c r="A3397" i="54"/>
  <c r="A3398" i="54"/>
  <c r="A3399" i="54"/>
  <c r="A3400" i="54"/>
  <c r="A3401" i="54"/>
  <c r="A3402" i="54"/>
  <c r="A3403" i="54"/>
  <c r="A3404" i="54"/>
  <c r="A3405" i="54"/>
  <c r="A3406" i="54"/>
  <c r="A3407" i="54"/>
  <c r="A3408" i="54"/>
  <c r="A3409" i="54"/>
  <c r="A3410" i="54"/>
  <c r="A3411" i="54"/>
  <c r="A3412" i="54"/>
  <c r="A3413" i="54"/>
  <c r="A3414" i="54"/>
  <c r="A3415" i="54"/>
  <c r="A3416" i="54"/>
  <c r="A3417" i="54"/>
  <c r="A3418" i="54"/>
  <c r="A3419" i="54"/>
  <c r="A3420" i="54"/>
  <c r="A3421" i="54"/>
  <c r="A3422" i="54"/>
  <c r="A3423" i="54"/>
  <c r="A3424" i="54"/>
  <c r="A3425" i="54"/>
  <c r="A3426" i="54"/>
  <c r="A3427" i="54"/>
  <c r="A3428" i="54"/>
  <c r="A3429" i="54"/>
  <c r="A3430" i="54"/>
  <c r="A3431" i="54"/>
  <c r="A3432" i="54"/>
  <c r="A3433" i="54"/>
  <c r="A3434" i="54"/>
  <c r="A3435" i="54"/>
  <c r="A3436" i="54"/>
  <c r="A3437" i="54"/>
  <c r="A3438" i="54"/>
  <c r="A3439" i="54"/>
  <c r="A3440" i="54"/>
  <c r="A3441" i="54"/>
  <c r="A3442" i="54"/>
  <c r="A3443" i="54"/>
  <c r="A3444" i="54"/>
  <c r="A3445" i="54"/>
  <c r="A3446" i="54"/>
  <c r="A3447" i="54"/>
  <c r="A3448" i="54"/>
  <c r="A3449" i="54"/>
  <c r="A3450" i="54"/>
  <c r="A3451" i="54"/>
  <c r="A3452" i="54"/>
  <c r="A3453" i="54"/>
  <c r="A3454" i="54"/>
  <c r="A3455" i="54"/>
  <c r="A3456" i="54"/>
  <c r="A3457" i="54"/>
  <c r="A3458" i="54"/>
  <c r="A3459" i="54"/>
  <c r="A3460" i="54"/>
  <c r="A3461" i="54"/>
  <c r="A3462" i="54"/>
  <c r="A3463" i="54"/>
  <c r="A3464" i="54"/>
  <c r="A3465" i="54"/>
  <c r="A3466" i="54"/>
  <c r="A3467" i="54"/>
  <c r="A3468" i="54"/>
  <c r="A3469" i="54"/>
  <c r="A3470" i="54"/>
  <c r="A3471" i="54"/>
  <c r="A3472" i="54"/>
  <c r="A3473" i="54"/>
  <c r="A3474" i="54"/>
  <c r="A3475" i="54"/>
  <c r="A3476" i="54"/>
  <c r="A3477" i="54"/>
  <c r="A3478" i="54"/>
  <c r="A3479" i="54"/>
  <c r="A3480" i="54"/>
  <c r="A3481" i="54"/>
  <c r="A3482" i="54"/>
  <c r="A3483" i="54"/>
  <c r="A3484" i="54"/>
  <c r="A3485" i="54"/>
  <c r="A3486" i="54"/>
  <c r="A3487" i="54"/>
  <c r="A3488" i="54"/>
  <c r="A3489" i="54"/>
  <c r="A3490" i="54"/>
  <c r="A3491" i="54"/>
  <c r="A3492" i="54"/>
  <c r="A3493" i="54"/>
  <c r="A3494" i="54"/>
  <c r="A3495" i="54"/>
  <c r="A3496" i="54"/>
  <c r="A3497" i="54"/>
  <c r="A3498" i="54"/>
  <c r="A3499" i="54"/>
  <c r="A3500" i="54"/>
  <c r="A3501" i="54"/>
  <c r="A3502" i="54"/>
  <c r="A3503" i="54"/>
  <c r="A3504" i="54"/>
  <c r="A3505" i="54"/>
  <c r="A3506" i="54"/>
  <c r="A3507" i="54"/>
  <c r="A3508" i="54"/>
  <c r="A3509" i="54"/>
  <c r="A3510" i="54"/>
  <c r="A3511" i="54"/>
  <c r="A3512" i="54"/>
  <c r="A3513" i="54"/>
  <c r="A3514" i="54"/>
  <c r="A3515" i="54"/>
  <c r="A3516" i="54"/>
  <c r="A3517" i="54"/>
  <c r="A3518" i="54"/>
  <c r="A3519" i="54"/>
  <c r="A3520" i="54"/>
  <c r="A3521" i="54"/>
  <c r="A3522" i="54"/>
  <c r="A3523" i="54"/>
  <c r="A3524" i="54"/>
  <c r="A3525" i="54"/>
  <c r="A3526" i="54"/>
  <c r="A3527" i="54"/>
  <c r="A3528" i="54"/>
  <c r="A3529" i="54"/>
  <c r="A3530" i="54"/>
  <c r="A3531" i="54"/>
  <c r="A3532" i="54"/>
  <c r="A3533" i="54"/>
  <c r="A3534" i="54"/>
  <c r="A3535" i="54"/>
  <c r="A3536" i="54"/>
  <c r="A3537" i="54"/>
  <c r="A3538" i="54"/>
  <c r="A3539" i="54"/>
  <c r="A3540" i="54"/>
  <c r="A3541" i="54"/>
  <c r="A3542" i="54"/>
  <c r="A3543" i="54"/>
  <c r="A3544" i="54"/>
  <c r="A3545" i="54"/>
  <c r="A3546" i="54"/>
  <c r="A3547" i="54"/>
  <c r="A3548" i="54"/>
  <c r="A3549" i="54"/>
  <c r="A3550" i="54"/>
  <c r="A3551" i="54"/>
  <c r="A3552" i="54"/>
  <c r="A3553" i="54"/>
  <c r="A3554" i="54"/>
  <c r="A3555" i="54"/>
  <c r="A3556" i="54"/>
  <c r="A3557" i="54"/>
  <c r="A3558" i="54"/>
  <c r="A3559" i="54"/>
  <c r="A3560" i="54"/>
  <c r="A3561" i="54"/>
  <c r="A3562" i="54"/>
  <c r="A3563" i="54"/>
  <c r="A3564" i="54"/>
  <c r="A3565" i="54"/>
  <c r="A3566" i="54"/>
  <c r="A3567" i="54"/>
  <c r="A3568" i="54"/>
  <c r="A3569" i="54"/>
  <c r="A3570" i="54"/>
  <c r="A3571" i="54"/>
  <c r="A3572" i="54"/>
  <c r="A3573" i="54"/>
  <c r="A3574" i="54"/>
  <c r="A3575" i="54"/>
  <c r="A3576" i="54"/>
  <c r="A3577" i="54"/>
  <c r="A3578" i="54"/>
  <c r="A3579" i="54"/>
  <c r="A3580" i="54"/>
  <c r="A3581" i="54"/>
  <c r="A3582" i="54"/>
  <c r="A3583" i="54"/>
  <c r="A3584" i="54"/>
  <c r="A3585" i="54"/>
  <c r="A3586" i="54"/>
  <c r="A3587" i="54"/>
  <c r="A3588" i="54"/>
  <c r="A3589" i="54"/>
  <c r="A3590" i="54"/>
  <c r="A3591" i="54"/>
  <c r="A3592" i="54"/>
  <c r="A3593" i="54"/>
  <c r="A3594" i="54"/>
  <c r="A3595" i="54"/>
  <c r="A3596" i="54"/>
  <c r="A3597" i="54"/>
  <c r="A3598" i="54"/>
  <c r="A3599" i="54"/>
  <c r="A3600" i="54"/>
  <c r="A3601" i="54"/>
  <c r="A3602" i="54"/>
  <c r="A3603" i="54"/>
  <c r="A3604" i="54"/>
  <c r="A3605" i="54"/>
  <c r="A3606" i="54"/>
  <c r="A3607" i="54"/>
  <c r="A3608" i="54"/>
  <c r="A3609" i="54"/>
  <c r="A3610" i="54"/>
  <c r="A3611" i="54"/>
  <c r="A3612" i="54"/>
  <c r="A3613" i="54"/>
  <c r="A3614" i="54"/>
  <c r="A3615" i="54"/>
  <c r="A3616" i="54"/>
  <c r="A3617" i="54"/>
  <c r="A3618" i="54"/>
  <c r="A3619" i="54"/>
  <c r="A3620" i="54"/>
  <c r="A3621" i="54"/>
  <c r="A3622" i="54"/>
  <c r="A3623" i="54"/>
  <c r="A3624" i="54"/>
  <c r="A3625" i="54"/>
  <c r="A3626" i="54"/>
  <c r="A3627" i="54"/>
  <c r="A3628" i="54"/>
  <c r="A3629" i="54"/>
  <c r="A3630" i="54"/>
  <c r="A3631" i="54"/>
  <c r="A3632" i="54"/>
  <c r="A3633" i="54"/>
  <c r="A3634" i="54"/>
  <c r="A3635" i="54"/>
  <c r="A3636" i="54"/>
  <c r="A3637" i="54"/>
  <c r="A3638" i="54"/>
  <c r="A3639" i="54"/>
  <c r="A3640" i="54"/>
  <c r="A3641" i="54"/>
  <c r="A3642" i="54"/>
  <c r="A3643" i="54"/>
  <c r="A3644" i="54"/>
  <c r="A3645" i="54"/>
  <c r="A3646" i="54"/>
  <c r="A3647" i="54"/>
  <c r="A3648" i="54"/>
  <c r="A3649" i="54"/>
  <c r="A3650" i="54"/>
  <c r="A3651" i="54"/>
  <c r="A3652" i="54"/>
  <c r="A3653" i="54"/>
  <c r="A3654" i="54"/>
  <c r="A3655" i="54"/>
  <c r="A3656" i="54"/>
  <c r="A3657" i="54"/>
  <c r="A3658" i="54"/>
  <c r="A3659" i="54"/>
  <c r="A3660" i="54"/>
  <c r="A3661" i="54"/>
  <c r="A3662" i="54"/>
  <c r="A3663" i="54"/>
  <c r="A3664" i="54"/>
  <c r="A3665" i="54"/>
  <c r="A3666" i="54"/>
  <c r="A3667" i="54"/>
  <c r="A3668" i="54"/>
  <c r="A3669" i="54"/>
  <c r="A3670" i="54"/>
  <c r="A3671" i="54"/>
  <c r="A3672" i="54"/>
  <c r="A3673" i="54"/>
  <c r="A3674" i="54"/>
  <c r="A3675" i="54"/>
  <c r="A3676" i="54"/>
  <c r="A3677" i="54"/>
  <c r="A3678" i="54"/>
  <c r="A3679" i="54"/>
  <c r="A3680" i="54"/>
  <c r="A3681" i="54"/>
  <c r="A3682" i="54"/>
  <c r="A3683" i="54"/>
  <c r="A3684" i="54"/>
  <c r="A3685" i="54"/>
  <c r="A3686" i="54"/>
  <c r="A3687" i="54"/>
  <c r="A3688" i="54"/>
  <c r="A3689" i="54"/>
  <c r="A3690" i="54"/>
  <c r="A3691" i="54"/>
  <c r="A3692" i="54"/>
  <c r="A3693" i="54"/>
  <c r="A3694" i="54"/>
  <c r="A3695" i="54"/>
  <c r="A3696" i="54"/>
  <c r="A3697" i="54"/>
  <c r="A3698" i="54"/>
  <c r="A3699" i="54"/>
  <c r="A3700" i="54"/>
  <c r="A3701" i="54"/>
  <c r="A3702" i="54"/>
  <c r="A3703" i="54"/>
  <c r="A3704" i="54"/>
  <c r="A3705" i="54"/>
  <c r="A3706" i="54"/>
  <c r="A3707" i="54"/>
  <c r="A3708" i="54"/>
  <c r="A3709" i="54"/>
  <c r="A3710" i="54"/>
  <c r="A3711" i="54"/>
  <c r="A3712" i="54"/>
  <c r="A3713" i="54"/>
  <c r="A3714" i="54"/>
  <c r="A3715" i="54"/>
  <c r="A3716" i="54"/>
  <c r="A3717" i="54"/>
  <c r="A3718" i="54"/>
  <c r="A3719" i="54"/>
  <c r="A3720" i="54"/>
  <c r="A3721" i="54"/>
  <c r="A3722" i="54"/>
  <c r="A3723" i="54"/>
  <c r="A3724" i="54"/>
  <c r="A3725" i="54"/>
  <c r="A3726" i="54"/>
  <c r="A3727" i="54"/>
  <c r="A3728" i="54"/>
  <c r="A3729" i="54"/>
  <c r="A3730" i="54"/>
  <c r="A3731" i="54"/>
  <c r="A3732" i="54"/>
  <c r="A3733" i="54"/>
  <c r="A3734" i="54"/>
  <c r="A3735" i="54"/>
  <c r="A3736" i="54"/>
  <c r="A3737" i="54"/>
  <c r="A3738" i="54"/>
  <c r="A3739" i="54"/>
  <c r="A3740" i="54"/>
  <c r="A3741" i="54"/>
  <c r="A3742" i="54"/>
  <c r="A3743" i="54"/>
  <c r="A3744" i="54"/>
  <c r="A3745" i="54"/>
  <c r="A3746" i="54"/>
  <c r="A3747" i="54"/>
  <c r="A3748" i="54"/>
  <c r="A3749" i="54"/>
  <c r="A3750" i="54"/>
  <c r="A3751" i="54"/>
  <c r="A3752" i="54"/>
  <c r="A3753" i="54"/>
  <c r="A3754" i="54"/>
  <c r="A3755" i="54"/>
  <c r="A3756" i="54"/>
  <c r="A3757" i="54"/>
  <c r="A3758" i="54"/>
  <c r="A3759" i="54"/>
  <c r="A3760" i="54"/>
  <c r="A3761" i="54"/>
  <c r="A3762" i="54"/>
  <c r="A3763" i="54"/>
  <c r="A3764" i="54"/>
  <c r="A3765" i="54"/>
  <c r="A3766" i="54"/>
  <c r="A3767" i="54"/>
  <c r="A3768" i="54"/>
  <c r="A3769" i="54"/>
  <c r="A3770" i="54"/>
  <c r="A3771" i="54"/>
  <c r="A3772" i="54"/>
  <c r="A3773" i="54"/>
  <c r="A3774" i="54"/>
  <c r="A3775" i="54"/>
  <c r="A3776" i="54"/>
  <c r="A3777" i="54"/>
  <c r="A3778" i="54"/>
  <c r="A3779" i="54"/>
  <c r="A3780" i="54"/>
  <c r="A3781" i="54"/>
  <c r="A3782" i="54"/>
  <c r="A3783" i="54"/>
  <c r="A3784" i="54"/>
  <c r="A3785" i="54"/>
  <c r="A3786" i="54"/>
  <c r="A3787" i="54"/>
  <c r="A3788" i="54"/>
  <c r="A3789" i="54"/>
  <c r="A3790" i="54"/>
  <c r="A3791" i="54"/>
  <c r="A3792" i="54"/>
  <c r="A3793" i="54"/>
  <c r="A3794" i="54"/>
  <c r="A3795" i="54"/>
  <c r="A3796" i="54"/>
  <c r="A3797" i="54"/>
  <c r="A3798" i="54"/>
  <c r="A3799" i="54"/>
  <c r="A3800" i="54"/>
  <c r="A3801" i="54"/>
  <c r="A3802" i="54"/>
  <c r="A3803" i="54"/>
  <c r="A3804" i="54"/>
  <c r="A3805" i="54"/>
  <c r="A3806" i="54"/>
  <c r="A3807" i="54"/>
  <c r="A3808" i="54"/>
  <c r="A3809" i="54"/>
  <c r="A3810" i="54"/>
  <c r="A3811" i="54"/>
  <c r="A3812" i="54"/>
  <c r="A3813" i="54"/>
  <c r="A3814" i="54"/>
  <c r="A3815" i="54"/>
  <c r="A3816" i="54"/>
  <c r="A3817" i="54"/>
  <c r="A3818" i="54"/>
  <c r="A3819" i="54"/>
  <c r="A3820" i="54"/>
  <c r="A3821" i="54"/>
  <c r="A3822" i="54"/>
  <c r="A3823" i="54"/>
  <c r="A3824" i="54"/>
  <c r="A3825" i="54"/>
  <c r="A3826" i="54"/>
  <c r="A3827" i="54"/>
  <c r="A3828" i="54"/>
  <c r="A3829" i="54"/>
  <c r="A3830" i="54"/>
  <c r="A3831" i="54"/>
  <c r="A3832" i="54"/>
  <c r="A3833" i="54"/>
  <c r="A3834" i="54"/>
  <c r="A3835" i="54"/>
  <c r="A3836" i="54"/>
  <c r="A3837" i="54"/>
  <c r="A3838" i="54"/>
  <c r="A3839" i="54"/>
  <c r="A3840" i="54"/>
  <c r="A3841" i="54"/>
  <c r="A3842" i="54"/>
  <c r="A3843" i="54"/>
  <c r="A3844" i="54"/>
  <c r="A3845" i="54"/>
  <c r="A3846" i="54"/>
  <c r="A3847" i="54"/>
  <c r="A3848" i="54"/>
  <c r="A3849" i="54"/>
  <c r="A3850" i="54"/>
  <c r="A3851" i="54"/>
  <c r="A3852" i="54"/>
  <c r="A3853" i="54"/>
  <c r="A3854" i="54"/>
  <c r="A3855" i="54"/>
  <c r="A3856" i="54"/>
  <c r="A3857" i="54"/>
  <c r="A3858" i="54"/>
  <c r="A3859" i="54"/>
  <c r="A3860" i="54"/>
  <c r="A3861" i="54"/>
  <c r="A3862" i="54"/>
  <c r="A3863" i="54"/>
  <c r="A3864" i="54"/>
  <c r="A3865" i="54"/>
  <c r="A3866" i="54"/>
  <c r="A3867" i="54"/>
  <c r="A3868" i="54"/>
  <c r="A3869" i="54"/>
  <c r="A3870" i="54"/>
  <c r="A3871" i="54"/>
  <c r="A3872" i="54"/>
  <c r="A3873" i="54"/>
  <c r="A3874" i="54"/>
  <c r="A3875" i="54"/>
  <c r="A3876" i="54"/>
  <c r="A3877" i="54"/>
  <c r="A3878" i="54"/>
  <c r="A3879" i="54"/>
  <c r="A3880" i="54"/>
  <c r="A3881" i="54"/>
  <c r="A3882" i="54"/>
  <c r="A3883" i="54"/>
  <c r="A3884" i="54"/>
  <c r="A3885" i="54"/>
  <c r="A3886" i="54"/>
  <c r="A3887" i="54"/>
  <c r="A3888" i="54"/>
  <c r="A3889" i="54"/>
  <c r="A3890" i="54"/>
  <c r="A3891" i="54"/>
  <c r="A3892" i="54"/>
  <c r="A3893" i="54"/>
  <c r="A3894" i="54"/>
  <c r="A3895" i="54"/>
  <c r="A3896" i="54"/>
  <c r="A3897" i="54"/>
  <c r="A3898" i="54"/>
  <c r="A3899" i="54"/>
  <c r="A3900" i="54"/>
  <c r="A3901" i="54"/>
  <c r="A3902" i="54"/>
  <c r="A3903" i="54"/>
  <c r="A3904" i="54"/>
  <c r="A3905" i="54"/>
  <c r="A3906" i="54"/>
  <c r="A3907" i="54"/>
  <c r="A3908" i="54"/>
  <c r="A3909" i="54"/>
  <c r="A3910" i="54"/>
  <c r="A3911" i="54"/>
  <c r="A3912" i="54"/>
  <c r="A3913" i="54"/>
  <c r="A3914" i="54"/>
  <c r="A3915" i="54"/>
  <c r="A3916" i="54"/>
  <c r="A3917" i="54"/>
  <c r="A3918" i="54"/>
  <c r="A3919" i="54"/>
  <c r="A3920" i="54"/>
  <c r="A3921" i="54"/>
  <c r="A3922" i="54"/>
  <c r="A3923" i="54"/>
  <c r="A3924" i="54"/>
  <c r="A3925" i="54"/>
  <c r="A3926" i="54"/>
  <c r="A3927" i="54"/>
  <c r="A3928" i="54"/>
  <c r="A3929" i="54"/>
  <c r="A3930" i="54"/>
  <c r="A3931" i="54"/>
  <c r="A3932" i="54"/>
  <c r="A3933" i="54"/>
  <c r="A3934" i="54"/>
  <c r="A3935" i="54"/>
  <c r="A3936" i="54"/>
  <c r="A3937" i="54"/>
  <c r="A3938" i="54"/>
  <c r="A3939" i="54"/>
  <c r="A3940" i="54"/>
  <c r="A3941" i="54"/>
  <c r="A3942" i="54"/>
  <c r="A3943" i="54"/>
  <c r="A3944" i="54"/>
  <c r="A3945" i="54"/>
  <c r="A3946" i="54"/>
  <c r="A3947" i="54"/>
  <c r="A3948" i="54"/>
  <c r="A3949" i="54"/>
  <c r="A3950" i="54"/>
  <c r="A3951" i="54"/>
  <c r="A3952" i="54"/>
  <c r="A3953" i="54"/>
  <c r="A3954" i="54"/>
  <c r="A3955" i="54"/>
  <c r="A3956" i="54"/>
  <c r="A3957" i="54"/>
  <c r="A3958" i="54"/>
  <c r="A3959" i="54"/>
  <c r="A3960" i="54"/>
  <c r="A3961" i="54"/>
  <c r="A3962" i="54"/>
  <c r="A3963" i="54"/>
  <c r="A3964" i="54"/>
  <c r="A3965" i="54"/>
  <c r="A3966" i="54"/>
  <c r="A3967" i="54"/>
  <c r="A3968" i="54"/>
  <c r="A3969" i="54"/>
  <c r="A3970" i="54"/>
  <c r="A3971" i="54"/>
  <c r="A3972" i="54"/>
  <c r="A3973" i="54"/>
  <c r="A3974" i="54"/>
  <c r="A3975" i="54"/>
  <c r="A3976" i="54"/>
  <c r="A3977" i="54"/>
  <c r="A3978" i="54"/>
  <c r="A3979" i="54"/>
  <c r="A3980" i="54"/>
  <c r="A3981" i="54"/>
  <c r="A3982" i="54"/>
  <c r="A3983" i="54"/>
  <c r="A3984" i="54"/>
  <c r="A3985" i="54"/>
  <c r="A3986" i="54"/>
  <c r="A3987" i="54"/>
  <c r="A3988" i="54"/>
  <c r="A3989" i="54"/>
  <c r="A3990" i="54"/>
  <c r="A3991" i="54"/>
  <c r="A3992" i="54"/>
  <c r="A3993" i="54"/>
  <c r="A3994" i="54"/>
  <c r="A3995" i="54"/>
  <c r="A3996" i="54"/>
  <c r="A3997" i="54"/>
  <c r="A3998" i="54"/>
  <c r="A3999" i="54"/>
  <c r="A4000" i="54"/>
  <c r="A4001" i="54"/>
  <c r="A4002" i="54"/>
  <c r="A4003" i="54"/>
  <c r="A4004" i="54"/>
  <c r="A4005" i="54"/>
  <c r="A4006" i="54"/>
  <c r="A4007" i="54"/>
  <c r="A4008" i="54"/>
  <c r="A4009" i="54"/>
  <c r="A4010" i="54"/>
  <c r="A4011" i="54"/>
  <c r="A4012" i="54"/>
  <c r="A4013" i="54"/>
  <c r="A4014" i="54"/>
  <c r="A4015" i="54"/>
  <c r="A4016" i="54"/>
  <c r="A4017" i="54"/>
  <c r="A4018" i="54"/>
  <c r="A4019" i="54"/>
  <c r="A4020" i="54"/>
  <c r="A4021" i="54"/>
  <c r="A4022" i="54"/>
  <c r="A4023" i="54"/>
  <c r="A4024" i="54"/>
  <c r="A4025" i="54"/>
  <c r="A4026" i="54"/>
  <c r="A4027" i="54"/>
  <c r="A4028" i="54"/>
  <c r="A4029" i="54"/>
  <c r="A4030" i="54"/>
  <c r="A4031" i="54"/>
  <c r="A4032" i="54"/>
  <c r="A4033" i="54"/>
  <c r="A4034" i="54"/>
  <c r="A4035" i="54"/>
  <c r="A4036" i="54"/>
  <c r="A4037" i="54"/>
  <c r="A4038" i="54"/>
  <c r="A4039" i="54"/>
  <c r="A4040" i="54"/>
  <c r="A4041" i="54"/>
  <c r="A4042" i="54"/>
  <c r="A4043" i="54"/>
  <c r="A4044" i="54"/>
  <c r="A4045" i="54"/>
  <c r="A4046" i="54"/>
  <c r="A4047" i="54"/>
  <c r="A4048" i="54"/>
  <c r="A4049" i="54"/>
  <c r="A4050" i="54"/>
  <c r="A4051" i="54"/>
  <c r="A4052" i="54"/>
  <c r="A4053" i="54"/>
  <c r="A4054" i="54"/>
  <c r="A4055" i="54"/>
  <c r="A4056" i="54"/>
  <c r="A4057" i="54"/>
  <c r="A4058" i="54"/>
  <c r="A4059" i="54"/>
  <c r="A4060" i="54"/>
  <c r="A4061" i="54"/>
  <c r="A4062" i="54"/>
  <c r="A4063" i="54"/>
  <c r="A4064" i="54"/>
  <c r="A4065" i="54"/>
  <c r="A4066" i="54"/>
  <c r="A4067" i="54"/>
  <c r="A4068" i="54"/>
  <c r="A4069" i="54"/>
  <c r="A4070" i="54"/>
  <c r="A4071" i="54"/>
  <c r="A4072" i="54"/>
  <c r="A4073" i="54"/>
  <c r="A4074" i="54"/>
  <c r="A4075" i="54"/>
  <c r="A4076" i="54"/>
  <c r="A4077" i="54"/>
  <c r="A4078" i="54"/>
  <c r="A4079" i="54"/>
  <c r="A4080" i="54"/>
  <c r="A4081" i="54"/>
  <c r="A4082" i="54"/>
  <c r="A4083" i="54"/>
  <c r="A4084" i="54"/>
  <c r="A4085" i="54"/>
  <c r="A4086" i="54"/>
  <c r="A4087" i="54"/>
  <c r="A4088" i="54"/>
  <c r="A4089" i="54"/>
  <c r="A4090" i="54"/>
  <c r="A4091" i="54"/>
  <c r="A4092" i="54"/>
  <c r="A4093" i="54"/>
  <c r="A4094" i="54"/>
  <c r="A4095" i="54"/>
  <c r="A4096" i="54"/>
  <c r="A4097" i="54"/>
  <c r="A4098" i="54"/>
  <c r="A4099" i="54"/>
  <c r="A4100" i="54"/>
  <c r="A4101" i="54"/>
  <c r="A4102" i="54"/>
  <c r="A4103" i="54"/>
  <c r="A4104" i="54"/>
  <c r="A4105" i="54"/>
  <c r="A4106" i="54"/>
  <c r="A4107" i="54"/>
  <c r="A4108" i="54"/>
  <c r="A4109" i="54"/>
  <c r="A4110" i="54"/>
  <c r="A4111" i="54"/>
  <c r="A4112" i="54"/>
  <c r="A4113" i="54"/>
  <c r="A4114" i="54"/>
  <c r="A4115" i="54"/>
  <c r="A4116" i="54"/>
  <c r="A4117" i="54"/>
  <c r="A4118" i="54"/>
  <c r="A4119" i="54"/>
  <c r="A4120" i="54"/>
  <c r="A4121" i="54"/>
  <c r="A4122" i="54"/>
  <c r="A4123" i="54"/>
  <c r="A4124" i="54"/>
  <c r="A4125" i="54"/>
  <c r="A4126" i="54"/>
  <c r="A4127" i="54"/>
  <c r="A4128" i="54"/>
  <c r="A4129" i="54"/>
  <c r="A4130" i="54"/>
  <c r="A4131" i="54"/>
  <c r="A4132" i="54"/>
  <c r="A4133" i="54"/>
  <c r="A4134" i="54"/>
  <c r="A4135" i="54"/>
  <c r="A4136" i="54"/>
  <c r="A4137" i="54"/>
  <c r="A4138" i="54"/>
  <c r="A4139" i="54"/>
  <c r="A4140" i="54"/>
  <c r="A4141" i="54"/>
  <c r="A4142" i="54"/>
  <c r="A4143" i="54"/>
  <c r="A4144" i="54"/>
  <c r="A4145" i="54"/>
  <c r="A4146" i="54"/>
  <c r="A4147" i="54"/>
  <c r="A4148" i="54"/>
  <c r="A4149" i="54"/>
  <c r="A4150" i="54"/>
  <c r="A4151" i="54"/>
  <c r="A4152" i="54"/>
  <c r="A4153" i="54"/>
  <c r="A4154" i="54"/>
  <c r="A4155" i="54"/>
  <c r="A4156" i="54"/>
  <c r="A4157" i="54"/>
  <c r="A4158" i="54"/>
  <c r="A4159" i="54"/>
  <c r="A4160" i="54"/>
  <c r="A4161" i="54"/>
  <c r="A4162" i="54"/>
  <c r="A4163" i="54"/>
  <c r="A4164" i="54"/>
  <c r="A4165" i="54"/>
  <c r="A4166" i="54"/>
  <c r="A4167" i="54"/>
  <c r="A4168" i="54"/>
  <c r="A4169" i="54"/>
  <c r="A4170" i="54"/>
  <c r="A4171" i="54"/>
  <c r="A4172" i="54"/>
  <c r="A4173" i="54"/>
  <c r="A4174" i="54"/>
  <c r="A4175" i="54"/>
  <c r="A4176" i="54"/>
  <c r="A4177" i="54"/>
  <c r="A4178" i="54"/>
  <c r="A4179" i="54"/>
  <c r="A4180" i="54"/>
  <c r="A4181" i="54"/>
  <c r="A4182" i="54"/>
  <c r="A4183" i="54"/>
  <c r="A4184" i="54"/>
  <c r="A4185" i="54"/>
  <c r="A4186" i="54"/>
  <c r="A4187" i="54"/>
  <c r="A4188" i="54"/>
  <c r="A4189" i="54"/>
  <c r="A4190" i="54"/>
  <c r="A4191" i="54"/>
  <c r="A4192" i="54"/>
  <c r="A4193" i="54"/>
  <c r="A4194" i="54"/>
  <c r="A4195" i="54"/>
  <c r="A4196" i="54"/>
  <c r="A4197" i="54"/>
  <c r="A4198" i="54"/>
  <c r="A4199" i="54"/>
  <c r="A4200" i="54"/>
  <c r="A4201" i="54"/>
  <c r="A4202" i="54"/>
  <c r="A4203" i="54"/>
  <c r="A4204" i="54"/>
  <c r="A4205" i="54"/>
  <c r="A4206" i="54"/>
  <c r="A4207" i="54"/>
  <c r="A4208" i="54"/>
  <c r="A4209" i="54"/>
  <c r="A4210" i="54"/>
  <c r="A4211" i="54"/>
  <c r="A4212" i="54"/>
  <c r="A4213" i="54"/>
  <c r="A4214" i="54"/>
  <c r="A4215" i="54"/>
  <c r="A4216" i="54"/>
  <c r="A4217" i="54"/>
  <c r="A4218" i="54"/>
  <c r="A4219" i="54"/>
  <c r="A4220" i="54"/>
  <c r="A4221" i="54"/>
  <c r="A4222" i="54"/>
  <c r="A4223" i="54"/>
  <c r="A4224" i="54"/>
  <c r="A4225" i="54"/>
  <c r="A4226" i="54"/>
  <c r="A4227" i="54"/>
  <c r="A4228" i="54"/>
  <c r="A4229" i="54"/>
  <c r="A4230" i="54"/>
  <c r="A4231" i="54"/>
  <c r="A4232" i="54"/>
  <c r="A4233" i="54"/>
  <c r="A4234" i="54"/>
  <c r="A4235" i="54"/>
  <c r="A4236" i="54"/>
  <c r="A4237" i="54"/>
  <c r="A4238" i="54"/>
  <c r="A4239" i="54"/>
  <c r="A4240" i="54"/>
  <c r="A4241" i="54"/>
  <c r="A4242" i="54"/>
  <c r="A4243" i="54"/>
  <c r="A4244" i="54"/>
  <c r="A4245" i="54"/>
  <c r="A4246" i="54"/>
  <c r="A4247" i="54"/>
  <c r="A4248" i="54"/>
  <c r="A4249" i="54"/>
  <c r="A4250" i="54"/>
  <c r="A4251" i="54"/>
  <c r="A4252" i="54"/>
  <c r="A4253" i="54"/>
  <c r="A4254" i="54"/>
  <c r="A4255" i="54"/>
  <c r="A4256" i="54"/>
  <c r="A4257" i="54"/>
  <c r="A4258" i="54"/>
  <c r="A4259" i="54"/>
  <c r="A4260" i="54"/>
  <c r="A4261" i="54"/>
  <c r="A4262" i="54"/>
  <c r="A4263" i="54"/>
  <c r="A4264" i="54"/>
  <c r="A4265" i="54"/>
  <c r="A4266" i="54"/>
  <c r="A4267" i="54"/>
  <c r="A4268" i="54"/>
  <c r="A4269" i="54"/>
  <c r="A4270" i="54"/>
  <c r="A4271" i="54"/>
  <c r="A4272" i="54"/>
  <c r="A4273" i="54"/>
  <c r="A4274" i="54"/>
  <c r="A4275" i="54"/>
  <c r="A4276" i="54"/>
  <c r="A4277" i="54"/>
  <c r="A4278" i="54"/>
  <c r="A4279" i="54"/>
  <c r="A4280" i="54"/>
  <c r="A4281" i="54"/>
  <c r="A4282" i="54"/>
  <c r="A4283" i="54"/>
  <c r="A4284" i="54"/>
  <c r="A4285" i="54"/>
  <c r="A4286" i="54"/>
  <c r="A4287" i="54"/>
  <c r="A4288" i="54"/>
  <c r="A4289" i="54"/>
  <c r="A4290" i="54"/>
  <c r="A4291" i="54"/>
  <c r="A4292" i="54"/>
  <c r="A4293" i="54"/>
  <c r="A4294" i="54"/>
  <c r="A4295" i="54"/>
  <c r="A4296" i="54"/>
  <c r="A4297" i="54"/>
  <c r="A4298" i="54"/>
  <c r="A4299" i="54"/>
  <c r="A4300" i="54"/>
  <c r="A4301" i="54"/>
  <c r="A4302" i="54"/>
  <c r="A4303" i="54"/>
  <c r="A4304" i="54"/>
  <c r="A4305" i="54"/>
  <c r="A4306" i="54"/>
  <c r="A4307" i="54"/>
  <c r="A4308" i="54"/>
  <c r="A4309" i="54"/>
  <c r="A4310" i="54"/>
  <c r="A4311" i="54"/>
  <c r="A4312" i="54"/>
  <c r="A4313" i="54"/>
  <c r="A4314" i="54"/>
  <c r="A4315" i="54"/>
  <c r="A4316" i="54"/>
  <c r="A4317" i="54"/>
  <c r="A4318" i="54"/>
  <c r="A4319" i="54"/>
  <c r="A4320" i="54"/>
  <c r="A4321" i="54"/>
  <c r="A4322" i="54"/>
  <c r="A4323" i="54"/>
  <c r="A4324" i="54"/>
  <c r="A4325" i="54"/>
  <c r="A4326" i="54"/>
  <c r="A4327" i="54"/>
  <c r="A4328" i="54"/>
  <c r="A4329" i="54"/>
  <c r="A4330" i="54"/>
  <c r="A4331" i="54"/>
  <c r="A4332" i="54"/>
  <c r="A4333" i="54"/>
  <c r="A4334" i="54"/>
  <c r="A4335" i="54"/>
  <c r="A4336" i="54"/>
  <c r="A4337" i="54"/>
  <c r="A4338" i="54"/>
  <c r="A4339" i="54"/>
  <c r="A4340" i="54"/>
  <c r="A4341" i="54"/>
  <c r="A4342" i="54"/>
  <c r="A4343" i="54"/>
  <c r="A4344" i="54"/>
  <c r="A4345" i="54"/>
  <c r="A4346" i="54"/>
  <c r="A4347" i="54"/>
  <c r="A4348" i="54"/>
  <c r="A4349" i="54"/>
  <c r="A4350" i="54"/>
  <c r="A4351" i="54"/>
  <c r="A4352" i="54"/>
  <c r="A4353" i="54"/>
  <c r="A4354" i="54"/>
  <c r="A4355" i="54"/>
  <c r="A4356" i="54"/>
  <c r="A4357" i="54"/>
  <c r="A4358" i="54"/>
  <c r="A4359" i="54"/>
  <c r="A4360" i="54"/>
  <c r="A4361" i="54"/>
  <c r="A4362" i="54"/>
  <c r="A4363" i="54"/>
  <c r="A4364" i="54"/>
  <c r="A4365" i="54"/>
  <c r="A4366" i="54"/>
  <c r="A4367" i="54"/>
  <c r="A4368" i="54"/>
  <c r="A4369" i="54"/>
  <c r="A4370" i="54"/>
  <c r="A4371" i="54"/>
  <c r="A4372" i="54"/>
  <c r="A4373" i="54"/>
  <c r="A4374" i="54"/>
  <c r="A4375" i="54"/>
  <c r="A4376" i="54"/>
  <c r="A4377" i="54"/>
  <c r="A4378" i="54"/>
  <c r="A4379" i="54"/>
  <c r="A4380" i="54"/>
  <c r="A4381" i="54"/>
  <c r="A4382" i="54"/>
  <c r="A4383" i="54"/>
  <c r="A4384" i="54"/>
  <c r="A4385" i="54"/>
  <c r="A4386" i="54"/>
  <c r="A4387" i="54"/>
  <c r="A4388" i="54"/>
  <c r="A4389" i="54"/>
  <c r="A4390" i="54"/>
  <c r="A4391" i="54"/>
  <c r="A4392" i="54"/>
  <c r="A4393" i="54"/>
  <c r="A4394" i="54"/>
  <c r="A4395" i="54"/>
  <c r="A4396" i="54"/>
  <c r="A4397" i="54"/>
  <c r="A4398" i="54"/>
  <c r="A4399" i="54"/>
  <c r="A4400" i="54"/>
  <c r="A4401" i="54"/>
  <c r="A4402" i="54"/>
  <c r="A4403" i="54"/>
  <c r="A4404" i="54"/>
  <c r="A4405" i="54"/>
  <c r="A4406" i="54"/>
  <c r="A4407" i="54"/>
  <c r="A4408" i="54"/>
  <c r="A4409" i="54"/>
  <c r="A4410" i="54"/>
  <c r="A4411" i="54"/>
  <c r="A4412" i="54"/>
  <c r="A4413" i="54"/>
  <c r="A4414" i="54"/>
  <c r="A4415" i="54"/>
  <c r="A4416" i="54"/>
  <c r="A4417" i="54"/>
  <c r="A4418" i="54"/>
  <c r="A4419" i="54"/>
  <c r="A4420" i="54"/>
  <c r="A4421" i="54"/>
  <c r="A4422" i="54"/>
  <c r="A4423" i="54"/>
  <c r="A4424" i="54"/>
  <c r="A4425" i="54"/>
  <c r="A4426" i="54"/>
  <c r="A4427" i="54"/>
  <c r="A4428" i="54"/>
  <c r="A4429" i="54"/>
  <c r="A4430" i="54"/>
  <c r="A4431" i="54"/>
  <c r="A4432" i="54"/>
  <c r="A4433" i="54"/>
  <c r="A4434" i="54"/>
  <c r="A4435" i="54"/>
  <c r="A4436" i="54"/>
  <c r="A4437" i="54"/>
  <c r="A4438" i="54"/>
  <c r="A4439" i="54"/>
  <c r="A4440" i="54"/>
  <c r="A4441" i="54"/>
  <c r="A4442" i="54"/>
  <c r="A4443" i="54"/>
  <c r="A4444" i="54"/>
  <c r="A4445" i="54"/>
  <c r="A4446" i="54"/>
  <c r="A4447" i="54"/>
  <c r="A4448" i="54"/>
  <c r="A4449" i="54"/>
  <c r="A4450" i="54"/>
  <c r="A4451" i="54"/>
  <c r="A4452" i="54"/>
  <c r="A4453" i="54"/>
  <c r="A4454" i="54"/>
  <c r="A4455" i="54"/>
  <c r="A4456" i="54"/>
  <c r="A4457" i="54"/>
  <c r="A4458" i="54"/>
  <c r="A4459" i="54"/>
  <c r="A4460" i="54"/>
  <c r="A4461" i="54"/>
  <c r="A4462" i="54"/>
  <c r="A4463" i="54"/>
  <c r="A4464" i="54"/>
  <c r="A4465" i="54"/>
  <c r="A4466" i="54"/>
  <c r="A4467" i="54"/>
  <c r="A4468" i="54"/>
  <c r="A4469" i="54"/>
  <c r="A4470" i="54"/>
  <c r="A4471" i="54"/>
  <c r="A4472" i="54"/>
  <c r="A4473" i="54"/>
  <c r="A4474" i="54"/>
  <c r="A4475" i="54"/>
  <c r="A4476" i="54"/>
  <c r="A4477" i="54"/>
  <c r="A4478" i="54"/>
  <c r="A4479" i="54"/>
  <c r="A4480" i="54"/>
  <c r="A4481" i="54"/>
  <c r="A4482" i="54"/>
  <c r="A4483" i="54"/>
  <c r="A4484" i="54"/>
  <c r="A4485" i="54"/>
  <c r="A4486" i="54"/>
  <c r="A4487" i="54"/>
  <c r="A4488" i="54"/>
  <c r="A4489" i="54"/>
  <c r="A4490" i="54"/>
  <c r="A4491" i="54"/>
  <c r="A4492" i="54"/>
  <c r="A4493" i="54"/>
  <c r="A4494" i="54"/>
  <c r="A4495" i="54"/>
  <c r="A4496" i="54"/>
  <c r="A4497" i="54"/>
  <c r="A4498" i="54"/>
  <c r="A4499" i="54"/>
  <c r="A4500" i="54"/>
  <c r="A4501" i="54"/>
  <c r="A4502" i="54"/>
  <c r="A4503" i="54"/>
  <c r="A4504" i="54"/>
  <c r="A4505" i="54"/>
  <c r="A4506" i="54"/>
  <c r="A4507" i="54"/>
  <c r="A4508" i="54"/>
  <c r="A4509" i="54"/>
  <c r="A4510" i="54"/>
  <c r="A4511" i="54"/>
  <c r="A4512" i="54"/>
  <c r="A4513" i="54"/>
  <c r="A4514" i="54"/>
  <c r="A4515" i="54"/>
  <c r="A4516" i="54"/>
  <c r="A4517" i="54"/>
  <c r="A4518" i="54"/>
  <c r="A4519" i="54"/>
  <c r="A4520" i="54"/>
  <c r="A4521" i="54"/>
  <c r="A4522" i="54"/>
  <c r="A4523" i="54"/>
  <c r="A4524" i="54"/>
  <c r="A4525" i="54"/>
  <c r="A4526" i="54"/>
  <c r="A4527" i="54"/>
  <c r="A4528" i="54"/>
  <c r="A4529" i="54"/>
  <c r="A4530" i="54"/>
  <c r="A4531" i="54"/>
  <c r="A4532" i="54"/>
  <c r="A4533" i="54"/>
  <c r="A4534" i="54"/>
  <c r="A4535" i="54"/>
  <c r="A4536" i="54"/>
  <c r="A4537" i="54"/>
  <c r="A4538" i="54"/>
  <c r="A4539" i="54"/>
  <c r="A4540" i="54"/>
  <c r="A4541" i="54"/>
  <c r="A4542" i="54"/>
  <c r="A4543" i="54"/>
  <c r="A4544" i="54"/>
  <c r="A4545" i="54"/>
  <c r="A4" i="54"/>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4" i="3"/>
  <c r="A5" i="42"/>
  <c r="A6" i="42"/>
  <c r="A7" i="42"/>
  <c r="A8" i="42"/>
  <c r="A9" i="42"/>
  <c r="A10" i="42"/>
  <c r="A11" i="42"/>
  <c r="A12" i="42"/>
  <c r="A13" i="42"/>
  <c r="A14" i="42"/>
  <c r="A15" i="42"/>
  <c r="A16" i="42"/>
  <c r="A17" i="42"/>
  <c r="A18" i="42"/>
  <c r="A19" i="42"/>
  <c r="A20" i="42"/>
  <c r="A21" i="42"/>
  <c r="A22" i="42"/>
  <c r="A23" i="42"/>
  <c r="A24" i="42"/>
  <c r="A25" i="42"/>
  <c r="A26" i="42"/>
  <c r="A27" i="42"/>
  <c r="A28" i="42"/>
  <c r="A29" i="42"/>
  <c r="A30" i="42"/>
  <c r="A31" i="42"/>
  <c r="A32" i="42"/>
  <c r="A33" i="42"/>
  <c r="A34" i="42"/>
  <c r="A4" i="42"/>
  <c r="A5" i="60"/>
  <c r="A6" i="60"/>
  <c r="A7" i="60"/>
  <c r="A8" i="60"/>
  <c r="A9" i="60"/>
  <c r="A10" i="60"/>
  <c r="A11" i="60"/>
  <c r="A12" i="60"/>
  <c r="A13" i="60"/>
  <c r="A14" i="60"/>
  <c r="A15" i="60"/>
  <c r="A16" i="60"/>
  <c r="A17" i="60"/>
  <c r="A18" i="60"/>
  <c r="A19" i="60"/>
  <c r="A20" i="60"/>
  <c r="A21" i="60"/>
  <c r="A22" i="60"/>
  <c r="A23" i="60"/>
  <c r="A24" i="60"/>
  <c r="A25" i="60"/>
  <c r="A26" i="60"/>
  <c r="A27" i="60"/>
  <c r="A28" i="60"/>
  <c r="A29" i="60"/>
  <c r="A30" i="60"/>
  <c r="A31" i="60"/>
  <c r="A32" i="60"/>
  <c r="A33" i="60"/>
  <c r="A34" i="60"/>
  <c r="A35" i="60"/>
  <c r="A36" i="60"/>
  <c r="A37" i="60"/>
  <c r="A38" i="60"/>
  <c r="A39" i="60"/>
  <c r="A40" i="60"/>
  <c r="A41" i="60"/>
  <c r="A42" i="60"/>
  <c r="A43" i="60"/>
  <c r="A44" i="60"/>
  <c r="A45" i="60"/>
  <c r="A46" i="60"/>
  <c r="A47" i="60"/>
  <c r="A48" i="60"/>
  <c r="A49" i="60"/>
  <c r="A50" i="60"/>
  <c r="A51" i="60"/>
  <c r="A52" i="60"/>
  <c r="A53" i="60"/>
  <c r="A54" i="60"/>
  <c r="A55" i="60"/>
  <c r="A56" i="60"/>
  <c r="A57" i="60"/>
  <c r="A58" i="60"/>
  <c r="A59" i="60"/>
  <c r="A60" i="60"/>
  <c r="A61" i="60"/>
  <c r="A62" i="60"/>
  <c r="A63" i="60"/>
  <c r="A64" i="60"/>
  <c r="A65" i="60"/>
  <c r="A66" i="60"/>
  <c r="A67" i="60"/>
  <c r="A68" i="60"/>
  <c r="A69" i="60"/>
  <c r="A70" i="60"/>
  <c r="A71" i="60"/>
  <c r="A72" i="60"/>
  <c r="A73" i="60"/>
  <c r="A74" i="60"/>
  <c r="A75" i="60"/>
  <c r="A76" i="60"/>
  <c r="A77" i="60"/>
  <c r="A78" i="60"/>
  <c r="A79" i="60"/>
  <c r="A80" i="60"/>
  <c r="A81" i="60"/>
  <c r="A82" i="60"/>
  <c r="A83" i="60"/>
  <c r="A84" i="60"/>
  <c r="A85" i="60"/>
  <c r="A86" i="60"/>
  <c r="A87" i="60"/>
  <c r="A88" i="60"/>
  <c r="A89" i="60"/>
  <c r="A90" i="60"/>
  <c r="A91" i="60"/>
  <c r="A92" i="60"/>
  <c r="A93" i="60"/>
  <c r="A94" i="60"/>
  <c r="A95" i="60"/>
  <c r="A96" i="60"/>
  <c r="A97" i="60"/>
  <c r="A98" i="60"/>
  <c r="A99" i="60"/>
  <c r="A100" i="60"/>
  <c r="A101" i="60"/>
  <c r="A102" i="60"/>
  <c r="A103" i="60"/>
  <c r="A104" i="60"/>
  <c r="A105" i="60"/>
  <c r="A106" i="60"/>
  <c r="A107" i="60"/>
  <c r="A108" i="60"/>
  <c r="A109" i="60"/>
  <c r="A110" i="60"/>
  <c r="A111" i="60"/>
  <c r="A112" i="60"/>
  <c r="A113" i="60"/>
  <c r="A114" i="60"/>
  <c r="A115" i="60"/>
  <c r="A116" i="60"/>
  <c r="A117" i="60"/>
  <c r="A118" i="60"/>
  <c r="A119" i="60"/>
  <c r="A120" i="60"/>
  <c r="A121" i="60"/>
  <c r="A122" i="60"/>
  <c r="A123" i="60"/>
  <c r="A124" i="60"/>
  <c r="A125" i="60"/>
  <c r="A126" i="60"/>
  <c r="A127" i="60"/>
  <c r="A128" i="60"/>
  <c r="A129" i="60"/>
  <c r="A130" i="60"/>
  <c r="A131" i="60"/>
  <c r="A132" i="60"/>
  <c r="A133" i="60"/>
  <c r="A134" i="60"/>
  <c r="A135" i="60"/>
  <c r="A136" i="60"/>
  <c r="A137" i="60"/>
  <c r="A138" i="60"/>
  <c r="A139" i="60"/>
  <c r="A140" i="60"/>
  <c r="A141" i="60"/>
  <c r="A142" i="60"/>
  <c r="A143" i="60"/>
  <c r="A144" i="60"/>
  <c r="A145" i="60"/>
  <c r="A146" i="60"/>
  <c r="A147" i="60"/>
  <c r="A148" i="60"/>
  <c r="A149" i="60"/>
  <c r="A150" i="60"/>
  <c r="A151" i="60"/>
  <c r="A152" i="60"/>
  <c r="A153" i="60"/>
  <c r="A154" i="60"/>
  <c r="A155" i="60"/>
  <c r="A156" i="60"/>
  <c r="A157" i="60"/>
  <c r="A158" i="60"/>
  <c r="A159" i="60"/>
  <c r="A160" i="60"/>
  <c r="A161" i="60"/>
  <c r="A162" i="60"/>
  <c r="A163" i="60"/>
  <c r="A164" i="60"/>
  <c r="A165" i="60"/>
  <c r="A166" i="60"/>
  <c r="A167" i="60"/>
  <c r="A168" i="60"/>
  <c r="A169" i="60"/>
  <c r="A170" i="60"/>
  <c r="A171" i="60"/>
  <c r="A172" i="60"/>
  <c r="A173" i="60"/>
  <c r="A174" i="60"/>
  <c r="A175" i="60"/>
  <c r="A176" i="60"/>
  <c r="A177" i="60"/>
  <c r="A178" i="60"/>
  <c r="A179" i="60"/>
  <c r="A180" i="60"/>
  <c r="A181" i="60"/>
  <c r="A182" i="60"/>
  <c r="A183" i="60"/>
  <c r="A184" i="60"/>
  <c r="A185" i="60"/>
  <c r="A186" i="60"/>
  <c r="A187" i="60"/>
  <c r="A188" i="60"/>
  <c r="A189" i="60"/>
  <c r="A190" i="60"/>
  <c r="A191" i="60"/>
  <c r="A192" i="60"/>
  <c r="A193" i="60"/>
  <c r="A194" i="60"/>
  <c r="A195" i="60"/>
  <c r="A196" i="60"/>
  <c r="A197" i="60"/>
  <c r="A198" i="60"/>
  <c r="A199" i="60"/>
  <c r="A200" i="60"/>
  <c r="A201" i="60"/>
  <c r="A202" i="60"/>
  <c r="A203" i="60"/>
  <c r="A204" i="60"/>
  <c r="A205" i="60"/>
  <c r="A206" i="60"/>
  <c r="A207" i="60"/>
  <c r="A208" i="60"/>
  <c r="A209" i="60"/>
  <c r="A210" i="60"/>
  <c r="A211" i="60"/>
  <c r="A212" i="60"/>
  <c r="A213" i="60"/>
  <c r="A214" i="60"/>
  <c r="A215" i="60"/>
  <c r="A216" i="60"/>
  <c r="A217" i="60"/>
  <c r="A218" i="60"/>
  <c r="A219" i="60"/>
  <c r="A220" i="60"/>
  <c r="A221" i="60"/>
  <c r="A222" i="60"/>
  <c r="A223" i="60"/>
  <c r="A224" i="60"/>
  <c r="A225" i="60"/>
  <c r="A226" i="60"/>
  <c r="A227" i="60"/>
  <c r="A228" i="60"/>
  <c r="A229" i="60"/>
  <c r="A230" i="60"/>
  <c r="A231" i="60"/>
  <c r="A232" i="60"/>
  <c r="A233" i="60"/>
  <c r="A234" i="60"/>
  <c r="A235" i="60"/>
  <c r="A236" i="60"/>
  <c r="A237" i="60"/>
  <c r="A238" i="60"/>
  <c r="A239" i="60"/>
  <c r="A240" i="60"/>
  <c r="A241" i="60"/>
  <c r="A242" i="60"/>
  <c r="A243" i="60"/>
  <c r="A244" i="60"/>
  <c r="A245" i="60"/>
  <c r="A246" i="60"/>
  <c r="A247" i="60"/>
  <c r="A248" i="60"/>
  <c r="A249" i="60"/>
  <c r="A250" i="60"/>
  <c r="A251" i="60"/>
  <c r="A252" i="60"/>
  <c r="A253" i="60"/>
  <c r="A254" i="60"/>
  <c r="A255" i="60"/>
  <c r="A256" i="60"/>
  <c r="A257" i="60"/>
  <c r="A258" i="60"/>
  <c r="A259" i="60"/>
  <c r="A260" i="60"/>
  <c r="A261" i="60"/>
  <c r="A262" i="60"/>
  <c r="A263" i="60"/>
  <c r="A264" i="60"/>
  <c r="A265" i="60"/>
  <c r="A266" i="60"/>
  <c r="A267" i="60"/>
  <c r="A268" i="60"/>
  <c r="A269" i="60"/>
  <c r="A270" i="60"/>
  <c r="A271" i="60"/>
  <c r="A272" i="60"/>
  <c r="A273" i="60"/>
  <c r="A274" i="60"/>
  <c r="A275" i="60"/>
  <c r="A276" i="60"/>
  <c r="A277" i="60"/>
  <c r="A278" i="60"/>
  <c r="A279" i="60"/>
  <c r="A280" i="60"/>
  <c r="A281" i="60"/>
  <c r="A282" i="60"/>
  <c r="A283" i="60"/>
  <c r="A284" i="60"/>
  <c r="A285" i="60"/>
  <c r="A286" i="60"/>
  <c r="A287" i="60"/>
  <c r="A288" i="60"/>
  <c r="A289" i="60"/>
  <c r="A290" i="60"/>
  <c r="A291" i="60"/>
  <c r="A292" i="60"/>
  <c r="A293" i="60"/>
  <c r="A294" i="60"/>
  <c r="A295" i="60"/>
  <c r="A296" i="60"/>
  <c r="A297" i="60"/>
  <c r="A298" i="60"/>
  <c r="A299" i="60"/>
  <c r="A300" i="60"/>
  <c r="A301" i="60"/>
  <c r="A302" i="60"/>
  <c r="A303" i="60"/>
  <c r="A304" i="60"/>
  <c r="A305" i="60"/>
  <c r="A306" i="60"/>
  <c r="A307" i="60"/>
  <c r="A308" i="60"/>
  <c r="A309" i="60"/>
  <c r="A310" i="60"/>
  <c r="A311" i="60"/>
  <c r="A312" i="60"/>
  <c r="A313" i="60"/>
  <c r="A314" i="60"/>
  <c r="A315" i="60"/>
  <c r="A316" i="60"/>
  <c r="A317" i="60"/>
  <c r="A318" i="60"/>
  <c r="A319" i="60"/>
  <c r="A320" i="60"/>
  <c r="A321" i="60"/>
  <c r="A322" i="60"/>
  <c r="A323" i="60"/>
  <c r="A324" i="60"/>
  <c r="A325" i="60"/>
  <c r="A326" i="60"/>
  <c r="A327" i="60"/>
  <c r="A328" i="60"/>
  <c r="A329" i="60"/>
  <c r="A330" i="60"/>
  <c r="A331" i="60"/>
  <c r="A332" i="60"/>
  <c r="A333" i="60"/>
  <c r="A334" i="60"/>
  <c r="A335" i="60"/>
  <c r="A336" i="60"/>
  <c r="A337" i="60"/>
  <c r="A338" i="60"/>
  <c r="A339" i="60"/>
  <c r="A340" i="60"/>
  <c r="A341" i="60"/>
  <c r="A342" i="60"/>
  <c r="A343" i="60"/>
  <c r="A344" i="60"/>
  <c r="A345" i="60"/>
  <c r="A346" i="60"/>
  <c r="A347" i="60"/>
  <c r="A348" i="60"/>
  <c r="A349" i="60"/>
  <c r="A350" i="60"/>
  <c r="A351" i="60"/>
  <c r="A352" i="60"/>
  <c r="A353" i="60"/>
  <c r="A354" i="60"/>
  <c r="A355" i="60"/>
  <c r="A356" i="60"/>
  <c r="A357" i="60"/>
  <c r="A358" i="60"/>
  <c r="A359" i="60"/>
  <c r="A360" i="60"/>
  <c r="A361" i="60"/>
  <c r="A362" i="60"/>
  <c r="A363" i="60"/>
  <c r="A364" i="60"/>
  <c r="A365" i="60"/>
  <c r="A366" i="60"/>
  <c r="A367" i="60"/>
  <c r="A368" i="60"/>
  <c r="A369" i="60"/>
  <c r="A370" i="60"/>
  <c r="A371" i="60"/>
  <c r="A372" i="60"/>
  <c r="A373" i="60"/>
  <c r="A374" i="60"/>
  <c r="A375" i="60"/>
  <c r="A376" i="60"/>
  <c r="A377" i="60"/>
  <c r="A378" i="60"/>
  <c r="A379" i="60"/>
  <c r="A380" i="60"/>
  <c r="A381" i="60"/>
  <c r="A382" i="60"/>
  <c r="A383" i="60"/>
  <c r="A384" i="60"/>
  <c r="A385" i="60"/>
  <c r="A386" i="60"/>
  <c r="A387" i="60"/>
  <c r="A388" i="60"/>
  <c r="A389" i="60"/>
  <c r="A390" i="60"/>
  <c r="A391" i="60"/>
  <c r="A392" i="60"/>
  <c r="A393" i="60"/>
  <c r="A394" i="60"/>
  <c r="A395" i="60"/>
  <c r="A396" i="60"/>
  <c r="A397" i="60"/>
  <c r="A398" i="60"/>
  <c r="A399" i="60"/>
  <c r="A400" i="60"/>
  <c r="A401" i="60"/>
  <c r="A402" i="60"/>
  <c r="A403" i="60"/>
  <c r="A404" i="60"/>
  <c r="A405" i="60"/>
  <c r="A406" i="60"/>
  <c r="A407" i="60"/>
  <c r="A408" i="60"/>
  <c r="A409" i="60"/>
  <c r="A410" i="60"/>
  <c r="A411" i="60"/>
  <c r="A412" i="60"/>
  <c r="A413" i="60"/>
  <c r="A414" i="60"/>
  <c r="A415" i="60"/>
  <c r="A416" i="60"/>
  <c r="A417" i="60"/>
  <c r="A418" i="60"/>
  <c r="A419" i="60"/>
  <c r="A420" i="60"/>
  <c r="A421" i="60"/>
  <c r="A422" i="60"/>
  <c r="A423" i="60"/>
  <c r="A424" i="60"/>
  <c r="A425" i="60"/>
  <c r="A426" i="60"/>
  <c r="A427" i="60"/>
  <c r="A428" i="60"/>
  <c r="A429" i="60"/>
  <c r="A430" i="60"/>
  <c r="A431" i="60"/>
  <c r="A432" i="60"/>
  <c r="A433" i="60"/>
  <c r="A434" i="60"/>
  <c r="A435" i="60"/>
  <c r="A436" i="60"/>
  <c r="A437" i="60"/>
  <c r="A438" i="60"/>
  <c r="A439" i="60"/>
  <c r="A440" i="60"/>
  <c r="A441" i="60"/>
  <c r="A442" i="60"/>
  <c r="A443" i="60"/>
  <c r="A444" i="60"/>
  <c r="A445" i="60"/>
  <c r="A446" i="60"/>
  <c r="A447" i="60"/>
  <c r="A448" i="60"/>
  <c r="A449" i="60"/>
  <c r="A450" i="60"/>
  <c r="A451" i="60"/>
  <c r="A452" i="60"/>
  <c r="A453" i="60"/>
  <c r="A454" i="60"/>
  <c r="A455" i="60"/>
  <c r="A456" i="60"/>
  <c r="A457" i="60"/>
  <c r="A458" i="60"/>
  <c r="A459" i="60"/>
  <c r="A460" i="60"/>
  <c r="A461" i="60"/>
  <c r="A462" i="60"/>
  <c r="A463" i="60"/>
  <c r="A464" i="60"/>
  <c r="A465" i="60"/>
  <c r="A466" i="60"/>
  <c r="A467" i="60"/>
  <c r="A468" i="60"/>
  <c r="A469" i="60"/>
  <c r="A470" i="60"/>
  <c r="A471" i="60"/>
  <c r="A472" i="60"/>
  <c r="A473" i="60"/>
  <c r="A474" i="60"/>
  <c r="A475" i="60"/>
  <c r="A476" i="60"/>
  <c r="A477" i="60"/>
  <c r="A478" i="60"/>
  <c r="A479" i="60"/>
  <c r="A480" i="60"/>
  <c r="A481" i="60"/>
  <c r="A482" i="60"/>
  <c r="A483" i="60"/>
  <c r="A484" i="60"/>
  <c r="A485" i="60"/>
  <c r="A486" i="60"/>
  <c r="A487" i="60"/>
  <c r="A488" i="60"/>
  <c r="A489" i="60"/>
  <c r="A490" i="60"/>
  <c r="A491" i="60"/>
  <c r="A492" i="60"/>
  <c r="A493" i="60"/>
  <c r="A494" i="60"/>
  <c r="A495" i="60"/>
  <c r="A496" i="60"/>
  <c r="A497" i="60"/>
  <c r="A498" i="60"/>
  <c r="A499" i="60"/>
  <c r="A500" i="60"/>
  <c r="A501" i="60"/>
  <c r="A502" i="60"/>
  <c r="A503" i="60"/>
  <c r="A504" i="60"/>
  <c r="A505" i="60"/>
  <c r="A506" i="60"/>
  <c r="A507" i="60"/>
  <c r="A508" i="60"/>
  <c r="A509" i="60"/>
  <c r="A510" i="60"/>
  <c r="A511" i="60"/>
  <c r="A512" i="60"/>
  <c r="A513" i="60"/>
  <c r="A514" i="60"/>
  <c r="A515" i="60"/>
  <c r="A516" i="60"/>
  <c r="A517" i="60"/>
  <c r="A518" i="60"/>
  <c r="A519" i="60"/>
  <c r="A520" i="60"/>
  <c r="A521" i="60"/>
  <c r="A522" i="60"/>
  <c r="A523" i="60"/>
  <c r="A524" i="60"/>
  <c r="A525" i="60"/>
  <c r="A526" i="60"/>
  <c r="A527" i="60"/>
  <c r="A528" i="60"/>
  <c r="A529" i="60"/>
  <c r="A530" i="60"/>
  <c r="A531" i="60"/>
  <c r="A532" i="60"/>
  <c r="A533" i="60"/>
  <c r="A534" i="60"/>
  <c r="A535" i="60"/>
  <c r="A536" i="60"/>
  <c r="A537" i="60"/>
  <c r="A538" i="60"/>
  <c r="A539" i="60"/>
  <c r="A540" i="60"/>
  <c r="A541" i="60"/>
  <c r="A542" i="60"/>
  <c r="A543" i="60"/>
  <c r="A544" i="60"/>
  <c r="A545" i="60"/>
  <c r="A546" i="60"/>
  <c r="A547" i="60"/>
  <c r="A548" i="60"/>
  <c r="A549" i="60"/>
  <c r="A550" i="60"/>
  <c r="A551" i="60"/>
  <c r="A552" i="60"/>
  <c r="A553" i="60"/>
  <c r="A554" i="60"/>
  <c r="A555" i="60"/>
  <c r="A556" i="60"/>
  <c r="A557" i="60"/>
  <c r="A558" i="60"/>
  <c r="A559" i="60"/>
  <c r="A560" i="60"/>
  <c r="A561" i="60"/>
  <c r="A562" i="60"/>
  <c r="A563" i="60"/>
  <c r="A564" i="60"/>
  <c r="A565" i="60"/>
  <c r="A566" i="60"/>
  <c r="A567" i="60"/>
  <c r="A568" i="60"/>
  <c r="A569" i="60"/>
  <c r="A570" i="60"/>
  <c r="A571" i="60"/>
  <c r="A572" i="60"/>
  <c r="A573" i="60"/>
  <c r="A574" i="60"/>
  <c r="A575" i="60"/>
  <c r="A576" i="60"/>
  <c r="A577" i="60"/>
  <c r="A578" i="60"/>
  <c r="A579" i="60"/>
  <c r="A580" i="60"/>
  <c r="A581" i="60"/>
  <c r="A582" i="60"/>
  <c r="A583" i="60"/>
  <c r="A584" i="60"/>
  <c r="A585" i="60"/>
  <c r="A586" i="60"/>
  <c r="A587" i="60"/>
  <c r="A588" i="60"/>
  <c r="A589" i="60"/>
  <c r="A590" i="60"/>
  <c r="A591" i="60"/>
  <c r="A592" i="60"/>
  <c r="A593" i="60"/>
  <c r="A594" i="60"/>
  <c r="A595" i="60"/>
  <c r="A596" i="60"/>
  <c r="A597" i="60"/>
  <c r="A598" i="60"/>
  <c r="A599" i="60"/>
  <c r="A600" i="60"/>
  <c r="A601" i="60"/>
  <c r="A602" i="60"/>
  <c r="A603" i="60"/>
  <c r="A604" i="60"/>
  <c r="A605" i="60"/>
  <c r="A606" i="60"/>
  <c r="A607" i="60"/>
  <c r="A608" i="60"/>
  <c r="A609" i="60"/>
  <c r="A610" i="60"/>
  <c r="A611" i="60"/>
  <c r="A612" i="60"/>
  <c r="A613" i="60"/>
  <c r="A614" i="60"/>
  <c r="A615" i="60"/>
  <c r="A616" i="60"/>
  <c r="A617" i="60"/>
  <c r="A618" i="60"/>
  <c r="A619" i="60"/>
  <c r="A620" i="60"/>
  <c r="A621" i="60"/>
  <c r="A622" i="60"/>
  <c r="A623" i="60"/>
  <c r="A624" i="60"/>
  <c r="A625" i="60"/>
  <c r="A626" i="60"/>
  <c r="A627" i="60"/>
  <c r="A628" i="60"/>
  <c r="A629" i="60"/>
  <c r="A630" i="60"/>
  <c r="A631" i="60"/>
  <c r="A632" i="60"/>
  <c r="A633" i="60"/>
  <c r="A634" i="60"/>
  <c r="A635" i="60"/>
  <c r="A636" i="60"/>
  <c r="A637" i="60"/>
  <c r="A638" i="60"/>
  <c r="A639" i="60"/>
  <c r="A640" i="60"/>
  <c r="A641" i="60"/>
  <c r="A642" i="60"/>
  <c r="A643" i="60"/>
  <c r="A644" i="60"/>
  <c r="A645" i="60"/>
  <c r="A646" i="60"/>
  <c r="A647" i="60"/>
  <c r="A648" i="60"/>
  <c r="A649" i="60"/>
  <c r="A650" i="60"/>
  <c r="A651" i="60"/>
  <c r="A652" i="60"/>
  <c r="A653" i="60"/>
  <c r="A654" i="60"/>
  <c r="A655" i="60"/>
  <c r="A656" i="60"/>
  <c r="A657" i="60"/>
  <c r="A658" i="60"/>
  <c r="A659" i="60"/>
  <c r="A660" i="60"/>
  <c r="A661" i="60"/>
  <c r="A662" i="60"/>
  <c r="A663" i="60"/>
  <c r="A664" i="60"/>
  <c r="A665" i="60"/>
  <c r="A666" i="60"/>
  <c r="A667" i="60"/>
  <c r="A668" i="60"/>
  <c r="A669" i="60"/>
  <c r="A670" i="60"/>
  <c r="A671" i="60"/>
  <c r="A672" i="60"/>
  <c r="A673" i="60"/>
  <c r="A674" i="60"/>
  <c r="A675" i="60"/>
  <c r="A676" i="60"/>
  <c r="A677" i="60"/>
  <c r="A678" i="60"/>
  <c r="A679" i="60"/>
  <c r="A680" i="60"/>
  <c r="A681" i="60"/>
  <c r="A682" i="60"/>
  <c r="A683" i="60"/>
  <c r="A684" i="60"/>
  <c r="A685" i="60"/>
  <c r="A686" i="60"/>
  <c r="A687" i="60"/>
  <c r="A688" i="60"/>
  <c r="A689" i="60"/>
  <c r="A690" i="60"/>
  <c r="A691" i="60"/>
  <c r="A692" i="60"/>
  <c r="A693" i="60"/>
  <c r="A694" i="60"/>
  <c r="A695" i="60"/>
  <c r="A696" i="60"/>
  <c r="A697" i="60"/>
  <c r="A698" i="60"/>
  <c r="A699" i="60"/>
  <c r="A700" i="60"/>
  <c r="A701" i="60"/>
  <c r="A702" i="60"/>
  <c r="A703" i="60"/>
  <c r="A704" i="60"/>
  <c r="A705" i="60"/>
  <c r="A706" i="60"/>
  <c r="A707" i="60"/>
  <c r="A708" i="60"/>
  <c r="A709" i="60"/>
  <c r="A710" i="60"/>
  <c r="A711" i="60"/>
  <c r="A712" i="60"/>
  <c r="A713" i="60"/>
  <c r="A714" i="60"/>
  <c r="A715" i="60"/>
  <c r="A716" i="60"/>
  <c r="A717" i="60"/>
  <c r="A718" i="60"/>
  <c r="A719" i="60"/>
  <c r="A720" i="60"/>
  <c r="A721" i="60"/>
  <c r="A722" i="60"/>
  <c r="A723" i="60"/>
  <c r="A724" i="60"/>
  <c r="A725" i="60"/>
  <c r="A726" i="60"/>
  <c r="A727" i="60"/>
  <c r="A728" i="60"/>
  <c r="A729" i="60"/>
  <c r="A730" i="60"/>
  <c r="A731" i="60"/>
  <c r="A732" i="60"/>
  <c r="A733" i="60"/>
  <c r="A734" i="60"/>
  <c r="A735" i="60"/>
  <c r="A736" i="60"/>
  <c r="A737" i="60"/>
  <c r="A738" i="60"/>
  <c r="A739" i="60"/>
  <c r="A740" i="60"/>
  <c r="A741" i="60"/>
  <c r="A742" i="60"/>
  <c r="A743" i="60"/>
  <c r="A744" i="60"/>
  <c r="A745" i="60"/>
  <c r="A746" i="60"/>
  <c r="A747" i="60"/>
  <c r="A748" i="60"/>
  <c r="A749" i="60"/>
  <c r="A750" i="60"/>
  <c r="A751" i="60"/>
  <c r="A752" i="60"/>
  <c r="A753" i="60"/>
  <c r="A754" i="60"/>
  <c r="A755" i="60"/>
  <c r="A756" i="60"/>
  <c r="A757" i="60"/>
  <c r="A758" i="60"/>
  <c r="A759" i="60"/>
  <c r="A760" i="60"/>
  <c r="A761" i="60"/>
  <c r="A762" i="60"/>
  <c r="A763" i="60"/>
  <c r="A764" i="60"/>
  <c r="A765" i="60"/>
  <c r="A766" i="60"/>
  <c r="A767" i="60"/>
  <c r="A768" i="60"/>
  <c r="A769" i="60"/>
  <c r="A770" i="60"/>
  <c r="A771" i="60"/>
  <c r="A772" i="60"/>
  <c r="A773" i="60"/>
  <c r="A774" i="60"/>
  <c r="A775" i="60"/>
  <c r="A776" i="60"/>
  <c r="A777" i="60"/>
  <c r="A778" i="60"/>
  <c r="A779" i="60"/>
  <c r="A780" i="60"/>
  <c r="A781" i="60"/>
  <c r="A782" i="60"/>
  <c r="A783" i="60"/>
  <c r="A784" i="60"/>
  <c r="A785" i="60"/>
  <c r="A786" i="60"/>
  <c r="A787" i="60"/>
  <c r="A788" i="60"/>
  <c r="A789" i="60"/>
  <c r="A790" i="60"/>
  <c r="A791" i="60"/>
  <c r="A792" i="60"/>
  <c r="A793" i="60"/>
  <c r="A794" i="60"/>
  <c r="A795" i="60"/>
  <c r="A796" i="60"/>
  <c r="A797" i="60"/>
  <c r="A798" i="60"/>
  <c r="A799" i="60"/>
  <c r="A800" i="60"/>
  <c r="A801" i="60"/>
  <c r="A802" i="60"/>
  <c r="A803" i="60"/>
  <c r="A804" i="60"/>
  <c r="A805" i="60"/>
  <c r="A806" i="60"/>
  <c r="A807" i="60"/>
  <c r="A808" i="60"/>
  <c r="A809" i="60"/>
  <c r="A810" i="60"/>
  <c r="A811" i="60"/>
  <c r="A812" i="60"/>
  <c r="A813" i="60"/>
  <c r="A814" i="60"/>
  <c r="A815" i="60"/>
  <c r="A816" i="60"/>
  <c r="A817" i="60"/>
  <c r="A818" i="60"/>
  <c r="A819" i="60"/>
  <c r="A820" i="60"/>
  <c r="A821" i="60"/>
  <c r="A822" i="60"/>
  <c r="A823" i="60"/>
  <c r="A824" i="60"/>
  <c r="A825" i="60"/>
  <c r="A826" i="60"/>
  <c r="A827" i="60"/>
  <c r="A828" i="60"/>
  <c r="A829" i="60"/>
  <c r="A830" i="60"/>
  <c r="A831" i="60"/>
  <c r="A832" i="60"/>
  <c r="A833" i="60"/>
  <c r="A834" i="60"/>
  <c r="A835" i="60"/>
  <c r="A836" i="60"/>
  <c r="A837" i="60"/>
  <c r="A838" i="60"/>
  <c r="A839" i="60"/>
  <c r="A840" i="60"/>
  <c r="A841" i="60"/>
  <c r="A842" i="60"/>
  <c r="A843" i="60"/>
  <c r="A844" i="60"/>
  <c r="A845" i="60"/>
  <c r="A846" i="60"/>
  <c r="A847" i="60"/>
  <c r="A848" i="60"/>
  <c r="A849" i="60"/>
  <c r="A850" i="60"/>
  <c r="A851" i="60"/>
  <c r="A852" i="60"/>
  <c r="A853" i="60"/>
  <c r="A854" i="60"/>
  <c r="A855" i="60"/>
  <c r="A856" i="60"/>
  <c r="A857" i="60"/>
  <c r="A858" i="60"/>
  <c r="A859" i="60"/>
  <c r="A860" i="60"/>
  <c r="A861" i="60"/>
  <c r="A862" i="60"/>
  <c r="A863" i="60"/>
  <c r="A864" i="60"/>
  <c r="A865" i="60"/>
  <c r="A866" i="60"/>
  <c r="A867" i="60"/>
  <c r="A868" i="60"/>
  <c r="A869" i="60"/>
  <c r="A870" i="60"/>
  <c r="A871" i="60"/>
  <c r="A872" i="60"/>
  <c r="A873" i="60"/>
  <c r="A874" i="60"/>
  <c r="A875" i="60"/>
  <c r="A876" i="60"/>
  <c r="A877" i="60"/>
  <c r="A878" i="60"/>
  <c r="A879" i="60"/>
  <c r="A880" i="60"/>
  <c r="A881" i="60"/>
  <c r="A882" i="60"/>
  <c r="A883" i="60"/>
  <c r="A884" i="60"/>
  <c r="A885" i="60"/>
  <c r="A886" i="60"/>
  <c r="A887" i="60"/>
  <c r="A888" i="60"/>
  <c r="A889" i="60"/>
  <c r="A890" i="60"/>
  <c r="A891" i="60"/>
  <c r="A892" i="60"/>
  <c r="A893" i="60"/>
  <c r="A894" i="60"/>
  <c r="A895" i="60"/>
  <c r="A896" i="60"/>
  <c r="A897" i="60"/>
  <c r="A898" i="60"/>
  <c r="A899" i="60"/>
  <c r="A900" i="60"/>
  <c r="A901" i="60"/>
  <c r="A4" i="60"/>
  <c r="A5" i="1" l="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4" i="1"/>
  <c r="E5" i="25" l="1"/>
  <c r="F5" i="25"/>
  <c r="E6" i="25"/>
  <c r="F6" i="25"/>
  <c r="E7" i="25"/>
  <c r="F7" i="25"/>
  <c r="E8" i="25"/>
  <c r="F8" i="25"/>
  <c r="E9" i="25"/>
  <c r="F9" i="25"/>
  <c r="E10" i="25"/>
  <c r="F10" i="25"/>
  <c r="E11" i="25"/>
  <c r="F11" i="25"/>
  <c r="E12" i="25"/>
  <c r="F12" i="25"/>
  <c r="E13" i="25"/>
  <c r="F13" i="25"/>
  <c r="C712" i="60" l="1"/>
  <c r="E712" i="60" s="1"/>
  <c r="C706" i="60"/>
  <c r="E706" i="60" s="1"/>
  <c r="C700" i="60"/>
  <c r="E700" i="60" s="1"/>
  <c r="C694" i="60"/>
  <c r="E694" i="60" s="1"/>
  <c r="C48" i="60"/>
  <c r="E48" i="60" s="1"/>
  <c r="C36" i="60"/>
  <c r="E36" i="60" s="1"/>
  <c r="C24" i="60"/>
  <c r="E24" i="60" s="1"/>
  <c r="C12" i="60"/>
  <c r="E12" i="60" s="1"/>
  <c r="C149" i="60"/>
  <c r="E149" i="60" s="1"/>
  <c r="D137" i="60"/>
  <c r="C723" i="60"/>
  <c r="E723" i="60" s="1"/>
  <c r="D755" i="60"/>
  <c r="D756" i="60"/>
  <c r="D757" i="60"/>
  <c r="D751" i="60"/>
  <c r="D752" i="60"/>
  <c r="D753" i="60"/>
  <c r="D748" i="60"/>
  <c r="D749" i="60"/>
  <c r="D745" i="60"/>
  <c r="D746" i="60"/>
  <c r="C747" i="60"/>
  <c r="E747" i="60" s="1"/>
  <c r="D741" i="60"/>
  <c r="D742" i="60"/>
  <c r="C743" i="60"/>
  <c r="E743" i="60" s="1"/>
  <c r="C744" i="60"/>
  <c r="E744" i="60" s="1"/>
  <c r="D738" i="60"/>
  <c r="D739" i="60"/>
  <c r="D740" i="60"/>
  <c r="D734" i="60"/>
  <c r="D732" i="60"/>
  <c r="D730" i="60"/>
  <c r="C726" i="60"/>
  <c r="E726" i="60" s="1"/>
  <c r="C727" i="60"/>
  <c r="E727" i="60" s="1"/>
  <c r="C718" i="60"/>
  <c r="E718" i="60" s="1"/>
  <c r="C719" i="60"/>
  <c r="E719" i="60" s="1"/>
  <c r="C720" i="60"/>
  <c r="E720" i="60" s="1"/>
  <c r="C721" i="60"/>
  <c r="E721" i="60" s="1"/>
  <c r="C722" i="60"/>
  <c r="E722" i="60" s="1"/>
  <c r="C724" i="60"/>
  <c r="E724" i="60" s="1"/>
  <c r="C725" i="60"/>
  <c r="E725" i="60" s="1"/>
  <c r="C695" i="60"/>
  <c r="E695" i="60" s="1"/>
  <c r="C696" i="60"/>
  <c r="E696" i="60" s="1"/>
  <c r="C697" i="60"/>
  <c r="E697" i="60" s="1"/>
  <c r="C698" i="60"/>
  <c r="E698" i="60" s="1"/>
  <c r="C699" i="60"/>
  <c r="E699" i="60" s="1"/>
  <c r="C701" i="60"/>
  <c r="E701" i="60" s="1"/>
  <c r="C702" i="60"/>
  <c r="E702" i="60" s="1"/>
  <c r="C703" i="60"/>
  <c r="E703" i="60" s="1"/>
  <c r="C704" i="60"/>
  <c r="E704" i="60" s="1"/>
  <c r="C705" i="60"/>
  <c r="E705" i="60" s="1"/>
  <c r="C707" i="60"/>
  <c r="E707" i="60" s="1"/>
  <c r="C708" i="60"/>
  <c r="E708" i="60" s="1"/>
  <c r="C709" i="60"/>
  <c r="E709" i="60" s="1"/>
  <c r="C710" i="60"/>
  <c r="E710" i="60" s="1"/>
  <c r="C711" i="60"/>
  <c r="E711" i="60" s="1"/>
  <c r="C713" i="60"/>
  <c r="E713" i="60" s="1"/>
  <c r="C714" i="60"/>
  <c r="E714" i="60" s="1"/>
  <c r="C715" i="60"/>
  <c r="E715" i="60" s="1"/>
  <c r="C716" i="60"/>
  <c r="E716" i="60" s="1"/>
  <c r="C717" i="60"/>
  <c r="E717" i="60" s="1"/>
  <c r="D685" i="60"/>
  <c r="D686" i="60"/>
  <c r="D687" i="60"/>
  <c r="C688" i="60"/>
  <c r="E688" i="60" s="1"/>
  <c r="C689" i="60"/>
  <c r="E689" i="60" s="1"/>
  <c r="C690" i="60"/>
  <c r="E690" i="60" s="1"/>
  <c r="D691" i="60"/>
  <c r="D692" i="60"/>
  <c r="D693" i="60"/>
  <c r="D613" i="60"/>
  <c r="D614" i="60"/>
  <c r="D615" i="60"/>
  <c r="C616" i="60"/>
  <c r="E616" i="60" s="1"/>
  <c r="D617" i="60"/>
  <c r="D618" i="60"/>
  <c r="D619" i="60"/>
  <c r="D620" i="60"/>
  <c r="D621" i="60"/>
  <c r="C622" i="60"/>
  <c r="E622" i="60" s="1"/>
  <c r="D623" i="60"/>
  <c r="D624" i="60"/>
  <c r="D625" i="60"/>
  <c r="D626" i="60"/>
  <c r="D627" i="60"/>
  <c r="C628" i="60"/>
  <c r="E628" i="60" s="1"/>
  <c r="D629" i="60"/>
  <c r="D630" i="60"/>
  <c r="D631" i="60"/>
  <c r="D632" i="60"/>
  <c r="D633" i="60"/>
  <c r="C634" i="60"/>
  <c r="E634" i="60" s="1"/>
  <c r="D635" i="60"/>
  <c r="D636" i="60"/>
  <c r="D637" i="60"/>
  <c r="D638" i="60"/>
  <c r="D639" i="60"/>
  <c r="C640" i="60"/>
  <c r="E640" i="60" s="1"/>
  <c r="D641" i="60"/>
  <c r="D642" i="60"/>
  <c r="D643" i="60"/>
  <c r="D644" i="60"/>
  <c r="D645" i="60"/>
  <c r="C646" i="60"/>
  <c r="E646" i="60" s="1"/>
  <c r="D647" i="60"/>
  <c r="D648" i="60"/>
  <c r="D649" i="60"/>
  <c r="D650" i="60"/>
  <c r="D651" i="60"/>
  <c r="C652" i="60"/>
  <c r="E652" i="60" s="1"/>
  <c r="D653" i="60"/>
  <c r="D654" i="60"/>
  <c r="D655" i="60"/>
  <c r="D656" i="60"/>
  <c r="D657" i="60"/>
  <c r="C658" i="60"/>
  <c r="E658" i="60" s="1"/>
  <c r="D659" i="60"/>
  <c r="D660" i="60"/>
  <c r="D661" i="60"/>
  <c r="D662" i="60"/>
  <c r="D663" i="60"/>
  <c r="C664" i="60"/>
  <c r="E664" i="60" s="1"/>
  <c r="D665" i="60"/>
  <c r="D666" i="60"/>
  <c r="D667" i="60"/>
  <c r="D668" i="60"/>
  <c r="D669" i="60"/>
  <c r="C670" i="60"/>
  <c r="E670" i="60" s="1"/>
  <c r="D671" i="60"/>
  <c r="D672" i="60"/>
  <c r="D673" i="60"/>
  <c r="D674" i="60"/>
  <c r="D675" i="60"/>
  <c r="C676" i="60"/>
  <c r="E676" i="60" s="1"/>
  <c r="D677" i="60"/>
  <c r="D678" i="60"/>
  <c r="D679" i="60"/>
  <c r="D680" i="60"/>
  <c r="D681" i="60"/>
  <c r="C682" i="60"/>
  <c r="E682" i="60" s="1"/>
  <c r="D683" i="60"/>
  <c r="D601" i="60"/>
  <c r="C602" i="60"/>
  <c r="E602" i="60" s="1"/>
  <c r="D603" i="60"/>
  <c r="D604" i="60"/>
  <c r="D605" i="60"/>
  <c r="C606" i="60"/>
  <c r="E606" i="60" s="1"/>
  <c r="D607" i="60"/>
  <c r="C608" i="60"/>
  <c r="E608" i="60" s="1"/>
  <c r="D609" i="60"/>
  <c r="C610" i="60"/>
  <c r="E610" i="60" s="1"/>
  <c r="D611" i="60"/>
  <c r="C612" i="60"/>
  <c r="E612" i="60" s="1"/>
  <c r="D596" i="60"/>
  <c r="D597" i="60"/>
  <c r="C598" i="60"/>
  <c r="E598" i="60" s="1"/>
  <c r="C599" i="60"/>
  <c r="E599" i="60" s="1"/>
  <c r="C588" i="60"/>
  <c r="E588" i="60" s="1"/>
  <c r="D589" i="60"/>
  <c r="D590" i="60"/>
  <c r="D591" i="60"/>
  <c r="D592" i="60"/>
  <c r="D593" i="60"/>
  <c r="C594" i="60"/>
  <c r="E594" i="60" s="1"/>
  <c r="C499" i="60"/>
  <c r="E499" i="60" s="1"/>
  <c r="C500" i="60"/>
  <c r="E500" i="60" s="1"/>
  <c r="C501" i="60"/>
  <c r="E501" i="60" s="1"/>
  <c r="C502" i="60"/>
  <c r="E502" i="60" s="1"/>
  <c r="C503" i="60"/>
  <c r="E503" i="60" s="1"/>
  <c r="C504" i="60"/>
  <c r="E504" i="60" s="1"/>
  <c r="C505" i="60"/>
  <c r="E505" i="60" s="1"/>
  <c r="C506" i="60"/>
  <c r="E506" i="60" s="1"/>
  <c r="C507" i="60"/>
  <c r="E507" i="60" s="1"/>
  <c r="C508" i="60"/>
  <c r="E508" i="60" s="1"/>
  <c r="C509" i="60"/>
  <c r="E509" i="60" s="1"/>
  <c r="C510" i="60"/>
  <c r="E510" i="60" s="1"/>
  <c r="C511" i="60"/>
  <c r="E511" i="60" s="1"/>
  <c r="C512" i="60"/>
  <c r="E512" i="60" s="1"/>
  <c r="C513" i="60"/>
  <c r="E513" i="60" s="1"/>
  <c r="C514" i="60"/>
  <c r="E514" i="60" s="1"/>
  <c r="C515" i="60"/>
  <c r="E515" i="60" s="1"/>
  <c r="C516" i="60"/>
  <c r="E516" i="60" s="1"/>
  <c r="C517" i="60"/>
  <c r="E517" i="60" s="1"/>
  <c r="C518" i="60"/>
  <c r="E518" i="60" s="1"/>
  <c r="C519" i="60"/>
  <c r="E519" i="60" s="1"/>
  <c r="C520" i="60"/>
  <c r="E520" i="60" s="1"/>
  <c r="C521" i="60"/>
  <c r="E521" i="60" s="1"/>
  <c r="C522" i="60"/>
  <c r="E522" i="60" s="1"/>
  <c r="C523" i="60"/>
  <c r="E523" i="60" s="1"/>
  <c r="C524" i="60"/>
  <c r="E524" i="60" s="1"/>
  <c r="C525" i="60"/>
  <c r="E525" i="60" s="1"/>
  <c r="C526" i="60"/>
  <c r="E526" i="60" s="1"/>
  <c r="C527" i="60"/>
  <c r="E527" i="60" s="1"/>
  <c r="C528" i="60"/>
  <c r="E528" i="60" s="1"/>
  <c r="C529" i="60"/>
  <c r="E529" i="60" s="1"/>
  <c r="C530" i="60"/>
  <c r="E530" i="60" s="1"/>
  <c r="C531" i="60"/>
  <c r="E531" i="60" s="1"/>
  <c r="C532" i="60"/>
  <c r="E532" i="60" s="1"/>
  <c r="C533" i="60"/>
  <c r="E533" i="60" s="1"/>
  <c r="C534" i="60"/>
  <c r="E534" i="60" s="1"/>
  <c r="C535" i="60"/>
  <c r="E535" i="60" s="1"/>
  <c r="C536" i="60"/>
  <c r="E536" i="60" s="1"/>
  <c r="C537" i="60"/>
  <c r="E537" i="60" s="1"/>
  <c r="C538" i="60"/>
  <c r="E538" i="60" s="1"/>
  <c r="C539" i="60"/>
  <c r="E539" i="60" s="1"/>
  <c r="C540" i="60"/>
  <c r="E540" i="60" s="1"/>
  <c r="C541" i="60"/>
  <c r="E541" i="60" s="1"/>
  <c r="C542" i="60"/>
  <c r="E542" i="60" s="1"/>
  <c r="C543" i="60"/>
  <c r="E543" i="60" s="1"/>
  <c r="C544" i="60"/>
  <c r="E544" i="60" s="1"/>
  <c r="C545" i="60"/>
  <c r="E545" i="60" s="1"/>
  <c r="C546" i="60"/>
  <c r="E546" i="60" s="1"/>
  <c r="C547" i="60"/>
  <c r="E547" i="60" s="1"/>
  <c r="C548" i="60"/>
  <c r="E548" i="60" s="1"/>
  <c r="C549" i="60"/>
  <c r="E549" i="60" s="1"/>
  <c r="C550" i="60"/>
  <c r="E550" i="60" s="1"/>
  <c r="C551" i="60"/>
  <c r="E551" i="60" s="1"/>
  <c r="C552" i="60"/>
  <c r="E552" i="60" s="1"/>
  <c r="C553" i="60"/>
  <c r="E553" i="60" s="1"/>
  <c r="C554" i="60"/>
  <c r="E554" i="60" s="1"/>
  <c r="C555" i="60"/>
  <c r="E555" i="60" s="1"/>
  <c r="C556" i="60"/>
  <c r="E556" i="60" s="1"/>
  <c r="C557" i="60"/>
  <c r="E557" i="60" s="1"/>
  <c r="C558" i="60"/>
  <c r="E558" i="60" s="1"/>
  <c r="C559" i="60"/>
  <c r="E559" i="60" s="1"/>
  <c r="C560" i="60"/>
  <c r="E560" i="60" s="1"/>
  <c r="C561" i="60"/>
  <c r="E561" i="60" s="1"/>
  <c r="C562" i="60"/>
  <c r="E562" i="60" s="1"/>
  <c r="C563" i="60"/>
  <c r="E563" i="60" s="1"/>
  <c r="C564" i="60"/>
  <c r="E564" i="60" s="1"/>
  <c r="C565" i="60"/>
  <c r="E565" i="60" s="1"/>
  <c r="C566" i="60"/>
  <c r="E566" i="60" s="1"/>
  <c r="C567" i="60"/>
  <c r="E567" i="60" s="1"/>
  <c r="C568" i="60"/>
  <c r="E568" i="60" s="1"/>
  <c r="C569" i="60"/>
  <c r="E569" i="60" s="1"/>
  <c r="C570" i="60"/>
  <c r="E570" i="60" s="1"/>
  <c r="C571" i="60"/>
  <c r="E571" i="60" s="1"/>
  <c r="C572" i="60"/>
  <c r="E572" i="60" s="1"/>
  <c r="C573" i="60"/>
  <c r="E573" i="60" s="1"/>
  <c r="C574" i="60"/>
  <c r="E574" i="60" s="1"/>
  <c r="C575" i="60"/>
  <c r="E575" i="60" s="1"/>
  <c r="C576" i="60"/>
  <c r="E576" i="60" s="1"/>
  <c r="C577" i="60"/>
  <c r="E577" i="60" s="1"/>
  <c r="C578" i="60"/>
  <c r="E578" i="60" s="1"/>
  <c r="C579" i="60"/>
  <c r="E579" i="60" s="1"/>
  <c r="C580" i="60"/>
  <c r="E580" i="60" s="1"/>
  <c r="C581" i="60"/>
  <c r="E581" i="60" s="1"/>
  <c r="C582" i="60"/>
  <c r="E582" i="60" s="1"/>
  <c r="C583" i="60"/>
  <c r="E583" i="60" s="1"/>
  <c r="C584" i="60"/>
  <c r="E584" i="60" s="1"/>
  <c r="C585" i="60"/>
  <c r="E585" i="60" s="1"/>
  <c r="C586" i="60"/>
  <c r="E586" i="60" s="1"/>
  <c r="C587" i="60"/>
  <c r="E587" i="60" s="1"/>
  <c r="D759" i="60"/>
  <c r="D760" i="60"/>
  <c r="C761" i="60"/>
  <c r="E761" i="60" s="1"/>
  <c r="C762" i="60"/>
  <c r="E762" i="60" s="1"/>
  <c r="D763" i="60"/>
  <c r="D764" i="60"/>
  <c r="D765" i="60"/>
  <c r="D766" i="60"/>
  <c r="C767" i="60"/>
  <c r="E767" i="60" s="1"/>
  <c r="C768" i="60"/>
  <c r="E768" i="60" s="1"/>
  <c r="D769" i="60"/>
  <c r="D770" i="60"/>
  <c r="D771" i="60"/>
  <c r="D772" i="60"/>
  <c r="C773" i="60"/>
  <c r="E773" i="60" s="1"/>
  <c r="C774" i="60"/>
  <c r="E774" i="60" s="1"/>
  <c r="D775" i="60"/>
  <c r="D776" i="60"/>
  <c r="D777" i="60"/>
  <c r="D778" i="60"/>
  <c r="C779" i="60"/>
  <c r="E779" i="60" s="1"/>
  <c r="C780" i="60"/>
  <c r="E780" i="60" s="1"/>
  <c r="D781" i="60"/>
  <c r="D782" i="60"/>
  <c r="D783" i="60"/>
  <c r="D784" i="60"/>
  <c r="C785" i="60"/>
  <c r="E785" i="60" s="1"/>
  <c r="C786" i="60"/>
  <c r="E786" i="60" s="1"/>
  <c r="D787" i="60"/>
  <c r="D788" i="60"/>
  <c r="D789" i="60"/>
  <c r="D790" i="60"/>
  <c r="C791" i="60"/>
  <c r="E791" i="60" s="1"/>
  <c r="C792" i="60"/>
  <c r="E792" i="60" s="1"/>
  <c r="D793" i="60"/>
  <c r="D794" i="60"/>
  <c r="D795" i="60"/>
  <c r="D796" i="60"/>
  <c r="D801" i="60"/>
  <c r="C797" i="60"/>
  <c r="E797" i="60" s="1"/>
  <c r="C798" i="60"/>
  <c r="E798" i="60" s="1"/>
  <c r="C799" i="60"/>
  <c r="E799" i="60" s="1"/>
  <c r="C800" i="60"/>
  <c r="E800" i="60" s="1"/>
  <c r="D802" i="60"/>
  <c r="D803" i="60"/>
  <c r="D804" i="60"/>
  <c r="C805" i="60"/>
  <c r="E805" i="60" s="1"/>
  <c r="C806" i="60"/>
  <c r="E806" i="60" s="1"/>
  <c r="C807" i="60"/>
  <c r="E807" i="60" s="1"/>
  <c r="D808" i="60"/>
  <c r="D809" i="60"/>
  <c r="D810" i="60"/>
  <c r="D811" i="60"/>
  <c r="C812" i="60"/>
  <c r="E812" i="60" s="1"/>
  <c r="C813" i="60"/>
  <c r="E813" i="60" s="1"/>
  <c r="C814" i="60"/>
  <c r="E814" i="60" s="1"/>
  <c r="C815" i="60"/>
  <c r="E815" i="60" s="1"/>
  <c r="D816" i="60"/>
  <c r="D817" i="60"/>
  <c r="C818" i="60"/>
  <c r="E818" i="60" s="1"/>
  <c r="C819" i="60"/>
  <c r="E819" i="60" s="1"/>
  <c r="C820" i="60"/>
  <c r="E820" i="60" s="1"/>
  <c r="C821" i="60"/>
  <c r="E821" i="60" s="1"/>
  <c r="D822" i="60"/>
  <c r="D823" i="60"/>
  <c r="C824" i="60"/>
  <c r="E824" i="60" s="1"/>
  <c r="C825" i="60"/>
  <c r="E825" i="60" s="1"/>
  <c r="D826" i="60"/>
  <c r="D827" i="60"/>
  <c r="D828" i="60"/>
  <c r="D829" i="60"/>
  <c r="D830" i="60"/>
  <c r="D831" i="60"/>
  <c r="D832" i="60"/>
  <c r="D833" i="60"/>
  <c r="D834" i="60"/>
  <c r="D835" i="60"/>
  <c r="D836" i="60"/>
  <c r="D837" i="60"/>
  <c r="D838" i="60"/>
  <c r="D839" i="60"/>
  <c r="D840" i="60"/>
  <c r="D841" i="60"/>
  <c r="D842" i="60"/>
  <c r="D843" i="60"/>
  <c r="D844" i="60"/>
  <c r="D845" i="60"/>
  <c r="D846" i="60"/>
  <c r="D847" i="60"/>
  <c r="D848" i="60"/>
  <c r="D849" i="60"/>
  <c r="D850" i="60"/>
  <c r="D851" i="60"/>
  <c r="D852" i="60"/>
  <c r="D853" i="60"/>
  <c r="C854" i="60"/>
  <c r="E854" i="60" s="1"/>
  <c r="D855" i="60"/>
  <c r="D856" i="60"/>
  <c r="D857" i="60"/>
  <c r="D858" i="60"/>
  <c r="D859" i="60"/>
  <c r="C860" i="60"/>
  <c r="E860" i="60" s="1"/>
  <c r="D861" i="60"/>
  <c r="D862" i="60"/>
  <c r="D863" i="60"/>
  <c r="D864" i="60"/>
  <c r="D865" i="60"/>
  <c r="C866" i="60"/>
  <c r="E866" i="60" s="1"/>
  <c r="D867" i="60"/>
  <c r="D868" i="60"/>
  <c r="D869" i="60"/>
  <c r="D870" i="60"/>
  <c r="D871" i="60"/>
  <c r="D872" i="60"/>
  <c r="D873" i="60"/>
  <c r="D874" i="60"/>
  <c r="D875" i="60"/>
  <c r="D876" i="60"/>
  <c r="D877" i="60"/>
  <c r="D878" i="60"/>
  <c r="D879" i="60"/>
  <c r="D880" i="60"/>
  <c r="D881" i="60"/>
  <c r="D882" i="60"/>
  <c r="D883" i="60"/>
  <c r="D884" i="60"/>
  <c r="D885" i="60"/>
  <c r="D886" i="60"/>
  <c r="D887" i="60"/>
  <c r="D888" i="60"/>
  <c r="D889" i="60"/>
  <c r="D890" i="60"/>
  <c r="D891" i="60"/>
  <c r="D892" i="60"/>
  <c r="D893" i="60"/>
  <c r="D894" i="60"/>
  <c r="D895" i="60"/>
  <c r="D896" i="60"/>
  <c r="D897" i="60"/>
  <c r="D898" i="60"/>
  <c r="D899" i="60"/>
  <c r="D900" i="60"/>
  <c r="D901" i="60"/>
  <c r="D344" i="60"/>
  <c r="D345" i="60"/>
  <c r="D346" i="60"/>
  <c r="D347" i="60"/>
  <c r="D348" i="60"/>
  <c r="D349" i="60"/>
  <c r="D350" i="60"/>
  <c r="D351" i="60"/>
  <c r="D352" i="60"/>
  <c r="D353" i="60"/>
  <c r="D354" i="60"/>
  <c r="D355" i="60"/>
  <c r="D356" i="60"/>
  <c r="D357" i="60"/>
  <c r="D358" i="60"/>
  <c r="D359" i="60"/>
  <c r="D360" i="60"/>
  <c r="C361" i="60"/>
  <c r="E361" i="60" s="1"/>
  <c r="D362" i="60"/>
  <c r="D363" i="60"/>
  <c r="D364" i="60"/>
  <c r="D365" i="60"/>
  <c r="D366" i="60"/>
  <c r="D367" i="60"/>
  <c r="D368" i="60"/>
  <c r="D369" i="60"/>
  <c r="D370" i="60"/>
  <c r="D371" i="60"/>
  <c r="D372" i="60"/>
  <c r="D373" i="60"/>
  <c r="D374" i="60"/>
  <c r="D375" i="60"/>
  <c r="D376" i="60"/>
  <c r="D377" i="60"/>
  <c r="D378" i="60"/>
  <c r="C379" i="60"/>
  <c r="E379" i="60" s="1"/>
  <c r="D380" i="60"/>
  <c r="D381" i="60"/>
  <c r="D382" i="60"/>
  <c r="D383" i="60"/>
  <c r="D384" i="60"/>
  <c r="D385" i="60"/>
  <c r="D386" i="60"/>
  <c r="D387" i="60"/>
  <c r="D388" i="60"/>
  <c r="D389" i="60"/>
  <c r="D390" i="60"/>
  <c r="C391" i="60"/>
  <c r="E391" i="60" s="1"/>
  <c r="D392" i="60"/>
  <c r="D393" i="60"/>
  <c r="D394" i="60"/>
  <c r="D395" i="60"/>
  <c r="D396" i="60"/>
  <c r="D397" i="60"/>
  <c r="D398" i="60"/>
  <c r="D399" i="60"/>
  <c r="D400" i="60"/>
  <c r="D401" i="60"/>
  <c r="D402" i="60"/>
  <c r="D403" i="60"/>
  <c r="D404" i="60"/>
  <c r="D405" i="60"/>
  <c r="D406" i="60"/>
  <c r="D407" i="60"/>
  <c r="D408" i="60"/>
  <c r="C409" i="60"/>
  <c r="E409" i="60" s="1"/>
  <c r="D410" i="60"/>
  <c r="D411" i="60"/>
  <c r="D412" i="60"/>
  <c r="D413" i="60"/>
  <c r="D414" i="60"/>
  <c r="D415" i="60"/>
  <c r="D416" i="60"/>
  <c r="D417" i="60"/>
  <c r="D418" i="60"/>
  <c r="D419" i="60"/>
  <c r="D420" i="60"/>
  <c r="D421" i="60"/>
  <c r="D422" i="60"/>
  <c r="D423" i="60"/>
  <c r="D424" i="60"/>
  <c r="D425" i="60"/>
  <c r="D426" i="60"/>
  <c r="D427" i="60"/>
  <c r="D428" i="60"/>
  <c r="D429" i="60"/>
  <c r="D430" i="60"/>
  <c r="D431" i="60"/>
  <c r="D432" i="60"/>
  <c r="C433" i="60"/>
  <c r="E433" i="60" s="1"/>
  <c r="D434" i="60"/>
  <c r="D435" i="60"/>
  <c r="D436" i="60"/>
  <c r="D437" i="60"/>
  <c r="D438" i="60"/>
  <c r="D439" i="60"/>
  <c r="D440" i="60"/>
  <c r="D441" i="60"/>
  <c r="D442" i="60"/>
  <c r="D443" i="60"/>
  <c r="D444" i="60"/>
  <c r="D445" i="60"/>
  <c r="D446" i="60"/>
  <c r="D447" i="60"/>
  <c r="D448" i="60"/>
  <c r="D449" i="60"/>
  <c r="D450" i="60"/>
  <c r="C451" i="60"/>
  <c r="E451" i="60" s="1"/>
  <c r="D452" i="60"/>
  <c r="D453" i="60"/>
  <c r="D454" i="60"/>
  <c r="D455" i="60"/>
  <c r="D456" i="60"/>
  <c r="C457" i="60"/>
  <c r="E457" i="60" s="1"/>
  <c r="D458" i="60"/>
  <c r="D459" i="60"/>
  <c r="D460" i="60"/>
  <c r="D461" i="60"/>
  <c r="D462" i="60"/>
  <c r="C463" i="60"/>
  <c r="E463" i="60" s="1"/>
  <c r="D464" i="60"/>
  <c r="D465" i="60"/>
  <c r="D466" i="60"/>
  <c r="D467" i="60"/>
  <c r="D468" i="60"/>
  <c r="D469" i="60"/>
  <c r="D470" i="60"/>
  <c r="D471" i="60"/>
  <c r="D472" i="60"/>
  <c r="D473" i="60"/>
  <c r="D474" i="60"/>
  <c r="C475" i="60"/>
  <c r="E475" i="60" s="1"/>
  <c r="D476" i="60"/>
  <c r="D477" i="60"/>
  <c r="D478" i="60"/>
  <c r="D479" i="60"/>
  <c r="C480" i="60"/>
  <c r="E480" i="60" s="1"/>
  <c r="D481" i="60"/>
  <c r="D482" i="60"/>
  <c r="D483" i="60"/>
  <c r="D484" i="60"/>
  <c r="D485" i="60"/>
  <c r="D486" i="60"/>
  <c r="D487" i="60"/>
  <c r="D488" i="60"/>
  <c r="D489" i="60"/>
  <c r="D490" i="60"/>
  <c r="D491" i="60"/>
  <c r="D492" i="60"/>
  <c r="D493" i="60"/>
  <c r="D494" i="60"/>
  <c r="D495" i="60"/>
  <c r="D496" i="60"/>
  <c r="D497" i="60"/>
  <c r="D498" i="60"/>
  <c r="D185" i="60"/>
  <c r="C186" i="60"/>
  <c r="E186" i="60" s="1"/>
  <c r="C189" i="60"/>
  <c r="E189" i="60" s="1"/>
  <c r="C190" i="60"/>
  <c r="E190" i="60" s="1"/>
  <c r="D191" i="60"/>
  <c r="C192" i="60"/>
  <c r="E192" i="60" s="1"/>
  <c r="D193" i="60"/>
  <c r="C195" i="60"/>
  <c r="E195" i="60" s="1"/>
  <c r="C196" i="60"/>
  <c r="E196" i="60" s="1"/>
  <c r="C197" i="60"/>
  <c r="E197" i="60" s="1"/>
  <c r="C198" i="60"/>
  <c r="E198" i="60" s="1"/>
  <c r="D199" i="60"/>
  <c r="C201" i="60"/>
  <c r="E201" i="60" s="1"/>
  <c r="C202" i="60"/>
  <c r="E202" i="60" s="1"/>
  <c r="D203" i="60"/>
  <c r="D204" i="60"/>
  <c r="C207" i="60"/>
  <c r="E207" i="60" s="1"/>
  <c r="C208" i="60"/>
  <c r="E208" i="60" s="1"/>
  <c r="C209" i="60"/>
  <c r="E209" i="60" s="1"/>
  <c r="C210" i="60"/>
  <c r="E210" i="60" s="1"/>
  <c r="D211" i="60"/>
  <c r="C213" i="60"/>
  <c r="E213" i="60" s="1"/>
  <c r="C214" i="60"/>
  <c r="E214" i="60" s="1"/>
  <c r="D215" i="60"/>
  <c r="D216" i="60"/>
  <c r="C219" i="60"/>
  <c r="E219" i="60" s="1"/>
  <c r="C220" i="60"/>
  <c r="E220" i="60" s="1"/>
  <c r="C221" i="60"/>
  <c r="E221" i="60" s="1"/>
  <c r="C222" i="60"/>
  <c r="E222" i="60" s="1"/>
  <c r="D223" i="60"/>
  <c r="D224" i="60"/>
  <c r="C225" i="60"/>
  <c r="E225" i="60" s="1"/>
  <c r="C226" i="60"/>
  <c r="E226" i="60" s="1"/>
  <c r="C227" i="60"/>
  <c r="E227" i="60" s="1"/>
  <c r="C228" i="60"/>
  <c r="E228" i="60" s="1"/>
  <c r="D229" i="60"/>
  <c r="D230" i="60"/>
  <c r="C231" i="60"/>
  <c r="E231" i="60" s="1"/>
  <c r="C232" i="60"/>
  <c r="E232" i="60" s="1"/>
  <c r="C233" i="60"/>
  <c r="E233" i="60" s="1"/>
  <c r="C234" i="60"/>
  <c r="E234" i="60" s="1"/>
  <c r="D235" i="60"/>
  <c r="D236" i="60"/>
  <c r="C237" i="60"/>
  <c r="E237" i="60" s="1"/>
  <c r="C238" i="60"/>
  <c r="E238" i="60" s="1"/>
  <c r="C239" i="60"/>
  <c r="E239" i="60" s="1"/>
  <c r="C240" i="60"/>
  <c r="E240" i="60" s="1"/>
  <c r="D241" i="60"/>
  <c r="D242" i="60"/>
  <c r="C243" i="60"/>
  <c r="E243" i="60" s="1"/>
  <c r="C244" i="60"/>
  <c r="E244" i="60" s="1"/>
  <c r="C245" i="60"/>
  <c r="E245" i="60" s="1"/>
  <c r="C246" i="60"/>
  <c r="E246" i="60" s="1"/>
  <c r="D247" i="60"/>
  <c r="D248" i="60"/>
  <c r="C249" i="60"/>
  <c r="E249" i="60" s="1"/>
  <c r="C250" i="60"/>
  <c r="E250" i="60" s="1"/>
  <c r="C251" i="60"/>
  <c r="E251" i="60" s="1"/>
  <c r="C252" i="60"/>
  <c r="E252" i="60" s="1"/>
  <c r="D253" i="60"/>
  <c r="D254" i="60"/>
  <c r="C255" i="60"/>
  <c r="E255" i="60" s="1"/>
  <c r="C256" i="60"/>
  <c r="E256" i="60" s="1"/>
  <c r="C257" i="60"/>
  <c r="E257" i="60" s="1"/>
  <c r="C258" i="60"/>
  <c r="E258" i="60" s="1"/>
  <c r="D259" i="60"/>
  <c r="D260" i="60"/>
  <c r="C261" i="60"/>
  <c r="E261" i="60" s="1"/>
  <c r="C262" i="60"/>
  <c r="E262" i="60" s="1"/>
  <c r="C263" i="60"/>
  <c r="E263" i="60" s="1"/>
  <c r="C264" i="60"/>
  <c r="E264" i="60" s="1"/>
  <c r="D265" i="60"/>
  <c r="D266" i="60"/>
  <c r="C267" i="60"/>
  <c r="E267" i="60" s="1"/>
  <c r="C268" i="60"/>
  <c r="E268" i="60" s="1"/>
  <c r="C269" i="60"/>
  <c r="E269" i="60" s="1"/>
  <c r="C270" i="60"/>
  <c r="E270" i="60" s="1"/>
  <c r="D271" i="60"/>
  <c r="D272" i="60"/>
  <c r="C273" i="60"/>
  <c r="E273" i="60" s="1"/>
  <c r="C274" i="60"/>
  <c r="E274" i="60" s="1"/>
  <c r="C275" i="60"/>
  <c r="E275" i="60" s="1"/>
  <c r="C276" i="60"/>
  <c r="E276" i="60" s="1"/>
  <c r="D277" i="60"/>
  <c r="D278" i="60"/>
  <c r="C279" i="60"/>
  <c r="E279" i="60" s="1"/>
  <c r="C280" i="60"/>
  <c r="E280" i="60" s="1"/>
  <c r="C281" i="60"/>
  <c r="E281" i="60" s="1"/>
  <c r="C282" i="60"/>
  <c r="E282" i="60" s="1"/>
  <c r="D283" i="60"/>
  <c r="D284" i="60"/>
  <c r="C285" i="60"/>
  <c r="E285" i="60" s="1"/>
  <c r="C286" i="60"/>
  <c r="E286" i="60" s="1"/>
  <c r="C287" i="60"/>
  <c r="E287" i="60" s="1"/>
  <c r="C288" i="60"/>
  <c r="E288" i="60" s="1"/>
  <c r="D289" i="60"/>
  <c r="D290" i="60"/>
  <c r="C291" i="60"/>
  <c r="E291" i="60" s="1"/>
  <c r="C292" i="60"/>
  <c r="E292" i="60" s="1"/>
  <c r="C293" i="60"/>
  <c r="E293" i="60" s="1"/>
  <c r="D294" i="60"/>
  <c r="D295" i="60"/>
  <c r="D296" i="60"/>
  <c r="C297" i="60"/>
  <c r="E297" i="60" s="1"/>
  <c r="C298" i="60"/>
  <c r="E298" i="60" s="1"/>
  <c r="C299" i="60"/>
  <c r="E299" i="60" s="1"/>
  <c r="C300" i="60"/>
  <c r="E300" i="60" s="1"/>
  <c r="D301" i="60"/>
  <c r="D302" i="60"/>
  <c r="C303" i="60"/>
  <c r="E303" i="60" s="1"/>
  <c r="C304" i="60"/>
  <c r="E304" i="60" s="1"/>
  <c r="C305" i="60"/>
  <c r="E305" i="60" s="1"/>
  <c r="D306" i="60"/>
  <c r="D307" i="60"/>
  <c r="D308" i="60"/>
  <c r="C309" i="60"/>
  <c r="E309" i="60" s="1"/>
  <c r="C310" i="60"/>
  <c r="E310" i="60" s="1"/>
  <c r="C311" i="60"/>
  <c r="E311" i="60" s="1"/>
  <c r="C312" i="60"/>
  <c r="E312" i="60" s="1"/>
  <c r="D313" i="60"/>
  <c r="D314" i="60"/>
  <c r="C315" i="60"/>
  <c r="E315" i="60" s="1"/>
  <c r="C316" i="60"/>
  <c r="E316" i="60" s="1"/>
  <c r="C317" i="60"/>
  <c r="E317" i="60" s="1"/>
  <c r="D318" i="60"/>
  <c r="D319" i="60"/>
  <c r="D320" i="60"/>
  <c r="C321" i="60"/>
  <c r="E321" i="60" s="1"/>
  <c r="C322" i="60"/>
  <c r="E322" i="60" s="1"/>
  <c r="C323" i="60"/>
  <c r="E323" i="60" s="1"/>
  <c r="D324" i="60"/>
  <c r="D325" i="60"/>
  <c r="D326" i="60"/>
  <c r="C327" i="60"/>
  <c r="E327" i="60" s="1"/>
  <c r="C328" i="60"/>
  <c r="E328" i="60" s="1"/>
  <c r="C329" i="60"/>
  <c r="E329" i="60" s="1"/>
  <c r="D330" i="60"/>
  <c r="D331" i="60"/>
  <c r="D332" i="60"/>
  <c r="C333" i="60"/>
  <c r="E333" i="60" s="1"/>
  <c r="C334" i="60"/>
  <c r="E334" i="60" s="1"/>
  <c r="C335" i="60"/>
  <c r="E335" i="60" s="1"/>
  <c r="C336" i="60"/>
  <c r="E336" i="60" s="1"/>
  <c r="D337" i="60"/>
  <c r="D338" i="60"/>
  <c r="C339" i="60"/>
  <c r="E339" i="60" s="1"/>
  <c r="C340" i="60"/>
  <c r="E340" i="60" s="1"/>
  <c r="C341" i="60"/>
  <c r="E341" i="60" s="1"/>
  <c r="D342" i="60"/>
  <c r="D343" i="60"/>
  <c r="C600" i="60"/>
  <c r="E600" i="60" s="1"/>
  <c r="D735" i="60"/>
  <c r="D758" i="60"/>
  <c r="D712" i="60" l="1"/>
  <c r="D706" i="60"/>
  <c r="D700" i="60"/>
  <c r="D694" i="60"/>
  <c r="D48" i="60"/>
  <c r="D36" i="60"/>
  <c r="D24" i="60"/>
  <c r="D12" i="60"/>
  <c r="D149" i="60"/>
  <c r="C137" i="60"/>
  <c r="E137" i="60" s="1"/>
  <c r="D724" i="60"/>
  <c r="D723" i="60"/>
  <c r="C757" i="60"/>
  <c r="E757" i="60" s="1"/>
  <c r="C756" i="60"/>
  <c r="E756" i="60" s="1"/>
  <c r="C755" i="60"/>
  <c r="E755" i="60" s="1"/>
  <c r="C753" i="60"/>
  <c r="E753" i="60" s="1"/>
  <c r="C752" i="60"/>
  <c r="E752" i="60" s="1"/>
  <c r="C751" i="60"/>
  <c r="E751" i="60" s="1"/>
  <c r="C749" i="60"/>
  <c r="E749" i="60" s="1"/>
  <c r="C748" i="60"/>
  <c r="E748" i="60" s="1"/>
  <c r="C746" i="60"/>
  <c r="E746" i="60" s="1"/>
  <c r="C745" i="60"/>
  <c r="E745" i="60" s="1"/>
  <c r="C741" i="60"/>
  <c r="E741" i="60" s="1"/>
  <c r="C742" i="60"/>
  <c r="E742" i="60" s="1"/>
  <c r="D744" i="60"/>
  <c r="D743" i="60"/>
  <c r="C739" i="60"/>
  <c r="E739" i="60" s="1"/>
  <c r="C738" i="60"/>
  <c r="E738" i="60" s="1"/>
  <c r="C734" i="60"/>
  <c r="E734" i="60" s="1"/>
  <c r="C732" i="60"/>
  <c r="E732" i="60" s="1"/>
  <c r="C730" i="60"/>
  <c r="E730" i="60" s="1"/>
  <c r="D727" i="60"/>
  <c r="D726" i="60"/>
  <c r="D720" i="60"/>
  <c r="D722" i="60"/>
  <c r="D719" i="60"/>
  <c r="D725" i="60"/>
  <c r="D721" i="60"/>
  <c r="D718" i="60"/>
  <c r="C601" i="60"/>
  <c r="E601" i="60" s="1"/>
  <c r="D711" i="60"/>
  <c r="D704" i="60"/>
  <c r="D697" i="60"/>
  <c r="D715" i="60"/>
  <c r="D708" i="60"/>
  <c r="D701" i="60"/>
  <c r="D717" i="60"/>
  <c r="D714" i="60"/>
  <c r="D710" i="60"/>
  <c r="D707" i="60"/>
  <c r="D703" i="60"/>
  <c r="D699" i="60"/>
  <c r="D696" i="60"/>
  <c r="D716" i="60"/>
  <c r="D713" i="60"/>
  <c r="D709" i="60"/>
  <c r="D705" i="60"/>
  <c r="D702" i="60"/>
  <c r="D698" i="60"/>
  <c r="D695" i="60"/>
  <c r="C693" i="60"/>
  <c r="E693" i="60" s="1"/>
  <c r="C687" i="60"/>
  <c r="E687" i="60" s="1"/>
  <c r="D690" i="60"/>
  <c r="C692" i="60"/>
  <c r="E692" i="60" s="1"/>
  <c r="C686" i="60"/>
  <c r="E686" i="60" s="1"/>
  <c r="D689" i="60"/>
  <c r="C691" i="60"/>
  <c r="E691" i="60" s="1"/>
  <c r="C685" i="60"/>
  <c r="E685" i="60" s="1"/>
  <c r="D688" i="60"/>
  <c r="C681" i="60"/>
  <c r="E681" i="60" s="1"/>
  <c r="C675" i="60"/>
  <c r="E675" i="60" s="1"/>
  <c r="C669" i="60"/>
  <c r="E669" i="60" s="1"/>
  <c r="C663" i="60"/>
  <c r="E663" i="60" s="1"/>
  <c r="C657" i="60"/>
  <c r="E657" i="60" s="1"/>
  <c r="C651" i="60"/>
  <c r="E651" i="60" s="1"/>
  <c r="C645" i="60"/>
  <c r="E645" i="60" s="1"/>
  <c r="C639" i="60"/>
  <c r="E639" i="60" s="1"/>
  <c r="C633" i="60"/>
  <c r="E633" i="60" s="1"/>
  <c r="C627" i="60"/>
  <c r="E627" i="60" s="1"/>
  <c r="C621" i="60"/>
  <c r="E621" i="60" s="1"/>
  <c r="C615" i="60"/>
  <c r="E615" i="60" s="1"/>
  <c r="D682" i="60"/>
  <c r="D676" i="60"/>
  <c r="D670" i="60"/>
  <c r="D664" i="60"/>
  <c r="D658" i="60"/>
  <c r="D652" i="60"/>
  <c r="D646" i="60"/>
  <c r="D640" i="60"/>
  <c r="D634" i="60"/>
  <c r="D628" i="60"/>
  <c r="D622" i="60"/>
  <c r="D616" i="60"/>
  <c r="C680" i="60"/>
  <c r="E680" i="60" s="1"/>
  <c r="C674" i="60"/>
  <c r="E674" i="60" s="1"/>
  <c r="C668" i="60"/>
  <c r="E668" i="60" s="1"/>
  <c r="C662" i="60"/>
  <c r="E662" i="60" s="1"/>
  <c r="C656" i="60"/>
  <c r="E656" i="60" s="1"/>
  <c r="C650" i="60"/>
  <c r="E650" i="60" s="1"/>
  <c r="C644" i="60"/>
  <c r="E644" i="60" s="1"/>
  <c r="C638" i="60"/>
  <c r="E638" i="60" s="1"/>
  <c r="C632" i="60"/>
  <c r="E632" i="60" s="1"/>
  <c r="C626" i="60"/>
  <c r="E626" i="60" s="1"/>
  <c r="C620" i="60"/>
  <c r="E620" i="60" s="1"/>
  <c r="C614" i="60"/>
  <c r="E614" i="60" s="1"/>
  <c r="C679" i="60"/>
  <c r="E679" i="60" s="1"/>
  <c r="C673" i="60"/>
  <c r="E673" i="60" s="1"/>
  <c r="C667" i="60"/>
  <c r="E667" i="60" s="1"/>
  <c r="C661" i="60"/>
  <c r="E661" i="60" s="1"/>
  <c r="C655" i="60"/>
  <c r="E655" i="60" s="1"/>
  <c r="C649" i="60"/>
  <c r="E649" i="60" s="1"/>
  <c r="C643" i="60"/>
  <c r="E643" i="60" s="1"/>
  <c r="C637" i="60"/>
  <c r="E637" i="60" s="1"/>
  <c r="C631" i="60"/>
  <c r="E631" i="60" s="1"/>
  <c r="C625" i="60"/>
  <c r="E625" i="60" s="1"/>
  <c r="C619" i="60"/>
  <c r="E619" i="60" s="1"/>
  <c r="C613" i="60"/>
  <c r="E613" i="60" s="1"/>
  <c r="C678" i="60"/>
  <c r="E678" i="60" s="1"/>
  <c r="C672" i="60"/>
  <c r="E672" i="60" s="1"/>
  <c r="C666" i="60"/>
  <c r="E666" i="60" s="1"/>
  <c r="C660" i="60"/>
  <c r="E660" i="60" s="1"/>
  <c r="C654" i="60"/>
  <c r="E654" i="60" s="1"/>
  <c r="C648" i="60"/>
  <c r="E648" i="60" s="1"/>
  <c r="C642" i="60"/>
  <c r="E642" i="60" s="1"/>
  <c r="C636" i="60"/>
  <c r="E636" i="60" s="1"/>
  <c r="C630" i="60"/>
  <c r="E630" i="60" s="1"/>
  <c r="C624" i="60"/>
  <c r="E624" i="60" s="1"/>
  <c r="C618" i="60"/>
  <c r="E618" i="60" s="1"/>
  <c r="C683" i="60"/>
  <c r="E683" i="60" s="1"/>
  <c r="C677" i="60"/>
  <c r="E677" i="60" s="1"/>
  <c r="C671" i="60"/>
  <c r="E671" i="60" s="1"/>
  <c r="C665" i="60"/>
  <c r="E665" i="60" s="1"/>
  <c r="C659" i="60"/>
  <c r="E659" i="60" s="1"/>
  <c r="C653" i="60"/>
  <c r="E653" i="60" s="1"/>
  <c r="C647" i="60"/>
  <c r="E647" i="60" s="1"/>
  <c r="C641" i="60"/>
  <c r="E641" i="60" s="1"/>
  <c r="C635" i="60"/>
  <c r="E635" i="60" s="1"/>
  <c r="C629" i="60"/>
  <c r="E629" i="60" s="1"/>
  <c r="C623" i="60"/>
  <c r="E623" i="60" s="1"/>
  <c r="C617" i="60"/>
  <c r="E617" i="60" s="1"/>
  <c r="D612" i="60"/>
  <c r="C604" i="60"/>
  <c r="E604" i="60" s="1"/>
  <c r="C607" i="60"/>
  <c r="E607" i="60" s="1"/>
  <c r="C605" i="60"/>
  <c r="E605" i="60" s="1"/>
  <c r="C609" i="60"/>
  <c r="E609" i="60" s="1"/>
  <c r="C603" i="60"/>
  <c r="E603" i="60" s="1"/>
  <c r="C611" i="60"/>
  <c r="E611" i="60" s="1"/>
  <c r="D606" i="60"/>
  <c r="D610" i="60"/>
  <c r="D608" i="60"/>
  <c r="D602" i="60"/>
  <c r="C597" i="60"/>
  <c r="E597" i="60" s="1"/>
  <c r="C596" i="60"/>
  <c r="E596" i="60" s="1"/>
  <c r="D599" i="60"/>
  <c r="D598" i="60"/>
  <c r="C593" i="60"/>
  <c r="E593" i="60" s="1"/>
  <c r="D594" i="60"/>
  <c r="D588" i="60"/>
  <c r="C592" i="60"/>
  <c r="E592" i="60" s="1"/>
  <c r="C591" i="60"/>
  <c r="E591" i="60" s="1"/>
  <c r="C590" i="60"/>
  <c r="E590" i="60" s="1"/>
  <c r="C589" i="60"/>
  <c r="E589" i="60" s="1"/>
  <c r="D569" i="60"/>
  <c r="D535" i="60"/>
  <c r="D564" i="60"/>
  <c r="D529" i="60"/>
  <c r="D558" i="60"/>
  <c r="D523" i="60"/>
  <c r="D586" i="60"/>
  <c r="D553" i="60"/>
  <c r="D517" i="60"/>
  <c r="D580" i="60"/>
  <c r="D547" i="60"/>
  <c r="D511" i="60"/>
  <c r="D575" i="60"/>
  <c r="D541" i="60"/>
  <c r="D505" i="60"/>
  <c r="D583" i="60"/>
  <c r="D577" i="60"/>
  <c r="D572" i="60"/>
  <c r="D561" i="60"/>
  <c r="D556" i="60"/>
  <c r="D550" i="60"/>
  <c r="D544" i="60"/>
  <c r="D538" i="60"/>
  <c r="D532" i="60"/>
  <c r="D526" i="60"/>
  <c r="D520" i="60"/>
  <c r="D514" i="60"/>
  <c r="D508" i="60"/>
  <c r="D502" i="60"/>
  <c r="D585" i="60"/>
  <c r="D582" i="60"/>
  <c r="D579" i="60"/>
  <c r="D574" i="60"/>
  <c r="D571" i="60"/>
  <c r="D568" i="60"/>
  <c r="D566" i="60"/>
  <c r="D563" i="60"/>
  <c r="D560" i="60"/>
  <c r="D557" i="60"/>
  <c r="D555" i="60"/>
  <c r="D552" i="60"/>
  <c r="D549" i="60"/>
  <c r="D546" i="60"/>
  <c r="D543" i="60"/>
  <c r="D540" i="60"/>
  <c r="D537" i="60"/>
  <c r="D534" i="60"/>
  <c r="D531" i="60"/>
  <c r="D528" i="60"/>
  <c r="D525" i="60"/>
  <c r="D522" i="60"/>
  <c r="D519" i="60"/>
  <c r="D516" i="60"/>
  <c r="D513" i="60"/>
  <c r="D510" i="60"/>
  <c r="D507" i="60"/>
  <c r="D504" i="60"/>
  <c r="D501" i="60"/>
  <c r="D587" i="60"/>
  <c r="D584" i="60"/>
  <c r="D581" i="60"/>
  <c r="D578" i="60"/>
  <c r="D576" i="60"/>
  <c r="D573" i="60"/>
  <c r="D570" i="60"/>
  <c r="D567" i="60"/>
  <c r="D565" i="60"/>
  <c r="D562" i="60"/>
  <c r="D559" i="60"/>
  <c r="D554" i="60"/>
  <c r="D551" i="60"/>
  <c r="D548" i="60"/>
  <c r="D545" i="60"/>
  <c r="D542" i="60"/>
  <c r="D539" i="60"/>
  <c r="D536" i="60"/>
  <c r="D533" i="60"/>
  <c r="D530" i="60"/>
  <c r="D527" i="60"/>
  <c r="D524" i="60"/>
  <c r="D521" i="60"/>
  <c r="D518" i="60"/>
  <c r="D515" i="60"/>
  <c r="D512" i="60"/>
  <c r="D509" i="60"/>
  <c r="D506" i="60"/>
  <c r="D503" i="60"/>
  <c r="D500" i="60"/>
  <c r="C784" i="60"/>
  <c r="E784" i="60" s="1"/>
  <c r="D792" i="60"/>
  <c r="C778" i="60"/>
  <c r="E778" i="60" s="1"/>
  <c r="D786" i="60"/>
  <c r="C772" i="60"/>
  <c r="E772" i="60" s="1"/>
  <c r="D780" i="60"/>
  <c r="C766" i="60"/>
  <c r="E766" i="60" s="1"/>
  <c r="D774" i="60"/>
  <c r="C796" i="60"/>
  <c r="E796" i="60" s="1"/>
  <c r="C760" i="60"/>
  <c r="E760" i="60" s="1"/>
  <c r="D768" i="60"/>
  <c r="C790" i="60"/>
  <c r="E790" i="60" s="1"/>
  <c r="D762" i="60"/>
  <c r="D798" i="60"/>
  <c r="C795" i="60"/>
  <c r="E795" i="60" s="1"/>
  <c r="C789" i="60"/>
  <c r="E789" i="60" s="1"/>
  <c r="C783" i="60"/>
  <c r="E783" i="60" s="1"/>
  <c r="C777" i="60"/>
  <c r="E777" i="60" s="1"/>
  <c r="C771" i="60"/>
  <c r="E771" i="60" s="1"/>
  <c r="C765" i="60"/>
  <c r="E765" i="60" s="1"/>
  <c r="C759" i="60"/>
  <c r="E759" i="60" s="1"/>
  <c r="D797" i="60"/>
  <c r="D791" i="60"/>
  <c r="D785" i="60"/>
  <c r="D779" i="60"/>
  <c r="D773" i="60"/>
  <c r="D767" i="60"/>
  <c r="D761" i="60"/>
  <c r="C794" i="60"/>
  <c r="E794" i="60" s="1"/>
  <c r="C788" i="60"/>
  <c r="E788" i="60" s="1"/>
  <c r="C782" i="60"/>
  <c r="E782" i="60" s="1"/>
  <c r="C776" i="60"/>
  <c r="E776" i="60" s="1"/>
  <c r="C770" i="60"/>
  <c r="E770" i="60" s="1"/>
  <c r="C764" i="60"/>
  <c r="E764" i="60" s="1"/>
  <c r="C758" i="60"/>
  <c r="E758" i="60" s="1"/>
  <c r="C793" i="60"/>
  <c r="E793" i="60" s="1"/>
  <c r="C787" i="60"/>
  <c r="E787" i="60" s="1"/>
  <c r="C781" i="60"/>
  <c r="E781" i="60" s="1"/>
  <c r="C775" i="60"/>
  <c r="E775" i="60" s="1"/>
  <c r="C769" i="60"/>
  <c r="E769" i="60" s="1"/>
  <c r="C763" i="60"/>
  <c r="E763" i="60" s="1"/>
  <c r="D807" i="60"/>
  <c r="D806" i="60"/>
  <c r="D800" i="60"/>
  <c r="D805" i="60"/>
  <c r="D799" i="60"/>
  <c r="C801" i="60"/>
  <c r="E801" i="60" s="1"/>
  <c r="C810" i="60"/>
  <c r="E810" i="60" s="1"/>
  <c r="C804" i="60"/>
  <c r="E804" i="60" s="1"/>
  <c r="C809" i="60"/>
  <c r="E809" i="60" s="1"/>
  <c r="C803" i="60"/>
  <c r="E803" i="60" s="1"/>
  <c r="C808" i="60"/>
  <c r="E808" i="60" s="1"/>
  <c r="C802" i="60"/>
  <c r="E802" i="60" s="1"/>
  <c r="C823" i="60"/>
  <c r="E823" i="60" s="1"/>
  <c r="C817" i="60"/>
  <c r="E817" i="60" s="1"/>
  <c r="C811" i="60"/>
  <c r="E811" i="60" s="1"/>
  <c r="D821" i="60"/>
  <c r="D815" i="60"/>
  <c r="C822" i="60"/>
  <c r="E822" i="60" s="1"/>
  <c r="C816" i="60"/>
  <c r="E816" i="60" s="1"/>
  <c r="D820" i="60"/>
  <c r="D814" i="60"/>
  <c r="D825" i="60"/>
  <c r="D819" i="60"/>
  <c r="D813" i="60"/>
  <c r="D824" i="60"/>
  <c r="D818" i="60"/>
  <c r="D812" i="60"/>
  <c r="C828" i="60"/>
  <c r="E828" i="60" s="1"/>
  <c r="C830" i="60"/>
  <c r="E830" i="60" s="1"/>
  <c r="C829" i="60"/>
  <c r="E829" i="60" s="1"/>
  <c r="C827" i="60"/>
  <c r="E827" i="60" s="1"/>
  <c r="C826" i="60"/>
  <c r="E826" i="60" s="1"/>
  <c r="C848" i="60"/>
  <c r="E848" i="60" s="1"/>
  <c r="C884" i="60"/>
  <c r="E884" i="60" s="1"/>
  <c r="D866" i="60"/>
  <c r="C878" i="60"/>
  <c r="E878" i="60" s="1"/>
  <c r="C842" i="60"/>
  <c r="E842" i="60" s="1"/>
  <c r="D860" i="60"/>
  <c r="C872" i="60"/>
  <c r="E872" i="60" s="1"/>
  <c r="C836" i="60"/>
  <c r="E836" i="60" s="1"/>
  <c r="D854" i="60"/>
  <c r="C896" i="60"/>
  <c r="E896" i="60" s="1"/>
  <c r="C890" i="60"/>
  <c r="E890" i="60" s="1"/>
  <c r="C901" i="60"/>
  <c r="E901" i="60" s="1"/>
  <c r="C895" i="60"/>
  <c r="E895" i="60" s="1"/>
  <c r="C889" i="60"/>
  <c r="E889" i="60" s="1"/>
  <c r="C883" i="60"/>
  <c r="E883" i="60" s="1"/>
  <c r="C877" i="60"/>
  <c r="E877" i="60" s="1"/>
  <c r="C871" i="60"/>
  <c r="E871" i="60" s="1"/>
  <c r="C865" i="60"/>
  <c r="E865" i="60" s="1"/>
  <c r="C859" i="60"/>
  <c r="E859" i="60" s="1"/>
  <c r="C853" i="60"/>
  <c r="E853" i="60" s="1"/>
  <c r="C847" i="60"/>
  <c r="E847" i="60" s="1"/>
  <c r="C841" i="60"/>
  <c r="E841" i="60" s="1"/>
  <c r="C835" i="60"/>
  <c r="E835" i="60" s="1"/>
  <c r="C900" i="60"/>
  <c r="E900" i="60" s="1"/>
  <c r="C894" i="60"/>
  <c r="E894" i="60" s="1"/>
  <c r="C888" i="60"/>
  <c r="E888" i="60" s="1"/>
  <c r="C882" i="60"/>
  <c r="E882" i="60" s="1"/>
  <c r="C876" i="60"/>
  <c r="E876" i="60" s="1"/>
  <c r="C870" i="60"/>
  <c r="E870" i="60" s="1"/>
  <c r="C864" i="60"/>
  <c r="E864" i="60" s="1"/>
  <c r="C858" i="60"/>
  <c r="E858" i="60" s="1"/>
  <c r="C852" i="60"/>
  <c r="E852" i="60" s="1"/>
  <c r="C846" i="60"/>
  <c r="E846" i="60" s="1"/>
  <c r="C840" i="60"/>
  <c r="E840" i="60" s="1"/>
  <c r="C834" i="60"/>
  <c r="E834" i="60" s="1"/>
  <c r="C899" i="60"/>
  <c r="E899" i="60" s="1"/>
  <c r="C893" i="60"/>
  <c r="E893" i="60" s="1"/>
  <c r="C887" i="60"/>
  <c r="E887" i="60" s="1"/>
  <c r="C881" i="60"/>
  <c r="E881" i="60" s="1"/>
  <c r="C875" i="60"/>
  <c r="E875" i="60" s="1"/>
  <c r="C869" i="60"/>
  <c r="E869" i="60" s="1"/>
  <c r="C863" i="60"/>
  <c r="E863" i="60" s="1"/>
  <c r="C857" i="60"/>
  <c r="E857" i="60" s="1"/>
  <c r="C851" i="60"/>
  <c r="E851" i="60" s="1"/>
  <c r="C845" i="60"/>
  <c r="E845" i="60" s="1"/>
  <c r="C839" i="60"/>
  <c r="E839" i="60" s="1"/>
  <c r="C833" i="60"/>
  <c r="E833" i="60" s="1"/>
  <c r="C898" i="60"/>
  <c r="E898" i="60" s="1"/>
  <c r="C892" i="60"/>
  <c r="E892" i="60" s="1"/>
  <c r="C886" i="60"/>
  <c r="E886" i="60" s="1"/>
  <c r="C880" i="60"/>
  <c r="E880" i="60" s="1"/>
  <c r="C874" i="60"/>
  <c r="E874" i="60" s="1"/>
  <c r="C868" i="60"/>
  <c r="E868" i="60" s="1"/>
  <c r="C862" i="60"/>
  <c r="E862" i="60" s="1"/>
  <c r="C856" i="60"/>
  <c r="E856" i="60" s="1"/>
  <c r="C850" i="60"/>
  <c r="E850" i="60" s="1"/>
  <c r="C844" i="60"/>
  <c r="E844" i="60" s="1"/>
  <c r="C838" i="60"/>
  <c r="E838" i="60" s="1"/>
  <c r="C832" i="60"/>
  <c r="E832" i="60" s="1"/>
  <c r="C897" i="60"/>
  <c r="E897" i="60" s="1"/>
  <c r="C891" i="60"/>
  <c r="E891" i="60" s="1"/>
  <c r="C885" i="60"/>
  <c r="E885" i="60" s="1"/>
  <c r="C879" i="60"/>
  <c r="E879" i="60" s="1"/>
  <c r="C873" i="60"/>
  <c r="E873" i="60" s="1"/>
  <c r="C867" i="60"/>
  <c r="E867" i="60" s="1"/>
  <c r="C861" i="60"/>
  <c r="E861" i="60" s="1"/>
  <c r="C855" i="60"/>
  <c r="E855" i="60" s="1"/>
  <c r="C849" i="60"/>
  <c r="E849" i="60" s="1"/>
  <c r="C843" i="60"/>
  <c r="E843" i="60" s="1"/>
  <c r="C837" i="60"/>
  <c r="E837" i="60" s="1"/>
  <c r="C831" i="60"/>
  <c r="E831" i="60" s="1"/>
  <c r="C498" i="60"/>
  <c r="E498" i="60" s="1"/>
  <c r="C492" i="60"/>
  <c r="E492" i="60" s="1"/>
  <c r="C486" i="60"/>
  <c r="E486" i="60" s="1"/>
  <c r="C474" i="60"/>
  <c r="E474" i="60" s="1"/>
  <c r="C468" i="60"/>
  <c r="E468" i="60" s="1"/>
  <c r="C462" i="60"/>
  <c r="E462" i="60" s="1"/>
  <c r="C456" i="60"/>
  <c r="E456" i="60" s="1"/>
  <c r="C450" i="60"/>
  <c r="E450" i="60" s="1"/>
  <c r="C444" i="60"/>
  <c r="E444" i="60" s="1"/>
  <c r="C438" i="60"/>
  <c r="E438" i="60" s="1"/>
  <c r="C432" i="60"/>
  <c r="E432" i="60" s="1"/>
  <c r="C426" i="60"/>
  <c r="E426" i="60" s="1"/>
  <c r="C420" i="60"/>
  <c r="E420" i="60" s="1"/>
  <c r="C414" i="60"/>
  <c r="E414" i="60" s="1"/>
  <c r="C408" i="60"/>
  <c r="E408" i="60" s="1"/>
  <c r="C402" i="60"/>
  <c r="E402" i="60" s="1"/>
  <c r="C396" i="60"/>
  <c r="E396" i="60" s="1"/>
  <c r="C390" i="60"/>
  <c r="E390" i="60" s="1"/>
  <c r="C384" i="60"/>
  <c r="E384" i="60" s="1"/>
  <c r="C378" i="60"/>
  <c r="E378" i="60" s="1"/>
  <c r="C372" i="60"/>
  <c r="E372" i="60" s="1"/>
  <c r="C366" i="60"/>
  <c r="E366" i="60" s="1"/>
  <c r="C360" i="60"/>
  <c r="E360" i="60" s="1"/>
  <c r="C354" i="60"/>
  <c r="E354" i="60" s="1"/>
  <c r="C348" i="60"/>
  <c r="E348" i="60" s="1"/>
  <c r="D480" i="60"/>
  <c r="C487" i="60"/>
  <c r="E487" i="60" s="1"/>
  <c r="C469" i="60"/>
  <c r="E469" i="60" s="1"/>
  <c r="C445" i="60"/>
  <c r="E445" i="60" s="1"/>
  <c r="C421" i="60"/>
  <c r="E421" i="60" s="1"/>
  <c r="C397" i="60"/>
  <c r="E397" i="60" s="1"/>
  <c r="C385" i="60"/>
  <c r="E385" i="60" s="1"/>
  <c r="C367" i="60"/>
  <c r="E367" i="60" s="1"/>
  <c r="D499" i="60"/>
  <c r="D463" i="60"/>
  <c r="C497" i="60"/>
  <c r="E497" i="60" s="1"/>
  <c r="C491" i="60"/>
  <c r="E491" i="60" s="1"/>
  <c r="C485" i="60"/>
  <c r="E485" i="60" s="1"/>
  <c r="C479" i="60"/>
  <c r="E479" i="60" s="1"/>
  <c r="C473" i="60"/>
  <c r="E473" i="60" s="1"/>
  <c r="C467" i="60"/>
  <c r="E467" i="60" s="1"/>
  <c r="C461" i="60"/>
  <c r="E461" i="60" s="1"/>
  <c r="C455" i="60"/>
  <c r="E455" i="60" s="1"/>
  <c r="C449" i="60"/>
  <c r="E449" i="60" s="1"/>
  <c r="C443" i="60"/>
  <c r="E443" i="60" s="1"/>
  <c r="C437" i="60"/>
  <c r="E437" i="60" s="1"/>
  <c r="C431" i="60"/>
  <c r="E431" i="60" s="1"/>
  <c r="C425" i="60"/>
  <c r="E425" i="60" s="1"/>
  <c r="C419" i="60"/>
  <c r="E419" i="60" s="1"/>
  <c r="C413" i="60"/>
  <c r="E413" i="60" s="1"/>
  <c r="C407" i="60"/>
  <c r="E407" i="60" s="1"/>
  <c r="C401" i="60"/>
  <c r="E401" i="60" s="1"/>
  <c r="C395" i="60"/>
  <c r="E395" i="60" s="1"/>
  <c r="C389" i="60"/>
  <c r="E389" i="60" s="1"/>
  <c r="C383" i="60"/>
  <c r="E383" i="60" s="1"/>
  <c r="C377" i="60"/>
  <c r="E377" i="60" s="1"/>
  <c r="C371" i="60"/>
  <c r="E371" i="60" s="1"/>
  <c r="C365" i="60"/>
  <c r="E365" i="60" s="1"/>
  <c r="C359" i="60"/>
  <c r="E359" i="60" s="1"/>
  <c r="C353" i="60"/>
  <c r="E353" i="60" s="1"/>
  <c r="C347" i="60"/>
  <c r="E347" i="60" s="1"/>
  <c r="C481" i="60"/>
  <c r="E481" i="60" s="1"/>
  <c r="C439" i="60"/>
  <c r="E439" i="60" s="1"/>
  <c r="C427" i="60"/>
  <c r="E427" i="60" s="1"/>
  <c r="C415" i="60"/>
  <c r="E415" i="60" s="1"/>
  <c r="C403" i="60"/>
  <c r="E403" i="60" s="1"/>
  <c r="C373" i="60"/>
  <c r="E373" i="60" s="1"/>
  <c r="C355" i="60"/>
  <c r="E355" i="60" s="1"/>
  <c r="C349" i="60"/>
  <c r="E349" i="60" s="1"/>
  <c r="D475" i="60"/>
  <c r="D457" i="60"/>
  <c r="D451" i="60"/>
  <c r="D433" i="60"/>
  <c r="D409" i="60"/>
  <c r="D391" i="60"/>
  <c r="D379" i="60"/>
  <c r="D361" i="60"/>
  <c r="C496" i="60"/>
  <c r="E496" i="60" s="1"/>
  <c r="C490" i="60"/>
  <c r="E490" i="60" s="1"/>
  <c r="C484" i="60"/>
  <c r="E484" i="60" s="1"/>
  <c r="C478" i="60"/>
  <c r="E478" i="60" s="1"/>
  <c r="C472" i="60"/>
  <c r="E472" i="60" s="1"/>
  <c r="C466" i="60"/>
  <c r="E466" i="60" s="1"/>
  <c r="C460" i="60"/>
  <c r="E460" i="60" s="1"/>
  <c r="C454" i="60"/>
  <c r="E454" i="60" s="1"/>
  <c r="C448" i="60"/>
  <c r="E448" i="60" s="1"/>
  <c r="C442" i="60"/>
  <c r="E442" i="60" s="1"/>
  <c r="C436" i="60"/>
  <c r="E436" i="60" s="1"/>
  <c r="C430" i="60"/>
  <c r="E430" i="60" s="1"/>
  <c r="C424" i="60"/>
  <c r="E424" i="60" s="1"/>
  <c r="C418" i="60"/>
  <c r="E418" i="60" s="1"/>
  <c r="C412" i="60"/>
  <c r="E412" i="60" s="1"/>
  <c r="C406" i="60"/>
  <c r="E406" i="60" s="1"/>
  <c r="C400" i="60"/>
  <c r="E400" i="60" s="1"/>
  <c r="C394" i="60"/>
  <c r="E394" i="60" s="1"/>
  <c r="C388" i="60"/>
  <c r="E388" i="60" s="1"/>
  <c r="C382" i="60"/>
  <c r="E382" i="60" s="1"/>
  <c r="C376" i="60"/>
  <c r="E376" i="60" s="1"/>
  <c r="C370" i="60"/>
  <c r="E370" i="60" s="1"/>
  <c r="C364" i="60"/>
  <c r="E364" i="60" s="1"/>
  <c r="C358" i="60"/>
  <c r="E358" i="60" s="1"/>
  <c r="C352" i="60"/>
  <c r="E352" i="60" s="1"/>
  <c r="C346" i="60"/>
  <c r="E346" i="60" s="1"/>
  <c r="C493" i="60"/>
  <c r="E493" i="60" s="1"/>
  <c r="C495" i="60"/>
  <c r="E495" i="60" s="1"/>
  <c r="C489" i="60"/>
  <c r="E489" i="60" s="1"/>
  <c r="C483" i="60"/>
  <c r="E483" i="60" s="1"/>
  <c r="C477" i="60"/>
  <c r="E477" i="60" s="1"/>
  <c r="C471" i="60"/>
  <c r="E471" i="60" s="1"/>
  <c r="C465" i="60"/>
  <c r="E465" i="60" s="1"/>
  <c r="C459" i="60"/>
  <c r="E459" i="60" s="1"/>
  <c r="C453" i="60"/>
  <c r="E453" i="60" s="1"/>
  <c r="C447" i="60"/>
  <c r="E447" i="60" s="1"/>
  <c r="C441" i="60"/>
  <c r="E441" i="60" s="1"/>
  <c r="C435" i="60"/>
  <c r="E435" i="60" s="1"/>
  <c r="C429" i="60"/>
  <c r="E429" i="60" s="1"/>
  <c r="C423" i="60"/>
  <c r="E423" i="60" s="1"/>
  <c r="C417" i="60"/>
  <c r="E417" i="60" s="1"/>
  <c r="C411" i="60"/>
  <c r="E411" i="60" s="1"/>
  <c r="C405" i="60"/>
  <c r="E405" i="60" s="1"/>
  <c r="C399" i="60"/>
  <c r="E399" i="60" s="1"/>
  <c r="C393" i="60"/>
  <c r="E393" i="60" s="1"/>
  <c r="C387" i="60"/>
  <c r="E387" i="60" s="1"/>
  <c r="C381" i="60"/>
  <c r="E381" i="60" s="1"/>
  <c r="C375" i="60"/>
  <c r="E375" i="60" s="1"/>
  <c r="C369" i="60"/>
  <c r="E369" i="60" s="1"/>
  <c r="C363" i="60"/>
  <c r="E363" i="60" s="1"/>
  <c r="C357" i="60"/>
  <c r="E357" i="60" s="1"/>
  <c r="C351" i="60"/>
  <c r="E351" i="60" s="1"/>
  <c r="C345" i="60"/>
  <c r="E345" i="60" s="1"/>
  <c r="C494" i="60"/>
  <c r="E494" i="60" s="1"/>
  <c r="C488" i="60"/>
  <c r="E488" i="60" s="1"/>
  <c r="C482" i="60"/>
  <c r="E482" i="60" s="1"/>
  <c r="C476" i="60"/>
  <c r="E476" i="60" s="1"/>
  <c r="C470" i="60"/>
  <c r="E470" i="60" s="1"/>
  <c r="C464" i="60"/>
  <c r="E464" i="60" s="1"/>
  <c r="C458" i="60"/>
  <c r="E458" i="60" s="1"/>
  <c r="C452" i="60"/>
  <c r="E452" i="60" s="1"/>
  <c r="C446" i="60"/>
  <c r="E446" i="60" s="1"/>
  <c r="C440" i="60"/>
  <c r="E440" i="60" s="1"/>
  <c r="C434" i="60"/>
  <c r="E434" i="60" s="1"/>
  <c r="C428" i="60"/>
  <c r="E428" i="60" s="1"/>
  <c r="C422" i="60"/>
  <c r="E422" i="60" s="1"/>
  <c r="C416" i="60"/>
  <c r="E416" i="60" s="1"/>
  <c r="C410" i="60"/>
  <c r="E410" i="60" s="1"/>
  <c r="C404" i="60"/>
  <c r="E404" i="60" s="1"/>
  <c r="C398" i="60"/>
  <c r="E398" i="60" s="1"/>
  <c r="C392" i="60"/>
  <c r="E392" i="60" s="1"/>
  <c r="C386" i="60"/>
  <c r="E386" i="60" s="1"/>
  <c r="C380" i="60"/>
  <c r="E380" i="60" s="1"/>
  <c r="C374" i="60"/>
  <c r="E374" i="60" s="1"/>
  <c r="C368" i="60"/>
  <c r="E368" i="60" s="1"/>
  <c r="C362" i="60"/>
  <c r="E362" i="60" s="1"/>
  <c r="C356" i="60"/>
  <c r="E356" i="60" s="1"/>
  <c r="C350" i="60"/>
  <c r="E350" i="60" s="1"/>
  <c r="C344" i="60"/>
  <c r="E344" i="60" s="1"/>
  <c r="D281" i="60"/>
  <c r="D280" i="60"/>
  <c r="C224" i="60"/>
  <c r="E224" i="60" s="1"/>
  <c r="D251" i="60"/>
  <c r="D340" i="60"/>
  <c r="D250" i="60"/>
  <c r="C215" i="60"/>
  <c r="E215" i="60" s="1"/>
  <c r="C191" i="60"/>
  <c r="E191" i="60" s="1"/>
  <c r="D311" i="60"/>
  <c r="D221" i="60"/>
  <c r="C203" i="60"/>
  <c r="E203" i="60" s="1"/>
  <c r="C185" i="60"/>
  <c r="E185" i="60" s="1"/>
  <c r="D310" i="60"/>
  <c r="D213" i="60"/>
  <c r="D339" i="60"/>
  <c r="D300" i="60"/>
  <c r="D273" i="60"/>
  <c r="D243" i="60"/>
  <c r="C330" i="60"/>
  <c r="E330" i="60" s="1"/>
  <c r="D299" i="60"/>
  <c r="D269" i="60"/>
  <c r="D232" i="60"/>
  <c r="D202" i="60"/>
  <c r="C294" i="60"/>
  <c r="E294" i="60" s="1"/>
  <c r="D329" i="60"/>
  <c r="D292" i="60"/>
  <c r="D262" i="60"/>
  <c r="D231" i="60"/>
  <c r="D192" i="60"/>
  <c r="C278" i="60"/>
  <c r="E278" i="60" s="1"/>
  <c r="D321" i="60"/>
  <c r="D291" i="60"/>
  <c r="D261" i="60"/>
  <c r="D222" i="60"/>
  <c r="C318" i="60"/>
  <c r="E318" i="60" s="1"/>
  <c r="C277" i="60"/>
  <c r="E277" i="60" s="1"/>
  <c r="C223" i="60"/>
  <c r="E223" i="60" s="1"/>
  <c r="D336" i="60"/>
  <c r="D328" i="60"/>
  <c r="D317" i="60"/>
  <c r="D309" i="60"/>
  <c r="D298" i="60"/>
  <c r="D287" i="60"/>
  <c r="D279" i="60"/>
  <c r="D268" i="60"/>
  <c r="D258" i="60"/>
  <c r="D249" i="60"/>
  <c r="D239" i="60"/>
  <c r="D228" i="60"/>
  <c r="D220" i="60"/>
  <c r="D209" i="60"/>
  <c r="D201" i="60"/>
  <c r="D190" i="60"/>
  <c r="C241" i="60"/>
  <c r="E241" i="60" s="1"/>
  <c r="C204" i="60"/>
  <c r="E204" i="60" s="1"/>
  <c r="C343" i="60"/>
  <c r="E343" i="60" s="1"/>
  <c r="C307" i="60"/>
  <c r="E307" i="60" s="1"/>
  <c r="C260" i="60"/>
  <c r="E260" i="60" s="1"/>
  <c r="D335" i="60"/>
  <c r="D327" i="60"/>
  <c r="D316" i="60"/>
  <c r="D305" i="60"/>
  <c r="D297" i="60"/>
  <c r="D286" i="60"/>
  <c r="D276" i="60"/>
  <c r="D267" i="60"/>
  <c r="D257" i="60"/>
  <c r="D246" i="60"/>
  <c r="D238" i="60"/>
  <c r="D227" i="60"/>
  <c r="D219" i="60"/>
  <c r="D208" i="60"/>
  <c r="D197" i="60"/>
  <c r="D189" i="60"/>
  <c r="C342" i="60"/>
  <c r="E342" i="60" s="1"/>
  <c r="C306" i="60"/>
  <c r="E306" i="60" s="1"/>
  <c r="C259" i="60"/>
  <c r="E259" i="60" s="1"/>
  <c r="D334" i="60"/>
  <c r="D323" i="60"/>
  <c r="D315" i="60"/>
  <c r="D304" i="60"/>
  <c r="D285" i="60"/>
  <c r="D275" i="60"/>
  <c r="D264" i="60"/>
  <c r="D256" i="60"/>
  <c r="D245" i="60"/>
  <c r="D237" i="60"/>
  <c r="D226" i="60"/>
  <c r="D207" i="60"/>
  <c r="D196" i="60"/>
  <c r="D186" i="60"/>
  <c r="C319" i="60"/>
  <c r="E319" i="60" s="1"/>
  <c r="D240" i="60"/>
  <c r="D210" i="60"/>
  <c r="C211" i="60"/>
  <c r="E211" i="60" s="1"/>
  <c r="C331" i="60"/>
  <c r="E331" i="60" s="1"/>
  <c r="C295" i="60"/>
  <c r="E295" i="60" s="1"/>
  <c r="C242" i="60"/>
  <c r="E242" i="60" s="1"/>
  <c r="D341" i="60"/>
  <c r="D333" i="60"/>
  <c r="D322" i="60"/>
  <c r="D312" i="60"/>
  <c r="D303" i="60"/>
  <c r="D293" i="60"/>
  <c r="D282" i="60"/>
  <c r="D274" i="60"/>
  <c r="D263" i="60"/>
  <c r="D255" i="60"/>
  <c r="D244" i="60"/>
  <c r="D233" i="60"/>
  <c r="D225" i="60"/>
  <c r="D214" i="60"/>
  <c r="D195" i="60"/>
  <c r="C212" i="60"/>
  <c r="E212" i="60" s="1"/>
  <c r="D212" i="60"/>
  <c r="C200" i="60"/>
  <c r="E200" i="60" s="1"/>
  <c r="D200" i="60"/>
  <c r="C188" i="60"/>
  <c r="E188" i="60" s="1"/>
  <c r="D188" i="60"/>
  <c r="C206" i="60"/>
  <c r="E206" i="60" s="1"/>
  <c r="D206" i="60"/>
  <c r="C194" i="60"/>
  <c r="E194" i="60" s="1"/>
  <c r="D194" i="60"/>
  <c r="C218" i="60"/>
  <c r="E218" i="60" s="1"/>
  <c r="D218" i="60"/>
  <c r="D217" i="60"/>
  <c r="C217" i="60"/>
  <c r="E217" i="60" s="1"/>
  <c r="D205" i="60"/>
  <c r="C205" i="60"/>
  <c r="E205" i="60" s="1"/>
  <c r="D187" i="60"/>
  <c r="C187" i="60"/>
  <c r="E187" i="60" s="1"/>
  <c r="C338" i="60"/>
  <c r="E338" i="60" s="1"/>
  <c r="C326" i="60"/>
  <c r="E326" i="60" s="1"/>
  <c r="C314" i="60"/>
  <c r="E314" i="60" s="1"/>
  <c r="C302" i="60"/>
  <c r="E302" i="60" s="1"/>
  <c r="C290" i="60"/>
  <c r="E290" i="60" s="1"/>
  <c r="C272" i="60"/>
  <c r="E272" i="60" s="1"/>
  <c r="C254" i="60"/>
  <c r="E254" i="60" s="1"/>
  <c r="C236" i="60"/>
  <c r="E236" i="60" s="1"/>
  <c r="C199" i="60"/>
  <c r="E199" i="60" s="1"/>
  <c r="C337" i="60"/>
  <c r="E337" i="60" s="1"/>
  <c r="C325" i="60"/>
  <c r="E325" i="60" s="1"/>
  <c r="C313" i="60"/>
  <c r="E313" i="60" s="1"/>
  <c r="C301" i="60"/>
  <c r="E301" i="60" s="1"/>
  <c r="C289" i="60"/>
  <c r="E289" i="60" s="1"/>
  <c r="C271" i="60"/>
  <c r="E271" i="60" s="1"/>
  <c r="C253" i="60"/>
  <c r="E253" i="60" s="1"/>
  <c r="C235" i="60"/>
  <c r="E235" i="60" s="1"/>
  <c r="C216" i="60"/>
  <c r="E216" i="60" s="1"/>
  <c r="C193" i="60"/>
  <c r="E193" i="60" s="1"/>
  <c r="C324" i="60"/>
  <c r="E324" i="60" s="1"/>
  <c r="C284" i="60"/>
  <c r="E284" i="60" s="1"/>
  <c r="C266" i="60"/>
  <c r="E266" i="60" s="1"/>
  <c r="C248" i="60"/>
  <c r="E248" i="60" s="1"/>
  <c r="C230" i="60"/>
  <c r="E230" i="60" s="1"/>
  <c r="D288" i="60"/>
  <c r="D270" i="60"/>
  <c r="D252" i="60"/>
  <c r="D234" i="60"/>
  <c r="D198" i="60"/>
  <c r="C332" i="60"/>
  <c r="E332" i="60" s="1"/>
  <c r="C320" i="60"/>
  <c r="E320" i="60" s="1"/>
  <c r="C308" i="60"/>
  <c r="E308" i="60" s="1"/>
  <c r="C296" i="60"/>
  <c r="E296" i="60" s="1"/>
  <c r="C283" i="60"/>
  <c r="E283" i="60" s="1"/>
  <c r="C265" i="60"/>
  <c r="E265" i="60" s="1"/>
  <c r="C247" i="60"/>
  <c r="E247" i="60" s="1"/>
  <c r="C229" i="60"/>
  <c r="E229" i="60" s="1"/>
  <c r="C56" i="60" l="1"/>
  <c r="E56" i="60" s="1"/>
  <c r="C57" i="60"/>
  <c r="E57" i="60" s="1"/>
  <c r="C58" i="60"/>
  <c r="E58" i="60" s="1"/>
  <c r="D59" i="60"/>
  <c r="D60" i="60"/>
  <c r="C61" i="60"/>
  <c r="E61" i="60" s="1"/>
  <c r="C62" i="60"/>
  <c r="E62" i="60" s="1"/>
  <c r="C63" i="60"/>
  <c r="E63" i="60" s="1"/>
  <c r="C64" i="60"/>
  <c r="E64" i="60" s="1"/>
  <c r="C65" i="60"/>
  <c r="E65" i="60" s="1"/>
  <c r="D66" i="60"/>
  <c r="C67" i="60"/>
  <c r="E67" i="60" s="1"/>
  <c r="C68" i="60"/>
  <c r="E68" i="60" s="1"/>
  <c r="C69" i="60"/>
  <c r="E69" i="60" s="1"/>
  <c r="C70" i="60"/>
  <c r="E70" i="60" s="1"/>
  <c r="C71" i="60"/>
  <c r="E71" i="60" s="1"/>
  <c r="D72" i="60"/>
  <c r="C73" i="60"/>
  <c r="E73" i="60" s="1"/>
  <c r="C74" i="60"/>
  <c r="E74" i="60" s="1"/>
  <c r="C75" i="60"/>
  <c r="E75" i="60" s="1"/>
  <c r="C76" i="60"/>
  <c r="E76" i="60" s="1"/>
  <c r="C77" i="60"/>
  <c r="E77" i="60" s="1"/>
  <c r="D78" i="60"/>
  <c r="C79" i="60"/>
  <c r="E79" i="60" s="1"/>
  <c r="C80" i="60"/>
  <c r="E80" i="60" s="1"/>
  <c r="C81" i="60"/>
  <c r="E81" i="60" s="1"/>
  <c r="C82" i="60"/>
  <c r="E82" i="60" s="1"/>
  <c r="C83" i="60"/>
  <c r="E83" i="60" s="1"/>
  <c r="D84" i="60"/>
  <c r="C85" i="60"/>
  <c r="E85" i="60" s="1"/>
  <c r="C86" i="60"/>
  <c r="E86" i="60" s="1"/>
  <c r="C87" i="60"/>
  <c r="E87" i="60" s="1"/>
  <c r="C88" i="60"/>
  <c r="E88" i="60" s="1"/>
  <c r="D89" i="60"/>
  <c r="D90" i="60"/>
  <c r="C91" i="60"/>
  <c r="E91" i="60" s="1"/>
  <c r="C92" i="60"/>
  <c r="E92" i="60" s="1"/>
  <c r="C93" i="60"/>
  <c r="E93" i="60" s="1"/>
  <c r="C94" i="60"/>
  <c r="E94" i="60" s="1"/>
  <c r="C95" i="60"/>
  <c r="E95" i="60" s="1"/>
  <c r="D96" i="60"/>
  <c r="C97" i="60"/>
  <c r="E97" i="60" s="1"/>
  <c r="C98" i="60"/>
  <c r="E98" i="60" s="1"/>
  <c r="C99" i="60"/>
  <c r="E99" i="60" s="1"/>
  <c r="C100" i="60"/>
  <c r="E100" i="60" s="1"/>
  <c r="C101" i="60"/>
  <c r="E101" i="60" s="1"/>
  <c r="D102" i="60"/>
  <c r="C103" i="60"/>
  <c r="E103" i="60" s="1"/>
  <c r="C104" i="60"/>
  <c r="E104" i="60" s="1"/>
  <c r="C105" i="60"/>
  <c r="E105" i="60" s="1"/>
  <c r="C106" i="60"/>
  <c r="E106" i="60" s="1"/>
  <c r="C107" i="60"/>
  <c r="E107" i="60" s="1"/>
  <c r="D108" i="60"/>
  <c r="C109" i="60"/>
  <c r="E109" i="60" s="1"/>
  <c r="C110" i="60"/>
  <c r="E110" i="60" s="1"/>
  <c r="C111" i="60"/>
  <c r="E111" i="60" s="1"/>
  <c r="C112" i="60"/>
  <c r="E112" i="60" s="1"/>
  <c r="C113" i="60"/>
  <c r="E113" i="60" s="1"/>
  <c r="D114" i="60"/>
  <c r="C115" i="60"/>
  <c r="E115" i="60" s="1"/>
  <c r="C116" i="60"/>
  <c r="E116" i="60" s="1"/>
  <c r="C117" i="60"/>
  <c r="E117" i="60" s="1"/>
  <c r="C118" i="60"/>
  <c r="E118" i="60" s="1"/>
  <c r="C119" i="60"/>
  <c r="E119" i="60" s="1"/>
  <c r="D120" i="60"/>
  <c r="C121" i="60"/>
  <c r="E121" i="60" s="1"/>
  <c r="C122" i="60"/>
  <c r="E122" i="60" s="1"/>
  <c r="C123" i="60"/>
  <c r="E123" i="60" s="1"/>
  <c r="C124" i="60"/>
  <c r="E124" i="60" s="1"/>
  <c r="D125" i="60"/>
  <c r="D126" i="60"/>
  <c r="C127" i="60"/>
  <c r="E127" i="60" s="1"/>
  <c r="C128" i="60"/>
  <c r="E128" i="60" s="1"/>
  <c r="C129" i="60"/>
  <c r="E129" i="60" s="1"/>
  <c r="C130" i="60"/>
  <c r="E130" i="60" s="1"/>
  <c r="C131" i="60"/>
  <c r="E131" i="60" s="1"/>
  <c r="D132" i="60"/>
  <c r="C133" i="60"/>
  <c r="E133" i="60" s="1"/>
  <c r="C134" i="60"/>
  <c r="E134" i="60" s="1"/>
  <c r="C135" i="60"/>
  <c r="E135" i="60" s="1"/>
  <c r="C136" i="60"/>
  <c r="E136" i="60" s="1"/>
  <c r="C138" i="60"/>
  <c r="E138" i="60" s="1"/>
  <c r="D139" i="60"/>
  <c r="C140" i="60"/>
  <c r="E140" i="60" s="1"/>
  <c r="C141" i="60"/>
  <c r="E141" i="60" s="1"/>
  <c r="C142" i="60"/>
  <c r="E142" i="60" s="1"/>
  <c r="C143" i="60"/>
  <c r="E143" i="60" s="1"/>
  <c r="C144" i="60"/>
  <c r="E144" i="60" s="1"/>
  <c r="D145" i="60"/>
  <c r="C146" i="60"/>
  <c r="E146" i="60" s="1"/>
  <c r="C147" i="60"/>
  <c r="E147" i="60" s="1"/>
  <c r="C148" i="60"/>
  <c r="E148" i="60" s="1"/>
  <c r="C151" i="60"/>
  <c r="E151" i="60" s="1"/>
  <c r="D152" i="60"/>
  <c r="C153" i="60"/>
  <c r="E153" i="60" s="1"/>
  <c r="C154" i="60"/>
  <c r="E154" i="60" s="1"/>
  <c r="C155" i="60"/>
  <c r="E155" i="60" s="1"/>
  <c r="C156" i="60"/>
  <c r="E156" i="60" s="1"/>
  <c r="C157" i="60"/>
  <c r="E157" i="60" s="1"/>
  <c r="D158" i="60"/>
  <c r="C159" i="60"/>
  <c r="E159" i="60" s="1"/>
  <c r="C160" i="60"/>
  <c r="E160" i="60" s="1"/>
  <c r="C161" i="60"/>
  <c r="E161" i="60" s="1"/>
  <c r="C162" i="60"/>
  <c r="E162" i="60" s="1"/>
  <c r="D163" i="60"/>
  <c r="D164" i="60"/>
  <c r="C165" i="60"/>
  <c r="E165" i="60" s="1"/>
  <c r="C166" i="60"/>
  <c r="E166" i="60" s="1"/>
  <c r="C167" i="60"/>
  <c r="E167" i="60" s="1"/>
  <c r="C168" i="60"/>
  <c r="E168" i="60" s="1"/>
  <c r="D170" i="60"/>
  <c r="C40" i="60"/>
  <c r="E40" i="60" s="1"/>
  <c r="D41" i="60"/>
  <c r="C42" i="60"/>
  <c r="E42" i="60" s="1"/>
  <c r="C43" i="60"/>
  <c r="E43" i="60" s="1"/>
  <c r="C44" i="60"/>
  <c r="E44" i="60" s="1"/>
  <c r="C45" i="60"/>
  <c r="E45" i="60" s="1"/>
  <c r="C46" i="60"/>
  <c r="E46" i="60" s="1"/>
  <c r="D47" i="60"/>
  <c r="C49" i="60"/>
  <c r="E49" i="60" s="1"/>
  <c r="C50" i="60"/>
  <c r="E50" i="60" s="1"/>
  <c r="C51" i="60"/>
  <c r="E51" i="60" s="1"/>
  <c r="C52" i="60"/>
  <c r="E52" i="60" s="1"/>
  <c r="C53" i="60"/>
  <c r="E53" i="60" s="1"/>
  <c r="D54" i="60"/>
  <c r="C55" i="60"/>
  <c r="E55" i="60" s="1"/>
  <c r="C29" i="60"/>
  <c r="E29" i="60" s="1"/>
  <c r="C30" i="60"/>
  <c r="E30" i="60" s="1"/>
  <c r="C31" i="60"/>
  <c r="E31" i="60" s="1"/>
  <c r="C32" i="60"/>
  <c r="E32" i="60" s="1"/>
  <c r="D33" i="60"/>
  <c r="D34" i="60"/>
  <c r="C35" i="60"/>
  <c r="E35" i="60" s="1"/>
  <c r="C37" i="60"/>
  <c r="E37" i="60" s="1"/>
  <c r="C38" i="60"/>
  <c r="E38" i="60" s="1"/>
  <c r="C39" i="60"/>
  <c r="E39" i="60" s="1"/>
  <c r="D5" i="60"/>
  <c r="C6" i="60"/>
  <c r="E6" i="60" s="1"/>
  <c r="D7" i="60"/>
  <c r="D8" i="60"/>
  <c r="C9" i="60"/>
  <c r="E9" i="60" s="1"/>
  <c r="C10" i="60"/>
  <c r="E10" i="60" s="1"/>
  <c r="C11" i="60"/>
  <c r="E11" i="60" s="1"/>
  <c r="C15" i="60"/>
  <c r="E15" i="60" s="1"/>
  <c r="C17" i="60"/>
  <c r="E17" i="60" s="1"/>
  <c r="D18" i="60"/>
  <c r="D19" i="60"/>
  <c r="C20" i="60"/>
  <c r="E20" i="60" s="1"/>
  <c r="C21" i="60"/>
  <c r="E21" i="60" s="1"/>
  <c r="C22" i="60"/>
  <c r="E22" i="60" s="1"/>
  <c r="D23" i="60"/>
  <c r="D25" i="60"/>
  <c r="D26" i="60"/>
  <c r="C27" i="60"/>
  <c r="E27" i="60" s="1"/>
  <c r="D28" i="60"/>
  <c r="D5" i="57" l="1"/>
  <c r="D11" i="57"/>
  <c r="D23" i="57"/>
  <c r="D29" i="57"/>
  <c r="D35" i="57"/>
  <c r="D41" i="57"/>
  <c r="D47" i="57"/>
  <c r="D53" i="57"/>
  <c r="D65" i="57"/>
  <c r="D71" i="57"/>
  <c r="D83" i="57"/>
  <c r="D89" i="57"/>
  <c r="D95" i="57"/>
  <c r="D101" i="57"/>
  <c r="D107" i="57"/>
  <c r="D113" i="57"/>
  <c r="D119" i="57"/>
  <c r="D125" i="57"/>
  <c r="D131" i="57"/>
  <c r="D143" i="57"/>
  <c r="D149" i="57"/>
  <c r="D155" i="57"/>
  <c r="D161" i="57"/>
  <c r="D167" i="57"/>
  <c r="D173" i="57"/>
  <c r="D179" i="57"/>
  <c r="D185" i="57"/>
  <c r="D197" i="57"/>
  <c r="D203" i="57"/>
  <c r="D209" i="57"/>
  <c r="D227" i="57"/>
  <c r="D233" i="57"/>
  <c r="D245" i="57"/>
  <c r="D257" i="57"/>
  <c r="D269" i="57"/>
  <c r="D275" i="57"/>
  <c r="D281" i="57"/>
  <c r="D293" i="57"/>
  <c r="D305" i="57"/>
  <c r="D311" i="57"/>
  <c r="D317" i="57"/>
  <c r="D323" i="57"/>
  <c r="D329" i="57"/>
  <c r="D335" i="57"/>
  <c r="D341" i="57"/>
  <c r="D347" i="57"/>
  <c r="D353" i="57"/>
  <c r="D359" i="57"/>
  <c r="D365" i="57"/>
  <c r="D371" i="57"/>
  <c r="D377" i="57"/>
  <c r="D383" i="57"/>
  <c r="D389" i="57"/>
  <c r="D395" i="57"/>
  <c r="D401" i="57"/>
  <c r="D413" i="57"/>
  <c r="D419" i="57"/>
  <c r="D425" i="57"/>
  <c r="D431" i="57"/>
  <c r="D437" i="57"/>
  <c r="D443" i="57"/>
  <c r="D455" i="57"/>
  <c r="D461" i="57"/>
  <c r="D467" i="57"/>
  <c r="D473" i="57"/>
  <c r="D479" i="57"/>
  <c r="D485" i="57"/>
  <c r="D12" i="57"/>
  <c r="D18" i="57"/>
  <c r="D24" i="57"/>
  <c r="D36" i="57"/>
  <c r="D42" i="57"/>
  <c r="D48" i="57"/>
  <c r="D54" i="57"/>
  <c r="D60" i="57"/>
  <c r="D72" i="57"/>
  <c r="D78" i="57"/>
  <c r="D84" i="57"/>
  <c r="D90" i="57"/>
  <c r="D96" i="57"/>
  <c r="D102" i="57"/>
  <c r="D108" i="57"/>
  <c r="D114" i="57"/>
  <c r="D120" i="57"/>
  <c r="D126" i="57"/>
  <c r="D132" i="57"/>
  <c r="D138" i="57"/>
  <c r="D144" i="57"/>
  <c r="D150" i="57"/>
  <c r="D156" i="57"/>
  <c r="D168" i="57"/>
  <c r="D174" i="57"/>
  <c r="D186" i="57"/>
  <c r="D192" i="57"/>
  <c r="D198" i="57"/>
  <c r="D216" i="57"/>
  <c r="D222" i="57"/>
  <c r="D228" i="57"/>
  <c r="D240" i="57"/>
  <c r="D252" i="57"/>
  <c r="D264" i="57"/>
  <c r="D276" i="57"/>
  <c r="D288" i="57"/>
  <c r="D294" i="57"/>
  <c r="D300" i="57"/>
  <c r="D306" i="57"/>
  <c r="D312" i="57"/>
  <c r="D318" i="57"/>
  <c r="D324" i="57"/>
  <c r="D330" i="57"/>
  <c r="D336" i="57"/>
  <c r="D342" i="57"/>
  <c r="D348" i="57"/>
  <c r="D354" i="57"/>
  <c r="D360" i="57"/>
  <c r="D366" i="57"/>
  <c r="D372" i="57"/>
  <c r="D378" i="57"/>
  <c r="D384" i="57"/>
  <c r="D390" i="57"/>
  <c r="D396" i="57"/>
  <c r="D402" i="57"/>
  <c r="D408" i="57"/>
  <c r="D414" i="57"/>
  <c r="D420" i="57"/>
  <c r="D432" i="57"/>
  <c r="D438" i="57"/>
  <c r="D444" i="57"/>
  <c r="D450" i="57"/>
  <c r="D456" i="57"/>
  <c r="D462" i="57"/>
  <c r="D468" i="57"/>
  <c r="D480" i="57"/>
  <c r="D492" i="57"/>
  <c r="D498" i="57"/>
  <c r="D504" i="57"/>
  <c r="D510" i="57"/>
  <c r="D7" i="57"/>
  <c r="D13" i="57"/>
  <c r="D19" i="57"/>
  <c r="D25" i="57"/>
  <c r="D31" i="57"/>
  <c r="D37" i="57"/>
  <c r="D43" i="57"/>
  <c r="D49" i="57"/>
  <c r="D55" i="57"/>
  <c r="D61" i="57"/>
  <c r="D67" i="57"/>
  <c r="D73" i="57"/>
  <c r="D85" i="57"/>
  <c r="D91" i="57"/>
  <c r="D97" i="57"/>
  <c r="D109" i="57"/>
  <c r="D121" i="57"/>
  <c r="D127" i="57"/>
  <c r="D133" i="57"/>
  <c r="D139" i="57"/>
  <c r="D145" i="57"/>
  <c r="D151" i="57"/>
  <c r="D157" i="57"/>
  <c r="D169" i="57"/>
  <c r="D175" i="57"/>
  <c r="D181" i="57"/>
  <c r="D8" i="57"/>
  <c r="D14" i="57"/>
  <c r="D26" i="57"/>
  <c r="D32" i="57"/>
  <c r="D38" i="57"/>
  <c r="D44" i="57"/>
  <c r="D50" i="57"/>
  <c r="D56" i="57"/>
  <c r="D62" i="57"/>
  <c r="D68" i="57"/>
  <c r="D74" i="57"/>
  <c r="D80" i="57"/>
  <c r="D86" i="57"/>
  <c r="D92" i="57"/>
  <c r="D98" i="57"/>
  <c r="D104" i="57"/>
  <c r="D110" i="57"/>
  <c r="D116" i="57"/>
  <c r="D122" i="57"/>
  <c r="D128" i="57"/>
  <c r="D134" i="57"/>
  <c r="D140" i="57"/>
  <c r="D146" i="57"/>
  <c r="D152" i="57"/>
  <c r="D158" i="57"/>
  <c r="D164" i="57"/>
  <c r="D176" i="57"/>
  <c r="D182" i="57"/>
  <c r="D188" i="57"/>
  <c r="D194" i="57"/>
  <c r="D200" i="57"/>
  <c r="D206" i="57"/>
  <c r="D212" i="57"/>
  <c r="D218" i="57"/>
  <c r="D224" i="57"/>
  <c r="D230" i="57"/>
  <c r="D236" i="57"/>
  <c r="D242" i="57"/>
  <c r="D248" i="57"/>
  <c r="D254" i="57"/>
  <c r="D260" i="57"/>
  <c r="D266" i="57"/>
  <c r="D272" i="57"/>
  <c r="D278" i="57"/>
  <c r="D290" i="57"/>
  <c r="D302" i="57"/>
  <c r="D308" i="57"/>
  <c r="D314" i="57"/>
  <c r="D320" i="57"/>
  <c r="D326" i="57"/>
  <c r="D332" i="57"/>
  <c r="D338" i="57"/>
  <c r="D344" i="57"/>
  <c r="D350" i="57"/>
  <c r="D356" i="57"/>
  <c r="D362" i="57"/>
  <c r="D368" i="57"/>
  <c r="D374" i="57"/>
  <c r="D380" i="57"/>
  <c r="D386" i="57"/>
  <c r="D392" i="57"/>
  <c r="D398" i="57"/>
  <c r="D15" i="57"/>
  <c r="D21" i="57"/>
  <c r="D27" i="57"/>
  <c r="D33" i="57"/>
  <c r="D39" i="57"/>
  <c r="D45" i="57"/>
  <c r="D51" i="57"/>
  <c r="D63" i="57"/>
  <c r="D69" i="57"/>
  <c r="D75" i="57"/>
  <c r="D81" i="57"/>
  <c r="D87" i="57"/>
  <c r="D93" i="57"/>
  <c r="D99" i="57"/>
  <c r="D105" i="57"/>
  <c r="D111" i="57"/>
  <c r="D117" i="57"/>
  <c r="D123" i="57"/>
  <c r="D129" i="57"/>
  <c r="D135" i="57"/>
  <c r="D147" i="57"/>
  <c r="D153" i="57"/>
  <c r="D159" i="57"/>
  <c r="D171" i="57"/>
  <c r="D177" i="57"/>
  <c r="D183" i="57"/>
  <c r="D189" i="57"/>
  <c r="D195" i="57"/>
  <c r="D201" i="57"/>
  <c r="D207" i="57"/>
  <c r="D213" i="57"/>
  <c r="D219" i="57"/>
  <c r="D225" i="57"/>
  <c r="D231" i="57"/>
  <c r="D237" i="57"/>
  <c r="D243" i="57"/>
  <c r="D249" i="57"/>
  <c r="D255" i="57"/>
  <c r="D261" i="57"/>
  <c r="D267" i="57"/>
  <c r="D279" i="57"/>
  <c r="D291" i="57"/>
  <c r="D297" i="57"/>
  <c r="D303" i="57"/>
  <c r="D309" i="57"/>
  <c r="D315" i="57"/>
  <c r="D321" i="57"/>
  <c r="D327" i="57"/>
  <c r="D333" i="57"/>
  <c r="D339" i="57"/>
  <c r="D345" i="57"/>
  <c r="D351" i="57"/>
  <c r="D357" i="57"/>
  <c r="D363" i="57"/>
  <c r="D369" i="57"/>
  <c r="D375" i="57"/>
  <c r="D381" i="57"/>
  <c r="D387" i="57"/>
  <c r="D393" i="57"/>
  <c r="D399" i="57"/>
  <c r="D405" i="57"/>
  <c r="D411" i="57"/>
  <c r="D423" i="57"/>
  <c r="D429" i="57"/>
  <c r="D435" i="57"/>
  <c r="D447" i="57"/>
  <c r="D465" i="57"/>
  <c r="D471" i="57"/>
  <c r="D477" i="57"/>
  <c r="D46" i="57"/>
  <c r="D82" i="57"/>
  <c r="D118" i="57"/>
  <c r="D154" i="57"/>
  <c r="D205" i="57"/>
  <c r="D223" i="57"/>
  <c r="D241" i="57"/>
  <c r="D259" i="57"/>
  <c r="D277" i="57"/>
  <c r="D295" i="57"/>
  <c r="D313" i="57"/>
  <c r="D331" i="57"/>
  <c r="D349" i="57"/>
  <c r="D367" i="57"/>
  <c r="D385" i="57"/>
  <c r="D403" i="57"/>
  <c r="D415" i="57"/>
  <c r="D439" i="57"/>
  <c r="D451" i="57"/>
  <c r="D463" i="57"/>
  <c r="D487" i="57"/>
  <c r="D494" i="57"/>
  <c r="D501" i="57"/>
  <c r="D508" i="57"/>
  <c r="D16" i="57"/>
  <c r="D52" i="57"/>
  <c r="D88" i="57"/>
  <c r="D124" i="57"/>
  <c r="D160" i="57"/>
  <c r="D190" i="57"/>
  <c r="D208" i="57"/>
  <c r="D244" i="57"/>
  <c r="D262" i="57"/>
  <c r="D280" i="57"/>
  <c r="D316" i="57"/>
  <c r="D334" i="57"/>
  <c r="D352" i="57"/>
  <c r="D388" i="57"/>
  <c r="D404" i="57"/>
  <c r="D428" i="57"/>
  <c r="D464" i="57"/>
  <c r="D488" i="57"/>
  <c r="D495" i="57"/>
  <c r="D502" i="57"/>
  <c r="D509" i="57"/>
  <c r="D58" i="57"/>
  <c r="D94" i="57"/>
  <c r="D130" i="57"/>
  <c r="D166" i="57"/>
  <c r="D193" i="57"/>
  <c r="D211" i="57"/>
  <c r="D229" i="57"/>
  <c r="D247" i="57"/>
  <c r="D265" i="57"/>
  <c r="D283" i="57"/>
  <c r="D319" i="57"/>
  <c r="D337" i="57"/>
  <c r="D355" i="57"/>
  <c r="D373" i="57"/>
  <c r="D391" i="57"/>
  <c r="D418" i="57"/>
  <c r="D430" i="57"/>
  <c r="D454" i="57"/>
  <c r="D478" i="57"/>
  <c r="D489" i="57"/>
  <c r="D496" i="57"/>
  <c r="D503" i="57"/>
  <c r="D511" i="57"/>
  <c r="D28" i="57"/>
  <c r="D64" i="57"/>
  <c r="D100" i="57"/>
  <c r="D136" i="57"/>
  <c r="D172" i="57"/>
  <c r="D196" i="57"/>
  <c r="D214" i="57"/>
  <c r="D232" i="57"/>
  <c r="D250" i="57"/>
  <c r="D286" i="57"/>
  <c r="D304" i="57"/>
  <c r="D322" i="57"/>
  <c r="D340" i="57"/>
  <c r="D358" i="57"/>
  <c r="D376" i="57"/>
  <c r="D409" i="57"/>
  <c r="D421" i="57"/>
  <c r="D433" i="57"/>
  <c r="D445" i="57"/>
  <c r="D481" i="57"/>
  <c r="D490" i="57"/>
  <c r="D497" i="57"/>
  <c r="D505" i="57"/>
  <c r="D512" i="57"/>
  <c r="D34" i="57"/>
  <c r="D70" i="57"/>
  <c r="D106" i="57"/>
  <c r="D142" i="57"/>
  <c r="D178" i="57"/>
  <c r="D217" i="57"/>
  <c r="D235" i="57"/>
  <c r="D253" i="57"/>
  <c r="D289" i="57"/>
  <c r="D307" i="57"/>
  <c r="D325" i="57"/>
  <c r="D343" i="57"/>
  <c r="D361" i="57"/>
  <c r="D379" i="57"/>
  <c r="D397" i="57"/>
  <c r="D410" i="57"/>
  <c r="D422" i="57"/>
  <c r="D434" i="57"/>
  <c r="D446" i="57"/>
  <c r="D482" i="57"/>
  <c r="D491" i="57"/>
  <c r="D499" i="57"/>
  <c r="D506" i="57"/>
  <c r="D513" i="57"/>
  <c r="D40" i="57"/>
  <c r="D148" i="57"/>
  <c r="D184" i="57"/>
  <c r="D202" i="57"/>
  <c r="D220" i="57"/>
  <c r="D238" i="57"/>
  <c r="D256" i="57"/>
  <c r="D274" i="57"/>
  <c r="D292" i="57"/>
  <c r="D310" i="57"/>
  <c r="D328" i="57"/>
  <c r="D346" i="57"/>
  <c r="D364" i="57"/>
  <c r="D400" i="57"/>
  <c r="D412" i="57"/>
  <c r="D424" i="57"/>
  <c r="D448" i="57"/>
  <c r="D460" i="57"/>
  <c r="D472" i="57"/>
  <c r="D484" i="57"/>
  <c r="D493" i="57"/>
  <c r="D500" i="57"/>
  <c r="D507" i="57"/>
  <c r="D4" i="57"/>
  <c r="D14" i="60"/>
  <c r="C14" i="60"/>
  <c r="E14" i="60" s="1"/>
  <c r="C13" i="60"/>
  <c r="E13" i="60" s="1"/>
  <c r="D13" i="60"/>
  <c r="C150" i="60"/>
  <c r="E150" i="60" s="1"/>
  <c r="D20" i="57" s="1"/>
  <c r="D150" i="60"/>
  <c r="D183" i="60"/>
  <c r="C183" i="60"/>
  <c r="E183" i="60" s="1"/>
  <c r="D177" i="60"/>
  <c r="C177" i="60"/>
  <c r="E177" i="60" s="1"/>
  <c r="D175" i="60"/>
  <c r="C175" i="60"/>
  <c r="E175" i="60" s="1"/>
  <c r="C169" i="60"/>
  <c r="E169" i="60" s="1"/>
  <c r="D169" i="60"/>
  <c r="C182" i="60"/>
  <c r="E182" i="60" s="1"/>
  <c r="D182" i="60"/>
  <c r="C176" i="60"/>
  <c r="E176" i="60" s="1"/>
  <c r="D176" i="60"/>
  <c r="C174" i="60"/>
  <c r="E174" i="60" s="1"/>
  <c r="D174" i="60"/>
  <c r="D181" i="60"/>
  <c r="C181" i="60"/>
  <c r="E181" i="60" s="1"/>
  <c r="D173" i="60"/>
  <c r="C173" i="60"/>
  <c r="E173" i="60" s="1"/>
  <c r="C180" i="60"/>
  <c r="E180" i="60" s="1"/>
  <c r="D180" i="60"/>
  <c r="C179" i="60"/>
  <c r="E179" i="60" s="1"/>
  <c r="D179" i="60"/>
  <c r="D172" i="60"/>
  <c r="C172" i="60"/>
  <c r="E172" i="60" s="1"/>
  <c r="C171" i="60"/>
  <c r="E171" i="60" s="1"/>
  <c r="D171" i="60"/>
  <c r="D184" i="60"/>
  <c r="C184" i="60"/>
  <c r="E184" i="60" s="1"/>
  <c r="D178" i="60"/>
  <c r="C178" i="60"/>
  <c r="E178" i="60" s="1"/>
  <c r="D453" i="57" s="1"/>
  <c r="C18" i="60"/>
  <c r="E18" i="60" s="1"/>
  <c r="D273" i="57" s="1"/>
  <c r="C25" i="60"/>
  <c r="E25" i="60" s="1"/>
  <c r="D191" i="57" s="1"/>
  <c r="D11" i="60"/>
  <c r="C19" i="60"/>
  <c r="E19" i="60" s="1"/>
  <c r="D417" i="57" s="1"/>
  <c r="D112" i="60"/>
  <c r="D76" i="60"/>
  <c r="C33" i="60"/>
  <c r="E33" i="60" s="1"/>
  <c r="D143" i="60"/>
  <c r="D106" i="60"/>
  <c r="D70" i="60"/>
  <c r="D136" i="60"/>
  <c r="D100" i="60"/>
  <c r="D64" i="60"/>
  <c r="D168" i="60"/>
  <c r="D130" i="60"/>
  <c r="D94" i="60"/>
  <c r="D58" i="60"/>
  <c r="D162" i="60"/>
  <c r="D124" i="60"/>
  <c r="D88" i="60"/>
  <c r="D52" i="60"/>
  <c r="D156" i="60"/>
  <c r="D118" i="60"/>
  <c r="D82" i="60"/>
  <c r="D45" i="60"/>
  <c r="C163" i="60"/>
  <c r="E163" i="60" s="1"/>
  <c r="C125" i="60"/>
  <c r="E125" i="60" s="1"/>
  <c r="C89" i="60"/>
  <c r="E89" i="60" s="1"/>
  <c r="D10" i="57" s="1"/>
  <c r="C59" i="60"/>
  <c r="E59" i="60" s="1"/>
  <c r="D39" i="60"/>
  <c r="C170" i="60"/>
  <c r="E170" i="60" s="1"/>
  <c r="C164" i="60"/>
  <c r="E164" i="60" s="1"/>
  <c r="C158" i="60"/>
  <c r="E158" i="60" s="1"/>
  <c r="C152" i="60"/>
  <c r="E152" i="60" s="1"/>
  <c r="C145" i="60"/>
  <c r="E145" i="60" s="1"/>
  <c r="C139" i="60"/>
  <c r="E139" i="60" s="1"/>
  <c r="C132" i="60"/>
  <c r="E132" i="60" s="1"/>
  <c r="D370" i="57" s="1"/>
  <c r="C126" i="60"/>
  <c r="E126" i="60" s="1"/>
  <c r="C120" i="60"/>
  <c r="E120" i="60" s="1"/>
  <c r="C114" i="60"/>
  <c r="E114" i="60" s="1"/>
  <c r="C108" i="60"/>
  <c r="E108" i="60" s="1"/>
  <c r="C102" i="60"/>
  <c r="E102" i="60" s="1"/>
  <c r="D263" i="57" s="1"/>
  <c r="C96" i="60"/>
  <c r="E96" i="60" s="1"/>
  <c r="D246" i="57" s="1"/>
  <c r="C90" i="60"/>
  <c r="E90" i="60" s="1"/>
  <c r="C84" i="60"/>
  <c r="E84" i="60" s="1"/>
  <c r="D22" i="57" s="1"/>
  <c r="C78" i="60"/>
  <c r="E78" i="60" s="1"/>
  <c r="D9" i="57" s="1"/>
  <c r="C72" i="60"/>
  <c r="E72" i="60" s="1"/>
  <c r="C66" i="60"/>
  <c r="E66" i="60" s="1"/>
  <c r="C60" i="60"/>
  <c r="E60" i="60" s="1"/>
  <c r="C54" i="60"/>
  <c r="E54" i="60" s="1"/>
  <c r="C47" i="60"/>
  <c r="E47" i="60" s="1"/>
  <c r="D66" i="57" s="1"/>
  <c r="C41" i="60"/>
  <c r="E41" i="60" s="1"/>
  <c r="D57" i="57" s="1"/>
  <c r="C34" i="60"/>
  <c r="E34" i="60" s="1"/>
  <c r="D77" i="57" s="1"/>
  <c r="C28" i="60"/>
  <c r="E28" i="60" s="1"/>
  <c r="D221" i="57" s="1"/>
  <c r="D157" i="60"/>
  <c r="D151" i="60"/>
  <c r="D144" i="60"/>
  <c r="D138" i="60"/>
  <c r="D131" i="60"/>
  <c r="D119" i="60"/>
  <c r="D113" i="60"/>
  <c r="D107" i="60"/>
  <c r="D101" i="60"/>
  <c r="D95" i="60"/>
  <c r="D83" i="60"/>
  <c r="D77" i="60"/>
  <c r="D71" i="60"/>
  <c r="D65" i="60"/>
  <c r="D53" i="60"/>
  <c r="D46" i="60"/>
  <c r="D40" i="60"/>
  <c r="D32" i="60"/>
  <c r="D167" i="60"/>
  <c r="D161" i="60"/>
  <c r="D155" i="60"/>
  <c r="D148" i="60"/>
  <c r="D142" i="60"/>
  <c r="D135" i="60"/>
  <c r="D129" i="60"/>
  <c r="D123" i="60"/>
  <c r="D117" i="60"/>
  <c r="D111" i="60"/>
  <c r="D105" i="60"/>
  <c r="D99" i="60"/>
  <c r="D93" i="60"/>
  <c r="D87" i="60"/>
  <c r="D81" i="60"/>
  <c r="D75" i="60"/>
  <c r="D69" i="60"/>
  <c r="D63" i="60"/>
  <c r="D57" i="60"/>
  <c r="D51" i="60"/>
  <c r="D44" i="60"/>
  <c r="D38" i="60"/>
  <c r="D31" i="60"/>
  <c r="D166" i="60"/>
  <c r="D160" i="60"/>
  <c r="D154" i="60"/>
  <c r="D147" i="60"/>
  <c r="D141" i="60"/>
  <c r="D134" i="60"/>
  <c r="D128" i="60"/>
  <c r="D122" i="60"/>
  <c r="D116" i="60"/>
  <c r="D110" i="60"/>
  <c r="D104" i="60"/>
  <c r="D98" i="60"/>
  <c r="D92" i="60"/>
  <c r="D86" i="60"/>
  <c r="D80" i="60"/>
  <c r="D74" i="60"/>
  <c r="D68" i="60"/>
  <c r="D62" i="60"/>
  <c r="D56" i="60"/>
  <c r="D50" i="60"/>
  <c r="D43" i="60"/>
  <c r="D37" i="60"/>
  <c r="D30" i="60"/>
  <c r="D165" i="60"/>
  <c r="D159" i="60"/>
  <c r="D153" i="60"/>
  <c r="D146" i="60"/>
  <c r="D140" i="60"/>
  <c r="D133" i="60"/>
  <c r="D127" i="60"/>
  <c r="D121" i="60"/>
  <c r="D115" i="60"/>
  <c r="D109" i="60"/>
  <c r="D103" i="60"/>
  <c r="D97" i="60"/>
  <c r="D91" i="60"/>
  <c r="D85" i="60"/>
  <c r="D79" i="60"/>
  <c r="D73" i="60"/>
  <c r="D67" i="60"/>
  <c r="D61" i="60"/>
  <c r="D55" i="60"/>
  <c r="D49" i="60"/>
  <c r="D42" i="60"/>
  <c r="D35" i="60"/>
  <c r="D29" i="60"/>
  <c r="D21" i="60"/>
  <c r="D20" i="60"/>
  <c r="D27" i="60"/>
  <c r="D22" i="60"/>
  <c r="D17" i="60"/>
  <c r="C26" i="60"/>
  <c r="E26" i="60" s="1"/>
  <c r="C23" i="60"/>
  <c r="E23" i="60" s="1"/>
  <c r="D79" i="57" s="1"/>
  <c r="D15" i="60"/>
  <c r="D10" i="60"/>
  <c r="C5" i="60"/>
  <c r="E5" i="60" s="1"/>
  <c r="C8" i="60"/>
  <c r="E8" i="60" s="1"/>
  <c r="D59" i="57" s="1"/>
  <c r="C7" i="60"/>
  <c r="E7" i="60" s="1"/>
  <c r="D426" i="57" s="1"/>
  <c r="D9" i="60"/>
  <c r="D6" i="60"/>
  <c r="D470" i="57" l="1"/>
  <c r="D382" i="57"/>
  <c r="D226" i="57"/>
  <c r="D187" i="57"/>
  <c r="D234" i="57"/>
  <c r="D287" i="57"/>
  <c r="D251" i="57"/>
  <c r="D215" i="57"/>
  <c r="D112" i="57"/>
  <c r="D394" i="57"/>
  <c r="D416" i="57"/>
  <c r="D296" i="57"/>
  <c r="D115" i="57"/>
  <c r="D137" i="57"/>
  <c r="D436" i="57"/>
  <c r="D76" i="57"/>
  <c r="D199" i="57"/>
  <c r="D268" i="57"/>
  <c r="D258" i="57"/>
  <c r="D6" i="57"/>
  <c r="D239" i="57"/>
  <c r="D141" i="57"/>
  <c r="D103" i="57"/>
  <c r="D180" i="57"/>
  <c r="D17" i="57"/>
  <c r="D406" i="57"/>
  <c r="D301" i="57"/>
  <c r="D427" i="57"/>
  <c r="D282" i="57"/>
  <c r="D210" i="57"/>
  <c r="D407" i="57"/>
  <c r="D204" i="57"/>
  <c r="G13" i="56"/>
  <c r="T152" i="1"/>
  <c r="C152" i="1" s="1"/>
  <c r="T153" i="1"/>
  <c r="C153" i="1" s="1"/>
  <c r="T154" i="1"/>
  <c r="C154" i="1" s="1"/>
  <c r="T159" i="1"/>
  <c r="C159" i="1" s="1"/>
  <c r="T160" i="1"/>
  <c r="C160" i="1" s="1"/>
  <c r="T165" i="1"/>
  <c r="C165" i="1" s="1"/>
  <c r="V166" i="1"/>
  <c r="T172" i="1"/>
  <c r="C172" i="1" s="1"/>
  <c r="E772" i="25"/>
  <c r="F772" i="25"/>
  <c r="O152" i="1"/>
  <c r="Q152" i="1"/>
  <c r="B152" i="1" s="1"/>
  <c r="G152" i="1" s="1"/>
  <c r="R152" i="1"/>
  <c r="S152" i="1"/>
  <c r="U152" i="1"/>
  <c r="O153" i="1"/>
  <c r="Q153" i="1"/>
  <c r="B153" i="1" s="1"/>
  <c r="G153" i="1" s="1"/>
  <c r="R153" i="1"/>
  <c r="S153" i="1"/>
  <c r="U153" i="1"/>
  <c r="V153" i="1"/>
  <c r="O154" i="1"/>
  <c r="Q154" i="1"/>
  <c r="B154" i="1" s="1"/>
  <c r="G154" i="1" s="1"/>
  <c r="R154" i="1"/>
  <c r="S154" i="1"/>
  <c r="U154" i="1"/>
  <c r="T155" i="1"/>
  <c r="C155" i="1" s="1"/>
  <c r="O155" i="1"/>
  <c r="Q155" i="1"/>
  <c r="B155" i="1" s="1"/>
  <c r="G155" i="1" s="1"/>
  <c r="R155" i="1"/>
  <c r="S155" i="1"/>
  <c r="U155" i="1"/>
  <c r="V155" i="1"/>
  <c r="V156" i="1"/>
  <c r="O156" i="1"/>
  <c r="Q156" i="1"/>
  <c r="B156" i="1" s="1"/>
  <c r="G156" i="1" s="1"/>
  <c r="R156" i="1"/>
  <c r="S156" i="1"/>
  <c r="T156" i="1"/>
  <c r="C156" i="1" s="1"/>
  <c r="U156" i="1"/>
  <c r="T157" i="1"/>
  <c r="C157" i="1" s="1"/>
  <c r="O157" i="1"/>
  <c r="Q157" i="1"/>
  <c r="B157" i="1" s="1"/>
  <c r="G157" i="1" s="1"/>
  <c r="R157" i="1"/>
  <c r="S157" i="1"/>
  <c r="U157" i="1"/>
  <c r="V157" i="1"/>
  <c r="V158" i="1"/>
  <c r="O158" i="1"/>
  <c r="Q158" i="1"/>
  <c r="B158" i="1" s="1"/>
  <c r="G158" i="1" s="1"/>
  <c r="R158" i="1"/>
  <c r="S158" i="1"/>
  <c r="T158" i="1"/>
  <c r="C158" i="1" s="1"/>
  <c r="U158" i="1"/>
  <c r="O159" i="1"/>
  <c r="Q159" i="1"/>
  <c r="B159" i="1" s="1"/>
  <c r="G159" i="1" s="1"/>
  <c r="R159" i="1"/>
  <c r="S159" i="1"/>
  <c r="U159" i="1"/>
  <c r="O160" i="1"/>
  <c r="Q160" i="1"/>
  <c r="B160" i="1" s="1"/>
  <c r="G160" i="1" s="1"/>
  <c r="R160" i="1"/>
  <c r="S160" i="1"/>
  <c r="U160" i="1"/>
  <c r="T161" i="1"/>
  <c r="C161" i="1" s="1"/>
  <c r="O161" i="1"/>
  <c r="Q161" i="1"/>
  <c r="B161" i="1" s="1"/>
  <c r="G161" i="1" s="1"/>
  <c r="R161" i="1"/>
  <c r="S161" i="1"/>
  <c r="U161" i="1"/>
  <c r="V161" i="1"/>
  <c r="V162" i="1"/>
  <c r="O162" i="1"/>
  <c r="Q162" i="1"/>
  <c r="B162" i="1" s="1"/>
  <c r="G162" i="1" s="1"/>
  <c r="R162" i="1"/>
  <c r="S162" i="1"/>
  <c r="T162" i="1"/>
  <c r="C162" i="1" s="1"/>
  <c r="U162" i="1"/>
  <c r="T163" i="1"/>
  <c r="C163" i="1" s="1"/>
  <c r="O163" i="1"/>
  <c r="Q163" i="1"/>
  <c r="B163" i="1" s="1"/>
  <c r="G163" i="1" s="1"/>
  <c r="R163" i="1"/>
  <c r="S163" i="1"/>
  <c r="U163" i="1"/>
  <c r="V163" i="1"/>
  <c r="V164" i="1"/>
  <c r="O164" i="1"/>
  <c r="Q164" i="1"/>
  <c r="B164" i="1" s="1"/>
  <c r="G164" i="1" s="1"/>
  <c r="R164" i="1"/>
  <c r="S164" i="1"/>
  <c r="T164" i="1"/>
  <c r="C164" i="1" s="1"/>
  <c r="U164" i="1"/>
  <c r="O165" i="1"/>
  <c r="Q165" i="1"/>
  <c r="B165" i="1" s="1"/>
  <c r="G165" i="1" s="1"/>
  <c r="R165" i="1"/>
  <c r="S165" i="1"/>
  <c r="U165" i="1"/>
  <c r="O166" i="1"/>
  <c r="Q166" i="1"/>
  <c r="B166" i="1" s="1"/>
  <c r="G166" i="1" s="1"/>
  <c r="R166" i="1"/>
  <c r="S166" i="1"/>
  <c r="U166" i="1"/>
  <c r="T167" i="1"/>
  <c r="C167" i="1" s="1"/>
  <c r="O167" i="1"/>
  <c r="Q167" i="1"/>
  <c r="B167" i="1" s="1"/>
  <c r="G167" i="1" s="1"/>
  <c r="R167" i="1"/>
  <c r="S167" i="1"/>
  <c r="U167" i="1"/>
  <c r="V167" i="1"/>
  <c r="T168" i="1"/>
  <c r="C168" i="1" s="1"/>
  <c r="O168" i="1"/>
  <c r="Q168" i="1"/>
  <c r="B168" i="1" s="1"/>
  <c r="G168" i="1" s="1"/>
  <c r="R168" i="1"/>
  <c r="S168" i="1"/>
  <c r="U168" i="1"/>
  <c r="T169" i="1"/>
  <c r="C169" i="1" s="1"/>
  <c r="O169" i="1"/>
  <c r="Q169" i="1"/>
  <c r="B169" i="1" s="1"/>
  <c r="G169" i="1" s="1"/>
  <c r="R169" i="1"/>
  <c r="S169" i="1"/>
  <c r="U169" i="1"/>
  <c r="V169" i="1"/>
  <c r="T170" i="1"/>
  <c r="C170" i="1" s="1"/>
  <c r="O170" i="1"/>
  <c r="Q170" i="1"/>
  <c r="B170" i="1" s="1"/>
  <c r="G170" i="1" s="1"/>
  <c r="R170" i="1"/>
  <c r="S170" i="1"/>
  <c r="U170" i="1"/>
  <c r="T171" i="1"/>
  <c r="C171" i="1" s="1"/>
  <c r="O171" i="1"/>
  <c r="Q171" i="1"/>
  <c r="B171" i="1" s="1"/>
  <c r="G171" i="1" s="1"/>
  <c r="R171" i="1"/>
  <c r="S171" i="1"/>
  <c r="U171" i="1"/>
  <c r="V171" i="1"/>
  <c r="O172" i="1"/>
  <c r="Q172" i="1"/>
  <c r="B172" i="1" s="1"/>
  <c r="G172" i="1" s="1"/>
  <c r="R172" i="1"/>
  <c r="S172" i="1"/>
  <c r="U172" i="1"/>
  <c r="T173" i="1"/>
  <c r="C173" i="1" s="1"/>
  <c r="O173" i="1"/>
  <c r="Q173" i="1"/>
  <c r="B173" i="1" s="1"/>
  <c r="G173" i="1" s="1"/>
  <c r="R173" i="1"/>
  <c r="S173" i="1"/>
  <c r="U173" i="1"/>
  <c r="V173" i="1"/>
  <c r="V174" i="1"/>
  <c r="O174" i="1"/>
  <c r="Q174" i="1"/>
  <c r="B174" i="1" s="1"/>
  <c r="G174" i="1" s="1"/>
  <c r="R174" i="1"/>
  <c r="S174" i="1"/>
  <c r="U174" i="1"/>
  <c r="T175" i="1"/>
  <c r="C175" i="1" s="1"/>
  <c r="O175" i="1"/>
  <c r="Q175" i="1"/>
  <c r="B175" i="1" s="1"/>
  <c r="G175" i="1" s="1"/>
  <c r="R175" i="1"/>
  <c r="S175" i="1"/>
  <c r="U175" i="1"/>
  <c r="V175" i="1"/>
  <c r="V176" i="1"/>
  <c r="O176" i="1"/>
  <c r="Q176" i="1"/>
  <c r="B176" i="1" s="1"/>
  <c r="G176" i="1" s="1"/>
  <c r="R176" i="1"/>
  <c r="S176" i="1"/>
  <c r="U176" i="1"/>
  <c r="T177" i="1"/>
  <c r="C177" i="1" s="1"/>
  <c r="O177" i="1"/>
  <c r="Q177" i="1"/>
  <c r="B177" i="1" s="1"/>
  <c r="G177" i="1" s="1"/>
  <c r="R177" i="1"/>
  <c r="S177" i="1"/>
  <c r="U177" i="1"/>
  <c r="V177" i="1"/>
  <c r="M155" i="1" l="1"/>
  <c r="N155" i="1"/>
  <c r="L155" i="1"/>
  <c r="M157" i="1"/>
  <c r="N157" i="1"/>
  <c r="L157" i="1"/>
  <c r="M156" i="1"/>
  <c r="N156" i="1"/>
  <c r="L156" i="1"/>
  <c r="M175" i="1"/>
  <c r="N175" i="1"/>
  <c r="L175" i="1"/>
  <c r="M158" i="1"/>
  <c r="N158" i="1"/>
  <c r="L158" i="1"/>
  <c r="L159" i="1"/>
  <c r="M159" i="1"/>
  <c r="N159" i="1"/>
  <c r="N167" i="1"/>
  <c r="L167" i="1"/>
  <c r="M167" i="1"/>
  <c r="L160" i="1"/>
  <c r="M160" i="1"/>
  <c r="N160" i="1"/>
  <c r="N152" i="1"/>
  <c r="L152" i="1"/>
  <c r="M152" i="1"/>
  <c r="N169" i="1"/>
  <c r="L169" i="1"/>
  <c r="M169" i="1"/>
  <c r="L161" i="1"/>
  <c r="M161" i="1"/>
  <c r="N161" i="1"/>
  <c r="N170" i="1"/>
  <c r="L170" i="1"/>
  <c r="M170" i="1"/>
  <c r="M173" i="1"/>
  <c r="N173" i="1"/>
  <c r="L173" i="1"/>
  <c r="M177" i="1"/>
  <c r="N177" i="1"/>
  <c r="L177" i="1"/>
  <c r="M153" i="1"/>
  <c r="N153" i="1"/>
  <c r="L153" i="1"/>
  <c r="L162" i="1"/>
  <c r="M162" i="1"/>
  <c r="N162" i="1"/>
  <c r="N168" i="1"/>
  <c r="L168" i="1"/>
  <c r="M168" i="1"/>
  <c r="L165" i="1"/>
  <c r="M165" i="1"/>
  <c r="N165" i="1"/>
  <c r="M154" i="1"/>
  <c r="N154" i="1"/>
  <c r="L154" i="1"/>
  <c r="L163" i="1"/>
  <c r="M163" i="1"/>
  <c r="N163" i="1"/>
  <c r="L164" i="1"/>
  <c r="M164" i="1"/>
  <c r="N164" i="1"/>
  <c r="N171" i="1"/>
  <c r="L171" i="1"/>
  <c r="M171" i="1"/>
  <c r="N172" i="1"/>
  <c r="L172" i="1"/>
  <c r="M172" i="1"/>
  <c r="V165" i="1"/>
  <c r="V152" i="1"/>
  <c r="V159" i="1"/>
  <c r="V160" i="1"/>
  <c r="V154" i="1"/>
  <c r="P153" i="1"/>
  <c r="P152" i="1"/>
  <c r="P165" i="1"/>
  <c r="P160" i="1"/>
  <c r="P159" i="1"/>
  <c r="P154" i="1"/>
  <c r="P167" i="1"/>
  <c r="P177" i="1"/>
  <c r="P175" i="1"/>
  <c r="P173" i="1"/>
  <c r="P163" i="1"/>
  <c r="P158" i="1"/>
  <c r="P157" i="1"/>
  <c r="P172" i="1"/>
  <c r="P164" i="1"/>
  <c r="P171" i="1"/>
  <c r="P170" i="1"/>
  <c r="P169" i="1"/>
  <c r="P168" i="1"/>
  <c r="P162" i="1"/>
  <c r="P161" i="1"/>
  <c r="P156" i="1"/>
  <c r="P155" i="1"/>
  <c r="T176" i="1"/>
  <c r="C176" i="1" s="1"/>
  <c r="T166" i="1"/>
  <c r="C166" i="1" s="1"/>
  <c r="T174" i="1"/>
  <c r="C174" i="1" s="1"/>
  <c r="V172" i="1"/>
  <c r="V170" i="1"/>
  <c r="V168" i="1"/>
  <c r="M174" i="1" l="1"/>
  <c r="N174" i="1"/>
  <c r="L174" i="1"/>
  <c r="L166" i="1"/>
  <c r="M166" i="1"/>
  <c r="N166" i="1"/>
  <c r="M176" i="1"/>
  <c r="N176" i="1"/>
  <c r="L176" i="1"/>
  <c r="P176" i="1"/>
  <c r="P166" i="1"/>
  <c r="P174" i="1"/>
  <c r="V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4" i="1"/>
  <c r="T4" i="1" l="1"/>
  <c r="C4" i="1" s="1"/>
  <c r="E5" i="42"/>
  <c r="E6" i="42"/>
  <c r="E7" i="42"/>
  <c r="E8" i="42"/>
  <c r="E9" i="42"/>
  <c r="E10" i="42"/>
  <c r="E11" i="42"/>
  <c r="E12" i="42"/>
  <c r="E13" i="42"/>
  <c r="E14" i="42"/>
  <c r="E15" i="42"/>
  <c r="E16" i="42"/>
  <c r="E17" i="42"/>
  <c r="E18" i="42"/>
  <c r="E19" i="42"/>
  <c r="E20" i="42"/>
  <c r="E21" i="42"/>
  <c r="E22" i="42"/>
  <c r="E23" i="42"/>
  <c r="E24" i="42"/>
  <c r="E25" i="42"/>
  <c r="E26" i="42"/>
  <c r="E27" i="42"/>
  <c r="E28" i="42"/>
  <c r="E29" i="42"/>
  <c r="E30" i="42"/>
  <c r="E31" i="42"/>
  <c r="E32" i="42"/>
  <c r="E33" i="42"/>
  <c r="E34" i="42"/>
  <c r="E4" i="42"/>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4" i="1"/>
  <c r="B4" i="1" s="1"/>
  <c r="L4" i="1" l="1"/>
  <c r="B4" i="62"/>
  <c r="N4" i="1" s="1"/>
  <c r="B4" i="57"/>
  <c r="A4" i="57" s="1"/>
  <c r="B6" i="57"/>
  <c r="B7" i="57"/>
  <c r="B8" i="57"/>
  <c r="B5" i="57"/>
  <c r="A5" i="57" s="1"/>
  <c r="C729" i="60"/>
  <c r="E729" i="60" s="1"/>
  <c r="D729" i="60"/>
  <c r="C754" i="60"/>
  <c r="E754" i="60" s="1"/>
  <c r="D754" i="60"/>
  <c r="C737" i="60"/>
  <c r="E737" i="60" s="1"/>
  <c r="D163" i="57" s="1"/>
  <c r="D737" i="60"/>
  <c r="C728" i="60"/>
  <c r="E728" i="60" s="1"/>
  <c r="D728" i="60"/>
  <c r="C750" i="60"/>
  <c r="E750" i="60" s="1"/>
  <c r="D162" i="57" s="1"/>
  <c r="D750" i="60"/>
  <c r="C736" i="60"/>
  <c r="E736" i="60" s="1"/>
  <c r="D170" i="57" s="1"/>
  <c r="D736" i="60"/>
  <c r="C4" i="60"/>
  <c r="E4" i="60" s="1"/>
  <c r="D4" i="60"/>
  <c r="C16" i="60"/>
  <c r="E16" i="60" s="1"/>
  <c r="D16" i="60"/>
  <c r="D747" i="60"/>
  <c r="C731" i="60"/>
  <c r="E731" i="60" s="1"/>
  <c r="D731" i="60"/>
  <c r="C740" i="60"/>
  <c r="E740" i="60" s="1"/>
  <c r="D165" i="57" s="1"/>
  <c r="C735" i="60"/>
  <c r="E735" i="60" s="1"/>
  <c r="D600" i="60"/>
  <c r="C733" i="60"/>
  <c r="E733" i="60" s="1"/>
  <c r="D733" i="60"/>
  <c r="C684" i="60"/>
  <c r="E684" i="60" s="1"/>
  <c r="D684" i="60"/>
  <c r="C595" i="60"/>
  <c r="E595" i="60" s="1"/>
  <c r="D30" i="57" s="1"/>
  <c r="D595" i="60"/>
  <c r="M4" i="1" l="1"/>
  <c r="A6" i="57"/>
  <c r="A4" i="62"/>
  <c r="A8" i="57"/>
  <c r="A7" i="57"/>
  <c r="D452" i="57"/>
  <c r="D469" i="57"/>
  <c r="D486" i="57"/>
  <c r="D459" i="57"/>
  <c r="D476" i="57"/>
  <c r="D442" i="57"/>
  <c r="D466" i="57"/>
  <c r="D449" i="57"/>
  <c r="D483" i="57"/>
  <c r="D299" i="57"/>
  <c r="D271" i="57"/>
  <c r="D285" i="57"/>
  <c r="D284" i="57"/>
  <c r="D298" i="57"/>
  <c r="D270" i="57"/>
  <c r="D440" i="57"/>
  <c r="D474" i="57"/>
  <c r="D457" i="57"/>
  <c r="D458" i="57"/>
  <c r="D441" i="57"/>
  <c r="D475" i="57"/>
  <c r="I10" i="23"/>
  <c r="I11"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I60" i="23"/>
  <c r="I61" i="23"/>
  <c r="I62" i="23"/>
  <c r="I63" i="23"/>
  <c r="I64" i="23"/>
  <c r="I65" i="23"/>
  <c r="I66" i="23"/>
  <c r="I67" i="23"/>
  <c r="I68" i="23"/>
  <c r="I69" i="23"/>
  <c r="I70" i="23"/>
  <c r="I71" i="23"/>
  <c r="I72" i="23"/>
  <c r="I73" i="23"/>
  <c r="I74" i="23"/>
  <c r="I75" i="23"/>
  <c r="I76" i="23"/>
  <c r="I77" i="23"/>
  <c r="I78" i="23"/>
  <c r="I79" i="23"/>
  <c r="I80" i="23"/>
  <c r="I81" i="23"/>
  <c r="I82" i="23"/>
  <c r="I83" i="23"/>
  <c r="I84" i="23"/>
  <c r="I85" i="23"/>
  <c r="I86" i="23"/>
  <c r="I87" i="23"/>
  <c r="I88" i="23"/>
  <c r="I89" i="23"/>
  <c r="I90" i="23"/>
  <c r="I91" i="23"/>
  <c r="I92" i="23"/>
  <c r="I93" i="23"/>
  <c r="I94" i="23"/>
  <c r="I95" i="23"/>
  <c r="I96" i="23"/>
  <c r="I97" i="23"/>
  <c r="I98" i="23"/>
  <c r="I99" i="23"/>
  <c r="I100" i="23"/>
  <c r="I101" i="23"/>
  <c r="I102" i="23"/>
  <c r="I103" i="23"/>
  <c r="I104" i="23"/>
  <c r="I105" i="23"/>
  <c r="I106" i="23"/>
  <c r="I107" i="23"/>
  <c r="I108" i="23"/>
  <c r="I109" i="23"/>
  <c r="I110" i="23"/>
  <c r="I111" i="23"/>
  <c r="I112" i="23"/>
  <c r="I113" i="23"/>
  <c r="I114" i="23"/>
  <c r="I115" i="23"/>
  <c r="I116" i="23"/>
  <c r="I117" i="23"/>
  <c r="I118" i="23"/>
  <c r="I119" i="23"/>
  <c r="I120" i="23"/>
  <c r="I121" i="23"/>
  <c r="I122" i="23"/>
  <c r="I123" i="23"/>
  <c r="I124" i="23"/>
  <c r="I125" i="23"/>
  <c r="I126" i="23"/>
  <c r="I127" i="23"/>
  <c r="I128" i="23"/>
  <c r="I129" i="23"/>
  <c r="I130" i="23"/>
  <c r="I131" i="23"/>
  <c r="I132" i="23"/>
  <c r="I133" i="23"/>
  <c r="I134" i="23"/>
  <c r="I135" i="23"/>
  <c r="I136" i="23"/>
  <c r="I137" i="23"/>
  <c r="I138" i="23"/>
  <c r="I139" i="23"/>
  <c r="I140" i="23"/>
  <c r="I141" i="23"/>
  <c r="I142" i="23"/>
  <c r="I143" i="23"/>
  <c r="I144" i="23"/>
  <c r="I145" i="23"/>
  <c r="I146" i="23"/>
  <c r="I147" i="23"/>
  <c r="I148" i="23"/>
  <c r="I149" i="23"/>
  <c r="I150" i="23"/>
  <c r="I151" i="23"/>
  <c r="I152" i="23"/>
  <c r="I153" i="23"/>
  <c r="I154" i="23"/>
  <c r="I155" i="23"/>
  <c r="I156" i="23"/>
  <c r="I157" i="23"/>
  <c r="I158" i="23"/>
  <c r="I159" i="23"/>
  <c r="I160" i="23"/>
  <c r="I161" i="23"/>
  <c r="I162" i="23"/>
  <c r="I163" i="23"/>
  <c r="I164" i="23"/>
  <c r="I165" i="23"/>
  <c r="I166" i="23"/>
  <c r="I167" i="23"/>
  <c r="I168" i="23"/>
  <c r="I169" i="23"/>
  <c r="I170" i="23"/>
  <c r="I171" i="23"/>
  <c r="I172" i="23"/>
  <c r="I173" i="23"/>
  <c r="I174" i="23"/>
  <c r="I175" i="23"/>
  <c r="I176" i="23"/>
  <c r="I177" i="23"/>
  <c r="I178" i="23"/>
  <c r="I179" i="23"/>
  <c r="I180" i="23"/>
  <c r="I181" i="23"/>
  <c r="I182" i="23"/>
  <c r="I183" i="23"/>
  <c r="I184" i="23"/>
  <c r="I185" i="23"/>
  <c r="I186" i="23"/>
  <c r="I187" i="23"/>
  <c r="I188" i="23"/>
  <c r="I189" i="23"/>
  <c r="I190" i="23"/>
  <c r="I191" i="23"/>
  <c r="I192" i="23"/>
  <c r="I193" i="23"/>
  <c r="I194" i="23"/>
  <c r="I195" i="23"/>
  <c r="I196" i="23"/>
  <c r="I197" i="23"/>
  <c r="I198" i="23"/>
  <c r="I199" i="23"/>
  <c r="I200" i="23"/>
  <c r="I201" i="23"/>
  <c r="I202" i="23"/>
  <c r="I203" i="23"/>
  <c r="I204" i="23"/>
  <c r="I205" i="23"/>
  <c r="I206" i="23"/>
  <c r="I207" i="23"/>
  <c r="I208" i="23"/>
  <c r="I209" i="23"/>
  <c r="I210" i="23"/>
  <c r="I211" i="23"/>
  <c r="I212" i="23"/>
  <c r="I213" i="23"/>
  <c r="I214" i="23"/>
  <c r="I215" i="23"/>
  <c r="I216" i="23"/>
  <c r="I217" i="23"/>
  <c r="I218" i="23"/>
  <c r="I219" i="23"/>
  <c r="I220" i="23"/>
  <c r="I221" i="23"/>
  <c r="I222" i="23"/>
  <c r="I223" i="23"/>
  <c r="I224" i="23"/>
  <c r="I225" i="23"/>
  <c r="I226" i="23"/>
  <c r="I227" i="23"/>
  <c r="I228" i="23"/>
  <c r="I229" i="23"/>
  <c r="I230" i="23"/>
  <c r="I231" i="23"/>
  <c r="I232" i="23"/>
  <c r="I233" i="23"/>
  <c r="I234" i="23"/>
  <c r="I235" i="23"/>
  <c r="I236" i="23"/>
  <c r="I237" i="23"/>
  <c r="I238" i="23"/>
  <c r="I239" i="23"/>
  <c r="I240" i="23"/>
  <c r="I241" i="23"/>
  <c r="I242" i="23"/>
  <c r="I243" i="23"/>
  <c r="I244" i="23"/>
  <c r="I245" i="23"/>
  <c r="I246" i="23"/>
  <c r="I247" i="23"/>
  <c r="I248" i="23"/>
  <c r="I249" i="23"/>
  <c r="I250" i="23"/>
  <c r="I251" i="23"/>
  <c r="I252" i="23"/>
  <c r="I253" i="23"/>
  <c r="I254" i="23"/>
  <c r="I255" i="23"/>
  <c r="I256" i="23"/>
  <c r="I257" i="23"/>
  <c r="I258" i="23"/>
  <c r="I259" i="23"/>
  <c r="I260" i="23"/>
  <c r="I261" i="23"/>
  <c r="I262" i="23"/>
  <c r="I263" i="23"/>
  <c r="I264" i="23"/>
  <c r="I265" i="23"/>
  <c r="I266" i="23"/>
  <c r="I267" i="23"/>
  <c r="I268" i="23"/>
  <c r="I269" i="23"/>
  <c r="I270" i="23"/>
  <c r="I271" i="23"/>
  <c r="I272" i="23"/>
  <c r="I273" i="23"/>
  <c r="I274" i="23"/>
  <c r="I275" i="23"/>
  <c r="I276" i="23"/>
  <c r="I277" i="23"/>
  <c r="I278" i="23"/>
  <c r="I279" i="23"/>
  <c r="I280" i="23"/>
  <c r="I281" i="23"/>
  <c r="I282" i="23"/>
  <c r="I283" i="23"/>
  <c r="I284" i="23"/>
  <c r="I285" i="23"/>
  <c r="I286" i="23"/>
  <c r="I287" i="23"/>
  <c r="I288" i="23"/>
  <c r="I289" i="23"/>
  <c r="I290" i="23"/>
  <c r="I291" i="23"/>
  <c r="I292" i="23"/>
  <c r="I293" i="23"/>
  <c r="I294" i="23"/>
  <c r="I295" i="23"/>
  <c r="I296" i="23"/>
  <c r="I297" i="23"/>
  <c r="I298" i="23"/>
  <c r="I299" i="23"/>
  <c r="I300" i="23"/>
  <c r="I301" i="23"/>
  <c r="I302" i="23"/>
  <c r="I303" i="23"/>
  <c r="I304" i="23"/>
  <c r="I305" i="23"/>
  <c r="I306" i="23"/>
  <c r="I307" i="23"/>
  <c r="I308" i="23"/>
  <c r="I309" i="23"/>
  <c r="I310" i="23"/>
  <c r="I311" i="23"/>
  <c r="I312" i="23"/>
  <c r="I313" i="23"/>
  <c r="I314" i="23"/>
  <c r="I315" i="23"/>
  <c r="I316" i="23"/>
  <c r="I317" i="23"/>
  <c r="I318" i="23"/>
  <c r="I319" i="23"/>
  <c r="I320" i="23"/>
  <c r="I321" i="23"/>
  <c r="I322" i="23"/>
  <c r="I323" i="23"/>
  <c r="I324" i="23"/>
  <c r="I325" i="23"/>
  <c r="I326" i="23"/>
  <c r="I327" i="23"/>
  <c r="I328" i="23"/>
  <c r="I329" i="23"/>
  <c r="I330" i="23"/>
  <c r="I331" i="23"/>
  <c r="I332" i="23"/>
  <c r="I333" i="23"/>
  <c r="I334" i="23"/>
  <c r="I335" i="23"/>
  <c r="I336" i="23"/>
  <c r="I337" i="23"/>
  <c r="I338" i="23"/>
  <c r="I339" i="23"/>
  <c r="I340" i="23"/>
  <c r="I341" i="23"/>
  <c r="I342" i="23"/>
  <c r="I343" i="23"/>
  <c r="I344" i="23"/>
  <c r="I345" i="23"/>
  <c r="I346" i="23"/>
  <c r="I347" i="23"/>
  <c r="I348" i="23"/>
  <c r="I349" i="23"/>
  <c r="I350" i="23"/>
  <c r="I351" i="23"/>
  <c r="I352" i="23"/>
  <c r="I353" i="23"/>
  <c r="I354" i="23"/>
  <c r="I355" i="23"/>
  <c r="I356" i="23"/>
  <c r="I357" i="23"/>
  <c r="I358" i="23"/>
  <c r="I359" i="23"/>
  <c r="I360" i="23"/>
  <c r="I361" i="23"/>
  <c r="I362" i="23"/>
  <c r="I363" i="23"/>
  <c r="I364" i="23"/>
  <c r="I365" i="23"/>
  <c r="I366" i="23"/>
  <c r="I367" i="23"/>
  <c r="I368" i="23"/>
  <c r="I369" i="23"/>
  <c r="I370" i="23"/>
  <c r="I371" i="23"/>
  <c r="I372" i="23"/>
  <c r="I373" i="23"/>
  <c r="I374" i="23"/>
  <c r="I375" i="23"/>
  <c r="I376" i="23"/>
  <c r="I377" i="23"/>
  <c r="I378" i="23"/>
  <c r="I379" i="23"/>
  <c r="I380" i="23"/>
  <c r="I381" i="23"/>
  <c r="I382" i="23"/>
  <c r="I383" i="23"/>
  <c r="I384" i="23"/>
  <c r="I385" i="23"/>
  <c r="I386" i="23"/>
  <c r="I387" i="23"/>
  <c r="I388" i="23"/>
  <c r="I389" i="23"/>
  <c r="I390" i="23"/>
  <c r="I391" i="23"/>
  <c r="I392" i="23"/>
  <c r="I393" i="23"/>
  <c r="I394" i="23"/>
  <c r="I395" i="23"/>
  <c r="I396" i="23"/>
  <c r="I397" i="23"/>
  <c r="I398" i="23"/>
  <c r="I399" i="23"/>
  <c r="I400" i="23"/>
  <c r="I401" i="23"/>
  <c r="I402" i="23"/>
  <c r="I403" i="23"/>
  <c r="I404" i="23"/>
  <c r="I405" i="23"/>
  <c r="I406" i="23"/>
  <c r="I407" i="23"/>
  <c r="I408" i="23"/>
  <c r="I409" i="23"/>
  <c r="I410" i="23"/>
  <c r="I411" i="23"/>
  <c r="I412" i="23"/>
  <c r="I413" i="23"/>
  <c r="I414" i="23"/>
  <c r="I415" i="23"/>
  <c r="I416" i="23"/>
  <c r="I417" i="23"/>
  <c r="I418" i="23"/>
  <c r="I419" i="23"/>
  <c r="I420" i="23"/>
  <c r="I421" i="23"/>
  <c r="I422" i="23"/>
  <c r="I423" i="23"/>
  <c r="I424" i="23"/>
  <c r="I425" i="23"/>
  <c r="I426" i="23"/>
  <c r="I427" i="23"/>
  <c r="I428" i="23"/>
  <c r="I429" i="23"/>
  <c r="I430" i="23"/>
  <c r="I431" i="23"/>
  <c r="I432" i="23"/>
  <c r="I433" i="23"/>
  <c r="I434" i="23"/>
  <c r="I435" i="23"/>
  <c r="I436" i="23"/>
  <c r="I437" i="23"/>
  <c r="I438" i="23"/>
  <c r="I439" i="23"/>
  <c r="I440" i="23"/>
  <c r="I441" i="23"/>
  <c r="I442" i="23"/>
  <c r="I443" i="23"/>
  <c r="I444" i="23"/>
  <c r="I445" i="23"/>
  <c r="I446" i="23"/>
  <c r="I447" i="23"/>
  <c r="I448" i="23"/>
  <c r="I449" i="23"/>
  <c r="I450" i="23"/>
  <c r="I451" i="23"/>
  <c r="I452" i="23"/>
  <c r="I453" i="23"/>
  <c r="I454" i="23"/>
  <c r="I455" i="23"/>
  <c r="I456" i="23"/>
  <c r="I457" i="23"/>
  <c r="I458" i="23"/>
  <c r="I459" i="23"/>
  <c r="I460" i="23"/>
  <c r="I461" i="23"/>
  <c r="I462" i="23"/>
  <c r="I463" i="23"/>
  <c r="I464" i="23"/>
  <c r="I465" i="23"/>
  <c r="I466" i="23"/>
  <c r="I467" i="23"/>
  <c r="I468" i="23"/>
  <c r="I469" i="23"/>
  <c r="I470" i="23"/>
  <c r="I471" i="23"/>
  <c r="I472" i="23"/>
  <c r="I473" i="23"/>
  <c r="I474" i="23"/>
  <c r="I475" i="23"/>
  <c r="I476" i="23"/>
  <c r="I477" i="23"/>
  <c r="I478" i="23"/>
  <c r="I479" i="23"/>
  <c r="I480" i="23"/>
  <c r="I481" i="23"/>
  <c r="I482" i="23"/>
  <c r="I483" i="23"/>
  <c r="I484" i="23"/>
  <c r="I485" i="23"/>
  <c r="I486" i="23"/>
  <c r="I487" i="23"/>
  <c r="I488" i="23"/>
  <c r="I489" i="23"/>
  <c r="I490" i="23"/>
  <c r="I491" i="23"/>
  <c r="I492" i="23"/>
  <c r="I493" i="23"/>
  <c r="I494" i="23"/>
  <c r="I495" i="23"/>
  <c r="I496" i="23"/>
  <c r="I497" i="23"/>
  <c r="I498" i="23"/>
  <c r="I499" i="23"/>
  <c r="I500" i="23"/>
  <c r="I501" i="23"/>
  <c r="I502" i="23"/>
  <c r="I503" i="23"/>
  <c r="I504" i="23"/>
  <c r="I505" i="23"/>
  <c r="I506" i="23"/>
  <c r="I507" i="23"/>
  <c r="I508" i="23"/>
  <c r="I509" i="23"/>
  <c r="I510" i="23"/>
  <c r="I511" i="23"/>
  <c r="I512" i="23"/>
  <c r="I513" i="23"/>
  <c r="I514" i="23"/>
  <c r="I515" i="23"/>
  <c r="I516" i="23"/>
  <c r="I517" i="23"/>
  <c r="I518" i="23"/>
  <c r="I519" i="23"/>
  <c r="I520" i="23"/>
  <c r="I521" i="23"/>
  <c r="I522" i="23"/>
  <c r="I523" i="23"/>
  <c r="I524" i="23"/>
  <c r="I525" i="23"/>
  <c r="I526" i="23"/>
  <c r="I527" i="23"/>
  <c r="I528" i="23"/>
  <c r="I529" i="23"/>
  <c r="I530" i="23"/>
  <c r="I531" i="23"/>
  <c r="I532" i="23"/>
  <c r="I533" i="23"/>
  <c r="I534" i="23"/>
  <c r="I535" i="23"/>
  <c r="I536" i="23"/>
  <c r="I537" i="23"/>
  <c r="I538" i="23"/>
  <c r="I539" i="23"/>
  <c r="I540" i="23"/>
  <c r="I541" i="23"/>
  <c r="I542" i="23"/>
  <c r="I543" i="23"/>
  <c r="I544" i="23"/>
  <c r="I545" i="23"/>
  <c r="I546" i="23"/>
  <c r="I547" i="23"/>
  <c r="I548" i="23"/>
  <c r="I549" i="23"/>
  <c r="I550" i="23"/>
  <c r="I551" i="23"/>
  <c r="I552" i="23"/>
  <c r="I553" i="23"/>
  <c r="I554" i="23"/>
  <c r="I555" i="23"/>
  <c r="I556" i="23"/>
  <c r="I557" i="23"/>
  <c r="I558" i="23"/>
  <c r="I559" i="23"/>
  <c r="I560" i="23"/>
  <c r="I561" i="23"/>
  <c r="I562" i="23"/>
  <c r="I563" i="23"/>
  <c r="I564" i="23"/>
  <c r="I565" i="23"/>
  <c r="I566" i="23"/>
  <c r="I567" i="23"/>
  <c r="I568" i="23"/>
  <c r="I569" i="23"/>
  <c r="I570" i="23"/>
  <c r="I571" i="23"/>
  <c r="I572" i="23"/>
  <c r="I573" i="23"/>
  <c r="I574" i="23"/>
  <c r="I575" i="23"/>
  <c r="I576" i="23"/>
  <c r="I577" i="23"/>
  <c r="I578" i="23"/>
  <c r="I579" i="23"/>
  <c r="I580" i="23"/>
  <c r="I581" i="23"/>
  <c r="I582" i="23"/>
  <c r="I583" i="23"/>
  <c r="I584" i="23"/>
  <c r="I585" i="23"/>
  <c r="I586" i="23"/>
  <c r="I587" i="23"/>
  <c r="I588" i="23"/>
  <c r="I589" i="23"/>
  <c r="I590" i="23"/>
  <c r="I591" i="23"/>
  <c r="I592" i="23"/>
  <c r="I593" i="23"/>
  <c r="I594" i="23"/>
  <c r="I595" i="23"/>
  <c r="I596" i="23"/>
  <c r="I597" i="23"/>
  <c r="I598" i="23"/>
  <c r="I599" i="23"/>
  <c r="I600" i="23"/>
  <c r="I601" i="23"/>
  <c r="I602" i="23"/>
  <c r="I603" i="23"/>
  <c r="I604" i="23"/>
  <c r="I605" i="23"/>
  <c r="I606" i="23"/>
  <c r="I607" i="23"/>
  <c r="I608" i="23"/>
  <c r="I609" i="23"/>
  <c r="I610" i="23"/>
  <c r="I611" i="23"/>
  <c r="I612" i="23"/>
  <c r="I613" i="23"/>
  <c r="I614" i="23"/>
  <c r="I615" i="23"/>
  <c r="I616" i="23"/>
  <c r="I617" i="23"/>
  <c r="I618" i="23"/>
  <c r="I619" i="23"/>
  <c r="I620" i="23"/>
  <c r="I621" i="23"/>
  <c r="I622" i="23"/>
  <c r="I623" i="23"/>
  <c r="I624" i="23"/>
  <c r="I625" i="23"/>
  <c r="I626" i="23"/>
  <c r="I627" i="23"/>
  <c r="I628" i="23"/>
  <c r="I629" i="23"/>
  <c r="I630" i="23"/>
  <c r="I631" i="23"/>
  <c r="I632" i="23"/>
  <c r="I633" i="23"/>
  <c r="I634" i="23"/>
  <c r="I635" i="23"/>
  <c r="I636" i="23"/>
  <c r="I637" i="23"/>
  <c r="I638" i="23"/>
  <c r="I639" i="23"/>
  <c r="I640" i="23"/>
  <c r="I641" i="23"/>
  <c r="I642" i="23"/>
  <c r="I643" i="23"/>
  <c r="I644" i="23"/>
  <c r="I645" i="23"/>
  <c r="I646" i="23"/>
  <c r="I647" i="23"/>
  <c r="I648" i="23"/>
  <c r="I649" i="23"/>
  <c r="I650" i="23"/>
  <c r="I651" i="23"/>
  <c r="I652" i="23"/>
  <c r="I653" i="23"/>
  <c r="I654" i="23"/>
  <c r="I655" i="23"/>
  <c r="I656" i="23"/>
  <c r="I657" i="23"/>
  <c r="I658" i="23"/>
  <c r="I659" i="23"/>
  <c r="I660" i="23"/>
  <c r="I661" i="23"/>
  <c r="I662" i="23"/>
  <c r="I663" i="23"/>
  <c r="I664" i="23"/>
  <c r="I665" i="23"/>
  <c r="I666" i="23"/>
  <c r="I667" i="23"/>
  <c r="I668" i="23"/>
  <c r="I669" i="23"/>
  <c r="I670" i="23"/>
  <c r="I671" i="23"/>
  <c r="I672" i="23"/>
  <c r="I673" i="23"/>
  <c r="I674" i="23"/>
  <c r="I675" i="23"/>
  <c r="I676" i="23"/>
  <c r="I677" i="23"/>
  <c r="I678" i="23"/>
  <c r="I679" i="23"/>
  <c r="I680" i="23"/>
  <c r="I681" i="23"/>
  <c r="I682" i="23"/>
  <c r="I683" i="23"/>
  <c r="I684" i="23"/>
  <c r="I685" i="23"/>
  <c r="I686" i="23"/>
  <c r="I687" i="23"/>
  <c r="I688" i="23"/>
  <c r="I689" i="23"/>
  <c r="I690" i="23"/>
  <c r="I691" i="23"/>
  <c r="I692" i="23"/>
  <c r="I9" i="23"/>
  <c r="A26" i="46"/>
  <c r="A27" i="46"/>
  <c r="A28" i="46"/>
  <c r="A19" i="46"/>
  <c r="A16" i="46"/>
  <c r="A17" i="46"/>
  <c r="A18" i="46"/>
  <c r="A20" i="46"/>
  <c r="A21" i="46"/>
  <c r="A22" i="46"/>
  <c r="A23" i="46"/>
  <c r="A24" i="46"/>
  <c r="A25" i="46"/>
  <c r="B5" i="56"/>
  <c r="B6" i="56"/>
  <c r="B7" i="56"/>
  <c r="B8" i="56"/>
  <c r="B9" i="56"/>
  <c r="B10" i="56"/>
  <c r="B11" i="56"/>
  <c r="B12" i="56"/>
  <c r="B13" i="56"/>
  <c r="B14" i="56"/>
  <c r="B15" i="56"/>
  <c r="B16" i="56"/>
  <c r="B17" i="56"/>
  <c r="B18" i="56"/>
  <c r="B19" i="56"/>
  <c r="B20" i="56"/>
  <c r="B21" i="56"/>
  <c r="B22" i="56"/>
  <c r="B23" i="56"/>
  <c r="B24" i="56"/>
  <c r="B25" i="56"/>
  <c r="B26" i="56"/>
  <c r="B27" i="56"/>
  <c r="B28" i="56"/>
  <c r="B29" i="56"/>
  <c r="B30" i="56"/>
  <c r="B31" i="56"/>
  <c r="B32" i="56"/>
  <c r="B33" i="56"/>
  <c r="B34" i="56"/>
  <c r="B35" i="56"/>
  <c r="B36" i="56"/>
  <c r="B37" i="56"/>
  <c r="B38" i="56"/>
  <c r="B39" i="56"/>
  <c r="B40" i="56"/>
  <c r="B41" i="56"/>
  <c r="B42" i="56"/>
  <c r="B43" i="56"/>
  <c r="B44" i="56"/>
  <c r="B45" i="56"/>
  <c r="B46" i="56"/>
  <c r="B47" i="56"/>
  <c r="B48" i="56"/>
  <c r="B49" i="56"/>
  <c r="B50" i="56"/>
  <c r="B51" i="56"/>
  <c r="B52" i="56"/>
  <c r="B53" i="56"/>
  <c r="B54" i="56"/>
  <c r="B55" i="56"/>
  <c r="B56" i="56"/>
  <c r="B57" i="56"/>
  <c r="B58" i="56"/>
  <c r="B59" i="56"/>
  <c r="B60" i="56"/>
  <c r="B61" i="56"/>
  <c r="B62" i="56"/>
  <c r="B63" i="56"/>
  <c r="B64" i="56"/>
  <c r="B65" i="56"/>
  <c r="B66" i="56"/>
  <c r="B67" i="56"/>
  <c r="B68" i="56"/>
  <c r="B69" i="56"/>
  <c r="B70" i="56"/>
  <c r="B71" i="56"/>
  <c r="B72" i="56"/>
  <c r="B73" i="56"/>
  <c r="B74" i="56"/>
  <c r="B75" i="56"/>
  <c r="B76" i="56"/>
  <c r="B77" i="56"/>
  <c r="B78" i="56"/>
  <c r="B79" i="56"/>
  <c r="B80" i="56"/>
  <c r="B81" i="56"/>
  <c r="B82" i="56"/>
  <c r="B83" i="56"/>
  <c r="B84" i="56"/>
  <c r="B85" i="56"/>
  <c r="B86" i="56"/>
  <c r="B87" i="56"/>
  <c r="B88" i="56"/>
  <c r="B89" i="56"/>
  <c r="B90" i="56"/>
  <c r="B91" i="56"/>
  <c r="B92" i="56"/>
  <c r="B93" i="56"/>
  <c r="B94" i="56"/>
  <c r="B95" i="56"/>
  <c r="B96" i="56"/>
  <c r="B97" i="56"/>
  <c r="B98" i="56"/>
  <c r="B99" i="56"/>
  <c r="B100" i="56"/>
  <c r="B101" i="56"/>
  <c r="B102" i="56"/>
  <c r="B103" i="56"/>
  <c r="B104" i="56"/>
  <c r="B105" i="56"/>
  <c r="B106" i="56"/>
  <c r="B107" i="56"/>
  <c r="B108" i="56"/>
  <c r="B109" i="56"/>
  <c r="B110" i="56"/>
  <c r="B111" i="56"/>
  <c r="B112" i="56"/>
  <c r="B113" i="56"/>
  <c r="B114" i="56"/>
  <c r="B115" i="56"/>
  <c r="B116" i="56"/>
  <c r="B117" i="56"/>
  <c r="B118" i="56"/>
  <c r="B119" i="56"/>
  <c r="B120" i="56"/>
  <c r="B121" i="56"/>
  <c r="B122" i="56"/>
  <c r="B123" i="56"/>
  <c r="B124" i="56"/>
  <c r="B125" i="56"/>
  <c r="B126" i="56"/>
  <c r="B127" i="56"/>
  <c r="B128" i="56"/>
  <c r="B129" i="56"/>
  <c r="B130" i="56"/>
  <c r="B131" i="56"/>
  <c r="B132" i="56"/>
  <c r="B133" i="56"/>
  <c r="B134" i="56"/>
  <c r="B135" i="56"/>
  <c r="B136" i="56"/>
  <c r="B137" i="56"/>
  <c r="B138" i="56"/>
  <c r="B139" i="56"/>
  <c r="B140" i="56"/>
  <c r="B141" i="56"/>
  <c r="B142" i="56"/>
  <c r="B143" i="56"/>
  <c r="B144" i="56"/>
  <c r="B145" i="56"/>
  <c r="B146" i="56"/>
  <c r="B147" i="56"/>
  <c r="B148" i="56"/>
  <c r="B149" i="56"/>
  <c r="B150" i="56"/>
  <c r="B151" i="56"/>
  <c r="B152" i="56"/>
  <c r="B153" i="56"/>
  <c r="B154" i="56"/>
  <c r="B155" i="56"/>
  <c r="B156" i="56"/>
  <c r="B157" i="56"/>
  <c r="B158" i="56"/>
  <c r="B159" i="56"/>
  <c r="B160" i="56"/>
  <c r="B161" i="56"/>
  <c r="B162" i="56"/>
  <c r="B163" i="56"/>
  <c r="B164" i="56"/>
  <c r="B165" i="56"/>
  <c r="B166" i="56"/>
  <c r="B167" i="56"/>
  <c r="B168" i="56"/>
  <c r="B169" i="56"/>
  <c r="B170" i="56"/>
  <c r="B171" i="56"/>
  <c r="B172" i="56"/>
  <c r="B173" i="56"/>
  <c r="B174" i="56"/>
  <c r="B175" i="56"/>
  <c r="B176" i="56"/>
  <c r="B177" i="56"/>
  <c r="B178" i="56"/>
  <c r="B179" i="56"/>
  <c r="B180" i="56"/>
  <c r="B181" i="56"/>
  <c r="B182" i="56"/>
  <c r="B183" i="56"/>
  <c r="B184" i="56"/>
  <c r="B185" i="56"/>
  <c r="B186" i="56"/>
  <c r="B187" i="56"/>
  <c r="B188" i="56"/>
  <c r="B189" i="56"/>
  <c r="B190" i="56"/>
  <c r="B191" i="56"/>
  <c r="B192" i="56"/>
  <c r="B193" i="56"/>
  <c r="B194" i="56"/>
  <c r="B195" i="56"/>
  <c r="B196" i="56"/>
  <c r="B197" i="56"/>
  <c r="B198" i="56"/>
  <c r="B199" i="56"/>
  <c r="B200" i="56"/>
  <c r="B201" i="56"/>
  <c r="B202" i="56"/>
  <c r="B203" i="56"/>
  <c r="B204" i="56"/>
  <c r="B205" i="56"/>
  <c r="B206" i="56"/>
  <c r="B207" i="56"/>
  <c r="B208" i="56"/>
  <c r="B209" i="56"/>
  <c r="B210" i="56"/>
  <c r="B211" i="56"/>
  <c r="B212" i="56"/>
  <c r="B213" i="56"/>
  <c r="B214" i="56"/>
  <c r="B215" i="56"/>
  <c r="B216" i="56"/>
  <c r="B217" i="56"/>
  <c r="B218" i="56"/>
  <c r="B219" i="56"/>
  <c r="B220" i="56"/>
  <c r="B221" i="56"/>
  <c r="B222" i="56"/>
  <c r="B223" i="56"/>
  <c r="B224" i="56"/>
  <c r="B225" i="56"/>
  <c r="B226" i="56"/>
  <c r="B227" i="56"/>
  <c r="B228" i="56"/>
  <c r="B229" i="56"/>
  <c r="B230" i="56"/>
  <c r="B231" i="56"/>
  <c r="B232" i="56"/>
  <c r="B233" i="56"/>
  <c r="B234" i="56"/>
  <c r="B235" i="56"/>
  <c r="B236" i="56"/>
  <c r="B237" i="56"/>
  <c r="B238" i="56"/>
  <c r="B239" i="56"/>
  <c r="B240" i="56"/>
  <c r="B241" i="56"/>
  <c r="B242" i="56"/>
  <c r="B243" i="56"/>
  <c r="B244" i="56"/>
  <c r="B245" i="56"/>
  <c r="B246" i="56"/>
  <c r="B247" i="56"/>
  <c r="B248" i="56"/>
  <c r="B249" i="56"/>
  <c r="B250" i="56"/>
  <c r="B251" i="56"/>
  <c r="B252" i="56"/>
  <c r="B253" i="56"/>
  <c r="B254" i="56"/>
  <c r="B255" i="56"/>
  <c r="B256" i="56"/>
  <c r="B257" i="56"/>
  <c r="B258" i="56"/>
  <c r="B259" i="56"/>
  <c r="B260" i="56"/>
  <c r="B261" i="56"/>
  <c r="B262" i="56"/>
  <c r="B263" i="56"/>
  <c r="B264" i="56"/>
  <c r="B265" i="56"/>
  <c r="B266" i="56"/>
  <c r="B267" i="56"/>
  <c r="B268" i="56"/>
  <c r="B269" i="56"/>
  <c r="B270" i="56"/>
  <c r="B271" i="56"/>
  <c r="B272" i="56"/>
  <c r="B273" i="56"/>
  <c r="B274" i="56"/>
  <c r="B275" i="56"/>
  <c r="B276" i="56"/>
  <c r="B277" i="56"/>
  <c r="B278" i="56"/>
  <c r="B279" i="56"/>
  <c r="B280" i="56"/>
  <c r="B281" i="56"/>
  <c r="B282" i="56"/>
  <c r="B283" i="56"/>
  <c r="B284" i="56"/>
  <c r="B285" i="56"/>
  <c r="B286" i="56"/>
  <c r="B287" i="56"/>
  <c r="B288" i="56"/>
  <c r="B289" i="56"/>
  <c r="B290" i="56"/>
  <c r="B291" i="56"/>
  <c r="B292" i="56"/>
  <c r="B293" i="56"/>
  <c r="B294" i="56"/>
  <c r="B295" i="56"/>
  <c r="B296" i="56"/>
  <c r="B297" i="56"/>
  <c r="B298" i="56"/>
  <c r="B299" i="56"/>
  <c r="B300" i="56"/>
  <c r="B301" i="56"/>
  <c r="B302" i="56"/>
  <c r="B303" i="56"/>
  <c r="B304" i="56"/>
  <c r="B305" i="56"/>
  <c r="B306" i="56"/>
  <c r="B307" i="56"/>
  <c r="B308" i="56"/>
  <c r="B309" i="56"/>
  <c r="B310" i="56"/>
  <c r="B311" i="56"/>
  <c r="B312" i="56"/>
  <c r="B313" i="56"/>
  <c r="B314" i="56"/>
  <c r="B315" i="56"/>
  <c r="B316" i="56"/>
  <c r="B317" i="56"/>
  <c r="B318" i="56"/>
  <c r="B319" i="56"/>
  <c r="B320" i="56"/>
  <c r="B321" i="56"/>
  <c r="B322" i="56"/>
  <c r="B323" i="56"/>
  <c r="B324" i="56"/>
  <c r="B325" i="56"/>
  <c r="B326" i="56"/>
  <c r="B327" i="56"/>
  <c r="B328" i="56"/>
  <c r="B329" i="56"/>
  <c r="B330" i="56"/>
  <c r="B331" i="56"/>
  <c r="B332" i="56"/>
  <c r="B333" i="56"/>
  <c r="B334" i="56"/>
  <c r="B335" i="56"/>
  <c r="B336" i="56"/>
  <c r="B337" i="56"/>
  <c r="B338" i="56"/>
  <c r="B339" i="56"/>
  <c r="B340" i="56"/>
  <c r="B341" i="56"/>
  <c r="B342" i="56"/>
  <c r="B343" i="56"/>
  <c r="B344" i="56"/>
  <c r="B345" i="56"/>
  <c r="B346" i="56"/>
  <c r="B347" i="56"/>
  <c r="B348" i="56"/>
  <c r="B349" i="56"/>
  <c r="B350" i="56"/>
  <c r="B351" i="56"/>
  <c r="B352" i="56"/>
  <c r="B353" i="56"/>
  <c r="B354" i="56"/>
  <c r="B355" i="56"/>
  <c r="B356" i="56"/>
  <c r="B357" i="56"/>
  <c r="B358" i="56"/>
  <c r="B359" i="56"/>
  <c r="B360" i="56"/>
  <c r="B361" i="56"/>
  <c r="B362" i="56"/>
  <c r="B363" i="56"/>
  <c r="B364" i="56"/>
  <c r="B365" i="56"/>
  <c r="B366" i="56"/>
  <c r="B367" i="56"/>
  <c r="B368" i="56"/>
  <c r="B369" i="56"/>
  <c r="B370" i="56"/>
  <c r="B371" i="56"/>
  <c r="B372" i="56"/>
  <c r="B373" i="56"/>
  <c r="B374" i="56"/>
  <c r="B375" i="56"/>
  <c r="B376" i="56"/>
  <c r="B377" i="56"/>
  <c r="B378" i="56"/>
  <c r="B379" i="56"/>
  <c r="B380" i="56"/>
  <c r="B381" i="56"/>
  <c r="B382" i="56"/>
  <c r="B383" i="56"/>
  <c r="B384" i="56"/>
  <c r="B385" i="56"/>
  <c r="B386" i="56"/>
  <c r="B387" i="56"/>
  <c r="B388" i="56"/>
  <c r="B389" i="56"/>
  <c r="B390" i="56"/>
  <c r="B391" i="56"/>
  <c r="B392" i="56"/>
  <c r="B393" i="56"/>
  <c r="B394" i="56"/>
  <c r="B395" i="56"/>
  <c r="B396" i="56"/>
  <c r="B397" i="56"/>
  <c r="B398" i="56"/>
  <c r="B399" i="56"/>
  <c r="B400" i="56"/>
  <c r="B401" i="56"/>
  <c r="B402" i="56"/>
  <c r="B403" i="56"/>
  <c r="B404" i="56"/>
  <c r="B405" i="56"/>
  <c r="B406" i="56"/>
  <c r="B407" i="56"/>
  <c r="B408" i="56"/>
  <c r="B409" i="56"/>
  <c r="B410" i="56"/>
  <c r="B411" i="56"/>
  <c r="B412" i="56"/>
  <c r="B413" i="56"/>
  <c r="B414" i="56"/>
  <c r="B415" i="56"/>
  <c r="B416" i="56"/>
  <c r="B417" i="56"/>
  <c r="B418" i="56"/>
  <c r="B419" i="56"/>
  <c r="B420" i="56"/>
  <c r="B421" i="56"/>
  <c r="B422" i="56"/>
  <c r="B423" i="56"/>
  <c r="B424" i="56"/>
  <c r="B425" i="56"/>
  <c r="B426" i="56"/>
  <c r="B427" i="56"/>
  <c r="B428" i="56"/>
  <c r="B429" i="56"/>
  <c r="B430" i="56"/>
  <c r="B431" i="56"/>
  <c r="B432" i="56"/>
  <c r="B433" i="56"/>
  <c r="B434" i="56"/>
  <c r="B435" i="56"/>
  <c r="B436" i="56"/>
  <c r="B437" i="56"/>
  <c r="B438" i="56"/>
  <c r="B439" i="56"/>
  <c r="B440" i="56"/>
  <c r="B441" i="56"/>
  <c r="B442" i="56"/>
  <c r="B443" i="56"/>
  <c r="B444" i="56"/>
  <c r="B445" i="56"/>
  <c r="B446" i="56"/>
  <c r="B447" i="56"/>
  <c r="B448" i="56"/>
  <c r="B449" i="56"/>
  <c r="B450" i="56"/>
  <c r="B451" i="56"/>
  <c r="B452" i="56"/>
  <c r="B453" i="56"/>
  <c r="B454" i="56"/>
  <c r="B455" i="56"/>
  <c r="B456" i="56"/>
  <c r="B457" i="56"/>
  <c r="B458" i="56"/>
  <c r="B459" i="56"/>
  <c r="B460" i="56"/>
  <c r="B461" i="56"/>
  <c r="B462" i="56"/>
  <c r="B463" i="56"/>
  <c r="B464" i="56"/>
  <c r="B465" i="56"/>
  <c r="B466" i="56"/>
  <c r="B467" i="56"/>
  <c r="B468" i="56"/>
  <c r="B469" i="56"/>
  <c r="B470" i="56"/>
  <c r="B471" i="56"/>
  <c r="B472" i="56"/>
  <c r="B473" i="56"/>
  <c r="B474" i="56"/>
  <c r="B475" i="56"/>
  <c r="B476" i="56"/>
  <c r="B477" i="56"/>
  <c r="B478" i="56"/>
  <c r="B479" i="56"/>
  <c r="B480" i="56"/>
  <c r="B481" i="56"/>
  <c r="B482" i="56"/>
  <c r="B483" i="56"/>
  <c r="B484" i="56"/>
  <c r="B485" i="56"/>
  <c r="B486" i="56"/>
  <c r="B487" i="56"/>
  <c r="B488" i="56"/>
  <c r="B489" i="56"/>
  <c r="B490" i="56"/>
  <c r="B491" i="56"/>
  <c r="B492" i="56"/>
  <c r="B493" i="56"/>
  <c r="B494" i="56"/>
  <c r="B495" i="56"/>
  <c r="B496" i="56"/>
  <c r="B497" i="56"/>
  <c r="B498" i="56"/>
  <c r="B499" i="56"/>
  <c r="B500" i="56"/>
  <c r="B501" i="56"/>
  <c r="B502" i="56"/>
  <c r="B503" i="56"/>
  <c r="B504" i="56"/>
  <c r="B505" i="56"/>
  <c r="B506" i="56"/>
  <c r="B507" i="56"/>
  <c r="B508" i="56"/>
  <c r="B509" i="56"/>
  <c r="B510" i="56"/>
  <c r="B511" i="56"/>
  <c r="B512" i="56"/>
  <c r="B513" i="56"/>
  <c r="B514" i="56"/>
  <c r="B515" i="56"/>
  <c r="B516" i="56"/>
  <c r="B517" i="56"/>
  <c r="B518" i="56"/>
  <c r="B519" i="56"/>
  <c r="B520" i="56"/>
  <c r="B521" i="56"/>
  <c r="B522" i="56"/>
  <c r="B523" i="56"/>
  <c r="B524" i="56"/>
  <c r="B525" i="56"/>
  <c r="B526" i="56"/>
  <c r="B527" i="56"/>
  <c r="B528" i="56"/>
  <c r="B529" i="56"/>
  <c r="B530" i="56"/>
  <c r="B531" i="56"/>
  <c r="B532" i="56"/>
  <c r="B533" i="56"/>
  <c r="B534" i="56"/>
  <c r="B535" i="56"/>
  <c r="B536" i="56"/>
  <c r="B537" i="56"/>
  <c r="B538" i="56"/>
  <c r="B539" i="56"/>
  <c r="B540" i="56"/>
  <c r="B541" i="56"/>
  <c r="B542" i="56"/>
  <c r="B543" i="56"/>
  <c r="B544" i="56"/>
  <c r="B545" i="56"/>
  <c r="B546" i="56"/>
  <c r="B547" i="56"/>
  <c r="B548" i="56"/>
  <c r="B549" i="56"/>
  <c r="B550" i="56"/>
  <c r="B551" i="56"/>
  <c r="B552" i="56"/>
  <c r="B553" i="56"/>
  <c r="B554" i="56"/>
  <c r="B555" i="56"/>
  <c r="B556" i="56"/>
  <c r="B557" i="56"/>
  <c r="B558" i="56"/>
  <c r="B559" i="56"/>
  <c r="B560" i="56"/>
  <c r="B561" i="56"/>
  <c r="B562" i="56"/>
  <c r="B563" i="56"/>
  <c r="B564" i="56"/>
  <c r="B565" i="56"/>
  <c r="B566" i="56"/>
  <c r="B567" i="56"/>
  <c r="B568" i="56"/>
  <c r="B569" i="56"/>
  <c r="B570" i="56"/>
  <c r="B571" i="56"/>
  <c r="B572" i="56"/>
  <c r="B573" i="56"/>
  <c r="B574" i="56"/>
  <c r="B575" i="56"/>
  <c r="B576" i="56"/>
  <c r="B577" i="56"/>
  <c r="B578" i="56"/>
  <c r="B579" i="56"/>
  <c r="B580" i="56"/>
  <c r="B581" i="56"/>
  <c r="B582" i="56"/>
  <c r="B583" i="56"/>
  <c r="B584" i="56"/>
  <c r="B585" i="56"/>
  <c r="B586" i="56"/>
  <c r="B587" i="56"/>
  <c r="B588" i="56"/>
  <c r="B589" i="56"/>
  <c r="B590" i="56"/>
  <c r="B591" i="56"/>
  <c r="B592" i="56"/>
  <c r="B593" i="56"/>
  <c r="B594" i="56"/>
  <c r="B595" i="56"/>
  <c r="B596" i="56"/>
  <c r="B597" i="56"/>
  <c r="B598" i="56"/>
  <c r="B599" i="56"/>
  <c r="B600" i="56"/>
  <c r="B601" i="56"/>
  <c r="B602" i="56"/>
  <c r="B603" i="56"/>
  <c r="B604" i="56"/>
  <c r="B605" i="56"/>
  <c r="B606" i="56"/>
  <c r="B607" i="56"/>
  <c r="B608" i="56"/>
  <c r="B609" i="56"/>
  <c r="B610" i="56"/>
  <c r="B611" i="56"/>
  <c r="B612" i="56"/>
  <c r="B613" i="56"/>
  <c r="B614" i="56"/>
  <c r="B615" i="56"/>
  <c r="B616" i="56"/>
  <c r="B617" i="56"/>
  <c r="B618" i="56"/>
  <c r="B619" i="56"/>
  <c r="B620" i="56"/>
  <c r="B621" i="56"/>
  <c r="B622" i="56"/>
  <c r="B623" i="56"/>
  <c r="B624" i="56"/>
  <c r="B625" i="56"/>
  <c r="B626" i="56"/>
  <c r="B627" i="56"/>
  <c r="B628" i="56"/>
  <c r="B629" i="56"/>
  <c r="B630" i="56"/>
  <c r="B631" i="56"/>
  <c r="B632" i="56"/>
  <c r="B633" i="56"/>
  <c r="B634" i="56"/>
  <c r="B635" i="56"/>
  <c r="B636" i="56"/>
  <c r="B637" i="56"/>
  <c r="B638" i="56"/>
  <c r="B639" i="56"/>
  <c r="B640" i="56"/>
  <c r="B641" i="56"/>
  <c r="B642" i="56"/>
  <c r="B643" i="56"/>
  <c r="B644" i="56"/>
  <c r="B645" i="56"/>
  <c r="B646" i="56"/>
  <c r="B647" i="56"/>
  <c r="B648" i="56"/>
  <c r="B649" i="56"/>
  <c r="B650" i="56"/>
  <c r="B651" i="56"/>
  <c r="B652" i="56"/>
  <c r="B653" i="56"/>
  <c r="B654" i="56"/>
  <c r="B655" i="56"/>
  <c r="B656" i="56"/>
  <c r="B657" i="56"/>
  <c r="B658" i="56"/>
  <c r="B659" i="56"/>
  <c r="B660" i="56"/>
  <c r="B661" i="56"/>
  <c r="B662" i="56"/>
  <c r="B663" i="56"/>
  <c r="B664" i="56"/>
  <c r="B665" i="56"/>
  <c r="B666" i="56"/>
  <c r="B667" i="56"/>
  <c r="B668" i="56"/>
  <c r="B669" i="56"/>
  <c r="B670" i="56"/>
  <c r="B671" i="56"/>
  <c r="B672" i="56"/>
  <c r="B673" i="56"/>
  <c r="B674" i="56"/>
  <c r="B675" i="56"/>
  <c r="B676" i="56"/>
  <c r="B677" i="56"/>
  <c r="B678" i="56"/>
  <c r="B679" i="56"/>
  <c r="B680" i="56"/>
  <c r="B681" i="56"/>
  <c r="B682" i="56"/>
  <c r="B683" i="56"/>
  <c r="B684" i="56"/>
  <c r="B685" i="56"/>
  <c r="B686" i="56"/>
  <c r="B687" i="56"/>
  <c r="B688" i="56"/>
  <c r="B689" i="56"/>
  <c r="B690" i="56"/>
  <c r="B691" i="56"/>
  <c r="B692" i="56"/>
  <c r="B693" i="56"/>
  <c r="B694" i="56"/>
  <c r="B695" i="56"/>
  <c r="B696" i="56"/>
  <c r="B697" i="56"/>
  <c r="B698" i="56"/>
  <c r="B699" i="56"/>
  <c r="B700" i="56"/>
  <c r="B701" i="56"/>
  <c r="B702" i="56"/>
  <c r="B703" i="56"/>
  <c r="B704" i="56"/>
  <c r="B705" i="56"/>
  <c r="B706" i="56"/>
  <c r="B707" i="56"/>
  <c r="B708" i="56"/>
  <c r="B709" i="56"/>
  <c r="B710" i="56"/>
  <c r="B711" i="56"/>
  <c r="B712" i="56"/>
  <c r="B713" i="56"/>
  <c r="B714" i="56"/>
  <c r="B715" i="56"/>
  <c r="B716" i="56"/>
  <c r="B717" i="56"/>
  <c r="B718" i="56"/>
  <c r="B719" i="56"/>
  <c r="B720" i="56"/>
  <c r="B721" i="56"/>
  <c r="B722" i="56"/>
  <c r="B723" i="56"/>
  <c r="B724" i="56"/>
  <c r="B725" i="56"/>
  <c r="B726" i="56"/>
  <c r="B727" i="56"/>
  <c r="B728" i="56"/>
  <c r="B729" i="56"/>
  <c r="B730" i="56"/>
  <c r="B731" i="56"/>
  <c r="B732" i="56"/>
  <c r="B733" i="56"/>
  <c r="B734" i="56"/>
  <c r="B735" i="56"/>
  <c r="B736" i="56"/>
  <c r="B737" i="56"/>
  <c r="B738" i="56"/>
  <c r="B739" i="56"/>
  <c r="B740" i="56"/>
  <c r="B741" i="56"/>
  <c r="B742" i="56"/>
  <c r="B743" i="56"/>
  <c r="B744" i="56"/>
  <c r="B745" i="56"/>
  <c r="B746" i="56"/>
  <c r="B747" i="56"/>
  <c r="B748" i="56"/>
  <c r="B749" i="56"/>
  <c r="B750" i="56"/>
  <c r="B751" i="56"/>
  <c r="B752" i="56"/>
  <c r="B753" i="56"/>
  <c r="B754" i="56"/>
  <c r="B755" i="56"/>
  <c r="B756" i="56"/>
  <c r="B757" i="56"/>
  <c r="B758" i="56"/>
  <c r="B759" i="56"/>
  <c r="B760" i="56"/>
  <c r="B761" i="56"/>
  <c r="B762" i="56"/>
  <c r="B763" i="56"/>
  <c r="B764" i="56"/>
  <c r="B765" i="56"/>
  <c r="B766" i="56"/>
  <c r="B767" i="56"/>
  <c r="B768" i="56"/>
  <c r="B769" i="56"/>
  <c r="B770" i="56"/>
  <c r="B771" i="56"/>
  <c r="B772" i="56"/>
  <c r="B773" i="56"/>
  <c r="B774" i="56"/>
  <c r="B775" i="56"/>
  <c r="B776" i="56"/>
  <c r="B777" i="56"/>
  <c r="B778" i="56"/>
  <c r="B779" i="56"/>
  <c r="B780" i="56"/>
  <c r="B781" i="56"/>
  <c r="B782" i="56"/>
  <c r="B783" i="56"/>
  <c r="B784" i="56"/>
  <c r="B785" i="56"/>
  <c r="B786" i="56"/>
  <c r="B787" i="56"/>
  <c r="B788" i="56"/>
  <c r="B789" i="56"/>
  <c r="B790" i="56"/>
  <c r="B791" i="56"/>
  <c r="B792" i="56"/>
  <c r="B793" i="56"/>
  <c r="B794" i="56"/>
  <c r="B795" i="56"/>
  <c r="B796" i="56"/>
  <c r="B797" i="56"/>
  <c r="B798" i="56"/>
  <c r="B799" i="56"/>
  <c r="B800" i="56"/>
  <c r="B801" i="56"/>
  <c r="B802" i="56"/>
  <c r="B803" i="56"/>
  <c r="B804" i="56"/>
  <c r="B805" i="56"/>
  <c r="B806" i="56"/>
  <c r="B807" i="56"/>
  <c r="B808" i="56"/>
  <c r="B809" i="56"/>
  <c r="B810" i="56"/>
  <c r="B811" i="56"/>
  <c r="B812" i="56"/>
  <c r="B813" i="56"/>
  <c r="B814" i="56"/>
  <c r="B815" i="56"/>
  <c r="B816" i="56"/>
  <c r="B817" i="56"/>
  <c r="B818" i="56"/>
  <c r="B819" i="56"/>
  <c r="B820" i="56"/>
  <c r="B821" i="56"/>
  <c r="B822" i="56"/>
  <c r="B823" i="56"/>
  <c r="B824" i="56"/>
  <c r="B825" i="56"/>
  <c r="B826" i="56"/>
  <c r="B827" i="56"/>
  <c r="B828" i="56"/>
  <c r="B829" i="56"/>
  <c r="B830" i="56"/>
  <c r="B831" i="56"/>
  <c r="B832" i="56"/>
  <c r="B833" i="56"/>
  <c r="B834" i="56"/>
  <c r="B835" i="56"/>
  <c r="B836" i="56"/>
  <c r="B837" i="56"/>
  <c r="B838" i="56"/>
  <c r="B839" i="56"/>
  <c r="B840" i="56"/>
  <c r="B841" i="56"/>
  <c r="B842" i="56"/>
  <c r="B843" i="56"/>
  <c r="B844" i="56"/>
  <c r="B845" i="56"/>
  <c r="B846" i="56"/>
  <c r="B847" i="56"/>
  <c r="B848" i="56"/>
  <c r="B849" i="56"/>
  <c r="B850" i="56"/>
  <c r="B851" i="56"/>
  <c r="B852" i="56"/>
  <c r="B853" i="56"/>
  <c r="B854" i="56"/>
  <c r="B855" i="56"/>
  <c r="B856" i="56"/>
  <c r="B857" i="56"/>
  <c r="B858" i="56"/>
  <c r="B859" i="56"/>
  <c r="B860" i="56"/>
  <c r="B861" i="56"/>
  <c r="B862" i="56"/>
  <c r="B863" i="56"/>
  <c r="B864" i="56"/>
  <c r="B865" i="56"/>
  <c r="B866" i="56"/>
  <c r="B867" i="56"/>
  <c r="B868" i="56"/>
  <c r="B869" i="56"/>
  <c r="B870" i="56"/>
  <c r="B871" i="56"/>
  <c r="B872" i="56"/>
  <c r="B873" i="56"/>
  <c r="B874" i="56"/>
  <c r="B875" i="56"/>
  <c r="B876" i="56"/>
  <c r="B877" i="56"/>
  <c r="B878" i="56"/>
  <c r="B879" i="56"/>
  <c r="B880" i="56"/>
  <c r="B881" i="56"/>
  <c r="B882" i="56"/>
  <c r="B883" i="56"/>
  <c r="B884" i="56"/>
  <c r="B885" i="56"/>
  <c r="B886" i="56"/>
  <c r="B887" i="56"/>
  <c r="B888" i="56"/>
  <c r="B889" i="56"/>
  <c r="B890" i="56"/>
  <c r="B891" i="56"/>
  <c r="B892" i="56"/>
  <c r="B893" i="56"/>
  <c r="B894" i="56"/>
  <c r="B895" i="56"/>
  <c r="B896" i="56"/>
  <c r="B897" i="56"/>
  <c r="B4" i="56"/>
  <c r="A4" i="56" s="1"/>
  <c r="G897" i="56"/>
  <c r="G896" i="56"/>
  <c r="G895" i="56"/>
  <c r="G894" i="56"/>
  <c r="G893" i="56"/>
  <c r="G892" i="56"/>
  <c r="G891" i="56"/>
  <c r="G890" i="56"/>
  <c r="G889" i="56"/>
  <c r="G888" i="56"/>
  <c r="G887" i="56"/>
  <c r="G886" i="56"/>
  <c r="G885" i="56"/>
  <c r="G884" i="56"/>
  <c r="G883" i="56"/>
  <c r="G882" i="56"/>
  <c r="G881" i="56"/>
  <c r="G880" i="56"/>
  <c r="G879" i="56"/>
  <c r="G878" i="56"/>
  <c r="G877" i="56"/>
  <c r="G876" i="56"/>
  <c r="G875" i="56"/>
  <c r="G874" i="56"/>
  <c r="G873" i="56"/>
  <c r="G872" i="56"/>
  <c r="G871" i="56"/>
  <c r="G870" i="56"/>
  <c r="G869" i="56"/>
  <c r="G868" i="56"/>
  <c r="G867" i="56"/>
  <c r="G866" i="56"/>
  <c r="G865" i="56"/>
  <c r="G864" i="56"/>
  <c r="G863" i="56"/>
  <c r="G862" i="56"/>
  <c r="G861" i="56"/>
  <c r="G860" i="56"/>
  <c r="G859" i="56"/>
  <c r="G858" i="56"/>
  <c r="G857" i="56"/>
  <c r="G856" i="56"/>
  <c r="G855" i="56"/>
  <c r="G854" i="56"/>
  <c r="G853" i="56"/>
  <c r="G852" i="56"/>
  <c r="G851" i="56"/>
  <c r="G850" i="56"/>
  <c r="G849" i="56"/>
  <c r="G848" i="56"/>
  <c r="G847" i="56"/>
  <c r="G846" i="56"/>
  <c r="G845" i="56"/>
  <c r="G844" i="56"/>
  <c r="G843" i="56"/>
  <c r="G842" i="56"/>
  <c r="G841" i="56"/>
  <c r="G840" i="56"/>
  <c r="G839" i="56"/>
  <c r="G838" i="56"/>
  <c r="G837" i="56"/>
  <c r="G836" i="56"/>
  <c r="G835" i="56"/>
  <c r="G834" i="56"/>
  <c r="G833" i="56"/>
  <c r="G832" i="56"/>
  <c r="G831" i="56"/>
  <c r="G830" i="56"/>
  <c r="G829" i="56"/>
  <c r="G828" i="56"/>
  <c r="G827" i="56"/>
  <c r="G826" i="56"/>
  <c r="G825" i="56"/>
  <c r="G824" i="56"/>
  <c r="G823" i="56"/>
  <c r="G822" i="56"/>
  <c r="G821" i="56"/>
  <c r="G820" i="56"/>
  <c r="G819" i="56"/>
  <c r="G818" i="56"/>
  <c r="G817" i="56"/>
  <c r="G816" i="56"/>
  <c r="G815" i="56"/>
  <c r="G814" i="56"/>
  <c r="G813" i="56"/>
  <c r="G812" i="56"/>
  <c r="G811" i="56"/>
  <c r="G810" i="56"/>
  <c r="G809" i="56"/>
  <c r="G808" i="56"/>
  <c r="G807" i="56"/>
  <c r="G806" i="56"/>
  <c r="G805" i="56"/>
  <c r="G804" i="56"/>
  <c r="G803" i="56"/>
  <c r="G802" i="56"/>
  <c r="G801" i="56"/>
  <c r="G800" i="56"/>
  <c r="G799" i="56"/>
  <c r="G798" i="56"/>
  <c r="G797" i="56"/>
  <c r="G796" i="56"/>
  <c r="G795" i="56"/>
  <c r="G794" i="56"/>
  <c r="G793" i="56"/>
  <c r="G792" i="56"/>
  <c r="G791" i="56"/>
  <c r="G790" i="56"/>
  <c r="G789" i="56"/>
  <c r="G788" i="56"/>
  <c r="G787" i="56"/>
  <c r="G786" i="56"/>
  <c r="G785" i="56"/>
  <c r="G784" i="56"/>
  <c r="G783" i="56"/>
  <c r="G782" i="56"/>
  <c r="G781" i="56"/>
  <c r="G780" i="56"/>
  <c r="G779" i="56"/>
  <c r="G778" i="56"/>
  <c r="G777" i="56"/>
  <c r="G776" i="56"/>
  <c r="G775" i="56"/>
  <c r="G774" i="56"/>
  <c r="G773" i="56"/>
  <c r="G772" i="56"/>
  <c r="G771" i="56"/>
  <c r="G770" i="56"/>
  <c r="G769" i="56"/>
  <c r="G768" i="56"/>
  <c r="G767" i="56"/>
  <c r="G766" i="56"/>
  <c r="G765" i="56"/>
  <c r="G764" i="56"/>
  <c r="G763" i="56"/>
  <c r="G762" i="56"/>
  <c r="G761" i="56"/>
  <c r="G760" i="56"/>
  <c r="G759" i="56"/>
  <c r="G758" i="56"/>
  <c r="G757" i="56"/>
  <c r="G756" i="56"/>
  <c r="G755" i="56"/>
  <c r="G754" i="56"/>
  <c r="G753" i="56"/>
  <c r="G752" i="56"/>
  <c r="G751" i="56"/>
  <c r="G750" i="56"/>
  <c r="G749" i="56"/>
  <c r="G748" i="56"/>
  <c r="G747" i="56"/>
  <c r="G746" i="56"/>
  <c r="G745" i="56"/>
  <c r="G744" i="56"/>
  <c r="G743" i="56"/>
  <c r="G742" i="56"/>
  <c r="G741" i="56"/>
  <c r="G740" i="56"/>
  <c r="G739" i="56"/>
  <c r="G738" i="56"/>
  <c r="G737" i="56"/>
  <c r="G736" i="56"/>
  <c r="G735" i="56"/>
  <c r="G734" i="56"/>
  <c r="G733" i="56"/>
  <c r="G732" i="56"/>
  <c r="G731" i="56"/>
  <c r="G730" i="56"/>
  <c r="G729" i="56"/>
  <c r="G728" i="56"/>
  <c r="G727" i="56"/>
  <c r="G726" i="56"/>
  <c r="G725" i="56"/>
  <c r="G724" i="56"/>
  <c r="G723" i="56"/>
  <c r="G722" i="56"/>
  <c r="G721" i="56"/>
  <c r="G720" i="56"/>
  <c r="G719" i="56"/>
  <c r="G718" i="56"/>
  <c r="G717" i="56"/>
  <c r="G716" i="56"/>
  <c r="G715" i="56"/>
  <c r="G714" i="56"/>
  <c r="G713" i="56"/>
  <c r="G712" i="56"/>
  <c r="G711" i="56"/>
  <c r="G710" i="56"/>
  <c r="G709" i="56"/>
  <c r="G708" i="56"/>
  <c r="G707" i="56"/>
  <c r="G706" i="56"/>
  <c r="G705" i="56"/>
  <c r="G704" i="56"/>
  <c r="G703" i="56"/>
  <c r="G702" i="56"/>
  <c r="G701" i="56"/>
  <c r="G700" i="56"/>
  <c r="G699" i="56"/>
  <c r="G698" i="56"/>
  <c r="G697" i="56"/>
  <c r="G696" i="56"/>
  <c r="G695" i="56"/>
  <c r="G694" i="56"/>
  <c r="G693" i="56"/>
  <c r="G692" i="56"/>
  <c r="G691" i="56"/>
  <c r="G690" i="56"/>
  <c r="G689" i="56"/>
  <c r="G688" i="56"/>
  <c r="G687" i="56"/>
  <c r="G686" i="56"/>
  <c r="G685" i="56"/>
  <c r="G684" i="56"/>
  <c r="G683" i="56"/>
  <c r="G682" i="56"/>
  <c r="G681" i="56"/>
  <c r="G680" i="56"/>
  <c r="G679" i="56"/>
  <c r="G678" i="56"/>
  <c r="G677" i="56"/>
  <c r="G676" i="56"/>
  <c r="G675" i="56"/>
  <c r="G674" i="56"/>
  <c r="G673" i="56"/>
  <c r="G672" i="56"/>
  <c r="G671" i="56"/>
  <c r="G670" i="56"/>
  <c r="G669" i="56"/>
  <c r="G668" i="56"/>
  <c r="G667" i="56"/>
  <c r="G666" i="56"/>
  <c r="G665" i="56"/>
  <c r="G664" i="56"/>
  <c r="G663" i="56"/>
  <c r="G662" i="56"/>
  <c r="G661" i="56"/>
  <c r="G660" i="56"/>
  <c r="G659" i="56"/>
  <c r="G658" i="56"/>
  <c r="G657" i="56"/>
  <c r="G656" i="56"/>
  <c r="G655" i="56"/>
  <c r="G654" i="56"/>
  <c r="G653" i="56"/>
  <c r="G652" i="56"/>
  <c r="G651" i="56"/>
  <c r="G650" i="56"/>
  <c r="G649" i="56"/>
  <c r="G648" i="56"/>
  <c r="G647" i="56"/>
  <c r="G646" i="56"/>
  <c r="G645" i="56"/>
  <c r="G644" i="56"/>
  <c r="G643" i="56"/>
  <c r="G642" i="56"/>
  <c r="G641" i="56"/>
  <c r="G640" i="56"/>
  <c r="G639" i="56"/>
  <c r="G638" i="56"/>
  <c r="G637" i="56"/>
  <c r="G636" i="56"/>
  <c r="G635" i="56"/>
  <c r="G634" i="56"/>
  <c r="G633" i="56"/>
  <c r="G632" i="56"/>
  <c r="G631" i="56"/>
  <c r="G630" i="56"/>
  <c r="G629" i="56"/>
  <c r="G628" i="56"/>
  <c r="G627" i="56"/>
  <c r="G626" i="56"/>
  <c r="G625" i="56"/>
  <c r="G624" i="56"/>
  <c r="G623" i="56"/>
  <c r="G622" i="56"/>
  <c r="G621" i="56"/>
  <c r="G620" i="56"/>
  <c r="G619" i="56"/>
  <c r="G618" i="56"/>
  <c r="G617" i="56"/>
  <c r="G616" i="56"/>
  <c r="G615" i="56"/>
  <c r="G614" i="56"/>
  <c r="G613" i="56"/>
  <c r="G612" i="56"/>
  <c r="G611" i="56"/>
  <c r="G610" i="56"/>
  <c r="G609" i="56"/>
  <c r="G608" i="56"/>
  <c r="G607" i="56"/>
  <c r="G606" i="56"/>
  <c r="G605" i="56"/>
  <c r="G604" i="56"/>
  <c r="G603" i="56"/>
  <c r="G602" i="56"/>
  <c r="G601" i="56"/>
  <c r="G600" i="56"/>
  <c r="G599" i="56"/>
  <c r="G598" i="56"/>
  <c r="G597" i="56"/>
  <c r="G596" i="56"/>
  <c r="G595" i="56"/>
  <c r="G594" i="56"/>
  <c r="G593" i="56"/>
  <c r="G592" i="56"/>
  <c r="G591" i="56"/>
  <c r="G590" i="56"/>
  <c r="G589" i="56"/>
  <c r="G588" i="56"/>
  <c r="G587" i="56"/>
  <c r="G586" i="56"/>
  <c r="G585" i="56"/>
  <c r="G584" i="56"/>
  <c r="G583" i="56"/>
  <c r="G582" i="56"/>
  <c r="G581" i="56"/>
  <c r="G580" i="56"/>
  <c r="G579" i="56"/>
  <c r="G578" i="56"/>
  <c r="G577" i="56"/>
  <c r="G576" i="56"/>
  <c r="G575" i="56"/>
  <c r="G574" i="56"/>
  <c r="G573" i="56"/>
  <c r="G572" i="56"/>
  <c r="G571" i="56"/>
  <c r="G570" i="56"/>
  <c r="G569" i="56"/>
  <c r="G568" i="56"/>
  <c r="G567" i="56"/>
  <c r="G566" i="56"/>
  <c r="G565" i="56"/>
  <c r="G564" i="56"/>
  <c r="G563" i="56"/>
  <c r="G562" i="56"/>
  <c r="G561" i="56"/>
  <c r="G560" i="56"/>
  <c r="G559" i="56"/>
  <c r="G558" i="56"/>
  <c r="G557" i="56"/>
  <c r="G556" i="56"/>
  <c r="G555" i="56"/>
  <c r="G554" i="56"/>
  <c r="G553" i="56"/>
  <c r="G552" i="56"/>
  <c r="G551" i="56"/>
  <c r="G550" i="56"/>
  <c r="G549" i="56"/>
  <c r="G548" i="56"/>
  <c r="G547" i="56"/>
  <c r="G546" i="56"/>
  <c r="G545" i="56"/>
  <c r="G544" i="56"/>
  <c r="G543" i="56"/>
  <c r="G542" i="56"/>
  <c r="G541" i="56"/>
  <c r="G540" i="56"/>
  <c r="G539" i="56"/>
  <c r="G538" i="56"/>
  <c r="G537" i="56"/>
  <c r="G536" i="56"/>
  <c r="G535" i="56"/>
  <c r="G534" i="56"/>
  <c r="G533" i="56"/>
  <c r="G532" i="56"/>
  <c r="G531" i="56"/>
  <c r="G530" i="56"/>
  <c r="G529" i="56"/>
  <c r="G528" i="56"/>
  <c r="G527" i="56"/>
  <c r="G526" i="56"/>
  <c r="G525" i="56"/>
  <c r="G524" i="56"/>
  <c r="G523" i="56"/>
  <c r="G522" i="56"/>
  <c r="G521" i="56"/>
  <c r="G520" i="56"/>
  <c r="G519" i="56"/>
  <c r="G518" i="56"/>
  <c r="G517" i="56"/>
  <c r="G516" i="56"/>
  <c r="G515" i="56"/>
  <c r="G514" i="56"/>
  <c r="G513" i="56"/>
  <c r="G512" i="56"/>
  <c r="G511" i="56"/>
  <c r="G510" i="56"/>
  <c r="G509" i="56"/>
  <c r="G508" i="56"/>
  <c r="G507" i="56"/>
  <c r="G506" i="56"/>
  <c r="G505" i="56"/>
  <c r="G504" i="56"/>
  <c r="G503" i="56"/>
  <c r="G502" i="56"/>
  <c r="G501" i="56"/>
  <c r="G500" i="56"/>
  <c r="G499" i="56"/>
  <c r="G498" i="56"/>
  <c r="G497" i="56"/>
  <c r="G496" i="56"/>
  <c r="G495" i="56"/>
  <c r="G494" i="56"/>
  <c r="G493" i="56"/>
  <c r="G492" i="56"/>
  <c r="G491" i="56"/>
  <c r="G490" i="56"/>
  <c r="G489" i="56"/>
  <c r="G488" i="56"/>
  <c r="G487" i="56"/>
  <c r="G486" i="56"/>
  <c r="G485" i="56"/>
  <c r="G484" i="56"/>
  <c r="G483" i="56"/>
  <c r="G482" i="56"/>
  <c r="G481" i="56"/>
  <c r="G480" i="56"/>
  <c r="G479" i="56"/>
  <c r="G478" i="56"/>
  <c r="G477" i="56"/>
  <c r="G476" i="56"/>
  <c r="G475" i="56"/>
  <c r="G474" i="56"/>
  <c r="G473" i="56"/>
  <c r="G472" i="56"/>
  <c r="G471" i="56"/>
  <c r="G470" i="56"/>
  <c r="G469" i="56"/>
  <c r="G468" i="56"/>
  <c r="G467" i="56"/>
  <c r="G466" i="56"/>
  <c r="G465" i="56"/>
  <c r="G464" i="56"/>
  <c r="G463" i="56"/>
  <c r="G462" i="56"/>
  <c r="G461" i="56"/>
  <c r="G460" i="56"/>
  <c r="G459" i="56"/>
  <c r="G458" i="56"/>
  <c r="G457" i="56"/>
  <c r="G456" i="56"/>
  <c r="G455" i="56"/>
  <c r="G454" i="56"/>
  <c r="G453" i="56"/>
  <c r="G452" i="56"/>
  <c r="G451" i="56"/>
  <c r="G450" i="56"/>
  <c r="G449" i="56"/>
  <c r="G448" i="56"/>
  <c r="G447" i="56"/>
  <c r="G446" i="56"/>
  <c r="G445" i="56"/>
  <c r="G444" i="56"/>
  <c r="G443" i="56"/>
  <c r="G442" i="56"/>
  <c r="G441" i="56"/>
  <c r="G440" i="56"/>
  <c r="G439" i="56"/>
  <c r="G438" i="56"/>
  <c r="G437" i="56"/>
  <c r="G436" i="56"/>
  <c r="G435" i="56"/>
  <c r="G434" i="56"/>
  <c r="G433" i="56"/>
  <c r="G432" i="56"/>
  <c r="G431" i="56"/>
  <c r="G430" i="56"/>
  <c r="G429" i="56"/>
  <c r="G428" i="56"/>
  <c r="G427" i="56"/>
  <c r="G426" i="56"/>
  <c r="G425" i="56"/>
  <c r="G424" i="56"/>
  <c r="G423" i="56"/>
  <c r="G422" i="56"/>
  <c r="G421" i="56"/>
  <c r="G420" i="56"/>
  <c r="G419" i="56"/>
  <c r="G418" i="56"/>
  <c r="G417" i="56"/>
  <c r="G416" i="56"/>
  <c r="G415" i="56"/>
  <c r="G414" i="56"/>
  <c r="G413" i="56"/>
  <c r="G412" i="56"/>
  <c r="G411" i="56"/>
  <c r="G410" i="56"/>
  <c r="G409" i="56"/>
  <c r="G408" i="56"/>
  <c r="G407" i="56"/>
  <c r="G406" i="56"/>
  <c r="G405" i="56"/>
  <c r="G404" i="56"/>
  <c r="G403" i="56"/>
  <c r="G402" i="56"/>
  <c r="G401" i="56"/>
  <c r="G400" i="56"/>
  <c r="G399" i="56"/>
  <c r="G398" i="56"/>
  <c r="G397" i="56"/>
  <c r="G396" i="56"/>
  <c r="G395" i="56"/>
  <c r="G394" i="56"/>
  <c r="G393" i="56"/>
  <c r="G392" i="56"/>
  <c r="G391" i="56"/>
  <c r="G390" i="56"/>
  <c r="G389" i="56"/>
  <c r="G388" i="56"/>
  <c r="G387" i="56"/>
  <c r="G386" i="56"/>
  <c r="G385" i="56"/>
  <c r="G384" i="56"/>
  <c r="G383" i="56"/>
  <c r="G382" i="56"/>
  <c r="G381" i="56"/>
  <c r="G380" i="56"/>
  <c r="G379" i="56"/>
  <c r="G378" i="56"/>
  <c r="G377" i="56"/>
  <c r="G376" i="56"/>
  <c r="G375" i="56"/>
  <c r="G374" i="56"/>
  <c r="G373" i="56"/>
  <c r="G372" i="56"/>
  <c r="G371" i="56"/>
  <c r="G370" i="56"/>
  <c r="G369" i="56"/>
  <c r="G368" i="56"/>
  <c r="G367" i="56"/>
  <c r="G366" i="56"/>
  <c r="G365" i="56"/>
  <c r="G364" i="56"/>
  <c r="G363" i="56"/>
  <c r="G362" i="56"/>
  <c r="G361" i="56"/>
  <c r="G360" i="56"/>
  <c r="G359" i="56"/>
  <c r="G358" i="56"/>
  <c r="G357" i="56"/>
  <c r="G356" i="56"/>
  <c r="G355" i="56"/>
  <c r="G354" i="56"/>
  <c r="G353" i="56"/>
  <c r="G352" i="56"/>
  <c r="G351" i="56"/>
  <c r="G350" i="56"/>
  <c r="G349" i="56"/>
  <c r="G348" i="56"/>
  <c r="G347" i="56"/>
  <c r="G346" i="56"/>
  <c r="G345" i="56"/>
  <c r="G344" i="56"/>
  <c r="G343" i="56"/>
  <c r="G342" i="56"/>
  <c r="G341" i="56"/>
  <c r="G340" i="56"/>
  <c r="G339" i="56"/>
  <c r="G338" i="56"/>
  <c r="G337" i="56"/>
  <c r="G336" i="56"/>
  <c r="G335" i="56"/>
  <c r="G334" i="56"/>
  <c r="G333" i="56"/>
  <c r="G332" i="56"/>
  <c r="G331" i="56"/>
  <c r="G330" i="56"/>
  <c r="G329" i="56"/>
  <c r="G328" i="56"/>
  <c r="G327" i="56"/>
  <c r="G326" i="56"/>
  <c r="G325" i="56"/>
  <c r="G324" i="56"/>
  <c r="G323" i="56"/>
  <c r="G322" i="56"/>
  <c r="G321" i="56"/>
  <c r="G320" i="56"/>
  <c r="G319" i="56"/>
  <c r="G318" i="56"/>
  <c r="G317" i="56"/>
  <c r="G316" i="56"/>
  <c r="G315" i="56"/>
  <c r="G314" i="56"/>
  <c r="G313" i="56"/>
  <c r="G312" i="56"/>
  <c r="G311" i="56"/>
  <c r="G310" i="56"/>
  <c r="G309" i="56"/>
  <c r="G308" i="56"/>
  <c r="G307" i="56"/>
  <c r="G306" i="56"/>
  <c r="G305" i="56"/>
  <c r="G304" i="56"/>
  <c r="G303" i="56"/>
  <c r="G302" i="56"/>
  <c r="G301" i="56"/>
  <c r="G300" i="56"/>
  <c r="G299" i="56"/>
  <c r="G298" i="56"/>
  <c r="G297" i="56"/>
  <c r="G296" i="56"/>
  <c r="G295" i="56"/>
  <c r="G294" i="56"/>
  <c r="G293" i="56"/>
  <c r="G292" i="56"/>
  <c r="G291" i="56"/>
  <c r="G290" i="56"/>
  <c r="G289" i="56"/>
  <c r="G288" i="56"/>
  <c r="G287" i="56"/>
  <c r="G286" i="56"/>
  <c r="G285" i="56"/>
  <c r="G284" i="56"/>
  <c r="G283" i="56"/>
  <c r="G282" i="56"/>
  <c r="G281" i="56"/>
  <c r="G280" i="56"/>
  <c r="G279" i="56"/>
  <c r="G278" i="56"/>
  <c r="G277" i="56"/>
  <c r="G276" i="56"/>
  <c r="G275" i="56"/>
  <c r="G274" i="56"/>
  <c r="G273" i="56"/>
  <c r="G272" i="56"/>
  <c r="G271" i="56"/>
  <c r="G270" i="56"/>
  <c r="G269" i="56"/>
  <c r="G268" i="56"/>
  <c r="G267" i="56"/>
  <c r="G266" i="56"/>
  <c r="G265" i="56"/>
  <c r="G264" i="56"/>
  <c r="G263" i="56"/>
  <c r="G262" i="56"/>
  <c r="G261" i="56"/>
  <c r="G260" i="56"/>
  <c r="G259" i="56"/>
  <c r="G258" i="56"/>
  <c r="G257" i="56"/>
  <c r="G256" i="56"/>
  <c r="G255" i="56"/>
  <c r="G254" i="56"/>
  <c r="G253" i="56"/>
  <c r="G252" i="56"/>
  <c r="G251" i="56"/>
  <c r="G250" i="56"/>
  <c r="G249" i="56"/>
  <c r="G248" i="56"/>
  <c r="G247" i="56"/>
  <c r="G246" i="56"/>
  <c r="G245" i="56"/>
  <c r="G244" i="56"/>
  <c r="G243" i="56"/>
  <c r="G242" i="56"/>
  <c r="G241" i="56"/>
  <c r="G240" i="56"/>
  <c r="G239" i="56"/>
  <c r="G238" i="56"/>
  <c r="G237" i="56"/>
  <c r="G236" i="56"/>
  <c r="G235" i="56"/>
  <c r="G234" i="56"/>
  <c r="G233" i="56"/>
  <c r="G232" i="56"/>
  <c r="G231" i="56"/>
  <c r="G230" i="56"/>
  <c r="G229" i="56"/>
  <c r="G228" i="56"/>
  <c r="G227" i="56"/>
  <c r="G226" i="56"/>
  <c r="G225" i="56"/>
  <c r="G224" i="56"/>
  <c r="G223" i="56"/>
  <c r="G222" i="56"/>
  <c r="G221" i="56"/>
  <c r="G220" i="56"/>
  <c r="G219" i="56"/>
  <c r="G218" i="56"/>
  <c r="G217" i="56"/>
  <c r="G216" i="56"/>
  <c r="G215" i="56"/>
  <c r="G214" i="56"/>
  <c r="G213" i="56"/>
  <c r="G212" i="56"/>
  <c r="G211" i="56"/>
  <c r="G210" i="56"/>
  <c r="G209" i="56"/>
  <c r="G208" i="56"/>
  <c r="G207" i="56"/>
  <c r="G206" i="56"/>
  <c r="G205" i="56"/>
  <c r="G204" i="56"/>
  <c r="G203" i="56"/>
  <c r="G202" i="56"/>
  <c r="G201" i="56"/>
  <c r="G200" i="56"/>
  <c r="G199" i="56"/>
  <c r="G198" i="56"/>
  <c r="G197" i="56"/>
  <c r="G196" i="56"/>
  <c r="G195" i="56"/>
  <c r="G194" i="56"/>
  <c r="G193" i="56"/>
  <c r="G192" i="56"/>
  <c r="G191" i="56"/>
  <c r="G190" i="56"/>
  <c r="G189" i="56"/>
  <c r="G188" i="56"/>
  <c r="G187" i="56"/>
  <c r="G186" i="56"/>
  <c r="G185" i="56"/>
  <c r="G184" i="56"/>
  <c r="G183" i="56"/>
  <c r="G182" i="56"/>
  <c r="G181" i="56"/>
  <c r="G180" i="56"/>
  <c r="G179" i="56"/>
  <c r="G178" i="56"/>
  <c r="G177" i="56"/>
  <c r="G176" i="56"/>
  <c r="G175" i="56"/>
  <c r="G174" i="56"/>
  <c r="G173" i="56"/>
  <c r="G172" i="56"/>
  <c r="G171" i="56"/>
  <c r="G170" i="56"/>
  <c r="G169" i="56"/>
  <c r="G168" i="56"/>
  <c r="G167" i="56"/>
  <c r="G166" i="56"/>
  <c r="G165" i="56"/>
  <c r="G164" i="56"/>
  <c r="G163" i="56"/>
  <c r="G162" i="56"/>
  <c r="G161" i="56"/>
  <c r="G160" i="56"/>
  <c r="G159" i="56"/>
  <c r="G158" i="56"/>
  <c r="G157" i="56"/>
  <c r="G156" i="56"/>
  <c r="G155" i="56"/>
  <c r="G154" i="56"/>
  <c r="G153" i="56"/>
  <c r="G152" i="56"/>
  <c r="G151" i="56"/>
  <c r="G150" i="56"/>
  <c r="G149" i="56"/>
  <c r="G148" i="56"/>
  <c r="G147" i="56"/>
  <c r="G146" i="56"/>
  <c r="G145" i="56"/>
  <c r="G144" i="56"/>
  <c r="G143" i="56"/>
  <c r="G142" i="56"/>
  <c r="G141" i="56"/>
  <c r="G140" i="56"/>
  <c r="G139" i="56"/>
  <c r="G138" i="56"/>
  <c r="G137" i="56"/>
  <c r="G136" i="56"/>
  <c r="G135" i="56"/>
  <c r="G134" i="56"/>
  <c r="G133" i="56"/>
  <c r="G132" i="56"/>
  <c r="G131" i="56"/>
  <c r="G130" i="56"/>
  <c r="G129" i="56"/>
  <c r="G128" i="56"/>
  <c r="G127" i="56"/>
  <c r="G126" i="56"/>
  <c r="G125" i="56"/>
  <c r="G124" i="56"/>
  <c r="G123" i="56"/>
  <c r="G122" i="56"/>
  <c r="G121" i="56"/>
  <c r="G120" i="56"/>
  <c r="G119" i="56"/>
  <c r="G118" i="56"/>
  <c r="G117" i="56"/>
  <c r="G116" i="56"/>
  <c r="G115" i="56"/>
  <c r="G114" i="56"/>
  <c r="G113" i="56"/>
  <c r="G112" i="56"/>
  <c r="G111" i="56"/>
  <c r="G110" i="56"/>
  <c r="G109" i="56"/>
  <c r="G108" i="56"/>
  <c r="G107" i="56"/>
  <c r="G106" i="56"/>
  <c r="G105" i="56"/>
  <c r="G104" i="56"/>
  <c r="G103" i="56"/>
  <c r="G102" i="56"/>
  <c r="G101" i="56"/>
  <c r="G100" i="56"/>
  <c r="G99" i="56"/>
  <c r="G98" i="56"/>
  <c r="G97" i="56"/>
  <c r="G96" i="56"/>
  <c r="G95" i="56"/>
  <c r="G94" i="56"/>
  <c r="G93" i="56"/>
  <c r="G92" i="56"/>
  <c r="G91" i="56"/>
  <c r="G90" i="56"/>
  <c r="G89" i="56"/>
  <c r="G88" i="56"/>
  <c r="G87" i="56"/>
  <c r="G86" i="56"/>
  <c r="G85" i="56"/>
  <c r="G84" i="56"/>
  <c r="G83" i="56"/>
  <c r="G82" i="56"/>
  <c r="G81" i="56"/>
  <c r="G80" i="56"/>
  <c r="G79" i="56"/>
  <c r="G78" i="56"/>
  <c r="G77" i="56"/>
  <c r="G76" i="56"/>
  <c r="G75" i="56"/>
  <c r="G74" i="56"/>
  <c r="G73" i="56"/>
  <c r="G72" i="56"/>
  <c r="G71" i="56"/>
  <c r="G70" i="56"/>
  <c r="G69" i="56"/>
  <c r="G68" i="56"/>
  <c r="G67" i="56"/>
  <c r="G66" i="56"/>
  <c r="G65" i="56"/>
  <c r="G64" i="56"/>
  <c r="G63" i="56"/>
  <c r="G62" i="56"/>
  <c r="G61" i="56"/>
  <c r="G60" i="56"/>
  <c r="G59" i="56"/>
  <c r="G58" i="56"/>
  <c r="G57" i="56"/>
  <c r="G56" i="56"/>
  <c r="G55" i="56"/>
  <c r="G54" i="56"/>
  <c r="G53" i="56"/>
  <c r="G52" i="56"/>
  <c r="G51" i="56"/>
  <c r="G50" i="56"/>
  <c r="G49" i="56"/>
  <c r="G48" i="56"/>
  <c r="G47" i="56"/>
  <c r="G46" i="56"/>
  <c r="G45" i="56"/>
  <c r="G44" i="56"/>
  <c r="G43" i="56"/>
  <c r="G42" i="56"/>
  <c r="G41" i="56"/>
  <c r="G40" i="56"/>
  <c r="G39" i="56"/>
  <c r="G38" i="56"/>
  <c r="G37" i="56"/>
  <c r="G36" i="56"/>
  <c r="G35" i="56"/>
  <c r="G34" i="56"/>
  <c r="G33" i="56"/>
  <c r="G32" i="56"/>
  <c r="G31" i="56"/>
  <c r="G30" i="56"/>
  <c r="G29" i="56"/>
  <c r="G28" i="56"/>
  <c r="G27" i="56"/>
  <c r="G26" i="56"/>
  <c r="G25" i="56"/>
  <c r="G24" i="56"/>
  <c r="G23" i="56"/>
  <c r="G22" i="56"/>
  <c r="G21" i="56"/>
  <c r="G20" i="56"/>
  <c r="G19" i="56"/>
  <c r="G18" i="56"/>
  <c r="G17" i="56"/>
  <c r="G16" i="56"/>
  <c r="G15" i="56"/>
  <c r="G14" i="56"/>
  <c r="G12" i="56"/>
  <c r="G11" i="56"/>
  <c r="G10" i="56"/>
  <c r="G9" i="56"/>
  <c r="G8" i="56"/>
  <c r="G7" i="56"/>
  <c r="G6" i="56"/>
  <c r="G5" i="56"/>
  <c r="G4" i="56"/>
  <c r="A4" i="46"/>
  <c r="A858" i="56" l="1"/>
  <c r="A876" i="56"/>
  <c r="A894" i="56"/>
  <c r="A852" i="56"/>
  <c r="A870" i="56"/>
  <c r="A888" i="56"/>
  <c r="A864" i="56"/>
  <c r="A882" i="56"/>
  <c r="A896" i="56"/>
  <c r="A890" i="56"/>
  <c r="A884" i="56"/>
  <c r="A878" i="56"/>
  <c r="A872" i="56"/>
  <c r="A866" i="56"/>
  <c r="A860" i="56"/>
  <c r="A854" i="56"/>
  <c r="A848" i="56"/>
  <c r="A842" i="56"/>
  <c r="A836" i="56"/>
  <c r="A830" i="56"/>
  <c r="A824" i="56"/>
  <c r="A818" i="56"/>
  <c r="A812" i="56"/>
  <c r="A806" i="56"/>
  <c r="A800" i="56"/>
  <c r="A794" i="56"/>
  <c r="A788" i="56"/>
  <c r="A782" i="56"/>
  <c r="A776" i="56"/>
  <c r="A770" i="56"/>
  <c r="A764" i="56"/>
  <c r="A758" i="56"/>
  <c r="A752" i="56"/>
  <c r="A746" i="56"/>
  <c r="A740" i="56"/>
  <c r="A734" i="56"/>
  <c r="A728" i="56"/>
  <c r="A722" i="56"/>
  <c r="A716" i="56"/>
  <c r="A710" i="56"/>
  <c r="A704" i="56"/>
  <c r="A698" i="56"/>
  <c r="A692" i="56"/>
  <c r="A686" i="56"/>
  <c r="A680" i="56"/>
  <c r="A674" i="56"/>
  <c r="A668" i="56"/>
  <c r="A662" i="56"/>
  <c r="A656" i="56"/>
  <c r="A650" i="56"/>
  <c r="A644" i="56"/>
  <c r="A638" i="56"/>
  <c r="A632" i="56"/>
  <c r="A626" i="56"/>
  <c r="A620" i="56"/>
  <c r="A614" i="56"/>
  <c r="A608" i="56"/>
  <c r="A602" i="56"/>
  <c r="A596" i="56"/>
  <c r="A590" i="56"/>
  <c r="A584" i="56"/>
  <c r="A578" i="56"/>
  <c r="A572" i="56"/>
  <c r="A566" i="56"/>
  <c r="A560" i="56"/>
  <c r="A554" i="56"/>
  <c r="A548" i="56"/>
  <c r="A542" i="56"/>
  <c r="A536" i="56"/>
  <c r="A530" i="56"/>
  <c r="A524" i="56"/>
  <c r="A518" i="56"/>
  <c r="A512" i="56"/>
  <c r="A895" i="56"/>
  <c r="A889" i="56"/>
  <c r="A883" i="56"/>
  <c r="A877" i="56"/>
  <c r="A871" i="56"/>
  <c r="A865" i="56"/>
  <c r="A859" i="56"/>
  <c r="A853" i="56"/>
  <c r="A847" i="56"/>
  <c r="A841" i="56"/>
  <c r="A835" i="56"/>
  <c r="A829" i="56"/>
  <c r="A823" i="56"/>
  <c r="A817" i="56"/>
  <c r="A811" i="56"/>
  <c r="A805" i="56"/>
  <c r="A799" i="56"/>
  <c r="A793" i="56"/>
  <c r="A787" i="56"/>
  <c r="A781" i="56"/>
  <c r="A775" i="56"/>
  <c r="A769" i="56"/>
  <c r="A763" i="56"/>
  <c r="A757" i="56"/>
  <c r="A751" i="56"/>
  <c r="A745" i="56"/>
  <c r="A739" i="56"/>
  <c r="A733" i="56"/>
  <c r="A727" i="56"/>
  <c r="A721" i="56"/>
  <c r="A715" i="56"/>
  <c r="A709" i="56"/>
  <c r="A703" i="56"/>
  <c r="A697" i="56"/>
  <c r="A691" i="56"/>
  <c r="A685" i="56"/>
  <c r="A679" i="56"/>
  <c r="A673" i="56"/>
  <c r="A667" i="56"/>
  <c r="A661" i="56"/>
  <c r="A655" i="56"/>
  <c r="A649" i="56"/>
  <c r="A643" i="56"/>
  <c r="A637" i="56"/>
  <c r="A631" i="56"/>
  <c r="A625" i="56"/>
  <c r="A619" i="56"/>
  <c r="A613" i="56"/>
  <c r="A607" i="56"/>
  <c r="A601" i="56"/>
  <c r="A595" i="56"/>
  <c r="A589" i="56"/>
  <c r="A583" i="56"/>
  <c r="A577" i="56"/>
  <c r="A571" i="56"/>
  <c r="A565" i="56"/>
  <c r="A559" i="56"/>
  <c r="A553" i="56"/>
  <c r="A547" i="56"/>
  <c r="A541" i="56"/>
  <c r="A535" i="56"/>
  <c r="A529" i="56"/>
  <c r="A523" i="56"/>
  <c r="A517" i="56"/>
  <c r="A846" i="56"/>
  <c r="A840" i="56"/>
  <c r="A834" i="56"/>
  <c r="A828" i="56"/>
  <c r="A822" i="56"/>
  <c r="A816" i="56"/>
  <c r="A810" i="56"/>
  <c r="A804" i="56"/>
  <c r="A798" i="56"/>
  <c r="A792" i="56"/>
  <c r="A786" i="56"/>
  <c r="A780" i="56"/>
  <c r="A774" i="56"/>
  <c r="A768" i="56"/>
  <c r="A762" i="56"/>
  <c r="A756" i="56"/>
  <c r="A750" i="56"/>
  <c r="A744" i="56"/>
  <c r="A738" i="56"/>
  <c r="A732" i="56"/>
  <c r="A726" i="56"/>
  <c r="A720" i="56"/>
  <c r="A714" i="56"/>
  <c r="A708" i="56"/>
  <c r="A702" i="56"/>
  <c r="A696" i="56"/>
  <c r="A690" i="56"/>
  <c r="A684" i="56"/>
  <c r="A678" i="56"/>
  <c r="A672" i="56"/>
  <c r="A666" i="56"/>
  <c r="A660" i="56"/>
  <c r="A654" i="56"/>
  <c r="A648" i="56"/>
  <c r="A642" i="56"/>
  <c r="A636" i="56"/>
  <c r="A630" i="56"/>
  <c r="A624" i="56"/>
  <c r="A618" i="56"/>
  <c r="A612" i="56"/>
  <c r="A606" i="56"/>
  <c r="A600" i="56"/>
  <c r="A594" i="56"/>
  <c r="A588" i="56"/>
  <c r="A582" i="56"/>
  <c r="A576" i="56"/>
  <c r="A570" i="56"/>
  <c r="A564" i="56"/>
  <c r="A558" i="56"/>
  <c r="A552" i="56"/>
  <c r="A546" i="56"/>
  <c r="A540" i="56"/>
  <c r="A534" i="56"/>
  <c r="A528" i="56"/>
  <c r="A522" i="56"/>
  <c r="A516" i="56"/>
  <c r="A893" i="56"/>
  <c r="A887" i="56"/>
  <c r="A881" i="56"/>
  <c r="A875" i="56"/>
  <c r="A869" i="56"/>
  <c r="A863" i="56"/>
  <c r="A857" i="56"/>
  <c r="A851" i="56"/>
  <c r="A845" i="56"/>
  <c r="A839" i="56"/>
  <c r="A833" i="56"/>
  <c r="A827" i="56"/>
  <c r="A821" i="56"/>
  <c r="A815" i="56"/>
  <c r="A809" i="56"/>
  <c r="A803" i="56"/>
  <c r="A797" i="56"/>
  <c r="A791" i="56"/>
  <c r="A785" i="56"/>
  <c r="A779" i="56"/>
  <c r="A773" i="56"/>
  <c r="A767" i="56"/>
  <c r="A761" i="56"/>
  <c r="A755" i="56"/>
  <c r="A749" i="56"/>
  <c r="A743" i="56"/>
  <c r="A737" i="56"/>
  <c r="A731" i="56"/>
  <c r="A725" i="56"/>
  <c r="A719" i="56"/>
  <c r="A713" i="56"/>
  <c r="A707" i="56"/>
  <c r="A701" i="56"/>
  <c r="A695" i="56"/>
  <c r="A689" i="56"/>
  <c r="A683" i="56"/>
  <c r="A677" i="56"/>
  <c r="A671" i="56"/>
  <c r="A665" i="56"/>
  <c r="A659" i="56"/>
  <c r="A653" i="56"/>
  <c r="A647" i="56"/>
  <c r="A641" i="56"/>
  <c r="A635" i="56"/>
  <c r="A629" i="56"/>
  <c r="A623" i="56"/>
  <c r="A617" i="56"/>
  <c r="A611" i="56"/>
  <c r="A605" i="56"/>
  <c r="A599" i="56"/>
  <c r="A593" i="56"/>
  <c r="A587" i="56"/>
  <c r="A581" i="56"/>
  <c r="A575" i="56"/>
  <c r="A569" i="56"/>
  <c r="A563" i="56"/>
  <c r="A557" i="56"/>
  <c r="A551" i="56"/>
  <c r="A545" i="56"/>
  <c r="A539" i="56"/>
  <c r="A533" i="56"/>
  <c r="A527" i="56"/>
  <c r="A521" i="56"/>
  <c r="A515" i="56"/>
  <c r="A892" i="56"/>
  <c r="A886" i="56"/>
  <c r="A880" i="56"/>
  <c r="A874" i="56"/>
  <c r="A868" i="56"/>
  <c r="A862" i="56"/>
  <c r="A856" i="56"/>
  <c r="A850" i="56"/>
  <c r="A844" i="56"/>
  <c r="A838" i="56"/>
  <c r="A832" i="56"/>
  <c r="A826" i="56"/>
  <c r="A820" i="56"/>
  <c r="A814" i="56"/>
  <c r="A808" i="56"/>
  <c r="A802" i="56"/>
  <c r="A796" i="56"/>
  <c r="A790" i="56"/>
  <c r="A784" i="56"/>
  <c r="A778" i="56"/>
  <c r="A772" i="56"/>
  <c r="A766" i="56"/>
  <c r="A760" i="56"/>
  <c r="A754" i="56"/>
  <c r="A748" i="56"/>
  <c r="A742" i="56"/>
  <c r="A736" i="56"/>
  <c r="A730" i="56"/>
  <c r="A724" i="56"/>
  <c r="A718" i="56"/>
  <c r="A712" i="56"/>
  <c r="A706" i="56"/>
  <c r="A700" i="56"/>
  <c r="A694" i="56"/>
  <c r="A688" i="56"/>
  <c r="A682" i="56"/>
  <c r="A676" i="56"/>
  <c r="A670" i="56"/>
  <c r="A664" i="56"/>
  <c r="A658" i="56"/>
  <c r="A652" i="56"/>
  <c r="A646" i="56"/>
  <c r="A640" i="56"/>
  <c r="A634" i="56"/>
  <c r="A628" i="56"/>
  <c r="A622" i="56"/>
  <c r="A616" i="56"/>
  <c r="A610" i="56"/>
  <c r="A604" i="56"/>
  <c r="A598" i="56"/>
  <c r="A592" i="56"/>
  <c r="A586" i="56"/>
  <c r="A580" i="56"/>
  <c r="A574" i="56"/>
  <c r="A568" i="56"/>
  <c r="A562" i="56"/>
  <c r="A556" i="56"/>
  <c r="A550" i="56"/>
  <c r="A544" i="56"/>
  <c r="A538" i="56"/>
  <c r="A532" i="56"/>
  <c r="A526" i="56"/>
  <c r="A520" i="56"/>
  <c r="A514" i="56"/>
  <c r="A897" i="56"/>
  <c r="A891" i="56"/>
  <c r="A885" i="56"/>
  <c r="A879" i="56"/>
  <c r="A873" i="56"/>
  <c r="A867" i="56"/>
  <c r="A861" i="56"/>
  <c r="A855" i="56"/>
  <c r="A849" i="56"/>
  <c r="A843" i="56"/>
  <c r="A837" i="56"/>
  <c r="A831" i="56"/>
  <c r="A825" i="56"/>
  <c r="A819" i="56"/>
  <c r="A813" i="56"/>
  <c r="A807" i="56"/>
  <c r="A801" i="56"/>
  <c r="A795" i="56"/>
  <c r="A789" i="56"/>
  <c r="A783" i="56"/>
  <c r="A777" i="56"/>
  <c r="A771" i="56"/>
  <c r="A765" i="56"/>
  <c r="A759" i="56"/>
  <c r="A753" i="56"/>
  <c r="A747" i="56"/>
  <c r="A741" i="56"/>
  <c r="A735" i="56"/>
  <c r="A729" i="56"/>
  <c r="A723" i="56"/>
  <c r="A717" i="56"/>
  <c r="A711" i="56"/>
  <c r="A705" i="56"/>
  <c r="A699" i="56"/>
  <c r="A693" i="56"/>
  <c r="A687" i="56"/>
  <c r="A681" i="56"/>
  <c r="A675" i="56"/>
  <c r="A669" i="56"/>
  <c r="A663" i="56"/>
  <c r="A657" i="56"/>
  <c r="A651" i="56"/>
  <c r="A645" i="56"/>
  <c r="A639" i="56"/>
  <c r="A633" i="56"/>
  <c r="A627" i="56"/>
  <c r="A621" i="56"/>
  <c r="A615" i="56"/>
  <c r="A609" i="56"/>
  <c r="A603" i="56"/>
  <c r="A597" i="56"/>
  <c r="A591" i="56"/>
  <c r="A585" i="56"/>
  <c r="A579" i="56"/>
  <c r="A573" i="56"/>
  <c r="A567" i="56"/>
  <c r="A561" i="56"/>
  <c r="A555" i="56"/>
  <c r="A549" i="56"/>
  <c r="A543" i="56"/>
  <c r="A537" i="56"/>
  <c r="A531" i="56"/>
  <c r="A525" i="56"/>
  <c r="A519" i="56"/>
  <c r="A513" i="56"/>
  <c r="A506" i="56"/>
  <c r="A500" i="56"/>
  <c r="A494" i="56"/>
  <c r="A488" i="56"/>
  <c r="A482" i="56"/>
  <c r="A476" i="56"/>
  <c r="A470" i="56"/>
  <c r="A464" i="56"/>
  <c r="A458" i="56"/>
  <c r="A452" i="56"/>
  <c r="A446" i="56"/>
  <c r="A440" i="56"/>
  <c r="A434" i="56"/>
  <c r="A428" i="56"/>
  <c r="A422" i="56"/>
  <c r="A416" i="56"/>
  <c r="A410" i="56"/>
  <c r="A404" i="56"/>
  <c r="A398" i="56"/>
  <c r="A392" i="56"/>
  <c r="A386" i="56"/>
  <c r="A380" i="56"/>
  <c r="A374" i="56"/>
  <c r="A368" i="56"/>
  <c r="A362" i="56"/>
  <c r="A356" i="56"/>
  <c r="A350" i="56"/>
  <c r="A344" i="56"/>
  <c r="A338" i="56"/>
  <c r="A332" i="56"/>
  <c r="A326" i="56"/>
  <c r="A320" i="56"/>
  <c r="A314" i="56"/>
  <c r="A308" i="56"/>
  <c r="A302" i="56"/>
  <c r="A296" i="56"/>
  <c r="A290" i="56"/>
  <c r="A284" i="56"/>
  <c r="A278" i="56"/>
  <c r="A272" i="56"/>
  <c r="A266" i="56"/>
  <c r="A260" i="56"/>
  <c r="A254" i="56"/>
  <c r="A248" i="56"/>
  <c r="A242" i="56"/>
  <c r="A236" i="56"/>
  <c r="A230" i="56"/>
  <c r="A224" i="56"/>
  <c r="A218" i="56"/>
  <c r="A212" i="56"/>
  <c r="A206" i="56"/>
  <c r="A200" i="56"/>
  <c r="A194" i="56"/>
  <c r="A188" i="56"/>
  <c r="A182" i="56"/>
  <c r="A176" i="56"/>
  <c r="A170" i="56"/>
  <c r="A164" i="56"/>
  <c r="A158" i="56"/>
  <c r="A152" i="56"/>
  <c r="A146" i="56"/>
  <c r="A140" i="56"/>
  <c r="A134" i="56"/>
  <c r="A128" i="56"/>
  <c r="A122" i="56"/>
  <c r="A116" i="56"/>
  <c r="A110" i="56"/>
  <c r="A104" i="56"/>
  <c r="A98" i="56"/>
  <c r="A92" i="56"/>
  <c r="A86" i="56"/>
  <c r="A80" i="56"/>
  <c r="A74" i="56"/>
  <c r="A68" i="56"/>
  <c r="A62" i="56"/>
  <c r="A56" i="56"/>
  <c r="A50" i="56"/>
  <c r="A44" i="56"/>
  <c r="A38" i="56"/>
  <c r="A32" i="56"/>
  <c r="A26" i="56"/>
  <c r="A20" i="56"/>
  <c r="A14" i="56"/>
  <c r="A8" i="56"/>
  <c r="A511" i="56"/>
  <c r="A505" i="56"/>
  <c r="A499" i="56"/>
  <c r="A493" i="56"/>
  <c r="A487" i="56"/>
  <c r="A481" i="56"/>
  <c r="A475" i="56"/>
  <c r="A469" i="56"/>
  <c r="A463" i="56"/>
  <c r="A457" i="56"/>
  <c r="A451" i="56"/>
  <c r="A445" i="56"/>
  <c r="A439" i="56"/>
  <c r="A433" i="56"/>
  <c r="A427" i="56"/>
  <c r="A421" i="56"/>
  <c r="A415" i="56"/>
  <c r="A409" i="56"/>
  <c r="A403" i="56"/>
  <c r="A397" i="56"/>
  <c r="A391" i="56"/>
  <c r="A385" i="56"/>
  <c r="A379" i="56"/>
  <c r="A373" i="56"/>
  <c r="A367" i="56"/>
  <c r="A361" i="56"/>
  <c r="A355" i="56"/>
  <c r="A349" i="56"/>
  <c r="A343" i="56"/>
  <c r="A337" i="56"/>
  <c r="A331" i="56"/>
  <c r="A325" i="56"/>
  <c r="A319" i="56"/>
  <c r="A313" i="56"/>
  <c r="A307" i="56"/>
  <c r="A301" i="56"/>
  <c r="A295" i="56"/>
  <c r="A289" i="56"/>
  <c r="A283" i="56"/>
  <c r="A277" i="56"/>
  <c r="A271" i="56"/>
  <c r="A265" i="56"/>
  <c r="A259" i="56"/>
  <c r="A253" i="56"/>
  <c r="A247" i="56"/>
  <c r="A241" i="56"/>
  <c r="A235" i="56"/>
  <c r="A229" i="56"/>
  <c r="A223" i="56"/>
  <c r="A217" i="56"/>
  <c r="A211" i="56"/>
  <c r="A205" i="56"/>
  <c r="A199" i="56"/>
  <c r="A193" i="56"/>
  <c r="A187" i="56"/>
  <c r="A181" i="56"/>
  <c r="A175" i="56"/>
  <c r="A169" i="56"/>
  <c r="A163" i="56"/>
  <c r="A157" i="56"/>
  <c r="A151" i="56"/>
  <c r="A145" i="56"/>
  <c r="A139" i="56"/>
  <c r="A133" i="56"/>
  <c r="A127" i="56"/>
  <c r="A121" i="56"/>
  <c r="A115" i="56"/>
  <c r="A109" i="56"/>
  <c r="A103" i="56"/>
  <c r="A97" i="56"/>
  <c r="A91" i="56"/>
  <c r="A85" i="56"/>
  <c r="A79" i="56"/>
  <c r="A73" i="56"/>
  <c r="A67" i="56"/>
  <c r="A61" i="56"/>
  <c r="A55" i="56"/>
  <c r="A49" i="56"/>
  <c r="A43" i="56"/>
  <c r="A37" i="56"/>
  <c r="A31" i="56"/>
  <c r="A25" i="56"/>
  <c r="A19" i="56"/>
  <c r="A13" i="56"/>
  <c r="A7" i="56"/>
  <c r="A510" i="56"/>
  <c r="A504" i="56"/>
  <c r="A498" i="56"/>
  <c r="A492" i="56"/>
  <c r="A486" i="56"/>
  <c r="A480" i="56"/>
  <c r="A474" i="56"/>
  <c r="A468" i="56"/>
  <c r="A462" i="56"/>
  <c r="A456" i="56"/>
  <c r="A450" i="56"/>
  <c r="A444" i="56"/>
  <c r="A438" i="56"/>
  <c r="A432" i="56"/>
  <c r="A426" i="56"/>
  <c r="A420" i="56"/>
  <c r="A414" i="56"/>
  <c r="A408" i="56"/>
  <c r="A402" i="56"/>
  <c r="A396" i="56"/>
  <c r="A390" i="56"/>
  <c r="A384" i="56"/>
  <c r="A378" i="56"/>
  <c r="A372" i="56"/>
  <c r="A366" i="56"/>
  <c r="A360" i="56"/>
  <c r="A354" i="56"/>
  <c r="A348" i="56"/>
  <c r="A342" i="56"/>
  <c r="A336" i="56"/>
  <c r="A330" i="56"/>
  <c r="A324" i="56"/>
  <c r="A318" i="56"/>
  <c r="A312" i="56"/>
  <c r="A306" i="56"/>
  <c r="A300" i="56"/>
  <c r="A294" i="56"/>
  <c r="A288" i="56"/>
  <c r="A282" i="56"/>
  <c r="A276" i="56"/>
  <c r="A270" i="56"/>
  <c r="A264" i="56"/>
  <c r="A258" i="56"/>
  <c r="A252" i="56"/>
  <c r="A246" i="56"/>
  <c r="A240" i="56"/>
  <c r="A234" i="56"/>
  <c r="A228" i="56"/>
  <c r="A222" i="56"/>
  <c r="A216" i="56"/>
  <c r="A210" i="56"/>
  <c r="A204" i="56"/>
  <c r="A198" i="56"/>
  <c r="A192" i="56"/>
  <c r="A186" i="56"/>
  <c r="A180" i="56"/>
  <c r="A174" i="56"/>
  <c r="A168" i="56"/>
  <c r="A162" i="56"/>
  <c r="A156" i="56"/>
  <c r="A150" i="56"/>
  <c r="A144" i="56"/>
  <c r="A138" i="56"/>
  <c r="A132" i="56"/>
  <c r="A126" i="56"/>
  <c r="A120" i="56"/>
  <c r="A114" i="56"/>
  <c r="A108" i="56"/>
  <c r="A102" i="56"/>
  <c r="A96" i="56"/>
  <c r="A90" i="56"/>
  <c r="A84" i="56"/>
  <c r="A78" i="56"/>
  <c r="A72" i="56"/>
  <c r="A66" i="56"/>
  <c r="A60" i="56"/>
  <c r="A54" i="56"/>
  <c r="A48" i="56"/>
  <c r="A42" i="56"/>
  <c r="A36" i="56"/>
  <c r="A30" i="56"/>
  <c r="A24" i="56"/>
  <c r="A18" i="56"/>
  <c r="A12" i="56"/>
  <c r="A6" i="56"/>
  <c r="A509" i="56"/>
  <c r="A503" i="56"/>
  <c r="A497" i="56"/>
  <c r="A491" i="56"/>
  <c r="A485" i="56"/>
  <c r="A479" i="56"/>
  <c r="A473" i="56"/>
  <c r="A467" i="56"/>
  <c r="A461" i="56"/>
  <c r="A455" i="56"/>
  <c r="A449" i="56"/>
  <c r="A443" i="56"/>
  <c r="A437" i="56"/>
  <c r="A431" i="56"/>
  <c r="A425" i="56"/>
  <c r="A419" i="56"/>
  <c r="A413" i="56"/>
  <c r="A407" i="56"/>
  <c r="A401" i="56"/>
  <c r="A395" i="56"/>
  <c r="A389" i="56"/>
  <c r="A383" i="56"/>
  <c r="A377" i="56"/>
  <c r="A371" i="56"/>
  <c r="A365" i="56"/>
  <c r="A359" i="56"/>
  <c r="A353" i="56"/>
  <c r="A347" i="56"/>
  <c r="A341" i="56"/>
  <c r="A335" i="56"/>
  <c r="A329" i="56"/>
  <c r="A323" i="56"/>
  <c r="A317" i="56"/>
  <c r="A311" i="56"/>
  <c r="A305" i="56"/>
  <c r="A299" i="56"/>
  <c r="A293" i="56"/>
  <c r="A287" i="56"/>
  <c r="A281" i="56"/>
  <c r="A275" i="56"/>
  <c r="A269" i="56"/>
  <c r="A263" i="56"/>
  <c r="A257" i="56"/>
  <c r="A251" i="56"/>
  <c r="A245" i="56"/>
  <c r="A239" i="56"/>
  <c r="A233" i="56"/>
  <c r="A227" i="56"/>
  <c r="A221" i="56"/>
  <c r="A215" i="56"/>
  <c r="A209" i="56"/>
  <c r="A203" i="56"/>
  <c r="A197" i="56"/>
  <c r="A191" i="56"/>
  <c r="A185" i="56"/>
  <c r="A179" i="56"/>
  <c r="A173" i="56"/>
  <c r="A167" i="56"/>
  <c r="A161" i="56"/>
  <c r="A155" i="56"/>
  <c r="A149" i="56"/>
  <c r="A143" i="56"/>
  <c r="A137" i="56"/>
  <c r="A131" i="56"/>
  <c r="A125" i="56"/>
  <c r="A119" i="56"/>
  <c r="A113" i="56"/>
  <c r="A107" i="56"/>
  <c r="A101" i="56"/>
  <c r="A95" i="56"/>
  <c r="A89" i="56"/>
  <c r="A83" i="56"/>
  <c r="A77" i="56"/>
  <c r="A71" i="56"/>
  <c r="A65" i="56"/>
  <c r="A59" i="56"/>
  <c r="A53" i="56"/>
  <c r="A47" i="56"/>
  <c r="A41" i="56"/>
  <c r="A35" i="56"/>
  <c r="A29" i="56"/>
  <c r="A23" i="56"/>
  <c r="A17" i="56"/>
  <c r="A11" i="56"/>
  <c r="A5" i="56"/>
  <c r="A508" i="56"/>
  <c r="A502" i="56"/>
  <c r="A496" i="56"/>
  <c r="A490" i="56"/>
  <c r="A484" i="56"/>
  <c r="A478" i="56"/>
  <c r="A472" i="56"/>
  <c r="A466" i="56"/>
  <c r="A460" i="56"/>
  <c r="A454" i="56"/>
  <c r="A448" i="56"/>
  <c r="A442" i="56"/>
  <c r="A436" i="56"/>
  <c r="A430" i="56"/>
  <c r="A424" i="56"/>
  <c r="A418" i="56"/>
  <c r="A412" i="56"/>
  <c r="A406" i="56"/>
  <c r="A400" i="56"/>
  <c r="A394" i="56"/>
  <c r="A388" i="56"/>
  <c r="A382" i="56"/>
  <c r="A376" i="56"/>
  <c r="A370" i="56"/>
  <c r="A364" i="56"/>
  <c r="A358" i="56"/>
  <c r="A352" i="56"/>
  <c r="A346" i="56"/>
  <c r="A340" i="56"/>
  <c r="A334" i="56"/>
  <c r="A328" i="56"/>
  <c r="A322" i="56"/>
  <c r="A316" i="56"/>
  <c r="A310" i="56"/>
  <c r="A304" i="56"/>
  <c r="A298" i="56"/>
  <c r="A292" i="56"/>
  <c r="A286" i="56"/>
  <c r="A280" i="56"/>
  <c r="A274" i="56"/>
  <c r="A268" i="56"/>
  <c r="A262" i="56"/>
  <c r="A256" i="56"/>
  <c r="A250" i="56"/>
  <c r="A244" i="56"/>
  <c r="A238" i="56"/>
  <c r="A232" i="56"/>
  <c r="A226" i="56"/>
  <c r="A220" i="56"/>
  <c r="A214" i="56"/>
  <c r="A208" i="56"/>
  <c r="A202" i="56"/>
  <c r="A196" i="56"/>
  <c r="A190" i="56"/>
  <c r="A184" i="56"/>
  <c r="A178" i="56"/>
  <c r="A172" i="56"/>
  <c r="A166" i="56"/>
  <c r="A160" i="56"/>
  <c r="A154" i="56"/>
  <c r="A148" i="56"/>
  <c r="A142" i="56"/>
  <c r="A136" i="56"/>
  <c r="A130" i="56"/>
  <c r="A124" i="56"/>
  <c r="A118" i="56"/>
  <c r="A112" i="56"/>
  <c r="A106" i="56"/>
  <c r="A100" i="56"/>
  <c r="A94" i="56"/>
  <c r="A88" i="56"/>
  <c r="A82" i="56"/>
  <c r="A76" i="56"/>
  <c r="A70" i="56"/>
  <c r="A64" i="56"/>
  <c r="A58" i="56"/>
  <c r="A52" i="56"/>
  <c r="A46" i="56"/>
  <c r="A40" i="56"/>
  <c r="A34" i="56"/>
  <c r="A28" i="56"/>
  <c r="A22" i="56"/>
  <c r="A16" i="56"/>
  <c r="A10" i="56"/>
  <c r="A507" i="56"/>
  <c r="A501" i="56"/>
  <c r="A495" i="56"/>
  <c r="A489" i="56"/>
  <c r="A483" i="56"/>
  <c r="A477" i="56"/>
  <c r="A471" i="56"/>
  <c r="A465" i="56"/>
  <c r="A459" i="56"/>
  <c r="A453" i="56"/>
  <c r="A447" i="56"/>
  <c r="A441" i="56"/>
  <c r="A435" i="56"/>
  <c r="A429" i="56"/>
  <c r="A423" i="56"/>
  <c r="A417" i="56"/>
  <c r="A411" i="56"/>
  <c r="A405" i="56"/>
  <c r="A399" i="56"/>
  <c r="A393" i="56"/>
  <c r="A387" i="56"/>
  <c r="A381" i="56"/>
  <c r="A375" i="56"/>
  <c r="A369" i="56"/>
  <c r="A363" i="56"/>
  <c r="A357" i="56"/>
  <c r="A351" i="56"/>
  <c r="A345" i="56"/>
  <c r="A339" i="56"/>
  <c r="A333" i="56"/>
  <c r="A327" i="56"/>
  <c r="A321" i="56"/>
  <c r="A315" i="56"/>
  <c r="A309" i="56"/>
  <c r="A303" i="56"/>
  <c r="A297" i="56"/>
  <c r="A291" i="56"/>
  <c r="A285" i="56"/>
  <c r="A279" i="56"/>
  <c r="A273" i="56"/>
  <c r="A267" i="56"/>
  <c r="A261" i="56"/>
  <c r="A255" i="56"/>
  <c r="A249" i="56"/>
  <c r="A243" i="56"/>
  <c r="A237" i="56"/>
  <c r="A231" i="56"/>
  <c r="A225" i="56"/>
  <c r="A219" i="56"/>
  <c r="A213" i="56"/>
  <c r="A207" i="56"/>
  <c r="A201" i="56"/>
  <c r="A195" i="56"/>
  <c r="A189" i="56"/>
  <c r="A183" i="56"/>
  <c r="A177" i="56"/>
  <c r="A171" i="56"/>
  <c r="A165" i="56"/>
  <c r="A159" i="56"/>
  <c r="A153" i="56"/>
  <c r="A147" i="56"/>
  <c r="A141" i="56"/>
  <c r="A135" i="56"/>
  <c r="A129" i="56"/>
  <c r="A123" i="56"/>
  <c r="A117" i="56"/>
  <c r="A111" i="56"/>
  <c r="A105" i="56"/>
  <c r="A99" i="56"/>
  <c r="A93" i="56"/>
  <c r="A87" i="56"/>
  <c r="A81" i="56"/>
  <c r="A75" i="56"/>
  <c r="A69" i="56"/>
  <c r="A63" i="56"/>
  <c r="A57" i="56"/>
  <c r="A51" i="56"/>
  <c r="A45" i="56"/>
  <c r="A39" i="56"/>
  <c r="A33" i="56"/>
  <c r="A27" i="56"/>
  <c r="A21" i="56"/>
  <c r="A15" i="56"/>
  <c r="A9" i="56"/>
  <c r="A15" i="46"/>
  <c r="A5" i="46"/>
  <c r="A6" i="46"/>
  <c r="A7" i="46"/>
  <c r="A8" i="46"/>
  <c r="I4" i="23"/>
  <c r="I5" i="23"/>
  <c r="I6" i="23"/>
  <c r="I7" i="23"/>
  <c r="I8" i="23"/>
  <c r="A14" i="46" l="1"/>
  <c r="A9" i="46"/>
  <c r="A10" i="46"/>
  <c r="A11" i="46"/>
  <c r="A12" i="46"/>
  <c r="A13" i="46"/>
  <c r="B6" i="43" l="1"/>
  <c r="B7" i="43"/>
  <c r="B8" i="43"/>
  <c r="B9" i="43"/>
  <c r="B10" i="43"/>
  <c r="B11" i="43"/>
  <c r="B12" i="43"/>
  <c r="B13" i="43"/>
  <c r="B14" i="43"/>
  <c r="B15" i="43"/>
  <c r="B16" i="43"/>
  <c r="B17" i="43"/>
  <c r="B18" i="43"/>
  <c r="B19" i="43"/>
  <c r="B20" i="43"/>
  <c r="B21" i="43"/>
  <c r="B22" i="43"/>
  <c r="B23" i="43"/>
  <c r="B5" i="43" l="1"/>
  <c r="F4" i="25" l="1"/>
  <c r="N84" i="15"/>
  <c r="N85" i="15"/>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G150" i="1" s="1"/>
  <c r="B151" i="1"/>
  <c r="B5" i="1"/>
  <c r="B6" i="1"/>
  <c r="V9" i="1" l="1"/>
  <c r="T9" i="1" l="1"/>
  <c r="F5" i="24"/>
  <c r="F6" i="24"/>
  <c r="F7" i="24"/>
  <c r="F8" i="24"/>
  <c r="F9" i="24"/>
  <c r="F10" i="24"/>
  <c r="F11" i="24"/>
  <c r="F12" i="24"/>
  <c r="F4" i="24"/>
  <c r="E5" i="24"/>
  <c r="G5" i="24" s="1"/>
  <c r="E6" i="24"/>
  <c r="G6" i="24" s="1"/>
  <c r="E7" i="24"/>
  <c r="G7" i="24" s="1"/>
  <c r="E8" i="24"/>
  <c r="G8" i="24" s="1"/>
  <c r="E9" i="24"/>
  <c r="G9" i="24" s="1"/>
  <c r="E10" i="24"/>
  <c r="G10" i="24" s="1"/>
  <c r="E11" i="24"/>
  <c r="G11" i="24" s="1"/>
  <c r="E12" i="24"/>
  <c r="G12" i="24" s="1"/>
  <c r="E4" i="24"/>
  <c r="G4" i="24" s="1"/>
  <c r="V15" i="1"/>
  <c r="V11"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1" i="1"/>
  <c r="G4" i="1"/>
  <c r="T15" i="1" l="1"/>
  <c r="C15" i="1" s="1"/>
  <c r="T11" i="1"/>
  <c r="C11" i="1" s="1"/>
  <c r="V5" i="1"/>
  <c r="V6" i="1"/>
  <c r="V7" i="1"/>
  <c r="V8" i="1"/>
  <c r="C9" i="1"/>
  <c r="V10" i="1"/>
  <c r="V12" i="1"/>
  <c r="V13" i="1"/>
  <c r="V14"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L11" i="1" l="1"/>
  <c r="L9" i="1"/>
  <c r="L15" i="1"/>
  <c r="P11" i="1"/>
  <c r="P9" i="1"/>
  <c r="P15" i="1"/>
  <c r="T150" i="1"/>
  <c r="C150" i="1" s="1"/>
  <c r="P150" i="1" s="1"/>
  <c r="T126" i="1"/>
  <c r="C126" i="1" s="1"/>
  <c r="T102" i="1"/>
  <c r="C102" i="1" s="1"/>
  <c r="T78" i="1"/>
  <c r="C78" i="1" s="1"/>
  <c r="T54" i="1"/>
  <c r="C54" i="1" s="1"/>
  <c r="T30" i="1"/>
  <c r="C30" i="1" s="1"/>
  <c r="T12" i="1"/>
  <c r="T137" i="1"/>
  <c r="C137" i="1" s="1"/>
  <c r="T113" i="1"/>
  <c r="C113" i="1" s="1"/>
  <c r="T89" i="1"/>
  <c r="C89" i="1" s="1"/>
  <c r="T65" i="1"/>
  <c r="C65" i="1" s="1"/>
  <c r="T41" i="1"/>
  <c r="C41" i="1" s="1"/>
  <c r="T5" i="1"/>
  <c r="C5" i="1" s="1"/>
  <c r="T148" i="1"/>
  <c r="C148" i="1" s="1"/>
  <c r="T142" i="1"/>
  <c r="C142" i="1" s="1"/>
  <c r="T136" i="1"/>
  <c r="C136" i="1" s="1"/>
  <c r="T130" i="1"/>
  <c r="C130" i="1" s="1"/>
  <c r="T124" i="1"/>
  <c r="C124" i="1" s="1"/>
  <c r="T118" i="1"/>
  <c r="C118" i="1" s="1"/>
  <c r="T112" i="1"/>
  <c r="C112" i="1" s="1"/>
  <c r="T106" i="1"/>
  <c r="C106" i="1" s="1"/>
  <c r="T100" i="1"/>
  <c r="C100" i="1" s="1"/>
  <c r="T94" i="1"/>
  <c r="C94" i="1" s="1"/>
  <c r="T88" i="1"/>
  <c r="C88" i="1" s="1"/>
  <c r="T82" i="1"/>
  <c r="C82" i="1" s="1"/>
  <c r="T76" i="1"/>
  <c r="C76" i="1" s="1"/>
  <c r="T70" i="1"/>
  <c r="C70" i="1" s="1"/>
  <c r="T64" i="1"/>
  <c r="C64" i="1" s="1"/>
  <c r="T58" i="1"/>
  <c r="C58" i="1" s="1"/>
  <c r="T52" i="1"/>
  <c r="C52" i="1" s="1"/>
  <c r="T46" i="1"/>
  <c r="C46" i="1" s="1"/>
  <c r="T40" i="1"/>
  <c r="C40" i="1" s="1"/>
  <c r="T34" i="1"/>
  <c r="C34" i="1" s="1"/>
  <c r="T28" i="1"/>
  <c r="C28" i="1" s="1"/>
  <c r="T22" i="1"/>
  <c r="C22" i="1" s="1"/>
  <c r="T16" i="1"/>
  <c r="C16" i="1" s="1"/>
  <c r="T10" i="1"/>
  <c r="C10" i="1" s="1"/>
  <c r="T138" i="1"/>
  <c r="C138" i="1" s="1"/>
  <c r="T108" i="1"/>
  <c r="C108" i="1" s="1"/>
  <c r="T84" i="1"/>
  <c r="C84" i="1" s="1"/>
  <c r="T60" i="1"/>
  <c r="C60" i="1" s="1"/>
  <c r="T42" i="1"/>
  <c r="C42" i="1" s="1"/>
  <c r="T24" i="1"/>
  <c r="C24" i="1" s="1"/>
  <c r="T18" i="1"/>
  <c r="C18" i="1" s="1"/>
  <c r="T6" i="1"/>
  <c r="C6" i="1" s="1"/>
  <c r="T131" i="1"/>
  <c r="C131" i="1" s="1"/>
  <c r="T107" i="1"/>
  <c r="C107" i="1" s="1"/>
  <c r="T83" i="1"/>
  <c r="C83" i="1" s="1"/>
  <c r="T59" i="1"/>
  <c r="C59" i="1" s="1"/>
  <c r="T141" i="1"/>
  <c r="C141" i="1" s="1"/>
  <c r="T135" i="1"/>
  <c r="C135" i="1" s="1"/>
  <c r="T129" i="1"/>
  <c r="C129" i="1" s="1"/>
  <c r="T123" i="1"/>
  <c r="C123" i="1" s="1"/>
  <c r="T117" i="1"/>
  <c r="C117" i="1" s="1"/>
  <c r="T111" i="1"/>
  <c r="C111" i="1" s="1"/>
  <c r="T105" i="1"/>
  <c r="C105" i="1" s="1"/>
  <c r="T99" i="1"/>
  <c r="C99" i="1" s="1"/>
  <c r="T93" i="1"/>
  <c r="C93" i="1" s="1"/>
  <c r="T87" i="1"/>
  <c r="C87" i="1" s="1"/>
  <c r="T81" i="1"/>
  <c r="C81" i="1" s="1"/>
  <c r="T75" i="1"/>
  <c r="C75" i="1" s="1"/>
  <c r="T69" i="1"/>
  <c r="C69" i="1" s="1"/>
  <c r="T63" i="1"/>
  <c r="C63" i="1" s="1"/>
  <c r="T57" i="1"/>
  <c r="C57" i="1" s="1"/>
  <c r="T51" i="1"/>
  <c r="C51" i="1" s="1"/>
  <c r="T45" i="1"/>
  <c r="C45" i="1" s="1"/>
  <c r="T39" i="1"/>
  <c r="C39" i="1" s="1"/>
  <c r="T33" i="1"/>
  <c r="C33" i="1" s="1"/>
  <c r="T27" i="1"/>
  <c r="C27" i="1" s="1"/>
  <c r="T21" i="1"/>
  <c r="C21" i="1" s="1"/>
  <c r="T144" i="1"/>
  <c r="C144" i="1" s="1"/>
  <c r="T120" i="1"/>
  <c r="C120" i="1" s="1"/>
  <c r="T96" i="1"/>
  <c r="C96" i="1" s="1"/>
  <c r="T72" i="1"/>
  <c r="C72" i="1" s="1"/>
  <c r="T48" i="1"/>
  <c r="C48" i="1" s="1"/>
  <c r="T149" i="1"/>
  <c r="C149" i="1" s="1"/>
  <c r="T125" i="1"/>
  <c r="C125" i="1" s="1"/>
  <c r="T101" i="1"/>
  <c r="C101" i="1" s="1"/>
  <c r="T77" i="1"/>
  <c r="C77" i="1" s="1"/>
  <c r="T47" i="1"/>
  <c r="C47" i="1" s="1"/>
  <c r="T146" i="1"/>
  <c r="C146" i="1" s="1"/>
  <c r="T140" i="1"/>
  <c r="C140" i="1" s="1"/>
  <c r="T134" i="1"/>
  <c r="C134" i="1" s="1"/>
  <c r="T128" i="1"/>
  <c r="C128" i="1" s="1"/>
  <c r="T122" i="1"/>
  <c r="C122" i="1" s="1"/>
  <c r="T116" i="1"/>
  <c r="C116" i="1" s="1"/>
  <c r="T110" i="1"/>
  <c r="C110" i="1" s="1"/>
  <c r="T104" i="1"/>
  <c r="C104" i="1" s="1"/>
  <c r="T98" i="1"/>
  <c r="C98" i="1" s="1"/>
  <c r="T92" i="1"/>
  <c r="C92" i="1" s="1"/>
  <c r="T86" i="1"/>
  <c r="C86" i="1" s="1"/>
  <c r="T80" i="1"/>
  <c r="C80" i="1" s="1"/>
  <c r="T74" i="1"/>
  <c r="C74" i="1" s="1"/>
  <c r="T68" i="1"/>
  <c r="C68" i="1" s="1"/>
  <c r="T62" i="1"/>
  <c r="C62" i="1" s="1"/>
  <c r="T56" i="1"/>
  <c r="C56" i="1" s="1"/>
  <c r="T50" i="1"/>
  <c r="C50" i="1" s="1"/>
  <c r="T44" i="1"/>
  <c r="C44" i="1" s="1"/>
  <c r="T38" i="1"/>
  <c r="C38" i="1" s="1"/>
  <c r="T32" i="1"/>
  <c r="C32" i="1" s="1"/>
  <c r="T26" i="1"/>
  <c r="C26" i="1" s="1"/>
  <c r="T20" i="1"/>
  <c r="C20" i="1" s="1"/>
  <c r="T14" i="1"/>
  <c r="C14" i="1" s="1"/>
  <c r="T8" i="1"/>
  <c r="C8" i="1" s="1"/>
  <c r="T132" i="1"/>
  <c r="C132" i="1" s="1"/>
  <c r="T114" i="1"/>
  <c r="C114" i="1" s="1"/>
  <c r="T90" i="1"/>
  <c r="C90" i="1" s="1"/>
  <c r="T66" i="1"/>
  <c r="C66" i="1" s="1"/>
  <c r="T36" i="1"/>
  <c r="C36" i="1" s="1"/>
  <c r="T143" i="1"/>
  <c r="C143" i="1" s="1"/>
  <c r="T119" i="1"/>
  <c r="C119" i="1" s="1"/>
  <c r="T95" i="1"/>
  <c r="C95" i="1" s="1"/>
  <c r="T71" i="1"/>
  <c r="C71" i="1" s="1"/>
  <c r="T53" i="1"/>
  <c r="C53" i="1" s="1"/>
  <c r="T35" i="1"/>
  <c r="C35" i="1" s="1"/>
  <c r="T29" i="1"/>
  <c r="C29" i="1" s="1"/>
  <c r="T23" i="1"/>
  <c r="C23" i="1" s="1"/>
  <c r="T17" i="1"/>
  <c r="C17" i="1" s="1"/>
  <c r="T147" i="1"/>
  <c r="C147" i="1" s="1"/>
  <c r="T151" i="1"/>
  <c r="C151" i="1" s="1"/>
  <c r="T145" i="1"/>
  <c r="C145" i="1" s="1"/>
  <c r="T139" i="1"/>
  <c r="C139" i="1" s="1"/>
  <c r="T133" i="1"/>
  <c r="C133" i="1" s="1"/>
  <c r="T127" i="1"/>
  <c r="C127" i="1" s="1"/>
  <c r="T121" i="1"/>
  <c r="C121" i="1" s="1"/>
  <c r="T115" i="1"/>
  <c r="C115" i="1" s="1"/>
  <c r="T109" i="1"/>
  <c r="C109" i="1" s="1"/>
  <c r="T103" i="1"/>
  <c r="C103" i="1" s="1"/>
  <c r="T97" i="1"/>
  <c r="C97" i="1" s="1"/>
  <c r="T91" i="1"/>
  <c r="C91" i="1" s="1"/>
  <c r="T85" i="1"/>
  <c r="C85" i="1" s="1"/>
  <c r="T79" i="1"/>
  <c r="C79" i="1" s="1"/>
  <c r="T73" i="1"/>
  <c r="C73" i="1" s="1"/>
  <c r="T67" i="1"/>
  <c r="C67" i="1" s="1"/>
  <c r="T61" i="1"/>
  <c r="C61" i="1" s="1"/>
  <c r="T55" i="1"/>
  <c r="C55" i="1" s="1"/>
  <c r="T49" i="1"/>
  <c r="C49" i="1" s="1"/>
  <c r="T43" i="1"/>
  <c r="C43" i="1" s="1"/>
  <c r="T37" i="1"/>
  <c r="C37" i="1" s="1"/>
  <c r="T31" i="1"/>
  <c r="C31" i="1" s="1"/>
  <c r="T25" i="1"/>
  <c r="C25" i="1" s="1"/>
  <c r="T19" i="1"/>
  <c r="C19" i="1" s="1"/>
  <c r="T13" i="1"/>
  <c r="C13" i="1" s="1"/>
  <c r="T7" i="1"/>
  <c r="C7" i="1" s="1"/>
  <c r="P78" i="1"/>
  <c r="C12" i="1"/>
  <c r="P17" i="15"/>
  <c r="L66" i="1" l="1"/>
  <c r="L33" i="1"/>
  <c r="L109" i="1"/>
  <c r="L39" i="1"/>
  <c r="L70" i="1"/>
  <c r="L114" i="1"/>
  <c r="L116" i="1"/>
  <c r="L45" i="1"/>
  <c r="L131" i="1"/>
  <c r="L76" i="1"/>
  <c r="L30" i="1"/>
  <c r="L121" i="1"/>
  <c r="L132" i="1"/>
  <c r="L122" i="1"/>
  <c r="L51" i="1"/>
  <c r="L6" i="1"/>
  <c r="L82" i="1"/>
  <c r="L54" i="1"/>
  <c r="L7" i="1"/>
  <c r="L127" i="1"/>
  <c r="L8" i="1"/>
  <c r="L128" i="1"/>
  <c r="L57" i="1"/>
  <c r="L18" i="1"/>
  <c r="L88" i="1"/>
  <c r="L78" i="1"/>
  <c r="L13" i="1"/>
  <c r="L133" i="1"/>
  <c r="L14" i="1"/>
  <c r="L134" i="1"/>
  <c r="L63" i="1"/>
  <c r="L24" i="1"/>
  <c r="L94" i="1"/>
  <c r="L102" i="1"/>
  <c r="L103" i="1"/>
  <c r="L83" i="1"/>
  <c r="L110" i="1"/>
  <c r="L139" i="1"/>
  <c r="L42" i="1"/>
  <c r="L146" i="1"/>
  <c r="L75" i="1"/>
  <c r="L60" i="1"/>
  <c r="L106" i="1"/>
  <c r="L150" i="1"/>
  <c r="L31" i="1"/>
  <c r="L151" i="1"/>
  <c r="L32" i="1"/>
  <c r="L47" i="1"/>
  <c r="L81" i="1"/>
  <c r="L84" i="1"/>
  <c r="L112" i="1"/>
  <c r="L37" i="1"/>
  <c r="L147" i="1"/>
  <c r="L38" i="1"/>
  <c r="L77" i="1"/>
  <c r="L87" i="1"/>
  <c r="L108" i="1"/>
  <c r="L118" i="1"/>
  <c r="P137" i="1"/>
  <c r="L137" i="1"/>
  <c r="L12" i="1"/>
  <c r="L107" i="1"/>
  <c r="L140" i="1"/>
  <c r="L126" i="1"/>
  <c r="L26" i="1"/>
  <c r="L17" i="1"/>
  <c r="L44" i="1"/>
  <c r="L138" i="1"/>
  <c r="L49" i="1"/>
  <c r="L125" i="1"/>
  <c r="L10" i="1"/>
  <c r="L149" i="1"/>
  <c r="L16" i="1"/>
  <c r="L62" i="1"/>
  <c r="L48" i="1"/>
  <c r="L22" i="1"/>
  <c r="L67" i="1"/>
  <c r="L148" i="1"/>
  <c r="L71" i="1"/>
  <c r="L74" i="1"/>
  <c r="L95" i="1"/>
  <c r="L80" i="1"/>
  <c r="L40" i="1"/>
  <c r="L119" i="1"/>
  <c r="L144" i="1"/>
  <c r="L135" i="1"/>
  <c r="L46" i="1"/>
  <c r="L65" i="1"/>
  <c r="L104" i="1"/>
  <c r="L64" i="1"/>
  <c r="L90" i="1"/>
  <c r="L115" i="1"/>
  <c r="L69" i="1"/>
  <c r="L145" i="1"/>
  <c r="L101" i="1"/>
  <c r="L23" i="1"/>
  <c r="L99" i="1"/>
  <c r="L55" i="1"/>
  <c r="L29" i="1"/>
  <c r="L105" i="1"/>
  <c r="L61" i="1"/>
  <c r="L111" i="1"/>
  <c r="L68" i="1"/>
  <c r="L72" i="1"/>
  <c r="L28" i="1"/>
  <c r="L123" i="1"/>
  <c r="L34" i="1"/>
  <c r="L5" i="1"/>
  <c r="L129" i="1"/>
  <c r="L86" i="1"/>
  <c r="L143" i="1"/>
  <c r="L92" i="1"/>
  <c r="L21" i="1"/>
  <c r="L141" i="1"/>
  <c r="L52" i="1"/>
  <c r="L89" i="1"/>
  <c r="L19" i="1"/>
  <c r="L20" i="1"/>
  <c r="L100" i="1"/>
  <c r="L25" i="1"/>
  <c r="L43" i="1"/>
  <c r="L93" i="1"/>
  <c r="L124" i="1"/>
  <c r="L50" i="1"/>
  <c r="L130" i="1"/>
  <c r="L56" i="1"/>
  <c r="L136" i="1"/>
  <c r="L35" i="1"/>
  <c r="L142" i="1"/>
  <c r="L53" i="1"/>
  <c r="L117" i="1"/>
  <c r="L73" i="1"/>
  <c r="M96" i="1"/>
  <c r="L96" i="1"/>
  <c r="L79" i="1"/>
  <c r="L120" i="1"/>
  <c r="L41" i="1"/>
  <c r="L85" i="1"/>
  <c r="L91" i="1"/>
  <c r="L97" i="1"/>
  <c r="L36" i="1"/>
  <c r="L98" i="1"/>
  <c r="L27" i="1"/>
  <c r="L59" i="1"/>
  <c r="L58" i="1"/>
  <c r="L113" i="1"/>
  <c r="B42" i="57"/>
  <c r="B78" i="57"/>
  <c r="B114" i="57"/>
  <c r="B150" i="57"/>
  <c r="M44" i="1" s="1"/>
  <c r="B186" i="57"/>
  <c r="B222" i="57"/>
  <c r="B258" i="57"/>
  <c r="B294" i="57"/>
  <c r="B330" i="57"/>
  <c r="B366" i="57"/>
  <c r="M103" i="1" s="1"/>
  <c r="B402" i="57"/>
  <c r="B438" i="57"/>
  <c r="B474" i="57"/>
  <c r="M137" i="1" s="1"/>
  <c r="B510" i="57"/>
  <c r="M150" i="1" s="1"/>
  <c r="B37" i="57"/>
  <c r="B73" i="57"/>
  <c r="B109" i="57"/>
  <c r="M32" i="1" s="1"/>
  <c r="B145" i="57"/>
  <c r="B181" i="57"/>
  <c r="B217" i="57"/>
  <c r="B253" i="57"/>
  <c r="M75" i="1" s="1"/>
  <c r="B289" i="57"/>
  <c r="B325" i="57"/>
  <c r="B361" i="57"/>
  <c r="B397" i="57"/>
  <c r="M113" i="1" s="1"/>
  <c r="B433" i="57"/>
  <c r="B469" i="57"/>
  <c r="B505" i="57"/>
  <c r="M148" i="1" s="1"/>
  <c r="B32" i="57"/>
  <c r="B68" i="57"/>
  <c r="B104" i="57"/>
  <c r="B140" i="57"/>
  <c r="B176" i="57"/>
  <c r="B212" i="57"/>
  <c r="M61" i="1" s="1"/>
  <c r="B248" i="57"/>
  <c r="B284" i="57"/>
  <c r="B320" i="57"/>
  <c r="B356" i="57"/>
  <c r="B392" i="57"/>
  <c r="M111" i="1" s="1"/>
  <c r="B428" i="57"/>
  <c r="B464" i="57"/>
  <c r="B500" i="57"/>
  <c r="B27" i="57"/>
  <c r="B63" i="57"/>
  <c r="B99" i="57"/>
  <c r="M29" i="1" s="1"/>
  <c r="B135" i="57"/>
  <c r="B171" i="57"/>
  <c r="M50" i="1" s="1"/>
  <c r="B207" i="57"/>
  <c r="B243" i="57"/>
  <c r="B10" i="57"/>
  <c r="B46" i="57"/>
  <c r="M13" i="1" s="1"/>
  <c r="B82" i="57"/>
  <c r="M23" i="1" s="1"/>
  <c r="B118" i="57"/>
  <c r="M35" i="1" s="1"/>
  <c r="B154" i="57"/>
  <c r="B190" i="57"/>
  <c r="M54" i="1" s="1"/>
  <c r="B226" i="57"/>
  <c r="M66" i="1" s="1"/>
  <c r="B262" i="57"/>
  <c r="M78" i="1" s="1"/>
  <c r="B47" i="57"/>
  <c r="B263" i="57"/>
  <c r="B347" i="57"/>
  <c r="B419" i="57"/>
  <c r="M121" i="1" s="1"/>
  <c r="B491" i="57"/>
  <c r="B275" i="57"/>
  <c r="B424" i="57"/>
  <c r="M123" i="1" s="1"/>
  <c r="B329" i="57"/>
  <c r="B497" i="57"/>
  <c r="B197" i="57"/>
  <c r="B327" i="57"/>
  <c r="B399" i="57"/>
  <c r="B471" i="57"/>
  <c r="B167" i="57"/>
  <c r="B388" i="57"/>
  <c r="B341" i="57"/>
  <c r="B509" i="57"/>
  <c r="B209" i="57"/>
  <c r="B35" i="57"/>
  <c r="B251" i="57"/>
  <c r="B345" i="57"/>
  <c r="B417" i="57"/>
  <c r="B489" i="57"/>
  <c r="M141" i="1" s="1"/>
  <c r="B113" i="57"/>
  <c r="B298" i="57"/>
  <c r="B370" i="57"/>
  <c r="M104" i="1" s="1"/>
  <c r="B442" i="57"/>
  <c r="B12" i="57"/>
  <c r="B48" i="57"/>
  <c r="B84" i="57"/>
  <c r="B120" i="57"/>
  <c r="B156" i="57"/>
  <c r="M46" i="1" s="1"/>
  <c r="B192" i="57"/>
  <c r="B228" i="57"/>
  <c r="B264" i="57"/>
  <c r="B300" i="57"/>
  <c r="M89" i="1" s="1"/>
  <c r="B336" i="57"/>
  <c r="B372" i="57"/>
  <c r="B408" i="57"/>
  <c r="B444" i="57"/>
  <c r="B480" i="57"/>
  <c r="B43" i="57"/>
  <c r="B79" i="57"/>
  <c r="M22" i="1" s="1"/>
  <c r="B115" i="57"/>
  <c r="M34" i="1" s="1"/>
  <c r="B151" i="57"/>
  <c r="B187" i="57"/>
  <c r="B223" i="57"/>
  <c r="M65" i="1" s="1"/>
  <c r="B259" i="57"/>
  <c r="M77" i="1" s="1"/>
  <c r="B295" i="57"/>
  <c r="B331" i="57"/>
  <c r="B367" i="57"/>
  <c r="B403" i="57"/>
  <c r="B439" i="57"/>
  <c r="B475" i="57"/>
  <c r="B511" i="57"/>
  <c r="B38" i="57"/>
  <c r="M12" i="1" s="1"/>
  <c r="B74" i="57"/>
  <c r="B110" i="57"/>
  <c r="B146" i="57"/>
  <c r="B182" i="57"/>
  <c r="B218" i="57"/>
  <c r="B254" i="57"/>
  <c r="B290" i="57"/>
  <c r="B326" i="57"/>
  <c r="M95" i="1" s="1"/>
  <c r="B362" i="57"/>
  <c r="B398" i="57"/>
  <c r="B434" i="57"/>
  <c r="M127" i="1" s="1"/>
  <c r="B470" i="57"/>
  <c r="M136" i="1" s="1"/>
  <c r="B506" i="57"/>
  <c r="B33" i="57"/>
  <c r="B69" i="57"/>
  <c r="B105" i="57"/>
  <c r="B141" i="57"/>
  <c r="B177" i="57"/>
  <c r="M51" i="1" s="1"/>
  <c r="B213" i="57"/>
  <c r="B249" i="57"/>
  <c r="B16" i="57"/>
  <c r="M7" i="1" s="1"/>
  <c r="B52" i="57"/>
  <c r="B88" i="57"/>
  <c r="B124" i="57"/>
  <c r="M37" i="1" s="1"/>
  <c r="B160" i="57"/>
  <c r="B196" i="57"/>
  <c r="B232" i="57"/>
  <c r="M68" i="1" s="1"/>
  <c r="B268" i="57"/>
  <c r="M80" i="1" s="1"/>
  <c r="B83" i="57"/>
  <c r="B287" i="57"/>
  <c r="B359" i="57"/>
  <c r="M102" i="1" s="1"/>
  <c r="B431" i="57"/>
  <c r="B503" i="57"/>
  <c r="M147" i="1" s="1"/>
  <c r="B304" i="57"/>
  <c r="B436" i="57"/>
  <c r="M128" i="1" s="1"/>
  <c r="B365" i="57"/>
  <c r="B17" i="57"/>
  <c r="B233" i="57"/>
  <c r="B339" i="57"/>
  <c r="M98" i="1" s="1"/>
  <c r="B411" i="57"/>
  <c r="B483" i="57"/>
  <c r="B239" i="57"/>
  <c r="B412" i="57"/>
  <c r="M118" i="1" s="1"/>
  <c r="B377" i="57"/>
  <c r="M106" i="1" s="1"/>
  <c r="B29" i="57"/>
  <c r="B245" i="57"/>
  <c r="B71" i="57"/>
  <c r="B281" i="57"/>
  <c r="B357" i="57"/>
  <c r="B429" i="57"/>
  <c r="M125" i="1" s="1"/>
  <c r="B501" i="57"/>
  <c r="M146" i="1" s="1"/>
  <c r="B149" i="57"/>
  <c r="B310" i="57"/>
  <c r="M92" i="1" s="1"/>
  <c r="B382" i="57"/>
  <c r="M108" i="1" s="1"/>
  <c r="B454" i="57"/>
  <c r="B18" i="57"/>
  <c r="B54" i="57"/>
  <c r="B90" i="57"/>
  <c r="B126" i="57"/>
  <c r="B162" i="57"/>
  <c r="M48" i="1" s="1"/>
  <c r="B198" i="57"/>
  <c r="B234" i="57"/>
  <c r="B270" i="57"/>
  <c r="B306" i="57"/>
  <c r="M91" i="1" s="1"/>
  <c r="B342" i="57"/>
  <c r="B378" i="57"/>
  <c r="B414" i="57"/>
  <c r="M119" i="1" s="1"/>
  <c r="B450" i="57"/>
  <c r="M131" i="1" s="1"/>
  <c r="B486" i="57"/>
  <c r="B13" i="57"/>
  <c r="M6" i="1" s="1"/>
  <c r="B49" i="57"/>
  <c r="B85" i="57"/>
  <c r="B121" i="57"/>
  <c r="B157" i="57"/>
  <c r="B193" i="57"/>
  <c r="B229" i="57"/>
  <c r="B265" i="57"/>
  <c r="M79" i="1" s="1"/>
  <c r="B301" i="57"/>
  <c r="B337" i="57"/>
  <c r="B373" i="57"/>
  <c r="M105" i="1" s="1"/>
  <c r="B409" i="57"/>
  <c r="M117" i="1" s="1"/>
  <c r="B445" i="57"/>
  <c r="M130" i="1" s="1"/>
  <c r="B481" i="57"/>
  <c r="B44" i="57"/>
  <c r="B80" i="57"/>
  <c r="B116" i="57"/>
  <c r="B152" i="57"/>
  <c r="M45" i="1" s="1"/>
  <c r="B188" i="57"/>
  <c r="B224" i="57"/>
  <c r="B260" i="57"/>
  <c r="B296" i="57"/>
  <c r="M88" i="1" s="1"/>
  <c r="B332" i="57"/>
  <c r="B368" i="57"/>
  <c r="B404" i="57"/>
  <c r="M115" i="1" s="1"/>
  <c r="B440" i="57"/>
  <c r="M129" i="1" s="1"/>
  <c r="B476" i="57"/>
  <c r="B512" i="57"/>
  <c r="M151" i="1" s="1"/>
  <c r="B39" i="57"/>
  <c r="B75" i="57"/>
  <c r="M21" i="1" s="1"/>
  <c r="B111" i="57"/>
  <c r="B147" i="57"/>
  <c r="M43" i="1" s="1"/>
  <c r="B183" i="57"/>
  <c r="B219" i="57"/>
  <c r="M63" i="1" s="1"/>
  <c r="B255" i="57"/>
  <c r="B22" i="57"/>
  <c r="M9" i="1" s="1"/>
  <c r="B58" i="57"/>
  <c r="B94" i="57"/>
  <c r="B130" i="57"/>
  <c r="M38" i="1" s="1"/>
  <c r="B166" i="57"/>
  <c r="M49" i="1" s="1"/>
  <c r="B202" i="57"/>
  <c r="B238" i="57"/>
  <c r="M70" i="1" s="1"/>
  <c r="B274" i="57"/>
  <c r="M82" i="1" s="1"/>
  <c r="B119" i="57"/>
  <c r="M36" i="1" s="1"/>
  <c r="B299" i="57"/>
  <c r="B371" i="57"/>
  <c r="B443" i="57"/>
  <c r="B24" i="57"/>
  <c r="B60" i="57"/>
  <c r="B96" i="57"/>
  <c r="M28" i="1" s="1"/>
  <c r="B132" i="57"/>
  <c r="B168" i="57"/>
  <c r="B204" i="57"/>
  <c r="M58" i="1" s="1"/>
  <c r="B240" i="57"/>
  <c r="B276" i="57"/>
  <c r="B312" i="57"/>
  <c r="B348" i="57"/>
  <c r="B384" i="57"/>
  <c r="B420" i="57"/>
  <c r="B456" i="57"/>
  <c r="B492" i="57"/>
  <c r="M142" i="1" s="1"/>
  <c r="B19" i="57"/>
  <c r="B55" i="57"/>
  <c r="B91" i="57"/>
  <c r="M26" i="1" s="1"/>
  <c r="B127" i="57"/>
  <c r="B163" i="57"/>
  <c r="B199" i="57"/>
  <c r="M56" i="1" s="1"/>
  <c r="B235" i="57"/>
  <c r="M69" i="1" s="1"/>
  <c r="B271" i="57"/>
  <c r="B307" i="57"/>
  <c r="B343" i="57"/>
  <c r="B379" i="57"/>
  <c r="B415" i="57"/>
  <c r="B451" i="57"/>
  <c r="B487" i="57"/>
  <c r="M140" i="1" s="1"/>
  <c r="B14" i="57"/>
  <c r="B50" i="57"/>
  <c r="B86" i="57"/>
  <c r="M24" i="1" s="1"/>
  <c r="B122" i="57"/>
  <c r="B158" i="57"/>
  <c r="B194" i="57"/>
  <c r="M55" i="1" s="1"/>
  <c r="B230" i="57"/>
  <c r="M67" i="1" s="1"/>
  <c r="B266" i="57"/>
  <c r="B302" i="57"/>
  <c r="M90" i="1" s="1"/>
  <c r="B338" i="57"/>
  <c r="B374" i="57"/>
  <c r="B410" i="57"/>
  <c r="B446" i="57"/>
  <c r="B482" i="57"/>
  <c r="B9" i="57"/>
  <c r="A9" i="57" s="1"/>
  <c r="B45" i="57"/>
  <c r="B81" i="57"/>
  <c r="B117" i="57"/>
  <c r="B153" i="57"/>
  <c r="B189" i="57"/>
  <c r="B225" i="57"/>
  <c r="B261" i="57"/>
  <c r="B28" i="57"/>
  <c r="B64" i="57"/>
  <c r="B100" i="57"/>
  <c r="B136" i="57"/>
  <c r="M40" i="1" s="1"/>
  <c r="B172" i="57"/>
  <c r="B208" i="57"/>
  <c r="M59" i="1" s="1"/>
  <c r="B244" i="57"/>
  <c r="M72" i="1" s="1"/>
  <c r="B280" i="57"/>
  <c r="B155" i="57"/>
  <c r="B311" i="57"/>
  <c r="B383" i="57"/>
  <c r="B455" i="57"/>
  <c r="B59" i="57"/>
  <c r="M16" i="1" s="1"/>
  <c r="B30" i="57"/>
  <c r="M11" i="1" s="1"/>
  <c r="B66" i="57"/>
  <c r="B102" i="57"/>
  <c r="B138" i="57"/>
  <c r="B174" i="57"/>
  <c r="B210" i="57"/>
  <c r="M60" i="1" s="1"/>
  <c r="B246" i="57"/>
  <c r="B282" i="57"/>
  <c r="M84" i="1" s="1"/>
  <c r="B318" i="57"/>
  <c r="B354" i="57"/>
  <c r="M101" i="1" s="1"/>
  <c r="B390" i="57"/>
  <c r="B426" i="57"/>
  <c r="M124" i="1" s="1"/>
  <c r="B462" i="57"/>
  <c r="M134" i="1" s="1"/>
  <c r="B498" i="57"/>
  <c r="M145" i="1" s="1"/>
  <c r="B25" i="57"/>
  <c r="B61" i="57"/>
  <c r="B97" i="57"/>
  <c r="B133" i="57"/>
  <c r="M39" i="1" s="1"/>
  <c r="B169" i="57"/>
  <c r="B205" i="57"/>
  <c r="B241" i="57"/>
  <c r="M71" i="1" s="1"/>
  <c r="B277" i="57"/>
  <c r="B313" i="57"/>
  <c r="B349" i="57"/>
  <c r="B385" i="57"/>
  <c r="M109" i="1" s="1"/>
  <c r="B421" i="57"/>
  <c r="B457" i="57"/>
  <c r="M133" i="1" s="1"/>
  <c r="B493" i="57"/>
  <c r="B20" i="57"/>
  <c r="M8" i="1" s="1"/>
  <c r="B56" i="57"/>
  <c r="M15" i="1" s="1"/>
  <c r="B92" i="57"/>
  <c r="B128" i="57"/>
  <c r="B164" i="57"/>
  <c r="B200" i="57"/>
  <c r="B236" i="57"/>
  <c r="B272" i="57"/>
  <c r="M81" i="1" s="1"/>
  <c r="B308" i="57"/>
  <c r="B344" i="57"/>
  <c r="B380" i="57"/>
  <c r="M107" i="1" s="1"/>
  <c r="B416" i="57"/>
  <c r="M120" i="1" s="1"/>
  <c r="B452" i="57"/>
  <c r="B488" i="57"/>
  <c r="B15" i="57"/>
  <c r="B51" i="57"/>
  <c r="B87" i="57"/>
  <c r="B123" i="57"/>
  <c r="B159" i="57"/>
  <c r="M47" i="1" s="1"/>
  <c r="B195" i="57"/>
  <c r="B231" i="57"/>
  <c r="B267" i="57"/>
  <c r="B34" i="57"/>
  <c r="B70" i="57"/>
  <c r="M19" i="1" s="1"/>
  <c r="B106" i="57"/>
  <c r="B142" i="57"/>
  <c r="B178" i="57"/>
  <c r="B214" i="57"/>
  <c r="B250" i="57"/>
  <c r="M74" i="1" s="1"/>
  <c r="B286" i="57"/>
  <c r="M85" i="1" s="1"/>
  <c r="B191" i="57"/>
  <c r="B323" i="57"/>
  <c r="B395" i="57"/>
  <c r="B36" i="57"/>
  <c r="B72" i="57"/>
  <c r="M20" i="1" s="1"/>
  <c r="B108" i="57"/>
  <c r="B144" i="57"/>
  <c r="M42" i="1" s="1"/>
  <c r="B180" i="57"/>
  <c r="M52" i="1" s="1"/>
  <c r="B216" i="57"/>
  <c r="B252" i="57"/>
  <c r="B288" i="57"/>
  <c r="M86" i="1" s="1"/>
  <c r="B324" i="57"/>
  <c r="B360" i="57"/>
  <c r="B396" i="57"/>
  <c r="B432" i="57"/>
  <c r="M126" i="1" s="1"/>
  <c r="B468" i="57"/>
  <c r="B504" i="57"/>
  <c r="B31" i="57"/>
  <c r="B67" i="57"/>
  <c r="B103" i="57"/>
  <c r="M30" i="1" s="1"/>
  <c r="B139" i="57"/>
  <c r="M41" i="1" s="1"/>
  <c r="B175" i="57"/>
  <c r="B211" i="57"/>
  <c r="B247" i="57"/>
  <c r="M73" i="1" s="1"/>
  <c r="B283" i="57"/>
  <c r="B319" i="57"/>
  <c r="M94" i="1" s="1"/>
  <c r="B355" i="57"/>
  <c r="B391" i="57"/>
  <c r="B427" i="57"/>
  <c r="B463" i="57"/>
  <c r="B499" i="57"/>
  <c r="B26" i="57"/>
  <c r="M10" i="1" s="1"/>
  <c r="B62" i="57"/>
  <c r="M17" i="1" s="1"/>
  <c r="B98" i="57"/>
  <c r="B134" i="57"/>
  <c r="B170" i="57"/>
  <c r="B206" i="57"/>
  <c r="B242" i="57"/>
  <c r="B278" i="57"/>
  <c r="M83" i="1" s="1"/>
  <c r="B314" i="57"/>
  <c r="M93" i="1" s="1"/>
  <c r="B350" i="57"/>
  <c r="M100" i="1" s="1"/>
  <c r="B386" i="57"/>
  <c r="B422" i="57"/>
  <c r="M122" i="1" s="1"/>
  <c r="B458" i="57"/>
  <c r="B494" i="57"/>
  <c r="M143" i="1" s="1"/>
  <c r="B21" i="57"/>
  <c r="B57" i="57"/>
  <c r="B93" i="57"/>
  <c r="M27" i="1" s="1"/>
  <c r="B129" i="57"/>
  <c r="B165" i="57"/>
  <c r="B201" i="57"/>
  <c r="M57" i="1" s="1"/>
  <c r="B237" i="57"/>
  <c r="B273" i="57"/>
  <c r="B40" i="57"/>
  <c r="B76" i="57"/>
  <c r="B112" i="57"/>
  <c r="M33" i="1" s="1"/>
  <c r="B148" i="57"/>
  <c r="B184" i="57"/>
  <c r="B220" i="57"/>
  <c r="B256" i="57"/>
  <c r="M76" i="1" s="1"/>
  <c r="B11" i="57"/>
  <c r="B227" i="57"/>
  <c r="B335" i="57"/>
  <c r="B407" i="57"/>
  <c r="B479" i="57"/>
  <c r="M138" i="1" s="1"/>
  <c r="B203" i="57"/>
  <c r="B400" i="57"/>
  <c r="B293" i="57"/>
  <c r="B473" i="57"/>
  <c r="B161" i="57"/>
  <c r="B315" i="57"/>
  <c r="B387" i="57"/>
  <c r="B459" i="57"/>
  <c r="B95" i="57"/>
  <c r="B364" i="57"/>
  <c r="B279" i="57"/>
  <c r="B485" i="57"/>
  <c r="B173" i="57"/>
  <c r="B437" i="57"/>
  <c r="B215" i="57"/>
  <c r="M62" i="1" s="1"/>
  <c r="B333" i="57"/>
  <c r="B405" i="57"/>
  <c r="B477" i="57"/>
  <c r="B77" i="57"/>
  <c r="B285" i="57"/>
  <c r="B358" i="57"/>
  <c r="B430" i="57"/>
  <c r="B502" i="57"/>
  <c r="B328" i="57"/>
  <c r="B389" i="57"/>
  <c r="M110" i="1" s="1"/>
  <c r="B269" i="57"/>
  <c r="B423" i="57"/>
  <c r="B292" i="57"/>
  <c r="M87" i="1" s="1"/>
  <c r="B401" i="57"/>
  <c r="M114" i="1" s="1"/>
  <c r="B305" i="57"/>
  <c r="B297" i="57"/>
  <c r="B441" i="57"/>
  <c r="B185" i="57"/>
  <c r="M53" i="1" s="1"/>
  <c r="B394" i="57"/>
  <c r="M112" i="1" s="1"/>
  <c r="B413" i="57"/>
  <c r="B291" i="57"/>
  <c r="B435" i="57"/>
  <c r="B316" i="57"/>
  <c r="B425" i="57"/>
  <c r="B309" i="57"/>
  <c r="B453" i="57"/>
  <c r="M132" i="1" s="1"/>
  <c r="B406" i="57"/>
  <c r="M116" i="1" s="1"/>
  <c r="B89" i="57"/>
  <c r="M25" i="1" s="1"/>
  <c r="B143" i="57"/>
  <c r="B334" i="57"/>
  <c r="M97" i="1" s="1"/>
  <c r="B352" i="57"/>
  <c r="B317" i="57"/>
  <c r="B221" i="57"/>
  <c r="M64" i="1" s="1"/>
  <c r="B363" i="57"/>
  <c r="B376" i="57"/>
  <c r="B449" i="57"/>
  <c r="B303" i="57"/>
  <c r="B447" i="57"/>
  <c r="B340" i="57"/>
  <c r="B461" i="57"/>
  <c r="B353" i="57"/>
  <c r="B321" i="57"/>
  <c r="B465" i="57"/>
  <c r="B257" i="57"/>
  <c r="B418" i="57"/>
  <c r="B101" i="57"/>
  <c r="B478" i="57"/>
  <c r="B467" i="57"/>
  <c r="M135" i="1" s="1"/>
  <c r="B460" i="57"/>
  <c r="B53" i="57"/>
  <c r="M14" i="1" s="1"/>
  <c r="B351" i="57"/>
  <c r="B495" i="57"/>
  <c r="B448" i="57"/>
  <c r="B65" i="57"/>
  <c r="M18" i="1" s="1"/>
  <c r="B107" i="57"/>
  <c r="M31" i="1" s="1"/>
  <c r="B369" i="57"/>
  <c r="B513" i="57"/>
  <c r="B322" i="57"/>
  <c r="B466" i="57"/>
  <c r="B472" i="57"/>
  <c r="B484" i="57"/>
  <c r="M139" i="1" s="1"/>
  <c r="B381" i="57"/>
  <c r="B131" i="57"/>
  <c r="B508" i="57"/>
  <c r="B125" i="57"/>
  <c r="B375" i="57"/>
  <c r="B23" i="57"/>
  <c r="B496" i="57"/>
  <c r="M144" i="1" s="1"/>
  <c r="B137" i="57"/>
  <c r="B179" i="57"/>
  <c r="B393" i="57"/>
  <c r="B41" i="57"/>
  <c r="B346" i="57"/>
  <c r="M99" i="1" s="1"/>
  <c r="B490" i="57"/>
  <c r="B507" i="57"/>
  <c r="M149" i="1" s="1"/>
  <c r="P30" i="1"/>
  <c r="P102" i="1"/>
  <c r="P113" i="1"/>
  <c r="B6" i="62"/>
  <c r="N6" i="1" s="1"/>
  <c r="P37" i="1"/>
  <c r="P38" i="1"/>
  <c r="P74" i="1"/>
  <c r="P110" i="1"/>
  <c r="P146" i="1"/>
  <c r="P51" i="1"/>
  <c r="P87" i="1"/>
  <c r="P123" i="1"/>
  <c r="P59" i="1"/>
  <c r="P18" i="1"/>
  <c r="P138" i="1"/>
  <c r="P34" i="1"/>
  <c r="P70" i="1"/>
  <c r="P106" i="1"/>
  <c r="P142" i="1"/>
  <c r="P5" i="1"/>
  <c r="B45" i="62"/>
  <c r="B93" i="62"/>
  <c r="N55" i="1" s="1"/>
  <c r="B129" i="62"/>
  <c r="B153" i="62"/>
  <c r="B177" i="62"/>
  <c r="B189" i="62"/>
  <c r="B213" i="62"/>
  <c r="B237" i="62"/>
  <c r="B261" i="62"/>
  <c r="B285" i="62"/>
  <c r="B309" i="62"/>
  <c r="B105" i="62"/>
  <c r="B165" i="62"/>
  <c r="B201" i="62"/>
  <c r="B225" i="62"/>
  <c r="B249" i="62"/>
  <c r="B273" i="62"/>
  <c r="N139" i="1" s="1"/>
  <c r="B297" i="62"/>
  <c r="B321" i="62"/>
  <c r="B27" i="62"/>
  <c r="N27" i="1" s="1"/>
  <c r="B63" i="62"/>
  <c r="B81" i="62"/>
  <c r="B117" i="62"/>
  <c r="B141" i="62"/>
  <c r="B19" i="62"/>
  <c r="N19" i="1" s="1"/>
  <c r="B259" i="62"/>
  <c r="N127" i="1" s="1"/>
  <c r="B187" i="62"/>
  <c r="B115" i="62"/>
  <c r="N63" i="1" s="1"/>
  <c r="B25" i="62"/>
  <c r="N25" i="1" s="1"/>
  <c r="B269" i="62"/>
  <c r="N135" i="1" s="1"/>
  <c r="B197" i="62"/>
  <c r="B125" i="62"/>
  <c r="B39" i="62"/>
  <c r="B267" i="62"/>
  <c r="N133" i="1" s="1"/>
  <c r="B123" i="62"/>
  <c r="B8" i="62"/>
  <c r="N8" i="1" s="1"/>
  <c r="B44" i="62"/>
  <c r="N32" i="1" s="1"/>
  <c r="B80" i="62"/>
  <c r="B116" i="62"/>
  <c r="B152" i="62"/>
  <c r="N79" i="1" s="1"/>
  <c r="B188" i="62"/>
  <c r="N97" i="1" s="1"/>
  <c r="B224" i="62"/>
  <c r="N115" i="1" s="1"/>
  <c r="B260" i="62"/>
  <c r="B296" i="62"/>
  <c r="B10" i="62"/>
  <c r="N10" i="1" s="1"/>
  <c r="B46" i="62"/>
  <c r="B82" i="62"/>
  <c r="N47" i="1" s="1"/>
  <c r="B118" i="62"/>
  <c r="N64" i="1" s="1"/>
  <c r="B154" i="62"/>
  <c r="N80" i="1" s="1"/>
  <c r="B190" i="62"/>
  <c r="N98" i="1" s="1"/>
  <c r="B226" i="62"/>
  <c r="N116" i="1" s="1"/>
  <c r="B262" i="62"/>
  <c r="N128" i="1" s="1"/>
  <c r="B298" i="62"/>
  <c r="N146" i="1" s="1"/>
  <c r="B17" i="62"/>
  <c r="N17" i="1" s="1"/>
  <c r="B53" i="62"/>
  <c r="N35" i="1" s="1"/>
  <c r="B12" i="62"/>
  <c r="N12" i="1" s="1"/>
  <c r="B48" i="62"/>
  <c r="B84" i="62"/>
  <c r="B120" i="62"/>
  <c r="B156" i="62"/>
  <c r="N81" i="1" s="1"/>
  <c r="B192" i="62"/>
  <c r="N99" i="1" s="1"/>
  <c r="B228" i="62"/>
  <c r="B264" i="62"/>
  <c r="N130" i="1" s="1"/>
  <c r="B300" i="62"/>
  <c r="B255" i="62"/>
  <c r="B301" i="62"/>
  <c r="B229" i="62"/>
  <c r="N117" i="1" s="1"/>
  <c r="B157" i="62"/>
  <c r="B85" i="62"/>
  <c r="B171" i="62"/>
  <c r="B263" i="62"/>
  <c r="N129" i="1" s="1"/>
  <c r="B191" i="62"/>
  <c r="B119" i="62"/>
  <c r="B31" i="62"/>
  <c r="B319" i="62"/>
  <c r="B247" i="62"/>
  <c r="N123" i="1" s="1"/>
  <c r="B175" i="62"/>
  <c r="B103" i="62"/>
  <c r="N59" i="1" s="1"/>
  <c r="B7" i="62"/>
  <c r="N7" i="1" s="1"/>
  <c r="B257" i="62"/>
  <c r="B185" i="62"/>
  <c r="B113" i="62"/>
  <c r="B21" i="62"/>
  <c r="N21" i="1" s="1"/>
  <c r="B243" i="62"/>
  <c r="B111" i="62"/>
  <c r="B14" i="62"/>
  <c r="N14" i="1" s="1"/>
  <c r="B50" i="62"/>
  <c r="N34" i="1" s="1"/>
  <c r="B86" i="62"/>
  <c r="N48" i="1" s="1"/>
  <c r="B122" i="62"/>
  <c r="B158" i="62"/>
  <c r="N82" i="1" s="1"/>
  <c r="B194" i="62"/>
  <c r="N100" i="1" s="1"/>
  <c r="B230" i="62"/>
  <c r="B266" i="62"/>
  <c r="N132" i="1" s="1"/>
  <c r="B302" i="62"/>
  <c r="N147" i="1" s="1"/>
  <c r="B16" i="62"/>
  <c r="N16" i="1" s="1"/>
  <c r="B52" i="62"/>
  <c r="B88" i="62"/>
  <c r="N50" i="1" s="1"/>
  <c r="B124" i="62"/>
  <c r="N66" i="1" s="1"/>
  <c r="B160" i="62"/>
  <c r="N83" i="1" s="1"/>
  <c r="B196" i="62"/>
  <c r="N101" i="1" s="1"/>
  <c r="B232" i="62"/>
  <c r="N118" i="1" s="1"/>
  <c r="B268" i="62"/>
  <c r="N134" i="1" s="1"/>
  <c r="B304" i="62"/>
  <c r="B23" i="62"/>
  <c r="N23" i="1" s="1"/>
  <c r="B59" i="62"/>
  <c r="B18" i="62"/>
  <c r="N18" i="1" s="1"/>
  <c r="B54" i="62"/>
  <c r="B90" i="62"/>
  <c r="N52" i="1" s="1"/>
  <c r="B126" i="62"/>
  <c r="B162" i="62"/>
  <c r="N84" i="1" s="1"/>
  <c r="B198" i="62"/>
  <c r="N102" i="1" s="1"/>
  <c r="B234" i="62"/>
  <c r="B270" i="62"/>
  <c r="N136" i="1" s="1"/>
  <c r="B306" i="62"/>
  <c r="N148" i="1" s="1"/>
  <c r="B231" i="62"/>
  <c r="B289" i="62"/>
  <c r="B217" i="62"/>
  <c r="B145" i="62"/>
  <c r="B69" i="62"/>
  <c r="B73" i="62"/>
  <c r="B251" i="62"/>
  <c r="B179" i="62"/>
  <c r="B107" i="62"/>
  <c r="B13" i="62"/>
  <c r="N13" i="1" s="1"/>
  <c r="B307" i="62"/>
  <c r="B235" i="62"/>
  <c r="N119" i="1" s="1"/>
  <c r="B163" i="62"/>
  <c r="B91" i="62"/>
  <c r="N53" i="1" s="1"/>
  <c r="B317" i="62"/>
  <c r="B245" i="62"/>
  <c r="B173" i="62"/>
  <c r="B101" i="62"/>
  <c r="B207" i="62"/>
  <c r="B99" i="62"/>
  <c r="B20" i="62"/>
  <c r="N20" i="1" s="1"/>
  <c r="B56" i="62"/>
  <c r="N36" i="1" s="1"/>
  <c r="B92" i="62"/>
  <c r="N54" i="1" s="1"/>
  <c r="B128" i="62"/>
  <c r="B295" i="62"/>
  <c r="B223" i="62"/>
  <c r="B151" i="62"/>
  <c r="B79" i="62"/>
  <c r="B305" i="62"/>
  <c r="B233" i="62"/>
  <c r="B161" i="62"/>
  <c r="B89" i="62"/>
  <c r="N51" i="1" s="1"/>
  <c r="B9" i="62"/>
  <c r="N9" i="1" s="1"/>
  <c r="B183" i="62"/>
  <c r="B55" i="62"/>
  <c r="B26" i="62"/>
  <c r="N26" i="1" s="1"/>
  <c r="B62" i="62"/>
  <c r="N39" i="1" s="1"/>
  <c r="B98" i="62"/>
  <c r="B134" i="62"/>
  <c r="N70" i="1" s="1"/>
  <c r="B170" i="62"/>
  <c r="N88" i="1" s="1"/>
  <c r="B206" i="62"/>
  <c r="N106" i="1" s="1"/>
  <c r="B242" i="62"/>
  <c r="B278" i="62"/>
  <c r="N141" i="1" s="1"/>
  <c r="B314" i="62"/>
  <c r="N150" i="1" s="1"/>
  <c r="B28" i="62"/>
  <c r="N28" i="1" s="1"/>
  <c r="B64" i="62"/>
  <c r="N40" i="1" s="1"/>
  <c r="B100" i="62"/>
  <c r="N58" i="1" s="1"/>
  <c r="B136" i="62"/>
  <c r="N71" i="1" s="1"/>
  <c r="B172" i="62"/>
  <c r="N89" i="1" s="1"/>
  <c r="B208" i="62"/>
  <c r="N107" i="1" s="1"/>
  <c r="B244" i="62"/>
  <c r="N122" i="1" s="1"/>
  <c r="B280" i="62"/>
  <c r="B316" i="62"/>
  <c r="B35" i="62"/>
  <c r="B71" i="62"/>
  <c r="B30" i="62"/>
  <c r="B66" i="62"/>
  <c r="N42" i="1" s="1"/>
  <c r="B102" i="62"/>
  <c r="B138" i="62"/>
  <c r="N72" i="1" s="1"/>
  <c r="B174" i="62"/>
  <c r="N90" i="1" s="1"/>
  <c r="B210" i="62"/>
  <c r="N108" i="1" s="1"/>
  <c r="B246" i="62"/>
  <c r="B282" i="62"/>
  <c r="N142" i="1" s="1"/>
  <c r="B318" i="62"/>
  <c r="N151" i="1" s="1"/>
  <c r="B159" i="62"/>
  <c r="B265" i="62"/>
  <c r="N131" i="1" s="1"/>
  <c r="B193" i="62"/>
  <c r="B121" i="62"/>
  <c r="N65" i="1" s="1"/>
  <c r="B33" i="62"/>
  <c r="B299" i="62"/>
  <c r="B227" i="62"/>
  <c r="B155" i="62"/>
  <c r="B83" i="62"/>
  <c r="B283" i="62"/>
  <c r="B211" i="62"/>
  <c r="B139" i="62"/>
  <c r="B61" i="62"/>
  <c r="B293" i="62"/>
  <c r="B221" i="62"/>
  <c r="B149" i="62"/>
  <c r="B75" i="62"/>
  <c r="B315" i="62"/>
  <c r="B147" i="62"/>
  <c r="B37" i="62"/>
  <c r="B32" i="62"/>
  <c r="N29" i="1" s="1"/>
  <c r="B68" i="62"/>
  <c r="N43" i="1" s="1"/>
  <c r="B104" i="62"/>
  <c r="B140" i="62"/>
  <c r="N73" i="1" s="1"/>
  <c r="B176" i="62"/>
  <c r="N91" i="1" s="1"/>
  <c r="B212" i="62"/>
  <c r="N109" i="1" s="1"/>
  <c r="B248" i="62"/>
  <c r="B284" i="62"/>
  <c r="B320" i="62"/>
  <c r="B34" i="62"/>
  <c r="B70" i="62"/>
  <c r="N44" i="1" s="1"/>
  <c r="B106" i="62"/>
  <c r="N60" i="1" s="1"/>
  <c r="B142" i="62"/>
  <c r="N74" i="1" s="1"/>
  <c r="B178" i="62"/>
  <c r="N92" i="1" s="1"/>
  <c r="B214" i="62"/>
  <c r="N110" i="1" s="1"/>
  <c r="B250" i="62"/>
  <c r="N124" i="1" s="1"/>
  <c r="B286" i="62"/>
  <c r="N143" i="1" s="1"/>
  <c r="B5" i="62"/>
  <c r="A5" i="62" s="1"/>
  <c r="B271" i="62"/>
  <c r="N137" i="1" s="1"/>
  <c r="B137" i="62"/>
  <c r="B74" i="62"/>
  <c r="N45" i="1" s="1"/>
  <c r="B218" i="62"/>
  <c r="N112" i="1" s="1"/>
  <c r="B112" i="62"/>
  <c r="N62" i="1" s="1"/>
  <c r="B220" i="62"/>
  <c r="N113" i="1" s="1"/>
  <c r="B11" i="62"/>
  <c r="N11" i="1" s="1"/>
  <c r="B78" i="62"/>
  <c r="N46" i="1" s="1"/>
  <c r="B150" i="62"/>
  <c r="N78" i="1" s="1"/>
  <c r="B222" i="62"/>
  <c r="N114" i="1" s="1"/>
  <c r="B294" i="62"/>
  <c r="N145" i="1" s="1"/>
  <c r="B313" i="62"/>
  <c r="B169" i="62"/>
  <c r="B219" i="62"/>
  <c r="B203" i="62"/>
  <c r="B49" i="62"/>
  <c r="B199" i="62"/>
  <c r="B57" i="62"/>
  <c r="B110" i="62"/>
  <c r="B236" i="62"/>
  <c r="B22" i="62"/>
  <c r="N22" i="1" s="1"/>
  <c r="B130" i="62"/>
  <c r="N68" i="1" s="1"/>
  <c r="B238" i="62"/>
  <c r="N120" i="1" s="1"/>
  <c r="B29" i="62"/>
  <c r="B24" i="62"/>
  <c r="N24" i="1" s="1"/>
  <c r="B96" i="62"/>
  <c r="B168" i="62"/>
  <c r="N87" i="1" s="1"/>
  <c r="B240" i="62"/>
  <c r="B312" i="62"/>
  <c r="B277" i="62"/>
  <c r="B133" i="62"/>
  <c r="B311" i="62"/>
  <c r="B167" i="62"/>
  <c r="B127" i="62"/>
  <c r="N67" i="1" s="1"/>
  <c r="B291" i="62"/>
  <c r="B146" i="62"/>
  <c r="N76" i="1" s="1"/>
  <c r="B254" i="62"/>
  <c r="B40" i="62"/>
  <c r="N31" i="1" s="1"/>
  <c r="B148" i="62"/>
  <c r="N77" i="1" s="1"/>
  <c r="B256" i="62"/>
  <c r="N126" i="1" s="1"/>
  <c r="B41" i="62"/>
  <c r="B36" i="62"/>
  <c r="N30" i="1" s="1"/>
  <c r="B108" i="62"/>
  <c r="B180" i="62"/>
  <c r="N93" i="1" s="1"/>
  <c r="B252" i="62"/>
  <c r="B303" i="62"/>
  <c r="B253" i="62"/>
  <c r="N125" i="1" s="1"/>
  <c r="B109" i="62"/>
  <c r="N61" i="1" s="1"/>
  <c r="B287" i="62"/>
  <c r="B143" i="62"/>
  <c r="B43" i="62"/>
  <c r="B135" i="62"/>
  <c r="B164" i="62"/>
  <c r="N85" i="1" s="1"/>
  <c r="B272" i="62"/>
  <c r="N138" i="1" s="1"/>
  <c r="B58" i="62"/>
  <c r="N37" i="1" s="1"/>
  <c r="B166" i="62"/>
  <c r="N86" i="1" s="1"/>
  <c r="B274" i="62"/>
  <c r="N140" i="1" s="1"/>
  <c r="B47" i="62"/>
  <c r="N33" i="1" s="1"/>
  <c r="B42" i="62"/>
  <c r="B114" i="62"/>
  <c r="B186" i="62"/>
  <c r="N96" i="1" s="1"/>
  <c r="B258" i="62"/>
  <c r="B279" i="62"/>
  <c r="B241" i="62"/>
  <c r="N121" i="1" s="1"/>
  <c r="B97" i="62"/>
  <c r="N57" i="1" s="1"/>
  <c r="B275" i="62"/>
  <c r="B131" i="62"/>
  <c r="B281" i="62"/>
  <c r="B182" i="62"/>
  <c r="N94" i="1" s="1"/>
  <c r="B290" i="62"/>
  <c r="N144" i="1" s="1"/>
  <c r="B76" i="62"/>
  <c r="B184" i="62"/>
  <c r="N95" i="1" s="1"/>
  <c r="B292" i="62"/>
  <c r="B65" i="62"/>
  <c r="N41" i="1" s="1"/>
  <c r="B60" i="62"/>
  <c r="N38" i="1" s="1"/>
  <c r="B132" i="62"/>
  <c r="N69" i="1" s="1"/>
  <c r="B204" i="62"/>
  <c r="N105" i="1" s="1"/>
  <c r="B276" i="62"/>
  <c r="B195" i="62"/>
  <c r="B205" i="62"/>
  <c r="B51" i="62"/>
  <c r="B239" i="62"/>
  <c r="B95" i="62"/>
  <c r="B209" i="62"/>
  <c r="B38" i="62"/>
  <c r="B200" i="62"/>
  <c r="N103" i="1" s="1"/>
  <c r="B308" i="62"/>
  <c r="B94" i="62"/>
  <c r="N56" i="1" s="1"/>
  <c r="B202" i="62"/>
  <c r="N104" i="1" s="1"/>
  <c r="B310" i="62"/>
  <c r="N149" i="1" s="1"/>
  <c r="B77" i="62"/>
  <c r="B72" i="62"/>
  <c r="B144" i="62"/>
  <c r="N75" i="1" s="1"/>
  <c r="B216" i="62"/>
  <c r="N111" i="1" s="1"/>
  <c r="B288" i="62"/>
  <c r="B87" i="62"/>
  <c r="N49" i="1" s="1"/>
  <c r="B181" i="62"/>
  <c r="B15" i="62"/>
  <c r="N15" i="1" s="1"/>
  <c r="B215" i="62"/>
  <c r="B67" i="62"/>
  <c r="P126" i="1"/>
  <c r="P73" i="1"/>
  <c r="P109" i="1"/>
  <c r="P145" i="1"/>
  <c r="P35" i="1"/>
  <c r="P12" i="1"/>
  <c r="P7" i="1"/>
  <c r="P43" i="1"/>
  <c r="P79" i="1"/>
  <c r="P115" i="1"/>
  <c r="P151" i="1"/>
  <c r="P147" i="1"/>
  <c r="P53" i="1"/>
  <c r="P36" i="1"/>
  <c r="P8" i="1"/>
  <c r="P44" i="1"/>
  <c r="P80" i="1"/>
  <c r="P116" i="1"/>
  <c r="P47" i="1"/>
  <c r="P48" i="1"/>
  <c r="P21" i="1"/>
  <c r="P57" i="1"/>
  <c r="P93" i="1"/>
  <c r="P129" i="1"/>
  <c r="P83" i="1"/>
  <c r="P24" i="1"/>
  <c r="P40" i="1"/>
  <c r="P76" i="1"/>
  <c r="P112" i="1"/>
  <c r="P148" i="1"/>
  <c r="P41" i="1"/>
  <c r="P103" i="1"/>
  <c r="P29" i="1"/>
  <c r="P132" i="1"/>
  <c r="P49" i="1"/>
  <c r="P121" i="1"/>
  <c r="P71" i="1"/>
  <c r="P66" i="1"/>
  <c r="P14" i="1"/>
  <c r="P50" i="1"/>
  <c r="P86" i="1"/>
  <c r="P122" i="1"/>
  <c r="P77" i="1"/>
  <c r="P72" i="1"/>
  <c r="P27" i="1"/>
  <c r="P63" i="1"/>
  <c r="P99" i="1"/>
  <c r="P135" i="1"/>
  <c r="P107" i="1"/>
  <c r="P42" i="1"/>
  <c r="P10" i="1"/>
  <c r="P46" i="1"/>
  <c r="P82" i="1"/>
  <c r="P118" i="1"/>
  <c r="P65" i="1"/>
  <c r="P67" i="1"/>
  <c r="P139" i="1"/>
  <c r="P143" i="1"/>
  <c r="P13" i="1"/>
  <c r="P85" i="1"/>
  <c r="P19" i="1"/>
  <c r="P55" i="1"/>
  <c r="P91" i="1"/>
  <c r="P127" i="1"/>
  <c r="P17" i="1"/>
  <c r="P95" i="1"/>
  <c r="P90" i="1"/>
  <c r="P20" i="1"/>
  <c r="P56" i="1"/>
  <c r="P92" i="1"/>
  <c r="P128" i="1"/>
  <c r="P101" i="1"/>
  <c r="P96" i="1"/>
  <c r="P33" i="1"/>
  <c r="P69" i="1"/>
  <c r="P105" i="1"/>
  <c r="P141" i="1"/>
  <c r="P131" i="1"/>
  <c r="P60" i="1"/>
  <c r="P16" i="1"/>
  <c r="P52" i="1"/>
  <c r="P88" i="1"/>
  <c r="P124" i="1"/>
  <c r="P89" i="1"/>
  <c r="P54" i="1"/>
  <c r="P25" i="1"/>
  <c r="P61" i="1"/>
  <c r="P97" i="1"/>
  <c r="P133" i="1"/>
  <c r="P23" i="1"/>
  <c r="P119" i="1"/>
  <c r="P114" i="1"/>
  <c r="P26" i="1"/>
  <c r="P62" i="1"/>
  <c r="P98" i="1"/>
  <c r="P134" i="1"/>
  <c r="P125" i="1"/>
  <c r="P120" i="1"/>
  <c r="P39" i="1"/>
  <c r="P75" i="1"/>
  <c r="P111" i="1"/>
  <c r="P84" i="1"/>
  <c r="P22" i="1"/>
  <c r="P58" i="1"/>
  <c r="P94" i="1"/>
  <c r="P130" i="1"/>
  <c r="P31" i="1"/>
  <c r="P32" i="1"/>
  <c r="P68" i="1"/>
  <c r="P104" i="1"/>
  <c r="P140" i="1"/>
  <c r="P149" i="1"/>
  <c r="P144" i="1"/>
  <c r="P45" i="1"/>
  <c r="P81" i="1"/>
  <c r="P117" i="1"/>
  <c r="P6" i="1"/>
  <c r="P108" i="1"/>
  <c r="P28" i="1"/>
  <c r="P64" i="1"/>
  <c r="P100" i="1"/>
  <c r="P136" i="1"/>
  <c r="F770" i="25"/>
  <c r="E770" i="25"/>
  <c r="F768" i="25"/>
  <c r="F769" i="25"/>
  <c r="F771" i="25"/>
  <c r="E768" i="25"/>
  <c r="E769" i="25"/>
  <c r="E771" i="25"/>
  <c r="N5" i="1" l="1"/>
  <c r="M5" i="1"/>
  <c r="A21" i="57"/>
  <c r="A15" i="62"/>
  <c r="A490" i="57"/>
  <c r="A11" i="57"/>
  <c r="A72" i="62"/>
  <c r="A200" i="62"/>
  <c r="A205" i="62"/>
  <c r="A65" i="62"/>
  <c r="A281" i="62"/>
  <c r="A258" i="62"/>
  <c r="A166" i="62"/>
  <c r="A143" i="62"/>
  <c r="A180" i="62"/>
  <c r="A40" i="62"/>
  <c r="A311" i="62"/>
  <c r="A96" i="62"/>
  <c r="A236" i="62"/>
  <c r="A219" i="62"/>
  <c r="A78" i="62"/>
  <c r="A137" i="62"/>
  <c r="A178" i="62"/>
  <c r="A284" i="62"/>
  <c r="A68" i="62"/>
  <c r="A149" i="62"/>
  <c r="A283" i="62"/>
  <c r="A121" i="62"/>
  <c r="A246" i="62"/>
  <c r="A30" i="62"/>
  <c r="A208" i="62"/>
  <c r="A314" i="62"/>
  <c r="A98" i="62"/>
  <c r="A89" i="62"/>
  <c r="A223" i="62"/>
  <c r="A99" i="62"/>
  <c r="A91" i="62"/>
  <c r="A179" i="62"/>
  <c r="A289" i="62"/>
  <c r="A162" i="62"/>
  <c r="A23" i="62"/>
  <c r="A124" i="62"/>
  <c r="A230" i="62"/>
  <c r="A14" i="62"/>
  <c r="A257" i="62"/>
  <c r="A31" i="62"/>
  <c r="A157" i="62"/>
  <c r="A228" i="62"/>
  <c r="A12" i="62"/>
  <c r="A190" i="62"/>
  <c r="A296" i="62"/>
  <c r="A80" i="62"/>
  <c r="A125" i="62"/>
  <c r="A259" i="62"/>
  <c r="A27" i="62"/>
  <c r="A201" i="62"/>
  <c r="A237" i="62"/>
  <c r="A93" i="62"/>
  <c r="A6" i="62"/>
  <c r="A181" i="62"/>
  <c r="A77" i="62"/>
  <c r="A38" i="62"/>
  <c r="A195" i="62"/>
  <c r="A292" i="62"/>
  <c r="A131" i="62"/>
  <c r="A186" i="62"/>
  <c r="A58" i="62"/>
  <c r="A287" i="62"/>
  <c r="A108" i="62"/>
  <c r="A254" i="62"/>
  <c r="A133" i="62"/>
  <c r="A24" i="62"/>
  <c r="A110" i="62"/>
  <c r="A169" i="62"/>
  <c r="A11" i="62"/>
  <c r="A271" i="62"/>
  <c r="A142" i="62"/>
  <c r="A248" i="62"/>
  <c r="A32" i="62"/>
  <c r="A221" i="62"/>
  <c r="A83" i="62"/>
  <c r="A193" i="62"/>
  <c r="A210" i="62"/>
  <c r="A71" i="62"/>
  <c r="A172" i="62"/>
  <c r="A278" i="62"/>
  <c r="A62" i="62"/>
  <c r="A161" i="62"/>
  <c r="A295" i="62"/>
  <c r="A207" i="62"/>
  <c r="A163" i="62"/>
  <c r="A251" i="62"/>
  <c r="A231" i="62"/>
  <c r="A126" i="62"/>
  <c r="A304" i="62"/>
  <c r="A88" i="62"/>
  <c r="A194" i="62"/>
  <c r="A111" i="62"/>
  <c r="A7" i="62"/>
  <c r="A119" i="62"/>
  <c r="A229" i="62"/>
  <c r="A192" i="62"/>
  <c r="A53" i="62"/>
  <c r="A154" i="62"/>
  <c r="A260" i="62"/>
  <c r="A44" i="62"/>
  <c r="A197" i="62"/>
  <c r="A19" i="62"/>
  <c r="A321" i="62"/>
  <c r="A165" i="62"/>
  <c r="A213" i="62"/>
  <c r="A45" i="62"/>
  <c r="A23" i="57"/>
  <c r="A87" i="62"/>
  <c r="A310" i="62"/>
  <c r="A209" i="62"/>
  <c r="A276" i="62"/>
  <c r="A184" i="62"/>
  <c r="A275" i="62"/>
  <c r="A114" i="62"/>
  <c r="A272" i="62"/>
  <c r="A109" i="62"/>
  <c r="A36" i="62"/>
  <c r="A146" i="62"/>
  <c r="A277" i="62"/>
  <c r="A29" i="62"/>
  <c r="A57" i="62"/>
  <c r="A313" i="62"/>
  <c r="A220" i="62"/>
  <c r="A106" i="62"/>
  <c r="A212" i="62"/>
  <c r="A37" i="62"/>
  <c r="A293" i="62"/>
  <c r="A155" i="62"/>
  <c r="A265" i="62"/>
  <c r="A174" i="62"/>
  <c r="A35" i="62"/>
  <c r="A136" i="62"/>
  <c r="A242" i="62"/>
  <c r="A26" i="62"/>
  <c r="A233" i="62"/>
  <c r="A128" i="62"/>
  <c r="A101" i="62"/>
  <c r="A235" i="62"/>
  <c r="A73" i="62"/>
  <c r="A306" i="62"/>
  <c r="A90" i="62"/>
  <c r="A268" i="62"/>
  <c r="A52" i="62"/>
  <c r="A158" i="62"/>
  <c r="A243" i="62"/>
  <c r="A103" i="62"/>
  <c r="A191" i="62"/>
  <c r="A301" i="62"/>
  <c r="A156" i="62"/>
  <c r="A17" i="62"/>
  <c r="A118" i="62"/>
  <c r="A224" i="62"/>
  <c r="A8" i="62"/>
  <c r="A269" i="62"/>
  <c r="A141" i="62"/>
  <c r="A297" i="62"/>
  <c r="A105" i="62"/>
  <c r="A189" i="62"/>
  <c r="A288" i="62"/>
  <c r="A202" i="62"/>
  <c r="A95" i="62"/>
  <c r="A204" i="62"/>
  <c r="A76" i="62"/>
  <c r="A97" i="62"/>
  <c r="A42" i="62"/>
  <c r="A164" i="62"/>
  <c r="A253" i="62"/>
  <c r="A41" i="62"/>
  <c r="A291" i="62"/>
  <c r="A312" i="62"/>
  <c r="A238" i="62"/>
  <c r="A199" i="62"/>
  <c r="A294" i="62"/>
  <c r="A112" i="62"/>
  <c r="A286" i="62"/>
  <c r="A70" i="62"/>
  <c r="A176" i="62"/>
  <c r="A147" i="62"/>
  <c r="A61" i="62"/>
  <c r="A227" i="62"/>
  <c r="A159" i="62"/>
  <c r="A138" i="62"/>
  <c r="A316" i="62"/>
  <c r="A100" i="62"/>
  <c r="A206" i="62"/>
  <c r="A55" i="62"/>
  <c r="A305" i="62"/>
  <c r="A92" i="62"/>
  <c r="A173" i="62"/>
  <c r="A307" i="62"/>
  <c r="A69" i="62"/>
  <c r="A270" i="62"/>
  <c r="A54" i="62"/>
  <c r="A232" i="62"/>
  <c r="A16" i="62"/>
  <c r="A122" i="62"/>
  <c r="A21" i="62"/>
  <c r="A175" i="62"/>
  <c r="A263" i="62"/>
  <c r="A255" i="62"/>
  <c r="A120" i="62"/>
  <c r="A298" i="62"/>
  <c r="A82" i="62"/>
  <c r="A188" i="62"/>
  <c r="A123" i="62"/>
  <c r="A25" i="62"/>
  <c r="A117" i="62"/>
  <c r="A273" i="62"/>
  <c r="A309" i="62"/>
  <c r="A177" i="62"/>
  <c r="A67" i="62"/>
  <c r="A216" i="62"/>
  <c r="A94" i="62"/>
  <c r="A239" i="62"/>
  <c r="A132" i="62"/>
  <c r="A290" i="62"/>
  <c r="A241" i="62"/>
  <c r="A47" i="62"/>
  <c r="A135" i="62"/>
  <c r="A303" i="62"/>
  <c r="A256" i="62"/>
  <c r="A127" i="62"/>
  <c r="A240" i="62"/>
  <c r="A130" i="62"/>
  <c r="A49" i="62"/>
  <c r="A222" i="62"/>
  <c r="A218" i="62"/>
  <c r="A250" i="62"/>
  <c r="A34" i="62"/>
  <c r="A140" i="62"/>
  <c r="A315" i="62"/>
  <c r="A139" i="62"/>
  <c r="A299" i="62"/>
  <c r="A318" i="62"/>
  <c r="A102" i="62"/>
  <c r="A280" i="62"/>
  <c r="A64" i="62"/>
  <c r="A170" i="62"/>
  <c r="A183" i="62"/>
  <c r="A79" i="62"/>
  <c r="A56" i="62"/>
  <c r="A245" i="62"/>
  <c r="A13" i="62"/>
  <c r="A145" i="62"/>
  <c r="A234" i="62"/>
  <c r="A18" i="62"/>
  <c r="A196" i="62"/>
  <c r="A302" i="62"/>
  <c r="A86" i="62"/>
  <c r="A113" i="62"/>
  <c r="A247" i="62"/>
  <c r="A171" i="62"/>
  <c r="A300" i="62"/>
  <c r="A84" i="62"/>
  <c r="A262" i="62"/>
  <c r="A46" i="62"/>
  <c r="A152" i="62"/>
  <c r="A267" i="62"/>
  <c r="A115" i="62"/>
  <c r="A81" i="62"/>
  <c r="A249" i="62"/>
  <c r="A285" i="62"/>
  <c r="A153" i="62"/>
  <c r="A215" i="62"/>
  <c r="A144" i="62"/>
  <c r="A308" i="62"/>
  <c r="A51" i="62"/>
  <c r="A60" i="62"/>
  <c r="A182" i="62"/>
  <c r="A279" i="62"/>
  <c r="A274" i="62"/>
  <c r="A43" i="62"/>
  <c r="A252" i="62"/>
  <c r="A148" i="62"/>
  <c r="A167" i="62"/>
  <c r="A168" i="62"/>
  <c r="A22" i="62"/>
  <c r="A203" i="62"/>
  <c r="A150" i="62"/>
  <c r="A74" i="62"/>
  <c r="A214" i="62"/>
  <c r="A320" i="62"/>
  <c r="A104" i="62"/>
  <c r="A75" i="62"/>
  <c r="A211" i="62"/>
  <c r="A33" i="62"/>
  <c r="A282" i="62"/>
  <c r="A66" i="62"/>
  <c r="A244" i="62"/>
  <c r="A28" i="62"/>
  <c r="A134" i="62"/>
  <c r="A9" i="62"/>
  <c r="A151" i="62"/>
  <c r="A20" i="62"/>
  <c r="A317" i="62"/>
  <c r="A107" i="62"/>
  <c r="A217" i="62"/>
  <c r="A198" i="62"/>
  <c r="A59" i="62"/>
  <c r="A160" i="62"/>
  <c r="A266" i="62"/>
  <c r="A50" i="62"/>
  <c r="A185" i="62"/>
  <c r="A319" i="62"/>
  <c r="A85" i="62"/>
  <c r="A264" i="62"/>
  <c r="A48" i="62"/>
  <c r="A226" i="62"/>
  <c r="A10" i="62"/>
  <c r="A116" i="62"/>
  <c r="A39" i="62"/>
  <c r="A187" i="62"/>
  <c r="A63" i="62"/>
  <c r="A225" i="62"/>
  <c r="A261" i="62"/>
  <c r="A129" i="62"/>
  <c r="A507" i="57"/>
  <c r="A137" i="57"/>
  <c r="A131" i="57"/>
  <c r="A496" i="57"/>
  <c r="A381" i="57"/>
  <c r="A369" i="57"/>
  <c r="A53" i="57"/>
  <c r="A257" i="57"/>
  <c r="A447" i="57"/>
  <c r="A317" i="57"/>
  <c r="A453" i="57"/>
  <c r="A413" i="57"/>
  <c r="A401" i="57"/>
  <c r="A502" i="57"/>
  <c r="A405" i="57"/>
  <c r="A279" i="57"/>
  <c r="A161" i="57"/>
  <c r="A407" i="57"/>
  <c r="A184" i="57"/>
  <c r="A237" i="57"/>
  <c r="A314" i="57"/>
  <c r="A98" i="57"/>
  <c r="A391" i="57"/>
  <c r="A175" i="57"/>
  <c r="A468" i="57"/>
  <c r="A252" i="57"/>
  <c r="A36" i="57"/>
  <c r="A214" i="57"/>
  <c r="A267" i="57"/>
  <c r="A51" i="57"/>
  <c r="A344" i="57"/>
  <c r="A128" i="57"/>
  <c r="A421" i="57"/>
  <c r="A205" i="57"/>
  <c r="A498" i="57"/>
  <c r="A282" i="57"/>
  <c r="A66" i="57"/>
  <c r="A155" i="57"/>
  <c r="A100" i="57"/>
  <c r="A153" i="57"/>
  <c r="A446" i="57"/>
  <c r="A230" i="57"/>
  <c r="A14" i="57"/>
  <c r="A307" i="57"/>
  <c r="A91" i="57"/>
  <c r="A384" i="57"/>
  <c r="A168" i="57"/>
  <c r="A371" i="57"/>
  <c r="A166" i="57"/>
  <c r="A219" i="57"/>
  <c r="A512" i="57"/>
  <c r="A296" i="57"/>
  <c r="A80" i="57"/>
  <c r="A337" i="57"/>
  <c r="A121" i="57"/>
  <c r="A414" i="57"/>
  <c r="A198" i="57"/>
  <c r="A454" i="57"/>
  <c r="A357" i="57"/>
  <c r="A412" i="57"/>
  <c r="A17" i="57"/>
  <c r="A359" i="57"/>
  <c r="A160" i="57"/>
  <c r="A213" i="57"/>
  <c r="A506" i="57"/>
  <c r="A290" i="57"/>
  <c r="A74" i="57"/>
  <c r="A367" i="57"/>
  <c r="A151" i="57"/>
  <c r="A408" i="57"/>
  <c r="A192" i="57"/>
  <c r="A442" i="57"/>
  <c r="A345" i="57"/>
  <c r="A388" i="57"/>
  <c r="A497" i="57"/>
  <c r="A347" i="57"/>
  <c r="A154" i="57"/>
  <c r="A207" i="57"/>
  <c r="A500" i="57"/>
  <c r="A284" i="57"/>
  <c r="A68" i="57"/>
  <c r="A361" i="57"/>
  <c r="A145" i="57"/>
  <c r="A438" i="57"/>
  <c r="A222" i="57"/>
  <c r="A346" i="57"/>
  <c r="A484" i="57"/>
  <c r="A107" i="57"/>
  <c r="A460" i="57"/>
  <c r="A465" i="57"/>
  <c r="A303" i="57"/>
  <c r="A352" i="57"/>
  <c r="A309" i="57"/>
  <c r="A394" i="57"/>
  <c r="A292" i="57"/>
  <c r="A430" i="57"/>
  <c r="A333" i="57"/>
  <c r="A364" i="57"/>
  <c r="A473" i="57"/>
  <c r="A335" i="57"/>
  <c r="A148" i="57"/>
  <c r="A201" i="57"/>
  <c r="A494" i="57"/>
  <c r="A278" i="57"/>
  <c r="A62" i="57"/>
  <c r="A355" i="57"/>
  <c r="A139" i="57"/>
  <c r="A432" i="57"/>
  <c r="A216" i="57"/>
  <c r="A395" i="57"/>
  <c r="A178" i="57"/>
  <c r="A231" i="57"/>
  <c r="A15" i="57"/>
  <c r="A308" i="57"/>
  <c r="A92" i="57"/>
  <c r="A385" i="57"/>
  <c r="A169" i="57"/>
  <c r="A462" i="57"/>
  <c r="A246" i="57"/>
  <c r="A30" i="57"/>
  <c r="A280" i="57"/>
  <c r="A64" i="57"/>
  <c r="A117" i="57"/>
  <c r="A410" i="57"/>
  <c r="A194" i="57"/>
  <c r="A487" i="57"/>
  <c r="A271" i="57"/>
  <c r="A55" i="57"/>
  <c r="A348" i="57"/>
  <c r="A132" i="57"/>
  <c r="A299" i="57"/>
  <c r="A130" i="57"/>
  <c r="A183" i="57"/>
  <c r="A476" i="57"/>
  <c r="A260" i="57"/>
  <c r="A44" i="57"/>
  <c r="A301" i="57"/>
  <c r="A85" i="57"/>
  <c r="A378" i="57"/>
  <c r="A162" i="57"/>
  <c r="A382" i="57"/>
  <c r="A281" i="57"/>
  <c r="A239" i="57"/>
  <c r="A365" i="57"/>
  <c r="A287" i="57"/>
  <c r="A124" i="57"/>
  <c r="A177" i="57"/>
  <c r="A470" i="57"/>
  <c r="A254" i="57"/>
  <c r="A38" i="57"/>
  <c r="A331" i="57"/>
  <c r="A115" i="57"/>
  <c r="A372" i="57"/>
  <c r="A156" i="57"/>
  <c r="A370" i="57"/>
  <c r="A251" i="57"/>
  <c r="A167" i="57"/>
  <c r="A329" i="57"/>
  <c r="A263" i="57"/>
  <c r="A118" i="57"/>
  <c r="A171" i="57"/>
  <c r="A464" i="57"/>
  <c r="A248" i="57"/>
  <c r="A32" i="57"/>
  <c r="A325" i="57"/>
  <c r="A109" i="57"/>
  <c r="A402" i="57"/>
  <c r="A186" i="57"/>
  <c r="A41" i="57"/>
  <c r="A375" i="57"/>
  <c r="A472" i="57"/>
  <c r="A65" i="57"/>
  <c r="A467" i="57"/>
  <c r="A321" i="57"/>
  <c r="A449" i="57"/>
  <c r="A334" i="57"/>
  <c r="A425" i="57"/>
  <c r="A185" i="57"/>
  <c r="A423" i="57"/>
  <c r="A358" i="57"/>
  <c r="A215" i="57"/>
  <c r="A95" i="57"/>
  <c r="A293" i="57"/>
  <c r="A227" i="57"/>
  <c r="A112" i="57"/>
  <c r="A165" i="57"/>
  <c r="A458" i="57"/>
  <c r="A242" i="57"/>
  <c r="A26" i="57"/>
  <c r="A319" i="57"/>
  <c r="A103" i="57"/>
  <c r="A396" i="57"/>
  <c r="A180" i="57"/>
  <c r="A323" i="57"/>
  <c r="A142" i="57"/>
  <c r="A195" i="57"/>
  <c r="A488" i="57"/>
  <c r="A272" i="57"/>
  <c r="A56" i="57"/>
  <c r="A349" i="57"/>
  <c r="A133" i="57"/>
  <c r="A426" i="57"/>
  <c r="A210" i="57"/>
  <c r="A59" i="57"/>
  <c r="A244" i="57"/>
  <c r="A28" i="57"/>
  <c r="A81" i="57"/>
  <c r="A374" i="57"/>
  <c r="A158" i="57"/>
  <c r="A451" i="57"/>
  <c r="A235" i="57"/>
  <c r="A19" i="57"/>
  <c r="A312" i="57"/>
  <c r="A96" i="57"/>
  <c r="A119" i="57"/>
  <c r="A94" i="57"/>
  <c r="A147" i="57"/>
  <c r="A440" i="57"/>
  <c r="A224" i="57"/>
  <c r="A481" i="57"/>
  <c r="A265" i="57"/>
  <c r="A49" i="57"/>
  <c r="A342" i="57"/>
  <c r="A126" i="57"/>
  <c r="A310" i="57"/>
  <c r="A71" i="57"/>
  <c r="A483" i="57"/>
  <c r="A436" i="57"/>
  <c r="A83" i="57"/>
  <c r="A88" i="57"/>
  <c r="A141" i="57"/>
  <c r="A434" i="57"/>
  <c r="A218" i="57"/>
  <c r="A511" i="57"/>
  <c r="A295" i="57"/>
  <c r="A79" i="57"/>
  <c r="A336" i="57"/>
  <c r="A120" i="57"/>
  <c r="A298" i="57"/>
  <c r="A35" i="57"/>
  <c r="A471" i="57"/>
  <c r="A424" i="57"/>
  <c r="A47" i="57"/>
  <c r="A82" i="57"/>
  <c r="A135" i="57"/>
  <c r="A428" i="57"/>
  <c r="A212" i="57"/>
  <c r="A505" i="57"/>
  <c r="A289" i="57"/>
  <c r="A73" i="57"/>
  <c r="A366" i="57"/>
  <c r="A150" i="57"/>
  <c r="A393" i="57"/>
  <c r="A125" i="57"/>
  <c r="A466" i="57"/>
  <c r="A448" i="57"/>
  <c r="A478" i="57"/>
  <c r="A353" i="57"/>
  <c r="A376" i="57"/>
  <c r="A143" i="57"/>
  <c r="A316" i="57"/>
  <c r="A441" i="57"/>
  <c r="A269" i="57"/>
  <c r="A285" i="57"/>
  <c r="A437" i="57"/>
  <c r="A459" i="57"/>
  <c r="A400" i="57"/>
  <c r="A76" i="57"/>
  <c r="A129" i="57"/>
  <c r="A422" i="57"/>
  <c r="A206" i="57"/>
  <c r="A499" i="57"/>
  <c r="A283" i="57"/>
  <c r="A67" i="57"/>
  <c r="A360" i="57"/>
  <c r="A144" i="57"/>
  <c r="A191" i="57"/>
  <c r="A106" i="57"/>
  <c r="A159" i="57"/>
  <c r="A452" i="57"/>
  <c r="A236" i="57"/>
  <c r="A20" i="57"/>
  <c r="A313" i="57"/>
  <c r="A97" i="57"/>
  <c r="A390" i="57"/>
  <c r="A174" i="57"/>
  <c r="A455" i="57"/>
  <c r="A208" i="57"/>
  <c r="A261" i="57"/>
  <c r="A45" i="57"/>
  <c r="A338" i="57"/>
  <c r="A122" i="57"/>
  <c r="A415" i="57"/>
  <c r="A199" i="57"/>
  <c r="A492" i="57"/>
  <c r="A276" i="57"/>
  <c r="A60" i="57"/>
  <c r="A274" i="57"/>
  <c r="A58" i="57"/>
  <c r="A111" i="57"/>
  <c r="A404" i="57"/>
  <c r="A188" i="57"/>
  <c r="A445" i="57"/>
  <c r="A229" i="57"/>
  <c r="A13" i="57"/>
  <c r="A306" i="57"/>
  <c r="A90" i="57"/>
  <c r="A149" i="57"/>
  <c r="A245" i="57"/>
  <c r="A411" i="57"/>
  <c r="A304" i="57"/>
  <c r="A268" i="57"/>
  <c r="A52" i="57"/>
  <c r="A105" i="57"/>
  <c r="A398" i="57"/>
  <c r="A182" i="57"/>
  <c r="A475" i="57"/>
  <c r="A259" i="57"/>
  <c r="A43" i="57"/>
  <c r="A300" i="57"/>
  <c r="A84" i="57"/>
  <c r="A113" i="57"/>
  <c r="A209" i="57"/>
  <c r="A399" i="57"/>
  <c r="A275" i="57"/>
  <c r="A262" i="57"/>
  <c r="A46" i="57"/>
  <c r="A99" i="57"/>
  <c r="A392" i="57"/>
  <c r="A176" i="57"/>
  <c r="A469" i="57"/>
  <c r="A253" i="57"/>
  <c r="A37" i="57"/>
  <c r="A330" i="57"/>
  <c r="A114" i="57"/>
  <c r="A179" i="57"/>
  <c r="A508" i="57"/>
  <c r="A322" i="57"/>
  <c r="A495" i="57"/>
  <c r="A101" i="57"/>
  <c r="A461" i="57"/>
  <c r="A363" i="57"/>
  <c r="A89" i="57"/>
  <c r="A435" i="57"/>
  <c r="A297" i="57"/>
  <c r="A389" i="57"/>
  <c r="A77" i="57"/>
  <c r="A173" i="57"/>
  <c r="A387" i="57"/>
  <c r="A203" i="57"/>
  <c r="A256" i="57"/>
  <c r="A40" i="57"/>
  <c r="A93" i="57"/>
  <c r="A386" i="57"/>
  <c r="A170" i="57"/>
  <c r="A463" i="57"/>
  <c r="A247" i="57"/>
  <c r="A31" i="57"/>
  <c r="A324" i="57"/>
  <c r="A108" i="57"/>
  <c r="A286" i="57"/>
  <c r="A70" i="57"/>
  <c r="A123" i="57"/>
  <c r="A416" i="57"/>
  <c r="A200" i="57"/>
  <c r="A493" i="57"/>
  <c r="A277" i="57"/>
  <c r="A61" i="57"/>
  <c r="A354" i="57"/>
  <c r="A138" i="57"/>
  <c r="A383" i="57"/>
  <c r="A172" i="57"/>
  <c r="A225" i="57"/>
  <c r="A302" i="57"/>
  <c r="A86" i="57"/>
  <c r="A379" i="57"/>
  <c r="A163" i="57"/>
  <c r="A456" i="57"/>
  <c r="A240" i="57"/>
  <c r="A24" i="57"/>
  <c r="A238" i="57"/>
  <c r="A22" i="57"/>
  <c r="A75" i="57"/>
  <c r="A368" i="57"/>
  <c r="A152" i="57"/>
  <c r="A409" i="57"/>
  <c r="A193" i="57"/>
  <c r="A486" i="57"/>
  <c r="A270" i="57"/>
  <c r="A54" i="57"/>
  <c r="A501" i="57"/>
  <c r="A29" i="57"/>
  <c r="A339" i="57"/>
  <c r="A503" i="57"/>
  <c r="A232" i="57"/>
  <c r="A16" i="57"/>
  <c r="A69" i="57"/>
  <c r="A362" i="57"/>
  <c r="A146" i="57"/>
  <c r="A439" i="57"/>
  <c r="A223" i="57"/>
  <c r="A480" i="57"/>
  <c r="A264" i="57"/>
  <c r="A48" i="57"/>
  <c r="A489" i="57"/>
  <c r="A509" i="57"/>
  <c r="A327" i="57"/>
  <c r="A491" i="57"/>
  <c r="A226" i="57"/>
  <c r="A10" i="57"/>
  <c r="A63" i="57"/>
  <c r="A356" i="57"/>
  <c r="A140" i="57"/>
  <c r="A433" i="57"/>
  <c r="A217" i="57"/>
  <c r="A510" i="57"/>
  <c r="A294" i="57"/>
  <c r="A78" i="57"/>
  <c r="A513" i="57"/>
  <c r="A351" i="57"/>
  <c r="A418" i="57"/>
  <c r="A340" i="57"/>
  <c r="A221" i="57"/>
  <c r="A406" i="57"/>
  <c r="A291" i="57"/>
  <c r="A305" i="57"/>
  <c r="A328" i="57"/>
  <c r="A477" i="57"/>
  <c r="A485" i="57"/>
  <c r="A315" i="57"/>
  <c r="A479" i="57"/>
  <c r="A220" i="57"/>
  <c r="A273" i="57"/>
  <c r="A57" i="57"/>
  <c r="A350" i="57"/>
  <c r="A134" i="57"/>
  <c r="A427" i="57"/>
  <c r="A211" i="57"/>
  <c r="A504" i="57"/>
  <c r="A288" i="57"/>
  <c r="A72" i="57"/>
  <c r="A250" i="57"/>
  <c r="A34" i="57"/>
  <c r="A87" i="57"/>
  <c r="A380" i="57"/>
  <c r="A164" i="57"/>
  <c r="A457" i="57"/>
  <c r="A241" i="57"/>
  <c r="A25" i="57"/>
  <c r="A318" i="57"/>
  <c r="A102" i="57"/>
  <c r="A311" i="57"/>
  <c r="A136" i="57"/>
  <c r="A189" i="57"/>
  <c r="A482" i="57"/>
  <c r="A266" i="57"/>
  <c r="A50" i="57"/>
  <c r="A343" i="57"/>
  <c r="A127" i="57"/>
  <c r="A420" i="57"/>
  <c r="A204" i="57"/>
  <c r="A443" i="57"/>
  <c r="A202" i="57"/>
  <c r="A255" i="57"/>
  <c r="A39" i="57"/>
  <c r="A332" i="57"/>
  <c r="A116" i="57"/>
  <c r="A373" i="57"/>
  <c r="A157" i="57"/>
  <c r="A450" i="57"/>
  <c r="A234" i="57"/>
  <c r="A18" i="57"/>
  <c r="A429" i="57"/>
  <c r="A377" i="57"/>
  <c r="A233" i="57"/>
  <c r="A431" i="57"/>
  <c r="A196" i="57"/>
  <c r="A249" i="57"/>
  <c r="A33" i="57"/>
  <c r="A326" i="57"/>
  <c r="A110" i="57"/>
  <c r="A403" i="57"/>
  <c r="A187" i="57"/>
  <c r="A444" i="57"/>
  <c r="A228" i="57"/>
  <c r="A12" i="57"/>
  <c r="A417" i="57"/>
  <c r="A341" i="57"/>
  <c r="A197" i="57"/>
  <c r="A419" i="57"/>
  <c r="A190" i="57"/>
  <c r="A243" i="57"/>
  <c r="A27" i="57"/>
  <c r="A320" i="57"/>
  <c r="A104" i="57"/>
  <c r="A397" i="57"/>
  <c r="A181" i="57"/>
  <c r="A474" i="57"/>
  <c r="A258" i="57"/>
  <c r="A42" i="57"/>
  <c r="F170" i="25"/>
  <c r="E170" i="25"/>
  <c r="F169" i="25"/>
  <c r="E169" i="25"/>
  <c r="F168" i="25"/>
  <c r="E168" i="25"/>
  <c r="F167" i="25"/>
  <c r="E167" i="25"/>
  <c r="F166" i="25"/>
  <c r="E166" i="25"/>
  <c r="F165" i="25"/>
  <c r="E165" i="25"/>
  <c r="F164" i="25"/>
  <c r="E164" i="25"/>
  <c r="F163" i="25"/>
  <c r="E163" i="25"/>
  <c r="F162" i="25"/>
  <c r="E162" i="25"/>
  <c r="F161" i="25"/>
  <c r="E161" i="25"/>
  <c r="F160" i="25"/>
  <c r="E160" i="25"/>
  <c r="F159" i="25"/>
  <c r="E159" i="25"/>
  <c r="F158" i="25"/>
  <c r="E158" i="25"/>
  <c r="F157" i="25"/>
  <c r="E157" i="25"/>
  <c r="F156" i="25"/>
  <c r="E156" i="25"/>
  <c r="F155" i="25"/>
  <c r="E155" i="25"/>
  <c r="F154" i="25"/>
  <c r="E154" i="25"/>
  <c r="F153" i="25"/>
  <c r="E153" i="25"/>
  <c r="F152" i="25"/>
  <c r="E152" i="25"/>
  <c r="F151" i="25"/>
  <c r="E151" i="25"/>
  <c r="F150" i="25"/>
  <c r="E150" i="25"/>
  <c r="F149" i="25"/>
  <c r="E149" i="25"/>
  <c r="F148" i="25"/>
  <c r="E148" i="25"/>
  <c r="F147" i="25"/>
  <c r="E147" i="25"/>
  <c r="F146" i="25"/>
  <c r="E146" i="25"/>
  <c r="F145" i="25"/>
  <c r="E145" i="25"/>
  <c r="F144" i="25"/>
  <c r="E144" i="25"/>
  <c r="F143" i="25"/>
  <c r="E143" i="25"/>
  <c r="F142" i="25"/>
  <c r="E142" i="25"/>
  <c r="F141" i="25"/>
  <c r="E141" i="25"/>
  <c r="F140" i="25"/>
  <c r="E140" i="25"/>
  <c r="F139" i="25"/>
  <c r="E139" i="25"/>
  <c r="F138" i="25"/>
  <c r="E138" i="25"/>
  <c r="F137" i="25"/>
  <c r="E137" i="25"/>
  <c r="F136" i="25"/>
  <c r="E136" i="25"/>
  <c r="F135" i="25"/>
  <c r="E135" i="25"/>
  <c r="F134" i="25"/>
  <c r="E134" i="25"/>
  <c r="F133" i="25"/>
  <c r="E133" i="25"/>
  <c r="F129" i="25"/>
  <c r="E129" i="25"/>
  <c r="F128" i="25"/>
  <c r="E128" i="25"/>
  <c r="F127" i="25"/>
  <c r="E127" i="25"/>
  <c r="F126" i="25"/>
  <c r="E126" i="25"/>
  <c r="F125" i="25"/>
  <c r="E125" i="25"/>
  <c r="F124" i="25"/>
  <c r="E124" i="25"/>
  <c r="F106" i="25"/>
  <c r="E106" i="25"/>
  <c r="F105" i="25"/>
  <c r="E105" i="25"/>
  <c r="F104" i="25"/>
  <c r="E104" i="25"/>
  <c r="F103" i="25"/>
  <c r="E103" i="25"/>
  <c r="F102" i="25"/>
  <c r="E102" i="25"/>
  <c r="F101" i="25"/>
  <c r="E101" i="25"/>
  <c r="F100" i="25"/>
  <c r="E100" i="25"/>
  <c r="F99" i="25"/>
  <c r="E99" i="25"/>
  <c r="F98" i="25"/>
  <c r="E98" i="25"/>
  <c r="F97" i="25"/>
  <c r="E97" i="25"/>
  <c r="F96" i="25"/>
  <c r="E96" i="25"/>
  <c r="F95" i="25"/>
  <c r="E95" i="25"/>
  <c r="F94" i="25"/>
  <c r="E94" i="25"/>
  <c r="F93" i="25"/>
  <c r="E93" i="25"/>
  <c r="F92" i="25"/>
  <c r="E92" i="25"/>
  <c r="F91" i="25"/>
  <c r="E91" i="25"/>
  <c r="F90" i="25"/>
  <c r="E90" i="25"/>
  <c r="F89" i="25"/>
  <c r="E89" i="25"/>
  <c r="F88" i="25"/>
  <c r="E88" i="25"/>
  <c r="F87" i="25"/>
  <c r="E87" i="25"/>
  <c r="F86" i="25"/>
  <c r="E86" i="25"/>
  <c r="F85" i="25"/>
  <c r="E85" i="25"/>
  <c r="F84" i="25"/>
  <c r="E84" i="25"/>
  <c r="F83" i="25"/>
  <c r="E83" i="25"/>
  <c r="F82" i="25"/>
  <c r="E82" i="25"/>
  <c r="F81" i="25"/>
  <c r="E81" i="25"/>
  <c r="F80" i="25"/>
  <c r="E80" i="25"/>
  <c r="F79" i="25"/>
  <c r="E79" i="25"/>
  <c r="F78" i="25"/>
  <c r="E78" i="25"/>
  <c r="F77" i="25"/>
  <c r="E77" i="25"/>
  <c r="F76" i="25"/>
  <c r="E76" i="25"/>
  <c r="F75" i="25"/>
  <c r="E75" i="25"/>
  <c r="F74" i="25"/>
  <c r="E74" i="25"/>
  <c r="F73" i="25"/>
  <c r="E73" i="25"/>
  <c r="F72" i="25"/>
  <c r="E72" i="25"/>
  <c r="F71" i="25"/>
  <c r="E71" i="25"/>
  <c r="F70" i="25"/>
  <c r="E70" i="25"/>
  <c r="F69" i="25"/>
  <c r="E69" i="25"/>
  <c r="F68" i="25"/>
  <c r="E68" i="25"/>
  <c r="F67" i="25"/>
  <c r="E67" i="25"/>
  <c r="F66" i="25"/>
  <c r="E66" i="25"/>
  <c r="F65" i="25"/>
  <c r="E65" i="25"/>
  <c r="F64" i="25"/>
  <c r="E64" i="25"/>
  <c r="F63" i="25"/>
  <c r="E63" i="25"/>
  <c r="F62" i="25"/>
  <c r="E62" i="25"/>
  <c r="F61" i="25"/>
  <c r="E61" i="25"/>
  <c r="F60" i="25"/>
  <c r="E60" i="25"/>
  <c r="F59" i="25"/>
  <c r="E59" i="25"/>
  <c r="F58" i="25"/>
  <c r="E58" i="25"/>
  <c r="F57" i="25"/>
  <c r="E57" i="25"/>
  <c r="F56" i="25"/>
  <c r="E56" i="25"/>
  <c r="F55" i="25"/>
  <c r="E55" i="25"/>
  <c r="F54" i="25"/>
  <c r="E54" i="25"/>
  <c r="F53" i="25"/>
  <c r="E53" i="25"/>
  <c r="F52" i="25"/>
  <c r="E52" i="25"/>
  <c r="F51" i="25"/>
  <c r="E51" i="25"/>
  <c r="F50" i="25"/>
  <c r="E50" i="25"/>
  <c r="F49" i="25"/>
  <c r="E49" i="25"/>
  <c r="F48" i="25"/>
  <c r="E48" i="25"/>
  <c r="F47" i="25"/>
  <c r="E47" i="25"/>
  <c r="F46" i="25"/>
  <c r="E46" i="25"/>
  <c r="F45" i="25"/>
  <c r="E45" i="25"/>
  <c r="F44" i="25"/>
  <c r="E44" i="25"/>
  <c r="F43" i="25"/>
  <c r="E43" i="25"/>
  <c r="F42" i="25"/>
  <c r="E42" i="25"/>
  <c r="F41" i="25"/>
  <c r="E41" i="25"/>
  <c r="F40" i="25"/>
  <c r="E40" i="25"/>
  <c r="F39" i="25"/>
  <c r="E39" i="25"/>
  <c r="F38" i="25"/>
  <c r="E38" i="25"/>
  <c r="F37" i="25"/>
  <c r="E37" i="25"/>
  <c r="F36" i="25"/>
  <c r="E36" i="25"/>
  <c r="F35" i="25"/>
  <c r="E35" i="25"/>
  <c r="F34" i="25"/>
  <c r="E34" i="25"/>
  <c r="F33" i="25"/>
  <c r="E33" i="25"/>
  <c r="F32" i="25"/>
  <c r="E32" i="25"/>
  <c r="F31" i="25"/>
  <c r="E31" i="25"/>
  <c r="F30" i="25"/>
  <c r="E30" i="25"/>
  <c r="F29" i="25"/>
  <c r="E29" i="25"/>
  <c r="F28" i="25"/>
  <c r="E28" i="25"/>
  <c r="F27" i="25"/>
  <c r="E27" i="25"/>
  <c r="F26" i="25"/>
  <c r="E26" i="25"/>
  <c r="F25" i="25"/>
  <c r="E25" i="25"/>
  <c r="F24" i="25"/>
  <c r="E24" i="25"/>
  <c r="F23" i="25"/>
  <c r="E23" i="25"/>
  <c r="F22" i="25"/>
  <c r="E22" i="25"/>
  <c r="F21" i="25"/>
  <c r="E21" i="25"/>
  <c r="F20" i="25"/>
  <c r="E20" i="25"/>
  <c r="F19" i="25"/>
  <c r="E19" i="25"/>
  <c r="F18" i="25"/>
  <c r="E18" i="25"/>
  <c r="F17" i="25"/>
  <c r="E17" i="25"/>
  <c r="F16" i="25"/>
  <c r="E16" i="25"/>
  <c r="F15" i="25"/>
  <c r="E15" i="25"/>
  <c r="F14" i="25"/>
  <c r="E14" i="25"/>
  <c r="E4" i="25"/>
  <c r="F767" i="25"/>
  <c r="E767" i="25"/>
  <c r="F766" i="25"/>
  <c r="E766" i="25"/>
  <c r="F765" i="25"/>
  <c r="E765" i="25"/>
  <c r="F764" i="25"/>
  <c r="E764" i="25"/>
  <c r="F763" i="25"/>
  <c r="E763" i="25"/>
  <c r="F762" i="25"/>
  <c r="E762" i="25"/>
  <c r="F761" i="25"/>
  <c r="E761" i="25"/>
  <c r="F760" i="25"/>
  <c r="E760" i="25"/>
  <c r="F759" i="25"/>
  <c r="E759" i="25"/>
  <c r="F758" i="25"/>
  <c r="E758" i="25"/>
  <c r="F757" i="25"/>
  <c r="E757" i="25"/>
  <c r="F756" i="25"/>
  <c r="E756" i="25"/>
  <c r="F755" i="25"/>
  <c r="E755" i="25"/>
  <c r="F754" i="25"/>
  <c r="E754" i="25"/>
  <c r="F753" i="25"/>
  <c r="E753" i="25"/>
  <c r="F752" i="25"/>
  <c r="E752" i="25"/>
  <c r="F751" i="25"/>
  <c r="E751" i="25"/>
  <c r="F750" i="25"/>
  <c r="E750" i="25"/>
  <c r="F749" i="25"/>
  <c r="E749" i="25"/>
  <c r="F748" i="25"/>
  <c r="E748" i="25"/>
  <c r="F747" i="25"/>
  <c r="E747" i="25"/>
  <c r="F746" i="25"/>
  <c r="E746" i="25"/>
  <c r="F745" i="25"/>
  <c r="E745" i="25"/>
  <c r="F744" i="25"/>
  <c r="E744" i="25"/>
  <c r="F743" i="25"/>
  <c r="E743" i="25"/>
  <c r="F742" i="25"/>
  <c r="E742" i="25"/>
  <c r="F741" i="25"/>
  <c r="E741" i="25"/>
  <c r="F740" i="25"/>
  <c r="E740" i="25"/>
  <c r="F739" i="25"/>
  <c r="E739" i="25"/>
  <c r="F738" i="25"/>
  <c r="E738" i="25"/>
  <c r="F737" i="25"/>
  <c r="E737" i="25"/>
  <c r="F736" i="25"/>
  <c r="E736" i="25"/>
  <c r="F735" i="25"/>
  <c r="E735" i="25"/>
  <c r="F734" i="25"/>
  <c r="E734" i="25"/>
  <c r="F733" i="25"/>
  <c r="E733" i="25"/>
  <c r="F732" i="25"/>
  <c r="E732" i="25"/>
  <c r="F731" i="25"/>
  <c r="E731" i="25"/>
  <c r="F730" i="25"/>
  <c r="E730" i="25"/>
  <c r="F729" i="25"/>
  <c r="E729" i="25"/>
  <c r="F728" i="25"/>
  <c r="E728" i="25"/>
  <c r="F727" i="25"/>
  <c r="E727" i="25"/>
  <c r="F726" i="25"/>
  <c r="E726" i="25"/>
  <c r="F725" i="25"/>
  <c r="E725" i="25"/>
  <c r="F724" i="25"/>
  <c r="E724" i="25"/>
  <c r="F723" i="25"/>
  <c r="E723" i="25"/>
  <c r="F722" i="25"/>
  <c r="E722" i="25"/>
  <c r="F721" i="25"/>
  <c r="E721" i="25"/>
  <c r="F720" i="25"/>
  <c r="E720" i="25"/>
  <c r="F719" i="25"/>
  <c r="E719" i="25"/>
  <c r="F718" i="25"/>
  <c r="E718" i="25"/>
  <c r="F717" i="25"/>
  <c r="E717" i="25"/>
  <c r="F716" i="25"/>
  <c r="E716" i="25"/>
  <c r="F715" i="25"/>
  <c r="E715" i="25"/>
  <c r="F714" i="25"/>
  <c r="E714" i="25"/>
  <c r="F713" i="25"/>
  <c r="E713" i="25"/>
  <c r="F712" i="25"/>
  <c r="E712" i="25"/>
  <c r="F711" i="25"/>
  <c r="E711" i="25"/>
  <c r="F710" i="25"/>
  <c r="E710" i="25"/>
  <c r="F709" i="25"/>
  <c r="E709" i="25"/>
  <c r="F708" i="25"/>
  <c r="E708" i="25"/>
  <c r="F707" i="25"/>
  <c r="E707" i="25"/>
  <c r="F706" i="25"/>
  <c r="E706" i="25"/>
  <c r="F705" i="25"/>
  <c r="E705" i="25"/>
  <c r="F704" i="25"/>
  <c r="E704" i="25"/>
  <c r="F703" i="25"/>
  <c r="E703" i="25"/>
  <c r="F702" i="25"/>
  <c r="E702" i="25"/>
  <c r="F701" i="25"/>
  <c r="E701" i="25"/>
  <c r="F700" i="25"/>
  <c r="E700" i="25"/>
  <c r="F699" i="25"/>
  <c r="E699" i="25"/>
  <c r="F698" i="25"/>
  <c r="E698" i="25"/>
  <c r="F697" i="25"/>
  <c r="E697" i="25"/>
  <c r="F696" i="25"/>
  <c r="E696" i="25"/>
  <c r="F695" i="25"/>
  <c r="E695" i="25"/>
  <c r="F694" i="25"/>
  <c r="E694" i="25"/>
  <c r="F693" i="25"/>
  <c r="E693" i="25"/>
  <c r="F692" i="25"/>
  <c r="E692" i="25"/>
  <c r="F691" i="25"/>
  <c r="E691" i="25"/>
  <c r="F690" i="25"/>
  <c r="E690" i="25"/>
  <c r="F689" i="25"/>
  <c r="E689" i="25"/>
  <c r="F688" i="25"/>
  <c r="E688" i="25"/>
  <c r="F687" i="25"/>
  <c r="E687" i="25"/>
  <c r="F686" i="25"/>
  <c r="E686" i="25"/>
  <c r="F685" i="25"/>
  <c r="E685" i="25"/>
  <c r="F684" i="25"/>
  <c r="E684" i="25"/>
  <c r="F683" i="25"/>
  <c r="E683" i="25"/>
  <c r="F682" i="25"/>
  <c r="E682" i="25"/>
  <c r="F681" i="25"/>
  <c r="E681" i="25"/>
  <c r="F680" i="25"/>
  <c r="E680" i="25"/>
  <c r="F679" i="25"/>
  <c r="E679" i="25"/>
  <c r="F678" i="25"/>
  <c r="E678" i="25"/>
  <c r="F677" i="25"/>
  <c r="E677" i="25"/>
  <c r="F676" i="25"/>
  <c r="E676" i="25"/>
  <c r="F675" i="25"/>
  <c r="E675" i="25"/>
  <c r="F674" i="25"/>
  <c r="E674" i="25"/>
  <c r="F673" i="25"/>
  <c r="E673" i="25"/>
  <c r="F672" i="25"/>
  <c r="E672" i="25"/>
  <c r="F671" i="25"/>
  <c r="E671" i="25"/>
  <c r="F670" i="25"/>
  <c r="E670" i="25"/>
  <c r="F669" i="25"/>
  <c r="E669" i="25"/>
  <c r="F668" i="25"/>
  <c r="E668" i="25"/>
  <c r="F667" i="25"/>
  <c r="E667" i="25"/>
  <c r="F666" i="25"/>
  <c r="E666" i="25"/>
  <c r="F665" i="25"/>
  <c r="E665" i="25"/>
  <c r="F664" i="25"/>
  <c r="E664" i="25"/>
  <c r="F663" i="25"/>
  <c r="E663" i="25"/>
  <c r="F662" i="25"/>
  <c r="E662" i="25"/>
  <c r="F661" i="25"/>
  <c r="E661" i="25"/>
  <c r="F660" i="25"/>
  <c r="E660" i="25"/>
  <c r="F659" i="25"/>
  <c r="E659" i="25"/>
  <c r="F658" i="25"/>
  <c r="E658" i="25"/>
  <c r="F657" i="25"/>
  <c r="E657" i="25"/>
  <c r="F656" i="25"/>
  <c r="E656" i="25"/>
  <c r="F655" i="25"/>
  <c r="E655" i="25"/>
  <c r="F654" i="25"/>
  <c r="E654" i="25"/>
  <c r="F653" i="25"/>
  <c r="E653" i="25"/>
  <c r="F652" i="25"/>
  <c r="E652" i="25"/>
  <c r="F651" i="25"/>
  <c r="E651" i="25"/>
  <c r="F650" i="25"/>
  <c r="E650" i="25"/>
  <c r="F649" i="25"/>
  <c r="E649" i="25"/>
  <c r="F648" i="25"/>
  <c r="E648" i="25"/>
  <c r="F647" i="25"/>
  <c r="E647" i="25"/>
  <c r="F646" i="25"/>
  <c r="E646" i="25"/>
  <c r="F645" i="25"/>
  <c r="E645" i="25"/>
  <c r="F644" i="25"/>
  <c r="E644" i="25"/>
  <c r="F643" i="25"/>
  <c r="E643" i="25"/>
  <c r="F642" i="25"/>
  <c r="E642" i="25"/>
  <c r="F641" i="25"/>
  <c r="E641" i="25"/>
  <c r="F640" i="25"/>
  <c r="E640" i="25"/>
  <c r="F639" i="25"/>
  <c r="E639" i="25"/>
  <c r="F638" i="25"/>
  <c r="E638" i="25"/>
  <c r="F637" i="25"/>
  <c r="E637" i="25"/>
  <c r="F636" i="25"/>
  <c r="E636" i="25"/>
  <c r="F635" i="25"/>
  <c r="E635" i="25"/>
  <c r="F634" i="25"/>
  <c r="E634" i="25"/>
  <c r="F633" i="25"/>
  <c r="E633" i="25"/>
  <c r="F632" i="25"/>
  <c r="E632" i="25"/>
  <c r="F631" i="25"/>
  <c r="E631" i="25"/>
  <c r="F630" i="25"/>
  <c r="E630" i="25"/>
  <c r="F629" i="25"/>
  <c r="E629" i="25"/>
  <c r="F628" i="25"/>
  <c r="E628" i="25"/>
  <c r="F627" i="25"/>
  <c r="E627" i="25"/>
  <c r="F626" i="25"/>
  <c r="E626" i="25"/>
  <c r="F625" i="25"/>
  <c r="E625" i="25"/>
  <c r="F624" i="25"/>
  <c r="E624" i="25"/>
  <c r="F623" i="25"/>
  <c r="E623" i="25"/>
  <c r="F622" i="25"/>
  <c r="E622" i="25"/>
  <c r="F621" i="25"/>
  <c r="E621" i="25"/>
  <c r="F620" i="25"/>
  <c r="E620" i="25"/>
  <c r="F619" i="25"/>
  <c r="E619" i="25"/>
  <c r="F618" i="25"/>
  <c r="E618" i="25"/>
  <c r="F617" i="25"/>
  <c r="E617" i="25"/>
  <c r="F616" i="25"/>
  <c r="E616" i="25"/>
  <c r="F615" i="25"/>
  <c r="E615" i="25"/>
  <c r="F614" i="25"/>
  <c r="E614" i="25"/>
  <c r="F613" i="25"/>
  <c r="E613" i="25"/>
  <c r="F612" i="25"/>
  <c r="E612" i="25"/>
  <c r="F611" i="25"/>
  <c r="E611" i="25"/>
  <c r="F610" i="25"/>
  <c r="E610" i="25"/>
  <c r="F609" i="25"/>
  <c r="E609" i="25"/>
  <c r="F608" i="25"/>
  <c r="E608" i="25"/>
  <c r="F607" i="25"/>
  <c r="E607" i="25"/>
  <c r="F606" i="25"/>
  <c r="E606" i="25"/>
  <c r="F605" i="25"/>
  <c r="E605" i="25"/>
  <c r="F604" i="25"/>
  <c r="E604" i="25"/>
  <c r="F603" i="25"/>
  <c r="E603" i="25"/>
  <c r="F602" i="25"/>
  <c r="E602" i="25"/>
  <c r="F601" i="25"/>
  <c r="E601" i="25"/>
  <c r="F600" i="25"/>
  <c r="E600" i="25"/>
  <c r="F599" i="25"/>
  <c r="E599" i="25"/>
  <c r="F598" i="25"/>
  <c r="E598" i="25"/>
  <c r="F597" i="25"/>
  <c r="E597" i="25"/>
  <c r="F596" i="25"/>
  <c r="E596" i="25"/>
  <c r="F595" i="25"/>
  <c r="E595" i="25"/>
  <c r="F594" i="25"/>
  <c r="E594" i="25"/>
  <c r="F593" i="25"/>
  <c r="E593" i="25"/>
  <c r="F592" i="25"/>
  <c r="E592" i="25"/>
  <c r="F591" i="25"/>
  <c r="E591" i="25"/>
  <c r="F590" i="25"/>
  <c r="E590" i="25"/>
  <c r="F589" i="25"/>
  <c r="E589" i="25"/>
  <c r="F588" i="25"/>
  <c r="E588" i="25"/>
  <c r="F587" i="25"/>
  <c r="E587" i="25"/>
  <c r="F586" i="25"/>
  <c r="E586" i="25"/>
  <c r="F585" i="25"/>
  <c r="E585" i="25"/>
  <c r="F584" i="25"/>
  <c r="E584" i="25"/>
  <c r="F583" i="25"/>
  <c r="E583" i="25"/>
  <c r="F582" i="25"/>
  <c r="E582" i="25"/>
  <c r="F581" i="25"/>
  <c r="E581" i="25"/>
  <c r="F580" i="25"/>
  <c r="E580" i="25"/>
  <c r="F579" i="25"/>
  <c r="E579" i="25"/>
  <c r="F578" i="25"/>
  <c r="E578" i="25"/>
  <c r="F577" i="25"/>
  <c r="E577" i="25"/>
  <c r="F576" i="25"/>
  <c r="E576" i="25"/>
  <c r="F575" i="25"/>
  <c r="E575" i="25"/>
  <c r="F574" i="25"/>
  <c r="E574" i="25"/>
  <c r="F573" i="25"/>
  <c r="E573" i="25"/>
  <c r="F572" i="25"/>
  <c r="E572" i="25"/>
  <c r="F571" i="25"/>
  <c r="E571" i="25"/>
  <c r="F570" i="25"/>
  <c r="E570" i="25"/>
  <c r="F569" i="25"/>
  <c r="E569" i="25"/>
  <c r="F568" i="25"/>
  <c r="E568" i="25"/>
  <c r="F567" i="25"/>
  <c r="E567" i="25"/>
  <c r="F566" i="25"/>
  <c r="E566" i="25"/>
  <c r="F565" i="25"/>
  <c r="E565" i="25"/>
  <c r="F564" i="25"/>
  <c r="E564" i="25"/>
  <c r="F563" i="25"/>
  <c r="E563" i="25"/>
  <c r="F562" i="25"/>
  <c r="E562" i="25"/>
  <c r="F561" i="25"/>
  <c r="E561" i="25"/>
  <c r="F560" i="25"/>
  <c r="E560" i="25"/>
  <c r="F559" i="25"/>
  <c r="E559" i="25"/>
  <c r="F558" i="25"/>
  <c r="E558" i="25"/>
  <c r="F557" i="25"/>
  <c r="E557" i="25"/>
  <c r="F556" i="25"/>
  <c r="E556" i="25"/>
  <c r="F555" i="25"/>
  <c r="E555" i="25"/>
  <c r="F554" i="25"/>
  <c r="E554" i="25"/>
  <c r="F553" i="25"/>
  <c r="E553" i="25"/>
  <c r="F552" i="25"/>
  <c r="E552" i="25"/>
  <c r="F551" i="25"/>
  <c r="E551" i="25"/>
  <c r="F550" i="25"/>
  <c r="E550" i="25"/>
  <c r="F549" i="25"/>
  <c r="E549" i="25"/>
  <c r="F548" i="25"/>
  <c r="E548" i="25"/>
  <c r="F547" i="25"/>
  <c r="E547" i="25"/>
  <c r="F546" i="25"/>
  <c r="E546" i="25"/>
  <c r="F545" i="25"/>
  <c r="E545" i="25"/>
  <c r="F544" i="25"/>
  <c r="E544" i="25"/>
  <c r="F543" i="25"/>
  <c r="E543" i="25"/>
  <c r="F542" i="25"/>
  <c r="E542" i="25"/>
  <c r="F541" i="25"/>
  <c r="E541" i="25"/>
  <c r="F540" i="25"/>
  <c r="E540" i="25"/>
  <c r="F539" i="25"/>
  <c r="E539" i="25"/>
  <c r="F538" i="25"/>
  <c r="E538" i="25"/>
  <c r="F537" i="25"/>
  <c r="E537" i="25"/>
  <c r="F536" i="25"/>
  <c r="E536" i="25"/>
  <c r="F535" i="25"/>
  <c r="E535" i="25"/>
  <c r="F534" i="25"/>
  <c r="E534" i="25"/>
  <c r="F533" i="25"/>
  <c r="E533" i="25"/>
  <c r="F532" i="25"/>
  <c r="E532" i="25"/>
  <c r="F531" i="25"/>
  <c r="E531" i="25"/>
  <c r="F530" i="25"/>
  <c r="E530" i="25"/>
  <c r="F529" i="25"/>
  <c r="E529" i="25"/>
  <c r="F528" i="25"/>
  <c r="E528" i="25"/>
  <c r="F527" i="25"/>
  <c r="E527" i="25"/>
  <c r="F526" i="25"/>
  <c r="E526" i="25"/>
  <c r="F525" i="25"/>
  <c r="E525" i="25"/>
  <c r="F524" i="25"/>
  <c r="E524" i="25"/>
  <c r="F523" i="25"/>
  <c r="E523" i="25"/>
  <c r="F522" i="25"/>
  <c r="E522" i="25"/>
  <c r="F521" i="25"/>
  <c r="E521" i="25"/>
  <c r="F520" i="25"/>
  <c r="E520" i="25"/>
  <c r="F519" i="25"/>
  <c r="E519" i="25"/>
  <c r="F518" i="25"/>
  <c r="E518" i="25"/>
  <c r="F517" i="25"/>
  <c r="E517" i="25"/>
  <c r="F516" i="25"/>
  <c r="E516" i="25"/>
  <c r="F515" i="25"/>
  <c r="E515" i="25"/>
  <c r="F514" i="25"/>
  <c r="E514" i="25"/>
  <c r="F513" i="25"/>
  <c r="E513" i="25"/>
  <c r="F512" i="25"/>
  <c r="E512" i="25"/>
  <c r="F511" i="25"/>
  <c r="E511" i="25"/>
  <c r="F510" i="25"/>
  <c r="E510" i="25"/>
  <c r="F509" i="25"/>
  <c r="E509" i="25"/>
  <c r="F508" i="25"/>
  <c r="E508" i="25"/>
  <c r="F507" i="25"/>
  <c r="E507" i="25"/>
  <c r="F506" i="25"/>
  <c r="E506" i="25"/>
  <c r="F505" i="25"/>
  <c r="E505" i="25"/>
  <c r="F504" i="25"/>
  <c r="E504" i="25"/>
  <c r="F503" i="25"/>
  <c r="E503" i="25"/>
  <c r="F502" i="25"/>
  <c r="E502" i="25"/>
  <c r="F501" i="25"/>
  <c r="E501" i="25"/>
  <c r="F500" i="25"/>
  <c r="E500" i="25"/>
  <c r="F499" i="25"/>
  <c r="E499" i="25"/>
  <c r="F498" i="25"/>
  <c r="E498" i="25"/>
  <c r="F497" i="25"/>
  <c r="E497" i="25"/>
  <c r="F496" i="25"/>
  <c r="E496" i="25"/>
  <c r="F495" i="25"/>
  <c r="E495" i="25"/>
  <c r="F494" i="25"/>
  <c r="E494" i="25"/>
  <c r="F493" i="25"/>
  <c r="E493" i="25"/>
  <c r="F492" i="25"/>
  <c r="E492" i="25"/>
  <c r="F491" i="25"/>
  <c r="E491" i="25"/>
  <c r="F490" i="25"/>
  <c r="E490" i="25"/>
  <c r="F489" i="25"/>
  <c r="E489" i="25"/>
  <c r="F488" i="25"/>
  <c r="E488" i="25"/>
  <c r="F487" i="25"/>
  <c r="E487" i="25"/>
  <c r="F486" i="25"/>
  <c r="E486" i="25"/>
  <c r="F485" i="25"/>
  <c r="E485" i="25"/>
  <c r="F484" i="25"/>
  <c r="E484" i="25"/>
  <c r="F483" i="25"/>
  <c r="E483" i="25"/>
  <c r="F482" i="25"/>
  <c r="E482" i="25"/>
  <c r="F481" i="25"/>
  <c r="E481" i="25"/>
  <c r="F480" i="25"/>
  <c r="E480" i="25"/>
  <c r="F479" i="25"/>
  <c r="E479" i="25"/>
  <c r="F478" i="25"/>
  <c r="E478" i="25"/>
  <c r="F477" i="25"/>
  <c r="E477" i="25"/>
  <c r="F476" i="25"/>
  <c r="E476" i="25"/>
  <c r="F475" i="25"/>
  <c r="E475" i="25"/>
  <c r="F474" i="25"/>
  <c r="E474" i="25"/>
  <c r="F473" i="25"/>
  <c r="E473" i="25"/>
  <c r="F472" i="25"/>
  <c r="E472" i="25"/>
  <c r="F471" i="25"/>
  <c r="E471" i="25"/>
  <c r="F470" i="25"/>
  <c r="E470" i="25"/>
  <c r="F469" i="25"/>
  <c r="E469" i="25"/>
  <c r="F468" i="25"/>
  <c r="E468" i="25"/>
  <c r="F467" i="25"/>
  <c r="E467" i="25"/>
  <c r="F466" i="25"/>
  <c r="E466" i="25"/>
  <c r="F465" i="25"/>
  <c r="E465" i="25"/>
  <c r="F464" i="25"/>
  <c r="E464" i="25"/>
  <c r="F463" i="25"/>
  <c r="E463" i="25"/>
  <c r="F462" i="25"/>
  <c r="E462" i="25"/>
  <c r="F461" i="25"/>
  <c r="E461" i="25"/>
  <c r="F460" i="25"/>
  <c r="E460" i="25"/>
  <c r="F459" i="25"/>
  <c r="E459" i="25"/>
  <c r="F458" i="25"/>
  <c r="E458" i="25"/>
  <c r="F457" i="25"/>
  <c r="E457" i="25"/>
  <c r="F456" i="25"/>
  <c r="E456" i="25"/>
  <c r="F455" i="25"/>
  <c r="E455" i="25"/>
  <c r="F454" i="25"/>
  <c r="E454" i="25"/>
  <c r="F453" i="25"/>
  <c r="E453" i="25"/>
  <c r="F452" i="25"/>
  <c r="E452" i="25"/>
  <c r="F451" i="25"/>
  <c r="E451" i="25"/>
  <c r="F450" i="25"/>
  <c r="E450" i="25"/>
  <c r="F449" i="25"/>
  <c r="E449" i="25"/>
  <c r="F448" i="25"/>
  <c r="E448" i="25"/>
  <c r="F447" i="25"/>
  <c r="E447" i="25"/>
  <c r="F446" i="25"/>
  <c r="E446" i="25"/>
  <c r="F445" i="25"/>
  <c r="E445" i="25"/>
  <c r="F444" i="25"/>
  <c r="E444" i="25"/>
  <c r="F443" i="25"/>
  <c r="E443" i="25"/>
  <c r="F442" i="25"/>
  <c r="E442" i="25"/>
  <c r="F441" i="25"/>
  <c r="E441" i="25"/>
  <c r="F440" i="25"/>
  <c r="E440" i="25"/>
  <c r="F439" i="25"/>
  <c r="E439" i="25"/>
  <c r="F438" i="25"/>
  <c r="E438" i="25"/>
  <c r="F437" i="25"/>
  <c r="E437" i="25"/>
  <c r="F436" i="25"/>
  <c r="E436" i="25"/>
  <c r="F435" i="25"/>
  <c r="E435" i="25"/>
  <c r="F434" i="25"/>
  <c r="E434" i="25"/>
  <c r="F433" i="25"/>
  <c r="E433" i="25"/>
  <c r="F432" i="25"/>
  <c r="E432" i="25"/>
  <c r="F431" i="25"/>
  <c r="E431" i="25"/>
  <c r="F430" i="25"/>
  <c r="E430" i="25"/>
  <c r="F429" i="25"/>
  <c r="E429" i="25"/>
  <c r="F428" i="25"/>
  <c r="E428" i="25"/>
  <c r="F427" i="25"/>
  <c r="E427" i="25"/>
  <c r="F426" i="25"/>
  <c r="E426" i="25"/>
  <c r="F425" i="25"/>
  <c r="E425" i="25"/>
  <c r="F424" i="25"/>
  <c r="E424" i="25"/>
  <c r="F423" i="25"/>
  <c r="E423" i="25"/>
  <c r="F422" i="25"/>
  <c r="E422" i="25"/>
  <c r="F421" i="25"/>
  <c r="E421" i="25"/>
  <c r="F420" i="25"/>
  <c r="E420" i="25"/>
  <c r="F419" i="25"/>
  <c r="E419" i="25"/>
  <c r="F418" i="25"/>
  <c r="E418" i="25"/>
  <c r="F417" i="25"/>
  <c r="E417" i="25"/>
  <c r="F416" i="25"/>
  <c r="E416" i="25"/>
  <c r="F415" i="25"/>
  <c r="E415" i="25"/>
  <c r="F414" i="25"/>
  <c r="E414" i="25"/>
  <c r="F413" i="25"/>
  <c r="E413" i="25"/>
  <c r="F412" i="25"/>
  <c r="E412" i="25"/>
  <c r="F411" i="25"/>
  <c r="E411" i="25"/>
  <c r="F410" i="25"/>
  <c r="E410" i="25"/>
  <c r="F409" i="25"/>
  <c r="E409" i="25"/>
  <c r="F408" i="25"/>
  <c r="E408" i="25"/>
  <c r="F407" i="25"/>
  <c r="E407" i="25"/>
  <c r="F406" i="25"/>
  <c r="E406" i="25"/>
  <c r="F405" i="25"/>
  <c r="E405" i="25"/>
  <c r="F404" i="25"/>
  <c r="E404" i="25"/>
  <c r="F403" i="25"/>
  <c r="E403" i="25"/>
  <c r="F402" i="25"/>
  <c r="E402" i="25"/>
  <c r="F401" i="25"/>
  <c r="E401" i="25"/>
  <c r="F400" i="25"/>
  <c r="E400" i="25"/>
  <c r="F399" i="25"/>
  <c r="E399" i="25"/>
  <c r="F398" i="25"/>
  <c r="E398" i="25"/>
  <c r="F397" i="25"/>
  <c r="E397" i="25"/>
  <c r="F396" i="25"/>
  <c r="E396" i="25"/>
  <c r="F395" i="25"/>
  <c r="E395" i="25"/>
  <c r="F394" i="25"/>
  <c r="E394" i="25"/>
  <c r="F393" i="25"/>
  <c r="E393" i="25"/>
  <c r="F392" i="25"/>
  <c r="E392" i="25"/>
  <c r="F391" i="25"/>
  <c r="E391" i="25"/>
  <c r="F390" i="25"/>
  <c r="E390" i="25"/>
  <c r="F389" i="25"/>
  <c r="E389" i="25"/>
  <c r="F388" i="25"/>
  <c r="E388" i="25"/>
  <c r="F387" i="25"/>
  <c r="E387" i="25"/>
  <c r="F386" i="25"/>
  <c r="E386" i="25"/>
  <c r="F385" i="25"/>
  <c r="E385" i="25"/>
  <c r="F384" i="25"/>
  <c r="E384" i="25"/>
  <c r="F383" i="25"/>
  <c r="E383" i="25"/>
  <c r="F382" i="25"/>
  <c r="E382" i="25"/>
  <c r="F381" i="25"/>
  <c r="E381" i="25"/>
  <c r="F380" i="25"/>
  <c r="E380" i="25"/>
  <c r="F379" i="25"/>
  <c r="E379" i="25"/>
  <c r="F378" i="25"/>
  <c r="E378" i="25"/>
  <c r="F377" i="25"/>
  <c r="E377" i="25"/>
  <c r="F376" i="25"/>
  <c r="E376" i="25"/>
  <c r="F375" i="25"/>
  <c r="E375" i="25"/>
  <c r="F374" i="25"/>
  <c r="E374" i="25"/>
  <c r="F373" i="25"/>
  <c r="E373" i="25"/>
  <c r="F372" i="25"/>
  <c r="E372" i="25"/>
  <c r="F371" i="25"/>
  <c r="E371" i="25"/>
  <c r="F370" i="25"/>
  <c r="E370" i="25"/>
  <c r="F369" i="25"/>
  <c r="E369" i="25"/>
  <c r="F368" i="25"/>
  <c r="E368" i="25"/>
  <c r="F367" i="25"/>
  <c r="E367" i="25"/>
  <c r="F366" i="25"/>
  <c r="E366" i="25"/>
  <c r="F365" i="25"/>
  <c r="E365" i="25"/>
  <c r="F364" i="25"/>
  <c r="E364" i="25"/>
  <c r="F363" i="25"/>
  <c r="E363" i="25"/>
  <c r="F362" i="25"/>
  <c r="E362" i="25"/>
  <c r="F361" i="25"/>
  <c r="E361" i="25"/>
  <c r="F360" i="25"/>
  <c r="E360" i="25"/>
  <c r="F359" i="25"/>
  <c r="E359" i="25"/>
  <c r="F358" i="25"/>
  <c r="E358" i="25"/>
  <c r="F357" i="25"/>
  <c r="E357" i="25"/>
  <c r="F356" i="25"/>
  <c r="E356" i="25"/>
  <c r="F355" i="25"/>
  <c r="E355" i="25"/>
  <c r="F354" i="25"/>
  <c r="E354" i="25"/>
  <c r="F353" i="25"/>
  <c r="E353" i="25"/>
  <c r="F352" i="25"/>
  <c r="E352" i="25"/>
  <c r="F351" i="25"/>
  <c r="E351" i="25"/>
  <c r="F350" i="25"/>
  <c r="E350" i="25"/>
  <c r="F349" i="25"/>
  <c r="E349" i="25"/>
  <c r="F348" i="25"/>
  <c r="E348" i="25"/>
  <c r="F347" i="25"/>
  <c r="E347" i="25"/>
  <c r="F346" i="25"/>
  <c r="E346" i="25"/>
  <c r="F345" i="25"/>
  <c r="E345" i="25"/>
  <c r="F344" i="25"/>
  <c r="E344" i="25"/>
  <c r="F343" i="25"/>
  <c r="E343" i="25"/>
  <c r="F342" i="25"/>
  <c r="E342" i="25"/>
  <c r="F341" i="25"/>
  <c r="E341" i="25"/>
  <c r="F340" i="25"/>
  <c r="E340" i="25"/>
  <c r="F339" i="25"/>
  <c r="E339" i="25"/>
  <c r="F338" i="25"/>
  <c r="E338" i="25"/>
  <c r="F337" i="25"/>
  <c r="E337" i="25"/>
  <c r="F336" i="25"/>
  <c r="E336" i="25"/>
  <c r="F335" i="25"/>
  <c r="E335" i="25"/>
  <c r="F334" i="25"/>
  <c r="E334" i="25"/>
  <c r="F333" i="25"/>
  <c r="E333" i="25"/>
  <c r="F332" i="25"/>
  <c r="E332" i="25"/>
  <c r="F331" i="25"/>
  <c r="E331" i="25"/>
  <c r="F330" i="25"/>
  <c r="E330" i="25"/>
  <c r="F329" i="25"/>
  <c r="E329" i="25"/>
  <c r="F328" i="25"/>
  <c r="E328" i="25"/>
  <c r="F327" i="25"/>
  <c r="E327" i="25"/>
  <c r="F326" i="25"/>
  <c r="E326" i="25"/>
  <c r="F325" i="25"/>
  <c r="E325" i="25"/>
  <c r="F324" i="25"/>
  <c r="E324" i="25"/>
  <c r="F323" i="25"/>
  <c r="E323" i="25"/>
  <c r="F322" i="25"/>
  <c r="E322" i="25"/>
  <c r="F321" i="25"/>
  <c r="E321" i="25"/>
  <c r="F320" i="25"/>
  <c r="E320" i="25"/>
  <c r="F319" i="25"/>
  <c r="E319" i="25"/>
  <c r="F318" i="25"/>
  <c r="E318" i="25"/>
  <c r="F317" i="25"/>
  <c r="E317" i="25"/>
  <c r="F316" i="25"/>
  <c r="E316" i="25"/>
  <c r="F315" i="25"/>
  <c r="E315" i="25"/>
  <c r="F314" i="25"/>
  <c r="E314" i="25"/>
  <c r="F313" i="25"/>
  <c r="E313" i="25"/>
  <c r="F312" i="25"/>
  <c r="E312" i="25"/>
  <c r="F311" i="25"/>
  <c r="E311" i="25"/>
  <c r="F310" i="25"/>
  <c r="E310" i="25"/>
  <c r="F309" i="25"/>
  <c r="E309" i="25"/>
  <c r="F308" i="25"/>
  <c r="E308" i="25"/>
  <c r="F307" i="25"/>
  <c r="E307" i="25"/>
  <c r="F306" i="25"/>
  <c r="E306" i="25"/>
  <c r="F305" i="25"/>
  <c r="E305" i="25"/>
  <c r="F304" i="25"/>
  <c r="E304" i="25"/>
  <c r="F303" i="25"/>
  <c r="E303" i="25"/>
  <c r="F302" i="25"/>
  <c r="E302" i="25"/>
  <c r="F301" i="25"/>
  <c r="E301" i="25"/>
  <c r="F300" i="25"/>
  <c r="E300" i="25"/>
  <c r="F299" i="25"/>
  <c r="E299" i="25"/>
  <c r="F298" i="25"/>
  <c r="E298" i="25"/>
  <c r="F297" i="25"/>
  <c r="E297" i="25"/>
  <c r="F296" i="25"/>
  <c r="E296" i="25"/>
  <c r="F295" i="25"/>
  <c r="E295" i="25"/>
  <c r="F294" i="25"/>
  <c r="E294" i="25"/>
  <c r="F293" i="25"/>
  <c r="E293" i="25"/>
  <c r="F292" i="25"/>
  <c r="E292" i="25"/>
  <c r="F291" i="25"/>
  <c r="E291" i="25"/>
  <c r="F290" i="25"/>
  <c r="E290" i="25"/>
  <c r="F289" i="25"/>
  <c r="E289" i="25"/>
  <c r="F288" i="25"/>
  <c r="E288" i="25"/>
  <c r="F287" i="25"/>
  <c r="E287" i="25"/>
  <c r="F286" i="25"/>
  <c r="E286" i="25"/>
  <c r="F285" i="25"/>
  <c r="E285" i="25"/>
  <c r="F284" i="25"/>
  <c r="E284" i="25"/>
  <c r="F283" i="25"/>
  <c r="E283" i="25"/>
  <c r="F282" i="25"/>
  <c r="E282" i="25"/>
  <c r="F281" i="25"/>
  <c r="E281" i="25"/>
  <c r="F280" i="25"/>
  <c r="E280" i="25"/>
  <c r="F279" i="25"/>
  <c r="E279" i="25"/>
  <c r="F278" i="25"/>
  <c r="E278" i="25"/>
  <c r="F277" i="25"/>
  <c r="E277" i="25"/>
  <c r="F276" i="25"/>
  <c r="E276" i="25"/>
  <c r="F275" i="25"/>
  <c r="E275" i="25"/>
  <c r="F274" i="25"/>
  <c r="E274" i="25"/>
  <c r="F273" i="25"/>
  <c r="E273" i="25"/>
  <c r="F272" i="25"/>
  <c r="E272" i="25"/>
  <c r="F271" i="25"/>
  <c r="E271" i="25"/>
  <c r="F270" i="25"/>
  <c r="E270" i="25"/>
  <c r="F269" i="25"/>
  <c r="E269" i="25"/>
  <c r="F268" i="25"/>
  <c r="E268" i="25"/>
  <c r="F267" i="25"/>
  <c r="E267" i="25"/>
  <c r="F266" i="25"/>
  <c r="E266" i="25"/>
  <c r="F265" i="25"/>
  <c r="E265" i="25"/>
  <c r="F264" i="25"/>
  <c r="E264" i="25"/>
  <c r="F263" i="25"/>
  <c r="E263" i="25"/>
  <c r="F262" i="25"/>
  <c r="E262" i="25"/>
  <c r="F261" i="25"/>
  <c r="E261" i="25"/>
  <c r="F260" i="25"/>
  <c r="E260" i="25"/>
  <c r="F259" i="25"/>
  <c r="E259" i="25"/>
  <c r="F258" i="25"/>
  <c r="E258" i="25"/>
  <c r="F257" i="25"/>
  <c r="E257" i="25"/>
  <c r="F256" i="25"/>
  <c r="E256" i="25"/>
  <c r="F255" i="25"/>
  <c r="E255" i="25"/>
  <c r="F254" i="25"/>
  <c r="E254" i="25"/>
  <c r="F253" i="25"/>
  <c r="E253" i="25"/>
  <c r="F252" i="25"/>
  <c r="E252" i="25"/>
  <c r="F251" i="25"/>
  <c r="E251" i="25"/>
  <c r="F250" i="25"/>
  <c r="E250" i="25"/>
  <c r="F249" i="25"/>
  <c r="E249" i="25"/>
  <c r="F248" i="25"/>
  <c r="E248" i="25"/>
  <c r="F247" i="25"/>
  <c r="E247" i="25"/>
  <c r="F246" i="25"/>
  <c r="E246" i="25"/>
  <c r="F245" i="25"/>
  <c r="E245" i="25"/>
  <c r="F244" i="25"/>
  <c r="E244" i="25"/>
  <c r="F243" i="25"/>
  <c r="E243" i="25"/>
  <c r="F242" i="25"/>
  <c r="E242" i="25"/>
  <c r="F241" i="25"/>
  <c r="E241" i="25"/>
  <c r="F240" i="25"/>
  <c r="E240" i="25"/>
  <c r="F239" i="25"/>
  <c r="E239" i="25"/>
  <c r="F238" i="25"/>
  <c r="E238" i="25"/>
  <c r="F237" i="25"/>
  <c r="E237" i="25"/>
  <c r="F236" i="25"/>
  <c r="E236" i="25"/>
  <c r="F235" i="25"/>
  <c r="E235" i="25"/>
  <c r="F234" i="25"/>
  <c r="E234" i="25"/>
  <c r="F233" i="25"/>
  <c r="E233" i="25"/>
  <c r="F232" i="25"/>
  <c r="E232" i="25"/>
  <c r="F231" i="25"/>
  <c r="E231" i="25"/>
  <c r="F230" i="25"/>
  <c r="E230" i="25"/>
  <c r="F229" i="25"/>
  <c r="E229" i="25"/>
  <c r="F228" i="25"/>
  <c r="E228" i="25"/>
  <c r="F227" i="25"/>
  <c r="E227" i="25"/>
  <c r="F226" i="25"/>
  <c r="E226" i="25"/>
  <c r="F225" i="25"/>
  <c r="E225" i="25"/>
  <c r="F224" i="25"/>
  <c r="E224" i="25"/>
  <c r="F223" i="25"/>
  <c r="E223" i="25"/>
  <c r="F222" i="25"/>
  <c r="E222" i="25"/>
  <c r="F221" i="25"/>
  <c r="E221" i="25"/>
  <c r="F220" i="25"/>
  <c r="E220" i="25"/>
  <c r="F219" i="25"/>
  <c r="E219" i="25"/>
  <c r="F218" i="25"/>
  <c r="E218" i="25"/>
  <c r="F217" i="25"/>
  <c r="E217" i="25"/>
  <c r="F216" i="25"/>
  <c r="E216" i="25"/>
  <c r="F215" i="25"/>
  <c r="E215" i="25"/>
  <c r="F214" i="25"/>
  <c r="E214" i="25"/>
  <c r="F213" i="25"/>
  <c r="E213" i="25"/>
  <c r="F212" i="25"/>
  <c r="E212" i="25"/>
  <c r="F211" i="25"/>
  <c r="E211" i="25"/>
  <c r="F210" i="25"/>
  <c r="E210" i="25"/>
  <c r="F209" i="25"/>
  <c r="E209" i="25"/>
  <c r="F208" i="25"/>
  <c r="E208" i="25"/>
  <c r="F207" i="25"/>
  <c r="E207" i="25"/>
  <c r="F206" i="25"/>
  <c r="E206" i="25"/>
  <c r="F205" i="25"/>
  <c r="E205" i="25"/>
  <c r="F204" i="25"/>
  <c r="E204" i="25"/>
  <c r="F203" i="25"/>
  <c r="E203" i="25"/>
  <c r="F202" i="25"/>
  <c r="E202" i="25"/>
  <c r="F201" i="25"/>
  <c r="E201" i="25"/>
  <c r="F200" i="25"/>
  <c r="E200" i="25"/>
  <c r="F199" i="25"/>
  <c r="E199" i="25"/>
  <c r="F198" i="25"/>
  <c r="E198" i="25"/>
  <c r="F197" i="25"/>
  <c r="E197" i="25"/>
  <c r="F196" i="25"/>
  <c r="E196" i="25"/>
  <c r="F195" i="25"/>
  <c r="E195" i="25"/>
  <c r="F194" i="25"/>
  <c r="E194" i="25"/>
  <c r="F193" i="25"/>
  <c r="E193" i="25"/>
  <c r="F192" i="25"/>
  <c r="E192" i="25"/>
  <c r="F191" i="25"/>
  <c r="E191" i="25"/>
  <c r="F190" i="25"/>
  <c r="E190" i="25"/>
  <c r="F189" i="25"/>
  <c r="E189" i="25"/>
  <c r="F188" i="25"/>
  <c r="E188" i="25"/>
  <c r="F187" i="25"/>
  <c r="E187" i="25"/>
  <c r="F186" i="25"/>
  <c r="E186" i="25"/>
  <c r="F185" i="25"/>
  <c r="E185" i="25"/>
  <c r="F184" i="25"/>
  <c r="E184" i="25"/>
  <c r="F183" i="25"/>
  <c r="E183" i="25"/>
  <c r="F182" i="25"/>
  <c r="E182" i="25"/>
  <c r="F181" i="25"/>
  <c r="E181" i="25"/>
  <c r="F180" i="25"/>
  <c r="E180" i="25"/>
  <c r="F179" i="25"/>
  <c r="E179" i="25"/>
  <c r="F178" i="25"/>
  <c r="E178" i="25"/>
  <c r="F177" i="25"/>
  <c r="E177" i="25"/>
  <c r="F176" i="25"/>
  <c r="E176" i="25"/>
  <c r="F175" i="25"/>
  <c r="E175" i="25"/>
  <c r="F174" i="25"/>
  <c r="E174" i="25"/>
  <c r="F173" i="25"/>
  <c r="E173" i="25"/>
  <c r="F172" i="25"/>
  <c r="E172" i="25"/>
  <c r="F171" i="25"/>
  <c r="E171" i="25"/>
  <c r="F132" i="25"/>
  <c r="E132" i="25"/>
  <c r="F131" i="25"/>
  <c r="E131" i="25"/>
  <c r="F130" i="25"/>
  <c r="E130" i="25"/>
  <c r="F123" i="25"/>
  <c r="E123" i="25"/>
  <c r="F122" i="25"/>
  <c r="E122" i="25"/>
  <c r="F121" i="25"/>
  <c r="E121" i="25"/>
  <c r="F120" i="25"/>
  <c r="E120" i="25"/>
  <c r="F119" i="25"/>
  <c r="E119" i="25"/>
  <c r="F118" i="25"/>
  <c r="E118" i="25"/>
  <c r="F117" i="25"/>
  <c r="E117" i="25"/>
  <c r="F116" i="25"/>
  <c r="E116" i="25"/>
  <c r="F115" i="25"/>
  <c r="E115" i="25"/>
  <c r="F114" i="25"/>
  <c r="E114" i="25"/>
  <c r="F113" i="25"/>
  <c r="E113" i="25"/>
  <c r="F112" i="25"/>
  <c r="E112" i="25"/>
  <c r="F111" i="25"/>
  <c r="E111" i="25"/>
  <c r="F110" i="25"/>
  <c r="E110" i="25"/>
  <c r="F109" i="25"/>
  <c r="E109" i="25"/>
  <c r="F108" i="25"/>
  <c r="E108" i="25"/>
  <c r="F107" i="25"/>
  <c r="E107" i="25"/>
  <c r="L13" i="23"/>
  <c r="L14" i="23"/>
  <c r="L15" i="23"/>
  <c r="L24" i="23"/>
  <c r="L25" i="23"/>
  <c r="L26" i="23"/>
  <c r="L37" i="23"/>
  <c r="L38" i="23"/>
  <c r="L39" i="23"/>
  <c r="L49" i="23"/>
  <c r="L50" i="23"/>
  <c r="L51" i="23"/>
  <c r="L61" i="23"/>
  <c r="L62" i="23"/>
  <c r="L63" i="23"/>
  <c r="M73" i="23"/>
  <c r="L74" i="23"/>
  <c r="L75" i="23"/>
  <c r="L85" i="23"/>
  <c r="L86" i="23"/>
  <c r="L87" i="23"/>
  <c r="L97" i="23"/>
  <c r="L98" i="23"/>
  <c r="L99" i="23"/>
  <c r="M103" i="23"/>
  <c r="M104" i="23"/>
  <c r="L109" i="23"/>
  <c r="L110" i="23"/>
  <c r="L111" i="23"/>
  <c r="L121" i="23"/>
  <c r="L122" i="23"/>
  <c r="L123" i="23"/>
  <c r="L133" i="23"/>
  <c r="L134" i="23"/>
  <c r="L135" i="23"/>
  <c r="M138" i="23"/>
  <c r="L145" i="23"/>
  <c r="L146" i="23"/>
  <c r="L147" i="23"/>
  <c r="L157" i="23"/>
  <c r="L158" i="23"/>
  <c r="M163" i="23"/>
  <c r="M164" i="23"/>
  <c r="L169" i="23"/>
  <c r="L171" i="23"/>
  <c r="L183" i="23"/>
  <c r="L195" i="23"/>
  <c r="L207" i="23"/>
  <c r="L219" i="23"/>
  <c r="L243" i="23"/>
  <c r="L255" i="23"/>
  <c r="L267" i="23"/>
  <c r="L279" i="23"/>
  <c r="L291" i="23"/>
  <c r="L315" i="23"/>
  <c r="L327" i="23"/>
  <c r="L348" i="23"/>
  <c r="M349" i="23"/>
  <c r="L382" i="23"/>
  <c r="L388" i="23"/>
  <c r="L394" i="23"/>
  <c r="L400" i="23"/>
  <c r="L418" i="23"/>
  <c r="L424" i="23"/>
  <c r="L430" i="23"/>
  <c r="L436" i="23"/>
  <c r="L454" i="23"/>
  <c r="L460" i="23"/>
  <c r="L466" i="23"/>
  <c r="L472" i="23"/>
  <c r="L490" i="23"/>
  <c r="L496" i="23"/>
  <c r="L502" i="23"/>
  <c r="L508" i="23"/>
  <c r="L526" i="23"/>
  <c r="L532" i="23"/>
  <c r="L538" i="23"/>
  <c r="L543" i="23"/>
  <c r="L549" i="23"/>
  <c r="L550" i="23"/>
  <c r="L555" i="23"/>
  <c r="L556" i="23"/>
  <c r="L561" i="23"/>
  <c r="L567" i="23"/>
  <c r="L568" i="23"/>
  <c r="L573" i="23"/>
  <c r="L574" i="23"/>
  <c r="L579" i="23"/>
  <c r="L585" i="23"/>
  <c r="L586" i="23"/>
  <c r="L591" i="23"/>
  <c r="L592" i="23"/>
  <c r="L597" i="23"/>
  <c r="L603" i="23"/>
  <c r="N604" i="23"/>
  <c r="L609" i="23"/>
  <c r="L610" i="23"/>
  <c r="L615" i="23"/>
  <c r="L621" i="23"/>
  <c r="L622" i="23"/>
  <c r="L627" i="23"/>
  <c r="M628" i="23"/>
  <c r="M631" i="23"/>
  <c r="L633" i="23"/>
  <c r="L639" i="23"/>
  <c r="L640" i="23"/>
  <c r="L645" i="23"/>
  <c r="L646" i="23"/>
  <c r="L651" i="23"/>
  <c r="L657" i="23"/>
  <c r="N658" i="23"/>
  <c r="L663" i="23"/>
  <c r="L664" i="23"/>
  <c r="L669" i="23"/>
  <c r="L675" i="23"/>
  <c r="L676" i="23"/>
  <c r="L681" i="23"/>
  <c r="L682" i="23"/>
  <c r="L687" i="23"/>
  <c r="I180" i="54" l="1"/>
  <c r="I2246" i="54"/>
  <c r="I2242" i="54"/>
  <c r="I2238" i="54"/>
  <c r="I2759" i="54"/>
  <c r="I2762" i="54"/>
  <c r="I2756" i="54"/>
  <c r="I2545" i="54"/>
  <c r="I2539" i="54"/>
  <c r="I2530" i="54"/>
  <c r="I2542" i="54"/>
  <c r="I2521" i="54"/>
  <c r="I2523" i="54"/>
  <c r="I2532" i="54"/>
  <c r="I2534" i="54"/>
  <c r="I2525" i="54"/>
  <c r="I3611" i="54"/>
  <c r="I3966" i="54"/>
  <c r="I3685" i="54"/>
  <c r="I3538" i="54"/>
  <c r="I3892" i="54"/>
  <c r="I3470" i="54"/>
  <c r="I3678" i="54"/>
  <c r="I3604" i="54"/>
  <c r="I3465" i="54"/>
  <c r="I3533" i="54"/>
  <c r="I3391" i="54"/>
  <c r="I3317" i="54"/>
  <c r="I3178" i="54"/>
  <c r="I3112" i="54"/>
  <c r="I3246" i="54"/>
  <c r="I3038" i="54"/>
  <c r="I2897" i="54"/>
  <c r="I2965" i="54"/>
  <c r="I2829" i="54"/>
  <c r="I1623" i="54"/>
  <c r="I1585" i="54"/>
  <c r="I1552" i="54"/>
  <c r="I1666" i="54"/>
  <c r="I1063" i="54"/>
  <c r="I1020" i="54"/>
  <c r="I284" i="54"/>
  <c r="I322" i="54"/>
  <c r="I738" i="54"/>
  <c r="I695" i="54"/>
  <c r="I662" i="54"/>
  <c r="I400" i="54"/>
  <c r="I372" i="54"/>
  <c r="I341" i="54"/>
  <c r="I359" i="54"/>
  <c r="I1801" i="54"/>
  <c r="I1758" i="54"/>
  <c r="I1725" i="54"/>
  <c r="I1692" i="54"/>
  <c r="I1297" i="54"/>
  <c r="I1264" i="54"/>
  <c r="I1231" i="54"/>
  <c r="I1340" i="54"/>
  <c r="I1031" i="54"/>
  <c r="I955" i="54"/>
  <c r="I428" i="54"/>
  <c r="I922" i="54"/>
  <c r="I988" i="54"/>
  <c r="I466" i="54"/>
  <c r="I4511" i="54"/>
  <c r="I4379" i="54"/>
  <c r="I4252" i="54"/>
  <c r="I4186" i="54"/>
  <c r="I4120" i="54"/>
  <c r="I4445" i="54"/>
  <c r="I4055" i="54"/>
  <c r="I3845" i="54"/>
  <c r="I3638" i="54"/>
  <c r="I3993" i="54"/>
  <c r="I3919" i="54"/>
  <c r="I3564" i="54"/>
  <c r="I3351" i="54"/>
  <c r="I3425" i="54"/>
  <c r="I3777" i="54"/>
  <c r="I3712" i="54"/>
  <c r="I3493" i="54"/>
  <c r="I3277" i="54"/>
  <c r="I3138" i="54"/>
  <c r="I3206" i="54"/>
  <c r="I2990" i="54"/>
  <c r="I2851" i="54"/>
  <c r="I3064" i="54"/>
  <c r="I2919" i="54"/>
  <c r="I2793" i="54"/>
  <c r="I4314" i="54"/>
  <c r="I114" i="54"/>
  <c r="I86" i="54"/>
  <c r="I58" i="54"/>
  <c r="I1795" i="54"/>
  <c r="I1752" i="54"/>
  <c r="I1719" i="54"/>
  <c r="I1686" i="54"/>
  <c r="I1144" i="54"/>
  <c r="I1111" i="54"/>
  <c r="I1078" i="54"/>
  <c r="I1187" i="54"/>
  <c r="I152" i="54"/>
  <c r="I349" i="54"/>
  <c r="I331" i="54"/>
  <c r="I28" i="54"/>
  <c r="I10" i="54"/>
  <c r="I3950" i="54"/>
  <c r="I3743" i="54"/>
  <c r="I4024" i="54"/>
  <c r="I3808" i="54"/>
  <c r="I3876" i="54"/>
  <c r="I3595" i="54"/>
  <c r="I3456" i="54"/>
  <c r="I3669" i="54"/>
  <c r="I3524" i="54"/>
  <c r="I3382" i="54"/>
  <c r="I3308" i="54"/>
  <c r="I3169" i="54"/>
  <c r="I3237" i="54"/>
  <c r="I3095" i="54"/>
  <c r="I2882" i="54"/>
  <c r="I2950" i="54"/>
  <c r="I2814" i="54"/>
  <c r="I3021" i="54"/>
  <c r="I2195" i="54"/>
  <c r="I2189" i="54"/>
  <c r="I2186" i="54"/>
  <c r="I2183" i="54"/>
  <c r="I2203" i="54"/>
  <c r="I2199" i="54"/>
  <c r="I2741" i="54"/>
  <c r="I2761" i="54"/>
  <c r="I2755" i="54"/>
  <c r="I2746" i="54"/>
  <c r="I2758" i="54"/>
  <c r="I2737" i="54"/>
  <c r="I2748" i="54"/>
  <c r="I2739" i="54"/>
  <c r="I2750" i="54"/>
  <c r="I2468" i="54"/>
  <c r="I2471" i="54"/>
  <c r="I2474" i="54"/>
  <c r="I3965" i="54"/>
  <c r="I3891" i="54"/>
  <c r="I3610" i="54"/>
  <c r="I3684" i="54"/>
  <c r="I3537" i="54"/>
  <c r="I3469" i="54"/>
  <c r="I3887" i="54"/>
  <c r="I3818" i="54"/>
  <c r="I3961" i="54"/>
  <c r="I3753" i="54"/>
  <c r="I1549" i="54"/>
  <c r="I1658" i="54"/>
  <c r="I1615" i="54"/>
  <c r="I1582" i="54"/>
  <c r="I861" i="54"/>
  <c r="I904" i="54"/>
  <c r="I273" i="54"/>
  <c r="I311" i="54"/>
  <c r="I432" i="54"/>
  <c r="I404" i="54"/>
  <c r="I376" i="54"/>
  <c r="I1762" i="54"/>
  <c r="I1729" i="54"/>
  <c r="I1306" i="54"/>
  <c r="I1273" i="54"/>
  <c r="I1240" i="54"/>
  <c r="I1696" i="54"/>
  <c r="I1035" i="54"/>
  <c r="I1805" i="54"/>
  <c r="I1349" i="54"/>
  <c r="I992" i="54"/>
  <c r="I959" i="54"/>
  <c r="I470" i="54"/>
  <c r="I926" i="54"/>
  <c r="I4321" i="54"/>
  <c r="I3719" i="54"/>
  <c r="I4259" i="54"/>
  <c r="I3926" i="54"/>
  <c r="I4193" i="54"/>
  <c r="I4000" i="54"/>
  <c r="I3852" i="54"/>
  <c r="I3571" i="54"/>
  <c r="I4127" i="54"/>
  <c r="I3645" i="54"/>
  <c r="I4062" i="54"/>
  <c r="I3432" i="54"/>
  <c r="I3784" i="54"/>
  <c r="I3500" i="54"/>
  <c r="I3358" i="54"/>
  <c r="I3145" i="54"/>
  <c r="I3213" i="54"/>
  <c r="I3284" i="54"/>
  <c r="I3071" i="54"/>
  <c r="I2858" i="54"/>
  <c r="I2800" i="54"/>
  <c r="I2926" i="54"/>
  <c r="I2997" i="54"/>
  <c r="I4518" i="54"/>
  <c r="I4386" i="54"/>
  <c r="I4452" i="54"/>
  <c r="I3707" i="54"/>
  <c r="I4115" i="54"/>
  <c r="I3914" i="54"/>
  <c r="I4247" i="54"/>
  <c r="I3988" i="54"/>
  <c r="I4309" i="54"/>
  <c r="I3772" i="54"/>
  <c r="I3840" i="54"/>
  <c r="I3559" i="54"/>
  <c r="I4050" i="54"/>
  <c r="I4181" i="54"/>
  <c r="I3633" i="54"/>
  <c r="I3420" i="54"/>
  <c r="I3488" i="54"/>
  <c r="I3346" i="54"/>
  <c r="I3133" i="54"/>
  <c r="I3201" i="54"/>
  <c r="I3272" i="54"/>
  <c r="I3059" i="54"/>
  <c r="I2914" i="54"/>
  <c r="I2788" i="54"/>
  <c r="I2985" i="54"/>
  <c r="I2846" i="54"/>
  <c r="I4440" i="54"/>
  <c r="I4506" i="54"/>
  <c r="I4374" i="54"/>
  <c r="I4411" i="54"/>
  <c r="I4346" i="54"/>
  <c r="I4543" i="54"/>
  <c r="I4218" i="54"/>
  <c r="I4087" i="54"/>
  <c r="I4152" i="54"/>
  <c r="I4477" i="54"/>
  <c r="I4284" i="54"/>
  <c r="I2198" i="54"/>
  <c r="I2177" i="54"/>
  <c r="I2185" i="54"/>
  <c r="I2173" i="54"/>
  <c r="I2194" i="54"/>
  <c r="I2188" i="54"/>
  <c r="I2182" i="54"/>
  <c r="I2175" i="54"/>
  <c r="I2202" i="54"/>
  <c r="I1994" i="54"/>
  <c r="I1990" i="54"/>
  <c r="I1986" i="54"/>
  <c r="I2473" i="54"/>
  <c r="I2467" i="54"/>
  <c r="I2458" i="54"/>
  <c r="I2470" i="54"/>
  <c r="I2449" i="54"/>
  <c r="I2462" i="54"/>
  <c r="I2451" i="54"/>
  <c r="I2460" i="54"/>
  <c r="I2453" i="54"/>
  <c r="I3104" i="54"/>
  <c r="I2891" i="54"/>
  <c r="I2959" i="54"/>
  <c r="I3030" i="54"/>
  <c r="I2823" i="54"/>
  <c r="I4230" i="54"/>
  <c r="I4164" i="54"/>
  <c r="I4098" i="54"/>
  <c r="I1546" i="54"/>
  <c r="I1655" i="54"/>
  <c r="I1612" i="54"/>
  <c r="I1579" i="54"/>
  <c r="I761" i="54"/>
  <c r="I718" i="54"/>
  <c r="I132" i="54"/>
  <c r="I170" i="54"/>
  <c r="I1650" i="54"/>
  <c r="I1574" i="54"/>
  <c r="I1498" i="54"/>
  <c r="I1455" i="54"/>
  <c r="I1422" i="54"/>
  <c r="I1389" i="54"/>
  <c r="I1541" i="54"/>
  <c r="I652" i="54"/>
  <c r="I890" i="54"/>
  <c r="I847" i="54"/>
  <c r="I685" i="54"/>
  <c r="I1607" i="54"/>
  <c r="I814" i="54"/>
  <c r="I728" i="54"/>
  <c r="I781" i="54"/>
  <c r="I1344" i="54"/>
  <c r="I807" i="54"/>
  <c r="I840" i="54"/>
  <c r="I1301" i="54"/>
  <c r="I1235" i="54"/>
  <c r="I1268" i="54"/>
  <c r="I774" i="54"/>
  <c r="I503" i="54"/>
  <c r="I883" i="54"/>
  <c r="I612" i="54"/>
  <c r="I569" i="54"/>
  <c r="I536" i="54"/>
  <c r="I4112" i="54"/>
  <c r="I3911" i="54"/>
  <c r="I3704" i="54"/>
  <c r="I4244" i="54"/>
  <c r="I4306" i="54"/>
  <c r="I3985" i="54"/>
  <c r="I3769" i="54"/>
  <c r="I4047" i="54"/>
  <c r="I3837" i="54"/>
  <c r="I4178" i="54"/>
  <c r="I3556" i="54"/>
  <c r="I3630" i="54"/>
  <c r="I3417" i="54"/>
  <c r="I3485" i="54"/>
  <c r="I3343" i="54"/>
  <c r="I3130" i="54"/>
  <c r="I3198" i="54"/>
  <c r="I3269" i="54"/>
  <c r="I3056" i="54"/>
  <c r="I2911" i="54"/>
  <c r="I2785" i="54"/>
  <c r="I2982" i="54"/>
  <c r="I2843" i="54"/>
  <c r="I4437" i="54"/>
  <c r="I4503" i="54"/>
  <c r="I4371" i="54"/>
  <c r="I4166" i="54"/>
  <c r="I4294" i="54"/>
  <c r="I4100" i="54"/>
  <c r="I3899" i="54"/>
  <c r="I3692" i="54"/>
  <c r="I3973" i="54"/>
  <c r="I4232" i="54"/>
  <c r="I3757" i="54"/>
  <c r="I3544" i="54"/>
  <c r="I3825" i="54"/>
  <c r="I3618" i="54"/>
  <c r="I4035" i="54"/>
  <c r="I3405" i="54"/>
  <c r="I3473" i="54"/>
  <c r="I3331" i="54"/>
  <c r="I3118" i="54"/>
  <c r="I3186" i="54"/>
  <c r="I3257" i="54"/>
  <c r="I3044" i="54"/>
  <c r="I2773" i="54"/>
  <c r="I2899" i="54"/>
  <c r="I2970" i="54"/>
  <c r="I2831" i="54"/>
  <c r="I4425" i="54"/>
  <c r="I4491" i="54"/>
  <c r="I4359" i="54"/>
  <c r="I198" i="54"/>
  <c r="I254" i="54"/>
  <c r="I292" i="54"/>
  <c r="I226" i="54"/>
  <c r="I185" i="54"/>
  <c r="I345" i="54"/>
  <c r="I327" i="54"/>
  <c r="I2159" i="54"/>
  <c r="I2132" i="54"/>
  <c r="I2126" i="54"/>
  <c r="I2155" i="54"/>
  <c r="I2134" i="54"/>
  <c r="I2125" i="54"/>
  <c r="I2151" i="54"/>
  <c r="I2145" i="54"/>
  <c r="I2139" i="54"/>
  <c r="I2142" i="54"/>
  <c r="I2130" i="54"/>
  <c r="I2124" i="54"/>
  <c r="I1951" i="54"/>
  <c r="I1947" i="54"/>
  <c r="I1937" i="54"/>
  <c r="I1931" i="54"/>
  <c r="I1943" i="54"/>
  <c r="I1934" i="54"/>
  <c r="I2669" i="54"/>
  <c r="I2686" i="54"/>
  <c r="I2674" i="54"/>
  <c r="I2689" i="54"/>
  <c r="I2683" i="54"/>
  <c r="I2665" i="54"/>
  <c r="I2667" i="54"/>
  <c r="I2676" i="54"/>
  <c r="I2678" i="54"/>
  <c r="I2390" i="54"/>
  <c r="I2381" i="54"/>
  <c r="I2401" i="54"/>
  <c r="I2398" i="54"/>
  <c r="I2395" i="54"/>
  <c r="I2386" i="54"/>
  <c r="I2377" i="54"/>
  <c r="I2388" i="54"/>
  <c r="I2379" i="54"/>
  <c r="I4418" i="54"/>
  <c r="I4225" i="54"/>
  <c r="I4159" i="54"/>
  <c r="I4484" i="54"/>
  <c r="I4094" i="54"/>
  <c r="I3607" i="54"/>
  <c r="I3535" i="54"/>
  <c r="I4291" i="54"/>
  <c r="I4032" i="54"/>
  <c r="I3681" i="54"/>
  <c r="I3467" i="54"/>
  <c r="I3394" i="54"/>
  <c r="I3320" i="54"/>
  <c r="I3180" i="54"/>
  <c r="I3248" i="54"/>
  <c r="I3107" i="54"/>
  <c r="I2893" i="54"/>
  <c r="I3033" i="54"/>
  <c r="I2961" i="54"/>
  <c r="I2769" i="54"/>
  <c r="I2825" i="54"/>
  <c r="I4353" i="54"/>
  <c r="I3690" i="54"/>
  <c r="I3616" i="54"/>
  <c r="I3542" i="54"/>
  <c r="I750" i="54"/>
  <c r="I707" i="54"/>
  <c r="I159" i="54"/>
  <c r="I121" i="54"/>
  <c r="I1602" i="54"/>
  <c r="I1569" i="54"/>
  <c r="I1450" i="54"/>
  <c r="I1417" i="54"/>
  <c r="I1384" i="54"/>
  <c r="I1536" i="54"/>
  <c r="I885" i="54"/>
  <c r="I1645" i="54"/>
  <c r="I1493" i="54"/>
  <c r="I723" i="54"/>
  <c r="I647" i="54"/>
  <c r="I842" i="54"/>
  <c r="I776" i="54"/>
  <c r="I680" i="54"/>
  <c r="I809" i="54"/>
  <c r="I1291" i="54"/>
  <c r="I1258" i="54"/>
  <c r="I1225" i="54"/>
  <c r="I1334" i="54"/>
  <c r="I607" i="54"/>
  <c r="I564" i="54"/>
  <c r="I531" i="54"/>
  <c r="I498" i="54"/>
  <c r="I878" i="54"/>
  <c r="I835" i="54"/>
  <c r="I802" i="54"/>
  <c r="I769" i="54"/>
  <c r="I4258" i="54"/>
  <c r="I4192" i="54"/>
  <c r="I4126" i="54"/>
  <c r="I4517" i="54"/>
  <c r="I4385" i="54"/>
  <c r="I4451" i="54"/>
  <c r="I3851" i="54"/>
  <c r="I4061" i="54"/>
  <c r="I3644" i="54"/>
  <c r="I3783" i="54"/>
  <c r="I3718" i="54"/>
  <c r="I3925" i="54"/>
  <c r="I3570" i="54"/>
  <c r="I3357" i="54"/>
  <c r="I3431" i="54"/>
  <c r="I3999" i="54"/>
  <c r="I3499" i="54"/>
  <c r="I3283" i="54"/>
  <c r="I3070" i="54"/>
  <c r="I3144" i="54"/>
  <c r="I3212" i="54"/>
  <c r="I2996" i="54"/>
  <c r="I2857" i="54"/>
  <c r="I2925" i="54"/>
  <c r="I2799" i="54"/>
  <c r="I4320" i="54"/>
  <c r="I2606" i="54"/>
  <c r="I2614" i="54"/>
  <c r="I2602" i="54"/>
  <c r="I2617" i="54"/>
  <c r="I2611" i="54"/>
  <c r="I2593" i="54"/>
  <c r="I2595" i="54"/>
  <c r="I2604" i="54"/>
  <c r="I2597" i="54"/>
  <c r="I4417" i="54"/>
  <c r="I4352" i="54"/>
  <c r="I3680" i="54"/>
  <c r="I4158" i="54"/>
  <c r="I4031" i="54"/>
  <c r="I4483" i="54"/>
  <c r="I4093" i="54"/>
  <c r="I4224" i="54"/>
  <c r="I3606" i="54"/>
  <c r="I3393" i="54"/>
  <c r="I3466" i="54"/>
  <c r="I3319" i="54"/>
  <c r="I3534" i="54"/>
  <c r="I3247" i="54"/>
  <c r="I3106" i="54"/>
  <c r="I3179" i="54"/>
  <c r="I3032" i="54"/>
  <c r="I2960" i="54"/>
  <c r="I2824" i="54"/>
  <c r="I2892" i="54"/>
  <c r="I2768" i="54"/>
  <c r="I4290" i="54"/>
  <c r="I1777" i="54"/>
  <c r="I1820" i="54"/>
  <c r="I1739" i="54"/>
  <c r="I1706" i="54"/>
  <c r="I1321" i="54"/>
  <c r="I1283" i="54"/>
  <c r="I1364" i="54"/>
  <c r="I1250" i="54"/>
  <c r="I597" i="54"/>
  <c r="I640" i="54"/>
  <c r="I4276" i="54"/>
  <c r="I4210" i="54"/>
  <c r="I4144" i="54"/>
  <c r="I4403" i="54"/>
  <c r="I4535" i="54"/>
  <c r="I4079" i="54"/>
  <c r="I3869" i="54"/>
  <c r="I3662" i="54"/>
  <c r="I4469" i="54"/>
  <c r="I3801" i="54"/>
  <c r="I3736" i="54"/>
  <c r="I3943" i="54"/>
  <c r="I3588" i="54"/>
  <c r="I3375" i="54"/>
  <c r="I4017" i="54"/>
  <c r="I3449" i="54"/>
  <c r="I3517" i="54"/>
  <c r="I3301" i="54"/>
  <c r="I3088" i="54"/>
  <c r="I3162" i="54"/>
  <c r="I3230" i="54"/>
  <c r="I3014" i="54"/>
  <c r="I2875" i="54"/>
  <c r="I2943" i="54"/>
  <c r="I4338" i="54"/>
  <c r="I663" i="54"/>
  <c r="I696" i="54"/>
  <c r="I739" i="54"/>
  <c r="I1492" i="54"/>
  <c r="I1449" i="54"/>
  <c r="I1416" i="54"/>
  <c r="I1383" i="54"/>
  <c r="I1046" i="54"/>
  <c r="I937" i="54"/>
  <c r="I1003" i="54"/>
  <c r="I623" i="54"/>
  <c r="I580" i="54"/>
  <c r="I970" i="54"/>
  <c r="I547" i="54"/>
  <c r="I514" i="54"/>
  <c r="I1300" i="54"/>
  <c r="I1267" i="54"/>
  <c r="I1234" i="54"/>
  <c r="I882" i="54"/>
  <c r="I1343" i="54"/>
  <c r="I568" i="54"/>
  <c r="I535" i="54"/>
  <c r="I502" i="54"/>
  <c r="I839" i="54"/>
  <c r="I806" i="54"/>
  <c r="I773" i="54"/>
  <c r="I611" i="54"/>
  <c r="I4315" i="54"/>
  <c r="I3713" i="54"/>
  <c r="I4187" i="54"/>
  <c r="I3920" i="54"/>
  <c r="I4121" i="54"/>
  <c r="I3994" i="54"/>
  <c r="I4056" i="54"/>
  <c r="I3565" i="54"/>
  <c r="I3778" i="54"/>
  <c r="I4253" i="54"/>
  <c r="I3846" i="54"/>
  <c r="I3639" i="54"/>
  <c r="I3426" i="54"/>
  <c r="I3494" i="54"/>
  <c r="I3352" i="54"/>
  <c r="I3139" i="54"/>
  <c r="I3207" i="54"/>
  <c r="I3278" i="54"/>
  <c r="I3065" i="54"/>
  <c r="I2852" i="54"/>
  <c r="I2794" i="54"/>
  <c r="I2920" i="54"/>
  <c r="I2991" i="54"/>
  <c r="I4512" i="54"/>
  <c r="I4446" i="54"/>
  <c r="I4380" i="54"/>
  <c r="I153" i="54"/>
  <c r="I87" i="54"/>
  <c r="I59" i="54"/>
  <c r="I115" i="54"/>
  <c r="I1753" i="54"/>
  <c r="I1188" i="54"/>
  <c r="I1796" i="54"/>
  <c r="I1720" i="54"/>
  <c r="I1145" i="54"/>
  <c r="I1079" i="54"/>
  <c r="I1687" i="54"/>
  <c r="I1112" i="54"/>
  <c r="I2120" i="54"/>
  <c r="I2116" i="54"/>
  <c r="I2112" i="54"/>
  <c r="I1933" i="54"/>
  <c r="I1921" i="54"/>
  <c r="I1942" i="54"/>
  <c r="I1936" i="54"/>
  <c r="I1930" i="54"/>
  <c r="I1950" i="54"/>
  <c r="I1923" i="54"/>
  <c r="I1946" i="54"/>
  <c r="I1925" i="54"/>
  <c r="I4219" i="54"/>
  <c r="I4153" i="54"/>
  <c r="I4544" i="54"/>
  <c r="I4478" i="54"/>
  <c r="I4412" i="54"/>
  <c r="I4088" i="54"/>
  <c r="I4285" i="54"/>
  <c r="I4347" i="54"/>
  <c r="I2324" i="54"/>
  <c r="I2303" i="54"/>
  <c r="I2311" i="54"/>
  <c r="I2299" i="54"/>
  <c r="I2320" i="54"/>
  <c r="I2314" i="54"/>
  <c r="I2308" i="54"/>
  <c r="I2328" i="54"/>
  <c r="I2301" i="54"/>
  <c r="I2072" i="54"/>
  <c r="I2051" i="54"/>
  <c r="I2059" i="54"/>
  <c r="I2047" i="54"/>
  <c r="I2068" i="54"/>
  <c r="I2062" i="54"/>
  <c r="I2056" i="54"/>
  <c r="I2049" i="54"/>
  <c r="I2076" i="54"/>
  <c r="I1864" i="54"/>
  <c r="I1860" i="54"/>
  <c r="I1868" i="54"/>
  <c r="I2546" i="54"/>
  <c r="I2540" i="54"/>
  <c r="I2543" i="54"/>
  <c r="I3679" i="54"/>
  <c r="I3605" i="54"/>
  <c r="I3392" i="54"/>
  <c r="I3318" i="54"/>
  <c r="I3113" i="54"/>
  <c r="I3039" i="54"/>
  <c r="I1626" i="54"/>
  <c r="I1555" i="54"/>
  <c r="I1588" i="54"/>
  <c r="I1669" i="54"/>
  <c r="I1206" i="54"/>
  <c r="I1163" i="54"/>
  <c r="I586" i="54"/>
  <c r="I629" i="54"/>
  <c r="I4468" i="54"/>
  <c r="I4209" i="54"/>
  <c r="I3800" i="54"/>
  <c r="I4402" i="54"/>
  <c r="I4016" i="54"/>
  <c r="I4143" i="54"/>
  <c r="I4337" i="54"/>
  <c r="I4078" i="54"/>
  <c r="I4275" i="54"/>
  <c r="I3942" i="54"/>
  <c r="I3661" i="54"/>
  <c r="I3587" i="54"/>
  <c r="I3868" i="54"/>
  <c r="I3735" i="54"/>
  <c r="I3516" i="54"/>
  <c r="I3374" i="54"/>
  <c r="I3448" i="54"/>
  <c r="I3229" i="54"/>
  <c r="I3300" i="54"/>
  <c r="I3087" i="54"/>
  <c r="I3161" i="54"/>
  <c r="I2942" i="54"/>
  <c r="I3013" i="54"/>
  <c r="I2874" i="54"/>
  <c r="I4534" i="54"/>
  <c r="I658" i="54"/>
  <c r="I734" i="54"/>
  <c r="I691" i="54"/>
  <c r="I433" i="54"/>
  <c r="I405" i="54"/>
  <c r="I377" i="54"/>
  <c r="I1806" i="54"/>
  <c r="I1036" i="54"/>
  <c r="I1730" i="54"/>
  <c r="I1350" i="54"/>
  <c r="I993" i="54"/>
  <c r="I960" i="54"/>
  <c r="I927" i="54"/>
  <c r="I1307" i="54"/>
  <c r="I1241" i="54"/>
  <c r="I1274" i="54"/>
  <c r="I471" i="54"/>
  <c r="I1763" i="54"/>
  <c r="I1697" i="54"/>
  <c r="I4300" i="54"/>
  <c r="I4238" i="54"/>
  <c r="I4106" i="54"/>
  <c r="I3905" i="54"/>
  <c r="I3698" i="54"/>
  <c r="I4172" i="54"/>
  <c r="I3979" i="54"/>
  <c r="I3550" i="54"/>
  <c r="I4041" i="54"/>
  <c r="I3763" i="54"/>
  <c r="I3624" i="54"/>
  <c r="I3411" i="54"/>
  <c r="I3479" i="54"/>
  <c r="I3831" i="54"/>
  <c r="I3337" i="54"/>
  <c r="I3124" i="54"/>
  <c r="I3192" i="54"/>
  <c r="I3263" i="54"/>
  <c r="I3050" i="54"/>
  <c r="I2779" i="54"/>
  <c r="I2905" i="54"/>
  <c r="I2976" i="54"/>
  <c r="I2837" i="54"/>
  <c r="I4497" i="54"/>
  <c r="I4365" i="54"/>
  <c r="I4431" i="54"/>
  <c r="I148" i="54"/>
  <c r="I54" i="54"/>
  <c r="I110" i="54"/>
  <c r="I41" i="54"/>
  <c r="I23" i="54"/>
  <c r="I82" i="54"/>
  <c r="I1791" i="54"/>
  <c r="I1682" i="54"/>
  <c r="I1183" i="54"/>
  <c r="I1748" i="54"/>
  <c r="I1140" i="54"/>
  <c r="I1107" i="54"/>
  <c r="I1074" i="54"/>
  <c r="I1715" i="54"/>
  <c r="I423" i="54"/>
  <c r="I354" i="54"/>
  <c r="I336" i="54"/>
  <c r="I367" i="54"/>
  <c r="I461" i="54"/>
  <c r="I395" i="54"/>
  <c r="I102" i="54"/>
  <c r="I33" i="54"/>
  <c r="I15" i="54"/>
  <c r="I74" i="54"/>
  <c r="I46" i="54"/>
  <c r="I140" i="54"/>
  <c r="I457" i="54"/>
  <c r="I391" i="54"/>
  <c r="I363" i="54"/>
  <c r="I419" i="54"/>
  <c r="I350" i="54"/>
  <c r="I332" i="54"/>
  <c r="L4" i="23"/>
  <c r="M24" i="23"/>
  <c r="L27" i="23"/>
  <c r="N24" i="23"/>
  <c r="N686" i="23"/>
  <c r="M686" i="23"/>
  <c r="L686" i="23"/>
  <c r="N656" i="23"/>
  <c r="L656" i="23"/>
  <c r="M656" i="23"/>
  <c r="N632" i="23"/>
  <c r="M632" i="23"/>
  <c r="L632" i="23"/>
  <c r="N614" i="23"/>
  <c r="M614" i="23"/>
  <c r="L614" i="23"/>
  <c r="N602" i="23"/>
  <c r="L602" i="23"/>
  <c r="M602" i="23"/>
  <c r="N596" i="23"/>
  <c r="M596" i="23"/>
  <c r="L596" i="23"/>
  <c r="N590" i="23"/>
  <c r="M590" i="23"/>
  <c r="L590" i="23"/>
  <c r="N584" i="23"/>
  <c r="M584" i="23"/>
  <c r="L584" i="23"/>
  <c r="N578" i="23"/>
  <c r="M578" i="23"/>
  <c r="L578" i="23"/>
  <c r="N572" i="23"/>
  <c r="M572" i="23"/>
  <c r="L572" i="23"/>
  <c r="N566" i="23"/>
  <c r="M566" i="23"/>
  <c r="L566" i="23"/>
  <c r="N560" i="23"/>
  <c r="M560" i="23"/>
  <c r="L560" i="23"/>
  <c r="N554" i="23"/>
  <c r="M554" i="23"/>
  <c r="L554" i="23"/>
  <c r="N548" i="23"/>
  <c r="M548" i="23"/>
  <c r="L548" i="23"/>
  <c r="N542" i="23"/>
  <c r="M542" i="23"/>
  <c r="L542" i="23"/>
  <c r="N536" i="23"/>
  <c r="M536" i="23"/>
  <c r="L536" i="23"/>
  <c r="N530" i="23"/>
  <c r="M530" i="23"/>
  <c r="L530" i="23"/>
  <c r="N524" i="23"/>
  <c r="M524" i="23"/>
  <c r="L524" i="23"/>
  <c r="N518" i="23"/>
  <c r="M518" i="23"/>
  <c r="L518" i="23"/>
  <c r="N512" i="23"/>
  <c r="M512" i="23"/>
  <c r="L512" i="23"/>
  <c r="N506" i="23"/>
  <c r="M506" i="23"/>
  <c r="L506" i="23"/>
  <c r="N500" i="23"/>
  <c r="M500" i="23"/>
  <c r="L500" i="23"/>
  <c r="N494" i="23"/>
  <c r="M494" i="23"/>
  <c r="L494" i="23"/>
  <c r="N488" i="23"/>
  <c r="M488" i="23"/>
  <c r="L488" i="23"/>
  <c r="N482" i="23"/>
  <c r="M482" i="23"/>
  <c r="L482" i="23"/>
  <c r="N476" i="23"/>
  <c r="M476" i="23"/>
  <c r="L476" i="23"/>
  <c r="N470" i="23"/>
  <c r="M470" i="23"/>
  <c r="L470" i="23"/>
  <c r="N464" i="23"/>
  <c r="M464" i="23"/>
  <c r="L464" i="23"/>
  <c r="N458" i="23"/>
  <c r="M458" i="23"/>
  <c r="L458" i="23"/>
  <c r="M452" i="23"/>
  <c r="N452" i="23"/>
  <c r="L452" i="23"/>
  <c r="N446" i="23"/>
  <c r="M446" i="23"/>
  <c r="L446" i="23"/>
  <c r="N440" i="23"/>
  <c r="M440" i="23"/>
  <c r="L440" i="23"/>
  <c r="N434" i="23"/>
  <c r="M434" i="23"/>
  <c r="L434" i="23"/>
  <c r="N428" i="23"/>
  <c r="M428" i="23"/>
  <c r="L428" i="23"/>
  <c r="M422" i="23"/>
  <c r="N422" i="23"/>
  <c r="L422" i="23"/>
  <c r="N416" i="23"/>
  <c r="M416" i="23"/>
  <c r="L416" i="23"/>
  <c r="N410" i="23"/>
  <c r="M410" i="23"/>
  <c r="L410" i="23"/>
  <c r="N404" i="23"/>
  <c r="M404" i="23"/>
  <c r="L404" i="23"/>
  <c r="N398" i="23"/>
  <c r="M398" i="23"/>
  <c r="L398" i="23"/>
  <c r="N392" i="23"/>
  <c r="M392" i="23"/>
  <c r="L392" i="23"/>
  <c r="N386" i="23"/>
  <c r="M386" i="23"/>
  <c r="L386" i="23"/>
  <c r="N380" i="23"/>
  <c r="M380" i="23"/>
  <c r="L380" i="23"/>
  <c r="N374" i="23"/>
  <c r="M374" i="23"/>
  <c r="N368" i="23"/>
  <c r="M368" i="23"/>
  <c r="L368" i="23"/>
  <c r="N362" i="23"/>
  <c r="M362" i="23"/>
  <c r="L362" i="23"/>
  <c r="N356" i="23"/>
  <c r="M356" i="23"/>
  <c r="N350" i="23"/>
  <c r="M350" i="23"/>
  <c r="L350" i="23"/>
  <c r="N344" i="23"/>
  <c r="M344" i="23"/>
  <c r="L344" i="23"/>
  <c r="N338" i="23"/>
  <c r="M338" i="23"/>
  <c r="N332" i="23"/>
  <c r="M332" i="23"/>
  <c r="L332" i="23"/>
  <c r="N326" i="23"/>
  <c r="M326" i="23"/>
  <c r="L326" i="23"/>
  <c r="N320" i="23"/>
  <c r="M320" i="23"/>
  <c r="L320" i="23"/>
  <c r="N314" i="23"/>
  <c r="M314" i="23"/>
  <c r="L314" i="23"/>
  <c r="N308" i="23"/>
  <c r="M308" i="23"/>
  <c r="L308" i="23"/>
  <c r="N302" i="23"/>
  <c r="M302" i="23"/>
  <c r="L302" i="23"/>
  <c r="N296" i="23"/>
  <c r="M296" i="23"/>
  <c r="L296" i="23"/>
  <c r="N290" i="23"/>
  <c r="M290" i="23"/>
  <c r="L290" i="23"/>
  <c r="N284" i="23"/>
  <c r="M284" i="23"/>
  <c r="L284" i="23"/>
  <c r="N278" i="23"/>
  <c r="M278" i="23"/>
  <c r="L278" i="23"/>
  <c r="N272" i="23"/>
  <c r="L272" i="23"/>
  <c r="M266" i="23"/>
  <c r="N266" i="23"/>
  <c r="L266" i="23"/>
  <c r="N260" i="23"/>
  <c r="M260" i="23"/>
  <c r="L260" i="23"/>
  <c r="N254" i="23"/>
  <c r="M254" i="23"/>
  <c r="L254" i="23"/>
  <c r="N248" i="23"/>
  <c r="M248" i="23"/>
  <c r="L248" i="23"/>
  <c r="N242" i="23"/>
  <c r="M242" i="23"/>
  <c r="L242" i="23"/>
  <c r="N236" i="23"/>
  <c r="M236" i="23"/>
  <c r="L236" i="23"/>
  <c r="N230" i="23"/>
  <c r="M230" i="23"/>
  <c r="L230" i="23"/>
  <c r="N224" i="23"/>
  <c r="M224" i="23"/>
  <c r="L224" i="23"/>
  <c r="N218" i="23"/>
  <c r="M218" i="23"/>
  <c r="L218" i="23"/>
  <c r="N212" i="23"/>
  <c r="M212" i="23"/>
  <c r="L212" i="23"/>
  <c r="N206" i="23"/>
  <c r="M206" i="23"/>
  <c r="L206" i="23"/>
  <c r="N200" i="23"/>
  <c r="M200" i="23"/>
  <c r="L200" i="23"/>
  <c r="N194" i="23"/>
  <c r="M194" i="23"/>
  <c r="L194" i="23"/>
  <c r="N188" i="23"/>
  <c r="M188" i="23"/>
  <c r="L188" i="23"/>
  <c r="N182" i="23"/>
  <c r="M182" i="23"/>
  <c r="L182" i="23"/>
  <c r="N176" i="23"/>
  <c r="M176" i="23"/>
  <c r="L176" i="23"/>
  <c r="N170" i="23"/>
  <c r="M170" i="23"/>
  <c r="L170" i="23"/>
  <c r="L356" i="23"/>
  <c r="N674" i="23"/>
  <c r="M674" i="23"/>
  <c r="L674" i="23"/>
  <c r="N638" i="23"/>
  <c r="M638" i="23"/>
  <c r="L638" i="23"/>
  <c r="N620" i="23"/>
  <c r="M620" i="23"/>
  <c r="L620" i="23"/>
  <c r="N608" i="23"/>
  <c r="M608" i="23"/>
  <c r="L608" i="23"/>
  <c r="N685" i="23"/>
  <c r="L685" i="23"/>
  <c r="N673" i="23"/>
  <c r="M673" i="23"/>
  <c r="L673" i="23"/>
  <c r="N661" i="23"/>
  <c r="M661" i="23"/>
  <c r="L661" i="23"/>
  <c r="N649" i="23"/>
  <c r="L649" i="23"/>
  <c r="M649" i="23"/>
  <c r="N643" i="23"/>
  <c r="M643" i="23"/>
  <c r="L643" i="23"/>
  <c r="N637" i="23"/>
  <c r="M637" i="23"/>
  <c r="L637" i="23"/>
  <c r="N631" i="23"/>
  <c r="L631" i="23"/>
  <c r="M625" i="23"/>
  <c r="L625" i="23"/>
  <c r="N625" i="23"/>
  <c r="N619" i="23"/>
  <c r="M619" i="23"/>
  <c r="L619" i="23"/>
  <c r="N613" i="23"/>
  <c r="M613" i="23"/>
  <c r="L613" i="23"/>
  <c r="N607" i="23"/>
  <c r="M607" i="23"/>
  <c r="L607" i="23"/>
  <c r="N601" i="23"/>
  <c r="M601" i="23"/>
  <c r="L601" i="23"/>
  <c r="N595" i="23"/>
  <c r="L595" i="23"/>
  <c r="M595" i="23"/>
  <c r="N589" i="23"/>
  <c r="M589" i="23"/>
  <c r="L589" i="23"/>
  <c r="N583" i="23"/>
  <c r="M583" i="23"/>
  <c r="L583" i="23"/>
  <c r="N577" i="23"/>
  <c r="M577" i="23"/>
  <c r="L577" i="23"/>
  <c r="N571" i="23"/>
  <c r="M571" i="23"/>
  <c r="L571" i="23"/>
  <c r="N565" i="23"/>
  <c r="L565" i="23"/>
  <c r="N559" i="23"/>
  <c r="M559" i="23"/>
  <c r="L559" i="23"/>
  <c r="N553" i="23"/>
  <c r="M553" i="23"/>
  <c r="L553" i="23"/>
  <c r="N547" i="23"/>
  <c r="L547" i="23"/>
  <c r="M547" i="23"/>
  <c r="N541" i="23"/>
  <c r="M541" i="23"/>
  <c r="L541" i="23"/>
  <c r="N535" i="23"/>
  <c r="M535" i="23"/>
  <c r="L535" i="23"/>
  <c r="N529" i="23"/>
  <c r="M529" i="23"/>
  <c r="L529" i="23"/>
  <c r="N523" i="23"/>
  <c r="M523" i="23"/>
  <c r="L523" i="23"/>
  <c r="M517" i="23"/>
  <c r="N517" i="23"/>
  <c r="L517" i="23"/>
  <c r="N511" i="23"/>
  <c r="L511" i="23"/>
  <c r="N505" i="23"/>
  <c r="M505" i="23"/>
  <c r="L505" i="23"/>
  <c r="N499" i="23"/>
  <c r="M499" i="23"/>
  <c r="L499" i="23"/>
  <c r="N493" i="23"/>
  <c r="L493" i="23"/>
  <c r="M493" i="23"/>
  <c r="N487" i="23"/>
  <c r="M487" i="23"/>
  <c r="L487" i="23"/>
  <c r="N481" i="23"/>
  <c r="M481" i="23"/>
  <c r="L481" i="23"/>
  <c r="N475" i="23"/>
  <c r="M475" i="23"/>
  <c r="L475" i="23"/>
  <c r="N469" i="23"/>
  <c r="M469" i="23"/>
  <c r="L469" i="23"/>
  <c r="N463" i="23"/>
  <c r="M463" i="23"/>
  <c r="L463" i="23"/>
  <c r="N457" i="23"/>
  <c r="L457" i="23"/>
  <c r="N451" i="23"/>
  <c r="M451" i="23"/>
  <c r="L451" i="23"/>
  <c r="N445" i="23"/>
  <c r="M445" i="23"/>
  <c r="L445" i="23"/>
  <c r="N439" i="23"/>
  <c r="L439" i="23"/>
  <c r="M439" i="23"/>
  <c r="N433" i="23"/>
  <c r="M433" i="23"/>
  <c r="L433" i="23"/>
  <c r="N427" i="23"/>
  <c r="M427" i="23"/>
  <c r="L427" i="23"/>
  <c r="N421" i="23"/>
  <c r="M421" i="23"/>
  <c r="L421" i="23"/>
  <c r="N415" i="23"/>
  <c r="M415" i="23"/>
  <c r="L415" i="23"/>
  <c r="N409" i="23"/>
  <c r="M409" i="23"/>
  <c r="L409" i="23"/>
  <c r="N403" i="23"/>
  <c r="L403" i="23"/>
  <c r="N397" i="23"/>
  <c r="M397" i="23"/>
  <c r="L397" i="23"/>
  <c r="N391" i="23"/>
  <c r="M391" i="23"/>
  <c r="L391" i="23"/>
  <c r="N385" i="23"/>
  <c r="L385" i="23"/>
  <c r="M385" i="23"/>
  <c r="N379" i="23"/>
  <c r="M379" i="23"/>
  <c r="L379" i="23"/>
  <c r="N373" i="23"/>
  <c r="M373" i="23"/>
  <c r="L373" i="23"/>
  <c r="N367" i="23"/>
  <c r="L367" i="23"/>
  <c r="M367" i="23"/>
  <c r="N361" i="23"/>
  <c r="M361" i="23"/>
  <c r="L361" i="23"/>
  <c r="N355" i="23"/>
  <c r="M355" i="23"/>
  <c r="L355" i="23"/>
  <c r="N349" i="23"/>
  <c r="L349" i="23"/>
  <c r="N343" i="23"/>
  <c r="M343" i="23"/>
  <c r="L343" i="23"/>
  <c r="N337" i="23"/>
  <c r="M337" i="23"/>
  <c r="L337" i="23"/>
  <c r="N331" i="23"/>
  <c r="M331" i="23"/>
  <c r="L331" i="23"/>
  <c r="N325" i="23"/>
  <c r="M325" i="23"/>
  <c r="L325" i="23"/>
  <c r="N319" i="23"/>
  <c r="M319" i="23"/>
  <c r="L319" i="23"/>
  <c r="N313" i="23"/>
  <c r="M313" i="23"/>
  <c r="L313" i="23"/>
  <c r="N307" i="23"/>
  <c r="M307" i="23"/>
  <c r="L307" i="23"/>
  <c r="N301" i="23"/>
  <c r="M301" i="23"/>
  <c r="L301" i="23"/>
  <c r="N295" i="23"/>
  <c r="M295" i="23"/>
  <c r="L295" i="23"/>
  <c r="N289" i="23"/>
  <c r="M289" i="23"/>
  <c r="L289" i="23"/>
  <c r="N283" i="23"/>
  <c r="M283" i="23"/>
  <c r="L283" i="23"/>
  <c r="N277" i="23"/>
  <c r="M277" i="23"/>
  <c r="L277" i="23"/>
  <c r="N271" i="23"/>
  <c r="L271" i="23"/>
  <c r="M271" i="23"/>
  <c r="N265" i="23"/>
  <c r="M265" i="23"/>
  <c r="L265" i="23"/>
  <c r="N259" i="23"/>
  <c r="M259" i="23"/>
  <c r="L259" i="23"/>
  <c r="N253" i="23"/>
  <c r="M253" i="23"/>
  <c r="L253" i="23"/>
  <c r="N247" i="23"/>
  <c r="M247" i="23"/>
  <c r="L247" i="23"/>
  <c r="N241" i="23"/>
  <c r="M241" i="23"/>
  <c r="L241" i="23"/>
  <c r="N235" i="23"/>
  <c r="M235" i="23"/>
  <c r="L235" i="23"/>
  <c r="N229" i="23"/>
  <c r="M229" i="23"/>
  <c r="L229" i="23"/>
  <c r="N223" i="23"/>
  <c r="M223" i="23"/>
  <c r="L223" i="23"/>
  <c r="N217" i="23"/>
  <c r="M217" i="23"/>
  <c r="L217" i="23"/>
  <c r="N211" i="23"/>
  <c r="M211" i="23"/>
  <c r="L211" i="23"/>
  <c r="N205" i="23"/>
  <c r="M205" i="23"/>
  <c r="L205" i="23"/>
  <c r="N199" i="23"/>
  <c r="M199" i="23"/>
  <c r="L199" i="23"/>
  <c r="N193" i="23"/>
  <c r="M193" i="23"/>
  <c r="L193" i="23"/>
  <c r="N187" i="23"/>
  <c r="M187" i="23"/>
  <c r="L187" i="23"/>
  <c r="N181" i="23"/>
  <c r="M181" i="23"/>
  <c r="L181" i="23"/>
  <c r="L628" i="23"/>
  <c r="M604" i="23"/>
  <c r="M272" i="23"/>
  <c r="N680" i="23"/>
  <c r="M680" i="23"/>
  <c r="L680" i="23"/>
  <c r="N644" i="23"/>
  <c r="M644" i="23"/>
  <c r="L644" i="23"/>
  <c r="N626" i="23"/>
  <c r="M626" i="23"/>
  <c r="L626" i="23"/>
  <c r="N691" i="23"/>
  <c r="M691" i="23"/>
  <c r="L691" i="23"/>
  <c r="M679" i="23"/>
  <c r="N679" i="23"/>
  <c r="L679" i="23"/>
  <c r="N667" i="23"/>
  <c r="M667" i="23"/>
  <c r="L667" i="23"/>
  <c r="N655" i="23"/>
  <c r="M655" i="23"/>
  <c r="L655" i="23"/>
  <c r="N690" i="23"/>
  <c r="M690" i="23"/>
  <c r="L690" i="23"/>
  <c r="N684" i="23"/>
  <c r="L684" i="23"/>
  <c r="M684" i="23"/>
  <c r="N678" i="23"/>
  <c r="M678" i="23"/>
  <c r="L678" i="23"/>
  <c r="N672" i="23"/>
  <c r="M672" i="23"/>
  <c r="L672" i="23"/>
  <c r="N666" i="23"/>
  <c r="M666" i="23"/>
  <c r="L666" i="23"/>
  <c r="N660" i="23"/>
  <c r="M660" i="23"/>
  <c r="L660" i="23"/>
  <c r="N654" i="23"/>
  <c r="M654" i="23"/>
  <c r="L654" i="23"/>
  <c r="N648" i="23"/>
  <c r="L648" i="23"/>
  <c r="M648" i="23"/>
  <c r="N642" i="23"/>
  <c r="M642" i="23"/>
  <c r="L642" i="23"/>
  <c r="N636" i="23"/>
  <c r="M636" i="23"/>
  <c r="L636" i="23"/>
  <c r="N630" i="23"/>
  <c r="L630" i="23"/>
  <c r="M630" i="23"/>
  <c r="N624" i="23"/>
  <c r="M624" i="23"/>
  <c r="L624" i="23"/>
  <c r="N618" i="23"/>
  <c r="M618" i="23"/>
  <c r="L618" i="23"/>
  <c r="N612" i="23"/>
  <c r="M612" i="23"/>
  <c r="L612" i="23"/>
  <c r="N606" i="23"/>
  <c r="M606" i="23"/>
  <c r="L606" i="23"/>
  <c r="M600" i="23"/>
  <c r="N600" i="23"/>
  <c r="L600" i="23"/>
  <c r="N594" i="23"/>
  <c r="L594" i="23"/>
  <c r="M594" i="23"/>
  <c r="N588" i="23"/>
  <c r="M588" i="23"/>
  <c r="L588" i="23"/>
  <c r="N582" i="23"/>
  <c r="M582" i="23"/>
  <c r="L582" i="23"/>
  <c r="N576" i="23"/>
  <c r="M576" i="23"/>
  <c r="L576" i="23"/>
  <c r="N570" i="23"/>
  <c r="M570" i="23"/>
  <c r="L570" i="23"/>
  <c r="N564" i="23"/>
  <c r="L564" i="23"/>
  <c r="M564" i="23"/>
  <c r="N558" i="23"/>
  <c r="M558" i="23"/>
  <c r="L558" i="23"/>
  <c r="N552" i="23"/>
  <c r="M552" i="23"/>
  <c r="L552" i="23"/>
  <c r="L546" i="23"/>
  <c r="M546" i="23"/>
  <c r="N546" i="23"/>
  <c r="N540" i="23"/>
  <c r="M540" i="23"/>
  <c r="L540" i="23"/>
  <c r="N534" i="23"/>
  <c r="M534" i="23"/>
  <c r="L534" i="23"/>
  <c r="N528" i="23"/>
  <c r="M528" i="23"/>
  <c r="L528" i="23"/>
  <c r="N522" i="23"/>
  <c r="M522" i="23"/>
  <c r="L522" i="23"/>
  <c r="N516" i="23"/>
  <c r="M516" i="23"/>
  <c r="L516" i="23"/>
  <c r="N510" i="23"/>
  <c r="L510" i="23"/>
  <c r="M510" i="23"/>
  <c r="N504" i="23"/>
  <c r="M504" i="23"/>
  <c r="L504" i="23"/>
  <c r="N498" i="23"/>
  <c r="M498" i="23"/>
  <c r="L498" i="23"/>
  <c r="N492" i="23"/>
  <c r="L492" i="23"/>
  <c r="M492" i="23"/>
  <c r="N486" i="23"/>
  <c r="M486" i="23"/>
  <c r="L486" i="23"/>
  <c r="M480" i="23"/>
  <c r="N480" i="23"/>
  <c r="L480" i="23"/>
  <c r="N474" i="23"/>
  <c r="M474" i="23"/>
  <c r="L474" i="23"/>
  <c r="N468" i="23"/>
  <c r="M468" i="23"/>
  <c r="L468" i="23"/>
  <c r="N462" i="23"/>
  <c r="M462" i="23"/>
  <c r="L462" i="23"/>
  <c r="N456" i="23"/>
  <c r="L456" i="23"/>
  <c r="M456" i="23"/>
  <c r="N450" i="23"/>
  <c r="M450" i="23"/>
  <c r="L450" i="23"/>
  <c r="N444" i="23"/>
  <c r="M444" i="23"/>
  <c r="L444" i="23"/>
  <c r="N438" i="23"/>
  <c r="L438" i="23"/>
  <c r="M438" i="23"/>
  <c r="N432" i="23"/>
  <c r="M432" i="23"/>
  <c r="L432" i="23"/>
  <c r="N426" i="23"/>
  <c r="M426" i="23"/>
  <c r="L426" i="23"/>
  <c r="N420" i="23"/>
  <c r="M420" i="23"/>
  <c r="L420" i="23"/>
  <c r="N414" i="23"/>
  <c r="M414" i="23"/>
  <c r="L414" i="23"/>
  <c r="N408" i="23"/>
  <c r="M408" i="23"/>
  <c r="L408" i="23"/>
  <c r="N402" i="23"/>
  <c r="L402" i="23"/>
  <c r="M402" i="23"/>
  <c r="N396" i="23"/>
  <c r="M396" i="23"/>
  <c r="L396" i="23"/>
  <c r="N390" i="23"/>
  <c r="M390" i="23"/>
  <c r="L390" i="23"/>
  <c r="N384" i="23"/>
  <c r="L384" i="23"/>
  <c r="M384" i="23"/>
  <c r="N378" i="23"/>
  <c r="M378" i="23"/>
  <c r="L378" i="23"/>
  <c r="N372" i="23"/>
  <c r="M372" i="23"/>
  <c r="L372" i="23"/>
  <c r="N366" i="23"/>
  <c r="M366" i="23"/>
  <c r="N360" i="23"/>
  <c r="M360" i="23"/>
  <c r="L360" i="23"/>
  <c r="N354" i="23"/>
  <c r="M354" i="23"/>
  <c r="L354" i="23"/>
  <c r="N348" i="23"/>
  <c r="M348" i="23"/>
  <c r="N342" i="23"/>
  <c r="M342" i="23"/>
  <c r="L342" i="23"/>
  <c r="N336" i="23"/>
  <c r="M336" i="23"/>
  <c r="L336" i="23"/>
  <c r="N330" i="23"/>
  <c r="M330" i="23"/>
  <c r="L330" i="23"/>
  <c r="N324" i="23"/>
  <c r="M324" i="23"/>
  <c r="L324" i="23"/>
  <c r="N318" i="23"/>
  <c r="L318" i="23"/>
  <c r="M318" i="23"/>
  <c r="N312" i="23"/>
  <c r="M312" i="23"/>
  <c r="L312" i="23"/>
  <c r="N306" i="23"/>
  <c r="M306" i="23"/>
  <c r="L306" i="23"/>
  <c r="N300" i="23"/>
  <c r="L300" i="23"/>
  <c r="M300" i="23"/>
  <c r="N294" i="23"/>
  <c r="M294" i="23"/>
  <c r="L294" i="23"/>
  <c r="N288" i="23"/>
  <c r="M288" i="23"/>
  <c r="L288" i="23"/>
  <c r="N282" i="23"/>
  <c r="M282" i="23"/>
  <c r="L282" i="23"/>
  <c r="N276" i="23"/>
  <c r="M276" i="23"/>
  <c r="L276" i="23"/>
  <c r="N270" i="23"/>
  <c r="M270" i="23"/>
  <c r="L270" i="23"/>
  <c r="N264" i="23"/>
  <c r="L264" i="23"/>
  <c r="M264" i="23"/>
  <c r="N258" i="23"/>
  <c r="M258" i="23"/>
  <c r="L258" i="23"/>
  <c r="N252" i="23"/>
  <c r="M252" i="23"/>
  <c r="L252" i="23"/>
  <c r="N246" i="23"/>
  <c r="L246" i="23"/>
  <c r="M246" i="23"/>
  <c r="N240" i="23"/>
  <c r="M240" i="23"/>
  <c r="L240" i="23"/>
  <c r="N234" i="23"/>
  <c r="M234" i="23"/>
  <c r="L234" i="23"/>
  <c r="N228" i="23"/>
  <c r="M228" i="23"/>
  <c r="L228" i="23"/>
  <c r="N222" i="23"/>
  <c r="M222" i="23"/>
  <c r="L222" i="23"/>
  <c r="N216" i="23"/>
  <c r="M216" i="23"/>
  <c r="L216" i="23"/>
  <c r="N210" i="23"/>
  <c r="L210" i="23"/>
  <c r="M210" i="23"/>
  <c r="N204" i="23"/>
  <c r="M204" i="23"/>
  <c r="L204" i="23"/>
  <c r="N198" i="23"/>
  <c r="M198" i="23"/>
  <c r="L198" i="23"/>
  <c r="N192" i="23"/>
  <c r="L192" i="23"/>
  <c r="N186" i="23"/>
  <c r="M186" i="23"/>
  <c r="L186" i="23"/>
  <c r="N180" i="23"/>
  <c r="M180" i="23"/>
  <c r="L180" i="23"/>
  <c r="L338" i="23"/>
  <c r="M565" i="23"/>
  <c r="M192" i="23"/>
  <c r="N662" i="23"/>
  <c r="M662" i="23"/>
  <c r="L662" i="23"/>
  <c r="N683" i="23"/>
  <c r="M683" i="23"/>
  <c r="L683" i="23"/>
  <c r="N671" i="23"/>
  <c r="M671" i="23"/>
  <c r="L671" i="23"/>
  <c r="N665" i="23"/>
  <c r="M665" i="23"/>
  <c r="L665" i="23"/>
  <c r="N659" i="23"/>
  <c r="M659" i="23"/>
  <c r="L659" i="23"/>
  <c r="M653" i="23"/>
  <c r="N653" i="23"/>
  <c r="L653" i="23"/>
  <c r="N647" i="23"/>
  <c r="M647" i="23"/>
  <c r="L647" i="23"/>
  <c r="N641" i="23"/>
  <c r="M641" i="23"/>
  <c r="L641" i="23"/>
  <c r="N635" i="23"/>
  <c r="M635" i="23"/>
  <c r="L635" i="23"/>
  <c r="N629" i="23"/>
  <c r="M629" i="23"/>
  <c r="L629" i="23"/>
  <c r="N623" i="23"/>
  <c r="M623" i="23"/>
  <c r="L623" i="23"/>
  <c r="N617" i="23"/>
  <c r="M617" i="23"/>
  <c r="L617" i="23"/>
  <c r="N611" i="23"/>
  <c r="M611" i="23"/>
  <c r="L611" i="23"/>
  <c r="N605" i="23"/>
  <c r="M605" i="23"/>
  <c r="L605" i="23"/>
  <c r="M599" i="23"/>
  <c r="N599" i="23"/>
  <c r="L599" i="23"/>
  <c r="N593" i="23"/>
  <c r="M593" i="23"/>
  <c r="L593" i="23"/>
  <c r="N587" i="23"/>
  <c r="M587" i="23"/>
  <c r="L587" i="23"/>
  <c r="N581" i="23"/>
  <c r="M581" i="23"/>
  <c r="L581" i="23"/>
  <c r="N575" i="23"/>
  <c r="M575" i="23"/>
  <c r="L575" i="23"/>
  <c r="N569" i="23"/>
  <c r="M569" i="23"/>
  <c r="L569" i="23"/>
  <c r="N563" i="23"/>
  <c r="M563" i="23"/>
  <c r="L563" i="23"/>
  <c r="N557" i="23"/>
  <c r="M557" i="23"/>
  <c r="L557" i="23"/>
  <c r="N551" i="23"/>
  <c r="M551" i="23"/>
  <c r="L551" i="23"/>
  <c r="M545" i="23"/>
  <c r="L545" i="23"/>
  <c r="N545" i="23"/>
  <c r="N539" i="23"/>
  <c r="M539" i="23"/>
  <c r="L539" i="23"/>
  <c r="N533" i="23"/>
  <c r="M533" i="23"/>
  <c r="L533" i="23"/>
  <c r="N527" i="23"/>
  <c r="M527" i="23"/>
  <c r="L527" i="23"/>
  <c r="N521" i="23"/>
  <c r="M521" i="23"/>
  <c r="L521" i="23"/>
  <c r="N515" i="23"/>
  <c r="M515" i="23"/>
  <c r="L515" i="23"/>
  <c r="N509" i="23"/>
  <c r="M509" i="23"/>
  <c r="L509" i="23"/>
  <c r="N503" i="23"/>
  <c r="M503" i="23"/>
  <c r="L503" i="23"/>
  <c r="N497" i="23"/>
  <c r="M497" i="23"/>
  <c r="L497" i="23"/>
  <c r="N491" i="23"/>
  <c r="M491" i="23"/>
  <c r="L491" i="23"/>
  <c r="N485" i="23"/>
  <c r="M485" i="23"/>
  <c r="L485" i="23"/>
  <c r="M479" i="23"/>
  <c r="N479" i="23"/>
  <c r="L479" i="23"/>
  <c r="N473" i="23"/>
  <c r="M473" i="23"/>
  <c r="L473" i="23"/>
  <c r="N467" i="23"/>
  <c r="M467" i="23"/>
  <c r="L467" i="23"/>
  <c r="N461" i="23"/>
  <c r="M461" i="23"/>
  <c r="L461" i="23"/>
  <c r="N455" i="23"/>
  <c r="M455" i="23"/>
  <c r="L455" i="23"/>
  <c r="N449" i="23"/>
  <c r="M449" i="23"/>
  <c r="L449" i="23"/>
  <c r="N443" i="23"/>
  <c r="M443" i="23"/>
  <c r="L443" i="23"/>
  <c r="M437" i="23"/>
  <c r="L437" i="23"/>
  <c r="N437" i="23"/>
  <c r="N431" i="23"/>
  <c r="M431" i="23"/>
  <c r="L431" i="23"/>
  <c r="N425" i="23"/>
  <c r="M425" i="23"/>
  <c r="L425" i="23"/>
  <c r="N419" i="23"/>
  <c r="M419" i="23"/>
  <c r="L419" i="23"/>
  <c r="N413" i="23"/>
  <c r="M413" i="23"/>
  <c r="L413" i="23"/>
  <c r="N407" i="23"/>
  <c r="M407" i="23"/>
  <c r="L407" i="23"/>
  <c r="N401" i="23"/>
  <c r="M401" i="23"/>
  <c r="L401" i="23"/>
  <c r="N395" i="23"/>
  <c r="M395" i="23"/>
  <c r="L395" i="23"/>
  <c r="N389" i="23"/>
  <c r="M389" i="23"/>
  <c r="L389" i="23"/>
  <c r="M383" i="23"/>
  <c r="N383" i="23"/>
  <c r="L383" i="23"/>
  <c r="N377" i="23"/>
  <c r="M377" i="23"/>
  <c r="L377" i="23"/>
  <c r="N371" i="23"/>
  <c r="M371" i="23"/>
  <c r="L371" i="23"/>
  <c r="N365" i="23"/>
  <c r="M365" i="23"/>
  <c r="L365" i="23"/>
  <c r="N359" i="23"/>
  <c r="M359" i="23"/>
  <c r="L359" i="23"/>
  <c r="N353" i="23"/>
  <c r="M353" i="23"/>
  <c r="L353" i="23"/>
  <c r="N347" i="23"/>
  <c r="M347" i="23"/>
  <c r="L347" i="23"/>
  <c r="N341" i="23"/>
  <c r="M341" i="23"/>
  <c r="L341" i="23"/>
  <c r="M335" i="23"/>
  <c r="N335" i="23"/>
  <c r="L335" i="23"/>
  <c r="N329" i="23"/>
  <c r="M329" i="23"/>
  <c r="L329" i="23"/>
  <c r="N323" i="23"/>
  <c r="M323" i="23"/>
  <c r="L323" i="23"/>
  <c r="N317" i="23"/>
  <c r="M317" i="23"/>
  <c r="L317" i="23"/>
  <c r="N311" i="23"/>
  <c r="M311" i="23"/>
  <c r="L311" i="23"/>
  <c r="M305" i="23"/>
  <c r="N305" i="23"/>
  <c r="L305" i="23"/>
  <c r="N299" i="23"/>
  <c r="M299" i="23"/>
  <c r="L299" i="23"/>
  <c r="N293" i="23"/>
  <c r="M293" i="23"/>
  <c r="L293" i="23"/>
  <c r="N287" i="23"/>
  <c r="M287" i="23"/>
  <c r="L287" i="23"/>
  <c r="N281" i="23"/>
  <c r="M281" i="23"/>
  <c r="L281" i="23"/>
  <c r="N275" i="23"/>
  <c r="M275" i="23"/>
  <c r="L275" i="23"/>
  <c r="N269" i="23"/>
  <c r="M269" i="23"/>
  <c r="L269" i="23"/>
  <c r="N263" i="23"/>
  <c r="M263" i="23"/>
  <c r="L263" i="23"/>
  <c r="N257" i="23"/>
  <c r="M257" i="23"/>
  <c r="L257" i="23"/>
  <c r="N251" i="23"/>
  <c r="M251" i="23"/>
  <c r="L251" i="23"/>
  <c r="M245" i="23"/>
  <c r="N245" i="23"/>
  <c r="L245" i="23"/>
  <c r="N239" i="23"/>
  <c r="M239" i="23"/>
  <c r="L239" i="23"/>
  <c r="N233" i="23"/>
  <c r="M233" i="23"/>
  <c r="L233" i="23"/>
  <c r="N227" i="23"/>
  <c r="M227" i="23"/>
  <c r="L227" i="23"/>
  <c r="N221" i="23"/>
  <c r="M221" i="23"/>
  <c r="L221" i="23"/>
  <c r="N215" i="23"/>
  <c r="M215" i="23"/>
  <c r="L215" i="23"/>
  <c r="N209" i="23"/>
  <c r="M209" i="23"/>
  <c r="L209" i="23"/>
  <c r="N203" i="23"/>
  <c r="M203" i="23"/>
  <c r="L203" i="23"/>
  <c r="N197" i="23"/>
  <c r="M197" i="23"/>
  <c r="L197" i="23"/>
  <c r="N191" i="23"/>
  <c r="M191" i="23"/>
  <c r="L191" i="23"/>
  <c r="N185" i="23"/>
  <c r="M185" i="23"/>
  <c r="L185" i="23"/>
  <c r="N179" i="23"/>
  <c r="M179" i="23"/>
  <c r="L179" i="23"/>
  <c r="N173" i="23"/>
  <c r="M173" i="23"/>
  <c r="L173" i="23"/>
  <c r="M167" i="23"/>
  <c r="N167" i="23"/>
  <c r="L167" i="23"/>
  <c r="N161" i="23"/>
  <c r="M161" i="23"/>
  <c r="L161" i="23"/>
  <c r="N155" i="23"/>
  <c r="M155" i="23"/>
  <c r="L155" i="23"/>
  <c r="N149" i="23"/>
  <c r="M149" i="23"/>
  <c r="L149" i="23"/>
  <c r="N143" i="23"/>
  <c r="M143" i="23"/>
  <c r="L143" i="23"/>
  <c r="M137" i="23"/>
  <c r="N137" i="23"/>
  <c r="L137" i="23"/>
  <c r="N131" i="23"/>
  <c r="M131" i="23"/>
  <c r="L131" i="23"/>
  <c r="N125" i="23"/>
  <c r="L125" i="23"/>
  <c r="M125" i="23"/>
  <c r="N119" i="23"/>
  <c r="M119" i="23"/>
  <c r="L119" i="23"/>
  <c r="N113" i="23"/>
  <c r="M113" i="23"/>
  <c r="L113" i="23"/>
  <c r="N107" i="23"/>
  <c r="M107" i="23"/>
  <c r="L107" i="23"/>
  <c r="N101" i="23"/>
  <c r="M101" i="23"/>
  <c r="L101" i="23"/>
  <c r="N95" i="23"/>
  <c r="L95" i="23"/>
  <c r="M95" i="23"/>
  <c r="N89" i="23"/>
  <c r="M89" i="23"/>
  <c r="L89" i="23"/>
  <c r="N83" i="23"/>
  <c r="M83" i="23"/>
  <c r="L83" i="23"/>
  <c r="N77" i="23"/>
  <c r="M77" i="23"/>
  <c r="L77" i="23"/>
  <c r="N71" i="23"/>
  <c r="M71" i="23"/>
  <c r="L71" i="23"/>
  <c r="N65" i="23"/>
  <c r="M65" i="23"/>
  <c r="L65" i="23"/>
  <c r="N59" i="23"/>
  <c r="L59" i="23"/>
  <c r="M59" i="23"/>
  <c r="N53" i="23"/>
  <c r="M53" i="23"/>
  <c r="L53" i="23"/>
  <c r="N47" i="23"/>
  <c r="M47" i="23"/>
  <c r="L47" i="23"/>
  <c r="N41" i="23"/>
  <c r="M41" i="23"/>
  <c r="L41" i="23"/>
  <c r="N35" i="23"/>
  <c r="M35" i="23"/>
  <c r="L35" i="23"/>
  <c r="N29" i="23"/>
  <c r="M29" i="23"/>
  <c r="L29" i="23"/>
  <c r="N23" i="23"/>
  <c r="M23" i="23"/>
  <c r="L23" i="23"/>
  <c r="N17" i="23"/>
  <c r="M17" i="23"/>
  <c r="L17" i="23"/>
  <c r="N11" i="23"/>
  <c r="M11" i="23"/>
  <c r="L11" i="23"/>
  <c r="N5" i="23"/>
  <c r="M5" i="23"/>
  <c r="L5" i="23"/>
  <c r="L658" i="23"/>
  <c r="L604" i="23"/>
  <c r="M511" i="23"/>
  <c r="N692" i="23"/>
  <c r="M692" i="23"/>
  <c r="L692" i="23"/>
  <c r="N650" i="23"/>
  <c r="M650" i="23"/>
  <c r="L650" i="23"/>
  <c r="N677" i="23"/>
  <c r="M677" i="23"/>
  <c r="L677" i="23"/>
  <c r="N682" i="23"/>
  <c r="M682" i="23"/>
  <c r="N670" i="23"/>
  <c r="M670" i="23"/>
  <c r="N664" i="23"/>
  <c r="M664" i="23"/>
  <c r="N652" i="23"/>
  <c r="M652" i="23"/>
  <c r="N646" i="23"/>
  <c r="M646" i="23"/>
  <c r="N640" i="23"/>
  <c r="M640" i="23"/>
  <c r="N634" i="23"/>
  <c r="M634" i="23"/>
  <c r="N622" i="23"/>
  <c r="M622" i="23"/>
  <c r="N616" i="23"/>
  <c r="M616" i="23"/>
  <c r="N610" i="23"/>
  <c r="M610" i="23"/>
  <c r="N598" i="23"/>
  <c r="M598" i="23"/>
  <c r="N592" i="23"/>
  <c r="M592" i="23"/>
  <c r="N586" i="23"/>
  <c r="M586" i="23"/>
  <c r="N580" i="23"/>
  <c r="M580" i="23"/>
  <c r="M574" i="23"/>
  <c r="N574" i="23"/>
  <c r="N568" i="23"/>
  <c r="M568" i="23"/>
  <c r="N562" i="23"/>
  <c r="M562" i="23"/>
  <c r="N556" i="23"/>
  <c r="M556" i="23"/>
  <c r="N550" i="23"/>
  <c r="M550" i="23"/>
  <c r="N544" i="23"/>
  <c r="M544" i="23"/>
  <c r="M538" i="23"/>
  <c r="N538" i="23"/>
  <c r="N532" i="23"/>
  <c r="M532" i="23"/>
  <c r="N526" i="23"/>
  <c r="M526" i="23"/>
  <c r="M520" i="23"/>
  <c r="N520" i="23"/>
  <c r="N514" i="23"/>
  <c r="M514" i="23"/>
  <c r="N508" i="23"/>
  <c r="M508" i="23"/>
  <c r="N502" i="23"/>
  <c r="M502" i="23"/>
  <c r="N496" i="23"/>
  <c r="M496" i="23"/>
  <c r="N490" i="23"/>
  <c r="M490" i="23"/>
  <c r="N484" i="23"/>
  <c r="M484" i="23"/>
  <c r="N478" i="23"/>
  <c r="M478" i="23"/>
  <c r="N472" i="23"/>
  <c r="M472" i="23"/>
  <c r="M466" i="23"/>
  <c r="N466" i="23"/>
  <c r="N460" i="23"/>
  <c r="M460" i="23"/>
  <c r="N454" i="23"/>
  <c r="M454" i="23"/>
  <c r="N448" i="23"/>
  <c r="M448" i="23"/>
  <c r="N442" i="23"/>
  <c r="M442" i="23"/>
  <c r="M436" i="23"/>
  <c r="N436" i="23"/>
  <c r="N430" i="23"/>
  <c r="M430" i="23"/>
  <c r="N424" i="23"/>
  <c r="M424" i="23"/>
  <c r="N418" i="23"/>
  <c r="M418" i="23"/>
  <c r="N412" i="23"/>
  <c r="M412" i="23"/>
  <c r="N406" i="23"/>
  <c r="M406" i="23"/>
  <c r="N400" i="23"/>
  <c r="M400" i="23"/>
  <c r="N394" i="23"/>
  <c r="M394" i="23"/>
  <c r="N388" i="23"/>
  <c r="M388" i="23"/>
  <c r="N382" i="23"/>
  <c r="M382" i="23"/>
  <c r="N376" i="23"/>
  <c r="M376" i="23"/>
  <c r="L376" i="23"/>
  <c r="N370" i="23"/>
  <c r="M370" i="23"/>
  <c r="L370" i="23"/>
  <c r="N364" i="23"/>
  <c r="M364" i="23"/>
  <c r="L364" i="23"/>
  <c r="N358" i="23"/>
  <c r="M358" i="23"/>
  <c r="L358" i="23"/>
  <c r="N352" i="23"/>
  <c r="M352" i="23"/>
  <c r="L352" i="23"/>
  <c r="N346" i="23"/>
  <c r="M346" i="23"/>
  <c r="L346" i="23"/>
  <c r="N340" i="23"/>
  <c r="M340" i="23"/>
  <c r="L340" i="23"/>
  <c r="N334" i="23"/>
  <c r="M334" i="23"/>
  <c r="L334" i="23"/>
  <c r="N328" i="23"/>
  <c r="M328" i="23"/>
  <c r="L328" i="23"/>
  <c r="N322" i="23"/>
  <c r="M322" i="23"/>
  <c r="L322" i="23"/>
  <c r="N316" i="23"/>
  <c r="M316" i="23"/>
  <c r="L316" i="23"/>
  <c r="N310" i="23"/>
  <c r="M310" i="23"/>
  <c r="L310" i="23"/>
  <c r="N304" i="23"/>
  <c r="M304" i="23"/>
  <c r="L304" i="23"/>
  <c r="N298" i="23"/>
  <c r="M298" i="23"/>
  <c r="L298" i="23"/>
  <c r="N292" i="23"/>
  <c r="M292" i="23"/>
  <c r="L292" i="23"/>
  <c r="N286" i="23"/>
  <c r="M286" i="23"/>
  <c r="L286" i="23"/>
  <c r="N280" i="23"/>
  <c r="M280" i="23"/>
  <c r="L280" i="23"/>
  <c r="N274" i="23"/>
  <c r="M274" i="23"/>
  <c r="L274" i="23"/>
  <c r="N268" i="23"/>
  <c r="M268" i="23"/>
  <c r="L268" i="23"/>
  <c r="N262" i="23"/>
  <c r="M262" i="23"/>
  <c r="L262" i="23"/>
  <c r="N256" i="23"/>
  <c r="M256" i="23"/>
  <c r="L256" i="23"/>
  <c r="N250" i="23"/>
  <c r="M250" i="23"/>
  <c r="L250" i="23"/>
  <c r="N244" i="23"/>
  <c r="M244" i="23"/>
  <c r="L244" i="23"/>
  <c r="N238" i="23"/>
  <c r="M238" i="23"/>
  <c r="L238" i="23"/>
  <c r="N232" i="23"/>
  <c r="M232" i="23"/>
  <c r="L232" i="23"/>
  <c r="N226" i="23"/>
  <c r="M226" i="23"/>
  <c r="L226" i="23"/>
  <c r="N220" i="23"/>
  <c r="M220" i="23"/>
  <c r="L220" i="23"/>
  <c r="N214" i="23"/>
  <c r="M214" i="23"/>
  <c r="L214" i="23"/>
  <c r="N208" i="23"/>
  <c r="M208" i="23"/>
  <c r="L208" i="23"/>
  <c r="N202" i="23"/>
  <c r="M202" i="23"/>
  <c r="L202" i="23"/>
  <c r="N196" i="23"/>
  <c r="M196" i="23"/>
  <c r="L196" i="23"/>
  <c r="N190" i="23"/>
  <c r="M190" i="23"/>
  <c r="L190" i="23"/>
  <c r="N184" i="23"/>
  <c r="M184" i="23"/>
  <c r="L184" i="23"/>
  <c r="N178" i="23"/>
  <c r="M178" i="23"/>
  <c r="L178" i="23"/>
  <c r="N172" i="23"/>
  <c r="M172" i="23"/>
  <c r="L172" i="23"/>
  <c r="N166" i="23"/>
  <c r="M166" i="23"/>
  <c r="L166" i="23"/>
  <c r="N160" i="23"/>
  <c r="M160" i="23"/>
  <c r="L160" i="23"/>
  <c r="N154" i="23"/>
  <c r="M154" i="23"/>
  <c r="L154" i="23"/>
  <c r="N148" i="23"/>
  <c r="M148" i="23"/>
  <c r="L148" i="23"/>
  <c r="N142" i="23"/>
  <c r="M142" i="23"/>
  <c r="L142" i="23"/>
  <c r="N136" i="23"/>
  <c r="M136" i="23"/>
  <c r="L136" i="23"/>
  <c r="N130" i="23"/>
  <c r="M130" i="23"/>
  <c r="L130" i="23"/>
  <c r="N124" i="23"/>
  <c r="M124" i="23"/>
  <c r="L124" i="23"/>
  <c r="N118" i="23"/>
  <c r="M118" i="23"/>
  <c r="L118" i="23"/>
  <c r="N112" i="23"/>
  <c r="M112" i="23"/>
  <c r="L112" i="23"/>
  <c r="N106" i="23"/>
  <c r="M106" i="23"/>
  <c r="L106" i="23"/>
  <c r="N100" i="23"/>
  <c r="M100" i="23"/>
  <c r="L100" i="23"/>
  <c r="N94" i="23"/>
  <c r="M94" i="23"/>
  <c r="L94" i="23"/>
  <c r="N88" i="23"/>
  <c r="M88" i="23"/>
  <c r="L88" i="23"/>
  <c r="N82" i="23"/>
  <c r="M82" i="23"/>
  <c r="L82" i="23"/>
  <c r="N76" i="23"/>
  <c r="M76" i="23"/>
  <c r="L76" i="23"/>
  <c r="N70" i="23"/>
  <c r="L70" i="23"/>
  <c r="M70" i="23"/>
  <c r="N64" i="23"/>
  <c r="M64" i="23"/>
  <c r="L64" i="23"/>
  <c r="N58" i="23"/>
  <c r="M58" i="23"/>
  <c r="L58" i="23"/>
  <c r="N52" i="23"/>
  <c r="M52" i="23"/>
  <c r="L52" i="23"/>
  <c r="N46" i="23"/>
  <c r="L46" i="23"/>
  <c r="M46" i="23"/>
  <c r="N40" i="23"/>
  <c r="M40" i="23"/>
  <c r="L40" i="23"/>
  <c r="N34" i="23"/>
  <c r="M34" i="23"/>
  <c r="L34" i="23"/>
  <c r="N28" i="23"/>
  <c r="M28" i="23"/>
  <c r="L28" i="23"/>
  <c r="N22" i="23"/>
  <c r="M22" i="23"/>
  <c r="L22" i="23"/>
  <c r="N16" i="23"/>
  <c r="M16" i="23"/>
  <c r="L16" i="23"/>
  <c r="N10" i="23"/>
  <c r="M10" i="23"/>
  <c r="L10" i="23"/>
  <c r="L520" i="23"/>
  <c r="L484" i="23"/>
  <c r="L448" i="23"/>
  <c r="L412" i="23"/>
  <c r="L374" i="23"/>
  <c r="M685" i="23"/>
  <c r="M457" i="23"/>
  <c r="N668" i="23"/>
  <c r="M668" i="23"/>
  <c r="L668" i="23"/>
  <c r="N689" i="23"/>
  <c r="M689" i="23"/>
  <c r="L689" i="23"/>
  <c r="N688" i="23"/>
  <c r="M688" i="23"/>
  <c r="N676" i="23"/>
  <c r="M676" i="23"/>
  <c r="N4" i="23"/>
  <c r="M4" i="23"/>
  <c r="N687" i="23"/>
  <c r="M687" i="23"/>
  <c r="N681" i="23"/>
  <c r="M681" i="23"/>
  <c r="N675" i="23"/>
  <c r="M675" i="23"/>
  <c r="N669" i="23"/>
  <c r="M669" i="23"/>
  <c r="N663" i="23"/>
  <c r="M663" i="23"/>
  <c r="N657" i="23"/>
  <c r="M657" i="23"/>
  <c r="N651" i="23"/>
  <c r="M651" i="23"/>
  <c r="N645" i="23"/>
  <c r="M645" i="23"/>
  <c r="N639" i="23"/>
  <c r="M639" i="23"/>
  <c r="N633" i="23"/>
  <c r="M633" i="23"/>
  <c r="N627" i="23"/>
  <c r="M627" i="23"/>
  <c r="N621" i="23"/>
  <c r="M621" i="23"/>
  <c r="N615" i="23"/>
  <c r="M615" i="23"/>
  <c r="N609" i="23"/>
  <c r="M609" i="23"/>
  <c r="N603" i="23"/>
  <c r="M603" i="23"/>
  <c r="N597" i="23"/>
  <c r="M597" i="23"/>
  <c r="N591" i="23"/>
  <c r="M591" i="23"/>
  <c r="N585" i="23"/>
  <c r="M585" i="23"/>
  <c r="N579" i="23"/>
  <c r="M579" i="23"/>
  <c r="N573" i="23"/>
  <c r="M573" i="23"/>
  <c r="N567" i="23"/>
  <c r="M567" i="23"/>
  <c r="N561" i="23"/>
  <c r="M561" i="23"/>
  <c r="N555" i="23"/>
  <c r="M555" i="23"/>
  <c r="N549" i="23"/>
  <c r="M549" i="23"/>
  <c r="N543" i="23"/>
  <c r="M543" i="23"/>
  <c r="N537" i="23"/>
  <c r="M537" i="23"/>
  <c r="L537" i="23"/>
  <c r="N531" i="23"/>
  <c r="M531" i="23"/>
  <c r="L531" i="23"/>
  <c r="N525" i="23"/>
  <c r="M525" i="23"/>
  <c r="L525" i="23"/>
  <c r="N519" i="23"/>
  <c r="M519" i="23"/>
  <c r="L519" i="23"/>
  <c r="N513" i="23"/>
  <c r="M513" i="23"/>
  <c r="L513" i="23"/>
  <c r="N507" i="23"/>
  <c r="M507" i="23"/>
  <c r="L507" i="23"/>
  <c r="N501" i="23"/>
  <c r="M501" i="23"/>
  <c r="L501" i="23"/>
  <c r="N495" i="23"/>
  <c r="M495" i="23"/>
  <c r="L495" i="23"/>
  <c r="N489" i="23"/>
  <c r="M489" i="23"/>
  <c r="L489" i="23"/>
  <c r="N483" i="23"/>
  <c r="M483" i="23"/>
  <c r="L483" i="23"/>
  <c r="N477" i="23"/>
  <c r="M477" i="23"/>
  <c r="L477" i="23"/>
  <c r="N471" i="23"/>
  <c r="M471" i="23"/>
  <c r="L471" i="23"/>
  <c r="M465" i="23"/>
  <c r="N465" i="23"/>
  <c r="L465" i="23"/>
  <c r="N459" i="23"/>
  <c r="M459" i="23"/>
  <c r="L459" i="23"/>
  <c r="N453" i="23"/>
  <c r="M453" i="23"/>
  <c r="L453" i="23"/>
  <c r="N447" i="23"/>
  <c r="M447" i="23"/>
  <c r="L447" i="23"/>
  <c r="N441" i="23"/>
  <c r="M441" i="23"/>
  <c r="L441" i="23"/>
  <c r="N435" i="23"/>
  <c r="M435" i="23"/>
  <c r="L435" i="23"/>
  <c r="N429" i="23"/>
  <c r="M429" i="23"/>
  <c r="L429" i="23"/>
  <c r="M423" i="23"/>
  <c r="N423" i="23"/>
  <c r="L423" i="23"/>
  <c r="N417" i="23"/>
  <c r="M417" i="23"/>
  <c r="L417" i="23"/>
  <c r="N411" i="23"/>
  <c r="M411" i="23"/>
  <c r="L411" i="23"/>
  <c r="N405" i="23"/>
  <c r="M405" i="23"/>
  <c r="L405" i="23"/>
  <c r="N399" i="23"/>
  <c r="M399" i="23"/>
  <c r="L399" i="23"/>
  <c r="N393" i="23"/>
  <c r="M393" i="23"/>
  <c r="L393" i="23"/>
  <c r="N387" i="23"/>
  <c r="M387" i="23"/>
  <c r="L387" i="23"/>
  <c r="M381" i="23"/>
  <c r="N381" i="23"/>
  <c r="L381" i="23"/>
  <c r="N375" i="23"/>
  <c r="M375" i="23"/>
  <c r="L375" i="23"/>
  <c r="N369" i="23"/>
  <c r="M369" i="23"/>
  <c r="L369" i="23"/>
  <c r="N363" i="23"/>
  <c r="M363" i="23"/>
  <c r="L363" i="23"/>
  <c r="M357" i="23"/>
  <c r="N357" i="23"/>
  <c r="L357" i="23"/>
  <c r="N351" i="23"/>
  <c r="M351" i="23"/>
  <c r="L351" i="23"/>
  <c r="N345" i="23"/>
  <c r="M345" i="23"/>
  <c r="L345" i="23"/>
  <c r="N339" i="23"/>
  <c r="M339" i="23"/>
  <c r="L339" i="23"/>
  <c r="N333" i="23"/>
  <c r="M333" i="23"/>
  <c r="L333" i="23"/>
  <c r="N327" i="23"/>
  <c r="M327" i="23"/>
  <c r="N321" i="23"/>
  <c r="M321" i="23"/>
  <c r="L321" i="23"/>
  <c r="N315" i="23"/>
  <c r="M315" i="23"/>
  <c r="N309" i="23"/>
  <c r="M309" i="23"/>
  <c r="L309" i="23"/>
  <c r="N303" i="23"/>
  <c r="M303" i="23"/>
  <c r="N297" i="23"/>
  <c r="M297" i="23"/>
  <c r="L297" i="23"/>
  <c r="N291" i="23"/>
  <c r="M291" i="23"/>
  <c r="N285" i="23"/>
  <c r="M285" i="23"/>
  <c r="L285" i="23"/>
  <c r="N279" i="23"/>
  <c r="M279" i="23"/>
  <c r="N273" i="23"/>
  <c r="M273" i="23"/>
  <c r="L273" i="23"/>
  <c r="N267" i="23"/>
  <c r="M267" i="23"/>
  <c r="N261" i="23"/>
  <c r="M261" i="23"/>
  <c r="L261" i="23"/>
  <c r="N255" i="23"/>
  <c r="M255" i="23"/>
  <c r="N249" i="23"/>
  <c r="M249" i="23"/>
  <c r="L249" i="23"/>
  <c r="N243" i="23"/>
  <c r="M243" i="23"/>
  <c r="N237" i="23"/>
  <c r="M237" i="23"/>
  <c r="L237" i="23"/>
  <c r="N231" i="23"/>
  <c r="M231" i="23"/>
  <c r="N225" i="23"/>
  <c r="M225" i="23"/>
  <c r="L225" i="23"/>
  <c r="N219" i="23"/>
  <c r="M219" i="23"/>
  <c r="N213" i="23"/>
  <c r="M213" i="23"/>
  <c r="L213" i="23"/>
  <c r="N207" i="23"/>
  <c r="M207" i="23"/>
  <c r="N201" i="23"/>
  <c r="M201" i="23"/>
  <c r="L201" i="23"/>
  <c r="N195" i="23"/>
  <c r="M195" i="23"/>
  <c r="N189" i="23"/>
  <c r="L189" i="23"/>
  <c r="M189" i="23"/>
  <c r="N183" i="23"/>
  <c r="M183" i="23"/>
  <c r="N177" i="23"/>
  <c r="M177" i="23"/>
  <c r="L177" i="23"/>
  <c r="N171" i="23"/>
  <c r="M171" i="23"/>
  <c r="N165" i="23"/>
  <c r="M165" i="23"/>
  <c r="L165" i="23"/>
  <c r="N159" i="23"/>
  <c r="M159" i="23"/>
  <c r="N153" i="23"/>
  <c r="M153" i="23"/>
  <c r="L153" i="23"/>
  <c r="N147" i="23"/>
  <c r="M147" i="23"/>
  <c r="N141" i="23"/>
  <c r="M141" i="23"/>
  <c r="L141" i="23"/>
  <c r="N135" i="23"/>
  <c r="M135" i="23"/>
  <c r="N129" i="23"/>
  <c r="M129" i="23"/>
  <c r="L129" i="23"/>
  <c r="N123" i="23"/>
  <c r="M123" i="23"/>
  <c r="N117" i="23"/>
  <c r="M117" i="23"/>
  <c r="L117" i="23"/>
  <c r="N111" i="23"/>
  <c r="M111" i="23"/>
  <c r="N105" i="23"/>
  <c r="M105" i="23"/>
  <c r="L105" i="23"/>
  <c r="N99" i="23"/>
  <c r="M99" i="23"/>
  <c r="N93" i="23"/>
  <c r="M93" i="23"/>
  <c r="L93" i="23"/>
  <c r="L688" i="23"/>
  <c r="L670" i="23"/>
  <c r="L652" i="23"/>
  <c r="L634" i="23"/>
  <c r="L616" i="23"/>
  <c r="L598" i="23"/>
  <c r="L580" i="23"/>
  <c r="L562" i="23"/>
  <c r="L544" i="23"/>
  <c r="L514" i="23"/>
  <c r="L478" i="23"/>
  <c r="L442" i="23"/>
  <c r="L406" i="23"/>
  <c r="L366" i="23"/>
  <c r="L303" i="23"/>
  <c r="L231" i="23"/>
  <c r="L159" i="23"/>
  <c r="M658" i="23"/>
  <c r="M403" i="23"/>
  <c r="N628" i="23"/>
  <c r="N87" i="23"/>
  <c r="M87" i="23"/>
  <c r="N81" i="23"/>
  <c r="M81" i="23"/>
  <c r="N75" i="23"/>
  <c r="M75" i="23"/>
  <c r="N69" i="23"/>
  <c r="M69" i="23"/>
  <c r="N63" i="23"/>
  <c r="M63" i="23"/>
  <c r="N57" i="23"/>
  <c r="M57" i="23"/>
  <c r="N51" i="23"/>
  <c r="M51" i="23"/>
  <c r="N45" i="23"/>
  <c r="M45" i="23"/>
  <c r="N39" i="23"/>
  <c r="M39" i="23"/>
  <c r="N33" i="23"/>
  <c r="M33" i="23"/>
  <c r="N27" i="23"/>
  <c r="M27" i="23"/>
  <c r="N21" i="23"/>
  <c r="M21" i="23"/>
  <c r="N15" i="23"/>
  <c r="M15" i="23"/>
  <c r="N9" i="23"/>
  <c r="M9" i="23"/>
  <c r="L73" i="23"/>
  <c r="N164" i="23"/>
  <c r="N158" i="23"/>
  <c r="M158" i="23"/>
  <c r="N152" i="23"/>
  <c r="M152" i="23"/>
  <c r="N146" i="23"/>
  <c r="M146" i="23"/>
  <c r="N140" i="23"/>
  <c r="M140" i="23"/>
  <c r="N134" i="23"/>
  <c r="N128" i="23"/>
  <c r="M128" i="23"/>
  <c r="N122" i="23"/>
  <c r="M122" i="23"/>
  <c r="N116" i="23"/>
  <c r="M116" i="23"/>
  <c r="N110" i="23"/>
  <c r="M110" i="23"/>
  <c r="N104" i="23"/>
  <c r="N98" i="23"/>
  <c r="M98" i="23"/>
  <c r="N92" i="23"/>
  <c r="M92" i="23"/>
  <c r="N86" i="23"/>
  <c r="M86" i="23"/>
  <c r="N80" i="23"/>
  <c r="M80" i="23"/>
  <c r="N74" i="23"/>
  <c r="M74" i="23"/>
  <c r="N68" i="23"/>
  <c r="M68" i="23"/>
  <c r="N62" i="23"/>
  <c r="M62" i="23"/>
  <c r="N56" i="23"/>
  <c r="M56" i="23"/>
  <c r="N50" i="23"/>
  <c r="M50" i="23"/>
  <c r="N44" i="23"/>
  <c r="M44" i="23"/>
  <c r="N38" i="23"/>
  <c r="M38" i="23"/>
  <c r="N32" i="23"/>
  <c r="M32" i="23"/>
  <c r="N26" i="23"/>
  <c r="M26" i="23"/>
  <c r="N20" i="23"/>
  <c r="M20" i="23"/>
  <c r="N14" i="23"/>
  <c r="M14" i="23"/>
  <c r="N8" i="23"/>
  <c r="M8" i="23"/>
  <c r="L81" i="23"/>
  <c r="L69" i="23"/>
  <c r="L57" i="23"/>
  <c r="L45" i="23"/>
  <c r="L33" i="23"/>
  <c r="L21" i="23"/>
  <c r="L9" i="23"/>
  <c r="N175" i="23"/>
  <c r="M175" i="23"/>
  <c r="N169" i="23"/>
  <c r="M169" i="23"/>
  <c r="N163" i="23"/>
  <c r="N157" i="23"/>
  <c r="M157" i="23"/>
  <c r="N151" i="23"/>
  <c r="M151" i="23"/>
  <c r="N145" i="23"/>
  <c r="M145" i="23"/>
  <c r="N139" i="23"/>
  <c r="M139" i="23"/>
  <c r="N133" i="23"/>
  <c r="M133" i="23"/>
  <c r="N127" i="23"/>
  <c r="M127" i="23"/>
  <c r="N121" i="23"/>
  <c r="M121" i="23"/>
  <c r="N115" i="23"/>
  <c r="M115" i="23"/>
  <c r="N109" i="23"/>
  <c r="M109" i="23"/>
  <c r="N103" i="23"/>
  <c r="N97" i="23"/>
  <c r="M97" i="23"/>
  <c r="N91" i="23"/>
  <c r="M91" i="23"/>
  <c r="N85" i="23"/>
  <c r="M85" i="23"/>
  <c r="N79" i="23"/>
  <c r="M79" i="23"/>
  <c r="N73" i="23"/>
  <c r="N67" i="23"/>
  <c r="M67" i="23"/>
  <c r="N61" i="23"/>
  <c r="M61" i="23"/>
  <c r="N55" i="23"/>
  <c r="M55" i="23"/>
  <c r="N49" i="23"/>
  <c r="M49" i="23"/>
  <c r="N43" i="23"/>
  <c r="M43" i="23"/>
  <c r="N37" i="23"/>
  <c r="M37" i="23"/>
  <c r="N31" i="23"/>
  <c r="M31" i="23"/>
  <c r="N25" i="23"/>
  <c r="M25" i="23"/>
  <c r="N19" i="23"/>
  <c r="N13" i="23"/>
  <c r="M13" i="23"/>
  <c r="N7" i="23"/>
  <c r="M7" i="23"/>
  <c r="L164" i="23"/>
  <c r="L152" i="23"/>
  <c r="L140" i="23"/>
  <c r="L128" i="23"/>
  <c r="L116" i="23"/>
  <c r="L104" i="23"/>
  <c r="L92" i="23"/>
  <c r="L80" i="23"/>
  <c r="L68" i="23"/>
  <c r="L56" i="23"/>
  <c r="L44" i="23"/>
  <c r="L32" i="23"/>
  <c r="L20" i="23"/>
  <c r="L8" i="23"/>
  <c r="M19" i="23"/>
  <c r="N174" i="23"/>
  <c r="M174" i="23"/>
  <c r="L174" i="23"/>
  <c r="N168" i="23"/>
  <c r="M168" i="23"/>
  <c r="L168" i="23"/>
  <c r="N162" i="23"/>
  <c r="M162" i="23"/>
  <c r="L162" i="23"/>
  <c r="N156" i="23"/>
  <c r="L156" i="23"/>
  <c r="M156" i="23"/>
  <c r="N150" i="23"/>
  <c r="M150" i="23"/>
  <c r="L150" i="23"/>
  <c r="N144" i="23"/>
  <c r="M144" i="23"/>
  <c r="L144" i="23"/>
  <c r="N138" i="23"/>
  <c r="L138" i="23"/>
  <c r="N132" i="23"/>
  <c r="M132" i="23"/>
  <c r="L132" i="23"/>
  <c r="N126" i="23"/>
  <c r="L126" i="23"/>
  <c r="M126" i="23"/>
  <c r="N120" i="23"/>
  <c r="M120" i="23"/>
  <c r="L120" i="23"/>
  <c r="N114" i="23"/>
  <c r="M114" i="23"/>
  <c r="L114" i="23"/>
  <c r="N108" i="23"/>
  <c r="M108" i="23"/>
  <c r="L108" i="23"/>
  <c r="N102" i="23"/>
  <c r="M102" i="23"/>
  <c r="L102" i="23"/>
  <c r="N96" i="23"/>
  <c r="M96" i="23"/>
  <c r="L96" i="23"/>
  <c r="N90" i="23"/>
  <c r="M90" i="23"/>
  <c r="L90" i="23"/>
  <c r="N84" i="23"/>
  <c r="M84" i="23"/>
  <c r="L84" i="23"/>
  <c r="N78" i="23"/>
  <c r="M78" i="23"/>
  <c r="L78" i="23"/>
  <c r="N72" i="23"/>
  <c r="M72" i="23"/>
  <c r="L72" i="23"/>
  <c r="N66" i="23"/>
  <c r="M66" i="23"/>
  <c r="L66" i="23"/>
  <c r="N60" i="23"/>
  <c r="L60" i="23"/>
  <c r="M60" i="23"/>
  <c r="N54" i="23"/>
  <c r="M54" i="23"/>
  <c r="L54" i="23"/>
  <c r="N48" i="23"/>
  <c r="M48" i="23"/>
  <c r="L48" i="23"/>
  <c r="N42" i="23"/>
  <c r="M42" i="23"/>
  <c r="L42" i="23"/>
  <c r="N36" i="23"/>
  <c r="M36" i="23"/>
  <c r="L36" i="23"/>
  <c r="N30" i="23"/>
  <c r="M30" i="23"/>
  <c r="L30" i="23"/>
  <c r="N18" i="23"/>
  <c r="L18" i="23"/>
  <c r="N12" i="23"/>
  <c r="M12" i="23"/>
  <c r="L12" i="23"/>
  <c r="N6" i="23"/>
  <c r="M6" i="23"/>
  <c r="L6" i="23"/>
  <c r="L175" i="23"/>
  <c r="L163" i="23"/>
  <c r="L151" i="23"/>
  <c r="L139" i="23"/>
  <c r="L127" i="23"/>
  <c r="L115" i="23"/>
  <c r="L103" i="23"/>
  <c r="L91" i="23"/>
  <c r="L79" i="23"/>
  <c r="L67" i="23"/>
  <c r="L55" i="23"/>
  <c r="L43" i="23"/>
  <c r="L31" i="23"/>
  <c r="L19" i="23"/>
  <c r="L7" i="23"/>
  <c r="M134" i="23"/>
  <c r="M18" i="23"/>
  <c r="I179" i="54" l="1"/>
  <c r="I178" i="54"/>
  <c r="I5" i="54"/>
  <c r="I177" i="54"/>
  <c r="I181" i="54"/>
  <c r="I4" i="54"/>
  <c r="I1543" i="54"/>
  <c r="I1500" i="54"/>
  <c r="I849" i="54"/>
  <c r="I1652" i="54"/>
  <c r="I1609" i="54"/>
  <c r="I816" i="54"/>
  <c r="I1576" i="54"/>
  <c r="I1457" i="54"/>
  <c r="I1424" i="54"/>
  <c r="I1391" i="54"/>
  <c r="I783" i="54"/>
  <c r="I687" i="54"/>
  <c r="I654" i="54"/>
  <c r="I892" i="54"/>
  <c r="I730" i="54"/>
  <c r="I201" i="54"/>
  <c r="I257" i="54"/>
  <c r="I295" i="54"/>
  <c r="I229" i="54"/>
  <c r="I1593" i="54"/>
  <c r="I1147" i="54"/>
  <c r="I1114" i="54"/>
  <c r="I1081" i="54"/>
  <c r="I1560" i="54"/>
  <c r="I1527" i="54"/>
  <c r="I1190" i="54"/>
  <c r="I1636" i="54"/>
  <c r="I188" i="54"/>
  <c r="I397" i="54"/>
  <c r="I369" i="54"/>
  <c r="I338" i="54"/>
  <c r="I356" i="54"/>
  <c r="I1798" i="54"/>
  <c r="I1689" i="54"/>
  <c r="I1755" i="54"/>
  <c r="I1722" i="54"/>
  <c r="I1294" i="54"/>
  <c r="I1261" i="54"/>
  <c r="I1228" i="54"/>
  <c r="I1028" i="54"/>
  <c r="I1337" i="54"/>
  <c r="I463" i="54"/>
  <c r="I919" i="54"/>
  <c r="I985" i="54"/>
  <c r="I425" i="54"/>
  <c r="I952" i="54"/>
  <c r="I453" i="54"/>
  <c r="I491" i="54"/>
  <c r="I4286" i="54"/>
  <c r="I4220" i="54"/>
  <c r="I4348" i="54"/>
  <c r="I4154" i="54"/>
  <c r="I4089" i="54"/>
  <c r="I4479" i="54"/>
  <c r="I4545" i="54"/>
  <c r="I4413" i="54"/>
  <c r="I420" i="54"/>
  <c r="I364" i="54"/>
  <c r="I333" i="54"/>
  <c r="I351" i="54"/>
  <c r="I392" i="54"/>
  <c r="I458" i="54"/>
  <c r="I4507" i="54"/>
  <c r="I4375" i="54"/>
  <c r="I4310" i="54"/>
  <c r="I4441" i="54"/>
  <c r="I4248" i="54"/>
  <c r="I3989" i="54"/>
  <c r="I3773" i="54"/>
  <c r="I4182" i="54"/>
  <c r="I4051" i="54"/>
  <c r="I3841" i="54"/>
  <c r="I3708" i="54"/>
  <c r="I3634" i="54"/>
  <c r="I3915" i="54"/>
  <c r="I4116" i="54"/>
  <c r="I3489" i="54"/>
  <c r="I3347" i="54"/>
  <c r="I3560" i="54"/>
  <c r="I3421" i="54"/>
  <c r="I3202" i="54"/>
  <c r="I3273" i="54"/>
  <c r="I3134" i="54"/>
  <c r="I2915" i="54"/>
  <c r="I2789" i="54"/>
  <c r="I2986" i="54"/>
  <c r="I3060" i="54"/>
  <c r="I2847" i="54"/>
  <c r="I1608" i="54"/>
  <c r="I1575" i="54"/>
  <c r="I1456" i="54"/>
  <c r="I1423" i="54"/>
  <c r="I1390" i="54"/>
  <c r="I891" i="54"/>
  <c r="I1542" i="54"/>
  <c r="I1651" i="54"/>
  <c r="I1499" i="54"/>
  <c r="I815" i="54"/>
  <c r="I729" i="54"/>
  <c r="I653" i="54"/>
  <c r="I782" i="54"/>
  <c r="I686" i="54"/>
  <c r="I848" i="54"/>
  <c r="I285" i="54"/>
  <c r="I323" i="54"/>
  <c r="I708" i="54"/>
  <c r="I751" i="54"/>
  <c r="I1053" i="54"/>
  <c r="I1010" i="54"/>
  <c r="I1356" i="54"/>
  <c r="I1313" i="54"/>
  <c r="I1822" i="54"/>
  <c r="I1779" i="54"/>
  <c r="I4354" i="54"/>
  <c r="I4292" i="54"/>
  <c r="I4226" i="54"/>
  <c r="I4033" i="54"/>
  <c r="I4160" i="54"/>
  <c r="I3608" i="54"/>
  <c r="I3682" i="54"/>
  <c r="I4095" i="54"/>
  <c r="I3468" i="54"/>
  <c r="I3321" i="54"/>
  <c r="I3536" i="54"/>
  <c r="I3395" i="54"/>
  <c r="I3181" i="54"/>
  <c r="I3249" i="54"/>
  <c r="I3108" i="54"/>
  <c r="I2894" i="54"/>
  <c r="I3034" i="54"/>
  <c r="I2962" i="54"/>
  <c r="I2826" i="54"/>
  <c r="I4419" i="54"/>
  <c r="I4485" i="54"/>
  <c r="I2713" i="54"/>
  <c r="I2704" i="54"/>
  <c r="I2695" i="54"/>
  <c r="I2724" i="54"/>
  <c r="I2718" i="54"/>
  <c r="I2721" i="54"/>
  <c r="I2709" i="54"/>
  <c r="I2700" i="54"/>
  <c r="I2694" i="54"/>
  <c r="I2711" i="54"/>
  <c r="I2702" i="54"/>
  <c r="I2696" i="54"/>
  <c r="I2156" i="54"/>
  <c r="I2135" i="54"/>
  <c r="I2143" i="54"/>
  <c r="I2152" i="54"/>
  <c r="I2146" i="54"/>
  <c r="I2140" i="54"/>
  <c r="I2131" i="54"/>
  <c r="I2133" i="54"/>
  <c r="I2160" i="54"/>
  <c r="I156" i="54"/>
  <c r="I90" i="54"/>
  <c r="I62" i="54"/>
  <c r="I118" i="54"/>
  <c r="I1821" i="54"/>
  <c r="I1740" i="54"/>
  <c r="I1707" i="54"/>
  <c r="I1778" i="54"/>
  <c r="I30" i="54"/>
  <c r="I12" i="54"/>
  <c r="I690" i="54"/>
  <c r="I657" i="54"/>
  <c r="I733" i="54"/>
  <c r="I1605" i="54"/>
  <c r="I1572" i="54"/>
  <c r="I1453" i="54"/>
  <c r="I1420" i="54"/>
  <c r="I1387" i="54"/>
  <c r="I1539" i="54"/>
  <c r="I888" i="54"/>
  <c r="I1648" i="54"/>
  <c r="I1496" i="54"/>
  <c r="I726" i="54"/>
  <c r="I779" i="54"/>
  <c r="I683" i="54"/>
  <c r="I650" i="54"/>
  <c r="I845" i="54"/>
  <c r="I812" i="54"/>
  <c r="I3105" i="54"/>
  <c r="I3031" i="54"/>
  <c r="I600" i="54"/>
  <c r="I643" i="54"/>
  <c r="I1315" i="54"/>
  <c r="I1358" i="54"/>
  <c r="I1670" i="54"/>
  <c r="I1627" i="54"/>
  <c r="I27" i="54"/>
  <c r="I9" i="54"/>
  <c r="I108" i="54"/>
  <c r="I39" i="54"/>
  <c r="I21" i="54"/>
  <c r="I80" i="54"/>
  <c r="I52" i="54"/>
  <c r="I1789" i="54"/>
  <c r="I1746" i="54"/>
  <c r="I1713" i="54"/>
  <c r="I1680" i="54"/>
  <c r="I1138" i="54"/>
  <c r="I1105" i="54"/>
  <c r="I1072" i="54"/>
  <c r="I1181" i="54"/>
  <c r="I146" i="54"/>
  <c r="I1332" i="54"/>
  <c r="I876" i="54"/>
  <c r="I1289" i="54"/>
  <c r="I1256" i="54"/>
  <c r="I1223" i="54"/>
  <c r="I833" i="54"/>
  <c r="I800" i="54"/>
  <c r="I767" i="54"/>
  <c r="I605" i="54"/>
  <c r="I562" i="54"/>
  <c r="I529" i="54"/>
  <c r="I496" i="54"/>
  <c r="I1540" i="54"/>
  <c r="I1649" i="54"/>
  <c r="I1606" i="54"/>
  <c r="I1573" i="54"/>
  <c r="I813" i="54"/>
  <c r="I1497" i="54"/>
  <c r="I846" i="54"/>
  <c r="I1454" i="54"/>
  <c r="I1421" i="54"/>
  <c r="I1388" i="54"/>
  <c r="I684" i="54"/>
  <c r="I651" i="54"/>
  <c r="I780" i="54"/>
  <c r="I889" i="54"/>
  <c r="I727" i="54"/>
  <c r="I4397" i="54"/>
  <c r="I4529" i="54"/>
  <c r="I4270" i="54"/>
  <c r="I4204" i="54"/>
  <c r="I4138" i="54"/>
  <c r="I4463" i="54"/>
  <c r="I4073" i="54"/>
  <c r="I3863" i="54"/>
  <c r="I3656" i="54"/>
  <c r="I4011" i="54"/>
  <c r="I3937" i="54"/>
  <c r="I3582" i="54"/>
  <c r="I3369" i="54"/>
  <c r="I3795" i="54"/>
  <c r="I3730" i="54"/>
  <c r="I3443" i="54"/>
  <c r="I3511" i="54"/>
  <c r="I3295" i="54"/>
  <c r="I3082" i="54"/>
  <c r="I3156" i="54"/>
  <c r="I3224" i="54"/>
  <c r="I3008" i="54"/>
  <c r="I2869" i="54"/>
  <c r="I2811" i="54"/>
  <c r="I2937" i="54"/>
  <c r="I4332" i="54"/>
  <c r="I315" i="54"/>
  <c r="I216" i="54"/>
  <c r="I277" i="54"/>
  <c r="I244" i="54"/>
  <c r="I552" i="54"/>
  <c r="I585" i="54"/>
  <c r="I519" i="54"/>
  <c r="I628" i="54"/>
  <c r="I897" i="54"/>
  <c r="I854" i="54"/>
  <c r="I821" i="54"/>
  <c r="I788" i="54"/>
  <c r="I1156" i="54"/>
  <c r="I1123" i="54"/>
  <c r="I1090" i="54"/>
  <c r="I1199" i="54"/>
  <c r="I1354" i="54"/>
  <c r="I1245" i="54"/>
  <c r="I1311" i="54"/>
  <c r="I1278" i="54"/>
  <c r="I267" i="54"/>
  <c r="I305" i="54"/>
  <c r="I239" i="54"/>
  <c r="I211" i="54"/>
  <c r="I438" i="54"/>
  <c r="I382" i="54"/>
  <c r="I476" i="54"/>
  <c r="I410" i="54"/>
  <c r="I855" i="54"/>
  <c r="I822" i="54"/>
  <c r="I789" i="54"/>
  <c r="I898" i="54"/>
  <c r="I1168" i="54"/>
  <c r="I1211" i="54"/>
  <c r="I1097" i="54"/>
  <c r="I1130" i="54"/>
  <c r="I1664" i="54"/>
  <c r="I1621" i="54"/>
  <c r="I4283" i="54"/>
  <c r="I4151" i="54"/>
  <c r="I4217" i="54"/>
  <c r="I4345" i="54"/>
  <c r="I4086" i="54"/>
  <c r="I4476" i="54"/>
  <c r="I4542" i="54"/>
  <c r="I4410" i="54"/>
  <c r="I1050" i="54"/>
  <c r="I974" i="54"/>
  <c r="I1007" i="54"/>
  <c r="I941" i="54"/>
  <c r="I1668" i="54"/>
  <c r="I1587" i="54"/>
  <c r="I1554" i="54"/>
  <c r="I1625" i="54"/>
  <c r="I3330" i="54"/>
  <c r="I3404" i="54"/>
  <c r="I3256" i="54"/>
  <c r="I3960" i="54"/>
  <c r="I3886" i="54"/>
  <c r="I3400" i="54"/>
  <c r="I3326" i="54"/>
  <c r="I2075" i="54"/>
  <c r="I2048" i="54"/>
  <c r="I2042" i="54"/>
  <c r="I2041" i="54"/>
  <c r="I2071" i="54"/>
  <c r="I2050" i="54"/>
  <c r="I2067" i="54"/>
  <c r="I2061" i="54"/>
  <c r="I2055" i="54"/>
  <c r="I2058" i="54"/>
  <c r="I2046" i="54"/>
  <c r="I2040" i="54"/>
  <c r="I4454" i="54"/>
  <c r="I4261" i="54"/>
  <c r="I4195" i="54"/>
  <c r="I4129" i="54"/>
  <c r="I4520" i="54"/>
  <c r="I4388" i="54"/>
  <c r="I4064" i="54"/>
  <c r="I3854" i="54"/>
  <c r="I3647" i="54"/>
  <c r="I4002" i="54"/>
  <c r="I3786" i="54"/>
  <c r="I3721" i="54"/>
  <c r="I3573" i="54"/>
  <c r="I3360" i="54"/>
  <c r="I3434" i="54"/>
  <c r="I3928" i="54"/>
  <c r="I3502" i="54"/>
  <c r="I3286" i="54"/>
  <c r="I3073" i="54"/>
  <c r="I3147" i="54"/>
  <c r="I3215" i="54"/>
  <c r="I2999" i="54"/>
  <c r="I2860" i="54"/>
  <c r="I2802" i="54"/>
  <c r="I2928" i="54"/>
  <c r="I4323" i="54"/>
  <c r="I204" i="54"/>
  <c r="I260" i="54"/>
  <c r="I298" i="54"/>
  <c r="I232" i="54"/>
  <c r="I1596" i="54"/>
  <c r="I1639" i="54"/>
  <c r="I1150" i="54"/>
  <c r="I1117" i="54"/>
  <c r="I1084" i="54"/>
  <c r="I1530" i="54"/>
  <c r="I1563" i="54"/>
  <c r="I1193" i="54"/>
  <c r="I191" i="54"/>
  <c r="I427" i="54"/>
  <c r="I399" i="54"/>
  <c r="I371" i="54"/>
  <c r="I340" i="54"/>
  <c r="I358" i="54"/>
  <c r="I1800" i="54"/>
  <c r="I1339" i="54"/>
  <c r="I1757" i="54"/>
  <c r="I1296" i="54"/>
  <c r="I1263" i="54"/>
  <c r="I987" i="54"/>
  <c r="I1230" i="54"/>
  <c r="I954" i="54"/>
  <c r="I921" i="54"/>
  <c r="I1724" i="54"/>
  <c r="I1691" i="54"/>
  <c r="I465" i="54"/>
  <c r="I1030" i="54"/>
  <c r="I390" i="54"/>
  <c r="I4482" i="54"/>
  <c r="I4289" i="54"/>
  <c r="I456" i="54"/>
  <c r="I418" i="54"/>
  <c r="I344" i="54"/>
  <c r="I3749" i="54"/>
  <c r="I4416" i="54"/>
  <c r="I4223" i="54"/>
  <c r="I3956" i="54"/>
  <c r="I4351" i="54"/>
  <c r="I4157" i="54"/>
  <c r="I4030" i="54"/>
  <c r="I4092" i="54"/>
  <c r="I3675" i="54"/>
  <c r="I362" i="54"/>
  <c r="I3601" i="54"/>
  <c r="I3814" i="54"/>
  <c r="I3882" i="54"/>
  <c r="I3530" i="54"/>
  <c r="I3462" i="54"/>
  <c r="I3388" i="54"/>
  <c r="I288" i="54"/>
  <c r="I222" i="54"/>
  <c r="I138" i="54"/>
  <c r="I3175" i="54"/>
  <c r="I326" i="54"/>
  <c r="I3243" i="54"/>
  <c r="I250" i="54"/>
  <c r="I3314" i="54"/>
  <c r="I3101" i="54"/>
  <c r="I2888" i="54"/>
  <c r="I2765" i="54"/>
  <c r="I2753" i="54"/>
  <c r="I2735" i="54"/>
  <c r="I2708" i="54"/>
  <c r="I2699" i="54"/>
  <c r="I2693" i="54"/>
  <c r="I2681" i="54"/>
  <c r="I2663" i="54"/>
  <c r="I2636" i="54"/>
  <c r="I2600" i="54"/>
  <c r="I2585" i="54"/>
  <c r="I2573" i="54"/>
  <c r="I2564" i="54"/>
  <c r="I72" i="54"/>
  <c r="I2956" i="54"/>
  <c r="I44" i="54"/>
  <c r="I26" i="54"/>
  <c r="I8" i="54"/>
  <c r="I2820" i="54"/>
  <c r="I3027" i="54"/>
  <c r="I100" i="54"/>
  <c r="I2744" i="54"/>
  <c r="I2729" i="54"/>
  <c r="I2717" i="54"/>
  <c r="I2672" i="54"/>
  <c r="I2657" i="54"/>
  <c r="I2645" i="54"/>
  <c r="I2627" i="54"/>
  <c r="I2621" i="54"/>
  <c r="I2609" i="54"/>
  <c r="I2591" i="54"/>
  <c r="I2555" i="54"/>
  <c r="I2549" i="54"/>
  <c r="I2537" i="54"/>
  <c r="I2528" i="54"/>
  <c r="I2441" i="54"/>
  <c r="I2429" i="54"/>
  <c r="I2420" i="54"/>
  <c r="I2411" i="54"/>
  <c r="I2405" i="54"/>
  <c r="I2393" i="54"/>
  <c r="I2384" i="54"/>
  <c r="I2375" i="54"/>
  <c r="I2369" i="54"/>
  <c r="I2357" i="54"/>
  <c r="I2348" i="54"/>
  <c r="I2339" i="54"/>
  <c r="I2333" i="54"/>
  <c r="I2318" i="54"/>
  <c r="I2306" i="54"/>
  <c r="I2297" i="54"/>
  <c r="I2291" i="54"/>
  <c r="I2276" i="54"/>
  <c r="I2264" i="54"/>
  <c r="I2255" i="54"/>
  <c r="I2249" i="54"/>
  <c r="I2234" i="54"/>
  <c r="I2222" i="54"/>
  <c r="I2213" i="54"/>
  <c r="I2207" i="54"/>
  <c r="I2192" i="54"/>
  <c r="I2180" i="54"/>
  <c r="I2171" i="54"/>
  <c r="I2165" i="54"/>
  <c r="I2150" i="54"/>
  <c r="I2138" i="54"/>
  <c r="I2129" i="54"/>
  <c r="I2123" i="54"/>
  <c r="I2108" i="54"/>
  <c r="I2096" i="54"/>
  <c r="I2087" i="54"/>
  <c r="I2081" i="54"/>
  <c r="I2066" i="54"/>
  <c r="I2054" i="54"/>
  <c r="I2045" i="54"/>
  <c r="I2039" i="54"/>
  <c r="I2024" i="54"/>
  <c r="I2012" i="54"/>
  <c r="I2003" i="54"/>
  <c r="I1997" i="54"/>
  <c r="I1982" i="54"/>
  <c r="I1970" i="54"/>
  <c r="I1961" i="54"/>
  <c r="I1955" i="54"/>
  <c r="I2519" i="54"/>
  <c r="I2501" i="54"/>
  <c r="I2483" i="54"/>
  <c r="I2465" i="54"/>
  <c r="I2447" i="54"/>
  <c r="I1786" i="54"/>
  <c r="I2513" i="54"/>
  <c r="I1677" i="54"/>
  <c r="I2492" i="54"/>
  <c r="I2456" i="54"/>
  <c r="I1743" i="54"/>
  <c r="I1710" i="54"/>
  <c r="I1558" i="54"/>
  <c r="I1525" i="54"/>
  <c r="I1330" i="54"/>
  <c r="I1135" i="54"/>
  <c r="I1102" i="54"/>
  <c r="I1069" i="54"/>
  <c r="I1928" i="54"/>
  <c r="I1919" i="54"/>
  <c r="I1856" i="54"/>
  <c r="I1829" i="54"/>
  <c r="I1221" i="54"/>
  <c r="I1026" i="54"/>
  <c r="I831" i="54"/>
  <c r="I798" i="54"/>
  <c r="I1634" i="54"/>
  <c r="I1591" i="54"/>
  <c r="I1482" i="54"/>
  <c r="I1287" i="54"/>
  <c r="I1254" i="54"/>
  <c r="I1940" i="54"/>
  <c r="I1913" i="54"/>
  <c r="I1886" i="54"/>
  <c r="I1877" i="54"/>
  <c r="I950" i="54"/>
  <c r="I2477" i="54"/>
  <c r="I1439" i="54"/>
  <c r="I1406" i="54"/>
  <c r="I1373" i="54"/>
  <c r="I1178" i="54"/>
  <c r="I983" i="54"/>
  <c r="I176" i="54"/>
  <c r="I1835" i="54"/>
  <c r="I765" i="54"/>
  <c r="I603" i="54"/>
  <c r="I194" i="54"/>
  <c r="I527" i="54"/>
  <c r="I494" i="54"/>
  <c r="I1898" i="54"/>
  <c r="I1871" i="54"/>
  <c r="I1844" i="54"/>
  <c r="I722" i="54"/>
  <c r="I560" i="54"/>
  <c r="I679" i="54"/>
  <c r="I917" i="54"/>
  <c r="I874" i="54"/>
  <c r="I646" i="54"/>
  <c r="I139" i="54"/>
  <c r="I45" i="54"/>
  <c r="I101" i="54"/>
  <c r="I32" i="54"/>
  <c r="I14" i="54"/>
  <c r="I73" i="54"/>
  <c r="I394" i="54"/>
  <c r="I366" i="54"/>
  <c r="I335" i="54"/>
  <c r="I353" i="54"/>
  <c r="I422" i="54"/>
  <c r="I460" i="54"/>
  <c r="I264" i="54"/>
  <c r="I302" i="54"/>
  <c r="I236" i="54"/>
  <c r="I208" i="54"/>
  <c r="I1567" i="54"/>
  <c r="I1534" i="54"/>
  <c r="I1197" i="54"/>
  <c r="I1121" i="54"/>
  <c r="I1154" i="54"/>
  <c r="I1088" i="54"/>
  <c r="I1643" i="54"/>
  <c r="I1600" i="54"/>
  <c r="I1342" i="54"/>
  <c r="I1233" i="54"/>
  <c r="I1299" i="54"/>
  <c r="I1266" i="54"/>
  <c r="I567" i="54"/>
  <c r="I534" i="54"/>
  <c r="I501" i="54"/>
  <c r="I610" i="54"/>
  <c r="I881" i="54"/>
  <c r="I838" i="54"/>
  <c r="I805" i="54"/>
  <c r="I772" i="54"/>
  <c r="I1045" i="54"/>
  <c r="I969" i="54"/>
  <c r="I1491" i="54"/>
  <c r="I1002" i="54"/>
  <c r="I936" i="54"/>
  <c r="I1448" i="54"/>
  <c r="I1415" i="54"/>
  <c r="I1382" i="54"/>
  <c r="I579" i="54"/>
  <c r="I546" i="54"/>
  <c r="I622" i="54"/>
  <c r="I513" i="54"/>
  <c r="I4148" i="54"/>
  <c r="I3740" i="54"/>
  <c r="I3947" i="54"/>
  <c r="I4280" i="54"/>
  <c r="I4342" i="54"/>
  <c r="I4021" i="54"/>
  <c r="I4214" i="54"/>
  <c r="I3805" i="54"/>
  <c r="I4083" i="54"/>
  <c r="I3873" i="54"/>
  <c r="I3592" i="54"/>
  <c r="I3666" i="54"/>
  <c r="I3453" i="54"/>
  <c r="I3521" i="54"/>
  <c r="I3379" i="54"/>
  <c r="I3305" i="54"/>
  <c r="I3166" i="54"/>
  <c r="I3234" i="54"/>
  <c r="I3092" i="54"/>
  <c r="I2879" i="54"/>
  <c r="I2947" i="54"/>
  <c r="I3018" i="54"/>
  <c r="I4473" i="54"/>
  <c r="I4539" i="54"/>
  <c r="I4407" i="54"/>
  <c r="I309" i="54"/>
  <c r="I271" i="54"/>
  <c r="I451" i="54"/>
  <c r="I489" i="54"/>
  <c r="I633" i="54"/>
  <c r="I590" i="54"/>
  <c r="I759" i="54"/>
  <c r="I716" i="54"/>
  <c r="I1056" i="54"/>
  <c r="I1013" i="54"/>
  <c r="I1215" i="54"/>
  <c r="I1172" i="54"/>
  <c r="I1368" i="54"/>
  <c r="I1325" i="54"/>
  <c r="I1359" i="54"/>
  <c r="I1316" i="54"/>
  <c r="I1617" i="54"/>
  <c r="I1660" i="54"/>
  <c r="I1671" i="54"/>
  <c r="I1628" i="54"/>
  <c r="I1771" i="54"/>
  <c r="I1814" i="54"/>
  <c r="I1825" i="54"/>
  <c r="I1782" i="54"/>
  <c r="I4231" i="54"/>
  <c r="I4165" i="54"/>
  <c r="I4099" i="54"/>
  <c r="I3815" i="54"/>
  <c r="I3957" i="54"/>
  <c r="I3883" i="54"/>
  <c r="I3750" i="54"/>
  <c r="I3397" i="54"/>
  <c r="I3250" i="54"/>
  <c r="I3323" i="54"/>
  <c r="I3182" i="54"/>
  <c r="I2351" i="54"/>
  <c r="I2342" i="54"/>
  <c r="I2336" i="54"/>
  <c r="I2344" i="54"/>
  <c r="I2335" i="54"/>
  <c r="I2353" i="54"/>
  <c r="I2340" i="54"/>
  <c r="I2334" i="54"/>
  <c r="I2364" i="54"/>
  <c r="I2361" i="54"/>
  <c r="I2358" i="54"/>
  <c r="I2349" i="54"/>
  <c r="I2479" i="54"/>
  <c r="I2497" i="54"/>
  <c r="I2488" i="54"/>
  <c r="I2505" i="54"/>
  <c r="I2508" i="54"/>
  <c r="I2502" i="54"/>
  <c r="I2480" i="54"/>
  <c r="I2493" i="54"/>
  <c r="I2486" i="54"/>
  <c r="I2478" i="54"/>
  <c r="I2495" i="54"/>
  <c r="I2484" i="54"/>
  <c r="I2630" i="54"/>
  <c r="I2624" i="54"/>
  <c r="I2641" i="54"/>
  <c r="I2623" i="54"/>
  <c r="I2632" i="54"/>
  <c r="I2649" i="54"/>
  <c r="I2637" i="54"/>
  <c r="I2652" i="54"/>
  <c r="I2646" i="54"/>
  <c r="I2628" i="54"/>
  <c r="I2622" i="54"/>
  <c r="I2639" i="54"/>
  <c r="I1948" i="54"/>
  <c r="I1944" i="54"/>
  <c r="I1952" i="54"/>
  <c r="I2078" i="54"/>
  <c r="I2074" i="54"/>
  <c r="I2070" i="54"/>
  <c r="I2204" i="54"/>
  <c r="I2200" i="54"/>
  <c r="I2196" i="54"/>
  <c r="I2330" i="54"/>
  <c r="I2326" i="54"/>
  <c r="I2322" i="54"/>
  <c r="I3878" i="54"/>
  <c r="I3671" i="54"/>
  <c r="I3952" i="54"/>
  <c r="I3526" i="54"/>
  <c r="I3810" i="54"/>
  <c r="I3745" i="54"/>
  <c r="I3597" i="54"/>
  <c r="I4026" i="54"/>
  <c r="I3458" i="54"/>
  <c r="I3310" i="54"/>
  <c r="I3384" i="54"/>
  <c r="I3097" i="54"/>
  <c r="I3171" i="54"/>
  <c r="I3239" i="54"/>
  <c r="I3023" i="54"/>
  <c r="I2884" i="54"/>
  <c r="I2952" i="54"/>
  <c r="I2816" i="54"/>
  <c r="I4333" i="54"/>
  <c r="I4205" i="54"/>
  <c r="I3938" i="54"/>
  <c r="I3731" i="54"/>
  <c r="I4012" i="54"/>
  <c r="I4139" i="54"/>
  <c r="I4074" i="54"/>
  <c r="I3657" i="54"/>
  <c r="I4271" i="54"/>
  <c r="I3583" i="54"/>
  <c r="I3796" i="54"/>
  <c r="I3864" i="54"/>
  <c r="I3444" i="54"/>
  <c r="I3512" i="54"/>
  <c r="I3370" i="54"/>
  <c r="I3157" i="54"/>
  <c r="I3225" i="54"/>
  <c r="I3296" i="54"/>
  <c r="I3083" i="54"/>
  <c r="I2812" i="54"/>
  <c r="I2938" i="54"/>
  <c r="I3009" i="54"/>
  <c r="I2870" i="54"/>
  <c r="I4530" i="54"/>
  <c r="I4398" i="54"/>
  <c r="I4464" i="54"/>
  <c r="I126" i="54"/>
  <c r="I93" i="54"/>
  <c r="I65" i="54"/>
  <c r="I164" i="54"/>
  <c r="I744" i="54"/>
  <c r="I701" i="54"/>
  <c r="I668" i="54"/>
  <c r="I909" i="54"/>
  <c r="I828" i="54"/>
  <c r="I795" i="54"/>
  <c r="I866" i="54"/>
  <c r="I1516" i="54"/>
  <c r="I1435" i="54"/>
  <c r="I1402" i="54"/>
  <c r="I1473" i="54"/>
  <c r="I1659" i="54"/>
  <c r="I1616" i="54"/>
  <c r="I1583" i="54"/>
  <c r="I1550" i="54"/>
  <c r="I1818" i="54"/>
  <c r="I1737" i="54"/>
  <c r="I1704" i="54"/>
  <c r="I1775" i="54"/>
  <c r="I3115" i="54"/>
  <c r="I3041" i="54"/>
  <c r="I2967" i="54"/>
  <c r="I3896" i="54"/>
  <c r="I3970" i="54"/>
  <c r="I3822" i="54"/>
  <c r="I4486" i="54"/>
  <c r="I4420" i="54"/>
  <c r="I4227" i="54"/>
  <c r="I3683" i="54"/>
  <c r="I4161" i="54"/>
  <c r="I3609" i="54"/>
  <c r="I3396" i="54"/>
  <c r="I3322" i="54"/>
  <c r="I3109" i="54"/>
  <c r="I3035" i="54"/>
  <c r="I3968" i="54"/>
  <c r="I3894" i="54"/>
  <c r="I3613" i="54"/>
  <c r="I3687" i="54"/>
  <c r="I2426" i="54"/>
  <c r="I2417" i="54"/>
  <c r="I2437" i="54"/>
  <c r="I2434" i="54"/>
  <c r="I2431" i="54"/>
  <c r="I2422" i="54"/>
  <c r="I2413" i="54"/>
  <c r="I2424" i="54"/>
  <c r="I2415" i="54"/>
  <c r="I2714" i="54"/>
  <c r="I2725" i="54"/>
  <c r="I2719" i="54"/>
  <c r="I2722" i="54"/>
  <c r="I2710" i="54"/>
  <c r="I2701" i="54"/>
  <c r="I2712" i="54"/>
  <c r="I2703" i="54"/>
  <c r="I2705" i="54"/>
  <c r="I1909" i="54"/>
  <c r="I1905" i="54"/>
  <c r="I1901" i="54"/>
  <c r="I1892" i="54"/>
  <c r="I1895" i="54"/>
  <c r="I1889" i="54"/>
  <c r="I2153" i="54"/>
  <c r="I2147" i="54"/>
  <c r="I2144" i="54"/>
  <c r="I2141" i="54"/>
  <c r="I2161" i="54"/>
  <c r="I2157" i="54"/>
  <c r="I2279" i="54"/>
  <c r="I2273" i="54"/>
  <c r="I2270" i="54"/>
  <c r="I2267" i="54"/>
  <c r="I2287" i="54"/>
  <c r="I2283" i="54"/>
  <c r="I2201" i="54"/>
  <c r="I2174" i="54"/>
  <c r="I2168" i="54"/>
  <c r="I2197" i="54"/>
  <c r="I2167" i="54"/>
  <c r="I2176" i="54"/>
  <c r="I2193" i="54"/>
  <c r="I2187" i="54"/>
  <c r="I2181" i="54"/>
  <c r="I2184" i="54"/>
  <c r="I2172" i="54"/>
  <c r="I2166" i="54"/>
  <c r="I123" i="54"/>
  <c r="I161" i="54"/>
  <c r="I172" i="54"/>
  <c r="I134" i="54"/>
  <c r="I275" i="54"/>
  <c r="I313" i="54"/>
  <c r="I487" i="54"/>
  <c r="I449" i="54"/>
  <c r="I440" i="54"/>
  <c r="I478" i="54"/>
  <c r="I588" i="54"/>
  <c r="I631" i="54"/>
  <c r="I642" i="54"/>
  <c r="I599" i="54"/>
  <c r="I900" i="54"/>
  <c r="I857" i="54"/>
  <c r="I911" i="54"/>
  <c r="I868" i="54"/>
  <c r="I1054" i="54"/>
  <c r="I1011" i="54"/>
  <c r="I1065" i="54"/>
  <c r="I1022" i="54"/>
  <c r="I1165" i="54"/>
  <c r="I1208" i="54"/>
  <c r="I1366" i="54"/>
  <c r="I1323" i="54"/>
  <c r="I1510" i="54"/>
  <c r="I1467" i="54"/>
  <c r="I2162" i="54"/>
  <c r="I2158" i="54"/>
  <c r="I2154" i="54"/>
  <c r="I4396" i="54"/>
  <c r="I4528" i="54"/>
  <c r="I4137" i="54"/>
  <c r="I3794" i="54"/>
  <c r="I4010" i="54"/>
  <c r="I4269" i="54"/>
  <c r="I4072" i="54"/>
  <c r="I4331" i="54"/>
  <c r="I4203" i="54"/>
  <c r="I3862" i="54"/>
  <c r="I3729" i="54"/>
  <c r="I4462" i="54"/>
  <c r="I3936" i="54"/>
  <c r="I3655" i="54"/>
  <c r="I3581" i="54"/>
  <c r="I3510" i="54"/>
  <c r="I3368" i="54"/>
  <c r="I3442" i="54"/>
  <c r="I3223" i="54"/>
  <c r="I3294" i="54"/>
  <c r="I3081" i="54"/>
  <c r="I3155" i="54"/>
  <c r="I2936" i="54"/>
  <c r="I2810" i="54"/>
  <c r="I3007" i="54"/>
  <c r="I2868" i="54"/>
  <c r="I157" i="54"/>
  <c r="I63" i="54"/>
  <c r="I119" i="54"/>
  <c r="I91" i="54"/>
  <c r="I168" i="54"/>
  <c r="I130" i="54"/>
  <c r="I69" i="54"/>
  <c r="I97" i="54"/>
  <c r="I276" i="54"/>
  <c r="I243" i="54"/>
  <c r="I314" i="54"/>
  <c r="I215" i="54"/>
  <c r="I445" i="54"/>
  <c r="I412" i="54"/>
  <c r="I384" i="54"/>
  <c r="I483" i="54"/>
  <c r="I436" i="54"/>
  <c r="I408" i="54"/>
  <c r="I380" i="54"/>
  <c r="I474" i="54"/>
  <c r="I627" i="54"/>
  <c r="I551" i="54"/>
  <c r="I584" i="54"/>
  <c r="I518" i="54"/>
  <c r="I595" i="54"/>
  <c r="I638" i="54"/>
  <c r="I557" i="54"/>
  <c r="I524" i="54"/>
  <c r="I753" i="54"/>
  <c r="I672" i="54"/>
  <c r="I710" i="54"/>
  <c r="I1503" i="54"/>
  <c r="I1460" i="54"/>
  <c r="I1427" i="54"/>
  <c r="I1394" i="54"/>
  <c r="I2675" i="54"/>
  <c r="I2668" i="54"/>
  <c r="I2677" i="54"/>
  <c r="I2659" i="54"/>
  <c r="I2685" i="54"/>
  <c r="I2673" i="54"/>
  <c r="I2688" i="54"/>
  <c r="I2682" i="54"/>
  <c r="I2664" i="54"/>
  <c r="I2658" i="54"/>
  <c r="I2666" i="54"/>
  <c r="I2660" i="54"/>
  <c r="I4493" i="54"/>
  <c r="I4361" i="54"/>
  <c r="I4234" i="54"/>
  <c r="I4168" i="54"/>
  <c r="I4427" i="54"/>
  <c r="I4037" i="54"/>
  <c r="I3827" i="54"/>
  <c r="I4102" i="54"/>
  <c r="I3620" i="54"/>
  <c r="I3975" i="54"/>
  <c r="I3901" i="54"/>
  <c r="I3546" i="54"/>
  <c r="I3759" i="54"/>
  <c r="I3694" i="54"/>
  <c r="I3407" i="54"/>
  <c r="I3475" i="54"/>
  <c r="I3333" i="54"/>
  <c r="I3259" i="54"/>
  <c r="I3120" i="54"/>
  <c r="I3188" i="54"/>
  <c r="I2972" i="54"/>
  <c r="I2833" i="54"/>
  <c r="I3046" i="54"/>
  <c r="I2901" i="54"/>
  <c r="I2775" i="54"/>
  <c r="I4296" i="54"/>
  <c r="I1647" i="54"/>
  <c r="I1495" i="54"/>
  <c r="I1452" i="54"/>
  <c r="I1419" i="54"/>
  <c r="I1386" i="54"/>
  <c r="I1604" i="54"/>
  <c r="I1538" i="54"/>
  <c r="I1571" i="54"/>
  <c r="I887" i="54"/>
  <c r="I844" i="54"/>
  <c r="I811" i="54"/>
  <c r="I682" i="54"/>
  <c r="I725" i="54"/>
  <c r="I649" i="54"/>
  <c r="I778" i="54"/>
  <c r="I281" i="54"/>
  <c r="I319" i="54"/>
  <c r="I141" i="54"/>
  <c r="I75" i="54"/>
  <c r="I47" i="54"/>
  <c r="I103" i="54"/>
  <c r="I34" i="54"/>
  <c r="I16" i="54"/>
  <c r="I261" i="54"/>
  <c r="I299" i="54"/>
  <c r="I233" i="54"/>
  <c r="I205" i="54"/>
  <c r="I1564" i="54"/>
  <c r="I1531" i="54"/>
  <c r="I1194" i="54"/>
  <c r="I1151" i="54"/>
  <c r="I1085" i="54"/>
  <c r="I1640" i="54"/>
  <c r="I1597" i="54"/>
  <c r="I1118" i="54"/>
  <c r="I4322" i="54"/>
  <c r="I4453" i="54"/>
  <c r="I4519" i="54"/>
  <c r="I4194" i="54"/>
  <c r="I4001" i="54"/>
  <c r="I3785" i="54"/>
  <c r="I4387" i="54"/>
  <c r="I4128" i="54"/>
  <c r="I4063" i="54"/>
  <c r="I3927" i="54"/>
  <c r="I4260" i="54"/>
  <c r="I3646" i="54"/>
  <c r="I3853" i="54"/>
  <c r="I3720" i="54"/>
  <c r="I3572" i="54"/>
  <c r="I3501" i="54"/>
  <c r="I3359" i="54"/>
  <c r="I3433" i="54"/>
  <c r="I3214" i="54"/>
  <c r="I3285" i="54"/>
  <c r="I3072" i="54"/>
  <c r="I3146" i="54"/>
  <c r="I2927" i="54"/>
  <c r="I2998" i="54"/>
  <c r="I2859" i="54"/>
  <c r="I2801" i="54"/>
  <c r="I4339" i="54"/>
  <c r="I4277" i="54"/>
  <c r="I3944" i="54"/>
  <c r="I3737" i="54"/>
  <c r="I4018" i="54"/>
  <c r="I4211" i="54"/>
  <c r="I4145" i="54"/>
  <c r="I3870" i="54"/>
  <c r="I3589" i="54"/>
  <c r="I3663" i="54"/>
  <c r="I4080" i="54"/>
  <c r="I3802" i="54"/>
  <c r="I3450" i="54"/>
  <c r="I3518" i="54"/>
  <c r="I3376" i="54"/>
  <c r="I3163" i="54"/>
  <c r="I3231" i="54"/>
  <c r="I3302" i="54"/>
  <c r="I3089" i="54"/>
  <c r="I2876" i="54"/>
  <c r="I2944" i="54"/>
  <c r="I3015" i="54"/>
  <c r="I4536" i="54"/>
  <c r="I4404" i="54"/>
  <c r="I4470" i="54"/>
  <c r="I312" i="54"/>
  <c r="I274" i="54"/>
  <c r="I641" i="54"/>
  <c r="I598" i="54"/>
  <c r="I1064" i="54"/>
  <c r="I1021" i="54"/>
  <c r="I1509" i="54"/>
  <c r="I1466" i="54"/>
  <c r="I1674" i="54"/>
  <c r="I1631" i="54"/>
  <c r="I3686" i="54"/>
  <c r="I3893" i="54"/>
  <c r="I3967" i="54"/>
  <c r="I3612" i="54"/>
  <c r="I3471" i="54"/>
  <c r="I3539" i="54"/>
  <c r="I1891" i="54"/>
  <c r="I1879" i="54"/>
  <c r="I1900" i="54"/>
  <c r="I1894" i="54"/>
  <c r="I1888" i="54"/>
  <c r="I1908" i="54"/>
  <c r="I1881" i="54"/>
  <c r="I1883" i="54"/>
  <c r="I1904" i="54"/>
  <c r="I1060" i="54"/>
  <c r="I1017" i="54"/>
  <c r="I946" i="54"/>
  <c r="I979" i="54"/>
  <c r="I1667" i="54"/>
  <c r="I1624" i="54"/>
  <c r="I1586" i="54"/>
  <c r="I1553" i="54"/>
  <c r="I4514" i="54"/>
  <c r="I4382" i="54"/>
  <c r="I4255" i="54"/>
  <c r="I4189" i="54"/>
  <c r="I4123" i="54"/>
  <c r="I4058" i="54"/>
  <c r="I3848" i="54"/>
  <c r="I4448" i="54"/>
  <c r="I3780" i="54"/>
  <c r="I3715" i="54"/>
  <c r="I3641" i="54"/>
  <c r="I3996" i="54"/>
  <c r="I3922" i="54"/>
  <c r="I3567" i="54"/>
  <c r="I3354" i="54"/>
  <c r="I3428" i="54"/>
  <c r="I3496" i="54"/>
  <c r="I3280" i="54"/>
  <c r="I3141" i="54"/>
  <c r="I3209" i="54"/>
  <c r="I2993" i="54"/>
  <c r="I2854" i="54"/>
  <c r="I3067" i="54"/>
  <c r="I2922" i="54"/>
  <c r="I2796" i="54"/>
  <c r="I4317" i="54"/>
  <c r="I3932" i="54"/>
  <c r="I4133" i="54"/>
  <c r="I3725" i="54"/>
  <c r="I4265" i="54"/>
  <c r="I4006" i="54"/>
  <c r="I4199" i="54"/>
  <c r="I3790" i="54"/>
  <c r="I3858" i="54"/>
  <c r="I3577" i="54"/>
  <c r="I4068" i="54"/>
  <c r="I4327" i="54"/>
  <c r="I3651" i="54"/>
  <c r="I3438" i="54"/>
  <c r="I3506" i="54"/>
  <c r="I3364" i="54"/>
  <c r="I3151" i="54"/>
  <c r="I3219" i="54"/>
  <c r="I3290" i="54"/>
  <c r="I3077" i="54"/>
  <c r="I2864" i="54"/>
  <c r="I2806" i="54"/>
  <c r="I2932" i="54"/>
  <c r="I3003" i="54"/>
  <c r="I4458" i="54"/>
  <c r="I4392" i="54"/>
  <c r="I4524" i="54"/>
  <c r="I4025" i="54"/>
  <c r="I3809" i="54"/>
  <c r="I3877" i="54"/>
  <c r="I3744" i="54"/>
  <c r="I3596" i="54"/>
  <c r="I3951" i="54"/>
  <c r="I3670" i="54"/>
  <c r="I3525" i="54"/>
  <c r="I3383" i="54"/>
  <c r="I3457" i="54"/>
  <c r="I3309" i="54"/>
  <c r="I3238" i="54"/>
  <c r="I3096" i="54"/>
  <c r="I3170" i="54"/>
  <c r="I2951" i="54"/>
  <c r="I3022" i="54"/>
  <c r="I2815" i="54"/>
  <c r="I2883" i="54"/>
  <c r="I1171" i="54"/>
  <c r="I1214" i="54"/>
  <c r="I1468" i="54"/>
  <c r="I1511" i="54"/>
  <c r="I1813" i="54"/>
  <c r="I1770" i="54"/>
  <c r="I4097" i="54"/>
  <c r="I4229" i="54"/>
  <c r="I4163" i="54"/>
  <c r="I330" i="54"/>
  <c r="I348" i="54"/>
  <c r="I4304" i="54"/>
  <c r="I4435" i="54"/>
  <c r="I3767" i="54"/>
  <c r="I4176" i="54"/>
  <c r="I3983" i="54"/>
  <c r="I4369" i="54"/>
  <c r="I4045" i="54"/>
  <c r="I4110" i="54"/>
  <c r="I3909" i="54"/>
  <c r="I3628" i="54"/>
  <c r="I4501" i="54"/>
  <c r="I4242" i="54"/>
  <c r="I3835" i="54"/>
  <c r="I3702" i="54"/>
  <c r="I3554" i="54"/>
  <c r="I3483" i="54"/>
  <c r="I3415" i="54"/>
  <c r="I3196" i="54"/>
  <c r="I3267" i="54"/>
  <c r="I3341" i="54"/>
  <c r="I3128" i="54"/>
  <c r="I2909" i="54"/>
  <c r="I2783" i="54"/>
  <c r="I2980" i="54"/>
  <c r="I3054" i="54"/>
  <c r="I2841" i="54"/>
  <c r="I1486" i="54"/>
  <c r="I1443" i="54"/>
  <c r="I1410" i="54"/>
  <c r="I1377" i="54"/>
  <c r="I1040" i="54"/>
  <c r="I964" i="54"/>
  <c r="I541" i="54"/>
  <c r="I574" i="54"/>
  <c r="I508" i="54"/>
  <c r="I617" i="54"/>
  <c r="I997" i="54"/>
  <c r="I931" i="54"/>
  <c r="I4457" i="54"/>
  <c r="I4264" i="54"/>
  <c r="I4198" i="54"/>
  <c r="I4132" i="54"/>
  <c r="I3857" i="54"/>
  <c r="I4067" i="54"/>
  <c r="I3650" i="54"/>
  <c r="I4391" i="54"/>
  <c r="I3931" i="54"/>
  <c r="I4005" i="54"/>
  <c r="I3789" i="54"/>
  <c r="I3724" i="54"/>
  <c r="I3576" i="54"/>
  <c r="I3363" i="54"/>
  <c r="I3437" i="54"/>
  <c r="I3505" i="54"/>
  <c r="I3289" i="54"/>
  <c r="I3076" i="54"/>
  <c r="I3150" i="54"/>
  <c r="I3218" i="54"/>
  <c r="I3002" i="54"/>
  <c r="I2863" i="54"/>
  <c r="I2931" i="54"/>
  <c r="I2805" i="54"/>
  <c r="I4326" i="54"/>
  <c r="I4523" i="54"/>
  <c r="I210" i="54"/>
  <c r="I266" i="54"/>
  <c r="I304" i="54"/>
  <c r="I238" i="54"/>
  <c r="I409" i="54"/>
  <c r="I381" i="54"/>
  <c r="I437" i="54"/>
  <c r="I475" i="54"/>
  <c r="I711" i="54"/>
  <c r="I673" i="54"/>
  <c r="I754" i="54"/>
  <c r="I1051" i="54"/>
  <c r="I1008" i="54"/>
  <c r="I975" i="54"/>
  <c r="I942" i="54"/>
  <c r="I1363" i="54"/>
  <c r="I1282" i="54"/>
  <c r="I1249" i="54"/>
  <c r="I1320" i="54"/>
  <c r="I1131" i="54"/>
  <c r="I1212" i="54"/>
  <c r="I1098" i="54"/>
  <c r="I1169" i="54"/>
  <c r="I447" i="54"/>
  <c r="I414" i="54"/>
  <c r="I386" i="54"/>
  <c r="I485" i="54"/>
  <c r="I712" i="54"/>
  <c r="I755" i="54"/>
  <c r="I674" i="54"/>
  <c r="I1200" i="54"/>
  <c r="I1157" i="54"/>
  <c r="I1091" i="54"/>
  <c r="I1124" i="54"/>
  <c r="I1521" i="54"/>
  <c r="I1478" i="54"/>
  <c r="I4489" i="54"/>
  <c r="I4357" i="54"/>
  <c r="I4423" i="54"/>
  <c r="I1988" i="54"/>
  <c r="I1967" i="54"/>
  <c r="I1984" i="54"/>
  <c r="I1978" i="54"/>
  <c r="I1972" i="54"/>
  <c r="I1975" i="54"/>
  <c r="I1963" i="54"/>
  <c r="I1992" i="54"/>
  <c r="I1965" i="54"/>
  <c r="I896" i="54"/>
  <c r="I853" i="54"/>
  <c r="I820" i="54"/>
  <c r="I787" i="54"/>
  <c r="I980" i="54"/>
  <c r="I1061" i="54"/>
  <c r="I947" i="54"/>
  <c r="I1018" i="54"/>
  <c r="I1614" i="54"/>
  <c r="I1581" i="54"/>
  <c r="I1657" i="54"/>
  <c r="I1548" i="54"/>
  <c r="I4340" i="54"/>
  <c r="I4537" i="54"/>
  <c r="I4471" i="54"/>
  <c r="I4212" i="54"/>
  <c r="I4019" i="54"/>
  <c r="I3803" i="54"/>
  <c r="I4081" i="54"/>
  <c r="I4405" i="54"/>
  <c r="I4146" i="54"/>
  <c r="I4278" i="54"/>
  <c r="I3590" i="54"/>
  <c r="I3945" i="54"/>
  <c r="I3664" i="54"/>
  <c r="I3871" i="54"/>
  <c r="I3738" i="54"/>
  <c r="I3519" i="54"/>
  <c r="I3377" i="54"/>
  <c r="I3451" i="54"/>
  <c r="I3232" i="54"/>
  <c r="I3303" i="54"/>
  <c r="I3090" i="54"/>
  <c r="I3164" i="54"/>
  <c r="I2945" i="54"/>
  <c r="I3016" i="54"/>
  <c r="I2877" i="54"/>
  <c r="I4436" i="54"/>
  <c r="I4243" i="54"/>
  <c r="I4177" i="54"/>
  <c r="I4502" i="54"/>
  <c r="I4370" i="54"/>
  <c r="I3836" i="54"/>
  <c r="I4046" i="54"/>
  <c r="I4111" i="54"/>
  <c r="I3629" i="54"/>
  <c r="I3984" i="54"/>
  <c r="I3768" i="54"/>
  <c r="I3703" i="54"/>
  <c r="I3555" i="54"/>
  <c r="I3910" i="54"/>
  <c r="I3342" i="54"/>
  <c r="I3416" i="54"/>
  <c r="I3484" i="54"/>
  <c r="I3268" i="54"/>
  <c r="I3129" i="54"/>
  <c r="I3197" i="54"/>
  <c r="I2981" i="54"/>
  <c r="I3055" i="54"/>
  <c r="I2842" i="54"/>
  <c r="I2910" i="54"/>
  <c r="I2784" i="54"/>
  <c r="I4305" i="54"/>
  <c r="I1444" i="54"/>
  <c r="I1411" i="54"/>
  <c r="I1378" i="54"/>
  <c r="I1041" i="54"/>
  <c r="I998" i="54"/>
  <c r="I1487" i="54"/>
  <c r="I965" i="54"/>
  <c r="I618" i="54"/>
  <c r="I509" i="54"/>
  <c r="I932" i="54"/>
  <c r="I575" i="54"/>
  <c r="I542" i="54"/>
  <c r="I4297" i="54"/>
  <c r="I3695" i="54"/>
  <c r="I4169" i="54"/>
  <c r="I4103" i="54"/>
  <c r="I3902" i="54"/>
  <c r="I3976" i="54"/>
  <c r="I4235" i="54"/>
  <c r="I4038" i="54"/>
  <c r="I3547" i="54"/>
  <c r="I3760" i="54"/>
  <c r="I3828" i="54"/>
  <c r="I3621" i="54"/>
  <c r="I3408" i="54"/>
  <c r="I3476" i="54"/>
  <c r="I3334" i="54"/>
  <c r="I3121" i="54"/>
  <c r="I3189" i="54"/>
  <c r="I3260" i="54"/>
  <c r="I3047" i="54"/>
  <c r="I2902" i="54"/>
  <c r="I2776" i="54"/>
  <c r="I2973" i="54"/>
  <c r="I2834" i="54"/>
  <c r="I4362" i="54"/>
  <c r="I4494" i="54"/>
  <c r="I4428" i="54"/>
  <c r="I150" i="54"/>
  <c r="I84" i="54"/>
  <c r="I56" i="54"/>
  <c r="I112" i="54"/>
  <c r="I1750" i="54"/>
  <c r="I1793" i="54"/>
  <c r="I1185" i="54"/>
  <c r="I1717" i="54"/>
  <c r="I1684" i="54"/>
  <c r="I1109" i="54"/>
  <c r="I1142" i="54"/>
  <c r="I1076" i="54"/>
  <c r="I1809" i="54"/>
  <c r="I1700" i="54"/>
  <c r="I1766" i="54"/>
  <c r="I1733" i="54"/>
  <c r="I837" i="54"/>
  <c r="I1341" i="54"/>
  <c r="I804" i="54"/>
  <c r="I1265" i="54"/>
  <c r="I1298" i="54"/>
  <c r="I1232" i="54"/>
  <c r="I880" i="54"/>
  <c r="I771" i="54"/>
  <c r="I609" i="54"/>
  <c r="I566" i="54"/>
  <c r="I533" i="54"/>
  <c r="I500" i="54"/>
  <c r="I162" i="54"/>
  <c r="I124" i="54"/>
  <c r="I1066" i="54"/>
  <c r="I1023" i="54"/>
  <c r="I1471" i="54"/>
  <c r="I1514" i="54"/>
  <c r="I1433" i="54"/>
  <c r="I1400" i="54"/>
  <c r="I297" i="54"/>
  <c r="I231" i="54"/>
  <c r="I259" i="54"/>
  <c r="I190" i="54"/>
  <c r="I1638" i="54"/>
  <c r="I1192" i="54"/>
  <c r="I1595" i="54"/>
  <c r="I1149" i="54"/>
  <c r="I1116" i="54"/>
  <c r="I1083" i="54"/>
  <c r="I1562" i="54"/>
  <c r="I1529" i="54"/>
  <c r="I203" i="54"/>
  <c r="I2237" i="54"/>
  <c r="I2231" i="54"/>
  <c r="I2228" i="54"/>
  <c r="I2225" i="54"/>
  <c r="I2245" i="54"/>
  <c r="I2241" i="54"/>
  <c r="I105" i="54"/>
  <c r="I36" i="54"/>
  <c r="I18" i="54"/>
  <c r="I77" i="54"/>
  <c r="I49" i="54"/>
  <c r="I143" i="54"/>
  <c r="I291" i="54"/>
  <c r="I225" i="54"/>
  <c r="I253" i="54"/>
  <c r="I184" i="54"/>
  <c r="I197" i="54"/>
  <c r="I4510" i="54"/>
  <c r="I4378" i="54"/>
  <c r="I4119" i="54"/>
  <c r="I3776" i="54"/>
  <c r="I3992" i="54"/>
  <c r="I4251" i="54"/>
  <c r="I4054" i="54"/>
  <c r="I4444" i="54"/>
  <c r="I3844" i="54"/>
  <c r="I3711" i="54"/>
  <c r="I4313" i="54"/>
  <c r="I3637" i="54"/>
  <c r="I3918" i="54"/>
  <c r="I4185" i="54"/>
  <c r="I3563" i="54"/>
  <c r="I3492" i="54"/>
  <c r="I3350" i="54"/>
  <c r="I3424" i="54"/>
  <c r="I3205" i="54"/>
  <c r="I3276" i="54"/>
  <c r="I3137" i="54"/>
  <c r="I2918" i="54"/>
  <c r="I2989" i="54"/>
  <c r="I2850" i="54"/>
  <c r="I3063" i="54"/>
  <c r="I2792" i="54"/>
  <c r="I403" i="54"/>
  <c r="I375" i="54"/>
  <c r="I1804" i="54"/>
  <c r="I1728" i="54"/>
  <c r="I1695" i="54"/>
  <c r="I1761" i="54"/>
  <c r="I1348" i="54"/>
  <c r="I1239" i="54"/>
  <c r="I1305" i="54"/>
  <c r="I1272" i="54"/>
  <c r="I1034" i="54"/>
  <c r="I991" i="54"/>
  <c r="I431" i="54"/>
  <c r="I469" i="54"/>
  <c r="I958" i="54"/>
  <c r="I925" i="54"/>
  <c r="I1578" i="54"/>
  <c r="I1611" i="54"/>
  <c r="I1459" i="54"/>
  <c r="I1426" i="54"/>
  <c r="I1393" i="54"/>
  <c r="I1545" i="54"/>
  <c r="I894" i="54"/>
  <c r="I1502" i="54"/>
  <c r="I851" i="54"/>
  <c r="I818" i="54"/>
  <c r="I732" i="54"/>
  <c r="I785" i="54"/>
  <c r="I689" i="54"/>
  <c r="I656" i="54"/>
  <c r="I1654" i="54"/>
  <c r="I4336" i="54"/>
  <c r="I4274" i="54"/>
  <c r="I3734" i="54"/>
  <c r="I3941" i="54"/>
  <c r="I4208" i="54"/>
  <c r="I4015" i="54"/>
  <c r="I3660" i="54"/>
  <c r="I3586" i="54"/>
  <c r="I4077" i="54"/>
  <c r="I4142" i="54"/>
  <c r="I3799" i="54"/>
  <c r="I3867" i="54"/>
  <c r="I3447" i="54"/>
  <c r="I3515" i="54"/>
  <c r="I3373" i="54"/>
  <c r="I3160" i="54"/>
  <c r="I3228" i="54"/>
  <c r="I3299" i="54"/>
  <c r="I3086" i="54"/>
  <c r="I2873" i="54"/>
  <c r="I2941" i="54"/>
  <c r="I3012" i="54"/>
  <c r="I4533" i="54"/>
  <c r="I4401" i="54"/>
  <c r="I4467" i="54"/>
  <c r="I163" i="54"/>
  <c r="I125" i="54"/>
  <c r="I282" i="54"/>
  <c r="I320" i="54"/>
  <c r="I442" i="54"/>
  <c r="I480" i="54"/>
  <c r="I705" i="54"/>
  <c r="I748" i="54"/>
  <c r="I902" i="54"/>
  <c r="I859" i="54"/>
  <c r="I870" i="54"/>
  <c r="I913" i="54"/>
  <c r="I1204" i="54"/>
  <c r="I1161" i="54"/>
  <c r="I1512" i="54"/>
  <c r="I1469" i="54"/>
  <c r="I429" i="54"/>
  <c r="I401" i="54"/>
  <c r="I373" i="54"/>
  <c r="I1726" i="54"/>
  <c r="I1759" i="54"/>
  <c r="I1693" i="54"/>
  <c r="I1303" i="54"/>
  <c r="I1270" i="54"/>
  <c r="I1237" i="54"/>
  <c r="I1802" i="54"/>
  <c r="I1032" i="54"/>
  <c r="I1346" i="54"/>
  <c r="I989" i="54"/>
  <c r="I956" i="54"/>
  <c r="I923" i="54"/>
  <c r="I467" i="54"/>
  <c r="I454" i="54"/>
  <c r="I4414" i="54"/>
  <c r="I4155" i="54"/>
  <c r="I4480" i="54"/>
  <c r="I4028" i="54"/>
  <c r="I3812" i="54"/>
  <c r="I4090" i="54"/>
  <c r="I4221" i="54"/>
  <c r="I3599" i="54"/>
  <c r="I3880" i="54"/>
  <c r="I3747" i="54"/>
  <c r="I416" i="54"/>
  <c r="I4287" i="54"/>
  <c r="I4349" i="54"/>
  <c r="I3673" i="54"/>
  <c r="I3312" i="54"/>
  <c r="I388" i="54"/>
  <c r="I3386" i="54"/>
  <c r="I3528" i="54"/>
  <c r="I360" i="54"/>
  <c r="I3460" i="54"/>
  <c r="I3954" i="54"/>
  <c r="I342" i="54"/>
  <c r="I324" i="54"/>
  <c r="I192" i="54"/>
  <c r="I174" i="54"/>
  <c r="I3241" i="54"/>
  <c r="I248" i="54"/>
  <c r="I3099" i="54"/>
  <c r="I286" i="54"/>
  <c r="I220" i="54"/>
  <c r="I136" i="54"/>
  <c r="I3173" i="54"/>
  <c r="I2954" i="54"/>
  <c r="I42" i="54"/>
  <c r="I24" i="54"/>
  <c r="I6" i="54"/>
  <c r="I2818" i="54"/>
  <c r="I3025" i="54"/>
  <c r="I98" i="54"/>
  <c r="I2697" i="54"/>
  <c r="I2691" i="54"/>
  <c r="I2679" i="54"/>
  <c r="I2661" i="54"/>
  <c r="I2655" i="54"/>
  <c r="I2643" i="54"/>
  <c r="I2625" i="54"/>
  <c r="I2619" i="54"/>
  <c r="I2607" i="54"/>
  <c r="I2589" i="54"/>
  <c r="I2583" i="54"/>
  <c r="I2571" i="54"/>
  <c r="I2535" i="54"/>
  <c r="I2517" i="54"/>
  <c r="I2511" i="54"/>
  <c r="I2886" i="54"/>
  <c r="I2763" i="54"/>
  <c r="I2751" i="54"/>
  <c r="I2742" i="54"/>
  <c r="I2733" i="54"/>
  <c r="I2727" i="54"/>
  <c r="I2715" i="54"/>
  <c r="I2706" i="54"/>
  <c r="I2670" i="54"/>
  <c r="I2634" i="54"/>
  <c r="I2598" i="54"/>
  <c r="I2562" i="54"/>
  <c r="I2553" i="54"/>
  <c r="I2547" i="54"/>
  <c r="I2526" i="54"/>
  <c r="I70" i="54"/>
  <c r="I2490" i="54"/>
  <c r="I2454" i="54"/>
  <c r="I2475" i="54"/>
  <c r="I1741" i="54"/>
  <c r="I2346" i="54"/>
  <c r="I2316" i="54"/>
  <c r="I2304" i="54"/>
  <c r="I2262" i="54"/>
  <c r="I2211" i="54"/>
  <c r="I2205" i="54"/>
  <c r="I2169" i="54"/>
  <c r="I2163" i="54"/>
  <c r="I2127" i="54"/>
  <c r="I2121" i="54"/>
  <c r="I2085" i="54"/>
  <c r="I2079" i="54"/>
  <c r="I2043" i="54"/>
  <c r="I2037" i="54"/>
  <c r="I2010" i="54"/>
  <c r="I1980" i="54"/>
  <c r="I1968" i="54"/>
  <c r="I1938" i="54"/>
  <c r="I1926" i="54"/>
  <c r="I1896" i="54"/>
  <c r="I1884" i="54"/>
  <c r="I1869" i="54"/>
  <c r="I1833" i="54"/>
  <c r="I1827" i="54"/>
  <c r="I2499" i="54"/>
  <c r="I2481" i="54"/>
  <c r="I2463" i="54"/>
  <c r="I2445" i="54"/>
  <c r="I2439" i="54"/>
  <c r="I2427" i="54"/>
  <c r="I2418" i="54"/>
  <c r="I2409" i="54"/>
  <c r="I2403" i="54"/>
  <c r="I2391" i="54"/>
  <c r="I2382" i="54"/>
  <c r="I2373" i="54"/>
  <c r="I2367" i="54"/>
  <c r="I2355" i="54"/>
  <c r="I2337" i="54"/>
  <c r="I2331" i="54"/>
  <c r="I2295" i="54"/>
  <c r="I2289" i="54"/>
  <c r="I2274" i="54"/>
  <c r="I2253" i="54"/>
  <c r="I2247" i="54"/>
  <c r="I2232" i="54"/>
  <c r="I2220" i="54"/>
  <c r="I2190" i="54"/>
  <c r="I2178" i="54"/>
  <c r="I2148" i="54"/>
  <c r="I2136" i="54"/>
  <c r="I2106" i="54"/>
  <c r="I2094" i="54"/>
  <c r="I2064" i="54"/>
  <c r="I2052" i="54"/>
  <c r="I2022" i="54"/>
  <c r="I2001" i="54"/>
  <c r="I1995" i="54"/>
  <c r="I1959" i="54"/>
  <c r="I1953" i="54"/>
  <c r="I1917" i="54"/>
  <c r="I1911" i="54"/>
  <c r="I1875" i="54"/>
  <c r="I1854" i="54"/>
  <c r="I1842" i="54"/>
  <c r="I1632" i="54"/>
  <c r="I1675" i="54"/>
  <c r="I1480" i="54"/>
  <c r="I1285" i="54"/>
  <c r="I1252" i="54"/>
  <c r="I1219" i="54"/>
  <c r="I1784" i="54"/>
  <c r="I1437" i="54"/>
  <c r="I1404" i="54"/>
  <c r="I1371" i="54"/>
  <c r="I981" i="54"/>
  <c r="I1176" i="54"/>
  <c r="I948" i="54"/>
  <c r="I915" i="54"/>
  <c r="I1133" i="54"/>
  <c r="I1556" i="54"/>
  <c r="I1523" i="54"/>
  <c r="I1328" i="54"/>
  <c r="I1100" i="54"/>
  <c r="I1067" i="54"/>
  <c r="I872" i="54"/>
  <c r="I829" i="54"/>
  <c r="I720" i="54"/>
  <c r="I558" i="54"/>
  <c r="I525" i="54"/>
  <c r="I492" i="54"/>
  <c r="I796" i="54"/>
  <c r="I677" i="54"/>
  <c r="I644" i="54"/>
  <c r="I1708" i="54"/>
  <c r="I1589" i="54"/>
  <c r="I1024" i="54"/>
  <c r="I763" i="54"/>
  <c r="I601" i="54"/>
  <c r="I147" i="54"/>
  <c r="I81" i="54"/>
  <c r="I53" i="54"/>
  <c r="I109" i="54"/>
  <c r="I40" i="54"/>
  <c r="I22" i="54"/>
  <c r="I1747" i="54"/>
  <c r="I1714" i="54"/>
  <c r="I1681" i="54"/>
  <c r="I1182" i="54"/>
  <c r="I1139" i="54"/>
  <c r="I1106" i="54"/>
  <c r="I1073" i="54"/>
  <c r="I1790" i="54"/>
  <c r="I142" i="54"/>
  <c r="I48" i="54"/>
  <c r="I104" i="54"/>
  <c r="I35" i="54"/>
  <c r="I17" i="54"/>
  <c r="I76" i="54"/>
  <c r="I4303" i="54"/>
  <c r="I3701" i="54"/>
  <c r="I4241" i="54"/>
  <c r="I4109" i="54"/>
  <c r="I3908" i="54"/>
  <c r="I4175" i="54"/>
  <c r="I3982" i="54"/>
  <c r="I3834" i="54"/>
  <c r="I3553" i="54"/>
  <c r="I3627" i="54"/>
  <c r="I4044" i="54"/>
  <c r="I3414" i="54"/>
  <c r="I3482" i="54"/>
  <c r="I3766" i="54"/>
  <c r="I3340" i="54"/>
  <c r="I3127" i="54"/>
  <c r="I3195" i="54"/>
  <c r="I3266" i="54"/>
  <c r="I3053" i="54"/>
  <c r="I2782" i="54"/>
  <c r="I2908" i="54"/>
  <c r="I2979" i="54"/>
  <c r="I2840" i="54"/>
  <c r="I4500" i="54"/>
  <c r="I4368" i="54"/>
  <c r="I4434" i="54"/>
  <c r="I4522" i="54"/>
  <c r="I4390" i="54"/>
  <c r="I4325" i="54"/>
  <c r="I4456" i="54"/>
  <c r="I4263" i="54"/>
  <c r="I3788" i="54"/>
  <c r="I4004" i="54"/>
  <c r="I4197" i="54"/>
  <c r="I4066" i="54"/>
  <c r="I3930" i="54"/>
  <c r="I3649" i="54"/>
  <c r="I4131" i="54"/>
  <c r="I3856" i="54"/>
  <c r="I3504" i="54"/>
  <c r="I3575" i="54"/>
  <c r="I3362" i="54"/>
  <c r="I3723" i="54"/>
  <c r="I3436" i="54"/>
  <c r="I3217" i="54"/>
  <c r="I3288" i="54"/>
  <c r="I3075" i="54"/>
  <c r="I3149" i="54"/>
  <c r="I2930" i="54"/>
  <c r="I2804" i="54"/>
  <c r="I3001" i="54"/>
  <c r="I2862" i="54"/>
  <c r="I207" i="54"/>
  <c r="I263" i="54"/>
  <c r="I301" i="54"/>
  <c r="I235" i="54"/>
  <c r="I1599" i="54"/>
  <c r="I1153" i="54"/>
  <c r="I1120" i="54"/>
  <c r="I1087" i="54"/>
  <c r="I1642" i="54"/>
  <c r="I1566" i="54"/>
  <c r="I1533" i="54"/>
  <c r="I1196" i="54"/>
  <c r="I2618" i="54"/>
  <c r="I2612" i="54"/>
  <c r="I2615" i="54"/>
  <c r="I4318" i="54"/>
  <c r="I4256" i="54"/>
  <c r="I3923" i="54"/>
  <c r="I3716" i="54"/>
  <c r="I4190" i="54"/>
  <c r="I3997" i="54"/>
  <c r="I4124" i="54"/>
  <c r="I3568" i="54"/>
  <c r="I4059" i="54"/>
  <c r="I3781" i="54"/>
  <c r="I3642" i="54"/>
  <c r="I3429" i="54"/>
  <c r="I3849" i="54"/>
  <c r="I3497" i="54"/>
  <c r="I3355" i="54"/>
  <c r="I3142" i="54"/>
  <c r="I3210" i="54"/>
  <c r="I3281" i="54"/>
  <c r="I3068" i="54"/>
  <c r="I2855" i="54"/>
  <c r="I2923" i="54"/>
  <c r="I2797" i="54"/>
  <c r="I2994" i="54"/>
  <c r="I4515" i="54"/>
  <c r="I4383" i="54"/>
  <c r="I4449" i="54"/>
  <c r="I4400" i="54"/>
  <c r="I4273" i="54"/>
  <c r="I4207" i="54"/>
  <c r="I4141" i="54"/>
  <c r="I4532" i="54"/>
  <c r="I4466" i="54"/>
  <c r="I3866" i="54"/>
  <c r="I3659" i="54"/>
  <c r="I4076" i="54"/>
  <c r="I3798" i="54"/>
  <c r="I3733" i="54"/>
  <c r="I4014" i="54"/>
  <c r="I3940" i="54"/>
  <c r="I3585" i="54"/>
  <c r="I3372" i="54"/>
  <c r="I3446" i="54"/>
  <c r="I3514" i="54"/>
  <c r="I3298" i="54"/>
  <c r="I3085" i="54"/>
  <c r="I3159" i="54"/>
  <c r="I3227" i="54"/>
  <c r="I3011" i="54"/>
  <c r="I2872" i="54"/>
  <c r="I2940" i="54"/>
  <c r="I4335" i="54"/>
  <c r="I441" i="54"/>
  <c r="I479" i="54"/>
  <c r="I1055" i="54"/>
  <c r="I1012" i="54"/>
  <c r="I3668" i="54"/>
  <c r="I3875" i="54"/>
  <c r="I3949" i="54"/>
  <c r="I3523" i="54"/>
  <c r="I4023" i="54"/>
  <c r="I3807" i="54"/>
  <c r="I3742" i="54"/>
  <c r="I3594" i="54"/>
  <c r="I3381" i="54"/>
  <c r="I3455" i="54"/>
  <c r="I3307" i="54"/>
  <c r="I3094" i="54"/>
  <c r="I3168" i="54"/>
  <c r="I3236" i="54"/>
  <c r="I3020" i="54"/>
  <c r="I2881" i="54"/>
  <c r="I2949" i="54"/>
  <c r="I2813" i="54"/>
  <c r="I1774" i="54"/>
  <c r="I1703" i="54"/>
  <c r="I1817" i="54"/>
  <c r="I1736" i="54"/>
  <c r="I2687" i="54"/>
  <c r="I2690" i="54"/>
  <c r="I2684" i="54"/>
  <c r="I151" i="54"/>
  <c r="I57" i="54"/>
  <c r="I113" i="54"/>
  <c r="I85" i="54"/>
  <c r="I1794" i="54"/>
  <c r="I1718" i="54"/>
  <c r="I1186" i="54"/>
  <c r="I1685" i="54"/>
  <c r="I1143" i="54"/>
  <c r="I1110" i="54"/>
  <c r="I1077" i="54"/>
  <c r="I1751" i="54"/>
  <c r="I4450" i="54"/>
  <c r="I4384" i="54"/>
  <c r="I4191" i="54"/>
  <c r="I3998" i="54"/>
  <c r="I3782" i="54"/>
  <c r="I4125" i="54"/>
  <c r="I4060" i="54"/>
  <c r="I4319" i="54"/>
  <c r="I4257" i="54"/>
  <c r="I4516" i="54"/>
  <c r="I3924" i="54"/>
  <c r="I3643" i="54"/>
  <c r="I3850" i="54"/>
  <c r="I3717" i="54"/>
  <c r="I3498" i="54"/>
  <c r="I3356" i="54"/>
  <c r="I3569" i="54"/>
  <c r="I3430" i="54"/>
  <c r="I3211" i="54"/>
  <c r="I3282" i="54"/>
  <c r="I3143" i="54"/>
  <c r="I2924" i="54"/>
  <c r="I2798" i="54"/>
  <c r="I3069" i="54"/>
  <c r="I2995" i="54"/>
  <c r="I2856" i="54"/>
  <c r="I1309" i="54"/>
  <c r="I1276" i="54"/>
  <c r="I1243" i="54"/>
  <c r="I1352" i="54"/>
  <c r="I1807" i="54"/>
  <c r="I1764" i="54"/>
  <c r="I1731" i="54"/>
  <c r="I1698" i="54"/>
  <c r="I2581" i="54"/>
  <c r="I2575" i="54"/>
  <c r="I2557" i="54"/>
  <c r="I2578" i="54"/>
  <c r="I2566" i="54"/>
  <c r="I2559" i="54"/>
  <c r="I2568" i="54"/>
  <c r="I2570" i="54"/>
  <c r="I2561" i="54"/>
  <c r="I2027" i="54"/>
  <c r="I2021" i="54"/>
  <c r="I2018" i="54"/>
  <c r="I2015" i="54"/>
  <c r="I2035" i="54"/>
  <c r="I2031" i="54"/>
  <c r="I709" i="54"/>
  <c r="I752" i="54"/>
  <c r="I1815" i="54"/>
  <c r="I1772" i="54"/>
  <c r="I1783" i="54"/>
  <c r="I1826" i="54"/>
  <c r="I2438" i="54"/>
  <c r="I2435" i="54"/>
  <c r="I2432" i="54"/>
  <c r="I2726" i="54"/>
  <c r="I2720" i="54"/>
  <c r="I2723" i="54"/>
  <c r="I1906" i="54"/>
  <c r="I1902" i="54"/>
  <c r="I1910" i="54"/>
  <c r="I2036" i="54"/>
  <c r="I2032" i="54"/>
  <c r="I2028" i="54"/>
  <c r="I1365" i="54"/>
  <c r="I1284" i="54"/>
  <c r="I1251" i="54"/>
  <c r="I1322" i="54"/>
  <c r="I4240" i="54"/>
  <c r="I4174" i="54"/>
  <c r="I4499" i="54"/>
  <c r="I4367" i="54"/>
  <c r="I4043" i="54"/>
  <c r="I3833" i="54"/>
  <c r="I4108" i="54"/>
  <c r="I4433" i="54"/>
  <c r="I3626" i="54"/>
  <c r="I3765" i="54"/>
  <c r="I3700" i="54"/>
  <c r="I3907" i="54"/>
  <c r="I3552" i="54"/>
  <c r="I3339" i="54"/>
  <c r="I3413" i="54"/>
  <c r="I3481" i="54"/>
  <c r="I3981" i="54"/>
  <c r="I3265" i="54"/>
  <c r="I3126" i="54"/>
  <c r="I3194" i="54"/>
  <c r="I2978" i="54"/>
  <c r="I2839" i="54"/>
  <c r="I3052" i="54"/>
  <c r="I2907" i="54"/>
  <c r="I2781" i="54"/>
  <c r="I4302" i="54"/>
  <c r="I252" i="54"/>
  <c r="I183" i="54"/>
  <c r="I290" i="54"/>
  <c r="I224" i="54"/>
  <c r="I196" i="54"/>
  <c r="I2069" i="54"/>
  <c r="I2063" i="54"/>
  <c r="I2060" i="54"/>
  <c r="I2057" i="54"/>
  <c r="I2077" i="54"/>
  <c r="I2073" i="54"/>
  <c r="I858" i="54"/>
  <c r="I901" i="54"/>
  <c r="I255" i="54"/>
  <c r="I186" i="54"/>
  <c r="I293" i="54"/>
  <c r="I227" i="54"/>
  <c r="I199" i="54"/>
  <c r="I1345" i="54"/>
  <c r="I1302" i="54"/>
  <c r="I1269" i="54"/>
  <c r="I1236" i="54"/>
  <c r="I808" i="54"/>
  <c r="I504" i="54"/>
  <c r="I570" i="54"/>
  <c r="I537" i="54"/>
  <c r="I613" i="54"/>
  <c r="I884" i="54"/>
  <c r="I841" i="54"/>
  <c r="I775" i="54"/>
  <c r="I160" i="54"/>
  <c r="I122" i="54"/>
  <c r="I439" i="54"/>
  <c r="I477" i="54"/>
  <c r="I762" i="54"/>
  <c r="I719" i="54"/>
  <c r="I1207" i="54"/>
  <c r="I1164" i="54"/>
  <c r="I1477" i="54"/>
  <c r="I1520" i="54"/>
  <c r="I2423" i="54"/>
  <c r="I2414" i="54"/>
  <c r="I2408" i="54"/>
  <c r="I2425" i="54"/>
  <c r="I2416" i="54"/>
  <c r="I2407" i="54"/>
  <c r="I2436" i="54"/>
  <c r="I2433" i="54"/>
  <c r="I2430" i="54"/>
  <c r="I2421" i="54"/>
  <c r="I2412" i="54"/>
  <c r="I2406" i="54"/>
  <c r="I626" i="54"/>
  <c r="I550" i="54"/>
  <c r="I517" i="54"/>
  <c r="I583" i="54"/>
  <c r="I4465" i="54"/>
  <c r="I4399" i="54"/>
  <c r="I4531" i="54"/>
  <c r="I4334" i="54"/>
  <c r="I4140" i="54"/>
  <c r="I4013" i="54"/>
  <c r="I3797" i="54"/>
  <c r="I4075" i="54"/>
  <c r="I4272" i="54"/>
  <c r="I3865" i="54"/>
  <c r="I3732" i="54"/>
  <c r="I4206" i="54"/>
  <c r="I3513" i="54"/>
  <c r="I3584" i="54"/>
  <c r="I3371" i="54"/>
  <c r="I3939" i="54"/>
  <c r="I3658" i="54"/>
  <c r="I3445" i="54"/>
  <c r="I3226" i="54"/>
  <c r="I3297" i="54"/>
  <c r="I3084" i="54"/>
  <c r="I3158" i="54"/>
  <c r="I2939" i="54"/>
  <c r="I3010" i="54"/>
  <c r="I2871" i="54"/>
  <c r="I258" i="54"/>
  <c r="I189" i="54"/>
  <c r="I296" i="54"/>
  <c r="I230" i="54"/>
  <c r="I202" i="54"/>
  <c r="I1561" i="54"/>
  <c r="I1528" i="54"/>
  <c r="I1191" i="54"/>
  <c r="I1637" i="54"/>
  <c r="I1594" i="54"/>
  <c r="I1115" i="54"/>
  <c r="I1148" i="54"/>
  <c r="I1082" i="54"/>
  <c r="I1462" i="54"/>
  <c r="I1429" i="54"/>
  <c r="I1396" i="54"/>
  <c r="I1505" i="54"/>
  <c r="I430" i="54"/>
  <c r="I402" i="54"/>
  <c r="I374" i="54"/>
  <c r="I1803" i="54"/>
  <c r="I1033" i="54"/>
  <c r="I957" i="54"/>
  <c r="I924" i="54"/>
  <c r="I1347" i="54"/>
  <c r="I990" i="54"/>
  <c r="I1760" i="54"/>
  <c r="I1271" i="54"/>
  <c r="I1694" i="54"/>
  <c r="I1304" i="54"/>
  <c r="I1238" i="54"/>
  <c r="I468" i="54"/>
  <c r="I1727" i="54"/>
  <c r="I1324" i="54"/>
  <c r="I1367" i="54"/>
  <c r="I1522" i="54"/>
  <c r="I1479" i="54"/>
  <c r="I1824" i="54"/>
  <c r="I1781" i="54"/>
  <c r="I31" i="54"/>
  <c r="I13" i="54"/>
  <c r="I4429" i="54"/>
  <c r="I4495" i="54"/>
  <c r="I3761" i="54"/>
  <c r="I4298" i="54"/>
  <c r="I3977" i="54"/>
  <c r="I4039" i="54"/>
  <c r="I4236" i="54"/>
  <c r="I4363" i="54"/>
  <c r="I3829" i="54"/>
  <c r="I3696" i="54"/>
  <c r="I3622" i="54"/>
  <c r="I4104" i="54"/>
  <c r="I4170" i="54"/>
  <c r="I3477" i="54"/>
  <c r="I3903" i="54"/>
  <c r="I3548" i="54"/>
  <c r="I3409" i="54"/>
  <c r="I3335" i="54"/>
  <c r="I3190" i="54"/>
  <c r="I3261" i="54"/>
  <c r="I3122" i="54"/>
  <c r="I2903" i="54"/>
  <c r="I2777" i="54"/>
  <c r="I2974" i="54"/>
  <c r="I3048" i="54"/>
  <c r="I2835" i="54"/>
  <c r="I426" i="54"/>
  <c r="I398" i="54"/>
  <c r="I370" i="54"/>
  <c r="I339" i="54"/>
  <c r="I357" i="54"/>
  <c r="I1756" i="54"/>
  <c r="I1723" i="54"/>
  <c r="I1338" i="54"/>
  <c r="I1029" i="54"/>
  <c r="I1295" i="54"/>
  <c r="I1262" i="54"/>
  <c r="I1229" i="54"/>
  <c r="I986" i="54"/>
  <c r="I953" i="54"/>
  <c r="I1690" i="54"/>
  <c r="I464" i="54"/>
  <c r="I1799" i="54"/>
  <c r="I920" i="54"/>
  <c r="I120" i="54"/>
  <c r="I92" i="54"/>
  <c r="I64" i="54"/>
  <c r="I158" i="54"/>
  <c r="I385" i="54"/>
  <c r="I413" i="54"/>
  <c r="I446" i="54"/>
  <c r="I484" i="54"/>
  <c r="I667" i="54"/>
  <c r="I700" i="54"/>
  <c r="I743" i="54"/>
  <c r="I908" i="54"/>
  <c r="I865" i="54"/>
  <c r="I827" i="54"/>
  <c r="I794" i="54"/>
  <c r="I1210" i="54"/>
  <c r="I1129" i="54"/>
  <c r="I1096" i="54"/>
  <c r="I1167" i="54"/>
  <c r="I1507" i="54"/>
  <c r="I1431" i="54"/>
  <c r="I1398" i="54"/>
  <c r="I1464" i="54"/>
  <c r="I278" i="54"/>
  <c r="I245" i="54"/>
  <c r="I316" i="54"/>
  <c r="I217" i="54"/>
  <c r="I553" i="54"/>
  <c r="I520" i="54"/>
  <c r="I591" i="54"/>
  <c r="I634" i="54"/>
  <c r="I1057" i="54"/>
  <c r="I1014" i="54"/>
  <c r="I976" i="54"/>
  <c r="I943" i="54"/>
  <c r="I1357" i="54"/>
  <c r="I1314" i="54"/>
  <c r="I1812" i="54"/>
  <c r="I1769" i="54"/>
  <c r="I3403" i="54"/>
  <c r="I3329" i="54"/>
  <c r="I3255" i="54"/>
  <c r="I3959" i="54"/>
  <c r="I3752" i="54"/>
  <c r="I3817" i="54"/>
  <c r="I3399" i="54"/>
  <c r="I3885" i="54"/>
  <c r="I3325" i="54"/>
  <c r="I3184" i="54"/>
  <c r="I3252" i="54"/>
  <c r="I1945" i="54"/>
  <c r="I1915" i="54"/>
  <c r="I1924" i="54"/>
  <c r="I1932" i="54"/>
  <c r="I1920" i="54"/>
  <c r="I1914" i="54"/>
  <c r="I1941" i="54"/>
  <c r="I1935" i="54"/>
  <c r="I1929" i="54"/>
  <c r="I1949" i="54"/>
  <c r="I1922" i="54"/>
  <c r="I1916" i="54"/>
  <c r="I864" i="54"/>
  <c r="I826" i="54"/>
  <c r="I793" i="54"/>
  <c r="I907" i="54"/>
  <c r="I1209" i="54"/>
  <c r="I1095" i="54"/>
  <c r="I1128" i="54"/>
  <c r="I1166" i="54"/>
  <c r="I1768" i="54"/>
  <c r="I1735" i="54"/>
  <c r="I1811" i="54"/>
  <c r="I1702" i="54"/>
  <c r="I4424" i="54"/>
  <c r="I4490" i="54"/>
  <c r="I4358" i="54"/>
  <c r="I2387" i="54"/>
  <c r="I2378" i="54"/>
  <c r="I2372" i="54"/>
  <c r="I2389" i="54"/>
  <c r="I2380" i="54"/>
  <c r="I2371" i="54"/>
  <c r="I2385" i="54"/>
  <c r="I2400" i="54"/>
  <c r="I2397" i="54"/>
  <c r="I2394" i="54"/>
  <c r="I2376" i="54"/>
  <c r="I2370" i="54"/>
  <c r="I2531" i="54"/>
  <c r="I2524" i="54"/>
  <c r="I2533" i="54"/>
  <c r="I2515" i="54"/>
  <c r="I2544" i="54"/>
  <c r="I2529" i="54"/>
  <c r="I2541" i="54"/>
  <c r="I2538" i="54"/>
  <c r="I2520" i="54"/>
  <c r="I2514" i="54"/>
  <c r="I2522" i="54"/>
  <c r="I2516" i="54"/>
  <c r="I4415" i="54"/>
  <c r="I4350" i="54"/>
  <c r="I4222" i="54"/>
  <c r="I4156" i="54"/>
  <c r="I4481" i="54"/>
  <c r="I3674" i="54"/>
  <c r="I4091" i="54"/>
  <c r="I3881" i="54"/>
  <c r="I417" i="54"/>
  <c r="I389" i="54"/>
  <c r="I343" i="54"/>
  <c r="I4288" i="54"/>
  <c r="I3955" i="54"/>
  <c r="I4029" i="54"/>
  <c r="I3529" i="54"/>
  <c r="I3600" i="54"/>
  <c r="I3813" i="54"/>
  <c r="I3748" i="54"/>
  <c r="I3387" i="54"/>
  <c r="I361" i="54"/>
  <c r="I3461" i="54"/>
  <c r="I3313" i="54"/>
  <c r="I249" i="54"/>
  <c r="I3100" i="54"/>
  <c r="I287" i="54"/>
  <c r="I221" i="54"/>
  <c r="I3174" i="54"/>
  <c r="I325" i="54"/>
  <c r="I193" i="54"/>
  <c r="I175" i="54"/>
  <c r="I3242" i="54"/>
  <c r="I3026" i="54"/>
  <c r="I2819" i="54"/>
  <c r="I99" i="54"/>
  <c r="I2752" i="54"/>
  <c r="I2734" i="54"/>
  <c r="I2707" i="54"/>
  <c r="I2698" i="54"/>
  <c r="I2692" i="54"/>
  <c r="I2680" i="54"/>
  <c r="I2662" i="54"/>
  <c r="I2656" i="54"/>
  <c r="I2644" i="54"/>
  <c r="I2635" i="54"/>
  <c r="I2620" i="54"/>
  <c r="I2608" i="54"/>
  <c r="I2590" i="54"/>
  <c r="I2563" i="54"/>
  <c r="I2536" i="54"/>
  <c r="I2518" i="54"/>
  <c r="I2512" i="54"/>
  <c r="I2491" i="54"/>
  <c r="I2446" i="54"/>
  <c r="I2887" i="54"/>
  <c r="I2764" i="54"/>
  <c r="I2743" i="54"/>
  <c r="I2728" i="54"/>
  <c r="I2716" i="54"/>
  <c r="I2671" i="54"/>
  <c r="I2626" i="54"/>
  <c r="I2599" i="54"/>
  <c r="I2584" i="54"/>
  <c r="I2572" i="54"/>
  <c r="I2554" i="54"/>
  <c r="I2548" i="54"/>
  <c r="I2527" i="54"/>
  <c r="I2500" i="54"/>
  <c r="I2482" i="54"/>
  <c r="I2476" i="54"/>
  <c r="I2464" i="54"/>
  <c r="I2455" i="54"/>
  <c r="I71" i="54"/>
  <c r="I2955" i="54"/>
  <c r="I43" i="54"/>
  <c r="I25" i="54"/>
  <c r="I7" i="54"/>
  <c r="I2440" i="54"/>
  <c r="I2428" i="54"/>
  <c r="I2419" i="54"/>
  <c r="I2410" i="54"/>
  <c r="I2404" i="54"/>
  <c r="I2392" i="54"/>
  <c r="I2383" i="54"/>
  <c r="I2374" i="54"/>
  <c r="I2368" i="54"/>
  <c r="I2356" i="54"/>
  <c r="I2317" i="54"/>
  <c r="I2305" i="54"/>
  <c r="I2275" i="54"/>
  <c r="I2254" i="54"/>
  <c r="I2248" i="54"/>
  <c r="I2191" i="54"/>
  <c r="I2179" i="54"/>
  <c r="I2149" i="54"/>
  <c r="I2137" i="54"/>
  <c r="I2128" i="54"/>
  <c r="I2122" i="54"/>
  <c r="I2086" i="54"/>
  <c r="I2080" i="54"/>
  <c r="I2065" i="54"/>
  <c r="I2053" i="54"/>
  <c r="I2023" i="54"/>
  <c r="I2011" i="54"/>
  <c r="I1996" i="54"/>
  <c r="I1960" i="54"/>
  <c r="I1954" i="54"/>
  <c r="I1939" i="54"/>
  <c r="I1927" i="54"/>
  <c r="I1897" i="54"/>
  <c r="I1885" i="54"/>
  <c r="I1855" i="54"/>
  <c r="I1843" i="54"/>
  <c r="I2347" i="54"/>
  <c r="I2338" i="54"/>
  <c r="I2332" i="54"/>
  <c r="I2296" i="54"/>
  <c r="I2290" i="54"/>
  <c r="I2263" i="54"/>
  <c r="I2233" i="54"/>
  <c r="I2221" i="54"/>
  <c r="I2212" i="54"/>
  <c r="I2206" i="54"/>
  <c r="I2170" i="54"/>
  <c r="I2164" i="54"/>
  <c r="I2107" i="54"/>
  <c r="I2095" i="54"/>
  <c r="I2044" i="54"/>
  <c r="I2038" i="54"/>
  <c r="I2002" i="54"/>
  <c r="I1981" i="54"/>
  <c r="I1969" i="54"/>
  <c r="I1918" i="54"/>
  <c r="I1912" i="54"/>
  <c r="I1876" i="54"/>
  <c r="I1870" i="54"/>
  <c r="I1834" i="54"/>
  <c r="I1828" i="54"/>
  <c r="I1590" i="54"/>
  <c r="I1785" i="54"/>
  <c r="I1438" i="54"/>
  <c r="I1405" i="54"/>
  <c r="I1372" i="54"/>
  <c r="I1177" i="54"/>
  <c r="I1557" i="54"/>
  <c r="I1524" i="54"/>
  <c r="I1101" i="54"/>
  <c r="I1068" i="54"/>
  <c r="I873" i="54"/>
  <c r="I1329" i="54"/>
  <c r="I1134" i="54"/>
  <c r="I1742" i="54"/>
  <c r="I1709" i="54"/>
  <c r="I1676" i="54"/>
  <c r="I1633" i="54"/>
  <c r="I1481" i="54"/>
  <c r="I1286" i="54"/>
  <c r="I1253" i="54"/>
  <c r="I1220" i="54"/>
  <c r="I1025" i="54"/>
  <c r="I982" i="54"/>
  <c r="I916" i="54"/>
  <c r="I797" i="54"/>
  <c r="I678" i="54"/>
  <c r="I645" i="54"/>
  <c r="I455" i="54"/>
  <c r="I526" i="54"/>
  <c r="I949" i="54"/>
  <c r="I602" i="54"/>
  <c r="I764" i="54"/>
  <c r="I493" i="54"/>
  <c r="I137" i="54"/>
  <c r="I830" i="54"/>
  <c r="I721" i="54"/>
  <c r="I559" i="54"/>
  <c r="I347" i="54"/>
  <c r="I329" i="54"/>
  <c r="I4496" i="54"/>
  <c r="I4364" i="54"/>
  <c r="I4237" i="54"/>
  <c r="I4171" i="54"/>
  <c r="I3830" i="54"/>
  <c r="I4040" i="54"/>
  <c r="I4430" i="54"/>
  <c r="I4105" i="54"/>
  <c r="I3762" i="54"/>
  <c r="I3697" i="54"/>
  <c r="I3623" i="54"/>
  <c r="I3978" i="54"/>
  <c r="I3904" i="54"/>
  <c r="I3549" i="54"/>
  <c r="I3336" i="54"/>
  <c r="I3410" i="54"/>
  <c r="I3478" i="54"/>
  <c r="I3262" i="54"/>
  <c r="I3123" i="54"/>
  <c r="I3191" i="54"/>
  <c r="I2975" i="54"/>
  <c r="I3049" i="54"/>
  <c r="I2836" i="54"/>
  <c r="I2904" i="54"/>
  <c r="I2778" i="54"/>
  <c r="I4299" i="54"/>
  <c r="I1333" i="54"/>
  <c r="I1290" i="54"/>
  <c r="I1257" i="54"/>
  <c r="I1224" i="54"/>
  <c r="I834" i="54"/>
  <c r="I801" i="54"/>
  <c r="I606" i="54"/>
  <c r="I768" i="54"/>
  <c r="I563" i="54"/>
  <c r="I530" i="54"/>
  <c r="I497" i="54"/>
  <c r="I877" i="54"/>
  <c r="I694" i="54"/>
  <c r="I737" i="54"/>
  <c r="I661" i="54"/>
  <c r="I303" i="54"/>
  <c r="I237" i="54"/>
  <c r="I265" i="54"/>
  <c r="I1644" i="54"/>
  <c r="I1198" i="54"/>
  <c r="I1155" i="54"/>
  <c r="I1122" i="54"/>
  <c r="I1089" i="54"/>
  <c r="I1601" i="54"/>
  <c r="I1568" i="54"/>
  <c r="I1535" i="54"/>
  <c r="I209" i="54"/>
  <c r="I2402" i="54"/>
  <c r="I2399" i="54"/>
  <c r="I2396" i="54"/>
  <c r="I4472" i="54"/>
  <c r="I4279" i="54"/>
  <c r="I4213" i="54"/>
  <c r="I4147" i="54"/>
  <c r="I4406" i="54"/>
  <c r="I4082" i="54"/>
  <c r="I3872" i="54"/>
  <c r="I3665" i="54"/>
  <c r="I4538" i="54"/>
  <c r="I4020" i="54"/>
  <c r="I3804" i="54"/>
  <c r="I3739" i="54"/>
  <c r="I3520" i="54"/>
  <c r="I3591" i="54"/>
  <c r="I3378" i="54"/>
  <c r="I3946" i="54"/>
  <c r="I3452" i="54"/>
  <c r="I3304" i="54"/>
  <c r="I3091" i="54"/>
  <c r="I3165" i="54"/>
  <c r="I3233" i="54"/>
  <c r="I3017" i="54"/>
  <c r="I2878" i="54"/>
  <c r="I2946" i="54"/>
  <c r="I4341" i="54"/>
  <c r="I632" i="54"/>
  <c r="I589" i="54"/>
  <c r="I111" i="54"/>
  <c r="I83" i="54"/>
  <c r="I55" i="54"/>
  <c r="I1792" i="54"/>
  <c r="I1683" i="54"/>
  <c r="I1749" i="54"/>
  <c r="I1716" i="54"/>
  <c r="I1141" i="54"/>
  <c r="I1108" i="54"/>
  <c r="I1075" i="54"/>
  <c r="I1184" i="54"/>
  <c r="I149" i="54"/>
  <c r="I1489" i="54"/>
  <c r="I1446" i="54"/>
  <c r="I1413" i="54"/>
  <c r="I1380" i="54"/>
  <c r="I1043" i="54"/>
  <c r="I1000" i="54"/>
  <c r="I934" i="54"/>
  <c r="I577" i="54"/>
  <c r="I511" i="54"/>
  <c r="I967" i="54"/>
  <c r="I620" i="54"/>
  <c r="I544" i="54"/>
  <c r="I736" i="54"/>
  <c r="I693" i="54"/>
  <c r="I660" i="54"/>
  <c r="I4130" i="54"/>
  <c r="I3929" i="54"/>
  <c r="I3722" i="54"/>
  <c r="I4262" i="54"/>
  <c r="I4324" i="54"/>
  <c r="I4003" i="54"/>
  <c r="I3787" i="54"/>
  <c r="I4065" i="54"/>
  <c r="I3855" i="54"/>
  <c r="I3574" i="54"/>
  <c r="I4196" i="54"/>
  <c r="I3648" i="54"/>
  <c r="I3435" i="54"/>
  <c r="I3503" i="54"/>
  <c r="I3361" i="54"/>
  <c r="I3148" i="54"/>
  <c r="I3216" i="54"/>
  <c r="I3287" i="54"/>
  <c r="I3074" i="54"/>
  <c r="I2861" i="54"/>
  <c r="I2929" i="54"/>
  <c r="I2803" i="54"/>
  <c r="I3000" i="54"/>
  <c r="I4455" i="54"/>
  <c r="I4521" i="54"/>
  <c r="I4389" i="54"/>
  <c r="I4202" i="54"/>
  <c r="I3728" i="54"/>
  <c r="I4330" i="54"/>
  <c r="I3935" i="54"/>
  <c r="I4136" i="54"/>
  <c r="I4009" i="54"/>
  <c r="I4268" i="54"/>
  <c r="I3654" i="54"/>
  <c r="I3793" i="54"/>
  <c r="I3580" i="54"/>
  <c r="I3861" i="54"/>
  <c r="I4071" i="54"/>
  <c r="I3441" i="54"/>
  <c r="I3509" i="54"/>
  <c r="I3367" i="54"/>
  <c r="I3154" i="54"/>
  <c r="I3222" i="54"/>
  <c r="I3293" i="54"/>
  <c r="I3080" i="54"/>
  <c r="I2867" i="54"/>
  <c r="I2935" i="54"/>
  <c r="I2809" i="54"/>
  <c r="I3006" i="54"/>
  <c r="I4461" i="54"/>
  <c r="I4527" i="54"/>
  <c r="I4395" i="54"/>
  <c r="I421" i="54"/>
  <c r="I393" i="54"/>
  <c r="I365" i="54"/>
  <c r="I334" i="54"/>
  <c r="I352" i="54"/>
  <c r="I459" i="54"/>
  <c r="I1288" i="54"/>
  <c r="I1255" i="54"/>
  <c r="I1222" i="54"/>
  <c r="I1331" i="54"/>
  <c r="I561" i="54"/>
  <c r="I528" i="54"/>
  <c r="I495" i="54"/>
  <c r="I875" i="54"/>
  <c r="I832" i="54"/>
  <c r="I604" i="54"/>
  <c r="I799" i="54"/>
  <c r="I766" i="54"/>
  <c r="I4184" i="54"/>
  <c r="I4312" i="54"/>
  <c r="I3917" i="54"/>
  <c r="I3710" i="54"/>
  <c r="I4118" i="54"/>
  <c r="I3991" i="54"/>
  <c r="I4250" i="54"/>
  <c r="I3775" i="54"/>
  <c r="I3562" i="54"/>
  <c r="I3843" i="54"/>
  <c r="I3636" i="54"/>
  <c r="I4053" i="54"/>
  <c r="I3423" i="54"/>
  <c r="I3491" i="54"/>
  <c r="I3349" i="54"/>
  <c r="I3136" i="54"/>
  <c r="I3204" i="54"/>
  <c r="I3275" i="54"/>
  <c r="I3062" i="54"/>
  <c r="I2849" i="54"/>
  <c r="I2917" i="54"/>
  <c r="I2791" i="54"/>
  <c r="I2988" i="54"/>
  <c r="I4443" i="54"/>
  <c r="I4509" i="54"/>
  <c r="I4377" i="54"/>
  <c r="I1903" i="54"/>
  <c r="I1873" i="54"/>
  <c r="I1882" i="54"/>
  <c r="I1890" i="54"/>
  <c r="I1878" i="54"/>
  <c r="I1899" i="54"/>
  <c r="I1893" i="54"/>
  <c r="I1887" i="54"/>
  <c r="I1872" i="54"/>
  <c r="I1874" i="54"/>
  <c r="I1907" i="54"/>
  <c r="I1880" i="54"/>
  <c r="I699" i="54"/>
  <c r="I666" i="54"/>
  <c r="I742" i="54"/>
  <c r="I450" i="54"/>
  <c r="I488" i="54"/>
  <c r="I912" i="54"/>
  <c r="I869" i="54"/>
  <c r="I1174" i="54"/>
  <c r="I1217" i="54"/>
  <c r="I1327" i="54"/>
  <c r="I1370" i="54"/>
  <c r="I1465" i="54"/>
  <c r="I1508" i="54"/>
  <c r="I1519" i="54"/>
  <c r="I1476" i="54"/>
  <c r="I1662" i="54"/>
  <c r="I1619" i="54"/>
  <c r="I1673" i="54"/>
  <c r="I1630" i="54"/>
  <c r="I1816" i="54"/>
  <c r="I1773" i="54"/>
  <c r="I3689" i="54"/>
  <c r="I3541" i="54"/>
  <c r="I3615" i="54"/>
  <c r="I29" i="54"/>
  <c r="I11" i="54"/>
  <c r="I346" i="54"/>
  <c r="I328" i="54"/>
  <c r="I294" i="54"/>
  <c r="I228" i="54"/>
  <c r="I256" i="54"/>
  <c r="I187" i="54"/>
  <c r="I1635" i="54"/>
  <c r="I1592" i="54"/>
  <c r="I1189" i="54"/>
  <c r="I1146" i="54"/>
  <c r="I1113" i="54"/>
  <c r="I1080" i="54"/>
  <c r="I1559" i="54"/>
  <c r="I1526" i="54"/>
  <c r="I200" i="54"/>
  <c r="I4492" i="54"/>
  <c r="I4360" i="54"/>
  <c r="I4426" i="54"/>
  <c r="I3974" i="54"/>
  <c r="I3758" i="54"/>
  <c r="I4233" i="54"/>
  <c r="I4036" i="54"/>
  <c r="I4101" i="54"/>
  <c r="I3826" i="54"/>
  <c r="I3693" i="54"/>
  <c r="I3619" i="54"/>
  <c r="I4167" i="54"/>
  <c r="I4295" i="54"/>
  <c r="I3900" i="54"/>
  <c r="I3545" i="54"/>
  <c r="I3474" i="54"/>
  <c r="I3406" i="54"/>
  <c r="I3187" i="54"/>
  <c r="I3258" i="54"/>
  <c r="I3332" i="54"/>
  <c r="I3119" i="54"/>
  <c r="I2900" i="54"/>
  <c r="I2971" i="54"/>
  <c r="I2832" i="54"/>
  <c r="I3045" i="54"/>
  <c r="I2774" i="54"/>
  <c r="I4432" i="54"/>
  <c r="I4366" i="54"/>
  <c r="I4173" i="54"/>
  <c r="I3980" i="54"/>
  <c r="I3764" i="54"/>
  <c r="I4498" i="54"/>
  <c r="I4301" i="54"/>
  <c r="I4042" i="54"/>
  <c r="I4239" i="54"/>
  <c r="I3906" i="54"/>
  <c r="I3625" i="54"/>
  <c r="I3832" i="54"/>
  <c r="I3699" i="54"/>
  <c r="I4107" i="54"/>
  <c r="I3480" i="54"/>
  <c r="I3551" i="54"/>
  <c r="I3412" i="54"/>
  <c r="I3193" i="54"/>
  <c r="I3338" i="54"/>
  <c r="I3264" i="54"/>
  <c r="I3125" i="54"/>
  <c r="I2906" i="54"/>
  <c r="I2977" i="54"/>
  <c r="I2838" i="54"/>
  <c r="I3051" i="54"/>
  <c r="I2780" i="54"/>
  <c r="I4504" i="54"/>
  <c r="I4372" i="54"/>
  <c r="I4307" i="54"/>
  <c r="I4438" i="54"/>
  <c r="I4245" i="54"/>
  <c r="I3986" i="54"/>
  <c r="I3770" i="54"/>
  <c r="I4179" i="54"/>
  <c r="I4048" i="54"/>
  <c r="I3912" i="54"/>
  <c r="I3631" i="54"/>
  <c r="I4113" i="54"/>
  <c r="I3705" i="54"/>
  <c r="I3486" i="54"/>
  <c r="I3344" i="54"/>
  <c r="I3838" i="54"/>
  <c r="I3557" i="54"/>
  <c r="I3418" i="54"/>
  <c r="I3199" i="54"/>
  <c r="I3270" i="54"/>
  <c r="I3131" i="54"/>
  <c r="I2912" i="54"/>
  <c r="I2983" i="54"/>
  <c r="I3057" i="54"/>
  <c r="I2844" i="54"/>
  <c r="I2786" i="54"/>
  <c r="I879" i="54"/>
  <c r="I1335" i="54"/>
  <c r="I1292" i="54"/>
  <c r="I1259" i="54"/>
  <c r="I1226" i="54"/>
  <c r="I836" i="54"/>
  <c r="I803" i="54"/>
  <c r="I608" i="54"/>
  <c r="I565" i="54"/>
  <c r="I499" i="54"/>
  <c r="I770" i="54"/>
  <c r="I532" i="54"/>
  <c r="I1483" i="54"/>
  <c r="I1440" i="54"/>
  <c r="I1407" i="54"/>
  <c r="I1374" i="54"/>
  <c r="I1037" i="54"/>
  <c r="I505" i="54"/>
  <c r="I571" i="54"/>
  <c r="I994" i="54"/>
  <c r="I614" i="54"/>
  <c r="I538" i="54"/>
  <c r="I961" i="54"/>
  <c r="I928" i="54"/>
  <c r="I1646" i="54"/>
  <c r="I1603" i="54"/>
  <c r="I1537" i="54"/>
  <c r="I1570" i="54"/>
  <c r="I1494" i="54"/>
  <c r="I843" i="54"/>
  <c r="I810" i="54"/>
  <c r="I1451" i="54"/>
  <c r="I1418" i="54"/>
  <c r="I1385" i="54"/>
  <c r="I777" i="54"/>
  <c r="I681" i="54"/>
  <c r="I648" i="54"/>
  <c r="I886" i="54"/>
  <c r="I724" i="54"/>
  <c r="I735" i="54"/>
  <c r="I659" i="54"/>
  <c r="I692" i="54"/>
  <c r="I4526" i="54"/>
  <c r="I4267" i="54"/>
  <c r="I4201" i="54"/>
  <c r="I4135" i="54"/>
  <c r="I4460" i="54"/>
  <c r="I3653" i="54"/>
  <c r="I4070" i="54"/>
  <c r="I3860" i="54"/>
  <c r="I4394" i="54"/>
  <c r="I3934" i="54"/>
  <c r="I3792" i="54"/>
  <c r="I3727" i="54"/>
  <c r="I3579" i="54"/>
  <c r="I3366" i="54"/>
  <c r="I3440" i="54"/>
  <c r="I3508" i="54"/>
  <c r="I4008" i="54"/>
  <c r="I3292" i="54"/>
  <c r="I3079" i="54"/>
  <c r="I3153" i="54"/>
  <c r="I3221" i="54"/>
  <c r="I3005" i="54"/>
  <c r="I2866" i="54"/>
  <c r="I2934" i="54"/>
  <c r="I2808" i="54"/>
  <c r="I4329" i="54"/>
  <c r="I117" i="54"/>
  <c r="I89" i="54"/>
  <c r="I61" i="54"/>
  <c r="I155" i="54"/>
  <c r="I166" i="54"/>
  <c r="I95" i="54"/>
  <c r="I67" i="54"/>
  <c r="I128" i="54"/>
  <c r="I213" i="54"/>
  <c r="I269" i="54"/>
  <c r="I307" i="54"/>
  <c r="I241" i="54"/>
  <c r="I318" i="54"/>
  <c r="I219" i="54"/>
  <c r="I280" i="54"/>
  <c r="I247" i="54"/>
  <c r="I406" i="54"/>
  <c r="I378" i="54"/>
  <c r="I434" i="54"/>
  <c r="I472" i="54"/>
  <c r="I516" i="54"/>
  <c r="I582" i="54"/>
  <c r="I549" i="54"/>
  <c r="I625" i="54"/>
  <c r="I522" i="54"/>
  <c r="I636" i="54"/>
  <c r="I555" i="54"/>
  <c r="I593" i="54"/>
  <c r="I670" i="54"/>
  <c r="I746" i="54"/>
  <c r="I703" i="54"/>
  <c r="I714" i="54"/>
  <c r="I757" i="54"/>
  <c r="I676" i="54"/>
  <c r="I905" i="54"/>
  <c r="I862" i="54"/>
  <c r="I824" i="54"/>
  <c r="I791" i="54"/>
  <c r="I1048" i="54"/>
  <c r="I939" i="54"/>
  <c r="I1005" i="54"/>
  <c r="I972" i="54"/>
  <c r="I945" i="54"/>
  <c r="I1059" i="54"/>
  <c r="I978" i="54"/>
  <c r="I1016" i="54"/>
  <c r="I1159" i="54"/>
  <c r="I1126" i="54"/>
  <c r="I1093" i="54"/>
  <c r="I1202" i="54"/>
  <c r="I1213" i="54"/>
  <c r="I1132" i="54"/>
  <c r="I1099" i="54"/>
  <c r="I1170" i="54"/>
  <c r="I1351" i="54"/>
  <c r="I1308" i="54"/>
  <c r="I1275" i="54"/>
  <c r="I1242" i="54"/>
  <c r="I1504" i="54"/>
  <c r="I1461" i="54"/>
  <c r="I1428" i="54"/>
  <c r="I1395" i="54"/>
  <c r="I1515" i="54"/>
  <c r="I1434" i="54"/>
  <c r="I1401" i="54"/>
  <c r="I1472" i="54"/>
  <c r="I2321" i="54"/>
  <c r="I2315" i="54"/>
  <c r="I2312" i="54"/>
  <c r="I2309" i="54"/>
  <c r="I2329" i="54"/>
  <c r="I2325" i="54"/>
  <c r="I129" i="54"/>
  <c r="I96" i="54"/>
  <c r="I68" i="54"/>
  <c r="I167" i="54"/>
  <c r="I444" i="54"/>
  <c r="I411" i="54"/>
  <c r="I383" i="54"/>
  <c r="I482" i="54"/>
  <c r="I435" i="54"/>
  <c r="I407" i="54"/>
  <c r="I379" i="54"/>
  <c r="I473" i="54"/>
  <c r="I594" i="54"/>
  <c r="I637" i="54"/>
  <c r="I556" i="54"/>
  <c r="I523" i="54"/>
  <c r="I747" i="54"/>
  <c r="I704" i="54"/>
  <c r="I671" i="54"/>
  <c r="I819" i="54"/>
  <c r="I852" i="54"/>
  <c r="I786" i="54"/>
  <c r="I895" i="54"/>
  <c r="I825" i="54"/>
  <c r="I792" i="54"/>
  <c r="I906" i="54"/>
  <c r="I863" i="54"/>
  <c r="I1049" i="54"/>
  <c r="I973" i="54"/>
  <c r="I940" i="54"/>
  <c r="I1006" i="54"/>
  <c r="I1203" i="54"/>
  <c r="I1127" i="54"/>
  <c r="I1160" i="54"/>
  <c r="I1094" i="54"/>
  <c r="I1318" i="54"/>
  <c r="I1247" i="54"/>
  <c r="I1361" i="54"/>
  <c r="I1280" i="54"/>
  <c r="I3890" i="54"/>
  <c r="I3964" i="54"/>
  <c r="I2033" i="54"/>
  <c r="I2006" i="54"/>
  <c r="I2000" i="54"/>
  <c r="I2029" i="54"/>
  <c r="I2008" i="54"/>
  <c r="I1999" i="54"/>
  <c r="I2025" i="54"/>
  <c r="I2019" i="54"/>
  <c r="I2013" i="54"/>
  <c r="I2004" i="54"/>
  <c r="I1998" i="54"/>
  <c r="I2016" i="54"/>
  <c r="I1360" i="54"/>
  <c r="I1317" i="54"/>
  <c r="I1518" i="54"/>
  <c r="I1475" i="54"/>
  <c r="I1629" i="54"/>
  <c r="I1672" i="54"/>
  <c r="I3116" i="54"/>
  <c r="I2968" i="54"/>
  <c r="I3042" i="54"/>
  <c r="I3971" i="54"/>
  <c r="I3823" i="54"/>
  <c r="I3897" i="54"/>
  <c r="I3102" i="54"/>
  <c r="I2957" i="54"/>
  <c r="I2821" i="54"/>
  <c r="I3028" i="54"/>
  <c r="I2889" i="54"/>
  <c r="I2766" i="54"/>
  <c r="I2579" i="54"/>
  <c r="I2582" i="54"/>
  <c r="I2576" i="54"/>
  <c r="I2747" i="54"/>
  <c r="I2732" i="54"/>
  <c r="I2740" i="54"/>
  <c r="I2731" i="54"/>
  <c r="I2749" i="54"/>
  <c r="I2760" i="54"/>
  <c r="I2757" i="54"/>
  <c r="I2754" i="54"/>
  <c r="I2745" i="54"/>
  <c r="I2736" i="54"/>
  <c r="I2730" i="54"/>
  <c r="I2738" i="54"/>
  <c r="I2111" i="54"/>
  <c r="I2105" i="54"/>
  <c r="I2102" i="54"/>
  <c r="I2099" i="54"/>
  <c r="I2119" i="54"/>
  <c r="I2115" i="54"/>
  <c r="I1353" i="54"/>
  <c r="I1277" i="54"/>
  <c r="I1310" i="54"/>
  <c r="I1244" i="54"/>
  <c r="I756" i="54"/>
  <c r="I675" i="54"/>
  <c r="I713" i="54"/>
  <c r="I790" i="54"/>
  <c r="I899" i="54"/>
  <c r="I856" i="54"/>
  <c r="I823" i="54"/>
  <c r="I1047" i="54"/>
  <c r="I1004" i="54"/>
  <c r="I971" i="54"/>
  <c r="I938" i="54"/>
  <c r="I1058" i="54"/>
  <c r="I944" i="54"/>
  <c r="I977" i="54"/>
  <c r="I1015" i="54"/>
  <c r="I1201" i="54"/>
  <c r="I1158" i="54"/>
  <c r="I1125" i="54"/>
  <c r="I1092" i="54"/>
  <c r="I1474" i="54"/>
  <c r="I1517" i="54"/>
  <c r="I1436" i="54"/>
  <c r="I1403" i="54"/>
  <c r="I1665" i="54"/>
  <c r="I1584" i="54"/>
  <c r="I1551" i="54"/>
  <c r="I1622" i="54"/>
  <c r="I1732" i="54"/>
  <c r="I1765" i="54"/>
  <c r="I1699" i="54"/>
  <c r="I1808" i="54"/>
  <c r="I1819" i="54"/>
  <c r="I1738" i="54"/>
  <c r="I1776" i="54"/>
  <c r="I1705" i="54"/>
  <c r="I3117" i="54"/>
  <c r="I2969" i="54"/>
  <c r="I3043" i="54"/>
  <c r="I3824" i="54"/>
  <c r="I3898" i="54"/>
  <c r="I3972" i="54"/>
  <c r="I3677" i="54"/>
  <c r="I3532" i="54"/>
  <c r="I3603" i="54"/>
  <c r="I3390" i="54"/>
  <c r="I3464" i="54"/>
  <c r="I3316" i="54"/>
  <c r="I3177" i="54"/>
  <c r="I3111" i="54"/>
  <c r="I3245" i="54"/>
  <c r="I2771" i="54"/>
  <c r="I3037" i="54"/>
  <c r="I2896" i="54"/>
  <c r="I2964" i="54"/>
  <c r="I2828" i="54"/>
  <c r="I3103" i="54"/>
  <c r="I3029" i="54"/>
  <c r="I2767" i="54"/>
  <c r="I2890" i="54"/>
  <c r="I2958" i="54"/>
  <c r="I2822" i="54"/>
  <c r="I2461" i="54"/>
  <c r="I2452" i="54"/>
  <c r="I2469" i="54"/>
  <c r="I2444" i="54"/>
  <c r="I2472" i="54"/>
  <c r="I2457" i="54"/>
  <c r="I2450" i="54"/>
  <c r="I2443" i="54"/>
  <c r="I2442" i="54"/>
  <c r="I2459" i="54"/>
  <c r="I2448" i="54"/>
  <c r="I2466" i="54"/>
  <c r="I2594" i="54"/>
  <c r="I2596" i="54"/>
  <c r="I2587" i="54"/>
  <c r="I2605" i="54"/>
  <c r="I2613" i="54"/>
  <c r="I2601" i="54"/>
  <c r="I2616" i="54"/>
  <c r="I2610" i="54"/>
  <c r="I2592" i="54"/>
  <c r="I2586" i="54"/>
  <c r="I2603" i="54"/>
  <c r="I2588" i="54"/>
  <c r="I1867" i="54"/>
  <c r="I1863" i="54"/>
  <c r="I1847" i="54"/>
  <c r="I1859" i="54"/>
  <c r="I1850" i="54"/>
  <c r="I1853" i="54"/>
  <c r="I300" i="54"/>
  <c r="I234" i="54"/>
  <c r="I262" i="54"/>
  <c r="I1641" i="54"/>
  <c r="I1195" i="54"/>
  <c r="I1598" i="54"/>
  <c r="I1152" i="54"/>
  <c r="I1119" i="54"/>
  <c r="I1086" i="54"/>
  <c r="I1565" i="54"/>
  <c r="I1532" i="54"/>
  <c r="I206" i="54"/>
  <c r="I144" i="54"/>
  <c r="I78" i="54"/>
  <c r="I50" i="54"/>
  <c r="I106" i="54"/>
  <c r="I37" i="54"/>
  <c r="I19" i="54"/>
  <c r="I1744" i="54"/>
  <c r="I1711" i="54"/>
  <c r="I1678" i="54"/>
  <c r="I1179" i="54"/>
  <c r="I1787" i="54"/>
  <c r="I1103" i="54"/>
  <c r="I1070" i="54"/>
  <c r="I1136" i="54"/>
  <c r="I4439" i="54"/>
  <c r="I4246" i="54"/>
  <c r="I4180" i="54"/>
  <c r="I4505" i="54"/>
  <c r="I4049" i="54"/>
  <c r="I3839" i="54"/>
  <c r="I4373" i="54"/>
  <c r="I4114" i="54"/>
  <c r="I3913" i="54"/>
  <c r="I3632" i="54"/>
  <c r="I3987" i="54"/>
  <c r="I3771" i="54"/>
  <c r="I3706" i="54"/>
  <c r="I3558" i="54"/>
  <c r="I3345" i="54"/>
  <c r="I3419" i="54"/>
  <c r="I3487" i="54"/>
  <c r="I3271" i="54"/>
  <c r="I3132" i="54"/>
  <c r="I3200" i="54"/>
  <c r="I2984" i="54"/>
  <c r="I2845" i="54"/>
  <c r="I3058" i="54"/>
  <c r="I2913" i="54"/>
  <c r="I2787" i="54"/>
  <c r="I4308" i="54"/>
  <c r="I1653" i="54"/>
  <c r="I1610" i="54"/>
  <c r="I1501" i="54"/>
  <c r="I1577" i="54"/>
  <c r="I1425" i="54"/>
  <c r="I1392" i="54"/>
  <c r="I1458" i="54"/>
  <c r="I1544" i="54"/>
  <c r="I688" i="54"/>
  <c r="I893" i="54"/>
  <c r="I850" i="54"/>
  <c r="I655" i="54"/>
  <c r="I817" i="54"/>
  <c r="I731" i="54"/>
  <c r="I784" i="54"/>
  <c r="I4421" i="54"/>
  <c r="I4228" i="54"/>
  <c r="I4162" i="54"/>
  <c r="I3821" i="54"/>
  <c r="I4034" i="54"/>
  <c r="I4355" i="54"/>
  <c r="I4096" i="54"/>
  <c r="I4487" i="54"/>
  <c r="I3895" i="54"/>
  <c r="I3614" i="54"/>
  <c r="I3969" i="54"/>
  <c r="I3688" i="54"/>
  <c r="I3756" i="54"/>
  <c r="I3327" i="54"/>
  <c r="I3540" i="54"/>
  <c r="I3401" i="54"/>
  <c r="I3472" i="54"/>
  <c r="I3253" i="54"/>
  <c r="I3114" i="54"/>
  <c r="I3185" i="54"/>
  <c r="I2966" i="54"/>
  <c r="I3040" i="54"/>
  <c r="I2830" i="54"/>
  <c r="I2898" i="54"/>
  <c r="I2772" i="54"/>
  <c r="I4293" i="54"/>
  <c r="I195" i="54"/>
  <c r="I251" i="54"/>
  <c r="I289" i="54"/>
  <c r="I223" i="54"/>
  <c r="I182" i="54"/>
  <c r="I4447" i="54"/>
  <c r="I4513" i="54"/>
  <c r="I3779" i="54"/>
  <c r="I4316" i="54"/>
  <c r="I4122" i="54"/>
  <c r="I3995" i="54"/>
  <c r="I4254" i="54"/>
  <c r="I4057" i="54"/>
  <c r="I4381" i="54"/>
  <c r="I4188" i="54"/>
  <c r="I3847" i="54"/>
  <c r="I3714" i="54"/>
  <c r="I3640" i="54"/>
  <c r="I3921" i="54"/>
  <c r="I3495" i="54"/>
  <c r="I3566" i="54"/>
  <c r="I3353" i="54"/>
  <c r="I3427" i="54"/>
  <c r="I3208" i="54"/>
  <c r="I3279" i="54"/>
  <c r="I3140" i="54"/>
  <c r="I3066" i="54"/>
  <c r="I2921" i="54"/>
  <c r="I2795" i="54"/>
  <c r="I2992" i="54"/>
  <c r="I2853" i="54"/>
  <c r="I697" i="54"/>
  <c r="I740" i="54"/>
  <c r="I664" i="54"/>
  <c r="I171" i="54"/>
  <c r="I133" i="54"/>
  <c r="I630" i="54"/>
  <c r="I587" i="54"/>
  <c r="I867" i="54"/>
  <c r="I910" i="54"/>
  <c r="I1218" i="54"/>
  <c r="I1175" i="54"/>
  <c r="I1620" i="54"/>
  <c r="I1663" i="54"/>
  <c r="I3617" i="54"/>
  <c r="I3691" i="54"/>
  <c r="I3543" i="54"/>
  <c r="I2567" i="54"/>
  <c r="I2558" i="54"/>
  <c r="I2552" i="54"/>
  <c r="I2569" i="54"/>
  <c r="I2551" i="54"/>
  <c r="I2560" i="54"/>
  <c r="I2577" i="54"/>
  <c r="I2565" i="54"/>
  <c r="I2556" i="54"/>
  <c r="I2550" i="54"/>
  <c r="I2580" i="54"/>
  <c r="I2574" i="54"/>
  <c r="I2030" i="54"/>
  <c r="I2009" i="54"/>
  <c r="I2017" i="54"/>
  <c r="I2005" i="54"/>
  <c r="I2026" i="54"/>
  <c r="I2020" i="54"/>
  <c r="I2014" i="54"/>
  <c r="I2034" i="54"/>
  <c r="I2007" i="54"/>
  <c r="I2282" i="54"/>
  <c r="I2261" i="54"/>
  <c r="I2269" i="54"/>
  <c r="I2278" i="54"/>
  <c r="I2272" i="54"/>
  <c r="I2266" i="54"/>
  <c r="I2257" i="54"/>
  <c r="I2286" i="54"/>
  <c r="I2259" i="54"/>
  <c r="I270" i="54"/>
  <c r="I308" i="54"/>
  <c r="I242" i="54"/>
  <c r="I214" i="54"/>
  <c r="I1513" i="54"/>
  <c r="I1432" i="54"/>
  <c r="I1399" i="54"/>
  <c r="I1470" i="54"/>
  <c r="I1810" i="54"/>
  <c r="I1734" i="54"/>
  <c r="I1701" i="54"/>
  <c r="I1767" i="54"/>
  <c r="I3402" i="54"/>
  <c r="I3328" i="54"/>
  <c r="I3254" i="54"/>
  <c r="I4422" i="54"/>
  <c r="I4356" i="54"/>
  <c r="I4488" i="54"/>
  <c r="I2354" i="54"/>
  <c r="I2345" i="54"/>
  <c r="I2362" i="54"/>
  <c r="I2350" i="54"/>
  <c r="I2365" i="54"/>
  <c r="I2359" i="54"/>
  <c r="I2341" i="54"/>
  <c r="I2352" i="54"/>
  <c r="I2343" i="54"/>
  <c r="I2506" i="54"/>
  <c r="I2503" i="54"/>
  <c r="I2494" i="54"/>
  <c r="I2485" i="54"/>
  <c r="I2509" i="54"/>
  <c r="I2498" i="54"/>
  <c r="I2487" i="54"/>
  <c r="I2496" i="54"/>
  <c r="I2489" i="54"/>
  <c r="I2642" i="54"/>
  <c r="I2650" i="54"/>
  <c r="I2629" i="54"/>
  <c r="I2653" i="54"/>
  <c r="I2647" i="54"/>
  <c r="I2638" i="54"/>
  <c r="I2631" i="54"/>
  <c r="I2640" i="54"/>
  <c r="I2633" i="54"/>
  <c r="I1861" i="54"/>
  <c r="I1831" i="54"/>
  <c r="I1840" i="54"/>
  <c r="I1857" i="54"/>
  <c r="I1851" i="54"/>
  <c r="I1845" i="54"/>
  <c r="I1848" i="54"/>
  <c r="I1836" i="54"/>
  <c r="I1830" i="54"/>
  <c r="I1865" i="54"/>
  <c r="I1838" i="54"/>
  <c r="I1832" i="54"/>
  <c r="I1991" i="54"/>
  <c r="I1964" i="54"/>
  <c r="I1958" i="54"/>
  <c r="I1966" i="54"/>
  <c r="I1987" i="54"/>
  <c r="I1957" i="54"/>
  <c r="I1974" i="54"/>
  <c r="I1962" i="54"/>
  <c r="I1956" i="54"/>
  <c r="I1983" i="54"/>
  <c r="I1977" i="54"/>
  <c r="I1971" i="54"/>
  <c r="I2117" i="54"/>
  <c r="I2090" i="54"/>
  <c r="I2084" i="54"/>
  <c r="I2092" i="54"/>
  <c r="I2113" i="54"/>
  <c r="I2083" i="54"/>
  <c r="I2109" i="54"/>
  <c r="I2103" i="54"/>
  <c r="I2097" i="54"/>
  <c r="I2100" i="54"/>
  <c r="I2088" i="54"/>
  <c r="I2082" i="54"/>
  <c r="I3953" i="54"/>
  <c r="I3746" i="54"/>
  <c r="I4027" i="54"/>
  <c r="I3672" i="54"/>
  <c r="I3811" i="54"/>
  <c r="I3598" i="54"/>
  <c r="I3879" i="54"/>
  <c r="I3459" i="54"/>
  <c r="I3385" i="54"/>
  <c r="I3527" i="54"/>
  <c r="I3172" i="54"/>
  <c r="I3311" i="54"/>
  <c r="I3240" i="54"/>
  <c r="I3098" i="54"/>
  <c r="I2885" i="54"/>
  <c r="I2953" i="54"/>
  <c r="I3024" i="54"/>
  <c r="I2817" i="54"/>
  <c r="I2288" i="54"/>
  <c r="I2284" i="54"/>
  <c r="I2280" i="54"/>
  <c r="I1985" i="54"/>
  <c r="I1979" i="54"/>
  <c r="I1976" i="54"/>
  <c r="I1973" i="54"/>
  <c r="I1993" i="54"/>
  <c r="I1989" i="54"/>
  <c r="I4408" i="54"/>
  <c r="I4343" i="54"/>
  <c r="I4540" i="54"/>
  <c r="I4474" i="54"/>
  <c r="I3806" i="54"/>
  <c r="I4022" i="54"/>
  <c r="I4215" i="54"/>
  <c r="I4084" i="54"/>
  <c r="I3593" i="54"/>
  <c r="I4149" i="54"/>
  <c r="I3948" i="54"/>
  <c r="I3667" i="54"/>
  <c r="I3522" i="54"/>
  <c r="I3741" i="54"/>
  <c r="I3380" i="54"/>
  <c r="I3874" i="54"/>
  <c r="I3454" i="54"/>
  <c r="I3235" i="54"/>
  <c r="I3093" i="54"/>
  <c r="I3306" i="54"/>
  <c r="I3167" i="54"/>
  <c r="I2948" i="54"/>
  <c r="I3019" i="54"/>
  <c r="I2880" i="54"/>
  <c r="I4281" i="54"/>
  <c r="I169" i="54"/>
  <c r="I131" i="54"/>
  <c r="I272" i="54"/>
  <c r="I310" i="54"/>
  <c r="I321" i="54"/>
  <c r="I283" i="54"/>
  <c r="I490" i="54"/>
  <c r="I452" i="54"/>
  <c r="I443" i="54"/>
  <c r="I481" i="54"/>
  <c r="I639" i="54"/>
  <c r="I596" i="54"/>
  <c r="I706" i="54"/>
  <c r="I749" i="54"/>
  <c r="I717" i="54"/>
  <c r="I760" i="54"/>
  <c r="I903" i="54"/>
  <c r="I860" i="54"/>
  <c r="I914" i="54"/>
  <c r="I871" i="54"/>
  <c r="I1062" i="54"/>
  <c r="I1019" i="54"/>
  <c r="I1162" i="54"/>
  <c r="I1205" i="54"/>
  <c r="I1216" i="54"/>
  <c r="I1173" i="54"/>
  <c r="I1369" i="54"/>
  <c r="I1326" i="54"/>
  <c r="I1661" i="54"/>
  <c r="I1618" i="54"/>
  <c r="I3602" i="54"/>
  <c r="I3676" i="54"/>
  <c r="I3389" i="54"/>
  <c r="I3531" i="54"/>
  <c r="I3463" i="54"/>
  <c r="I3315" i="54"/>
  <c r="I3244" i="54"/>
  <c r="I3176" i="54"/>
  <c r="I3110" i="54"/>
  <c r="I2963" i="54"/>
  <c r="I2827" i="54"/>
  <c r="I2770" i="54"/>
  <c r="I3036" i="54"/>
  <c r="I2895" i="54"/>
  <c r="I2114" i="54"/>
  <c r="I2093" i="54"/>
  <c r="I2110" i="54"/>
  <c r="I2104" i="54"/>
  <c r="I2098" i="54"/>
  <c r="I2101" i="54"/>
  <c r="I2089" i="54"/>
  <c r="I2091" i="54"/>
  <c r="I2118" i="54"/>
  <c r="I4475" i="54"/>
  <c r="I4216" i="54"/>
  <c r="I4150" i="54"/>
  <c r="I4282" i="54"/>
  <c r="I4085" i="54"/>
  <c r="I4409" i="54"/>
  <c r="I4541" i="54"/>
  <c r="I4344" i="54"/>
  <c r="I4393" i="54"/>
  <c r="I4525" i="54"/>
  <c r="I4328" i="54"/>
  <c r="I4266" i="54"/>
  <c r="I4007" i="54"/>
  <c r="I3791" i="54"/>
  <c r="I4459" i="54"/>
  <c r="I4200" i="54"/>
  <c r="I4069" i="54"/>
  <c r="I3859" i="54"/>
  <c r="I3726" i="54"/>
  <c r="I4134" i="54"/>
  <c r="I3933" i="54"/>
  <c r="I3652" i="54"/>
  <c r="I3507" i="54"/>
  <c r="I3365" i="54"/>
  <c r="I3578" i="54"/>
  <c r="I3439" i="54"/>
  <c r="I3220" i="54"/>
  <c r="I3291" i="54"/>
  <c r="I3078" i="54"/>
  <c r="I3152" i="54"/>
  <c r="I2933" i="54"/>
  <c r="I3004" i="54"/>
  <c r="I2865" i="54"/>
  <c r="I2807" i="54"/>
  <c r="I154" i="54"/>
  <c r="I60" i="54"/>
  <c r="I116" i="54"/>
  <c r="I88" i="54"/>
  <c r="I165" i="54"/>
  <c r="I127" i="54"/>
  <c r="I66" i="54"/>
  <c r="I94" i="54"/>
  <c r="I306" i="54"/>
  <c r="I240" i="54"/>
  <c r="I212" i="54"/>
  <c r="I268" i="54"/>
  <c r="I279" i="54"/>
  <c r="I246" i="54"/>
  <c r="I317" i="54"/>
  <c r="I218" i="54"/>
  <c r="I448" i="54"/>
  <c r="I415" i="54"/>
  <c r="I387" i="54"/>
  <c r="I486" i="54"/>
  <c r="I624" i="54"/>
  <c r="I581" i="54"/>
  <c r="I515" i="54"/>
  <c r="I548" i="54"/>
  <c r="I592" i="54"/>
  <c r="I521" i="54"/>
  <c r="I635" i="54"/>
  <c r="I554" i="54"/>
  <c r="I669" i="54"/>
  <c r="I702" i="54"/>
  <c r="I745" i="54"/>
  <c r="I1506" i="54"/>
  <c r="I1463" i="54"/>
  <c r="I1430" i="54"/>
  <c r="I1397" i="54"/>
  <c r="I2327" i="54"/>
  <c r="I2300" i="54"/>
  <c r="I2294" i="54"/>
  <c r="I2323" i="54"/>
  <c r="I2293" i="54"/>
  <c r="I2302" i="54"/>
  <c r="I2310" i="54"/>
  <c r="I2298" i="54"/>
  <c r="I2292" i="54"/>
  <c r="I2319" i="54"/>
  <c r="I2313" i="54"/>
  <c r="I2307" i="54"/>
  <c r="I4249" i="54"/>
  <c r="I4183" i="54"/>
  <c r="I4117" i="54"/>
  <c r="I4442" i="54"/>
  <c r="I3842" i="54"/>
  <c r="I4052" i="54"/>
  <c r="I4508" i="54"/>
  <c r="I4376" i="54"/>
  <c r="I3635" i="54"/>
  <c r="I3916" i="54"/>
  <c r="I3774" i="54"/>
  <c r="I3709" i="54"/>
  <c r="I3561" i="54"/>
  <c r="I3348" i="54"/>
  <c r="I3990" i="54"/>
  <c r="I3422" i="54"/>
  <c r="I3490" i="54"/>
  <c r="I3274" i="54"/>
  <c r="I3135" i="54"/>
  <c r="I3203" i="54"/>
  <c r="I2987" i="54"/>
  <c r="I3061" i="54"/>
  <c r="I2848" i="54"/>
  <c r="I2916" i="54"/>
  <c r="I2790" i="54"/>
  <c r="I4311" i="54"/>
  <c r="I741" i="54"/>
  <c r="I698" i="54"/>
  <c r="I665" i="54"/>
  <c r="I1441" i="54"/>
  <c r="I1408" i="54"/>
  <c r="I1375" i="54"/>
  <c r="I1038" i="54"/>
  <c r="I995" i="54"/>
  <c r="I962" i="54"/>
  <c r="I1484" i="54"/>
  <c r="I615" i="54"/>
  <c r="I929" i="54"/>
  <c r="I572" i="54"/>
  <c r="I539" i="54"/>
  <c r="I506" i="54"/>
  <c r="I145" i="54"/>
  <c r="I51" i="54"/>
  <c r="I107" i="54"/>
  <c r="I38" i="54"/>
  <c r="I20" i="54"/>
  <c r="I79" i="54"/>
  <c r="I1788" i="54"/>
  <c r="I1180" i="54"/>
  <c r="I1137" i="54"/>
  <c r="I1104" i="54"/>
  <c r="I1071" i="54"/>
  <c r="I1712" i="54"/>
  <c r="I1679" i="54"/>
  <c r="I1745" i="54"/>
  <c r="I1039" i="54"/>
  <c r="I963" i="54"/>
  <c r="I930" i="54"/>
  <c r="I1485" i="54"/>
  <c r="I996" i="54"/>
  <c r="I1442" i="54"/>
  <c r="I1409" i="54"/>
  <c r="I1376" i="54"/>
  <c r="I573" i="54"/>
  <c r="I540" i="54"/>
  <c r="I507" i="54"/>
  <c r="I616" i="54"/>
  <c r="I1052" i="54"/>
  <c r="I1009" i="54"/>
  <c r="I3962" i="54"/>
  <c r="I3888" i="54"/>
  <c r="I3819" i="54"/>
  <c r="I3754" i="54"/>
  <c r="I2285" i="54"/>
  <c r="I2258" i="54"/>
  <c r="I2252" i="54"/>
  <c r="I2281" i="54"/>
  <c r="I2260" i="54"/>
  <c r="I2251" i="54"/>
  <c r="I2277" i="54"/>
  <c r="I2271" i="54"/>
  <c r="I2265" i="54"/>
  <c r="I2256" i="54"/>
  <c r="I2250" i="54"/>
  <c r="I2268" i="54"/>
  <c r="I1447" i="54"/>
  <c r="I1414" i="54"/>
  <c r="I1381" i="54"/>
  <c r="I1044" i="54"/>
  <c r="I968" i="54"/>
  <c r="I1490" i="54"/>
  <c r="I1001" i="54"/>
  <c r="I621" i="54"/>
  <c r="I578" i="54"/>
  <c r="I545" i="54"/>
  <c r="I512" i="54"/>
  <c r="I935" i="54"/>
  <c r="I135" i="54"/>
  <c r="I173" i="54"/>
  <c r="I758" i="54"/>
  <c r="I715" i="54"/>
  <c r="I1042" i="54"/>
  <c r="I1488" i="54"/>
  <c r="I999" i="54"/>
  <c r="I966" i="54"/>
  <c r="I933" i="54"/>
  <c r="I1445" i="54"/>
  <c r="I1412" i="54"/>
  <c r="I1379" i="54"/>
  <c r="I510" i="54"/>
  <c r="I576" i="54"/>
  <c r="I543" i="54"/>
  <c r="I619" i="54"/>
  <c r="I3755" i="54"/>
  <c r="I3889" i="54"/>
  <c r="I3963" i="54"/>
  <c r="I3820" i="54"/>
  <c r="I1312" i="54"/>
  <c r="I1279" i="54"/>
  <c r="I1246" i="54"/>
  <c r="I1355" i="54"/>
  <c r="I1656" i="54"/>
  <c r="I1613" i="54"/>
  <c r="I1580" i="54"/>
  <c r="I1547" i="54"/>
  <c r="I3884" i="54"/>
  <c r="I3958" i="54"/>
  <c r="I3816" i="54"/>
  <c r="I3751" i="54"/>
  <c r="I3398" i="54"/>
  <c r="I3324" i="54"/>
  <c r="I3183" i="54"/>
  <c r="I3251" i="54"/>
  <c r="I2243" i="54"/>
  <c r="I2216" i="54"/>
  <c r="I2210" i="54"/>
  <c r="I2209" i="54"/>
  <c r="I2239" i="54"/>
  <c r="I2218" i="54"/>
  <c r="I2229" i="54"/>
  <c r="I2223" i="54"/>
  <c r="I2235" i="54"/>
  <c r="I2226" i="54"/>
  <c r="I2214" i="54"/>
  <c r="I2208" i="54"/>
  <c r="I1780" i="54"/>
  <c r="I1823" i="54"/>
  <c r="I2366" i="54"/>
  <c r="I2363" i="54"/>
  <c r="I2360" i="54"/>
  <c r="I2510" i="54"/>
  <c r="I2504" i="54"/>
  <c r="I2507" i="54"/>
  <c r="I2654" i="54"/>
  <c r="I2648" i="54"/>
  <c r="I2651" i="54"/>
  <c r="I1849" i="54"/>
  <c r="I1837" i="54"/>
  <c r="I1858" i="54"/>
  <c r="I1852" i="54"/>
  <c r="I1846" i="54"/>
  <c r="I1839" i="54"/>
  <c r="I1866" i="54"/>
  <c r="I1841" i="54"/>
  <c r="I1862" i="54"/>
  <c r="I2240" i="54"/>
  <c r="I2219" i="54"/>
  <c r="I2236" i="54"/>
  <c r="I2230" i="54"/>
  <c r="I2224" i="54"/>
  <c r="I2215" i="54"/>
  <c r="I2227" i="54"/>
  <c r="I2244" i="54"/>
  <c r="I2217" i="54"/>
  <c r="I1362" i="54"/>
  <c r="I1281" i="54"/>
  <c r="I1248" i="54"/>
  <c r="I1319" i="54"/>
  <c r="I424" i="54"/>
  <c r="I396" i="54"/>
  <c r="I368" i="54"/>
  <c r="I337" i="54"/>
  <c r="I355" i="54"/>
  <c r="I1797" i="54"/>
  <c r="I1336" i="54"/>
  <c r="I1721" i="54"/>
  <c r="I1227" i="54"/>
  <c r="I951" i="54"/>
  <c r="I918" i="54"/>
  <c r="I1688" i="54"/>
  <c r="I1293" i="54"/>
  <c r="I1260" i="54"/>
  <c r="I984" i="54"/>
  <c r="I1027" i="54"/>
  <c r="I462" i="54"/>
  <c r="I1754" i="54"/>
  <c r="I244" i="3"/>
  <c r="I245" i="3"/>
  <c r="I246" i="3"/>
  <c r="I247" i="3"/>
  <c r="I248" i="3"/>
  <c r="J244" i="3"/>
  <c r="J245" i="3"/>
  <c r="J246" i="3"/>
  <c r="J247" i="3"/>
  <c r="J248" i="3"/>
  <c r="K244" i="3"/>
  <c r="K245" i="3"/>
  <c r="K246" i="3"/>
  <c r="K247" i="3"/>
  <c r="K248" i="3"/>
  <c r="I240" i="3"/>
  <c r="I241" i="3"/>
  <c r="I242" i="3"/>
  <c r="I243" i="3"/>
  <c r="J240" i="3"/>
  <c r="J241" i="3"/>
  <c r="J242" i="3"/>
  <c r="J243" i="3"/>
  <c r="K240" i="3"/>
  <c r="K241" i="3"/>
  <c r="K242" i="3"/>
  <c r="K243" i="3"/>
  <c r="I234" i="3"/>
  <c r="I235" i="3"/>
  <c r="I236" i="3"/>
  <c r="I237" i="3"/>
  <c r="I238" i="3"/>
  <c r="I239" i="3"/>
  <c r="I230" i="3"/>
  <c r="I231" i="3"/>
  <c r="I232" i="3"/>
  <c r="I233" i="3"/>
  <c r="K229" i="3"/>
  <c r="K230" i="3"/>
  <c r="K231" i="3"/>
  <c r="K232" i="3"/>
  <c r="K233" i="3"/>
  <c r="K234" i="3"/>
  <c r="K235" i="3"/>
  <c r="K236" i="3"/>
  <c r="K237" i="3"/>
  <c r="K238" i="3"/>
  <c r="K239" i="3"/>
  <c r="J229" i="3"/>
  <c r="J230" i="3"/>
  <c r="J231" i="3"/>
  <c r="J232" i="3"/>
  <c r="J233" i="3"/>
  <c r="J234" i="3"/>
  <c r="J235" i="3"/>
  <c r="J236" i="3"/>
  <c r="J237" i="3"/>
  <c r="J238" i="3"/>
  <c r="J239" i="3"/>
  <c r="I229" i="3"/>
  <c r="I225" i="3"/>
  <c r="I226" i="3"/>
  <c r="I227" i="3"/>
  <c r="I228" i="3"/>
  <c r="J225" i="3"/>
  <c r="J226" i="3"/>
  <c r="J227" i="3"/>
  <c r="J228" i="3"/>
  <c r="K225" i="3"/>
  <c r="K226" i="3"/>
  <c r="K227" i="3"/>
  <c r="K228" i="3"/>
  <c r="K214" i="3"/>
  <c r="I213" i="3"/>
  <c r="I214" i="3"/>
  <c r="I215" i="3"/>
  <c r="I216" i="3"/>
  <c r="I217" i="3"/>
  <c r="I218" i="3"/>
  <c r="I219" i="3"/>
  <c r="I220" i="3"/>
  <c r="I221" i="3"/>
  <c r="I222" i="3"/>
  <c r="I223" i="3"/>
  <c r="I224" i="3"/>
  <c r="J213" i="3"/>
  <c r="J214" i="3"/>
  <c r="J215" i="3"/>
  <c r="J216" i="3"/>
  <c r="J217" i="3"/>
  <c r="J218" i="3"/>
  <c r="J219" i="3"/>
  <c r="J220" i="3"/>
  <c r="J221" i="3"/>
  <c r="J222" i="3"/>
  <c r="J223" i="3"/>
  <c r="J224" i="3"/>
  <c r="K224" i="3"/>
  <c r="K216" i="3"/>
  <c r="K217" i="3"/>
  <c r="K218" i="3"/>
  <c r="K219" i="3"/>
  <c r="K220" i="3"/>
  <c r="K221" i="3"/>
  <c r="K222" i="3"/>
  <c r="K223" i="3"/>
  <c r="K213" i="3"/>
  <c r="K215" i="3"/>
  <c r="I205" i="3"/>
  <c r="I206" i="3"/>
  <c r="I207" i="3"/>
  <c r="I208" i="3"/>
  <c r="I209" i="3"/>
  <c r="I210" i="3"/>
  <c r="I211" i="3"/>
  <c r="I212" i="3"/>
  <c r="J205" i="3"/>
  <c r="J206" i="3"/>
  <c r="J207" i="3"/>
  <c r="J208" i="3"/>
  <c r="J209" i="3"/>
  <c r="J210" i="3"/>
  <c r="J211" i="3"/>
  <c r="J212" i="3"/>
  <c r="K205" i="3"/>
  <c r="K206" i="3"/>
  <c r="K207" i="3"/>
  <c r="K208" i="3"/>
  <c r="K209" i="3"/>
  <c r="K210" i="3"/>
  <c r="K211" i="3"/>
  <c r="K212" i="3"/>
  <c r="K199" i="3"/>
  <c r="K200" i="3"/>
  <c r="K201" i="3"/>
  <c r="K202" i="3"/>
  <c r="K203" i="3"/>
  <c r="K204" i="3"/>
  <c r="J201" i="3"/>
  <c r="J202" i="3"/>
  <c r="J203" i="3"/>
  <c r="J204" i="3"/>
  <c r="I201" i="3"/>
  <c r="I202" i="3"/>
  <c r="I203" i="3"/>
  <c r="I204" i="3"/>
  <c r="J199" i="3"/>
  <c r="I199" i="3"/>
  <c r="K197" i="3"/>
  <c r="J197" i="3"/>
  <c r="I197" i="3"/>
  <c r="K198" i="3"/>
  <c r="J198" i="3"/>
  <c r="J200" i="3"/>
  <c r="I198" i="3"/>
  <c r="I200" i="3"/>
  <c r="P85" i="15" l="1"/>
  <c r="O85" i="15"/>
  <c r="P84" i="15"/>
  <c r="O84" i="15"/>
  <c r="P83" i="15"/>
  <c r="O83" i="15"/>
  <c r="M83" i="15"/>
  <c r="N83" i="15" s="1"/>
  <c r="P82" i="15"/>
  <c r="O82" i="15"/>
  <c r="M82" i="15"/>
  <c r="N82" i="15" s="1"/>
  <c r="P81" i="15"/>
  <c r="O81" i="15"/>
  <c r="M81" i="15"/>
  <c r="N81" i="15" s="1"/>
  <c r="P80" i="15"/>
  <c r="O80" i="15"/>
  <c r="M80" i="15"/>
  <c r="N80" i="15" s="1"/>
  <c r="P79" i="15"/>
  <c r="O79" i="15"/>
  <c r="M79" i="15"/>
  <c r="N79" i="15" s="1"/>
  <c r="P78" i="15"/>
  <c r="O78" i="15"/>
  <c r="M78" i="15"/>
  <c r="N78" i="15" s="1"/>
  <c r="P77" i="15"/>
  <c r="O77" i="15"/>
  <c r="M77" i="15"/>
  <c r="N77" i="15" s="1"/>
  <c r="P76" i="15"/>
  <c r="O76" i="15"/>
  <c r="M76" i="15"/>
  <c r="N76" i="15" s="1"/>
  <c r="P75" i="15"/>
  <c r="O75" i="15"/>
  <c r="M75" i="15"/>
  <c r="N75" i="15" s="1"/>
  <c r="P74" i="15"/>
  <c r="O74" i="15"/>
  <c r="M74" i="15"/>
  <c r="N74" i="15" s="1"/>
  <c r="P73" i="15"/>
  <c r="O73" i="15"/>
  <c r="M73" i="15"/>
  <c r="N73" i="15" s="1"/>
  <c r="P72" i="15"/>
  <c r="O72" i="15"/>
  <c r="M72" i="15"/>
  <c r="N72" i="15" s="1"/>
  <c r="P71" i="15"/>
  <c r="O71" i="15"/>
  <c r="M71" i="15"/>
  <c r="N71" i="15" s="1"/>
  <c r="P70" i="15"/>
  <c r="O70" i="15"/>
  <c r="M70" i="15"/>
  <c r="N70" i="15" s="1"/>
  <c r="P69" i="15"/>
  <c r="O69" i="15"/>
  <c r="M69" i="15"/>
  <c r="N69" i="15" s="1"/>
  <c r="P68" i="15"/>
  <c r="O68" i="15"/>
  <c r="M68" i="15"/>
  <c r="N68" i="15" s="1"/>
  <c r="P67" i="15"/>
  <c r="O67" i="15"/>
  <c r="M67" i="15"/>
  <c r="N67" i="15" s="1"/>
  <c r="P66" i="15"/>
  <c r="O66" i="15"/>
  <c r="M66" i="15"/>
  <c r="N66" i="15" s="1"/>
  <c r="P65" i="15"/>
  <c r="O65" i="15"/>
  <c r="M65" i="15"/>
  <c r="N65" i="15" s="1"/>
  <c r="P64" i="15"/>
  <c r="O64" i="15"/>
  <c r="M64" i="15"/>
  <c r="N64" i="15" s="1"/>
  <c r="P63" i="15"/>
  <c r="O63" i="15"/>
  <c r="M63" i="15"/>
  <c r="N63" i="15" s="1"/>
  <c r="P62" i="15"/>
  <c r="O62" i="15"/>
  <c r="M62" i="15"/>
  <c r="N62" i="15" s="1"/>
  <c r="P61" i="15"/>
  <c r="O61" i="15"/>
  <c r="M61" i="15"/>
  <c r="N61" i="15" s="1"/>
  <c r="P60" i="15"/>
  <c r="O60" i="15"/>
  <c r="M60" i="15"/>
  <c r="N60" i="15" s="1"/>
  <c r="P59" i="15"/>
  <c r="O59" i="15"/>
  <c r="M59" i="15"/>
  <c r="N59" i="15" s="1"/>
  <c r="P58" i="15"/>
  <c r="O58" i="15"/>
  <c r="M58" i="15"/>
  <c r="N58" i="15" s="1"/>
  <c r="P57" i="15"/>
  <c r="O57" i="15"/>
  <c r="M57" i="15"/>
  <c r="N57" i="15" s="1"/>
  <c r="P56" i="15"/>
  <c r="O56" i="15"/>
  <c r="M56" i="15"/>
  <c r="N56" i="15" s="1"/>
  <c r="P55" i="15"/>
  <c r="O55" i="15"/>
  <c r="M55" i="15"/>
  <c r="N55" i="15" s="1"/>
  <c r="P54" i="15"/>
  <c r="O54" i="15"/>
  <c r="M54" i="15"/>
  <c r="N54" i="15" s="1"/>
  <c r="P53" i="15"/>
  <c r="O53" i="15"/>
  <c r="M53" i="15"/>
  <c r="N53" i="15" s="1"/>
  <c r="P52" i="15"/>
  <c r="O52" i="15"/>
  <c r="M52" i="15"/>
  <c r="N52" i="15" s="1"/>
  <c r="P51" i="15"/>
  <c r="O51" i="15"/>
  <c r="M51" i="15"/>
  <c r="N51" i="15" s="1"/>
  <c r="P50" i="15"/>
  <c r="O50" i="15"/>
  <c r="M50" i="15"/>
  <c r="N50" i="15" s="1"/>
  <c r="P49" i="15"/>
  <c r="O49" i="15"/>
  <c r="M49" i="15"/>
  <c r="N49" i="15" s="1"/>
  <c r="P48" i="15"/>
  <c r="O48" i="15"/>
  <c r="M48" i="15"/>
  <c r="N48" i="15" s="1"/>
  <c r="P47" i="15"/>
  <c r="O47" i="15"/>
  <c r="M47" i="15"/>
  <c r="N47" i="15" s="1"/>
  <c r="P46" i="15"/>
  <c r="O46" i="15"/>
  <c r="M46" i="15"/>
  <c r="N46" i="15" s="1"/>
  <c r="P45" i="15"/>
  <c r="O45" i="15"/>
  <c r="M45" i="15"/>
  <c r="N45" i="15" s="1"/>
  <c r="P44" i="15"/>
  <c r="O44" i="15"/>
  <c r="M44" i="15"/>
  <c r="N44" i="15" s="1"/>
  <c r="P43" i="15"/>
  <c r="O43" i="15"/>
  <c r="M43" i="15"/>
  <c r="N43" i="15" s="1"/>
  <c r="P42" i="15"/>
  <c r="O42" i="15"/>
  <c r="M42" i="15"/>
  <c r="N42" i="15" s="1"/>
  <c r="P41" i="15"/>
  <c r="O41" i="15"/>
  <c r="M41" i="15"/>
  <c r="N41" i="15" s="1"/>
  <c r="P40" i="15"/>
  <c r="O40" i="15"/>
  <c r="M40" i="15"/>
  <c r="N40" i="15" s="1"/>
  <c r="P39" i="15"/>
  <c r="O39" i="15"/>
  <c r="M39" i="15"/>
  <c r="N39" i="15" s="1"/>
  <c r="P38" i="15"/>
  <c r="O38" i="15"/>
  <c r="M38" i="15"/>
  <c r="N38" i="15" s="1"/>
  <c r="P37" i="15"/>
  <c r="O37" i="15"/>
  <c r="M37" i="15"/>
  <c r="N37" i="15" s="1"/>
  <c r="P36" i="15"/>
  <c r="O36" i="15"/>
  <c r="M36" i="15"/>
  <c r="N36" i="15" s="1"/>
  <c r="P35" i="15"/>
  <c r="O35" i="15"/>
  <c r="M35" i="15"/>
  <c r="N35" i="15" s="1"/>
  <c r="P34" i="15"/>
  <c r="O34" i="15"/>
  <c r="M34" i="15"/>
  <c r="N34" i="15" s="1"/>
  <c r="P33" i="15"/>
  <c r="O33" i="15"/>
  <c r="M33" i="15"/>
  <c r="N33" i="15" s="1"/>
  <c r="P32" i="15"/>
  <c r="O32" i="15"/>
  <c r="M32" i="15"/>
  <c r="N32" i="15" s="1"/>
  <c r="P31" i="15"/>
  <c r="O31" i="15"/>
  <c r="M31" i="15"/>
  <c r="N31" i="15" s="1"/>
  <c r="P30" i="15"/>
  <c r="O30" i="15"/>
  <c r="M30" i="15"/>
  <c r="N30" i="15" s="1"/>
  <c r="P29" i="15"/>
  <c r="O29" i="15"/>
  <c r="M29" i="15"/>
  <c r="N29" i="15" s="1"/>
  <c r="P28" i="15"/>
  <c r="O28" i="15"/>
  <c r="M28" i="15"/>
  <c r="N28" i="15" s="1"/>
  <c r="P27" i="15"/>
  <c r="O27" i="15"/>
  <c r="M27" i="15"/>
  <c r="N27" i="15" s="1"/>
  <c r="P26" i="15"/>
  <c r="O26" i="15"/>
  <c r="M26" i="15"/>
  <c r="N26" i="15" s="1"/>
  <c r="P25" i="15"/>
  <c r="O25" i="15"/>
  <c r="M25" i="15"/>
  <c r="N25" i="15" s="1"/>
  <c r="P24" i="15"/>
  <c r="O24" i="15"/>
  <c r="M24" i="15"/>
  <c r="N24" i="15" s="1"/>
  <c r="P23" i="15"/>
  <c r="O23" i="15"/>
  <c r="M23" i="15"/>
  <c r="N23" i="15" s="1"/>
  <c r="P22" i="15"/>
  <c r="O22" i="15"/>
  <c r="M22" i="15"/>
  <c r="N22" i="15" s="1"/>
  <c r="P21" i="15"/>
  <c r="O21" i="15"/>
  <c r="M21" i="15"/>
  <c r="N21" i="15" s="1"/>
  <c r="P20" i="15"/>
  <c r="O20" i="15"/>
  <c r="M20" i="15"/>
  <c r="N20" i="15" s="1"/>
  <c r="P19" i="15"/>
  <c r="O19" i="15"/>
  <c r="M19" i="15"/>
  <c r="N19" i="15" s="1"/>
  <c r="P18" i="15"/>
  <c r="O18" i="15"/>
  <c r="M18" i="15"/>
  <c r="N18" i="15" s="1"/>
  <c r="O17" i="15"/>
  <c r="M17" i="15"/>
  <c r="N17" i="15" s="1"/>
  <c r="P16" i="15"/>
  <c r="O16" i="15"/>
  <c r="M16" i="15"/>
  <c r="N16" i="15" s="1"/>
  <c r="P15" i="15"/>
  <c r="O15" i="15"/>
  <c r="M15" i="15"/>
  <c r="N15" i="15" s="1"/>
  <c r="P14" i="15"/>
  <c r="O14" i="15"/>
  <c r="M14" i="15"/>
  <c r="N14" i="15" s="1"/>
  <c r="P13" i="15"/>
  <c r="O13" i="15"/>
  <c r="M13" i="15"/>
  <c r="N13" i="15" s="1"/>
  <c r="P12" i="15"/>
  <c r="O12" i="15"/>
  <c r="M12" i="15"/>
  <c r="N12" i="15" s="1"/>
  <c r="P11" i="15"/>
  <c r="O11" i="15"/>
  <c r="M11" i="15"/>
  <c r="N11" i="15" s="1"/>
  <c r="P10" i="15"/>
  <c r="O10" i="15"/>
  <c r="M10" i="15"/>
  <c r="N10" i="15" s="1"/>
  <c r="P9" i="15"/>
  <c r="O9" i="15"/>
  <c r="M9" i="15"/>
  <c r="N9" i="15" s="1"/>
  <c r="P8" i="15"/>
  <c r="O8" i="15"/>
  <c r="M8" i="15"/>
  <c r="N8" i="15" s="1"/>
  <c r="P7" i="15"/>
  <c r="O7" i="15"/>
  <c r="M7" i="15"/>
  <c r="N7" i="15" s="1"/>
  <c r="P6" i="15"/>
  <c r="O6" i="15"/>
  <c r="M6" i="15"/>
  <c r="N6" i="15" s="1"/>
  <c r="P5" i="15"/>
  <c r="O5" i="15"/>
  <c r="M5" i="15"/>
  <c r="N5" i="15" s="1"/>
  <c r="P4" i="15"/>
  <c r="O4" i="15"/>
  <c r="M4" i="15"/>
  <c r="N4" i="15" s="1"/>
  <c r="K196" i="3"/>
  <c r="J196" i="3"/>
  <c r="I196" i="3"/>
  <c r="K195" i="3"/>
  <c r="J195" i="3"/>
  <c r="I195" i="3"/>
  <c r="K194" i="3"/>
  <c r="J194" i="3"/>
  <c r="I194" i="3"/>
  <c r="K193" i="3"/>
  <c r="J193" i="3"/>
  <c r="I193" i="3"/>
  <c r="K192" i="3"/>
  <c r="J192" i="3"/>
  <c r="I192" i="3"/>
  <c r="K191" i="3"/>
  <c r="J191" i="3"/>
  <c r="I191" i="3"/>
  <c r="K190" i="3"/>
  <c r="J190" i="3"/>
  <c r="I190" i="3"/>
  <c r="K189" i="3"/>
  <c r="J189" i="3"/>
  <c r="I189" i="3"/>
  <c r="K188" i="3"/>
  <c r="J188" i="3"/>
  <c r="I188" i="3"/>
  <c r="K187" i="3"/>
  <c r="J187" i="3"/>
  <c r="I187" i="3"/>
  <c r="K186" i="3"/>
  <c r="J186" i="3"/>
  <c r="I186" i="3"/>
  <c r="K185" i="3"/>
  <c r="J185" i="3"/>
  <c r="I185" i="3"/>
  <c r="K184" i="3"/>
  <c r="J184" i="3"/>
  <c r="I184" i="3"/>
  <c r="K183" i="3"/>
  <c r="J183" i="3"/>
  <c r="I183" i="3"/>
  <c r="K182" i="3"/>
  <c r="J182" i="3"/>
  <c r="I182" i="3"/>
  <c r="K181" i="3"/>
  <c r="J181" i="3"/>
  <c r="I181" i="3"/>
  <c r="K180" i="3"/>
  <c r="J180" i="3"/>
  <c r="I180" i="3"/>
  <c r="K179" i="3"/>
  <c r="J179" i="3"/>
  <c r="I179" i="3"/>
  <c r="K178" i="3"/>
  <c r="J178" i="3"/>
  <c r="I178" i="3"/>
  <c r="K177" i="3"/>
  <c r="J177" i="3"/>
  <c r="I177" i="3"/>
  <c r="K176" i="3"/>
  <c r="J176" i="3"/>
  <c r="I176" i="3"/>
  <c r="K175" i="3"/>
  <c r="J175" i="3"/>
  <c r="I175" i="3"/>
  <c r="K174" i="3"/>
  <c r="J174" i="3"/>
  <c r="I174" i="3"/>
  <c r="K173" i="3"/>
  <c r="J173" i="3"/>
  <c r="I173" i="3"/>
  <c r="K172" i="3"/>
  <c r="J172" i="3"/>
  <c r="I172" i="3"/>
  <c r="K171" i="3"/>
  <c r="J171" i="3"/>
  <c r="I171" i="3"/>
  <c r="K170" i="3"/>
  <c r="J170" i="3"/>
  <c r="I170" i="3"/>
  <c r="K169" i="3"/>
  <c r="J169" i="3"/>
  <c r="I169" i="3"/>
  <c r="K168" i="3"/>
  <c r="J168" i="3"/>
  <c r="I168" i="3"/>
  <c r="K167" i="3"/>
  <c r="J167" i="3"/>
  <c r="I167" i="3"/>
  <c r="K166" i="3"/>
  <c r="J166" i="3"/>
  <c r="I166" i="3"/>
  <c r="K165" i="3"/>
  <c r="J165" i="3"/>
  <c r="I165" i="3"/>
  <c r="K164" i="3"/>
  <c r="J164" i="3"/>
  <c r="I164" i="3"/>
  <c r="K163" i="3"/>
  <c r="J163" i="3"/>
  <c r="I163" i="3"/>
  <c r="K162" i="3"/>
  <c r="J162" i="3"/>
  <c r="I162" i="3"/>
  <c r="K161" i="3"/>
  <c r="J161" i="3"/>
  <c r="I161" i="3"/>
  <c r="K160" i="3"/>
  <c r="J160" i="3"/>
  <c r="I160" i="3"/>
  <c r="K159" i="3"/>
  <c r="J159" i="3"/>
  <c r="I159" i="3"/>
  <c r="K158" i="3"/>
  <c r="J158" i="3"/>
  <c r="I158" i="3"/>
  <c r="K157" i="3"/>
  <c r="J157" i="3"/>
  <c r="I157" i="3"/>
  <c r="K156" i="3"/>
  <c r="J156" i="3"/>
  <c r="I156" i="3"/>
  <c r="K155" i="3"/>
  <c r="J155" i="3"/>
  <c r="I155" i="3"/>
  <c r="K154" i="3"/>
  <c r="J154" i="3"/>
  <c r="I154" i="3"/>
  <c r="K153" i="3"/>
  <c r="J153" i="3"/>
  <c r="I153" i="3"/>
  <c r="K152" i="3"/>
  <c r="J152" i="3"/>
  <c r="I152" i="3"/>
  <c r="K151" i="3"/>
  <c r="J151" i="3"/>
  <c r="I151" i="3"/>
  <c r="K150" i="3"/>
  <c r="J150" i="3"/>
  <c r="I150" i="3"/>
  <c r="K149" i="3"/>
  <c r="J149" i="3"/>
  <c r="I149" i="3"/>
  <c r="K148" i="3"/>
  <c r="J148" i="3"/>
  <c r="I148" i="3"/>
  <c r="K147" i="3"/>
  <c r="J147" i="3"/>
  <c r="I147" i="3"/>
  <c r="K146" i="3"/>
  <c r="J146" i="3"/>
  <c r="I146" i="3"/>
  <c r="K145" i="3"/>
  <c r="J145" i="3"/>
  <c r="I145" i="3"/>
  <c r="K144" i="3"/>
  <c r="J144" i="3"/>
  <c r="I144" i="3"/>
  <c r="K143" i="3"/>
  <c r="J143" i="3"/>
  <c r="I143" i="3"/>
  <c r="K142" i="3"/>
  <c r="J142" i="3"/>
  <c r="I142" i="3"/>
  <c r="K141" i="3"/>
  <c r="J141" i="3"/>
  <c r="I141" i="3"/>
  <c r="K140" i="3"/>
  <c r="J140" i="3"/>
  <c r="I140" i="3"/>
  <c r="K139" i="3"/>
  <c r="J139" i="3"/>
  <c r="I139" i="3"/>
  <c r="K138" i="3"/>
  <c r="J138" i="3"/>
  <c r="I138" i="3"/>
  <c r="K137" i="3"/>
  <c r="J137" i="3"/>
  <c r="I137" i="3"/>
  <c r="K136" i="3"/>
  <c r="J136" i="3"/>
  <c r="I136" i="3"/>
  <c r="K135" i="3"/>
  <c r="J135" i="3"/>
  <c r="I135" i="3"/>
  <c r="K134" i="3"/>
  <c r="J134" i="3"/>
  <c r="I134" i="3"/>
  <c r="K133" i="3"/>
  <c r="J133" i="3"/>
  <c r="I133" i="3"/>
  <c r="K132" i="3"/>
  <c r="J132" i="3"/>
  <c r="I132" i="3"/>
  <c r="K131" i="3"/>
  <c r="J131" i="3"/>
  <c r="I131" i="3"/>
  <c r="K130" i="3"/>
  <c r="J130" i="3"/>
  <c r="I130" i="3"/>
  <c r="K129" i="3"/>
  <c r="J129" i="3"/>
  <c r="I129" i="3"/>
  <c r="K128" i="3"/>
  <c r="J128" i="3"/>
  <c r="I128" i="3"/>
  <c r="K127" i="3"/>
  <c r="J127" i="3"/>
  <c r="I127" i="3"/>
  <c r="K126" i="3"/>
  <c r="J126" i="3"/>
  <c r="I126" i="3"/>
  <c r="K125" i="3"/>
  <c r="J125" i="3"/>
  <c r="I125" i="3"/>
  <c r="K124" i="3"/>
  <c r="J124" i="3"/>
  <c r="I124" i="3"/>
  <c r="K123" i="3"/>
  <c r="J123" i="3"/>
  <c r="I123" i="3"/>
  <c r="K122" i="3"/>
  <c r="J122" i="3"/>
  <c r="I122" i="3"/>
  <c r="K121" i="3"/>
  <c r="J121" i="3"/>
  <c r="I121" i="3"/>
  <c r="K120" i="3"/>
  <c r="J120" i="3"/>
  <c r="I120" i="3"/>
  <c r="K119" i="3"/>
  <c r="J119" i="3"/>
  <c r="I119" i="3"/>
  <c r="K118" i="3"/>
  <c r="J118" i="3"/>
  <c r="I118" i="3"/>
  <c r="K117" i="3"/>
  <c r="J117" i="3"/>
  <c r="I117" i="3"/>
  <c r="K116" i="3"/>
  <c r="J116" i="3"/>
  <c r="I116" i="3"/>
  <c r="K115" i="3"/>
  <c r="J115" i="3"/>
  <c r="I115" i="3"/>
  <c r="K114" i="3"/>
  <c r="J114" i="3"/>
  <c r="I114" i="3"/>
  <c r="K113" i="3"/>
  <c r="J113" i="3"/>
  <c r="I113" i="3"/>
  <c r="K112" i="3"/>
  <c r="J112" i="3"/>
  <c r="I112" i="3"/>
  <c r="K111" i="3"/>
  <c r="J111" i="3"/>
  <c r="I111" i="3"/>
  <c r="K110" i="3"/>
  <c r="J110" i="3"/>
  <c r="I110" i="3"/>
  <c r="K109" i="3"/>
  <c r="J109" i="3"/>
  <c r="I109" i="3"/>
  <c r="K108" i="3"/>
  <c r="J108" i="3"/>
  <c r="I108" i="3"/>
  <c r="K107" i="3"/>
  <c r="J107" i="3"/>
  <c r="I107" i="3"/>
  <c r="K106" i="3"/>
  <c r="J106" i="3"/>
  <c r="I106" i="3"/>
  <c r="K105" i="3"/>
  <c r="J105" i="3"/>
  <c r="I105" i="3"/>
  <c r="K104" i="3"/>
  <c r="J104" i="3"/>
  <c r="I104" i="3"/>
  <c r="K103" i="3"/>
  <c r="J103" i="3"/>
  <c r="I103" i="3"/>
  <c r="K102" i="3"/>
  <c r="J102" i="3"/>
  <c r="I102" i="3"/>
  <c r="K101" i="3"/>
  <c r="J101" i="3"/>
  <c r="I101" i="3"/>
  <c r="K100" i="3"/>
  <c r="J100" i="3"/>
  <c r="I100" i="3"/>
  <c r="K99" i="3"/>
  <c r="J99" i="3"/>
  <c r="I99" i="3"/>
  <c r="K98" i="3"/>
  <c r="J98" i="3"/>
  <c r="I98" i="3"/>
  <c r="K97" i="3"/>
  <c r="J97" i="3"/>
  <c r="I97" i="3"/>
  <c r="K96" i="3"/>
  <c r="J96" i="3"/>
  <c r="I96" i="3"/>
  <c r="K95" i="3"/>
  <c r="J95" i="3"/>
  <c r="I95" i="3"/>
  <c r="K94" i="3"/>
  <c r="J94" i="3"/>
  <c r="I94" i="3"/>
  <c r="K93" i="3"/>
  <c r="J93" i="3"/>
  <c r="I93" i="3"/>
  <c r="K92" i="3"/>
  <c r="J92" i="3"/>
  <c r="I92" i="3"/>
  <c r="K91" i="3"/>
  <c r="J91" i="3"/>
  <c r="I91" i="3"/>
  <c r="K90" i="3"/>
  <c r="J90" i="3"/>
  <c r="I90" i="3"/>
  <c r="K89" i="3"/>
  <c r="J89" i="3"/>
  <c r="I89" i="3"/>
  <c r="K88" i="3"/>
  <c r="J88" i="3"/>
  <c r="I88" i="3"/>
  <c r="K87" i="3"/>
  <c r="J87" i="3"/>
  <c r="I87" i="3"/>
  <c r="K86" i="3"/>
  <c r="J86" i="3"/>
  <c r="I86" i="3"/>
  <c r="K85" i="3"/>
  <c r="J85" i="3"/>
  <c r="I85" i="3"/>
  <c r="K84" i="3"/>
  <c r="J84" i="3"/>
  <c r="I84" i="3"/>
  <c r="K83" i="3"/>
  <c r="J83" i="3"/>
  <c r="I83" i="3"/>
  <c r="K82" i="3"/>
  <c r="J82" i="3"/>
  <c r="I82" i="3"/>
  <c r="K81" i="3"/>
  <c r="J81" i="3"/>
  <c r="I81" i="3"/>
  <c r="K80" i="3"/>
  <c r="J80" i="3"/>
  <c r="I80" i="3"/>
  <c r="K79" i="3"/>
  <c r="J79" i="3"/>
  <c r="I79" i="3"/>
  <c r="K78" i="3"/>
  <c r="J78" i="3"/>
  <c r="I78" i="3"/>
  <c r="K77" i="3"/>
  <c r="J77" i="3"/>
  <c r="I77" i="3"/>
  <c r="K76" i="3"/>
  <c r="J76" i="3"/>
  <c r="I76" i="3"/>
  <c r="K75" i="3"/>
  <c r="J75" i="3"/>
  <c r="I75" i="3"/>
  <c r="K74" i="3"/>
  <c r="J74" i="3"/>
  <c r="I74" i="3"/>
  <c r="K73" i="3"/>
  <c r="J73" i="3"/>
  <c r="I73" i="3"/>
  <c r="K72" i="3"/>
  <c r="J72" i="3"/>
  <c r="I72" i="3"/>
  <c r="K71" i="3"/>
  <c r="J71" i="3"/>
  <c r="I71" i="3"/>
  <c r="K70" i="3"/>
  <c r="J70" i="3"/>
  <c r="I70" i="3"/>
  <c r="K69" i="3"/>
  <c r="J69" i="3"/>
  <c r="I69" i="3"/>
  <c r="K68" i="3"/>
  <c r="J68" i="3"/>
  <c r="I68" i="3"/>
  <c r="K67" i="3"/>
  <c r="J67" i="3"/>
  <c r="I67" i="3"/>
  <c r="K66" i="3"/>
  <c r="J66" i="3"/>
  <c r="I66" i="3"/>
  <c r="K65" i="3"/>
  <c r="J65" i="3"/>
  <c r="I65" i="3"/>
  <c r="K64" i="3"/>
  <c r="J64" i="3"/>
  <c r="I64" i="3"/>
  <c r="K63" i="3"/>
  <c r="J63" i="3"/>
  <c r="I63" i="3"/>
  <c r="K62" i="3"/>
  <c r="J62" i="3"/>
  <c r="I62" i="3"/>
  <c r="K61" i="3"/>
  <c r="J61" i="3"/>
  <c r="I61" i="3"/>
  <c r="K60" i="3"/>
  <c r="J60" i="3"/>
  <c r="I60" i="3"/>
  <c r="K59" i="3"/>
  <c r="J59" i="3"/>
  <c r="I59" i="3"/>
  <c r="K58" i="3"/>
  <c r="J58" i="3"/>
  <c r="I58" i="3"/>
  <c r="K57" i="3"/>
  <c r="J57" i="3"/>
  <c r="I57" i="3"/>
  <c r="K56" i="3"/>
  <c r="J56" i="3"/>
  <c r="I56" i="3"/>
  <c r="K55" i="3"/>
  <c r="J55" i="3"/>
  <c r="I55" i="3"/>
  <c r="K54" i="3"/>
  <c r="J54" i="3"/>
  <c r="I54" i="3"/>
  <c r="K53" i="3"/>
  <c r="J53" i="3"/>
  <c r="I53" i="3"/>
  <c r="K52" i="3"/>
  <c r="J52" i="3"/>
  <c r="I52" i="3"/>
  <c r="K51" i="3"/>
  <c r="J51" i="3"/>
  <c r="I51" i="3"/>
  <c r="K50" i="3"/>
  <c r="J50" i="3"/>
  <c r="I50" i="3"/>
  <c r="K49" i="3"/>
  <c r="J49" i="3"/>
  <c r="I49" i="3"/>
  <c r="K48" i="3"/>
  <c r="J48" i="3"/>
  <c r="I48" i="3"/>
  <c r="K47" i="3"/>
  <c r="J47" i="3"/>
  <c r="I47" i="3"/>
  <c r="K46" i="3"/>
  <c r="J46" i="3"/>
  <c r="I46" i="3"/>
  <c r="K45" i="3"/>
  <c r="J45" i="3"/>
  <c r="I45" i="3"/>
  <c r="K44" i="3"/>
  <c r="J44" i="3"/>
  <c r="I44" i="3"/>
  <c r="K43" i="3"/>
  <c r="J43" i="3"/>
  <c r="I43" i="3"/>
  <c r="K42" i="3"/>
  <c r="J42" i="3"/>
  <c r="I42" i="3"/>
  <c r="K41" i="3"/>
  <c r="J41" i="3"/>
  <c r="I41" i="3"/>
  <c r="K40" i="3"/>
  <c r="J40" i="3"/>
  <c r="I40" i="3"/>
  <c r="K39" i="3"/>
  <c r="J39" i="3"/>
  <c r="I39" i="3"/>
  <c r="K38" i="3"/>
  <c r="J38" i="3"/>
  <c r="I38" i="3"/>
  <c r="K37" i="3"/>
  <c r="J37" i="3"/>
  <c r="I37" i="3"/>
  <c r="K36" i="3"/>
  <c r="J36" i="3"/>
  <c r="I36" i="3"/>
  <c r="K35" i="3"/>
  <c r="J35" i="3"/>
  <c r="I35" i="3"/>
  <c r="K34" i="3"/>
  <c r="J34" i="3"/>
  <c r="I34" i="3"/>
  <c r="K33" i="3"/>
  <c r="J33" i="3"/>
  <c r="I33" i="3"/>
  <c r="K32" i="3"/>
  <c r="J32" i="3"/>
  <c r="I32" i="3"/>
  <c r="K31" i="3"/>
  <c r="J31" i="3"/>
  <c r="I31" i="3"/>
  <c r="K30" i="3"/>
  <c r="J30" i="3"/>
  <c r="I30" i="3"/>
  <c r="K29" i="3"/>
  <c r="J29" i="3"/>
  <c r="I29" i="3"/>
  <c r="K28" i="3"/>
  <c r="J28" i="3"/>
  <c r="I28" i="3"/>
  <c r="K27" i="3"/>
  <c r="J27" i="3"/>
  <c r="I27" i="3"/>
  <c r="K26" i="3"/>
  <c r="J26" i="3"/>
  <c r="I26" i="3"/>
  <c r="K25" i="3"/>
  <c r="J25" i="3"/>
  <c r="I25" i="3"/>
  <c r="K24" i="3"/>
  <c r="J24" i="3"/>
  <c r="I24" i="3"/>
  <c r="K23" i="3"/>
  <c r="J23" i="3"/>
  <c r="I23" i="3"/>
  <c r="K22" i="3"/>
  <c r="J22" i="3"/>
  <c r="I22" i="3"/>
  <c r="K21" i="3"/>
  <c r="J21" i="3"/>
  <c r="I21" i="3"/>
  <c r="K20" i="3"/>
  <c r="J20" i="3"/>
  <c r="I20" i="3"/>
  <c r="K19" i="3"/>
  <c r="J19" i="3"/>
  <c r="I19" i="3"/>
  <c r="K18" i="3"/>
  <c r="J18" i="3"/>
  <c r="I18" i="3"/>
  <c r="K17" i="3"/>
  <c r="J17" i="3"/>
  <c r="I17" i="3"/>
  <c r="K16" i="3"/>
  <c r="J16" i="3"/>
  <c r="I16" i="3"/>
  <c r="K15" i="3"/>
  <c r="J15" i="3"/>
  <c r="I15" i="3"/>
  <c r="K14" i="3"/>
  <c r="J14" i="3"/>
  <c r="I14" i="3"/>
  <c r="K13" i="3"/>
  <c r="J13" i="3"/>
  <c r="I13" i="3"/>
  <c r="K12" i="3"/>
  <c r="J12" i="3"/>
  <c r="I12" i="3"/>
  <c r="K11" i="3"/>
  <c r="J11" i="3"/>
  <c r="I11" i="3"/>
  <c r="K10" i="3"/>
  <c r="J10" i="3"/>
  <c r="I10" i="3"/>
  <c r="K9" i="3"/>
  <c r="J9" i="3"/>
  <c r="I9" i="3"/>
  <c r="K8" i="3"/>
  <c r="J8" i="3"/>
  <c r="I8" i="3"/>
  <c r="K7" i="3"/>
  <c r="J7" i="3"/>
  <c r="I7" i="3"/>
  <c r="K6" i="3"/>
  <c r="J6" i="3"/>
  <c r="I6" i="3"/>
  <c r="K5" i="3"/>
  <c r="J5" i="3"/>
  <c r="I5" i="3"/>
  <c r="K4" i="3"/>
  <c r="J4" i="3"/>
  <c r="I4" i="3"/>
  <c r="B4" i="43" l="1"/>
  <c r="P4" i="1" l="1"/>
</calcChain>
</file>

<file path=xl/sharedStrings.xml><?xml version="1.0" encoding="utf-8"?>
<sst xmlns="http://schemas.openxmlformats.org/spreadsheetml/2006/main" count="21488" uniqueCount="6304">
  <si>
    <t>ID</t>
    <phoneticPr fontId="3" type="noConversion"/>
  </si>
  <si>
    <t>아이디</t>
    <phoneticPr fontId="3" type="noConversion"/>
  </si>
  <si>
    <t>소모 레진</t>
    <phoneticPr fontId="3" type="noConversion"/>
  </si>
  <si>
    <t>RESIN_POINT</t>
    <phoneticPr fontId="3" type="noConversion"/>
  </si>
  <si>
    <t>GROUP_IMAGE</t>
    <phoneticPr fontId="3" type="noConversion"/>
  </si>
  <si>
    <t>int</t>
    <phoneticPr fontId="3" type="noConversion"/>
  </si>
  <si>
    <t>string</t>
    <phoneticPr fontId="3" type="noConversion"/>
  </si>
  <si>
    <t>GROUP_DESC</t>
    <phoneticPr fontId="3" type="noConversion"/>
  </si>
  <si>
    <r>
      <t xml:space="preserve">축성 비경: 정화의 화염 </t>
    </r>
    <r>
      <rPr>
        <sz val="9"/>
        <color theme="1"/>
        <rFont val="바탕"/>
        <family val="1"/>
        <charset val="129"/>
      </rPr>
      <t>I</t>
    </r>
    <phoneticPr fontId="3" type="noConversion"/>
  </si>
  <si>
    <r>
      <t xml:space="preserve">축성 비경: 정화의 화염 </t>
    </r>
    <r>
      <rPr>
        <sz val="9"/>
        <color theme="1"/>
        <rFont val="바탕"/>
        <family val="1"/>
        <charset val="129"/>
      </rPr>
      <t>II</t>
    </r>
    <phoneticPr fontId="3" type="noConversion"/>
  </si>
  <si>
    <r>
      <t xml:space="preserve">축성 비경: 정화의 화염 </t>
    </r>
    <r>
      <rPr>
        <sz val="9"/>
        <color theme="1"/>
        <rFont val="바탕"/>
        <family val="1"/>
        <charset val="129"/>
      </rPr>
      <t>III</t>
    </r>
    <phoneticPr fontId="3" type="noConversion"/>
  </si>
  <si>
    <r>
      <t xml:space="preserve">축성 비경: 정화의 화염 </t>
    </r>
    <r>
      <rPr>
        <sz val="9"/>
        <color theme="1"/>
        <rFont val="바탕"/>
        <family val="1"/>
        <charset val="129"/>
      </rPr>
      <t>IV</t>
    </r>
    <phoneticPr fontId="3" type="noConversion"/>
  </si>
  <si>
    <r>
      <t xml:space="preserve">축성 비경: 정화의 화염 </t>
    </r>
    <r>
      <rPr>
        <sz val="9"/>
        <color theme="1"/>
        <rFont val="바탕"/>
        <family val="1"/>
        <charset val="129"/>
      </rPr>
      <t>VI</t>
    </r>
    <phoneticPr fontId="3" type="noConversion"/>
  </si>
  <si>
    <r>
      <t xml:space="preserve">축성 비경: 정화의 화염 </t>
    </r>
    <r>
      <rPr>
        <sz val="9"/>
        <color theme="1"/>
        <rFont val="바탕"/>
        <family val="1"/>
        <charset val="129"/>
      </rPr>
      <t>V</t>
    </r>
    <phoneticPr fontId="3" type="noConversion"/>
  </si>
  <si>
    <t>STAGE_NAME</t>
    <phoneticPr fontId="3" type="noConversion"/>
  </si>
  <si>
    <t>한 여름의 정원</t>
    <phoneticPr fontId="3" type="noConversion"/>
  </si>
  <si>
    <t>스테이지 타입</t>
    <phoneticPr fontId="3" type="noConversion"/>
  </si>
  <si>
    <t>STAGE_TYPE</t>
    <phoneticPr fontId="3" type="noConversion"/>
  </si>
  <si>
    <t>나선 비경</t>
    <phoneticPr fontId="3" type="noConversion"/>
  </si>
  <si>
    <t>그룹 설명</t>
    <phoneticPr fontId="3" type="noConversion"/>
  </si>
  <si>
    <t>각인의 골짜기</t>
    <phoneticPr fontId="3" type="noConversion"/>
  </si>
  <si>
    <r>
      <t xml:space="preserve">축성 비경: 강철의 춤 </t>
    </r>
    <r>
      <rPr>
        <sz val="9"/>
        <color theme="1"/>
        <rFont val="바탕"/>
        <family val="1"/>
        <charset val="129"/>
      </rPr>
      <t>I</t>
    </r>
    <phoneticPr fontId="3" type="noConversion"/>
  </si>
  <si>
    <r>
      <t xml:space="preserve">축성 비경: 강철의 춤 </t>
    </r>
    <r>
      <rPr>
        <sz val="9"/>
        <color theme="1"/>
        <rFont val="바탕"/>
        <family val="1"/>
        <charset val="129"/>
      </rPr>
      <t>II</t>
    </r>
    <phoneticPr fontId="3" type="noConversion"/>
  </si>
  <si>
    <r>
      <t xml:space="preserve">축성 비경: 강철의 춤 </t>
    </r>
    <r>
      <rPr>
        <sz val="9"/>
        <color theme="1"/>
        <rFont val="바탕"/>
        <family val="1"/>
        <charset val="129"/>
      </rPr>
      <t>III</t>
    </r>
    <phoneticPr fontId="3" type="noConversion"/>
  </si>
  <si>
    <r>
      <t xml:space="preserve">축성 비경: 강철의 춤 </t>
    </r>
    <r>
      <rPr>
        <sz val="9"/>
        <color theme="1"/>
        <rFont val="바탕"/>
        <family val="1"/>
        <charset val="129"/>
      </rPr>
      <t>IV</t>
    </r>
    <phoneticPr fontId="3" type="noConversion"/>
  </si>
  <si>
    <r>
      <t xml:space="preserve">축성 비경: 강철의 춤 </t>
    </r>
    <r>
      <rPr>
        <sz val="9"/>
        <color theme="1"/>
        <rFont val="바탕"/>
        <family val="1"/>
        <charset val="129"/>
      </rPr>
      <t>V</t>
    </r>
    <phoneticPr fontId="3" type="noConversion"/>
  </si>
  <si>
    <t>하늘을 찌르는 땅</t>
    <phoneticPr fontId="3" type="noConversion"/>
  </si>
  <si>
    <r>
      <t xml:space="preserve">축성 비경: 경칩 </t>
    </r>
    <r>
      <rPr>
        <sz val="9"/>
        <color theme="1"/>
        <rFont val="바탕"/>
        <family val="1"/>
        <charset val="129"/>
      </rPr>
      <t>I</t>
    </r>
    <phoneticPr fontId="3" type="noConversion"/>
  </si>
  <si>
    <r>
      <t xml:space="preserve">축성 비경: 경칩 </t>
    </r>
    <r>
      <rPr>
        <sz val="9"/>
        <color theme="1"/>
        <rFont val="바탕"/>
        <family val="1"/>
        <charset val="129"/>
      </rPr>
      <t>II</t>
    </r>
    <phoneticPr fontId="3" type="noConversion"/>
  </si>
  <si>
    <r>
      <t xml:space="preserve">축성 비경: 경칩 </t>
    </r>
    <r>
      <rPr>
        <sz val="9"/>
        <color theme="1"/>
        <rFont val="바탕"/>
        <family val="1"/>
        <charset val="129"/>
      </rPr>
      <t>III</t>
    </r>
    <phoneticPr fontId="3" type="noConversion"/>
  </si>
  <si>
    <r>
      <t xml:space="preserve">축성 비경: 경칩 </t>
    </r>
    <r>
      <rPr>
        <sz val="9"/>
        <color theme="1"/>
        <rFont val="바탕"/>
        <family val="1"/>
        <charset val="129"/>
      </rPr>
      <t>IV</t>
    </r>
    <phoneticPr fontId="3" type="noConversion"/>
  </si>
  <si>
    <r>
      <t xml:space="preserve">축성 비경: 경칩 </t>
    </r>
    <r>
      <rPr>
        <sz val="9"/>
        <color theme="1"/>
        <rFont val="바탕"/>
        <family val="1"/>
        <charset val="129"/>
      </rPr>
      <t>V</t>
    </r>
    <phoneticPr fontId="3" type="noConversion"/>
  </si>
  <si>
    <r>
      <t xml:space="preserve">축성 비경: 경칩 </t>
    </r>
    <r>
      <rPr>
        <sz val="9"/>
        <color theme="1"/>
        <rFont val="바탕"/>
        <family val="1"/>
        <charset val="129"/>
      </rPr>
      <t>VI</t>
    </r>
    <phoneticPr fontId="3" type="noConversion"/>
  </si>
  <si>
    <t>무망 인구 밀궁</t>
    <phoneticPr fontId="3" type="noConversion"/>
  </si>
  <si>
    <r>
      <t xml:space="preserve">축성 비경: 차가운 서리 </t>
    </r>
    <r>
      <rPr>
        <sz val="9"/>
        <color theme="1"/>
        <rFont val="바탕"/>
        <family val="1"/>
        <charset val="129"/>
      </rPr>
      <t>I</t>
    </r>
    <phoneticPr fontId="3" type="noConversion"/>
  </si>
  <si>
    <r>
      <t xml:space="preserve">축성 비경: 차가운 서리 </t>
    </r>
    <r>
      <rPr>
        <sz val="9"/>
        <color theme="1"/>
        <rFont val="바탕"/>
        <family val="1"/>
        <charset val="129"/>
      </rPr>
      <t>II</t>
    </r>
    <phoneticPr fontId="3" type="noConversion"/>
  </si>
  <si>
    <r>
      <t xml:space="preserve">축성 비경: 차가운 서리 </t>
    </r>
    <r>
      <rPr>
        <sz val="9"/>
        <color theme="1"/>
        <rFont val="바탕"/>
        <family val="1"/>
        <charset val="129"/>
      </rPr>
      <t>III</t>
    </r>
    <phoneticPr fontId="3" type="noConversion"/>
  </si>
  <si>
    <r>
      <t xml:space="preserve">축성 비경: 차가운 서리 </t>
    </r>
    <r>
      <rPr>
        <sz val="9"/>
        <color theme="1"/>
        <rFont val="바탕"/>
        <family val="1"/>
        <charset val="129"/>
      </rPr>
      <t>IV</t>
    </r>
    <phoneticPr fontId="3" type="noConversion"/>
  </si>
  <si>
    <r>
      <t xml:space="preserve">연무 비경: 물과 빛의 성 </t>
    </r>
    <r>
      <rPr>
        <sz val="9"/>
        <color theme="1"/>
        <rFont val="바탕"/>
        <family val="1"/>
        <charset val="129"/>
      </rPr>
      <t>I</t>
    </r>
    <phoneticPr fontId="3" type="noConversion"/>
  </si>
  <si>
    <r>
      <t xml:space="preserve">연무 비경: 물과 빛의 성 </t>
    </r>
    <r>
      <rPr>
        <sz val="9"/>
        <color theme="1"/>
        <rFont val="바탕"/>
        <family val="1"/>
        <charset val="129"/>
      </rPr>
      <t>II</t>
    </r>
    <phoneticPr fontId="3" type="noConversion"/>
  </si>
  <si>
    <r>
      <t xml:space="preserve">연무 비경: 물과 빛의 성 </t>
    </r>
    <r>
      <rPr>
        <sz val="9"/>
        <color theme="1"/>
        <rFont val="바탕"/>
        <family val="1"/>
        <charset val="129"/>
      </rPr>
      <t>III</t>
    </r>
    <phoneticPr fontId="3" type="noConversion"/>
  </si>
  <si>
    <r>
      <t xml:space="preserve">연무 비경: 물과 빛의 성 </t>
    </r>
    <r>
      <rPr>
        <sz val="9"/>
        <color theme="1"/>
        <rFont val="바탕"/>
        <family val="1"/>
        <charset val="129"/>
      </rPr>
      <t>IV</t>
    </r>
    <phoneticPr fontId="3" type="noConversion"/>
  </si>
  <si>
    <r>
      <t xml:space="preserve">연무 비경: 깊은 골짜기 </t>
    </r>
    <r>
      <rPr>
        <sz val="9"/>
        <color theme="1"/>
        <rFont val="바탕"/>
        <family val="1"/>
        <charset val="129"/>
      </rPr>
      <t>I</t>
    </r>
    <phoneticPr fontId="3" type="noConversion"/>
  </si>
  <si>
    <r>
      <t xml:space="preserve">연무 비경: 깊은 골짜기 </t>
    </r>
    <r>
      <rPr>
        <sz val="9"/>
        <color theme="1"/>
        <rFont val="바탕"/>
        <family val="1"/>
        <charset val="129"/>
      </rPr>
      <t>II</t>
    </r>
    <phoneticPr fontId="3" type="noConversion"/>
  </si>
  <si>
    <r>
      <t xml:space="preserve">연무 비경: 깊은 골짜기 </t>
    </r>
    <r>
      <rPr>
        <sz val="9"/>
        <color theme="1"/>
        <rFont val="바탕"/>
        <family val="1"/>
        <charset val="129"/>
      </rPr>
      <t>III</t>
    </r>
    <phoneticPr fontId="3" type="noConversion"/>
  </si>
  <si>
    <r>
      <t xml:space="preserve">연무 비경: 깊은 골짜기 </t>
    </r>
    <r>
      <rPr>
        <sz val="9"/>
        <color theme="1"/>
        <rFont val="바탕"/>
        <family val="1"/>
        <charset val="129"/>
      </rPr>
      <t>IV</t>
    </r>
    <phoneticPr fontId="3" type="noConversion"/>
  </si>
  <si>
    <r>
      <t xml:space="preserve">연무 비경: 갈증의 폐도시 </t>
    </r>
    <r>
      <rPr>
        <sz val="9"/>
        <color theme="1"/>
        <rFont val="바탕"/>
        <family val="1"/>
        <charset val="129"/>
      </rPr>
      <t>I</t>
    </r>
    <phoneticPr fontId="3" type="noConversion"/>
  </si>
  <si>
    <r>
      <t xml:space="preserve">연무 비경: 갈증의 폐도시 </t>
    </r>
    <r>
      <rPr>
        <sz val="9"/>
        <color theme="1"/>
        <rFont val="바탕"/>
        <family val="1"/>
        <charset val="129"/>
      </rPr>
      <t>II</t>
    </r>
    <phoneticPr fontId="3" type="noConversion"/>
  </si>
  <si>
    <r>
      <t xml:space="preserve">연무 비경: 갈증의 폐도시 </t>
    </r>
    <r>
      <rPr>
        <sz val="9"/>
        <color theme="1"/>
        <rFont val="바탕"/>
        <family val="1"/>
        <charset val="129"/>
      </rPr>
      <t>III</t>
    </r>
    <phoneticPr fontId="3" type="noConversion"/>
  </si>
  <si>
    <r>
      <t xml:space="preserve">연무 비경: 갈증의 폐도시 </t>
    </r>
    <r>
      <rPr>
        <sz val="9"/>
        <color theme="1"/>
        <rFont val="바탕"/>
        <family val="1"/>
        <charset val="129"/>
      </rPr>
      <t>IV</t>
    </r>
    <phoneticPr fontId="3" type="noConversion"/>
  </si>
  <si>
    <t>세실리아의 모밭</t>
    <phoneticPr fontId="3" type="noConversion"/>
  </si>
  <si>
    <t>아이템 아이디</t>
    <phoneticPr fontId="3" type="noConversion"/>
  </si>
  <si>
    <t>ITEM_ID</t>
    <phoneticPr fontId="3" type="noConversion"/>
  </si>
  <si>
    <t>아이템 수량</t>
    <phoneticPr fontId="3" type="noConversion"/>
  </si>
  <si>
    <t>ITEM_COUNT</t>
    <phoneticPr fontId="3" type="noConversion"/>
  </si>
  <si>
    <t>설명</t>
    <phoneticPr fontId="3" type="noConversion"/>
  </si>
  <si>
    <t>보상 그룹</t>
    <phoneticPr fontId="3" type="noConversion"/>
  </si>
  <si>
    <t>아이템 이름</t>
    <phoneticPr fontId="3" type="noConversion"/>
  </si>
  <si>
    <t>ITEM_NAME</t>
    <phoneticPr fontId="3" type="noConversion"/>
  </si>
  <si>
    <t>호감도 경험치</t>
    <phoneticPr fontId="3" type="noConversion"/>
  </si>
  <si>
    <t>#스테이지 이름</t>
    <phoneticPr fontId="3" type="noConversion"/>
  </si>
  <si>
    <t>아이템 타입</t>
    <phoneticPr fontId="3" type="noConversion"/>
  </si>
  <si>
    <t>지맥 이상 옵션 타입</t>
    <phoneticPr fontId="3" type="noConversion"/>
  </si>
  <si>
    <t>#아이템 이름</t>
    <phoneticPr fontId="3" type="noConversion"/>
  </si>
  <si>
    <t>분류</t>
    <phoneticPr fontId="3" type="noConversion"/>
  </si>
  <si>
    <t>CATEGORY</t>
    <phoneticPr fontId="3" type="noConversion"/>
  </si>
  <si>
    <t>ITEM_TYPE</t>
    <phoneticPr fontId="3" type="noConversion"/>
  </si>
  <si>
    <t>RARE</t>
    <phoneticPr fontId="3" type="noConversion"/>
  </si>
  <si>
    <t>세트 그룹</t>
    <phoneticPr fontId="3" type="noConversion"/>
  </si>
  <si>
    <t>SET_GROUP</t>
    <phoneticPr fontId="3" type="noConversion"/>
  </si>
  <si>
    <t>획득처 그룹</t>
    <phoneticPr fontId="3" type="noConversion"/>
  </si>
  <si>
    <t>GAIN_GROUP</t>
    <phoneticPr fontId="3" type="noConversion"/>
  </si>
  <si>
    <t>잠금 여부</t>
    <phoneticPr fontId="3" type="noConversion"/>
  </si>
  <si>
    <t>세트</t>
    <phoneticPr fontId="3" type="noConversion"/>
  </si>
  <si>
    <t>SET</t>
    <phoneticPr fontId="3" type="noConversion"/>
  </si>
  <si>
    <t>세트 이름</t>
    <phoneticPr fontId="3" type="noConversion"/>
  </si>
  <si>
    <t>SET_NAME</t>
    <phoneticPr fontId="3" type="noConversion"/>
  </si>
  <si>
    <t>잃어버린 낙원의 꽃</t>
    <phoneticPr fontId="3" type="noConversion"/>
  </si>
  <si>
    <t>아이템 아이콘</t>
    <phoneticPr fontId="3" type="noConversion"/>
  </si>
  <si>
    <t>ITEM_ICON</t>
    <phoneticPr fontId="3" type="noConversion"/>
  </si>
  <si>
    <t>아이템 설명</t>
    <phoneticPr fontId="3" type="noConversion"/>
  </si>
  <si>
    <t>ITEM_DESC</t>
    <phoneticPr fontId="3" type="noConversion"/>
  </si>
  <si>
    <t>공격력</t>
    <phoneticPr fontId="3" type="noConversion"/>
  </si>
  <si>
    <t>방어력</t>
    <phoneticPr fontId="3" type="noConversion"/>
  </si>
  <si>
    <t>물리 피해 보너스</t>
    <phoneticPr fontId="3" type="noConversion"/>
  </si>
  <si>
    <t>치명타 확률</t>
    <phoneticPr fontId="3" type="noConversion"/>
  </si>
  <si>
    <t>천둥 연산 밀궁</t>
    <phoneticPr fontId="3" type="noConversion"/>
  </si>
  <si>
    <t>유사의 정원</t>
    <phoneticPr fontId="3" type="noConversion"/>
  </si>
  <si>
    <t>유정의 탑</t>
    <phoneticPr fontId="3" type="noConversion"/>
  </si>
  <si>
    <t>잊혀진 협곡</t>
    <phoneticPr fontId="3" type="noConversion"/>
  </si>
  <si>
    <t>태산부</t>
    <phoneticPr fontId="3" type="noConversion"/>
  </si>
  <si>
    <t>보랏빛 정원</t>
    <phoneticPr fontId="3" type="noConversion"/>
  </si>
  <si>
    <t>무지의 탑</t>
    <phoneticPr fontId="3" type="noConversion"/>
  </si>
  <si>
    <t>확률</t>
    <phoneticPr fontId="3" type="noConversion"/>
  </si>
  <si>
    <t>요일</t>
    <phoneticPr fontId="3" type="noConversion"/>
  </si>
  <si>
    <t>난이도</t>
    <phoneticPr fontId="3" type="noConversion"/>
  </si>
  <si>
    <t xml:space="preserve"> DIFFICULTY</t>
    <phoneticPr fontId="3" type="noConversion"/>
  </si>
  <si>
    <t>필요 모험 레벨</t>
    <phoneticPr fontId="3" type="noConversion"/>
  </si>
  <si>
    <t>NEED_LEVEL</t>
    <phoneticPr fontId="3" type="noConversion"/>
  </si>
  <si>
    <t>초기화</t>
    <phoneticPr fontId="3" type="noConversion"/>
  </si>
  <si>
    <t>CONDITION_TYPE</t>
    <phoneticPr fontId="3" type="noConversion"/>
  </si>
  <si>
    <t>몬스터 처치</t>
    <phoneticPr fontId="3" type="noConversion"/>
  </si>
  <si>
    <t>OPTION_TYPE</t>
    <phoneticPr fontId="3" type="noConversion"/>
  </si>
  <si>
    <t>PENALTY_OPTION_GROUP</t>
    <phoneticPr fontId="3" type="noConversion"/>
  </si>
  <si>
    <t>누적 수량</t>
    <phoneticPr fontId="3" type="noConversion"/>
  </si>
  <si>
    <t>한글 변수</t>
  </si>
  <si>
    <t>영어 변수</t>
  </si>
  <si>
    <t>자료형</t>
  </si>
  <si>
    <t>설명</t>
  </si>
  <si>
    <t>INT</t>
  </si>
  <si>
    <t>ID</t>
    <phoneticPr fontId="14" type="noConversion"/>
  </si>
  <si>
    <t>DIFFICULTY</t>
    <phoneticPr fontId="14" type="noConversion"/>
  </si>
  <si>
    <t>STRING</t>
    <phoneticPr fontId="14" type="noConversion"/>
  </si>
  <si>
    <t>ID 규칙</t>
    <phoneticPr fontId="3" type="noConversion"/>
  </si>
  <si>
    <t>비경 아이디</t>
    <phoneticPr fontId="3" type="noConversion"/>
  </si>
  <si>
    <t>비경 그룹 아이디</t>
    <phoneticPr fontId="3" type="noConversion"/>
  </si>
  <si>
    <t>난이도/단계</t>
    <phoneticPr fontId="3" type="noConversion"/>
  </si>
  <si>
    <t>초기화 주기</t>
    <phoneticPr fontId="3" type="noConversion"/>
  </si>
  <si>
    <t>소모되는 레진 개수</t>
    <phoneticPr fontId="3" type="noConversion"/>
  </si>
  <si>
    <t>INDEX</t>
    <phoneticPr fontId="3" type="noConversion"/>
  </si>
  <si>
    <t>INT</t>
    <phoneticPr fontId="3" type="noConversion"/>
  </si>
  <si>
    <t>화지 산굴</t>
    <phoneticPr fontId="3" type="noConversion"/>
  </si>
  <si>
    <t>빈다그니르의 정상</t>
    <phoneticPr fontId="3" type="noConversion"/>
  </si>
  <si>
    <t>산등성이의 파수꾼</t>
    <phoneticPr fontId="3" type="noConversion"/>
  </si>
  <si>
    <t>단풍의 정원</t>
    <phoneticPr fontId="3" type="noConversion"/>
  </si>
  <si>
    <t>깊이 잠든 정원</t>
    <phoneticPr fontId="3" type="noConversion"/>
  </si>
  <si>
    <t>암중 협곡</t>
    <phoneticPr fontId="3" type="noConversion"/>
  </si>
  <si>
    <t>연각의 탑</t>
    <phoneticPr fontId="3" type="noConversion"/>
  </si>
  <si>
    <t>적금색 폐허</t>
    <phoneticPr fontId="3" type="noConversion"/>
  </si>
  <si>
    <t>주간</t>
    <phoneticPr fontId="3" type="noConversion"/>
  </si>
  <si>
    <t>월간</t>
    <phoneticPr fontId="3" type="noConversion"/>
  </si>
  <si>
    <t>일일</t>
    <phoneticPr fontId="3" type="noConversion"/>
  </si>
  <si>
    <t>초기화 없음</t>
    <phoneticPr fontId="3" type="noConversion"/>
  </si>
  <si>
    <t>INDEX_ABYSS</t>
    <phoneticPr fontId="3" type="noConversion"/>
  </si>
  <si>
    <t>영역 토벌</t>
    <phoneticPr fontId="3" type="noConversion"/>
  </si>
  <si>
    <t>바람 드래곤의 폐허로</t>
    <phoneticPr fontId="3" type="noConversion"/>
  </si>
  <si>
    <t>「황금옥」 진입</t>
    <phoneticPr fontId="3" type="noConversion"/>
  </si>
  <si>
    <t>나루카미섬 · 천수각</t>
    <phoneticPr fontId="3" type="noConversion"/>
  </si>
  <si>
    <t>몽상 낙토의 죽음</t>
    <phoneticPr fontId="3" type="noConversion"/>
  </si>
  <si>
    <t>조루리 공방</t>
    <phoneticPr fontId="3" type="noConversion"/>
  </si>
  <si>
    <t>「복룡목」 아래</t>
    <phoneticPr fontId="3" type="noConversion"/>
  </si>
  <si>
    <t>옵션 타입</t>
    <phoneticPr fontId="3" type="noConversion"/>
  </si>
  <si>
    <t>PENALTY_OPTION_DESC</t>
    <phoneticPr fontId="3" type="noConversion"/>
  </si>
  <si>
    <t>지맥 이상 설명</t>
    <phoneticPr fontId="3" type="noConversion"/>
  </si>
  <si>
    <t>지맥 이상 옵션 설명</t>
    <phoneticPr fontId="3" type="noConversion"/>
  </si>
  <si>
    <t>참조</t>
    <phoneticPr fontId="3" type="noConversion"/>
  </si>
  <si>
    <t>증발 반응 시</t>
    <phoneticPr fontId="3" type="noConversion"/>
  </si>
  <si>
    <t>융해 반응 시</t>
    <phoneticPr fontId="3" type="noConversion"/>
  </si>
  <si>
    <t>과부하 반응 시</t>
    <phoneticPr fontId="3" type="noConversion"/>
  </si>
  <si>
    <t>초전도 반응 시</t>
    <phoneticPr fontId="3" type="noConversion"/>
  </si>
  <si>
    <t>감전 반응 시</t>
    <phoneticPr fontId="3" type="noConversion"/>
  </si>
  <si>
    <t>빙결 반응 시</t>
    <phoneticPr fontId="3" type="noConversion"/>
  </si>
  <si>
    <t>결정 반응 시</t>
    <phoneticPr fontId="3" type="noConversion"/>
  </si>
  <si>
    <t>확산 반응 시</t>
    <phoneticPr fontId="3" type="noConversion"/>
  </si>
  <si>
    <t>에너지 블라스트 방출</t>
    <phoneticPr fontId="3" type="noConversion"/>
  </si>
  <si>
    <t>고에너지 타격</t>
    <phoneticPr fontId="3" type="noConversion"/>
  </si>
  <si>
    <t>파티 내 모든 캐릭터가 가하는</t>
    <phoneticPr fontId="3" type="noConversion"/>
  </si>
  <si>
    <t>증발 반응 지속 시간 증가</t>
    <phoneticPr fontId="3" type="noConversion"/>
  </si>
  <si>
    <t>융해 반응 지속 시간 증가</t>
    <phoneticPr fontId="3" type="noConversion"/>
  </si>
  <si>
    <t>과부하 반응 지속 시간 증가</t>
    <phoneticPr fontId="3" type="noConversion"/>
  </si>
  <si>
    <t>초전도 반응 지속 시간 증가</t>
    <phoneticPr fontId="3" type="noConversion"/>
  </si>
  <si>
    <t>감전 반응 지속 시간 증가</t>
    <phoneticPr fontId="3" type="noConversion"/>
  </si>
  <si>
    <t>빙결 반응 지속 시간 증가</t>
    <phoneticPr fontId="3" type="noConversion"/>
  </si>
  <si>
    <t>결정 반응 지속 시간 증가</t>
    <phoneticPr fontId="3" type="noConversion"/>
  </si>
  <si>
    <t>확산 반응 지속 시간 증가</t>
    <phoneticPr fontId="3" type="noConversion"/>
  </si>
  <si>
    <t>충격파 방출</t>
    <phoneticPr fontId="3" type="noConversion"/>
  </si>
  <si>
    <t>ABYSS_GROUP</t>
    <phoneticPr fontId="3" type="noConversion"/>
  </si>
  <si>
    <t>컨디션 타입</t>
    <phoneticPr fontId="3" type="noConversion"/>
  </si>
  <si>
    <t>CONDITION_RATE</t>
    <phoneticPr fontId="3" type="noConversion"/>
  </si>
  <si>
    <t>컨디션 값</t>
    <phoneticPr fontId="3" type="noConversion"/>
  </si>
  <si>
    <t>옵션 비율</t>
    <phoneticPr fontId="3" type="noConversion"/>
  </si>
  <si>
    <t>OPTION_RATE</t>
    <phoneticPr fontId="3" type="noConversion"/>
  </si>
  <si>
    <t>CONDITION_VALUE</t>
    <phoneticPr fontId="3" type="noConversion"/>
  </si>
  <si>
    <t>옵션 값</t>
    <phoneticPr fontId="3" type="noConversion"/>
  </si>
  <si>
    <t>OPTION_VALUE</t>
    <phoneticPr fontId="3" type="noConversion"/>
  </si>
  <si>
    <t>COUNT</t>
    <phoneticPr fontId="3" type="noConversion"/>
  </si>
  <si>
    <t>지속 시간</t>
    <phoneticPr fontId="3" type="noConversion"/>
  </si>
  <si>
    <t>TIME</t>
    <phoneticPr fontId="3" type="noConversion"/>
  </si>
  <si>
    <t>PENALTY_DESC</t>
    <phoneticPr fontId="3" type="noConversion"/>
  </si>
  <si>
    <t>STRING</t>
    <phoneticPr fontId="3" type="noConversion"/>
  </si>
  <si>
    <t>지맥 이상 컨디션 타입</t>
    <phoneticPr fontId="3" type="noConversion"/>
  </si>
  <si>
    <t>지맥 이상 옵션 비율 여부</t>
    <phoneticPr fontId="3" type="noConversion"/>
  </si>
  <si>
    <t>지맥 이상 옵션 값</t>
    <phoneticPr fontId="3" type="noConversion"/>
  </si>
  <si>
    <t>옵션 지속 시간</t>
    <phoneticPr fontId="3" type="noConversion"/>
  </si>
  <si>
    <t>지맥 이상의 설명</t>
    <phoneticPr fontId="3" type="noConversion"/>
  </si>
  <si>
    <t>-</t>
    <phoneticPr fontId="3" type="noConversion"/>
  </si>
  <si>
    <t>혹한 게이지 한계 도달 시</t>
    <phoneticPr fontId="3" type="noConversion"/>
  </si>
  <si>
    <t xml:space="preserve"> </t>
    <phoneticPr fontId="3" type="noConversion"/>
  </si>
  <si>
    <t>HP 감소</t>
    <phoneticPr fontId="3" type="noConversion"/>
  </si>
  <si>
    <t>화염의 축복 상태 시</t>
    <phoneticPr fontId="3" type="noConversion"/>
  </si>
  <si>
    <t>서리의 축복 상태 시</t>
    <phoneticPr fontId="3" type="noConversion"/>
  </si>
  <si>
    <t>적에게 감전 반응 발동 시</t>
    <phoneticPr fontId="3" type="noConversion"/>
  </si>
  <si>
    <t>원소 전투 스킬 발동 시</t>
    <phoneticPr fontId="3" type="noConversion"/>
  </si>
  <si>
    <t>파티 내 모든 캐릭터 원소 마스터리 총합의 10% 만큼</t>
    <phoneticPr fontId="3" type="noConversion"/>
  </si>
  <si>
    <t>적에게 확산 반응 발동 시</t>
    <phoneticPr fontId="3" type="noConversion"/>
  </si>
  <si>
    <t>지체의 물 상태 시</t>
    <phoneticPr fontId="3" type="noConversion"/>
  </si>
  <si>
    <t>흡능의 번개 상태 시</t>
    <phoneticPr fontId="3" type="noConversion"/>
  </si>
  <si>
    <t>바위 원소 결정 획득 시</t>
    <phoneticPr fontId="3" type="noConversion"/>
  </si>
  <si>
    <t>불 원소 결정 획득 시</t>
    <phoneticPr fontId="3" type="noConversion"/>
  </si>
  <si>
    <t>얼음 원소 결정 획득 시</t>
    <phoneticPr fontId="3" type="noConversion"/>
  </si>
  <si>
    <t>물 원소 결정 획득 시</t>
    <phoneticPr fontId="3" type="noConversion"/>
  </si>
  <si>
    <t>번개 원소 결정 획득 시</t>
    <phoneticPr fontId="3" type="noConversion"/>
  </si>
  <si>
    <t>바람 원소 결정 획득 시</t>
    <phoneticPr fontId="3" type="noConversion"/>
  </si>
  <si>
    <t>풀 원소 결정 획득 시</t>
    <phoneticPr fontId="3" type="noConversion"/>
  </si>
  <si>
    <t>적이 활성 상태 시</t>
    <phoneticPr fontId="3" type="noConversion"/>
  </si>
  <si>
    <t>응결의 얼음 상태 시</t>
    <phoneticPr fontId="3" type="noConversion"/>
  </si>
  <si>
    <t>무형의 불 상태 시</t>
    <phoneticPr fontId="3" type="noConversion"/>
  </si>
  <si>
    <t>적에게 공격 명중 시</t>
    <phoneticPr fontId="3" type="noConversion"/>
  </si>
  <si>
    <t>원소 피해를 가한 후</t>
    <phoneticPr fontId="3" type="noConversion"/>
  </si>
  <si>
    <t>정수</t>
    <phoneticPr fontId="3" type="noConversion"/>
  </si>
  <si>
    <t>비율</t>
    <phoneticPr fontId="3" type="noConversion"/>
  </si>
  <si>
    <t>지맥 이상 그룹</t>
    <phoneticPr fontId="3" type="noConversion"/>
  </si>
  <si>
    <t>증발 반응 피해 증가</t>
    <phoneticPr fontId="3" type="noConversion"/>
  </si>
  <si>
    <t>융해 반응 피해 증가</t>
    <phoneticPr fontId="3" type="noConversion"/>
  </si>
  <si>
    <t>과부하 반응 피해 증가</t>
    <phoneticPr fontId="3" type="noConversion"/>
  </si>
  <si>
    <t>초전도 반응 피해 증가</t>
    <phoneticPr fontId="3" type="noConversion"/>
  </si>
  <si>
    <t>감전 반응 피해 증가</t>
    <phoneticPr fontId="3" type="noConversion"/>
  </si>
  <si>
    <t>빙결 반응 피해 증가</t>
    <phoneticPr fontId="3" type="noConversion"/>
  </si>
  <si>
    <t>결정 반응 피해 증가</t>
    <phoneticPr fontId="3" type="noConversion"/>
  </si>
  <si>
    <t>확산 반응 피해 증가</t>
    <phoneticPr fontId="3" type="noConversion"/>
  </si>
  <si>
    <t>영향 범위 증가</t>
    <phoneticPr fontId="3" type="noConversion"/>
  </si>
  <si>
    <t>영향 범위 감소</t>
    <phoneticPr fontId="3" type="noConversion"/>
  </si>
  <si>
    <t>원소 마스터리 증가</t>
    <phoneticPr fontId="3" type="noConversion"/>
  </si>
  <si>
    <t>스킬 재사용 대기 시간 증가</t>
    <phoneticPr fontId="3" type="noConversion"/>
  </si>
  <si>
    <t>보호막 강화</t>
    <phoneticPr fontId="3" type="noConversion"/>
  </si>
  <si>
    <t>원소 내성 증가</t>
    <phoneticPr fontId="3" type="noConversion"/>
  </si>
  <si>
    <t>스태미나 소모량 증가</t>
    <phoneticPr fontId="3" type="noConversion"/>
  </si>
  <si>
    <t>원소 내성 감소</t>
    <phoneticPr fontId="3" type="noConversion"/>
  </si>
  <si>
    <r>
      <t xml:space="preserve">축성 비경: 바위 감옥 </t>
    </r>
    <r>
      <rPr>
        <sz val="9"/>
        <color theme="1"/>
        <rFont val="바탕"/>
        <family val="1"/>
        <charset val="129"/>
      </rPr>
      <t>I</t>
    </r>
    <phoneticPr fontId="3" type="noConversion"/>
  </si>
  <si>
    <r>
      <t xml:space="preserve">축성 비경: 바위 감옥 </t>
    </r>
    <r>
      <rPr>
        <sz val="9"/>
        <color theme="1"/>
        <rFont val="바탕"/>
        <family val="1"/>
        <charset val="129"/>
      </rPr>
      <t>II</t>
    </r>
    <phoneticPr fontId="3" type="noConversion"/>
  </si>
  <si>
    <r>
      <t xml:space="preserve">축성 비경: 바위 감옥 </t>
    </r>
    <r>
      <rPr>
        <sz val="9"/>
        <color theme="1"/>
        <rFont val="바탕"/>
        <family val="1"/>
        <charset val="129"/>
      </rPr>
      <t>III</t>
    </r>
    <phoneticPr fontId="3" type="noConversion"/>
  </si>
  <si>
    <t>PENALTY_GROUP</t>
    <phoneticPr fontId="3" type="noConversion"/>
  </si>
  <si>
    <t>비경 그룹</t>
    <phoneticPr fontId="3" type="noConversion"/>
  </si>
  <si>
    <t>파티 내 모든 캐릭터의</t>
    <phoneticPr fontId="3" type="noConversion"/>
  </si>
  <si>
    <r>
      <t xml:space="preserve">축성 비경: 죽음을 알리는 서리 </t>
    </r>
    <r>
      <rPr>
        <sz val="9"/>
        <color theme="1"/>
        <rFont val="바탕"/>
        <family val="1"/>
        <charset val="129"/>
      </rPr>
      <t>III</t>
    </r>
    <phoneticPr fontId="3" type="noConversion"/>
  </si>
  <si>
    <r>
      <t xml:space="preserve">축성 비경: 죽음을 알리는 서리 </t>
    </r>
    <r>
      <rPr>
        <sz val="9"/>
        <color theme="1"/>
        <rFont val="바탕"/>
        <family val="1"/>
        <charset val="129"/>
      </rPr>
      <t>I</t>
    </r>
    <phoneticPr fontId="3" type="noConversion"/>
  </si>
  <si>
    <r>
      <t xml:space="preserve">축성 비경: 죽음을 알리는 서리 </t>
    </r>
    <r>
      <rPr>
        <sz val="9"/>
        <color theme="1"/>
        <rFont val="바탕"/>
        <family val="1"/>
        <charset val="129"/>
      </rPr>
      <t>II</t>
    </r>
    <phoneticPr fontId="3" type="noConversion"/>
  </si>
  <si>
    <r>
      <t xml:space="preserve">축성 비경: 죽음을 알리는 서리 </t>
    </r>
    <r>
      <rPr>
        <sz val="9"/>
        <color theme="1"/>
        <rFont val="바탕"/>
        <family val="1"/>
        <charset val="129"/>
      </rPr>
      <t>IV</t>
    </r>
    <phoneticPr fontId="3" type="noConversion"/>
  </si>
  <si>
    <r>
      <t xml:space="preserve">축성 비경: 부동 </t>
    </r>
    <r>
      <rPr>
        <sz val="9"/>
        <color theme="1"/>
        <rFont val="바탕"/>
        <family val="1"/>
        <charset val="129"/>
      </rPr>
      <t>I</t>
    </r>
    <phoneticPr fontId="3" type="noConversion"/>
  </si>
  <si>
    <r>
      <t xml:space="preserve">축성 비경: 부동 </t>
    </r>
    <r>
      <rPr>
        <sz val="9"/>
        <color theme="1"/>
        <rFont val="바탕"/>
        <family val="1"/>
        <charset val="129"/>
      </rPr>
      <t>II</t>
    </r>
    <phoneticPr fontId="3" type="noConversion"/>
  </si>
  <si>
    <r>
      <t xml:space="preserve">축성 비경: 부동 </t>
    </r>
    <r>
      <rPr>
        <sz val="9"/>
        <color theme="1"/>
        <rFont val="바탕"/>
        <family val="1"/>
        <charset val="129"/>
      </rPr>
      <t>III</t>
    </r>
    <phoneticPr fontId="3" type="noConversion"/>
  </si>
  <si>
    <r>
      <t xml:space="preserve">축성 비경: 부동 </t>
    </r>
    <r>
      <rPr>
        <sz val="9"/>
        <color theme="1"/>
        <rFont val="바탕"/>
        <family val="1"/>
        <charset val="129"/>
      </rPr>
      <t>IV</t>
    </r>
    <phoneticPr fontId="3" type="noConversion"/>
  </si>
  <si>
    <t>적에게 피해 반사</t>
    <phoneticPr fontId="3" type="noConversion"/>
  </si>
  <si>
    <r>
      <t xml:space="preserve">축성 비경: 단풍 사냥 </t>
    </r>
    <r>
      <rPr>
        <sz val="9"/>
        <color theme="1"/>
        <rFont val="바탕"/>
        <family val="1"/>
        <charset val="129"/>
      </rPr>
      <t>I</t>
    </r>
    <phoneticPr fontId="3" type="noConversion"/>
  </si>
  <si>
    <r>
      <t xml:space="preserve">축성 비경: 단풍 사냥 </t>
    </r>
    <r>
      <rPr>
        <sz val="9"/>
        <color theme="1"/>
        <rFont val="바탕"/>
        <family val="1"/>
        <charset val="129"/>
      </rPr>
      <t>II</t>
    </r>
    <phoneticPr fontId="3" type="noConversion"/>
  </si>
  <si>
    <r>
      <t xml:space="preserve">축성 비경: 단풍 사냥 </t>
    </r>
    <r>
      <rPr>
        <sz val="9"/>
        <color theme="1"/>
        <rFont val="바탕"/>
        <family val="1"/>
        <charset val="129"/>
      </rPr>
      <t>III</t>
    </r>
    <phoneticPr fontId="3" type="noConversion"/>
  </si>
  <si>
    <r>
      <t xml:space="preserve">축성 비경: 단풍 사냥 </t>
    </r>
    <r>
      <rPr>
        <sz val="9"/>
        <color theme="1"/>
        <rFont val="바탕"/>
        <family val="1"/>
        <charset val="129"/>
      </rPr>
      <t>IV</t>
    </r>
    <phoneticPr fontId="3" type="noConversion"/>
  </si>
  <si>
    <r>
      <t xml:space="preserve">축성 비경: 유해의 관 </t>
    </r>
    <r>
      <rPr>
        <sz val="9"/>
        <color theme="1"/>
        <rFont val="바탕"/>
        <family val="1"/>
        <charset val="129"/>
      </rPr>
      <t>IV</t>
    </r>
    <phoneticPr fontId="3" type="noConversion"/>
  </si>
  <si>
    <r>
      <t xml:space="preserve">축성 비경: 유해의 관 </t>
    </r>
    <r>
      <rPr>
        <sz val="9"/>
        <color theme="1"/>
        <rFont val="바탕"/>
        <family val="1"/>
        <charset val="129"/>
      </rPr>
      <t>I</t>
    </r>
    <phoneticPr fontId="3" type="noConversion"/>
  </si>
  <si>
    <r>
      <t xml:space="preserve">축성 비경: 유해의 관 </t>
    </r>
    <r>
      <rPr>
        <sz val="9"/>
        <color theme="1"/>
        <rFont val="바탕"/>
        <family val="1"/>
        <charset val="129"/>
      </rPr>
      <t>II</t>
    </r>
    <phoneticPr fontId="3" type="noConversion"/>
  </si>
  <si>
    <r>
      <t xml:space="preserve">축성 비경: 유해의 관 </t>
    </r>
    <r>
      <rPr>
        <sz val="9"/>
        <color theme="1"/>
        <rFont val="바탕"/>
        <family val="1"/>
        <charset val="129"/>
      </rPr>
      <t>III</t>
    </r>
    <phoneticPr fontId="3" type="noConversion"/>
  </si>
  <si>
    <t>불 원소 피해 보너스</t>
    <phoneticPr fontId="3" type="noConversion"/>
  </si>
  <si>
    <t>얼음 원소 피해 보너스</t>
    <phoneticPr fontId="3" type="noConversion"/>
  </si>
  <si>
    <t>물 원소 피해 보너스</t>
    <phoneticPr fontId="3" type="noConversion"/>
  </si>
  <si>
    <t>번개 원소 피해 보너스</t>
    <phoneticPr fontId="3" type="noConversion"/>
  </si>
  <si>
    <t>바위 원소 피해 보너스</t>
    <phoneticPr fontId="3" type="noConversion"/>
  </si>
  <si>
    <t>바람 원소 피해 보너스</t>
    <phoneticPr fontId="3" type="noConversion"/>
  </si>
  <si>
    <t>풀 원소 피해 보너스</t>
    <phoneticPr fontId="3" type="noConversion"/>
  </si>
  <si>
    <r>
      <t xml:space="preserve">축성 비경: 유적장치 소굴 </t>
    </r>
    <r>
      <rPr>
        <sz val="9"/>
        <color theme="1"/>
        <rFont val="바탕"/>
        <family val="1"/>
        <charset val="129"/>
      </rPr>
      <t>IV</t>
    </r>
    <phoneticPr fontId="3" type="noConversion"/>
  </si>
  <si>
    <r>
      <t xml:space="preserve">축성 비경: 유적장치 소굴 </t>
    </r>
    <r>
      <rPr>
        <sz val="9"/>
        <color theme="1"/>
        <rFont val="바탕"/>
        <family val="1"/>
        <charset val="129"/>
      </rPr>
      <t>I</t>
    </r>
    <phoneticPr fontId="3" type="noConversion"/>
  </si>
  <si>
    <r>
      <t xml:space="preserve">축성 비경: 유적장치 소굴 </t>
    </r>
    <r>
      <rPr>
        <sz val="9"/>
        <color theme="1"/>
        <rFont val="바탕"/>
        <family val="1"/>
        <charset val="129"/>
      </rPr>
      <t>II</t>
    </r>
    <phoneticPr fontId="3" type="noConversion"/>
  </si>
  <si>
    <r>
      <t xml:space="preserve">축성 비경: 유적장치 소굴 </t>
    </r>
    <r>
      <rPr>
        <sz val="9"/>
        <color theme="1"/>
        <rFont val="바탕"/>
        <family val="1"/>
        <charset val="129"/>
      </rPr>
      <t>III</t>
    </r>
    <phoneticPr fontId="3" type="noConversion"/>
  </si>
  <si>
    <r>
      <t xml:space="preserve">축성 비경: 칠식 </t>
    </r>
    <r>
      <rPr>
        <sz val="9"/>
        <color theme="1"/>
        <rFont val="바탕"/>
        <family val="1"/>
        <charset val="129"/>
      </rPr>
      <t>I</t>
    </r>
    <phoneticPr fontId="3" type="noConversion"/>
  </si>
  <si>
    <r>
      <t xml:space="preserve">축성 비경: 칠식 </t>
    </r>
    <r>
      <rPr>
        <sz val="9"/>
        <color theme="1"/>
        <rFont val="바탕"/>
        <family val="1"/>
        <charset val="129"/>
      </rPr>
      <t>II</t>
    </r>
    <phoneticPr fontId="3" type="noConversion"/>
  </si>
  <si>
    <r>
      <t xml:space="preserve">축성 비경: 칠식 </t>
    </r>
    <r>
      <rPr>
        <sz val="9"/>
        <color theme="1"/>
        <rFont val="바탕"/>
        <family val="1"/>
        <charset val="129"/>
      </rPr>
      <t>III</t>
    </r>
    <phoneticPr fontId="3" type="noConversion"/>
  </si>
  <si>
    <r>
      <t xml:space="preserve">축성 비경: 칠식 </t>
    </r>
    <r>
      <rPr>
        <sz val="9"/>
        <color theme="1"/>
        <rFont val="바탕"/>
        <family val="1"/>
        <charset val="129"/>
      </rPr>
      <t>IV</t>
    </r>
    <phoneticPr fontId="3" type="noConversion"/>
  </si>
  <si>
    <r>
      <t xml:space="preserve">축성 비경: 사막의 고성 </t>
    </r>
    <r>
      <rPr>
        <sz val="9"/>
        <color theme="1"/>
        <rFont val="바탕"/>
        <family val="1"/>
        <charset val="129"/>
      </rPr>
      <t>I</t>
    </r>
    <phoneticPr fontId="3" type="noConversion"/>
  </si>
  <si>
    <r>
      <t xml:space="preserve">축성 비경: 사막의 고성 </t>
    </r>
    <r>
      <rPr>
        <sz val="9"/>
        <color theme="1"/>
        <rFont val="바탕"/>
        <family val="1"/>
        <charset val="129"/>
      </rPr>
      <t>II</t>
    </r>
    <phoneticPr fontId="3" type="noConversion"/>
  </si>
  <si>
    <r>
      <t xml:space="preserve">축성 비경: 사막의 고성 </t>
    </r>
    <r>
      <rPr>
        <sz val="9"/>
        <color theme="1"/>
        <rFont val="바탕"/>
        <family val="1"/>
        <charset val="129"/>
      </rPr>
      <t>III</t>
    </r>
    <phoneticPr fontId="3" type="noConversion"/>
  </si>
  <si>
    <r>
      <t xml:space="preserve">축성 비경: 사막의 고성 </t>
    </r>
    <r>
      <rPr>
        <sz val="9"/>
        <color theme="1"/>
        <rFont val="바탕"/>
        <family val="1"/>
        <charset val="129"/>
      </rPr>
      <t>IV</t>
    </r>
    <phoneticPr fontId="3" type="noConversion"/>
  </si>
  <si>
    <t>INDEX_ITEM</t>
    <phoneticPr fontId="3" type="noConversion"/>
  </si>
  <si>
    <t>아이템 분류</t>
    <phoneticPr fontId="3" type="noConversion"/>
  </si>
  <si>
    <t>보유 가능 최대 수량</t>
    <phoneticPr fontId="3" type="noConversion"/>
  </si>
  <si>
    <t>모험 경력</t>
    <phoneticPr fontId="3" type="noConversion"/>
  </si>
  <si>
    <t>캐릭터 경험치</t>
    <phoneticPr fontId="3" type="noConversion"/>
  </si>
  <si>
    <t>원석</t>
    <phoneticPr fontId="3" type="noConversion"/>
  </si>
  <si>
    <t>특성 육성 소재</t>
    <phoneticPr fontId="3" type="noConversion"/>
  </si>
  <si>
    <t>무기 돌파 소재</t>
    <phoneticPr fontId="3" type="noConversion"/>
  </si>
  <si>
    <t>캐릭터 육성 소재</t>
    <phoneticPr fontId="3" type="noConversion"/>
  </si>
  <si>
    <t>캐릭터 돌파 소재</t>
    <phoneticPr fontId="3" type="noConversion"/>
  </si>
  <si>
    <t>캐릭터 경험치 소재</t>
    <phoneticPr fontId="3" type="noConversion"/>
  </si>
  <si>
    <t>성물 상자</t>
    <phoneticPr fontId="3" type="noConversion"/>
  </si>
  <si>
    <t>소재</t>
    <phoneticPr fontId="3" type="noConversion"/>
  </si>
  <si>
    <t>잠금 불가능</t>
    <phoneticPr fontId="3" type="noConversion"/>
  </si>
  <si>
    <t>잠금 가능</t>
    <phoneticPr fontId="3" type="noConversion"/>
  </si>
  <si>
    <t>★1</t>
    <phoneticPr fontId="3" type="noConversion"/>
  </si>
  <si>
    <t>★3</t>
  </si>
  <si>
    <t>★4</t>
  </si>
  <si>
    <t>★5</t>
  </si>
  <si>
    <t>★2</t>
    <phoneticPr fontId="3" type="noConversion"/>
  </si>
  <si>
    <t>컨디션 비율</t>
    <phoneticPr fontId="3" type="noConversion"/>
  </si>
  <si>
    <t>#세트 이름</t>
    <phoneticPr fontId="3" type="noConversion"/>
  </si>
  <si>
    <t>#컨디션 타입</t>
    <phoneticPr fontId="3" type="noConversion"/>
  </si>
  <si>
    <t>#옵션 타입</t>
    <phoneticPr fontId="3" type="noConversion"/>
  </si>
  <si>
    <t>세트 그룹 아이디</t>
    <phoneticPr fontId="3" type="noConversion"/>
  </si>
  <si>
    <t>세트 구분</t>
    <phoneticPr fontId="3" type="noConversion"/>
  </si>
  <si>
    <t>아이템 컨디션 타입</t>
    <phoneticPr fontId="3" type="noConversion"/>
  </si>
  <si>
    <t>아이템 컨디션 값</t>
    <phoneticPr fontId="3" type="noConversion"/>
  </si>
  <si>
    <t>아이템 옵션 타입</t>
    <phoneticPr fontId="3" type="noConversion"/>
  </si>
  <si>
    <t>아이템 옵션 비율 여부</t>
    <phoneticPr fontId="3" type="noConversion"/>
  </si>
  <si>
    <t>아이템 컨디션 비율 여부</t>
    <phoneticPr fontId="3" type="noConversion"/>
  </si>
  <si>
    <t>아이템 옵션 값</t>
    <phoneticPr fontId="3" type="noConversion"/>
  </si>
  <si>
    <t>아이템 세트 이름</t>
    <phoneticPr fontId="3" type="noConversion"/>
  </si>
  <si>
    <t>일반 공격 피해</t>
    <phoneticPr fontId="3" type="noConversion"/>
  </si>
  <si>
    <t>강공격 피해</t>
    <phoneticPr fontId="3" type="noConversion"/>
  </si>
  <si>
    <t>일반 공격 및 강공격 피해</t>
    <phoneticPr fontId="3" type="noConversion"/>
  </si>
  <si>
    <t>치유 효과</t>
    <phoneticPr fontId="3" type="noConversion"/>
  </si>
  <si>
    <t>HP 회복</t>
    <phoneticPr fontId="3" type="noConversion"/>
  </si>
  <si>
    <t>HP 최대치</t>
    <phoneticPr fontId="3" type="noConversion"/>
  </si>
  <si>
    <t>2세트 효과 증가</t>
    <phoneticPr fontId="3" type="noConversion"/>
  </si>
  <si>
    <t>불 원소 내성</t>
    <phoneticPr fontId="3" type="noConversion"/>
  </si>
  <si>
    <t>얼음 원소 내성</t>
    <phoneticPr fontId="3" type="noConversion"/>
  </si>
  <si>
    <t>물 원소 내성</t>
  </si>
  <si>
    <t>번개 원소 내성</t>
  </si>
  <si>
    <t>바위 원소 내성</t>
  </si>
  <si>
    <t>바람 원소 내성</t>
  </si>
  <si>
    <t>풀 원소 내성</t>
  </si>
  <si>
    <t>불 원소 피해 보너스</t>
  </si>
  <si>
    <t>얼음 원소 피해 보너스</t>
  </si>
  <si>
    <t>물 원소 피해 보너스</t>
  </si>
  <si>
    <t>번개 원소 피해 보너스</t>
  </si>
  <si>
    <t>바위 원소 피해 보너스</t>
  </si>
  <si>
    <t>바람 원소 피해 보너스</t>
  </si>
  <si>
    <t>풀 원소 피해 보너스</t>
  </si>
  <si>
    <t>확산 반응 피해 증가</t>
  </si>
  <si>
    <t>원소 전투 스킬 재사용 대기 시간 감소</t>
  </si>
  <si>
    <t>원소 전투 스킬 재사용 대기 시간 초기화</t>
  </si>
  <si>
    <t>원소 전투 스킬 피해</t>
  </si>
  <si>
    <t>원소 충전 효율</t>
  </si>
  <si>
    <t>원소 에너지 회복</t>
  </si>
  <si>
    <t>원소 마스터리</t>
  </si>
  <si>
    <t>원소 내성</t>
  </si>
  <si>
    <t>적의 원소 내성 감소</t>
  </si>
  <si>
    <t>원소 폭발 피해</t>
  </si>
  <si>
    <t>특정 캐릭터 원소 에너지 회복</t>
    <phoneticPr fontId="3" type="noConversion"/>
  </si>
  <si>
    <t>보물 상자 오픈 시</t>
  </si>
  <si>
    <t>모라 획득 시</t>
  </si>
  <si>
    <t>HP 미만 시</t>
  </si>
  <si>
    <t>HP 회복량 만큼</t>
  </si>
  <si>
    <t>적 처치 시</t>
  </si>
  <si>
    <t>공격 받을 시</t>
  </si>
  <si>
    <t>강공격 받을 시</t>
  </si>
  <si>
    <t>불 원소의 영향을 받은 적에게</t>
  </si>
  <si>
    <t>얼음 원소의 영향을 받은 적에게</t>
  </si>
  <si>
    <t>물 원소의 영향을 받은 적에게</t>
  </si>
  <si>
    <t>번개 원소의 영향을 받은 적에게</t>
  </si>
  <si>
    <t>바위 원소의 영향을 받은 적에게</t>
  </si>
  <si>
    <t>바람 원소의 영향을 받은 적에게</t>
  </si>
  <si>
    <t>풀 원소의 영향을 받은 적에게</t>
  </si>
  <si>
    <t>원소 반응 발동 시</t>
  </si>
  <si>
    <t>원소 폭발 발동 시</t>
  </si>
  <si>
    <t>원소 전투 스킬 발동 시</t>
  </si>
  <si>
    <t>원소 전투 스킬 명중 시</t>
  </si>
  <si>
    <t>원소 에너지 획득 시</t>
  </si>
  <si>
    <t>법구 또는 활 사용 시</t>
  </si>
  <si>
    <t>한손검, 양손검, 장병기 사용 시</t>
  </si>
  <si>
    <t>파티 내 다른 원소 타입의 캐릭터 존재 시</t>
  </si>
  <si>
    <t>보호막 존재 시</t>
  </si>
  <si>
    <t>해당 세트를 장착한 캐릭터가 치유 시</t>
  </si>
  <si>
    <t>중첩 여부</t>
    <phoneticPr fontId="3" type="noConversion"/>
  </si>
  <si>
    <t>세트 효과 중첩 여부</t>
    <phoneticPr fontId="3" type="noConversion"/>
  </si>
  <si>
    <t>중첩 불가능</t>
    <phoneticPr fontId="3" type="noConversion"/>
  </si>
  <si>
    <t>중첩 가능</t>
    <phoneticPr fontId="3" type="noConversion"/>
  </si>
  <si>
    <t>받은 원소 공격에 대응하는</t>
    <phoneticPr fontId="3" type="noConversion"/>
  </si>
  <si>
    <t>HP가 50% 초과하는 적 공격 시</t>
    <phoneticPr fontId="3" type="noConversion"/>
  </si>
  <si>
    <t>원소 부착 효과 지속 시간 감소</t>
    <phoneticPr fontId="3" type="noConversion"/>
  </si>
  <si>
    <t>결정 반응으로 만들어진 결정을 획득 시</t>
    <phoneticPr fontId="3" type="noConversion"/>
  </si>
  <si>
    <t>보호막 강화 효과</t>
    <phoneticPr fontId="3" type="noConversion"/>
  </si>
  <si>
    <t>적 처치 후 강공격 사용 시</t>
    <phoneticPr fontId="3" type="noConversion"/>
  </si>
  <si>
    <t>일반 공격 명중 시</t>
    <phoneticPr fontId="3" type="noConversion"/>
  </si>
  <si>
    <t>강공격 명중 시</t>
    <phoneticPr fontId="3" type="noConversion"/>
  </si>
  <si>
    <t>개화, 만개, 발화 반응 피해 증가</t>
    <phoneticPr fontId="3" type="noConversion"/>
  </si>
  <si>
    <t>INDEX_REWARD</t>
    <phoneticPr fontId="3" type="noConversion"/>
  </si>
  <si>
    <t>REWARD_GROUP</t>
    <phoneticPr fontId="3" type="noConversion"/>
  </si>
  <si>
    <t>DAY</t>
    <phoneticPr fontId="3" type="noConversion"/>
  </si>
  <si>
    <t>ITEM_ID</t>
    <phoneticPr fontId="14" type="noConversion"/>
  </si>
  <si>
    <t>보상 아이디</t>
    <phoneticPr fontId="3" type="noConversion"/>
  </si>
  <si>
    <t>보상 수령 가능 요일</t>
    <phoneticPr fontId="3" type="noConversion"/>
  </si>
  <si>
    <t>획득 확률</t>
    <phoneticPr fontId="3" type="noConversion"/>
  </si>
  <si>
    <t>요일 상관 없음</t>
    <phoneticPr fontId="3" type="noConversion"/>
  </si>
  <si>
    <t>월</t>
    <phoneticPr fontId="3" type="noConversion"/>
  </si>
  <si>
    <t>화</t>
    <phoneticPr fontId="3" type="noConversion"/>
  </si>
  <si>
    <t>수</t>
    <phoneticPr fontId="3" type="noConversion"/>
  </si>
  <si>
    <t>목</t>
    <phoneticPr fontId="3" type="noConversion"/>
  </si>
  <si>
    <t>금</t>
    <phoneticPr fontId="3" type="noConversion"/>
  </si>
  <si>
    <t>토</t>
    <phoneticPr fontId="3" type="noConversion"/>
  </si>
  <si>
    <t>일</t>
    <phoneticPr fontId="3" type="noConversion"/>
  </si>
  <si>
    <t>무거운 나팔</t>
  </si>
  <si>
    <t>흑동 나팔</t>
  </si>
  <si>
    <t>흑수정 나팔</t>
  </si>
  <si>
    <t>지맥의 낡은 가지</t>
  </si>
  <si>
    <t>지맥의 마른 잎</t>
  </si>
  <si>
    <t>지맥의 새싹</t>
  </si>
  <si>
    <t>혼돈의 장치</t>
  </si>
  <si>
    <t>혼돈의 회로</t>
  </si>
  <si>
    <t>혼돈의 노심</t>
  </si>
  <si>
    <t>안개꽃 가루</t>
  </si>
  <si>
    <t>안개풀 주머니</t>
  </si>
  <si>
    <t>안개 등심</t>
  </si>
  <si>
    <t>특수 요원의 제도</t>
  </si>
  <si>
    <t>검사관의 제도</t>
  </si>
  <si>
    <t>약한 뼛조각</t>
  </si>
  <si>
    <t>단단한 뼛조각</t>
  </si>
  <si>
    <t>석화한 뼛조각</t>
  </si>
  <si>
    <t>혼돈의 기관</t>
  </si>
  <si>
    <t>혼돈의 중추</t>
  </si>
  <si>
    <t>혼돈의 눈동자</t>
  </si>
  <si>
    <t>어두운 프리즘</t>
  </si>
  <si>
    <t>수정 프리즘</t>
  </si>
  <si>
    <t>편광 프리즘</t>
  </si>
  <si>
    <t>맹수 발톱</t>
  </si>
  <si>
    <t>맹수의 날카로운 발톱</t>
  </si>
  <si>
    <t>맹수의 귀신 발톱</t>
  </si>
  <si>
    <t>꺼지지 않는 불씨</t>
  </si>
  <si>
    <t>물처럼 맑은 마음</t>
  </si>
  <si>
    <t>서리의 핵</t>
  </si>
  <si>
    <t>뇌광 프리즘</t>
  </si>
  <si>
    <t>폭풍의 씨앗</t>
  </si>
  <si>
    <t>현암의 탑</t>
  </si>
  <si>
    <t>설익은 옥</t>
  </si>
  <si>
    <t>응결의 꽃</t>
  </si>
  <si>
    <t>영구 장치의 코어</t>
  </si>
  <si>
    <t>무형의 불 구슬</t>
  </si>
  <si>
    <t>꼭두각시 부품</t>
  </si>
  <si>
    <t>뇌정의 구슬</t>
  </si>
  <si>
    <t>배척의 이슬</t>
  </si>
  <si>
    <t>용 자손의 가짜 지느러미</t>
  </si>
  <si>
    <t>동풍의 깃털</t>
  </si>
  <si>
    <t>동풍의 발톱</t>
  </si>
  <si>
    <t>북풍의 꼬리</t>
  </si>
  <si>
    <t>북풍의 고리</t>
  </si>
  <si>
    <t>북풍의 영혼상자</t>
  </si>
  <si>
    <t>하늘을 삼킨 고래·뿔</t>
  </si>
  <si>
    <t>마왕의 칼날·조각</t>
  </si>
  <si>
    <t>무예의 혼·고영</t>
  </si>
  <si>
    <t>용왕의 면류관</t>
  </si>
  <si>
    <t>혈옥의 가지</t>
  </si>
  <si>
    <t>순금의 비늘</t>
  </si>
  <si>
    <t>용해의 순간</t>
  </si>
  <si>
    <t>지옥불 나비</t>
  </si>
  <si>
    <t>재가 된 심장</t>
  </si>
  <si>
    <t>흉장의 수안</t>
  </si>
  <si>
    <t>재앙신의 액운을 쫓는 눈물</t>
  </si>
  <si>
    <t>불타오르는 마노 가루</t>
  </si>
  <si>
    <t>불타오르는 마노 조각</t>
  </si>
  <si>
    <t>불타오르는 마노 덩이</t>
  </si>
  <si>
    <t>불타오르는 마노</t>
  </si>
  <si>
    <t>순수한 청금석 가루</t>
  </si>
  <si>
    <t>순수한 청금석 조각</t>
  </si>
  <si>
    <t>순수한 청금석 덩이</t>
  </si>
  <si>
    <t>순수한 청금석</t>
  </si>
  <si>
    <t>승리의 자수정 가루</t>
  </si>
  <si>
    <t>승리의 자수정 조각</t>
  </si>
  <si>
    <t>승리의 자수정 덩이</t>
  </si>
  <si>
    <t>승리의 자수정</t>
  </si>
  <si>
    <t>자유로운 터키석 가루</t>
  </si>
  <si>
    <t>자유로운 터키석 조각</t>
  </si>
  <si>
    <t>자유로운 터키석 덩이</t>
  </si>
  <si>
    <t>자유로운 터키석</t>
  </si>
  <si>
    <t>서늘한 빙옥 가루</t>
  </si>
  <si>
    <t>서늘한 빙옥 조각</t>
  </si>
  <si>
    <t>서늘한 빙옥 덩이</t>
  </si>
  <si>
    <t>서늘한 빙옥</t>
  </si>
  <si>
    <t>단단한 황옥 가루</t>
  </si>
  <si>
    <t>단단한 황옥 조각</t>
  </si>
  <si>
    <t>단단한 황옥 덩이</t>
  </si>
  <si>
    <t>단단한 황옥</t>
  </si>
  <si>
    <t>휘황찬란한 다이아몬드 파편</t>
  </si>
  <si>
    <t>휘황찬란한 다이아몬드 단편</t>
  </si>
  <si>
    <t>휘황찬란한 다이아몬드</t>
  </si>
  <si>
    <t>지식의 왕관</t>
  </si>
  <si>
    <t>고탑 왕의 잔해</t>
  </si>
  <si>
    <t>고탑 왕의 절망</t>
  </si>
  <si>
    <t>고탑 왕의 조각</t>
  </si>
  <si>
    <t>고탑 왕의 깨진 꿈</t>
  </si>
  <si>
    <t>칼바람 울프의 젖니</t>
  </si>
  <si>
    <t>칼바람 울프의 이빨</t>
  </si>
  <si>
    <t>칼바람 울프의 부서진 이빨</t>
  </si>
  <si>
    <t>칼바람 울프의 그리운 고향</t>
  </si>
  <si>
    <t>라이언 투사의 족쇄</t>
  </si>
  <si>
    <t>라이언 투사의 쇠사슬</t>
  </si>
  <si>
    <t>라이언 투사의 수갑</t>
  </si>
  <si>
    <t>라이언 투사의 이념</t>
  </si>
  <si>
    <t>고운한림의 매끄러운 모래</t>
  </si>
  <si>
    <t>고운한림의 휘암</t>
  </si>
  <si>
    <t>고운한림의 해골</t>
  </si>
  <si>
    <t>안개구름 속의 흑연단</t>
  </si>
  <si>
    <t>안개구름 속의 수은단</t>
  </si>
  <si>
    <t>안개구름 속의 금단</t>
  </si>
  <si>
    <t>안개구름 속의 전환</t>
  </si>
  <si>
    <t>흑운철 한 알</t>
  </si>
  <si>
    <t>흑운철 조각</t>
  </si>
  <si>
    <t>흑운철 일각</t>
  </si>
  <si>
    <t>흑운철 덩이</t>
  </si>
  <si>
    <t>먼바다의 산호 가지</t>
  </si>
  <si>
    <t>먼바다의 옥빛 가지</t>
  </si>
  <si>
    <t>먼바다의 마노 가지</t>
  </si>
  <si>
    <t>먼바다의 금빛 가지</t>
  </si>
  <si>
    <t>나루카미 어령의 은혜</t>
  </si>
  <si>
    <t>금석극화의 가면</t>
  </si>
  <si>
    <t>금석극화의 일각</t>
  </si>
  <si>
    <t>금석극화의 귀인</t>
  </si>
  <si>
    <t>방랑자의 경험</t>
  </si>
  <si>
    <t>모험가의 경험</t>
  </si>
  <si>
    <t>영웅의 경험</t>
  </si>
  <si>
    <t>버섯몬 포자</t>
    <phoneticPr fontId="3" type="noConversion"/>
  </si>
  <si>
    <t>형광 포자 분말</t>
    <phoneticPr fontId="3" type="noConversion"/>
  </si>
  <si>
    <t>포낭 결정 가루</t>
    <phoneticPr fontId="3" type="noConversion"/>
  </si>
  <si>
    <t>빛바랜 붉은 비단</t>
    <phoneticPr fontId="3" type="noConversion"/>
  </si>
  <si>
    <t>장식된 붉은 비단</t>
    <phoneticPr fontId="3" type="noConversion"/>
  </si>
  <si>
    <t>금자수 붉은 비단</t>
    <phoneticPr fontId="3" type="noConversion"/>
  </si>
  <si>
    <t>어두운 조각상</t>
    <phoneticPr fontId="3" type="noConversion"/>
  </si>
  <si>
    <t>흑야의 조각상</t>
    <phoneticPr fontId="3" type="noConversion"/>
  </si>
  <si>
    <t>그윽한 조각상</t>
    <phoneticPr fontId="3" type="noConversion"/>
  </si>
  <si>
    <t>잠든 버섯핵</t>
    <phoneticPr fontId="3" type="noConversion"/>
  </si>
  <si>
    <t>활기를 잃은 버섯핵</t>
    <phoneticPr fontId="3" type="noConversion"/>
  </si>
  <si>
    <t>튼튼한 버섯핵</t>
    <phoneticPr fontId="3" type="noConversion"/>
  </si>
  <si>
    <t>혼돈 용기</t>
    <phoneticPr fontId="3" type="noConversion"/>
  </si>
  <si>
    <t>혼돈 모듈</t>
    <phoneticPr fontId="3" type="noConversion"/>
  </si>
  <si>
    <t>혼돈 볼트</t>
    <phoneticPr fontId="3" type="noConversion"/>
  </si>
  <si>
    <t>파손된 결정</t>
    <phoneticPr fontId="3" type="noConversion"/>
  </si>
  <si>
    <t>혼탁한 결정</t>
    <phoneticPr fontId="3" type="noConversion"/>
  </si>
  <si>
    <t>찬란하게 빛나는 결정</t>
    <phoneticPr fontId="3" type="noConversion"/>
  </si>
  <si>
    <t>부서진 갑골</t>
    <phoneticPr fontId="3" type="noConversion"/>
  </si>
  <si>
    <t>견고한 갑골</t>
    <phoneticPr fontId="3" type="noConversion"/>
  </si>
  <si>
    <t>문양이 새겨진 갑골</t>
    <phoneticPr fontId="3" type="noConversion"/>
  </si>
  <si>
    <t>룬 무늬 이빨</t>
    <phoneticPr fontId="3" type="noConversion"/>
  </si>
  <si>
    <t>버섯왕의 뾰족한 부리</t>
    <phoneticPr fontId="3" type="noConversion"/>
  </si>
  <si>
    <t>번개를 품은 야생 열매</t>
    <phoneticPr fontId="3" type="noConversion"/>
  </si>
  <si>
    <t>빛 인도 사면체</t>
    <phoneticPr fontId="3" type="noConversion"/>
  </si>
  <si>
    <t>영구동력 코어</t>
    <phoneticPr fontId="3" type="noConversion"/>
  </si>
  <si>
    <t>푸른 꽃날개</t>
    <phoneticPr fontId="3" type="noConversion"/>
  </si>
  <si>
    <t>꼭두각시 줄</t>
    <phoneticPr fontId="3" type="noConversion"/>
  </si>
  <si>
    <t>무념의 거울</t>
    <phoneticPr fontId="3" type="noConversion"/>
  </si>
  <si>
    <t>공행의 방울</t>
    <phoneticPr fontId="3" type="noConversion"/>
  </si>
  <si>
    <t>자라나는 비취 가루</t>
    <phoneticPr fontId="3" type="noConversion"/>
  </si>
  <si>
    <t>자라나는 비취 조각</t>
    <phoneticPr fontId="3" type="noConversion"/>
  </si>
  <si>
    <t>자라나는 비취 덩이</t>
    <phoneticPr fontId="3" type="noConversion"/>
  </si>
  <si>
    <t>자라나는 비취</t>
    <phoneticPr fontId="3" type="noConversion"/>
  </si>
  <si>
    <t>휘황찬란한 다이아몬드 덩어리</t>
    <phoneticPr fontId="3" type="noConversion"/>
  </si>
  <si>
    <t>금석극화의 호교(虎嚙)</t>
    <phoneticPr fontId="3" type="noConversion"/>
  </si>
  <si>
    <t>숲의 이슬을 닮은 동 부적</t>
    <phoneticPr fontId="3" type="noConversion"/>
  </si>
  <si>
    <t>숲의 이슬을 닮은 철 부적</t>
    <phoneticPr fontId="3" type="noConversion"/>
  </si>
  <si>
    <t>숲의 이슬을 닮은 은 부적</t>
    <phoneticPr fontId="3" type="noConversion"/>
  </si>
  <si>
    <t>숲의 이슬을 닮은 금 부적</t>
    <phoneticPr fontId="3" type="noConversion"/>
  </si>
  <si>
    <t>오아시스 화원의 추억</t>
    <phoneticPr fontId="3" type="noConversion"/>
  </si>
  <si>
    <t>오아시스 화원의 은혜</t>
    <phoneticPr fontId="3" type="noConversion"/>
  </si>
  <si>
    <t>오아시스 화원의 애념</t>
    <phoneticPr fontId="3" type="noConversion"/>
  </si>
  <si>
    <t>오아시스 화원의 진리</t>
    <phoneticPr fontId="3" type="noConversion"/>
  </si>
  <si>
    <t>태양 같은 권위의 메아리</t>
    <phoneticPr fontId="3" type="noConversion"/>
  </si>
  <si>
    <t>태양 같은 권위의 여광</t>
    <phoneticPr fontId="3" type="noConversion"/>
  </si>
  <si>
    <t>태양 같은 권위의 꿈</t>
    <phoneticPr fontId="3" type="noConversion"/>
  </si>
  <si>
    <t>태양 같은 권위의 과거</t>
    <phoneticPr fontId="3" type="noConversion"/>
  </si>
  <si>
    <t>주간 보스 토벌</t>
  </si>
  <si>
    <t>컨텐츠 타입</t>
    <phoneticPr fontId="3" type="noConversion"/>
  </si>
  <si>
    <t>획득처 이름</t>
    <phoneticPr fontId="3" type="noConversion"/>
  </si>
  <si>
    <t>CONTENTS_TYPE</t>
    <phoneticPr fontId="3" type="noConversion"/>
  </si>
  <si>
    <t>축성 비경_한 여름의 정원</t>
  </si>
  <si>
    <t>축성 비경_각인의 골짜기</t>
  </si>
  <si>
    <t>축성 비경_하늘을 찌르는 땅</t>
  </si>
  <si>
    <t>축성 비경_무망 인구 밀궁</t>
  </si>
  <si>
    <t>축성 비경_화지 산굴</t>
  </si>
  <si>
    <t>축성 비경_빈다그니르의 정상</t>
  </si>
  <si>
    <t>축성 비경_산등성이의 파수꾼</t>
  </si>
  <si>
    <t>축성 비경_단풍의 정원</t>
  </si>
  <si>
    <t>축성 비경_깊이 잠든 정원</t>
  </si>
  <si>
    <t>축성 비경_암중 협곡</t>
  </si>
  <si>
    <t>축성 비경_연각의 탑</t>
  </si>
  <si>
    <t>축성 비경_적금색 폐허</t>
  </si>
  <si>
    <t>토벌 보스_무상의 물</t>
  </si>
  <si>
    <t>토벌 보스_무상의 불</t>
  </si>
  <si>
    <t>토벌 보스_무상의 풀</t>
  </si>
  <si>
    <t>토벌 보스_무상의 바람</t>
  </si>
  <si>
    <t>토벌 보스_무상의 뇌전</t>
  </si>
  <si>
    <t>토벌 보스_무상의 얼음</t>
  </si>
  <si>
    <t>토벌 보스_무상의 바위</t>
  </si>
  <si>
    <t>토벌 보스_물의 정령</t>
  </si>
  <si>
    <t>토벌 보스_뇌음의 권현</t>
  </si>
  <si>
    <t>토벌 보스_황금 늑대왕</t>
  </si>
  <si>
    <t>토벌 보스_꼭두각시 검귀</t>
  </si>
  <si>
    <t>토벌 보스_영구 장치 진영</t>
  </si>
  <si>
    <t>토벌 보스_유적의 뱀</t>
  </si>
  <si>
    <t>토벌 보스_반영구 제어 매트릭스</t>
  </si>
  <si>
    <t>토벌 보스_영겁의 드레이크</t>
  </si>
  <si>
    <t>토벌 보스_폭염 나무</t>
  </si>
  <si>
    <t>토벌 보스_얼음 나무</t>
  </si>
  <si>
    <t>토벌 보스_번개 나무</t>
  </si>
  <si>
    <t>토벌 보스_고대 바위 용 도마뱀</t>
  </si>
  <si>
    <t>토벌 보스_공포의 취령 버섯</t>
  </si>
  <si>
    <t>토벌 보스_바람 침식 모래 벌레</t>
  </si>
  <si>
    <t>토벌 보스_심해 용 도마뱀 무리</t>
  </si>
  <si>
    <t>숙달 비경_잊혀진 협곡</t>
  </si>
  <si>
    <t>숙달 비경_태산부</t>
  </si>
  <si>
    <t>숙달 비경_보랏빛 정원</t>
  </si>
  <si>
    <t>숙달 비경_무지의 탑</t>
  </si>
  <si>
    <t>연무 비경_세실리아의 모밭</t>
  </si>
  <si>
    <t>연무 비경_천무 연산 밀궁</t>
  </si>
  <si>
    <t>연무 비경_유사의 정원</t>
  </si>
  <si>
    <t>연무 비경_유정의 탑</t>
  </si>
  <si>
    <t>조사</t>
  </si>
  <si>
    <t>우두머리 토벌</t>
  </si>
  <si>
    <t>엘리트 몬스터 토벌</t>
  </si>
  <si>
    <t>성유물 반환의 신비</t>
  </si>
  <si>
    <t>월드 이벤트 보상</t>
  </si>
  <si>
    <t>모험 등급 보상</t>
  </si>
  <si>
    <t>계시의 꽃 활성화 보상</t>
  </si>
  <si>
    <t>선계 보물 교환</t>
  </si>
  <si>
    <t>기념품 상점 교환</t>
  </si>
  <si>
    <t>몬스터 처치</t>
  </si>
  <si>
    <t>스타더스트 교환</t>
  </si>
  <si>
    <t>GAIN_NAME</t>
    <phoneticPr fontId="3" type="noConversion"/>
  </si>
  <si>
    <t>획득처 아이디</t>
    <phoneticPr fontId="3" type="noConversion"/>
  </si>
  <si>
    <t>#획득처 이름</t>
    <phoneticPr fontId="3" type="noConversion"/>
  </si>
  <si>
    <t>방랑자의 경험</t>
    <phoneticPr fontId="3" type="noConversion"/>
  </si>
  <si>
    <t>모험가의 경험</t>
    <phoneticPr fontId="3" type="noConversion"/>
  </si>
  <si>
    <t>영웅의 경험</t>
    <phoneticPr fontId="3" type="noConversion"/>
  </si>
  <si>
    <t>슬라임 응축액</t>
    <phoneticPr fontId="3" type="noConversion"/>
  </si>
  <si>
    <t>슬라임 원액</t>
    <phoneticPr fontId="3" type="noConversion"/>
  </si>
  <si>
    <t>부서진 가면</t>
    <phoneticPr fontId="3" type="noConversion"/>
  </si>
  <si>
    <t>오염된 가면</t>
    <phoneticPr fontId="3" type="noConversion"/>
  </si>
  <si>
    <t>불길한 가면</t>
    <phoneticPr fontId="3" type="noConversion"/>
  </si>
  <si>
    <t>이능 두루마리</t>
    <phoneticPr fontId="3" type="noConversion"/>
  </si>
  <si>
    <t>봉마의 두루마리</t>
    <phoneticPr fontId="3" type="noConversion"/>
  </si>
  <si>
    <t>금주의 두루마리</t>
    <phoneticPr fontId="3" type="noConversion"/>
  </si>
  <si>
    <t>견고한 화살촉</t>
    <phoneticPr fontId="3" type="noConversion"/>
  </si>
  <si>
    <t>날카로운 화살촉</t>
    <phoneticPr fontId="3" type="noConversion"/>
  </si>
  <si>
    <t>역전의 화살촉</t>
    <phoneticPr fontId="3" type="noConversion"/>
  </si>
  <si>
    <t>신병의 휘장</t>
    <phoneticPr fontId="3" type="noConversion"/>
  </si>
  <si>
    <t>사관의 휘장</t>
    <phoneticPr fontId="3" type="noConversion"/>
  </si>
  <si>
    <t>위관의 휘장</t>
    <phoneticPr fontId="3" type="noConversion"/>
  </si>
  <si>
    <t>보물찾기 까마귀 휘장</t>
    <phoneticPr fontId="3" type="noConversion"/>
  </si>
  <si>
    <t>실버 까마귀 휘장</t>
    <phoneticPr fontId="3" type="noConversion"/>
  </si>
  <si>
    <t>골드 까마귀 휘장</t>
    <phoneticPr fontId="3" type="noConversion"/>
  </si>
  <si>
    <t>구라구라 꽃꿀</t>
    <phoneticPr fontId="3" type="noConversion"/>
  </si>
  <si>
    <t>반짝반짝 꽃꿀</t>
    <phoneticPr fontId="3" type="noConversion"/>
  </si>
  <si>
    <t>원소 꽃꿀</t>
    <phoneticPr fontId="3" type="noConversion"/>
  </si>
  <si>
    <t>오래된 코등이</t>
    <phoneticPr fontId="3" type="noConversion"/>
  </si>
  <si>
    <t>카게우치 코등이</t>
    <phoneticPr fontId="3" type="noConversion"/>
  </si>
  <si>
    <t>명검 코등이</t>
    <phoneticPr fontId="3" type="noConversion"/>
  </si>
  <si>
    <t>떠도는 정령 코어 껍데기</t>
    <phoneticPr fontId="3" type="noConversion"/>
  </si>
  <si>
    <t>떠도는 정령 코어</t>
    <phoneticPr fontId="3" type="noConversion"/>
  </si>
  <si>
    <t>떠도는 정령 결정화 코어</t>
    <phoneticPr fontId="3" type="noConversion"/>
  </si>
  <si>
    <t>무거운 나팔</t>
    <phoneticPr fontId="3" type="noConversion"/>
  </si>
  <si>
    <t>흑동 나팔</t>
    <phoneticPr fontId="3" type="noConversion"/>
  </si>
  <si>
    <t>흑수정 나팔</t>
    <phoneticPr fontId="3" type="noConversion"/>
  </si>
  <si>
    <t>지맥의 낡은 가지</t>
    <phoneticPr fontId="3" type="noConversion"/>
  </si>
  <si>
    <t>지맥의 마른 잎</t>
    <phoneticPr fontId="3" type="noConversion"/>
  </si>
  <si>
    <t>지맥의 새싹</t>
    <phoneticPr fontId="3" type="noConversion"/>
  </si>
  <si>
    <t>혼돈의 장치</t>
    <phoneticPr fontId="3" type="noConversion"/>
  </si>
  <si>
    <t>혼돈의 회로</t>
    <phoneticPr fontId="3" type="noConversion"/>
  </si>
  <si>
    <t>혼돈의 노심</t>
    <phoneticPr fontId="3" type="noConversion"/>
  </si>
  <si>
    <t>안개꽃 가루</t>
    <phoneticPr fontId="3" type="noConversion"/>
  </si>
  <si>
    <t>안개풀 주머니</t>
    <phoneticPr fontId="3" type="noConversion"/>
  </si>
  <si>
    <t>안개 등심</t>
    <phoneticPr fontId="3" type="noConversion"/>
  </si>
  <si>
    <t>사냥꾼의 제도</t>
    <phoneticPr fontId="3" type="noConversion"/>
  </si>
  <si>
    <t>특수 요원의 제도</t>
    <phoneticPr fontId="3" type="noConversion"/>
  </si>
  <si>
    <t>검사관의 제도</t>
    <phoneticPr fontId="3" type="noConversion"/>
  </si>
  <si>
    <t>약한 뼛조각</t>
    <phoneticPr fontId="3" type="noConversion"/>
  </si>
  <si>
    <t>단단한 뼛조각</t>
    <phoneticPr fontId="3" type="noConversion"/>
  </si>
  <si>
    <t>석화한 뼛조각</t>
    <phoneticPr fontId="3" type="noConversion"/>
  </si>
  <si>
    <t>혼돈의 기관</t>
    <phoneticPr fontId="3" type="noConversion"/>
  </si>
  <si>
    <t>혼돈의 중추</t>
    <phoneticPr fontId="3" type="noConversion"/>
  </si>
  <si>
    <t>혼돈의 눈동자</t>
    <phoneticPr fontId="3" type="noConversion"/>
  </si>
  <si>
    <t>어두운 프리즘</t>
    <phoneticPr fontId="3" type="noConversion"/>
  </si>
  <si>
    <t>수정 프리즘</t>
    <phoneticPr fontId="3" type="noConversion"/>
  </si>
  <si>
    <t>편광 프리즘</t>
    <phoneticPr fontId="3" type="noConversion"/>
  </si>
  <si>
    <t>맹수 발톱</t>
    <phoneticPr fontId="3" type="noConversion"/>
  </si>
  <si>
    <t>맹수의 날카로운 발톱</t>
    <phoneticPr fontId="3" type="noConversion"/>
  </si>
  <si>
    <t>맹수의 귀신 발톱</t>
    <phoneticPr fontId="3" type="noConversion"/>
  </si>
  <si>
    <t>풍마룡 도전 보상</t>
    <phoneticPr fontId="3" type="noConversion"/>
  </si>
  <si>
    <t>북풍의 늑대 도전 보상</t>
    <phoneticPr fontId="3" type="noConversion"/>
  </si>
  <si>
    <t>타르탈리아 도전 보상</t>
    <phoneticPr fontId="3" type="noConversion"/>
  </si>
  <si>
    <t>야타용왕 도전 보상</t>
    <phoneticPr fontId="3" type="noConversion"/>
  </si>
  <si>
    <t>시뇨라 도전 보상</t>
    <phoneticPr fontId="3" type="noConversion"/>
  </si>
  <si>
    <t>영원의 수호자 도전 보상</t>
    <phoneticPr fontId="3" type="noConversion"/>
  </si>
  <si>
    <t>불타오르는 마노 조각</t>
    <phoneticPr fontId="3" type="noConversion"/>
  </si>
  <si>
    <t>불타오르는 마노 덩이</t>
    <phoneticPr fontId="3" type="noConversion"/>
  </si>
  <si>
    <t>불타오르는 마노</t>
    <phoneticPr fontId="3" type="noConversion"/>
  </si>
  <si>
    <t>순수한 청금석 가루</t>
    <phoneticPr fontId="3" type="noConversion"/>
  </si>
  <si>
    <t>순수한 청금석 조각</t>
    <phoneticPr fontId="3" type="noConversion"/>
  </si>
  <si>
    <t>순수한 청금석 덩이</t>
    <phoneticPr fontId="3" type="noConversion"/>
  </si>
  <si>
    <t>순수한 청금석</t>
    <phoneticPr fontId="3" type="noConversion"/>
  </si>
  <si>
    <t>승리의 자수정 가루</t>
    <phoneticPr fontId="3" type="noConversion"/>
  </si>
  <si>
    <t>승리의 자수정 조각</t>
    <phoneticPr fontId="3" type="noConversion"/>
  </si>
  <si>
    <t>승리의 자수정 덩이</t>
    <phoneticPr fontId="3" type="noConversion"/>
  </si>
  <si>
    <t>승리의 자수정</t>
    <phoneticPr fontId="3" type="noConversion"/>
  </si>
  <si>
    <t>자유로운 터키석 가루</t>
    <phoneticPr fontId="3" type="noConversion"/>
  </si>
  <si>
    <t>자유로운 터키석 조각</t>
    <phoneticPr fontId="3" type="noConversion"/>
  </si>
  <si>
    <t>자유로운 터키석 덩이</t>
    <phoneticPr fontId="3" type="noConversion"/>
  </si>
  <si>
    <t>자유로운 터키석</t>
    <phoneticPr fontId="3" type="noConversion"/>
  </si>
  <si>
    <t>서늘한 빙옥 가루</t>
    <phoneticPr fontId="3" type="noConversion"/>
  </si>
  <si>
    <t>서늘한 빙옥 조각</t>
    <phoneticPr fontId="3" type="noConversion"/>
  </si>
  <si>
    <t>서늘한 빙옥 덩이</t>
    <phoneticPr fontId="3" type="noConversion"/>
  </si>
  <si>
    <t>서늘한 빙옥</t>
    <phoneticPr fontId="3" type="noConversion"/>
  </si>
  <si>
    <t>단단한 황옥 가루</t>
    <phoneticPr fontId="3" type="noConversion"/>
  </si>
  <si>
    <t>단단한 황옥 조각</t>
    <phoneticPr fontId="3" type="noConversion"/>
  </si>
  <si>
    <t>단단한 황옥 덩이</t>
    <phoneticPr fontId="3" type="noConversion"/>
  </si>
  <si>
    <t>단단한 황옥</t>
    <phoneticPr fontId="3" type="noConversion"/>
  </si>
  <si>
    <t>휘황찬란한 다이아몬드 파편</t>
    <phoneticPr fontId="3" type="noConversion"/>
  </si>
  <si>
    <t>휘황찬란한 다이아몬드 단편</t>
    <phoneticPr fontId="3" type="noConversion"/>
  </si>
  <si>
    <t>휘황찬란한 다이아몬드</t>
    <phoneticPr fontId="3" type="noConversion"/>
  </si>
  <si>
    <t>지식의 왕관</t>
    <phoneticPr fontId="3" type="noConversion"/>
  </si>
  <si>
    <t>고탑 왕의 잔해</t>
    <phoneticPr fontId="3" type="noConversion"/>
  </si>
  <si>
    <t>고탑 왕의 절망</t>
    <phoneticPr fontId="3" type="noConversion"/>
  </si>
  <si>
    <t>고탑 왕의 조각</t>
    <phoneticPr fontId="3" type="noConversion"/>
  </si>
  <si>
    <t>고탑 왕의 깨진 꿈</t>
    <phoneticPr fontId="3" type="noConversion"/>
  </si>
  <si>
    <t>칼바람 울프의 젖니</t>
    <phoneticPr fontId="3" type="noConversion"/>
  </si>
  <si>
    <t>칼바람 울프의 이빨</t>
    <phoneticPr fontId="3" type="noConversion"/>
  </si>
  <si>
    <t>칼바람 울프의 부서진 이빨</t>
    <phoneticPr fontId="3" type="noConversion"/>
  </si>
  <si>
    <t>칼바람 울프의 그리운 고향</t>
    <phoneticPr fontId="3" type="noConversion"/>
  </si>
  <si>
    <t>라이언 투사의 족쇄</t>
    <phoneticPr fontId="3" type="noConversion"/>
  </si>
  <si>
    <t>라이언 투사의 쇠사슬</t>
    <phoneticPr fontId="3" type="noConversion"/>
  </si>
  <si>
    <t>라이언 투사의 수갑</t>
    <phoneticPr fontId="3" type="noConversion"/>
  </si>
  <si>
    <t>라이언 투사의 이념</t>
    <phoneticPr fontId="3" type="noConversion"/>
  </si>
  <si>
    <t>고운한림의 매끄러운 모래</t>
    <phoneticPr fontId="3" type="noConversion"/>
  </si>
  <si>
    <t>고운한림의 휘암</t>
    <phoneticPr fontId="3" type="noConversion"/>
  </si>
  <si>
    <t>고운한림의 해골</t>
    <phoneticPr fontId="3" type="noConversion"/>
  </si>
  <si>
    <t>안개구름 속의 흑연단</t>
    <phoneticPr fontId="3" type="noConversion"/>
  </si>
  <si>
    <t>안개구름 속의 수은단</t>
    <phoneticPr fontId="3" type="noConversion"/>
  </si>
  <si>
    <t>안개구름 속의 금단</t>
    <phoneticPr fontId="3" type="noConversion"/>
  </si>
  <si>
    <t>안개구름 속의 전환</t>
    <phoneticPr fontId="3" type="noConversion"/>
  </si>
  <si>
    <t>흑운철 한 알</t>
    <phoneticPr fontId="3" type="noConversion"/>
  </si>
  <si>
    <t>흑운철 조각</t>
    <phoneticPr fontId="3" type="noConversion"/>
  </si>
  <si>
    <t>흑운철 일각</t>
    <phoneticPr fontId="3" type="noConversion"/>
  </si>
  <si>
    <t>흑운철 덩이</t>
    <phoneticPr fontId="3" type="noConversion"/>
  </si>
  <si>
    <t>먼바다의 산호 가지</t>
    <phoneticPr fontId="3" type="noConversion"/>
  </si>
  <si>
    <t>먼바다의 옥빛 가지</t>
    <phoneticPr fontId="3" type="noConversion"/>
  </si>
  <si>
    <t>먼바다의 마노 가지</t>
    <phoneticPr fontId="3" type="noConversion"/>
  </si>
  <si>
    <t>먼바다의 금빛 가지</t>
    <phoneticPr fontId="3" type="noConversion"/>
  </si>
  <si>
    <t>나루카미 어령의 은혜</t>
    <phoneticPr fontId="3" type="noConversion"/>
  </si>
  <si>
    <t>나루카미 어령의 환희</t>
    <phoneticPr fontId="3" type="noConversion"/>
  </si>
  <si>
    <t>나루카미 어령의 친애</t>
    <phoneticPr fontId="3" type="noConversion"/>
  </si>
  <si>
    <t>나루카미 어령의 용맹</t>
    <phoneticPr fontId="3" type="noConversion"/>
  </si>
  <si>
    <t>금석극화의 가면</t>
    <phoneticPr fontId="3" type="noConversion"/>
  </si>
  <si>
    <t>금석극화의 일각</t>
    <phoneticPr fontId="3" type="noConversion"/>
  </si>
  <si>
    <t>금석극화의 귀인</t>
    <phoneticPr fontId="3" type="noConversion"/>
  </si>
  <si>
    <t>주 옵션 그룹</t>
    <phoneticPr fontId="3" type="noConversion"/>
  </si>
  <si>
    <t>MAIN_OPTION_GROUP</t>
    <phoneticPr fontId="3" type="noConversion"/>
  </si>
  <si>
    <t>HP</t>
    <phoneticPr fontId="3" type="noConversion"/>
  </si>
  <si>
    <t>원소 마스터리</t>
    <phoneticPr fontId="3" type="noConversion"/>
  </si>
  <si>
    <t>원소 충전 효율</t>
    <phoneticPr fontId="3" type="noConversion"/>
  </si>
  <si>
    <t>치명타 피해</t>
    <phoneticPr fontId="3" type="noConversion"/>
  </si>
  <si>
    <t>치유 보너스</t>
    <phoneticPr fontId="3" type="noConversion"/>
  </si>
  <si>
    <t>#옵션 내용</t>
    <phoneticPr fontId="3" type="noConversion"/>
  </si>
  <si>
    <t>보물 상자</t>
    <phoneticPr fontId="3" type="noConversion"/>
  </si>
  <si>
    <t>클리어 보상</t>
    <phoneticPr fontId="3" type="noConversion"/>
  </si>
  <si>
    <t>CLEAR_REWARD</t>
    <phoneticPr fontId="3" type="noConversion"/>
  </si>
  <si>
    <t>보물 상자 오픈</t>
    <phoneticPr fontId="3" type="noConversion"/>
  </si>
  <si>
    <t>#비경 이름</t>
    <phoneticPr fontId="3" type="noConversion"/>
  </si>
  <si>
    <t>필요 모험 등급</t>
    <phoneticPr fontId="3" type="noConversion"/>
  </si>
  <si>
    <t>#아이템 이름</t>
  </si>
  <si>
    <t>축성 비경 (성유물)</t>
    <phoneticPr fontId="3" type="noConversion"/>
  </si>
  <si>
    <t>연무 비경 (무기 소재)</t>
    <phoneticPr fontId="3" type="noConversion"/>
  </si>
  <si>
    <r>
      <t xml:space="preserve">연무 비경: 뇌운 제단 </t>
    </r>
    <r>
      <rPr>
        <sz val="9"/>
        <color theme="1"/>
        <rFont val="바탕"/>
        <family val="1"/>
        <charset val="129"/>
      </rPr>
      <t>I</t>
    </r>
    <phoneticPr fontId="3" type="noConversion"/>
  </si>
  <si>
    <r>
      <t xml:space="preserve">연무 비경: 뇌운 제단 </t>
    </r>
    <r>
      <rPr>
        <sz val="9"/>
        <color theme="1"/>
        <rFont val="바탕"/>
        <family val="1"/>
        <charset val="129"/>
      </rPr>
      <t>II</t>
    </r>
    <phoneticPr fontId="3" type="noConversion"/>
  </si>
  <si>
    <r>
      <t xml:space="preserve">연무 비경: 뇌운 제단 </t>
    </r>
    <r>
      <rPr>
        <sz val="9"/>
        <color theme="1"/>
        <rFont val="바탕"/>
        <family val="1"/>
        <charset val="129"/>
      </rPr>
      <t>III</t>
    </r>
    <phoneticPr fontId="3" type="noConversion"/>
  </si>
  <si>
    <r>
      <t xml:space="preserve">연무 비경: 뇌운 제단 </t>
    </r>
    <r>
      <rPr>
        <sz val="9"/>
        <color theme="1"/>
        <rFont val="바탕"/>
        <family val="1"/>
        <charset val="129"/>
      </rPr>
      <t>IV</t>
    </r>
    <phoneticPr fontId="3" type="noConversion"/>
  </si>
  <si>
    <r>
      <t xml:space="preserve">연무 비경: 뇌명 폐허 </t>
    </r>
    <r>
      <rPr>
        <sz val="9"/>
        <color theme="1"/>
        <rFont val="바탕"/>
        <family val="1"/>
        <charset val="129"/>
      </rPr>
      <t>I</t>
    </r>
    <phoneticPr fontId="3" type="noConversion"/>
  </si>
  <si>
    <r>
      <t xml:space="preserve">연무 비경: 뇌명 폐허 </t>
    </r>
    <r>
      <rPr>
        <sz val="9"/>
        <color theme="1"/>
        <rFont val="바탕"/>
        <family val="1"/>
        <charset val="129"/>
      </rPr>
      <t>II</t>
    </r>
    <phoneticPr fontId="3" type="noConversion"/>
  </si>
  <si>
    <r>
      <t xml:space="preserve">연무 비경: 뇌명 폐허 </t>
    </r>
    <r>
      <rPr>
        <sz val="9"/>
        <color theme="1"/>
        <rFont val="바탕"/>
        <family val="1"/>
        <charset val="129"/>
      </rPr>
      <t>III</t>
    </r>
    <phoneticPr fontId="3" type="noConversion"/>
  </si>
  <si>
    <r>
      <t xml:space="preserve">연무 비경: 뇌명 폐허 </t>
    </r>
    <r>
      <rPr>
        <sz val="9"/>
        <color theme="1"/>
        <rFont val="바탕"/>
        <family val="1"/>
        <charset val="129"/>
      </rPr>
      <t>IV</t>
    </r>
    <phoneticPr fontId="3" type="noConversion"/>
  </si>
  <si>
    <r>
      <t xml:space="preserve">연무 비경: 고대 뇌전 시련장 </t>
    </r>
    <r>
      <rPr>
        <sz val="9"/>
        <color theme="1"/>
        <rFont val="바탕"/>
        <family val="1"/>
        <charset val="129"/>
      </rPr>
      <t>IV</t>
    </r>
    <phoneticPr fontId="3" type="noConversion"/>
  </si>
  <si>
    <r>
      <t xml:space="preserve">연무 비경: 고대 뇌전 시련장 </t>
    </r>
    <r>
      <rPr>
        <sz val="9"/>
        <color theme="1"/>
        <rFont val="바탕"/>
        <family val="1"/>
        <charset val="129"/>
      </rPr>
      <t>I</t>
    </r>
    <phoneticPr fontId="3" type="noConversion"/>
  </si>
  <si>
    <r>
      <t xml:space="preserve">연무 비경: 고대 뇌전 시련장 </t>
    </r>
    <r>
      <rPr>
        <sz val="9"/>
        <color theme="1"/>
        <rFont val="바탕"/>
        <family val="1"/>
        <charset val="129"/>
      </rPr>
      <t>II</t>
    </r>
    <phoneticPr fontId="3" type="noConversion"/>
  </si>
  <si>
    <r>
      <t xml:space="preserve">연무 비경: 고대 뇌전 시련장 </t>
    </r>
    <r>
      <rPr>
        <sz val="9"/>
        <color theme="1"/>
        <rFont val="바탕"/>
        <family val="1"/>
        <charset val="129"/>
      </rPr>
      <t>III</t>
    </r>
    <phoneticPr fontId="3" type="noConversion"/>
  </si>
  <si>
    <t>원소 에너지 소실</t>
    <phoneticPr fontId="3" type="noConversion"/>
  </si>
  <si>
    <r>
      <t xml:space="preserve">연무 비경: 모래의 심연 </t>
    </r>
    <r>
      <rPr>
        <sz val="9"/>
        <color theme="1"/>
        <rFont val="바탕"/>
        <family val="1"/>
        <charset val="129"/>
      </rPr>
      <t>I</t>
    </r>
    <phoneticPr fontId="3" type="noConversion"/>
  </si>
  <si>
    <r>
      <t xml:space="preserve">연무 비경: 모래의 심연 </t>
    </r>
    <r>
      <rPr>
        <sz val="9"/>
        <color theme="1"/>
        <rFont val="바탕"/>
        <family val="1"/>
        <charset val="129"/>
      </rPr>
      <t>II</t>
    </r>
    <phoneticPr fontId="3" type="noConversion"/>
  </si>
  <si>
    <r>
      <t xml:space="preserve">연무 비경: 모래의 심연 </t>
    </r>
    <r>
      <rPr>
        <sz val="9"/>
        <color theme="1"/>
        <rFont val="바탕"/>
        <family val="1"/>
        <charset val="129"/>
      </rPr>
      <t>III</t>
    </r>
    <phoneticPr fontId="3" type="noConversion"/>
  </si>
  <si>
    <r>
      <t xml:space="preserve">연무 비경: 모래의 심연 </t>
    </r>
    <r>
      <rPr>
        <sz val="9"/>
        <color theme="1"/>
        <rFont val="바탕"/>
        <family val="1"/>
        <charset val="129"/>
      </rPr>
      <t>IV</t>
    </r>
    <phoneticPr fontId="3" type="noConversion"/>
  </si>
  <si>
    <r>
      <t xml:space="preserve">연무 비경: 모래 제단 </t>
    </r>
    <r>
      <rPr>
        <sz val="9"/>
        <color theme="1"/>
        <rFont val="바탕"/>
        <family val="1"/>
        <charset val="129"/>
      </rPr>
      <t>I</t>
    </r>
    <phoneticPr fontId="3" type="noConversion"/>
  </si>
  <si>
    <r>
      <t xml:space="preserve">연무 비경: 모래 제단 </t>
    </r>
    <r>
      <rPr>
        <sz val="9"/>
        <color theme="1"/>
        <rFont val="바탕"/>
        <family val="1"/>
        <charset val="129"/>
      </rPr>
      <t>II</t>
    </r>
    <phoneticPr fontId="3" type="noConversion"/>
  </si>
  <si>
    <r>
      <t xml:space="preserve">연무 비경: 모래 제단 </t>
    </r>
    <r>
      <rPr>
        <sz val="9"/>
        <color theme="1"/>
        <rFont val="바탕"/>
        <family val="1"/>
        <charset val="129"/>
      </rPr>
      <t>III</t>
    </r>
    <phoneticPr fontId="3" type="noConversion"/>
  </si>
  <si>
    <r>
      <t xml:space="preserve">연무 비경: 모래 제단 </t>
    </r>
    <r>
      <rPr>
        <sz val="9"/>
        <color theme="1"/>
        <rFont val="바탕"/>
        <family val="1"/>
        <charset val="129"/>
      </rPr>
      <t>IV</t>
    </r>
    <phoneticPr fontId="3" type="noConversion"/>
  </si>
  <si>
    <r>
      <t xml:space="preserve">연무 비경: 유사의 매장 </t>
    </r>
    <r>
      <rPr>
        <sz val="9"/>
        <color theme="1"/>
        <rFont val="바탕"/>
        <family val="1"/>
        <charset val="129"/>
      </rPr>
      <t>I</t>
    </r>
    <phoneticPr fontId="3" type="noConversion"/>
  </si>
  <si>
    <r>
      <t xml:space="preserve">연무 비경: 유사의 매장 </t>
    </r>
    <r>
      <rPr>
        <sz val="9"/>
        <color theme="1"/>
        <rFont val="바탕"/>
        <family val="1"/>
        <charset val="129"/>
      </rPr>
      <t>II</t>
    </r>
    <phoneticPr fontId="3" type="noConversion"/>
  </si>
  <si>
    <r>
      <t xml:space="preserve">연무 비경: 유사의 매장 </t>
    </r>
    <r>
      <rPr>
        <sz val="9"/>
        <color theme="1"/>
        <rFont val="바탕"/>
        <family val="1"/>
        <charset val="129"/>
      </rPr>
      <t>III</t>
    </r>
    <phoneticPr fontId="3" type="noConversion"/>
  </si>
  <si>
    <r>
      <t xml:space="preserve">연무 비경: 유사의 매장 </t>
    </r>
    <r>
      <rPr>
        <sz val="9"/>
        <color theme="1"/>
        <rFont val="바탕"/>
        <family val="1"/>
        <charset val="129"/>
      </rPr>
      <t>IV</t>
    </r>
    <phoneticPr fontId="3" type="noConversion"/>
  </si>
  <si>
    <r>
      <t xml:space="preserve">연무 비경: 운구 </t>
    </r>
    <r>
      <rPr>
        <sz val="9"/>
        <color theme="1"/>
        <rFont val="바탕"/>
        <family val="1"/>
        <charset val="129"/>
      </rPr>
      <t>I</t>
    </r>
    <phoneticPr fontId="3" type="noConversion"/>
  </si>
  <si>
    <r>
      <t xml:space="preserve">연무 비경: 운구 </t>
    </r>
    <r>
      <rPr>
        <sz val="9"/>
        <color theme="1"/>
        <rFont val="바탕"/>
        <family val="1"/>
        <charset val="129"/>
      </rPr>
      <t>II</t>
    </r>
    <phoneticPr fontId="3" type="noConversion"/>
  </si>
  <si>
    <r>
      <t xml:space="preserve">연무 비경: 운구 </t>
    </r>
    <r>
      <rPr>
        <sz val="9"/>
        <color theme="1"/>
        <rFont val="바탕"/>
        <family val="1"/>
        <charset val="129"/>
      </rPr>
      <t>III</t>
    </r>
    <phoneticPr fontId="3" type="noConversion"/>
  </si>
  <si>
    <r>
      <t xml:space="preserve">연무 비경: 운구 </t>
    </r>
    <r>
      <rPr>
        <sz val="9"/>
        <color theme="1"/>
        <rFont val="바탕"/>
        <family val="1"/>
        <charset val="129"/>
      </rPr>
      <t>IV</t>
    </r>
    <phoneticPr fontId="3" type="noConversion"/>
  </si>
  <si>
    <r>
      <t xml:space="preserve">연무 비경: 사혹 </t>
    </r>
    <r>
      <rPr>
        <sz val="9"/>
        <color theme="1"/>
        <rFont val="바탕"/>
        <family val="1"/>
        <charset val="129"/>
      </rPr>
      <t>I</t>
    </r>
    <phoneticPr fontId="3" type="noConversion"/>
  </si>
  <si>
    <r>
      <t xml:space="preserve">연무 비경: 사혹 </t>
    </r>
    <r>
      <rPr>
        <sz val="9"/>
        <color theme="1"/>
        <rFont val="바탕"/>
        <family val="1"/>
        <charset val="129"/>
      </rPr>
      <t>II</t>
    </r>
    <phoneticPr fontId="3" type="noConversion"/>
  </si>
  <si>
    <r>
      <t xml:space="preserve">연무 비경: 사혹 </t>
    </r>
    <r>
      <rPr>
        <sz val="9"/>
        <color theme="1"/>
        <rFont val="바탕"/>
        <family val="1"/>
        <charset val="129"/>
      </rPr>
      <t>III</t>
    </r>
    <phoneticPr fontId="3" type="noConversion"/>
  </si>
  <si>
    <r>
      <t xml:space="preserve">연무 비경: 사혹 </t>
    </r>
    <r>
      <rPr>
        <sz val="9"/>
        <color theme="1"/>
        <rFont val="바탕"/>
        <family val="1"/>
        <charset val="129"/>
      </rPr>
      <t>IV</t>
    </r>
    <phoneticPr fontId="3" type="noConversion"/>
  </si>
  <si>
    <r>
      <t xml:space="preserve">연무 비경: 인업 </t>
    </r>
    <r>
      <rPr>
        <sz val="9"/>
        <color theme="1"/>
        <rFont val="바탕"/>
        <family val="1"/>
        <charset val="129"/>
      </rPr>
      <t>I</t>
    </r>
    <phoneticPr fontId="3" type="noConversion"/>
  </si>
  <si>
    <r>
      <t xml:space="preserve">연무 비경: 인업 </t>
    </r>
    <r>
      <rPr>
        <sz val="9"/>
        <color theme="1"/>
        <rFont val="바탕"/>
        <family val="1"/>
        <charset val="129"/>
      </rPr>
      <t>II</t>
    </r>
    <phoneticPr fontId="3" type="noConversion"/>
  </si>
  <si>
    <r>
      <t xml:space="preserve">연무 비경: 인업 </t>
    </r>
    <r>
      <rPr>
        <sz val="9"/>
        <color theme="1"/>
        <rFont val="바탕"/>
        <family val="1"/>
        <charset val="129"/>
      </rPr>
      <t>III</t>
    </r>
    <phoneticPr fontId="3" type="noConversion"/>
  </si>
  <si>
    <r>
      <t xml:space="preserve">연무 비경: 인업 </t>
    </r>
    <r>
      <rPr>
        <sz val="9"/>
        <color theme="1"/>
        <rFont val="바탕"/>
        <family val="1"/>
        <charset val="129"/>
      </rPr>
      <t>IV</t>
    </r>
    <phoneticPr fontId="3" type="noConversion"/>
  </si>
  <si>
    <t>숙달 비경 (특성 소재)</t>
    <phoneticPr fontId="3" type="noConversion"/>
  </si>
  <si>
    <r>
      <t xml:space="preserve">숙달 비경: 서리 제단 </t>
    </r>
    <r>
      <rPr>
        <sz val="9"/>
        <color theme="1"/>
        <rFont val="바탕"/>
        <family val="1"/>
        <charset val="129"/>
      </rPr>
      <t>I</t>
    </r>
    <phoneticPr fontId="3" type="noConversion"/>
  </si>
  <si>
    <r>
      <t xml:space="preserve">숙달 비경: 서리 제단 </t>
    </r>
    <r>
      <rPr>
        <sz val="9"/>
        <color theme="1"/>
        <rFont val="바탕"/>
        <family val="1"/>
        <charset val="129"/>
      </rPr>
      <t>II</t>
    </r>
    <phoneticPr fontId="3" type="noConversion"/>
  </si>
  <si>
    <r>
      <t xml:space="preserve">숙달 비경: 서리 제단 </t>
    </r>
    <r>
      <rPr>
        <sz val="9"/>
        <color theme="1"/>
        <rFont val="바탕"/>
        <family val="1"/>
        <charset val="129"/>
      </rPr>
      <t>III</t>
    </r>
    <phoneticPr fontId="3" type="noConversion"/>
  </si>
  <si>
    <r>
      <t xml:space="preserve">숙달 비경: 서리 제단 </t>
    </r>
    <r>
      <rPr>
        <sz val="9"/>
        <color theme="1"/>
        <rFont val="바탕"/>
        <family val="1"/>
        <charset val="129"/>
      </rPr>
      <t>IV</t>
    </r>
    <phoneticPr fontId="3" type="noConversion"/>
  </si>
  <si>
    <r>
      <t xml:space="preserve">숙달 비경: 얼음에 봉인된 심연의 폐허 </t>
    </r>
    <r>
      <rPr>
        <sz val="9"/>
        <color theme="1"/>
        <rFont val="바탕"/>
        <family val="1"/>
        <charset val="129"/>
      </rPr>
      <t>I</t>
    </r>
    <phoneticPr fontId="3" type="noConversion"/>
  </si>
  <si>
    <r>
      <t xml:space="preserve">숙달 비경: 얼음에 봉인된 심연의 폐허 </t>
    </r>
    <r>
      <rPr>
        <sz val="9"/>
        <color theme="1"/>
        <rFont val="바탕"/>
        <family val="1"/>
        <charset val="129"/>
      </rPr>
      <t>II</t>
    </r>
    <phoneticPr fontId="3" type="noConversion"/>
  </si>
  <si>
    <r>
      <t xml:space="preserve">숙달 비경: 얼음에 봉인된 심연의 폐허 </t>
    </r>
    <r>
      <rPr>
        <sz val="9"/>
        <color theme="1"/>
        <rFont val="바탕"/>
        <family val="1"/>
        <charset val="129"/>
      </rPr>
      <t>III</t>
    </r>
    <phoneticPr fontId="3" type="noConversion"/>
  </si>
  <si>
    <r>
      <t xml:space="preserve">숙달 비경: 얼음에 봉인된 심연의 폐허 </t>
    </r>
    <r>
      <rPr>
        <sz val="9"/>
        <color theme="1"/>
        <rFont val="바탕"/>
        <family val="1"/>
        <charset val="129"/>
      </rPr>
      <t>IV</t>
    </r>
    <phoneticPr fontId="3" type="noConversion"/>
  </si>
  <si>
    <r>
      <t xml:space="preserve">숙달 비경: 잠들어 있는 나라 </t>
    </r>
    <r>
      <rPr>
        <sz val="9"/>
        <color theme="1"/>
        <rFont val="바탕"/>
        <family val="1"/>
        <charset val="129"/>
      </rPr>
      <t>I</t>
    </r>
    <phoneticPr fontId="3" type="noConversion"/>
  </si>
  <si>
    <r>
      <t xml:space="preserve">숙달 비경: 잠들어 있는 나라 </t>
    </r>
    <r>
      <rPr>
        <sz val="9"/>
        <color theme="1"/>
        <rFont val="바탕"/>
        <family val="1"/>
        <charset val="129"/>
      </rPr>
      <t>II</t>
    </r>
    <phoneticPr fontId="3" type="noConversion"/>
  </si>
  <si>
    <r>
      <t xml:space="preserve">숙달 비경: 잠들어 있는 나라 </t>
    </r>
    <r>
      <rPr>
        <sz val="9"/>
        <color theme="1"/>
        <rFont val="바탕"/>
        <family val="1"/>
        <charset val="129"/>
      </rPr>
      <t>III</t>
    </r>
    <phoneticPr fontId="3" type="noConversion"/>
  </si>
  <si>
    <r>
      <t xml:space="preserve">숙달 비경: 잠들어 있는 나라 </t>
    </r>
    <r>
      <rPr>
        <sz val="9"/>
        <color theme="1"/>
        <rFont val="바탕"/>
        <family val="1"/>
        <charset val="129"/>
      </rPr>
      <t>IV</t>
    </r>
    <phoneticPr fontId="3" type="noConversion"/>
  </si>
  <si>
    <r>
      <t xml:space="preserve">숙달 비경: 뜨거운 화염의 제단 </t>
    </r>
    <r>
      <rPr>
        <sz val="9"/>
        <color theme="1"/>
        <rFont val="바탕"/>
        <family val="1"/>
        <charset val="129"/>
      </rPr>
      <t>I</t>
    </r>
    <phoneticPr fontId="3" type="noConversion"/>
  </si>
  <si>
    <r>
      <t xml:space="preserve">숙달 비경: 뜨거운 화염의 제단 </t>
    </r>
    <r>
      <rPr>
        <sz val="9"/>
        <color theme="1"/>
        <rFont val="바탕"/>
        <family val="1"/>
        <charset val="129"/>
      </rPr>
      <t>II</t>
    </r>
    <phoneticPr fontId="3" type="noConversion"/>
  </si>
  <si>
    <r>
      <t xml:space="preserve">숙달 비경: 뜨거운 화염의 제단 </t>
    </r>
    <r>
      <rPr>
        <sz val="9"/>
        <color theme="1"/>
        <rFont val="바탕"/>
        <family val="1"/>
        <charset val="129"/>
      </rPr>
      <t>III</t>
    </r>
    <phoneticPr fontId="3" type="noConversion"/>
  </si>
  <si>
    <r>
      <t xml:space="preserve">숙달 비경: 뜨거운 화염의 제단 </t>
    </r>
    <r>
      <rPr>
        <sz val="9"/>
        <color theme="1"/>
        <rFont val="바탕"/>
        <family val="1"/>
        <charset val="129"/>
      </rPr>
      <t>IV</t>
    </r>
    <phoneticPr fontId="3" type="noConversion"/>
  </si>
  <si>
    <r>
      <t xml:space="preserve">숙달 비경: 깊은 화염의 끝 </t>
    </r>
    <r>
      <rPr>
        <sz val="9"/>
        <color theme="1"/>
        <rFont val="바탕"/>
        <family val="1"/>
        <charset val="129"/>
      </rPr>
      <t>I</t>
    </r>
    <phoneticPr fontId="3" type="noConversion"/>
  </si>
  <si>
    <r>
      <t xml:space="preserve">숙달 비경: 깊은 화염의 끝 </t>
    </r>
    <r>
      <rPr>
        <sz val="9"/>
        <color theme="1"/>
        <rFont val="바탕"/>
        <family val="1"/>
        <charset val="129"/>
      </rPr>
      <t>II</t>
    </r>
    <phoneticPr fontId="3" type="noConversion"/>
  </si>
  <si>
    <r>
      <t xml:space="preserve">숙달 비경: 깊은 화염의 끝 </t>
    </r>
    <r>
      <rPr>
        <sz val="9"/>
        <color theme="1"/>
        <rFont val="바탕"/>
        <family val="1"/>
        <charset val="129"/>
      </rPr>
      <t>III</t>
    </r>
    <phoneticPr fontId="3" type="noConversion"/>
  </si>
  <si>
    <r>
      <t xml:space="preserve">숙달 비경: 깊은 화염의 끝 </t>
    </r>
    <r>
      <rPr>
        <sz val="9"/>
        <color theme="1"/>
        <rFont val="바탕"/>
        <family val="1"/>
        <charset val="129"/>
      </rPr>
      <t>IV</t>
    </r>
    <phoneticPr fontId="3" type="noConversion"/>
  </si>
  <si>
    <r>
      <t xml:space="preserve">숙달 비경: 불사른 고리 </t>
    </r>
    <r>
      <rPr>
        <sz val="9"/>
        <color theme="1"/>
        <rFont val="바탕"/>
        <family val="1"/>
        <charset val="129"/>
      </rPr>
      <t>I</t>
    </r>
    <phoneticPr fontId="3" type="noConversion"/>
  </si>
  <si>
    <r>
      <t xml:space="preserve">숙달 비경: 불사른 고리 </t>
    </r>
    <r>
      <rPr>
        <sz val="9"/>
        <color theme="1"/>
        <rFont val="바탕"/>
        <family val="1"/>
        <charset val="129"/>
      </rPr>
      <t>II</t>
    </r>
    <phoneticPr fontId="3" type="noConversion"/>
  </si>
  <si>
    <r>
      <t xml:space="preserve">숙달 비경: 불사른 고리 </t>
    </r>
    <r>
      <rPr>
        <sz val="9"/>
        <color theme="1"/>
        <rFont val="바탕"/>
        <family val="1"/>
        <charset val="129"/>
      </rPr>
      <t>III</t>
    </r>
    <phoneticPr fontId="3" type="noConversion"/>
  </si>
  <si>
    <r>
      <t xml:space="preserve">숙달 비경: 불사른 고리 </t>
    </r>
    <r>
      <rPr>
        <sz val="9"/>
        <color theme="1"/>
        <rFont val="바탕"/>
        <family val="1"/>
        <charset val="129"/>
      </rPr>
      <t>IV</t>
    </r>
    <phoneticPr fontId="3" type="noConversion"/>
  </si>
  <si>
    <r>
      <t xml:space="preserve">숙달 비경: 보랏빛으로 물든 나라 </t>
    </r>
    <r>
      <rPr>
        <sz val="9"/>
        <color theme="1"/>
        <rFont val="바탕"/>
        <family val="1"/>
        <charset val="129"/>
      </rPr>
      <t>I</t>
    </r>
    <phoneticPr fontId="3" type="noConversion"/>
  </si>
  <si>
    <r>
      <t xml:space="preserve">숙달 비경: 보랏빛으로 물든 나라 </t>
    </r>
    <r>
      <rPr>
        <sz val="9"/>
        <color theme="1"/>
        <rFont val="바탕"/>
        <family val="1"/>
        <charset val="129"/>
      </rPr>
      <t>II</t>
    </r>
    <phoneticPr fontId="3" type="noConversion"/>
  </si>
  <si>
    <r>
      <t xml:space="preserve">숙달 비경: 보랏빛으로 물든 나라 </t>
    </r>
    <r>
      <rPr>
        <sz val="9"/>
        <color theme="1"/>
        <rFont val="바탕"/>
        <family val="1"/>
        <charset val="129"/>
      </rPr>
      <t>III</t>
    </r>
    <phoneticPr fontId="3" type="noConversion"/>
  </si>
  <si>
    <r>
      <t xml:space="preserve">숙달 비경: 보랏빛으로 물든 나라 </t>
    </r>
    <r>
      <rPr>
        <sz val="9"/>
        <color theme="1"/>
        <rFont val="바탕"/>
        <family val="1"/>
        <charset val="129"/>
      </rPr>
      <t>IV</t>
    </r>
    <phoneticPr fontId="3" type="noConversion"/>
  </si>
  <si>
    <r>
      <t xml:space="preserve">숙달 비경: 첫 천둥의 골짜기 </t>
    </r>
    <r>
      <rPr>
        <sz val="9"/>
        <color theme="1"/>
        <rFont val="바탕"/>
        <family val="1"/>
        <charset val="129"/>
      </rPr>
      <t>I</t>
    </r>
    <phoneticPr fontId="3" type="noConversion"/>
  </si>
  <si>
    <r>
      <t xml:space="preserve">숙달 비경: 첫 천둥의 골짜기 </t>
    </r>
    <r>
      <rPr>
        <sz val="9"/>
        <color theme="1"/>
        <rFont val="바탕"/>
        <family val="1"/>
        <charset val="129"/>
      </rPr>
      <t>II</t>
    </r>
    <phoneticPr fontId="3" type="noConversion"/>
  </si>
  <si>
    <r>
      <t xml:space="preserve">숙달 비경: 첫 천둥의 골짜기 </t>
    </r>
    <r>
      <rPr>
        <sz val="9"/>
        <color theme="1"/>
        <rFont val="바탕"/>
        <family val="1"/>
        <charset val="129"/>
      </rPr>
      <t>III</t>
    </r>
    <phoneticPr fontId="3" type="noConversion"/>
  </si>
  <si>
    <r>
      <t xml:space="preserve">숙달 비경: 첫 천둥의 골짜기 </t>
    </r>
    <r>
      <rPr>
        <sz val="9"/>
        <color theme="1"/>
        <rFont val="바탕"/>
        <family val="1"/>
        <charset val="129"/>
      </rPr>
      <t>IV</t>
    </r>
    <phoneticPr fontId="3" type="noConversion"/>
  </si>
  <si>
    <r>
      <t xml:space="preserve">숙달 비경: 칡의 폐허 도시 </t>
    </r>
    <r>
      <rPr>
        <sz val="9"/>
        <color theme="1"/>
        <rFont val="바탕"/>
        <family val="1"/>
        <charset val="129"/>
      </rPr>
      <t>I</t>
    </r>
    <phoneticPr fontId="3" type="noConversion"/>
  </si>
  <si>
    <r>
      <t xml:space="preserve">숙달 비경: 칡의 폐허 도시 </t>
    </r>
    <r>
      <rPr>
        <sz val="9"/>
        <color theme="1"/>
        <rFont val="바탕"/>
        <family val="1"/>
        <charset val="129"/>
      </rPr>
      <t>II</t>
    </r>
    <phoneticPr fontId="3" type="noConversion"/>
  </si>
  <si>
    <r>
      <t xml:space="preserve">숙달 비경: 칡의 폐허 도시 </t>
    </r>
    <r>
      <rPr>
        <sz val="9"/>
        <color theme="1"/>
        <rFont val="바탕"/>
        <family val="1"/>
        <charset val="129"/>
      </rPr>
      <t>III</t>
    </r>
    <phoneticPr fontId="3" type="noConversion"/>
  </si>
  <si>
    <r>
      <t xml:space="preserve">숙달 비경: 칡의 폐허 도시 </t>
    </r>
    <r>
      <rPr>
        <sz val="9"/>
        <color theme="1"/>
        <rFont val="바탕"/>
        <family val="1"/>
        <charset val="129"/>
      </rPr>
      <t>IV</t>
    </r>
    <phoneticPr fontId="3" type="noConversion"/>
  </si>
  <si>
    <t>치뢰 구슬 획득 후 원소 전투 스킬 명중 시</t>
    <phoneticPr fontId="3" type="noConversion"/>
  </si>
  <si>
    <t>적에게 불 원소 피해</t>
    <phoneticPr fontId="3" type="noConversion"/>
  </si>
  <si>
    <t>적에게 번개 원소 피해</t>
    <phoneticPr fontId="3" type="noConversion"/>
  </si>
  <si>
    <r>
      <t xml:space="preserve">숙달 비경: 원경 </t>
    </r>
    <r>
      <rPr>
        <sz val="9"/>
        <color theme="1"/>
        <rFont val="바탕"/>
        <family val="1"/>
        <charset val="129"/>
      </rPr>
      <t>I</t>
    </r>
    <phoneticPr fontId="3" type="noConversion"/>
  </si>
  <si>
    <r>
      <t xml:space="preserve">숙달 비경: 원경 </t>
    </r>
    <r>
      <rPr>
        <sz val="9"/>
        <color theme="1"/>
        <rFont val="바탕"/>
        <family val="1"/>
        <charset val="129"/>
      </rPr>
      <t>II</t>
    </r>
    <phoneticPr fontId="3" type="noConversion"/>
  </si>
  <si>
    <r>
      <t xml:space="preserve">숙달 비경: 원경 </t>
    </r>
    <r>
      <rPr>
        <sz val="9"/>
        <color theme="1"/>
        <rFont val="바탕"/>
        <family val="1"/>
        <charset val="129"/>
      </rPr>
      <t>III</t>
    </r>
    <phoneticPr fontId="3" type="noConversion"/>
  </si>
  <si>
    <r>
      <t xml:space="preserve">숙달 비경: 원경 </t>
    </r>
    <r>
      <rPr>
        <sz val="9"/>
        <color theme="1"/>
        <rFont val="바탕"/>
        <family val="1"/>
        <charset val="129"/>
      </rPr>
      <t>IV</t>
    </r>
    <phoneticPr fontId="3" type="noConversion"/>
  </si>
  <si>
    <r>
      <t xml:space="preserve">숙달 비경: 묘언 </t>
    </r>
    <r>
      <rPr>
        <sz val="9"/>
        <color theme="1"/>
        <rFont val="바탕"/>
        <family val="1"/>
        <charset val="129"/>
      </rPr>
      <t>I</t>
    </r>
    <phoneticPr fontId="3" type="noConversion"/>
  </si>
  <si>
    <r>
      <t xml:space="preserve">숙달 비경: 묘언 </t>
    </r>
    <r>
      <rPr>
        <sz val="9"/>
        <color theme="1"/>
        <rFont val="바탕"/>
        <family val="1"/>
        <charset val="129"/>
      </rPr>
      <t>II</t>
    </r>
    <phoneticPr fontId="3" type="noConversion"/>
  </si>
  <si>
    <r>
      <t xml:space="preserve">숙달 비경: 묘언 </t>
    </r>
    <r>
      <rPr>
        <sz val="9"/>
        <color theme="1"/>
        <rFont val="바탕"/>
        <family val="1"/>
        <charset val="129"/>
      </rPr>
      <t>III</t>
    </r>
    <phoneticPr fontId="3" type="noConversion"/>
  </si>
  <si>
    <r>
      <t xml:space="preserve">숙달 비경: 묘언 </t>
    </r>
    <r>
      <rPr>
        <sz val="9"/>
        <color theme="1"/>
        <rFont val="바탕"/>
        <family val="1"/>
        <charset val="129"/>
      </rPr>
      <t>IV</t>
    </r>
    <phoneticPr fontId="3" type="noConversion"/>
  </si>
  <si>
    <r>
      <t xml:space="preserve">숙달 비경: 율장 </t>
    </r>
    <r>
      <rPr>
        <sz val="9"/>
        <color theme="1"/>
        <rFont val="바탕"/>
        <family val="1"/>
        <charset val="129"/>
      </rPr>
      <t>I</t>
    </r>
    <phoneticPr fontId="3" type="noConversion"/>
  </si>
  <si>
    <r>
      <t xml:space="preserve">숙달 비경: 율장 </t>
    </r>
    <r>
      <rPr>
        <sz val="9"/>
        <color theme="1"/>
        <rFont val="바탕"/>
        <family val="1"/>
        <charset val="129"/>
      </rPr>
      <t>II</t>
    </r>
    <phoneticPr fontId="3" type="noConversion"/>
  </si>
  <si>
    <r>
      <t xml:space="preserve">숙달 비경: 율장 </t>
    </r>
    <r>
      <rPr>
        <sz val="9"/>
        <color theme="1"/>
        <rFont val="바탕"/>
        <family val="1"/>
        <charset val="129"/>
      </rPr>
      <t>III</t>
    </r>
    <phoneticPr fontId="3" type="noConversion"/>
  </si>
  <si>
    <r>
      <t xml:space="preserve">숙달 비경: 율장 </t>
    </r>
    <r>
      <rPr>
        <sz val="9"/>
        <color theme="1"/>
        <rFont val="바탕"/>
        <family val="1"/>
        <charset val="129"/>
      </rPr>
      <t>IV</t>
    </r>
    <phoneticPr fontId="3" type="noConversion"/>
  </si>
  <si>
    <r>
      <t xml:space="preserve">추억: 폭풍같이 포효하는 드래곤 </t>
    </r>
    <r>
      <rPr>
        <sz val="9"/>
        <color theme="1"/>
        <rFont val="바탕"/>
        <family val="1"/>
        <charset val="129"/>
      </rPr>
      <t>I</t>
    </r>
    <phoneticPr fontId="3" type="noConversion"/>
  </si>
  <si>
    <r>
      <t xml:space="preserve">추억: 폭풍같이 포효하는 드래곤 </t>
    </r>
    <r>
      <rPr>
        <sz val="9"/>
        <color theme="1"/>
        <rFont val="바탕"/>
        <family val="1"/>
        <charset val="129"/>
      </rPr>
      <t>II</t>
    </r>
    <phoneticPr fontId="3" type="noConversion"/>
  </si>
  <si>
    <r>
      <t xml:space="preserve">추억: 폭풍같이 포효하는 드래곤 </t>
    </r>
    <r>
      <rPr>
        <sz val="9"/>
        <color theme="1"/>
        <rFont val="바탕"/>
        <family val="1"/>
        <charset val="129"/>
      </rPr>
      <t>III</t>
    </r>
    <phoneticPr fontId="3" type="noConversion"/>
  </si>
  <si>
    <r>
      <t xml:space="preserve">추억: 폭풍같이 포효하는 드래곤 </t>
    </r>
    <r>
      <rPr>
        <sz val="9"/>
        <color theme="1"/>
        <rFont val="바탕"/>
        <family val="1"/>
        <charset val="129"/>
      </rPr>
      <t>IV</t>
    </r>
    <phoneticPr fontId="3" type="noConversion"/>
  </si>
  <si>
    <r>
      <t xml:space="preserve">추억: 폭풍같이 포효하는 드래곤 </t>
    </r>
    <r>
      <rPr>
        <sz val="9"/>
        <color theme="1"/>
        <rFont val="바탕"/>
        <family val="1"/>
        <charset val="129"/>
      </rPr>
      <t>V</t>
    </r>
    <phoneticPr fontId="3" type="noConversion"/>
  </si>
  <si>
    <r>
      <t xml:space="preserve">추억: 폭풍같이 포효하는 드래곤 </t>
    </r>
    <r>
      <rPr>
        <sz val="9"/>
        <color theme="1"/>
        <rFont val="바탕"/>
        <family val="1"/>
        <charset val="129"/>
      </rPr>
      <t>VI</t>
    </r>
    <phoneticPr fontId="3" type="noConversion"/>
  </si>
  <si>
    <t>철광</t>
  </si>
  <si>
    <t>백철</t>
  </si>
  <si>
    <t>수정덩이</t>
  </si>
  <si>
    <t>마법 수정석 조각</t>
  </si>
  <si>
    <t>성은 광석</t>
  </si>
  <si>
    <t>생명력을 흡수한 용의 이빨</t>
  </si>
  <si>
    <t>자수정 덩이</t>
  </si>
  <si>
    <t>북대륙의 활 원형</t>
  </si>
  <si>
    <t>북대륙의 양손검 원형</t>
  </si>
  <si>
    <t>북대륙의 법구 원형</t>
  </si>
  <si>
    <t>북대륙의 장병기 원형</t>
  </si>
  <si>
    <t>서리꽃 꽃술</t>
  </si>
  <si>
    <t>화염꽃 꽃술</t>
  </si>
  <si>
    <t>전기 수정</t>
  </si>
  <si>
    <t>나비 날개</t>
  </si>
  <si>
    <t>청개구리</t>
  </si>
  <si>
    <t>반딧불 정수</t>
  </si>
  <si>
    <t>도마뱀 꼬리</t>
  </si>
  <si>
    <t>수정 코어</t>
  </si>
  <si>
    <t>말총</t>
  </si>
  <si>
    <t>추추 보옥</t>
  </si>
  <si>
    <t>심비 성물함 · 3등급</t>
    <phoneticPr fontId="3" type="noConversion"/>
  </si>
  <si>
    <t>심비 성물함 · 2등급</t>
    <phoneticPr fontId="3" type="noConversion"/>
  </si>
  <si>
    <t>심비 성물함 · 1등급</t>
    <phoneticPr fontId="3" type="noConversion"/>
  </si>
  <si>
    <t>야외 채집</t>
    <phoneticPr fontId="3" type="noConversion"/>
  </si>
  <si>
    <t>교환</t>
    <phoneticPr fontId="3" type="noConversion"/>
  </si>
  <si>
    <t>울프의 영주 도전 보상</t>
    <phoneticPr fontId="3" type="noConversion"/>
  </si>
  <si>
    <t>몬드 지역 영역 토벌 도전 보상</t>
    <phoneticPr fontId="3" type="noConversion"/>
  </si>
  <si>
    <t>리월 지역 영역 토벌 도전 보상</t>
    <phoneticPr fontId="3" type="noConversion"/>
  </si>
  <si>
    <t>이나즈마 지역 영역 토벌 도전 보상</t>
    <phoneticPr fontId="3" type="noConversion"/>
  </si>
  <si>
    <t>수메르 지역 영역 토벌 도전 보상</t>
    <phoneticPr fontId="3" type="noConversion"/>
  </si>
  <si>
    <t>물억새밭 채집</t>
    <phoneticPr fontId="3" type="noConversion"/>
  </si>
  <si>
    <t>절벽 아래 채집</t>
    <phoneticPr fontId="3" type="noConversion"/>
  </si>
  <si>
    <t>담수 수역 채집</t>
    <phoneticPr fontId="3" type="noConversion"/>
  </si>
  <si>
    <t>도마뱀을 포획하여 채집</t>
    <phoneticPr fontId="3" type="noConversion"/>
  </si>
  <si>
    <t>수정 나비를 포획하여 채집</t>
    <phoneticPr fontId="3" type="noConversion"/>
  </si>
  <si>
    <t>백철</t>
    <phoneticPr fontId="3" type="noConversion"/>
  </si>
  <si>
    <t>수정덩이</t>
    <phoneticPr fontId="3" type="noConversion"/>
  </si>
  <si>
    <t>중앙 대륙의 한손검 원형</t>
    <phoneticPr fontId="3" type="noConversion"/>
  </si>
  <si>
    <t>중앙 대륙의 활 원형</t>
    <phoneticPr fontId="3" type="noConversion"/>
  </si>
  <si>
    <t>중앙 대륙의 양손검 원형</t>
    <phoneticPr fontId="3" type="noConversion"/>
  </si>
  <si>
    <t>중앙 대륙의 법구 원형</t>
    <phoneticPr fontId="3" type="noConversion"/>
  </si>
  <si>
    <t>중앙 대륙의 장병기 원형</t>
    <phoneticPr fontId="3" type="noConversion"/>
  </si>
  <si>
    <t>비파랴스</t>
    <phoneticPr fontId="3" type="noConversion"/>
  </si>
  <si>
    <t>마법 수정석 조각</t>
    <phoneticPr fontId="3" type="noConversion"/>
  </si>
  <si>
    <t>성은 광석</t>
    <phoneticPr fontId="3" type="noConversion"/>
  </si>
  <si>
    <t>자수정 덩이</t>
    <phoneticPr fontId="3" type="noConversion"/>
  </si>
  <si>
    <t>기이한 「이빨」</t>
    <phoneticPr fontId="3" type="noConversion"/>
  </si>
  <si>
    <t>변환</t>
    <phoneticPr fontId="3" type="noConversion"/>
  </si>
  <si>
    <t>북대륙의 한손검 원형</t>
    <phoneticPr fontId="3" type="noConversion"/>
  </si>
  <si>
    <r>
      <t xml:space="preserve">추억: 황금과 쓸쓸한 그림자 </t>
    </r>
    <r>
      <rPr>
        <sz val="9"/>
        <color theme="1"/>
        <rFont val="바탕"/>
        <family val="1"/>
        <charset val="129"/>
      </rPr>
      <t>I</t>
    </r>
    <phoneticPr fontId="3" type="noConversion"/>
  </si>
  <si>
    <r>
      <t xml:space="preserve">추억: 황금과 쓸쓸한 그림자 </t>
    </r>
    <r>
      <rPr>
        <sz val="9"/>
        <color theme="1"/>
        <rFont val="바탕"/>
        <family val="1"/>
        <charset val="129"/>
      </rPr>
      <t>II</t>
    </r>
    <phoneticPr fontId="3" type="noConversion"/>
  </si>
  <si>
    <r>
      <t xml:space="preserve">추억: 황금과 쓸쓸한 그림자 </t>
    </r>
    <r>
      <rPr>
        <sz val="9"/>
        <color theme="1"/>
        <rFont val="바탕"/>
        <family val="1"/>
        <charset val="129"/>
      </rPr>
      <t>III</t>
    </r>
    <phoneticPr fontId="3" type="noConversion"/>
  </si>
  <si>
    <r>
      <t xml:space="preserve">추억: 황금과 쓸쓸한 그림자 </t>
    </r>
    <r>
      <rPr>
        <sz val="9"/>
        <color theme="1"/>
        <rFont val="바탕"/>
        <family val="1"/>
        <charset val="129"/>
      </rPr>
      <t>IV</t>
    </r>
    <phoneticPr fontId="3" type="noConversion"/>
  </si>
  <si>
    <t>이상한 꿈의 용매</t>
    <phoneticPr fontId="3" type="noConversion"/>
  </si>
  <si>
    <t>소모품</t>
    <phoneticPr fontId="3" type="noConversion"/>
  </si>
  <si>
    <t>동풍의 숨결</t>
    <phoneticPr fontId="3" type="noConversion"/>
  </si>
  <si>
    <r>
      <t xml:space="preserve">추억: 산악을 뒤흔드는 용 </t>
    </r>
    <r>
      <rPr>
        <sz val="9"/>
        <color theme="1"/>
        <rFont val="바탕"/>
        <family val="1"/>
        <charset val="129"/>
      </rPr>
      <t>I</t>
    </r>
    <phoneticPr fontId="3" type="noConversion"/>
  </si>
  <si>
    <r>
      <t xml:space="preserve">추억: 산악을 뒤흔드는 용 </t>
    </r>
    <r>
      <rPr>
        <sz val="9"/>
        <color theme="1"/>
        <rFont val="바탕"/>
        <family val="1"/>
        <charset val="129"/>
      </rPr>
      <t>II</t>
    </r>
    <phoneticPr fontId="3" type="noConversion"/>
  </si>
  <si>
    <r>
      <t xml:space="preserve">추억: 산악을 뒤흔드는 용 </t>
    </r>
    <r>
      <rPr>
        <sz val="9"/>
        <color theme="1"/>
        <rFont val="바탕"/>
        <family val="1"/>
        <charset val="129"/>
      </rPr>
      <t>III</t>
    </r>
    <phoneticPr fontId="3" type="noConversion"/>
  </si>
  <si>
    <r>
      <t xml:space="preserve">추억: 산악을 뒤흔드는 용 </t>
    </r>
    <r>
      <rPr>
        <sz val="9"/>
        <color theme="1"/>
        <rFont val="바탕"/>
        <family val="1"/>
        <charset val="129"/>
      </rPr>
      <t>IV</t>
    </r>
    <phoneticPr fontId="3" type="noConversion"/>
  </si>
  <si>
    <r>
      <t xml:space="preserve">추억: 홍련의 진검승부 </t>
    </r>
    <r>
      <rPr>
        <sz val="9"/>
        <color theme="1"/>
        <rFont val="바탕"/>
        <family val="1"/>
        <charset val="129"/>
      </rPr>
      <t>I</t>
    </r>
    <phoneticPr fontId="3" type="noConversion"/>
  </si>
  <si>
    <r>
      <t xml:space="preserve">추억: 홍련의 진검승부 </t>
    </r>
    <r>
      <rPr>
        <sz val="9"/>
        <color theme="1"/>
        <rFont val="바탕"/>
        <family val="1"/>
        <charset val="129"/>
      </rPr>
      <t>II</t>
    </r>
    <phoneticPr fontId="3" type="noConversion"/>
  </si>
  <si>
    <r>
      <t xml:space="preserve">추억: 홍련의 진검승부 </t>
    </r>
    <r>
      <rPr>
        <sz val="9"/>
        <color theme="1"/>
        <rFont val="바탕"/>
        <family val="1"/>
        <charset val="129"/>
      </rPr>
      <t>III</t>
    </r>
    <phoneticPr fontId="3" type="noConversion"/>
  </si>
  <si>
    <r>
      <t xml:space="preserve">추억: 홍련의 진검승부 </t>
    </r>
    <r>
      <rPr>
        <sz val="9"/>
        <color theme="1"/>
        <rFont val="바탕"/>
        <family val="1"/>
        <charset val="129"/>
      </rPr>
      <t>IV</t>
    </r>
    <phoneticPr fontId="3" type="noConversion"/>
  </si>
  <si>
    <r>
      <t xml:space="preserve">추억: 영원의 수호자 </t>
    </r>
    <r>
      <rPr>
        <sz val="9"/>
        <color theme="1"/>
        <rFont val="바탕"/>
        <family val="1"/>
        <charset val="129"/>
      </rPr>
      <t>I</t>
    </r>
    <phoneticPr fontId="3" type="noConversion"/>
  </si>
  <si>
    <r>
      <t xml:space="preserve">추억: 영원의 수호자 </t>
    </r>
    <r>
      <rPr>
        <sz val="9"/>
        <color theme="1"/>
        <rFont val="바탕"/>
        <family val="1"/>
        <charset val="129"/>
      </rPr>
      <t>II</t>
    </r>
    <phoneticPr fontId="3" type="noConversion"/>
  </si>
  <si>
    <r>
      <t xml:space="preserve">추억: 영원의 수호자 </t>
    </r>
    <r>
      <rPr>
        <sz val="9"/>
        <color theme="1"/>
        <rFont val="바탕"/>
        <family val="1"/>
        <charset val="129"/>
      </rPr>
      <t>III</t>
    </r>
    <phoneticPr fontId="3" type="noConversion"/>
  </si>
  <si>
    <r>
      <t xml:space="preserve">추억: 영원의 수호자 </t>
    </r>
    <r>
      <rPr>
        <sz val="9"/>
        <color theme="1"/>
        <rFont val="바탕"/>
        <family val="1"/>
        <charset val="129"/>
      </rPr>
      <t>IV</t>
    </r>
    <phoneticPr fontId="3" type="noConversion"/>
  </si>
  <si>
    <r>
      <t xml:space="preserve">추억: 칠엽 중존의 유리단 </t>
    </r>
    <r>
      <rPr>
        <sz val="9"/>
        <color theme="1"/>
        <rFont val="바탕"/>
        <family val="1"/>
        <charset val="129"/>
      </rPr>
      <t>I</t>
    </r>
    <phoneticPr fontId="3" type="noConversion"/>
  </si>
  <si>
    <r>
      <t xml:space="preserve">추억: 칠엽 중존의 유리단 </t>
    </r>
    <r>
      <rPr>
        <sz val="9"/>
        <color theme="1"/>
        <rFont val="바탕"/>
        <family val="1"/>
        <charset val="129"/>
      </rPr>
      <t>II</t>
    </r>
    <phoneticPr fontId="3" type="noConversion"/>
  </si>
  <si>
    <r>
      <t xml:space="preserve">추억: 칠엽 중존의 유리단 </t>
    </r>
    <r>
      <rPr>
        <sz val="9"/>
        <color theme="1"/>
        <rFont val="바탕"/>
        <family val="1"/>
        <charset val="129"/>
      </rPr>
      <t>III</t>
    </r>
    <phoneticPr fontId="3" type="noConversion"/>
  </si>
  <si>
    <r>
      <t xml:space="preserve">추억: 칠엽 중존의 유리단 </t>
    </r>
    <r>
      <rPr>
        <sz val="9"/>
        <color theme="1"/>
        <rFont val="바탕"/>
        <family val="1"/>
        <charset val="129"/>
      </rPr>
      <t>IV</t>
    </r>
    <phoneticPr fontId="3" type="noConversion"/>
  </si>
  <si>
    <t>그룹 이름</t>
    <phoneticPr fontId="3" type="noConversion"/>
  </si>
  <si>
    <t>GROUP_NAME</t>
    <phoneticPr fontId="3" type="noConversion"/>
  </si>
  <si>
    <t>비경 이름</t>
    <phoneticPr fontId="3" type="noConversion"/>
  </si>
  <si>
    <t>비경 설명</t>
    <phoneticPr fontId="3" type="noConversion"/>
  </si>
  <si>
    <t>비경 이미지</t>
    <phoneticPr fontId="3" type="noConversion"/>
  </si>
  <si>
    <t>순번</t>
    <phoneticPr fontId="3" type="noConversion"/>
  </si>
  <si>
    <t>지속 시간 발동 횟수</t>
    <phoneticPr fontId="3" type="noConversion"/>
  </si>
  <si>
    <t>QUEST_TYPE</t>
    <phoneticPr fontId="3" type="noConversion"/>
  </si>
  <si>
    <t>표식 부착 상태 시</t>
    <phoneticPr fontId="3" type="noConversion"/>
  </si>
  <si>
    <t>적의 원소 공격이 보호막의 보호를 받지 못한 캐릭터 명중 시</t>
    <phoneticPr fontId="3" type="noConversion"/>
  </si>
  <si>
    <t>작열 게이지 한계 도달 시</t>
    <phoneticPr fontId="3" type="noConversion"/>
  </si>
  <si>
    <t>「악요의 요고우 텐마」 상태에 진입</t>
    <phoneticPr fontId="3" type="noConversion"/>
  </si>
  <si>
    <t>해당 캐릭터에게 표식 부착</t>
    <phoneticPr fontId="3" type="noConversion"/>
  </si>
  <si>
    <t>적의 피해 저항 능력 증가</t>
    <phoneticPr fontId="3" type="noConversion"/>
  </si>
  <si>
    <t>적이 가하는 피해 증가</t>
    <phoneticPr fontId="3" type="noConversion"/>
  </si>
  <si>
    <t>원소 에너지 획득</t>
    <phoneticPr fontId="3" type="noConversion"/>
  </si>
  <si>
    <t>원소 피해</t>
    <phoneticPr fontId="3" type="noConversion"/>
  </si>
  <si>
    <r>
      <t>적이 「악연(</t>
    </r>
    <r>
      <rPr>
        <sz val="9"/>
        <color theme="1"/>
        <rFont val="새굴림"/>
        <family val="3"/>
        <charset val="134"/>
      </rPr>
      <t>悪縁</t>
    </r>
    <r>
      <rPr>
        <sz val="9"/>
        <color theme="1"/>
        <rFont val="맑은 고딕"/>
        <family val="3"/>
        <charset val="129"/>
        <scheme val="minor"/>
      </rPr>
      <t>)」 지속적으로 흡수 시</t>
    </r>
    <phoneticPr fontId="3" type="noConversion"/>
  </si>
  <si>
    <t>적이 「악요의 요고우 텐마」 상태 진입 시</t>
    <phoneticPr fontId="3" type="noConversion"/>
  </si>
  <si>
    <t>적의 「악요의 요고우 텐마」 상태 해제 시</t>
    <phoneticPr fontId="3" type="noConversion"/>
  </si>
  <si>
    <t>캐릭터가 지면의 원소 매트릭스 위에 있을 시</t>
    <phoneticPr fontId="3" type="noConversion"/>
  </si>
  <si>
    <t>불 원소: 지면의 서리 상태 제거</t>
    <phoneticPr fontId="3" type="noConversion"/>
  </si>
  <si>
    <t>얼음 원소: 지면의 잔불 상태 제거</t>
    <phoneticPr fontId="3" type="noConversion"/>
  </si>
  <si>
    <t>바람 원소: 상승 기류 생성</t>
    <phoneticPr fontId="3" type="noConversion"/>
  </si>
  <si>
    <t>물 원소: 지속적인 치유 효과 생성</t>
    <phoneticPr fontId="3" type="noConversion"/>
  </si>
  <si>
    <t>번개 원소: 정기의 신 제압 및 과부하</t>
    <phoneticPr fontId="3" type="noConversion"/>
  </si>
  <si>
    <t>옵션 지속 시간 발동 횟수</t>
    <phoneticPr fontId="3" type="noConversion"/>
  </si>
  <si>
    <t>캐릭터 경험치</t>
  </si>
  <si>
    <t>호감도 경험치</t>
  </si>
  <si>
    <t>모험가의 꽃</t>
  </si>
  <si>
    <t>모험가의 꽁지 깃털</t>
  </si>
  <si>
    <t>모험가의 회중시계</t>
  </si>
  <si>
    <t>모험가의 황금잔</t>
  </si>
  <si>
    <t>모험가의 머리띠</t>
  </si>
  <si>
    <t>행운아의 네잎 클로버</t>
  </si>
  <si>
    <t>행운아의 독수리깃</t>
  </si>
  <si>
    <t>행운아의 모래시계</t>
  </si>
  <si>
    <t>행운아의 잔</t>
  </si>
  <si>
    <t>행운아의 은관</t>
  </si>
  <si>
    <t>떠돌이 의사의 은련</t>
  </si>
  <si>
    <t>떠돌이 의사의 올빼미깃</t>
  </si>
  <si>
    <t>떠돌이 의사의 회중시계</t>
  </si>
  <si>
    <t>떠돌이 의사의 약주전자</t>
  </si>
  <si>
    <t>떠돌이 의사의 두건</t>
  </si>
  <si>
    <t>옛 벗의 마음</t>
  </si>
  <si>
    <t>귀향의 깃털</t>
  </si>
  <si>
    <t>빛을 좇는 돌</t>
  </si>
  <si>
    <t>이국의 술잔</t>
  </si>
  <si>
    <t>이별의 모자</t>
  </si>
  <si>
    <t>기적의 꽃</t>
  </si>
  <si>
    <t>기적의 깃털</t>
  </si>
  <si>
    <t>기적의 모래</t>
  </si>
  <si>
    <t>기적의 잔</t>
  </si>
  <si>
    <t>기적의 귀걸이</t>
  </si>
  <si>
    <t>전투광의 장미</t>
  </si>
  <si>
    <t>전투광의 깃털</t>
  </si>
  <si>
    <t>전투광의 시계</t>
  </si>
  <si>
    <t>전투광의 해골잔</t>
  </si>
  <si>
    <t>전투광의 귀면</t>
  </si>
  <si>
    <t>교관의 브로치</t>
  </si>
  <si>
    <t>교관의 깃털장식</t>
  </si>
  <si>
    <t>교관의 회중시계</t>
  </si>
  <si>
    <t>교관의 찻잔</t>
  </si>
  <si>
    <t>교관의 모자</t>
  </si>
  <si>
    <t>유배자의 꽃</t>
  </si>
  <si>
    <t>유배자의 깃털</t>
  </si>
  <si>
    <t>유배자의 회중시계</t>
  </si>
  <si>
    <t>유배자의 잔</t>
  </si>
  <si>
    <t>유배자의 머리장식</t>
  </si>
  <si>
    <t>수호의 꽃</t>
  </si>
  <si>
    <t>수호의 인장</t>
  </si>
  <si>
    <t>수호의 탁상시계</t>
  </si>
  <si>
    <t>수호의 잔</t>
  </si>
  <si>
    <t>수호의 띠</t>
  </si>
  <si>
    <t>용사의 훈장</t>
  </si>
  <si>
    <t>용사의 기대</t>
  </si>
  <si>
    <t>용사의 강인함</t>
  </si>
  <si>
    <t>용사의 환송</t>
  </si>
  <si>
    <t>용사의 모자</t>
  </si>
  <si>
    <t>무인의 붉은 꽃</t>
  </si>
  <si>
    <t>무인의 깃털장식</t>
  </si>
  <si>
    <t>무인의 물시계</t>
  </si>
  <si>
    <t>무인의 술잔</t>
  </si>
  <si>
    <t>무인의 두건</t>
  </si>
  <si>
    <t>노름꾼의 브로치</t>
  </si>
  <si>
    <t>노름꾼의 깃털장식</t>
  </si>
  <si>
    <t>노름꾼의 회중시계</t>
  </si>
  <si>
    <t>노름꾼의 주사위</t>
  </si>
  <si>
    <t>노름꾼의 귀걸이</t>
  </si>
  <si>
    <t>학사의 책갈피</t>
  </si>
  <si>
    <t>학사의 깃펜</t>
  </si>
  <si>
    <t>학사의 탁상시계</t>
  </si>
  <si>
    <t>학사의 먹잔</t>
  </si>
  <si>
    <t>학사의 렌즈</t>
  </si>
  <si>
    <t>제화의 관</t>
  </si>
  <si>
    <t>제수의 관</t>
  </si>
  <si>
    <t>제뢰의 관</t>
  </si>
  <si>
    <t>제빙의 관</t>
  </si>
  <si>
    <t>검투사의 미련</t>
  </si>
  <si>
    <t>검투사의 귀결</t>
  </si>
  <si>
    <t>검투사의 희망</t>
  </si>
  <si>
    <t>검투사의 취기</t>
  </si>
  <si>
    <t>검투사의 개선</t>
  </si>
  <si>
    <t>악단의 서광</t>
  </si>
  <si>
    <t>연주자의 화살깃</t>
  </si>
  <si>
    <t>피날레의 시계</t>
  </si>
  <si>
    <t>음유시인의 주전자</t>
  </si>
  <si>
    <t>지휘의 탑 햇</t>
  </si>
  <si>
    <t>뇌조의 연민</t>
  </si>
  <si>
    <t>번개 재앙의 생존자</t>
  </si>
  <si>
    <t>뇌정의 시계</t>
  </si>
  <si>
    <t>낙뢰의 흉조</t>
  </si>
  <si>
    <t>번개를 부르는 모자</t>
  </si>
  <si>
    <t>뇌전 정복자의 마음</t>
  </si>
  <si>
    <t>뇌전 정복자의 깃털</t>
  </si>
  <si>
    <t>뇌전 정복자의 시계</t>
  </si>
  <si>
    <t>뇌전 정복자의 술잔</t>
  </si>
  <si>
    <t>뇌전 정복자의 관</t>
  </si>
  <si>
    <t>야생화 기억 속의 푸른 들판</t>
  </si>
  <si>
    <t>사냥꾼의 푸른 화살깃</t>
  </si>
  <si>
    <t>청록색 사냥꾼의 확신</t>
  </si>
  <si>
    <t>청록색 사냥꾼의 그릇</t>
  </si>
  <si>
    <t>청록색 사냥꾼의 모자</t>
  </si>
  <si>
    <t>먼 곳에 있는 소녀의 마음</t>
  </si>
  <si>
    <t>소녀의 흔들리는 그리움</t>
  </si>
  <si>
    <t>소녀의 짧은 행복</t>
  </si>
  <si>
    <t>소녀의 짧은 여가</t>
  </si>
  <si>
    <t>소녀의 꺾여가는 미모</t>
  </si>
  <si>
    <t>바위 틈에서 자라난 꽃</t>
  </si>
  <si>
    <t>험한 산봉우리의 날개</t>
  </si>
  <si>
    <t>성라규벽의 시계</t>
  </si>
  <si>
    <t>위암 반석의 술잔</t>
  </si>
  <si>
    <t>부동현석의 상</t>
  </si>
  <si>
    <t>여름 축제의 꽃</t>
  </si>
  <si>
    <t>여름 축제의 끝</t>
  </si>
  <si>
    <t>여름 축제의 시계</t>
  </si>
  <si>
    <t>여름 축제의 물풍선</t>
  </si>
  <si>
    <t>여름 축제의 가면</t>
  </si>
  <si>
    <t>마녀의 염화꽃</t>
  </si>
  <si>
    <t>마녀의 불타는 깃털</t>
  </si>
  <si>
    <t>마녀의 파멸의 시간</t>
  </si>
  <si>
    <t>마녀 마음 속의 불꽃</t>
  </si>
  <si>
    <t>불타오르는 마녀 모자</t>
  </si>
  <si>
    <t>불 위를 걷는 자의 결단</t>
  </si>
  <si>
    <t>불 위를 걷는 자의 해탈</t>
  </si>
  <si>
    <t>불 위를 걷는 자의 시련</t>
  </si>
  <si>
    <t>불 위를 걷는 자의 깨달음</t>
  </si>
  <si>
    <t>불 위를 걷는 자의 지혜</t>
  </si>
  <si>
    <t>피에 물든 강철 심장</t>
  </si>
  <si>
    <t>피에 물든 검은 깃털</t>
  </si>
  <si>
    <t>피에 물든 기사의 시계</t>
  </si>
  <si>
    <t>피에 물든 기사의 술잔</t>
  </si>
  <si>
    <t>피에 물든 철가면</t>
  </si>
  <si>
    <t>왕실의 꽃</t>
  </si>
  <si>
    <t>왕실의 깃털</t>
  </si>
  <si>
    <t>왕실의 시계</t>
  </si>
  <si>
    <t>왕실의 은항아리</t>
  </si>
  <si>
    <t>왕실의 가면</t>
  </si>
  <si>
    <t>눈보라를 견딘 그리움</t>
  </si>
  <si>
    <t>얼음을 깨며 나아가는 집녑</t>
  </si>
  <si>
    <t>눈 덮인 고향의 최후</t>
  </si>
  <si>
    <t>서리를 감싼 기골</t>
  </si>
  <si>
    <t>빙설을 밟는 소리</t>
  </si>
  <si>
    <t>도금 브로치</t>
  </si>
  <si>
    <t>추억의 바람</t>
  </si>
  <si>
    <t>단단한 구리 나침반</t>
  </si>
  <si>
    <t>해연의 잔</t>
  </si>
  <si>
    <t>술로 얼룩진 수병모</t>
  </si>
  <si>
    <t>공로의 꽃</t>
  </si>
  <si>
    <t>소무의 깃털</t>
  </si>
  <si>
    <t>금동의 해시계</t>
  </si>
  <si>
    <t>맹세의 금잔</t>
  </si>
  <si>
    <t>장수의 투구</t>
  </si>
  <si>
    <t>무구의 꽃</t>
  </si>
  <si>
    <t>명의의 깃털</t>
  </si>
  <si>
    <t>정지된 시간</t>
  </si>
  <si>
    <t>초월의 잔</t>
  </si>
  <si>
    <t>조소의 가면</t>
  </si>
  <si>
    <t>속박의 꽃</t>
  </si>
  <si>
    <t>회상의 화살</t>
  </si>
  <si>
    <t>아침 이슬의 시간</t>
  </si>
  <si>
    <t>기도하는 마음</t>
  </si>
  <si>
    <t>무상의 가면</t>
  </si>
  <si>
    <t>위엄의 날밑</t>
  </si>
  <si>
    <t>떨어진 깃털</t>
  </si>
  <si>
    <t>뇌운의 함</t>
  </si>
  <si>
    <t>진홍의 주전자</t>
  </si>
  <si>
    <t>화려한 투구</t>
  </si>
  <si>
    <t>바다에 물든 꽃</t>
  </si>
  <si>
    <t>연궁의 깃털</t>
  </si>
  <si>
    <t>이별의 조개</t>
  </si>
  <si>
    <t>진주의 요람</t>
  </si>
  <si>
    <t>와타츠미의 왕관</t>
  </si>
  <si>
    <t>영광의 꽃의 시간</t>
  </si>
  <si>
    <t>화관(華館)의 깃털</t>
  </si>
  <si>
    <t>중생의 노래</t>
  </si>
  <si>
    <t>꿈에서 깬 조롱박</t>
  </si>
  <si>
    <t>형해의 삿갓</t>
  </si>
  <si>
    <t>생령의 꽃</t>
  </si>
  <si>
    <t>숨겨진 빛의 깃털</t>
  </si>
  <si>
    <t>태양의 유물</t>
  </si>
  <si>
    <t>계약의 순간</t>
  </si>
  <si>
    <t>번개의 자태</t>
  </si>
  <si>
    <t>혼향의 꽃</t>
  </si>
  <si>
    <t>옥의 잎</t>
  </si>
  <si>
    <t>축사의 증명</t>
  </si>
  <si>
    <t>샘물의 찻잔</t>
  </si>
  <si>
    <t>추억의 보옥</t>
  </si>
  <si>
    <t>미궁의 유객</t>
  </si>
  <si>
    <t>푸른 덩굴의 현자</t>
  </si>
  <si>
    <t>현명의 주기</t>
  </si>
  <si>
    <t>방황하는 자의 등잔</t>
  </si>
  <si>
    <t>월계수 왕관</t>
  </si>
  <si>
    <t>꿈속에 피어난 철의 꽃</t>
  </si>
  <si>
    <t>심판의 날개</t>
  </si>
  <si>
    <t>가라앉은 세월</t>
  </si>
  <si>
    <t>달콤한 마지막 연회</t>
  </si>
  <si>
    <t>모래왕의 그림자</t>
  </si>
  <si>
    <t>왕의 도시의 탄생</t>
  </si>
  <si>
    <t>황금빛 국가의 결말</t>
  </si>
  <si>
    <t>길을 잃어버린 시계</t>
  </si>
  <si>
    <t>기나긴 꿈의 수호</t>
  </si>
  <si>
    <t>사막 왕족의 유산</t>
  </si>
  <si>
    <t>월녀의 색채</t>
  </si>
  <si>
    <t>시들어버린 연회</t>
  </si>
  <si>
    <t>엉겨 붙은 찰나</t>
  </si>
  <si>
    <t>비밀을 지키는 요술병</t>
  </si>
  <si>
    <t>자수정 화관</t>
  </si>
  <si>
    <t>슬라임 응축액</t>
  </si>
  <si>
    <t>슬라임 청</t>
  </si>
  <si>
    <t>슬라임 원액</t>
  </si>
  <si>
    <t>부서진 가면</t>
  </si>
  <si>
    <t>오염된 가면</t>
  </si>
  <si>
    <t>불길한 가면</t>
  </si>
  <si>
    <t>이능 두루마리</t>
  </si>
  <si>
    <t>봉마의 두루마리</t>
  </si>
  <si>
    <t>금주의 두루마리</t>
  </si>
  <si>
    <t>견고한 화살촉</t>
  </si>
  <si>
    <t>날카로운 화살촉</t>
  </si>
  <si>
    <t>역전의 화살촉</t>
  </si>
  <si>
    <t>신병의 휘장</t>
  </si>
  <si>
    <t>사관의 휘장</t>
  </si>
  <si>
    <t>위관의 휘장</t>
  </si>
  <si>
    <t>보물찾기 까마귀 휘장</t>
  </si>
  <si>
    <t>실버 까마귀 휘장</t>
  </si>
  <si>
    <t>골드 까마귀 휘장</t>
  </si>
  <si>
    <t>구라구라 꽃꿀</t>
  </si>
  <si>
    <t>반짝반짝 꽃꿀</t>
  </si>
  <si>
    <t>원소 꽃꿀</t>
  </si>
  <si>
    <t>오래된 코등이</t>
  </si>
  <si>
    <t>카게우치 코등이</t>
  </si>
  <si>
    <t>명검 코등이</t>
  </si>
  <si>
    <t>떠도는 정령 코어 껍데기</t>
  </si>
  <si>
    <t>떠도는 정령 코어</t>
  </si>
  <si>
    <t>떠도는 정령 결정화 코어</t>
  </si>
  <si>
    <t>버섯몬 포자</t>
  </si>
  <si>
    <t>형광 포자 분말</t>
  </si>
  <si>
    <t>포낭 결정 가루</t>
  </si>
  <si>
    <t>빛바랜 붉은 비단</t>
  </si>
  <si>
    <t>장식된 붉은 비단</t>
  </si>
  <si>
    <t>금자수 붉은 비단</t>
  </si>
  <si>
    <t>사냥꾼의 제도</t>
  </si>
  <si>
    <t>어두운 조각상</t>
  </si>
  <si>
    <t>흑야의 조각상</t>
  </si>
  <si>
    <t>그윽한 조각상</t>
  </si>
  <si>
    <t>활기를 잃은 버섯핵</t>
  </si>
  <si>
    <t>잠든 버섯핵</t>
  </si>
  <si>
    <t>튼튼한 버섯핵</t>
  </si>
  <si>
    <t>혼돈 용기</t>
  </si>
  <si>
    <t>혼돈 모듈</t>
  </si>
  <si>
    <t>혼돈 볼트</t>
  </si>
  <si>
    <t>파손된 결정</t>
  </si>
  <si>
    <t>찬란하게 빛나는 결정</t>
  </si>
  <si>
    <t>부서진 갑골</t>
  </si>
  <si>
    <t>견고한 갑골</t>
  </si>
  <si>
    <t>문양이 새겨진 갑골</t>
  </si>
  <si>
    <t>수계(獸界) 늑대왕의 그릇</t>
  </si>
  <si>
    <t>룬 무늬 이빨</t>
  </si>
  <si>
    <t>버섯왕의 뾰족한 부리</t>
  </si>
  <si>
    <t>번개를 품은 야생 열매</t>
  </si>
  <si>
    <t>빛 인도 사면체</t>
  </si>
  <si>
    <t>영구동력 코어</t>
  </si>
  <si>
    <t>분쟁을 멈추는 넝쿨</t>
  </si>
  <si>
    <t>푸른 꽃날개</t>
  </si>
  <si>
    <t>동풍의 숨결</t>
  </si>
  <si>
    <t>만겁의 진의</t>
  </si>
  <si>
    <t>꼭두각시 줄</t>
  </si>
  <si>
    <t>무념의 거울</t>
  </si>
  <si>
    <t>공행의 방울</t>
  </si>
  <si>
    <t>자라나는 비취 가루</t>
  </si>
  <si>
    <t>자라나는 비취 조각</t>
  </si>
  <si>
    <t>자라나는 비취 덩이</t>
  </si>
  <si>
    <t>자라나는 비취</t>
  </si>
  <si>
    <t>휘황찬란한 다이아몬드 덩어리</t>
  </si>
  <si>
    <t>「자유」의 가르침</t>
  </si>
  <si>
    <t>「자유」의 인도</t>
  </si>
  <si>
    <t>「자유」의 철학</t>
  </si>
  <si>
    <t>「투쟁」의 가르침</t>
  </si>
  <si>
    <t>「투쟁」의 인도</t>
  </si>
  <si>
    <t>「투쟁」의 철학</t>
  </si>
  <si>
    <t>「시문」의 가르침</t>
  </si>
  <si>
    <t>「시문」의 인도</t>
  </si>
  <si>
    <t>「시문」의 철학</t>
  </si>
  <si>
    <t>「번영」의 가르침</t>
  </si>
  <si>
    <t>「번영」의 인도</t>
  </si>
  <si>
    <t>「번영」의 철학</t>
  </si>
  <si>
    <t>「근면」의 가르침</t>
  </si>
  <si>
    <t>「근면」의 인도</t>
  </si>
  <si>
    <t>「근면」의 철학</t>
  </si>
  <si>
    <t>「황금」의 가르침</t>
  </si>
  <si>
    <t>「황금」의 인도</t>
  </si>
  <si>
    <t>「황금」의 철학</t>
  </si>
  <si>
    <t>「부세」의 가르침</t>
  </si>
  <si>
    <t>「부세」의 인도</t>
  </si>
  <si>
    <t>「부세」의 철학</t>
  </si>
  <si>
    <t>「풍아」의 가르침</t>
  </si>
  <si>
    <t>「풍아」의 인도</t>
  </si>
  <si>
    <t>「풍아」의 철학</t>
  </si>
  <si>
    <t>「천광」의 가르침</t>
  </si>
  <si>
    <t>「천광」의 인도</t>
  </si>
  <si>
    <t>「천광」의 철학</t>
  </si>
  <si>
    <t>「간언」의 가르침</t>
  </si>
  <si>
    <t>「간언」의 인도</t>
  </si>
  <si>
    <t>「간언」의 철학</t>
  </si>
  <si>
    <t>「창의」의 가르침</t>
  </si>
  <si>
    <t>「창의」의 인도</t>
  </si>
  <si>
    <t>「창의」의 철학</t>
  </si>
  <si>
    <t>「실천」의 가르침</t>
  </si>
  <si>
    <t>「실천」의 인도</t>
  </si>
  <si>
    <t>「실천」의 철학</t>
  </si>
  <si>
    <t>고운한림의 신체</t>
  </si>
  <si>
    <t>금석극화의 호교(虎嚙)</t>
  </si>
  <si>
    <t>숲의 이슬을 닮은 동 부적</t>
  </si>
  <si>
    <t>숲의 이슬을 닮은 철 부적</t>
  </si>
  <si>
    <t>숲의 이슬을 닮은 은 부적</t>
  </si>
  <si>
    <t>숲의 이슬을 닮은 금 부적</t>
  </si>
  <si>
    <t>오아시스 화원의 추억</t>
  </si>
  <si>
    <t>오아시스 화원의 은혜</t>
  </si>
  <si>
    <t>오아시스 화원의 애념</t>
  </si>
  <si>
    <t>오아시스 화원의 진리</t>
  </si>
  <si>
    <t>태양 같은 권위의 메아리</t>
  </si>
  <si>
    <t>태양 같은 권위의 여광</t>
  </si>
  <si>
    <t>태양 같은 권위의 꿈</t>
  </si>
  <si>
    <t>태양 같은 권위의 과거</t>
  </si>
  <si>
    <t>기이한 「이빨」</t>
  </si>
  <si>
    <t>북대륙의 한손검 원형</t>
  </si>
  <si>
    <t>중앙 대륙의 한손검 원형</t>
  </si>
  <si>
    <t>중앙 대륙의 활 원형</t>
  </si>
  <si>
    <t>중앙 대륙의 양손검 원형</t>
  </si>
  <si>
    <t>중앙 대륙의 법구 원형</t>
  </si>
  <si>
    <t>중앙 대륙의 장병기 원형</t>
  </si>
  <si>
    <t>심비 성물함 · 3등급</t>
  </si>
  <si>
    <t>심비 성물함 · 2등급</t>
  </si>
  <si>
    <t>심비 성물함 · 1등급</t>
  </si>
  <si>
    <t>이상한 꿈의 용매</t>
  </si>
  <si>
    <t>분류 이름</t>
    <phoneticPr fontId="3" type="noConversion"/>
  </si>
  <si>
    <t>분류 아이콘</t>
    <phoneticPr fontId="3" type="noConversion"/>
  </si>
  <si>
    <t>#분류 이름</t>
    <phoneticPr fontId="3" type="noConversion"/>
  </si>
  <si>
    <t>CATEGORY_NAME</t>
    <phoneticPr fontId="3" type="noConversion"/>
  </si>
  <si>
    <t>CATEGORY_ICON</t>
    <phoneticPr fontId="3" type="noConversion"/>
  </si>
  <si>
    <t>부 옵션 그룹_1</t>
    <phoneticPr fontId="3" type="noConversion"/>
  </si>
  <si>
    <t>부 옵션 그룹_2</t>
    <phoneticPr fontId="3" type="noConversion"/>
  </si>
  <si>
    <t>부 옵션 그룹_3</t>
    <phoneticPr fontId="3" type="noConversion"/>
  </si>
  <si>
    <t>부 옵션 그룹_4</t>
    <phoneticPr fontId="3" type="noConversion"/>
  </si>
  <si>
    <t>SUB_OPTION_GROUP_1</t>
    <phoneticPr fontId="3" type="noConversion"/>
  </si>
  <si>
    <t>SUB_OPTION_GROUP_2</t>
    <phoneticPr fontId="3" type="noConversion"/>
  </si>
  <si>
    <t>SUB_OPTION_GROUP_3</t>
    <phoneticPr fontId="3" type="noConversion"/>
  </si>
  <si>
    <t>SUB_OPTION_GROUP_4</t>
    <phoneticPr fontId="3" type="noConversion"/>
  </si>
  <si>
    <t>세트 아이템 그룹</t>
    <phoneticPr fontId="3" type="noConversion"/>
  </si>
  <si>
    <t>아이템 획득처 그룹</t>
    <phoneticPr fontId="3" type="noConversion"/>
  </si>
  <si>
    <t>카테고리 아이디</t>
    <phoneticPr fontId="3" type="noConversion"/>
  </si>
  <si>
    <t>#지맥 이상 옵션 설명</t>
    <phoneticPr fontId="3" type="noConversion"/>
  </si>
  <si>
    <t>#지맥 이상 옵션 설명</t>
    <phoneticPr fontId="3" type="noConversion"/>
  </si>
  <si>
    <t>INDEX_PENALTY_OPTION</t>
    <phoneticPr fontId="3" type="noConversion"/>
  </si>
  <si>
    <t>INDEX_CATEGORY</t>
    <phoneticPr fontId="3" type="noConversion"/>
  </si>
  <si>
    <t>INDEX_SET_GROUP</t>
    <phoneticPr fontId="3" type="noConversion"/>
  </si>
  <si>
    <t>「정기(正機)의 신」 도전 보상</t>
    <phoneticPr fontId="3" type="noConversion"/>
  </si>
  <si>
    <t>합성</t>
    <phoneticPr fontId="3" type="noConversion"/>
  </si>
  <si>
    <t>고운한림의 신체</t>
    <phoneticPr fontId="3" type="noConversion"/>
  </si>
  <si>
    <t>슬라임 청</t>
    <phoneticPr fontId="3" type="noConversion"/>
  </si>
  <si>
    <t>옵션 값_1</t>
    <phoneticPr fontId="3" type="noConversion"/>
  </si>
  <si>
    <t>옵션 값_2</t>
    <phoneticPr fontId="3" type="noConversion"/>
  </si>
  <si>
    <t>OPTION_VALUE_1</t>
    <phoneticPr fontId="3" type="noConversion"/>
  </si>
  <si>
    <t>OPTION_VALUE_2</t>
    <phoneticPr fontId="3" type="noConversion"/>
  </si>
  <si>
    <t xml:space="preserve"> 주 옵션 그룹</t>
    <phoneticPr fontId="3" type="noConversion"/>
  </si>
  <si>
    <t>옵션 그룹</t>
    <phoneticPr fontId="3" type="noConversion"/>
  </si>
  <si>
    <t>OPTION_GROUP</t>
    <phoneticPr fontId="3" type="noConversion"/>
  </si>
  <si>
    <t>주옵션</t>
    <phoneticPr fontId="3" type="noConversion"/>
  </si>
  <si>
    <t>#옵션 종류</t>
    <phoneticPr fontId="3" type="noConversion"/>
  </si>
  <si>
    <t>부옵션</t>
    <phoneticPr fontId="3" type="noConversion"/>
  </si>
  <si>
    <t>부 옵션 그룹 확률_1</t>
    <phoneticPr fontId="3" type="noConversion"/>
  </si>
  <si>
    <t>SUB_OPTION_PROB_1</t>
    <phoneticPr fontId="3" type="noConversion"/>
  </si>
  <si>
    <t>부 옵션 그룹 확률_2</t>
    <phoneticPr fontId="3" type="noConversion"/>
  </si>
  <si>
    <t>SUB_OPTION_PROB_2</t>
    <phoneticPr fontId="3" type="noConversion"/>
  </si>
  <si>
    <t>부 옵션 그룹 확률_3</t>
    <phoneticPr fontId="3" type="noConversion"/>
  </si>
  <si>
    <t>SUB_OPTION_PROB_3</t>
    <phoneticPr fontId="3" type="noConversion"/>
  </si>
  <si>
    <t>부 옵션 그룹 확률_4</t>
    <phoneticPr fontId="3" type="noConversion"/>
  </si>
  <si>
    <t>SUB_OPTION_PROB_4</t>
    <phoneticPr fontId="3" type="noConversion"/>
  </si>
  <si>
    <t>ITEM_OPTION</t>
    <phoneticPr fontId="3" type="noConversion"/>
  </si>
  <si>
    <t>아이템 옵션</t>
    <phoneticPr fontId="3" type="noConversion"/>
  </si>
  <si>
    <t>최대 용량</t>
    <phoneticPr fontId="3" type="noConversion"/>
  </si>
  <si>
    <t>획득처 바로가기</t>
    <phoneticPr fontId="3" type="noConversion"/>
  </si>
  <si>
    <t>GAIN_SHORTCUT</t>
    <phoneticPr fontId="3" type="noConversion"/>
  </si>
  <si>
    <t>아이템에 붙는 옵션</t>
    <phoneticPr fontId="3" type="noConversion"/>
  </si>
  <si>
    <t>배낭 최대 용량</t>
    <phoneticPr fontId="3" type="noConversion"/>
  </si>
  <si>
    <t>INDEX_ITEM_OPTION</t>
    <phoneticPr fontId="3" type="noConversion"/>
  </si>
  <si>
    <t>INDEX_ITEM_OPTION_GROUP</t>
    <phoneticPr fontId="3" type="noConversion"/>
  </si>
  <si>
    <t>OPTION_DESC</t>
    <phoneticPr fontId="3" type="noConversion"/>
  </si>
  <si>
    <t>아이템 옵션 아이디</t>
    <phoneticPr fontId="3" type="noConversion"/>
  </si>
  <si>
    <t>아이템 옵션 그룹 아이디</t>
    <phoneticPr fontId="3" type="noConversion"/>
  </si>
  <si>
    <t>옵션 타입의 비율 여부</t>
    <phoneticPr fontId="3" type="noConversion"/>
  </si>
  <si>
    <t>획득처로 이동 불가능</t>
    <phoneticPr fontId="3" type="noConversion"/>
  </si>
  <si>
    <t>획득처로 이동 가능</t>
    <phoneticPr fontId="3" type="noConversion"/>
  </si>
  <si>
    <t>비경 발견</t>
    <phoneticPr fontId="3" type="noConversion"/>
  </si>
  <si>
    <t>DESC</t>
    <phoneticPr fontId="3" type="noConversion"/>
  </si>
  <si>
    <t>ABYSS_NAME</t>
    <phoneticPr fontId="3" type="noConversion"/>
  </si>
  <si>
    <t>산등성이에 우뚝 솟아있는 기점으로 경계비처럼 남과 북, 산과 못의 오래된 폐허를 지키고 있다. 이 문은 마음속에 꺼지지 않는 불꽃을 품은 이에게만 열리며 그들에게 축복을 내린다고 전해진다.</t>
    <phoneticPr fontId="3" type="noConversion"/>
  </si>
  <si>
    <t>낙엽이 지는 순간에 영원히 멈춘 듯한 절경의 정원이다. 과거의 잃어버린 인연도, 잊지 못할 애착도, 땅의 맥락을 따라 정원의 하얀 나무의 열매로 맺히게 되지 않을까</t>
    <phoneticPr fontId="3" type="noConversion"/>
  </si>
  <si>
    <t>세이라이섬이라는 이름조차 없고, 섬이 번개의 색으로 물들기도 전부터 이곳에 조용히 잠들어 있던 정원. 이곳의 풍경은 영원히 변하지 않을 것만 같다.</t>
    <phoneticPr fontId="3" type="noConversion"/>
  </si>
  <si>
    <t>고대의 제단. 오래전 창공과 대지를 갈기갈기 찢어버린 재앙으로 인해 땅속에 묻혔다가 기이한 물질이 떨어짐에 따라 다시 솟아올랐다. 이후 반목한 친구 사이에 벌어진 전투의 여파로 다시 세상에 드러나게 되었으나, 사람의 발길이 끊긴지 오래였다.</t>
    <phoneticPr fontId="3" type="noConversion"/>
  </si>
  <si>
    <t>한때 이곳은 새로 탄생한 아이들에게 축복을 내려주는 아름답고 위대한 곳이었다. 후에 화살이 하늘에서 떨어지자 평지가 솟아올라 산이 되었으며, 고대의 도시는 산속에 묻히게 되었다.</t>
    <phoneticPr fontId="3" type="noConversion"/>
  </si>
  <si>
    <t>7중 황동 벽에 둘러싸였던 견고한 요새는 적왕이 세상을 떠나고 혼란의 시대가 열리자 하룻밤 사이에 무너졌다. 오늘날 황금빛 눈동자를 지닌 요사와 우뚝 솟은 적금색 망루의 잔재는 부서진 바위 위에 있는 신전 유적에 새겨져 머나먼 황금시대를 봉인한 왕릉이 되었다.</t>
    <phoneticPr fontId="3" type="noConversion"/>
  </si>
  <si>
    <t>지금은 높은 절벽에서만 자라는 세실리아꽃은 수년 전에 이곳의 온실에서 활짝 피었다. 세실리아꽃의 향이 가득하던 문명은 백옥 같은 꽃바다와 함께 완전히 사라졌다.</t>
    <phoneticPr fontId="3" type="noConversion"/>
  </si>
  <si>
    <t>연산의 비밀의 작동으로 산속에 끝없는 뇌폭이 일어났다고 전해진다. 비경의 문 앞에서 가끔 들리는 은은한 천둥소리는 모험가의 영혼을 부른다고 한다.</t>
    <phoneticPr fontId="3" type="noConversion"/>
  </si>
  <si>
    <t>전설에 따르면, 모든 서기가 소멸했던 태초에 한 우매한 왕이 만고의 유사 위에 백의. 신목을 모시는 높은 정원을 짓고 싶어 했다고 한다. 모래 위의 나라는 이젠 덧없는 꿈이 되어버렸지만, 과거의 집착은 여전히 그 속에서 방황하고 있는 듯하다</t>
    <phoneticPr fontId="3" type="noConversion"/>
  </si>
  <si>
    <t>과거, 모래바다에는 세 명의 현명한 왕이 있었으며 그중 한 명은 마지막까지 용모와 지혜를 잃지 않았다고 한다. 결국 그들은 자신들이 마음속에서 추구하는 낙원을 위해 헤어지게 된다. 「탑」으로 불리고 있는 이곳은 사실 지상의 낙원을 만든 사람들 중 한 명이 잠시 머물던 곳이다. 더욱 먼 과거에는 모래바람을 피하고자 만든 작은 제단이었던 듯하다.</t>
    <phoneticPr fontId="3" type="noConversion"/>
  </si>
  <si>
    <t>고대의 사람들은 깊숙한 골짜기로 들어가 제단에 있는 고목을 찾아 비밀을 나무구멍에 들려주며 비밀의 무거운 짐을 덜었다고 한다. 잊혀진 협곡에는 잊혀진 비밀로 가득하다.</t>
    <phoneticPr fontId="3" type="noConversion"/>
  </si>
  <si>
    <t>한 때 신선이 되려면 위로는 하늘, 아래로는 땅의 시련을 받아야 했다. 태산부가 바로 「땅」의 시련이다. 하지만 지금은 신선이 세상에 자취를 감추어, 태산부는 일반 보물고로 변했다.</t>
    <phoneticPr fontId="3" type="noConversion"/>
  </si>
  <si>
    <t>머나먼 옛날, 산은 저 하늘보다 더 높았고 땅은 저 하늘보다 더욱 거대했다고 전해진다. 그러던 어느 날, 거울이 부서지고 바다가 떠오르기 시작한다. 전설 속의 벚나무 정원과 다른 섬들의 연계는 그렇게 단절되었다.</t>
    <phoneticPr fontId="3" type="noConversion"/>
  </si>
  <si>
    <t>머나먼 과거, 사람들은 땅 곳곳에 하늘 끝까지 닿을 정도의 고탑을 세웠다. 사람들의 마음은 늘 아래로 흐르지만, 영혼은 늘 높은 곳을 갈망한다. 고탑은 결국 무너졌다. 아니, 어쩌면 자신의 무게를 이기지 못하고 나락으로 떨어진 걸지도 모른다. 하지만 크게 봤을 때, 하늘과 땅은 모두 같으며 사방과 팔방에는 그 어떠한 차이점도 없다.</t>
    <phoneticPr fontId="3" type="noConversion"/>
  </si>
  <si>
    <t>풍마룡의 위기가 해제되고 어두웠던 몬드의 하늘이 파랗게 갰다. 하지만 드발린을 마주하면 폭풍과 함께 하던 기억이 다시 떠오른다. 기억 속에서 이 전투를 다시 체험해보면 새로운 수확을 얻을지도 모른다…</t>
    <phoneticPr fontId="3" type="noConversion"/>
  </si>
  <si>
    <t>리월을 뒤덮었던 먹구름이 드디어 걷히고, 이곳을 위협하던 음모도 칠성, 선인 그리고 여행자의 노력으로 산산조각이 났다. 그러나 황금옥 깊숙한 곳에서 우인단 「타르탈리아」와의 전투가 다시 선명히 떠올랐다. 기억 속에서 이 전투를 다시 체험해보면 새로운 수확을 얻을지도 모른다...</t>
    <phoneticPr fontId="3" type="noConversion"/>
  </si>
  <si>
    <t>야타용왕은 끝내 해방을 얻지 못했고, 희미하게 술렁이던 대지는 다시 평온을 되찾았다. 그러나, 지핵석굴에 봉인되어 있던 바위 용의 기억이 다시 되살아나기 시작했다. 회상 속에서 되살아 난 이 전투에서 어쩌면 새로운 수확을 거둘 수 있을지도...</t>
    <phoneticPr fontId="3" type="noConversion"/>
  </si>
  <si>
    <t>라이덴 쇼군이 판결을 내렸다. 우인단의 「시뇨라」는 더 이상 일곱 나라의 질서를 어지럽힐 수 없을 것이다. 하지만 다시 천수각으로 향하는 계단에 발을 들이자, 그녀와 「어전시합」에서 겨루던 기억이 떠오른다. 기억 속에서 이 전투를 다시 한번 겪는다면, 뭔가 새로운 수확을 얻을 수 있을지도...</t>
    <phoneticPr fontId="3" type="noConversion"/>
  </si>
  <si>
    <t>시간을 초월한 의지에 그녀는 한 발 물러섰고, 영원의 장은 새로운 편으로 넘어간다. 하지만 다시 요고우산에 오르자, 강렬했던 전투의 기억이 다시 떠오른다. 머릿속에서 그녀의 시험과 직접 마주한다면, 뭔가 새로운 수확을 얻을 수 있을지도...</t>
    <phoneticPr fontId="3" type="noConversion"/>
  </si>
  <si>
    <t>「신이 되겠다」는 망념은 거품처럼 꺼지고, 한낮의 꿈과도 같이 사라졌다. 그러나 구덩이 아래의 비밀 공방에 발을 들여놓은 순간, 정기(正機)의 신과의 전투가 선명하게 머릿속에 떠오른다. 이렇게 생생한 기억이라면 「허공」으로부터 받은 지식과 경험이 없더라도 머릿속에서 재현할 수 있을 것이다.</t>
    <phoneticPr fontId="3" type="noConversion"/>
  </si>
  <si>
    <t>퍼즐: 토템 원소 반응</t>
    <phoneticPr fontId="3" type="noConversion"/>
  </si>
  <si>
    <t>퍼즐: 발판 활성화</t>
    <phoneticPr fontId="3" type="noConversion"/>
  </si>
  <si>
    <t>퍼즐: 선령 인도</t>
    <phoneticPr fontId="3" type="noConversion"/>
  </si>
  <si>
    <t>퍼즐: 정령 기둥 활성화</t>
    <phoneticPr fontId="3" type="noConversion"/>
  </si>
  <si>
    <t>PENALTY_OPTION_DESC_2</t>
  </si>
  <si>
    <t>PENALTY_OPTION_DESC_3</t>
  </si>
  <si>
    <t>PENALTY_OPTION_DESC_4</t>
  </si>
  <si>
    <t>PENALTY_OPTION_DESC_5</t>
  </si>
  <si>
    <t>PENALTY_OPTION_DESC_6</t>
  </si>
  <si>
    <t>PENALTY_OPTION_DESC_7</t>
  </si>
  <si>
    <t>PENALTY_OPTION_DESC_8</t>
  </si>
  <si>
    <t>PENALTY_OPTION_DESC_9</t>
  </si>
  <si>
    <t>PENALTY_OPTION_DESC_10</t>
  </si>
  <si>
    <t>PENALTY_OPTION_DESC_11</t>
  </si>
  <si>
    <t>PENALTY_OPTION_DESC_12</t>
  </si>
  <si>
    <t>PENALTY_OPTION_DESC_13</t>
  </si>
  <si>
    <t>PENALTY_OPTION_DESC_14</t>
  </si>
  <si>
    <t>PENALTY_OPTION_DESC_15</t>
  </si>
  <si>
    <t>PENALTY_OPTION_DESC_16</t>
  </si>
  <si>
    <t>PENALTY_OPTION_DESC_17</t>
  </si>
  <si>
    <t>PENALTY_OPTION_DESC_18</t>
  </si>
  <si>
    <t>PENALTY_OPTION_DESC_19</t>
  </si>
  <si>
    <t>PENALTY_OPTION_DESC_20</t>
  </si>
  <si>
    <t>PENALTY_OPTION_DESC_21</t>
  </si>
  <si>
    <t>PENALTY_OPTION_DESC_22</t>
  </si>
  <si>
    <t>PENALTY_OPTION_DESC_23</t>
  </si>
  <si>
    <t>PENALTY_OPTION_DESC_24</t>
  </si>
  <si>
    <t>PENALTY_OPTION_DESC_25</t>
  </si>
  <si>
    <t>PENALTY_OPTION_DESC_26</t>
  </si>
  <si>
    <t>PENALTY_OPTION_DESC_27</t>
  </si>
  <si>
    <t>PENALTY_OPTION_DESC_28</t>
  </si>
  <si>
    <t>PENALTY_OPTION_DESC_29</t>
  </si>
  <si>
    <t>PENALTY_OPTION_DESC_30</t>
  </si>
  <si>
    <t>PENALTY_OPTION_DESC_31</t>
  </si>
  <si>
    <t>PENALTY_OPTION_DESC_32</t>
  </si>
  <si>
    <t>PENALTY_OPTION_DESC_33</t>
  </si>
  <si>
    <t>PENALTY_OPTION_DESC_34</t>
  </si>
  <si>
    <t>PENALTY_OPTION_DESC_35</t>
  </si>
  <si>
    <t>PENALTY_OPTION_DESC_36</t>
  </si>
  <si>
    <t>PENALTY_OPTION_DESC_37</t>
  </si>
  <si>
    <t>PENALTY_OPTION_DESC_38</t>
  </si>
  <si>
    <t>PENALTY_OPTION_DESC_39</t>
  </si>
  <si>
    <t>PENALTY_OPTION_DESC_40</t>
  </si>
  <si>
    <t>PENALTY_OPTION_DESC_41</t>
  </si>
  <si>
    <t>PENALTY_OPTION_DESC_42</t>
  </si>
  <si>
    <t>PENALTY_OPTION_DESC_43</t>
  </si>
  <si>
    <t>PENALTY_OPTION_DESC_44</t>
  </si>
  <si>
    <t>PENALTY_OPTION_DESC_45</t>
  </si>
  <si>
    <t>PENALTY_OPTION_DESC_46</t>
  </si>
  <si>
    <t>PENALTY_OPTION_DESC_47</t>
  </si>
  <si>
    <t>PENALTY_OPTION_DESC_48</t>
  </si>
  <si>
    <t>PENALTY_OPTION_DESC_49</t>
  </si>
  <si>
    <t>PENALTY_OPTION_DESC_50</t>
  </si>
  <si>
    <t>PENALTY_OPTION_DESC_51</t>
  </si>
  <si>
    <t>PENALTY_OPTION_DESC_52</t>
  </si>
  <si>
    <t>PENALTY_OPTION_DESC_53</t>
  </si>
  <si>
    <t>PENALTY_OPTION_DESC_54</t>
  </si>
  <si>
    <t>PENALTY_OPTION_DESC_55</t>
  </si>
  <si>
    <t>PENALTY_OPTION_DESC_56</t>
  </si>
  <si>
    <t>PENALTY_OPTION_DESC_57</t>
  </si>
  <si>
    <t>PENALTY_OPTION_DESC_58</t>
  </si>
  <si>
    <t>PENALTY_OPTION_DESC_59</t>
  </si>
  <si>
    <t>PENALTY_OPTION_DESC_60</t>
  </si>
  <si>
    <t>PENALTY_OPTION_DESC_61</t>
  </si>
  <si>
    <t>PENALTY_OPTION_DESC_62</t>
  </si>
  <si>
    <t>PENALTY_OPTION_DESC_63</t>
  </si>
  <si>
    <t>PENALTY_OPTION_DESC_64</t>
  </si>
  <si>
    <t>PENALTY_OPTION_DESC_65</t>
  </si>
  <si>
    <t>PENALTY_OPTION_DESC_66</t>
  </si>
  <si>
    <t>PENALTY_OPTION_DESC_67</t>
  </si>
  <si>
    <t>PENALTY_OPTION_DESC_68</t>
  </si>
  <si>
    <t>PENALTY_OPTION_DESC_69</t>
  </si>
  <si>
    <t>PENALTY_OPTION_DESC_70</t>
  </si>
  <si>
    <t>PENALTY_OPTION_DESC_71</t>
  </si>
  <si>
    <t>PENALTY_OPTION_DESC_72</t>
  </si>
  <si>
    <t>PENALTY_OPTION_DESC_73</t>
  </si>
  <si>
    <t>PENALTY_OPTION_DESC_74</t>
  </si>
  <si>
    <t>PENALTY_OPTION_DESC_75</t>
  </si>
  <si>
    <t>PENALTY_OPTION_DESC_76</t>
  </si>
  <si>
    <t>PENALTY_OPTION_DESC_77</t>
  </si>
  <si>
    <t>PENALTY_OPTION_DESC_78</t>
  </si>
  <si>
    <t>PENALTY_OPTION_DESC_79</t>
  </si>
  <si>
    <t>PENALTY_OPTION_DESC_80</t>
  </si>
  <si>
    <t>PENALTY_OPTION_DESC_81</t>
  </si>
  <si>
    <t>PENALTY_OPTION_DESC_82</t>
  </si>
  <si>
    <t>PENALTY_OPTION_DESC_83</t>
  </si>
  <si>
    <t>PENALTY_OPTION_DESC_84</t>
  </si>
  <si>
    <t>PENALTY_OPTION_DESC_85</t>
  </si>
  <si>
    <t>PENALTY_OPTION_DESC_86</t>
  </si>
  <si>
    <t>PENALTY_OPTION_DESC_87</t>
  </si>
  <si>
    <t>PENALTY_OPTION_DESC_88</t>
  </si>
  <si>
    <t>PENALTY_OPTION_DESC_89</t>
  </si>
  <si>
    <t>PENALTY_OPTION_DESC_90</t>
  </si>
  <si>
    <t>PENALTY_OPTION_DESC_91</t>
  </si>
  <si>
    <t>PENALTY_OPTION_DESC_92</t>
  </si>
  <si>
    <t>PENALTY_OPTION_DESC_93</t>
  </si>
  <si>
    <t>PENALTY_OPTION_DESC_94</t>
  </si>
  <si>
    <t>PENALTY_OPTION_DESC_95</t>
  </si>
  <si>
    <t>PENALTY_OPTION_DESC_96</t>
  </si>
  <si>
    <t>PENALTY_OPTION_DESC_97</t>
  </si>
  <si>
    <t>PENALTY_OPTION_DESC_98</t>
  </si>
  <si>
    <t>PENALTY_OPTION_DESC_99</t>
  </si>
  <si>
    <t>PENALTY_OPTION_DESC_100</t>
  </si>
  <si>
    <t>PENALTY_OPTION_DESC_101</t>
  </si>
  <si>
    <t>PENALTY_OPTION_DESC_102</t>
  </si>
  <si>
    <t>PENALTY_OPTION_DESC_103</t>
  </si>
  <si>
    <t>PENALTY_OPTION_DESC_104</t>
  </si>
  <si>
    <t>PENALTY_OPTION_DESC_105</t>
  </si>
  <si>
    <t>PENALTY_OPTION_DESC_106</t>
  </si>
  <si>
    <t>PENALTY_OPTION_DESC_107</t>
  </si>
  <si>
    <t>PENALTY_OPTION_DESC_108</t>
  </si>
  <si>
    <t>PENALTY_OPTION_DESC_109</t>
  </si>
  <si>
    <t>PENALTY_OPTION_DESC_110</t>
  </si>
  <si>
    <t>PENALTY_OPTION_DESC_111</t>
  </si>
  <si>
    <t>PENALTY_OPTION_DESC_112</t>
  </si>
  <si>
    <t>PENALTY_OPTION_DESC_113</t>
  </si>
  <si>
    <t>PENALTY_OPTION_DESC_114</t>
  </si>
  <si>
    <t>PENALTY_OPTION_DESC_115</t>
  </si>
  <si>
    <t>PENALTY_OPTION_DESC_116</t>
  </si>
  <si>
    <t>PENALTY_OPTION_DESC_117</t>
  </si>
  <si>
    <t>PENALTY_OPTION_DESC_118</t>
  </si>
  <si>
    <t>PENALTY_OPTION_DESC_119</t>
  </si>
  <si>
    <t>PENALTY_OPTION_DESC_120</t>
  </si>
  <si>
    <t>PENALTY_OPTION_DESC_121</t>
  </si>
  <si>
    <t>PENALTY_OPTION_DESC_122</t>
  </si>
  <si>
    <t>PENALTY_OPTION_DESC_123</t>
  </si>
  <si>
    <t>PENALTY_OPTION_DESC_124</t>
  </si>
  <si>
    <t>PENALTY_OPTION_DESC_125</t>
  </si>
  <si>
    <t>PENALTY_OPTION_DESC_126</t>
  </si>
  <si>
    <t>PENALTY_OPTION_DESC_127</t>
  </si>
  <si>
    <t>PENALTY_OPTION_DESC_128</t>
  </si>
  <si>
    <t>PENALTY_OPTION_DESC_129</t>
  </si>
  <si>
    <t>PENALTY_OPTION_DESC_130</t>
  </si>
  <si>
    <t>PENALTY_OPTION_DESC_131</t>
  </si>
  <si>
    <t>PENALTY_OPTION_DESC_132</t>
  </si>
  <si>
    <t>PENALTY_OPTION_DESC_133</t>
  </si>
  <si>
    <t>PENALTY_OPTION_DESC_134</t>
  </si>
  <si>
    <t>PENALTY_OPTION_DESC_135</t>
  </si>
  <si>
    <t>PENALTY_OPTION_DESC_136</t>
  </si>
  <si>
    <t>PENALTY_OPTION_DESC_137</t>
  </si>
  <si>
    <t>PENALTY_OPTION_DESC_138</t>
  </si>
  <si>
    <t>PENALTY_OPTION_DESC_139</t>
  </si>
  <si>
    <t>PENALTY_OPTION_DESC_140</t>
  </si>
  <si>
    <t>PENALTY_OPTION_DESC_141</t>
  </si>
  <si>
    <t>PENALTY_OPTION_DESC_142</t>
  </si>
  <si>
    <t>PENALTY_OPTION_DESC_143</t>
  </si>
  <si>
    <t>PENALTY_OPTION_DESC_144</t>
  </si>
  <si>
    <t>PENALTY_OPTION_DESC_145</t>
  </si>
  <si>
    <t>PENALTY_OPTION_DESC_146</t>
  </si>
  <si>
    <t>PENALTY_OPTION_DESC_147</t>
  </si>
  <si>
    <t>PENALTY_OPTION_DESC_148</t>
  </si>
  <si>
    <t>PENALTY_OPTION_DESC_149</t>
  </si>
  <si>
    <t>PENALTY_OPTION_DESC_150</t>
  </si>
  <si>
    <t>PENALTY_OPTION_DESC_151</t>
  </si>
  <si>
    <t>PENALTY_OPTION_DESC_152</t>
  </si>
  <si>
    <t>PENALTY_OPTION_DESC_153</t>
  </si>
  <si>
    <t>PENALTY_OPTION_DESC_154</t>
  </si>
  <si>
    <t>PENALTY_OPTION_DESC_155</t>
  </si>
  <si>
    <t>PENALTY_OPTION_DESC_156</t>
  </si>
  <si>
    <t>PENALTY_OPTION_DESC_157</t>
  </si>
  <si>
    <t>PENALTY_OPTION_DESC_158</t>
  </si>
  <si>
    <t>PENALTY_OPTION_DESC_159</t>
  </si>
  <si>
    <t>PENALTY_OPTION_DESC_160</t>
  </si>
  <si>
    <t>PENALTY_OPTION_DESC_161</t>
  </si>
  <si>
    <t>PENALTY_OPTION_DESC_162</t>
  </si>
  <si>
    <t>PENALTY_OPTION_DESC_163</t>
  </si>
  <si>
    <t>PENALTY_OPTION_DESC_164</t>
  </si>
  <si>
    <t>PENALTY_OPTION_DESC_1</t>
    <phoneticPr fontId="3" type="noConversion"/>
  </si>
  <si>
    <t>융해 반응 후 에너지 블라스트를 방출해 주변의 적에게 피해를 준다.</t>
    <phoneticPr fontId="3" type="noConversion"/>
  </si>
  <si>
    <t>과부하 반응 후 에너지 블라스트를 방출해 주변의 적에게 피해를 준다. 초전도 반응 시 고에너지 타격을 받고 피해를 받는다.</t>
    <phoneticPr fontId="3" type="noConversion"/>
  </si>
  <si>
    <t>융해 반응 후 에너지 블라스트를 방출해 주변의 적에게 피해를 준다. 초전도 반응 시 고에너지 타격을 받고 피해를 받는다.</t>
    <phoneticPr fontId="3" type="noConversion"/>
  </si>
  <si>
    <t>증발 반응 후 에너지 블라스트를 방출해 주변의 적에게 피해를 준다. 감전 반응 시 고에너지 타격을 받고 피해를 받는다.</t>
    <phoneticPr fontId="3" type="noConversion"/>
  </si>
  <si>
    <t>파티 내 모든 캐릭터가 가하는 물리 피해가 75% 증가한다.</t>
    <phoneticPr fontId="3" type="noConversion"/>
  </si>
  <si>
    <t>감전 반응으로 가하는 피해가 150% 증가하고 영향 범위가 100% 증가한다.</t>
    <phoneticPr fontId="3" type="noConversion"/>
  </si>
  <si>
    <t>과부하 반응 후 에너지 블라스트를 방출해 주변의 적에게 피해를 준다.</t>
    <phoneticPr fontId="3" type="noConversion"/>
  </si>
  <si>
    <t>초전도 반응 후 에너지 블라스트를 방출해 주변의 적에게 피해를 준다.</t>
    <phoneticPr fontId="3" type="noConversion"/>
  </si>
  <si>
    <t>과부하 반응 후 에너지 블라스트를 방출해 주변의 적에게 피해를 준다. 융해 반응 시 고에너지 타격을 받고 피해를 받는다. 증발 반응 시 고에너지 타격을 받고 피해를 받는다.</t>
    <phoneticPr fontId="3" type="noConversion"/>
  </si>
  <si>
    <t>초전도 반응 후 에너지 블라스트를 방출해 주변의 적에게 피해를 준다. 융해 반응 시 고에너지 타격을 받고 피해를 받는다. 증발 반응 시 고에너지 타격을 받고 피해를 받는다.</t>
    <phoneticPr fontId="3" type="noConversion"/>
  </si>
  <si>
    <t>빙결 반응 지속 시간이 대폭 증가한다. 초전도 반응 후 에너지 블라스트를 방출해 주변의 적에게 피해를 준다.</t>
    <phoneticPr fontId="3" type="noConversion"/>
  </si>
  <si>
    <t>융해 반응 후 에너지 블라스트를 방출해 주변의 적에게 피해를 준다. 과부하 반응 시 고에너지 타격을 받고 피해를 받는다.</t>
    <phoneticPr fontId="3" type="noConversion"/>
  </si>
  <si>
    <t>초전도 반응 후 에너지 블라스트를 방출해 주변의 적에게 피해를 준다. 과부하 반응 시 고에너지 타격을 받고 피해를 받는다.</t>
    <phoneticPr fontId="3" type="noConversion"/>
  </si>
  <si>
    <t>파티 내 모든 캐릭터가 가하는 바위 원소 피해가 75% 증가한다.</t>
    <phoneticPr fontId="3" type="noConversion"/>
  </si>
  <si>
    <t>도전 플랫폼 속의 캐릭터는 「혹한 게이지」가 지속해서 증가하고 한계에 도달하면 HP를 잃기 시작한다. 도전 플랫폼의 지면은 간헐적으로 「온난」과 「혹한」 상태가 된다. 온난 상태의 지면은 혹한 게이지를 감소시키고 혹한 상태의 지면은 혹한 게이지를 더 빨리 증가시킨다.</t>
    <phoneticPr fontId="3" type="noConversion"/>
  </si>
  <si>
    <t>적이 보호막 존재 캐릭터 명중 시</t>
    <phoneticPr fontId="3" type="noConversion"/>
  </si>
  <si>
    <t>적의 공격이 보호막이 존재하는 캐릭터를 명중하면, 적은 피해를 되돌려 받는다: 적이 공격했던 위치에 충격파를 방출해 범위 피해를 준다. 해당 효과는 2초마다 최대 1번 발동한다.</t>
    <phoneticPr fontId="3" type="noConversion"/>
  </si>
  <si>
    <t>도전 플랫폼의 지면은 간헐적으로 「화염의 축복」과 「서리의 축복」 상태가 된다. 상태에 따라 해당 플랫폼 위에 있는 캐릭터는 다른 효과를 획득한다. 「화염의 축복」: 필드 위의 캐릭터는 불 원소 피해 보너스를 60% 획득한다. 「서리의 축복」: 필드 위의 캐릭터는 얼음 원소 피해 보너스를 60% 획득한다.</t>
    <phoneticPr fontId="3" type="noConversion"/>
  </si>
  <si>
    <t>파티 내 모든 캐릭터의 번개 원소 피해 보너스가 40% 증가한다. 필드 위 캐릭터가 적에게 감전 반응 발동 시, 충격파를 방출해 적에게 고정 피해를 준다. 충격파는 3초마다 최대 1회 방출된다.</t>
    <phoneticPr fontId="3" type="noConversion"/>
  </si>
  <si>
    <t>캐릭터가 원소전투 스킬 발동 시 충격파를 방출해 고정 피해를 준다.</t>
    <phoneticPr fontId="3" type="noConversion"/>
  </si>
  <si>
    <t>파티 내 모든 캐릭터 원소 마스터리 총합의 10% 만큼 파티 내 모든 캐릭터의 원소 마스터리가 증가한다. 해당 방식으로 증가한 원소 마스터리는 20초마다 소멸하고 처음부터 다시 계산된다.</t>
    <phoneticPr fontId="3" type="noConversion"/>
  </si>
  <si>
    <t>파티 내 모든 캐릭터 원소 마스터리 총합의 10% 만큼 파티 내 모든 캐릭터의 원소 마스터리가 증가한다. 해당 방식으로 증가한 원소 마스터리는 21초마다 소멸하고 처음부터 다시 계산된다.</t>
  </si>
  <si>
    <t>파티 내 모든 캐릭터 원소 마스터리 총합의 10% 만큼 파티 내 모든 캐릭터의 원소 마스터리가 증가한다. 해당 방식으로 증가한 원소 마스터리는 22초마다 소멸하고 처음부터 다시 계산된다.</t>
  </si>
  <si>
    <t>파티 내 모든 캐릭터 원소 마스터리 총합의 10% 만큼 파티 내 모든 캐릭터의 원소 마스터리가 증가한다. 해당 방식으로 증가한 원소 마스터리는 23초마다 소멸하고 처음부터 다시 계산된다.</t>
  </si>
  <si>
    <t>캐릭터가 적에게 확산 반응을 발동하면 파티 내 모든 캐릭터가 바람 원소 피해 보너스를 50% 획득한다. 지속 시간: 10초</t>
    <phoneticPr fontId="3" type="noConversion"/>
  </si>
  <si>
    <t>주기적으로 캐릭터에게 「지체의 물」을 부여한다: 부여된 물 원소가 사라지기 전까지 스킬의 재사용 대기시간이 대폭 늘어난다.</t>
    <phoneticPr fontId="3" type="noConversion"/>
  </si>
  <si>
    <t>주기적으로 캐릭터에게 「흡능의 번개」를 부여한다: 부여된 번개 원소가 사라지기 전까지 지속해서 원소 에너지가 소실된다.</t>
    <phoneticPr fontId="3" type="noConversion"/>
  </si>
  <si>
    <t>파티 내 모든 캐릭터의 보호막 강화 효과가 40% 증가한다. 캐릭터가 바위 원소 반응으로 생성된 바위 원소 결정을 획득하면 충격파를 방출해 주변의 적에게 피해를 준다.</t>
    <phoneticPr fontId="3" type="noConversion"/>
  </si>
  <si>
    <t>적이 활성 상태인 경우 모든 원소 내성이 20% 감소하고 활성 상태에서 벗어나면 해당 효과는 5초 내에 사라진다.</t>
    <phoneticPr fontId="3" type="noConversion"/>
  </si>
  <si>
    <t>주기적으로 캐릭터에게 「응결의 얼음」을 부여한다: 부여된 얼음 원소가 사라지기 전까지 스태미나 소모량이 대폭 증가한다.</t>
    <phoneticPr fontId="3" type="noConversion"/>
  </si>
  <si>
    <t>주기적으로 캐릭터에게 「무형의 불」을 부여한다: 부여된 불 원소가 사라지기 전까지 지속해서 불 원소 피해를 받는다.</t>
    <phoneticPr fontId="3" type="noConversion"/>
  </si>
  <si>
    <t>파티 내 모든 캐릭터의 번개 원소 피해 보너스가 25% 증가한다. 도전 시 번개 결정 열매를 획득할 수 있으며 간헐적으로 「치뢰 구슬」을 획득할 수 있다. 캐릭터가 치뢰 구슬을 획득한 후 일반 공격, 강공격, 낙하 공격, 원소전투 스킬과 원소폭발이 적 명중 시 낙뢰를 발동해 번개 원소 피해를 준다.</t>
    <phoneticPr fontId="3" type="noConversion"/>
  </si>
  <si>
    <t>파티 내 모든 캐릭터의 번개 원소 피해 보너스가 26% 증가한다. 도전 시 번개 결정 열매를 획득할 수 있으며 간헐적으로 「치뢰 구슬」을 획득할 수 있다. 캐릭터가 치뢰 구슬을 획득한 후 일반 공격, 강공격, 낙하 공격, 원소전투 스킬과 원소폭발이 적 명중 시 낙뢰를 발동해 번개 원소 피해를 준다.</t>
  </si>
  <si>
    <t>파티 내 모든 캐릭터의 번개 원소 피해 보너스가 27% 증가한다. 도전 시 번개 결정 열매를 획득할 수 있으며 간헐적으로 「치뢰 구슬」을 획득할 수 있다. 캐릭터가 치뢰 구슬을 획득한 후 일반 공격, 강공격, 낙하 공격, 원소전투 스킬과 원소폭발이 적 명중 시 낙뢰를 발동해 번개 원소 피해를 준다.</t>
  </si>
  <si>
    <t>파티 내 모든 캐릭터의 번개 원소 피해 보너스가 28% 증가한다. 도전 시 번개 결정 열매를 획득할 수 있으며 간헐적으로 「치뢰 구슬」을 획득할 수 있다. 캐릭터가 치뢰 구슬을 획득한 후 일반 공격, 강공격, 낙하 공격, 원소전투 스킬과 원소폭발이 적 명중 시 낙뢰를 발동해 번개 원소 피해를 준다.</t>
  </si>
  <si>
    <t>파티 내 모든 캐릭터의 번개 원소 피해 보너스가 29% 증가한다. 도전 시 번개 결정 열매를 획득할 수 있으며 간헐적으로 「치뢰 구슬」을 획득할 수 있다. 캐릭터가 치뢰 구슬을 획득한 후 일반 공격, 강공격, 낙하 공격, 원소전투 스킬과 원소폭발이 적 명중 시 낙뢰를 발동해 번개 원소 피해를 준다.</t>
  </si>
  <si>
    <t>파티 내 모든 캐릭터의 번개 원소 피해 보너스가 30% 증가한다. 도전 시 번개 결정 열매를 획득할 수 있으며 간헐적으로 「치뢰 구슬」을 획득할 수 있다. 캐릭터가 치뢰 구슬을 획득한 후 일반 공격, 강공격, 낙하 공격, 원소전투 스킬과 원소폭발이 적 명중 시 낙뢰를 발동해 번개 원소 피해를 준다.</t>
  </si>
  <si>
    <t>파티 내 모든 캐릭터의 번개 원소 피해 보너스가 31% 증가한다. 도전 시 번개 결정 열매를 획득할 수 있으며 간헐적으로 「치뢰 구슬」을 획득할 수 있다. 캐릭터가 치뢰 구슬을 획득한 후 일반 공격, 강공격, 낙하 공격, 원소전투 스킬과 원소폭발이 적 명중 시 낙뢰를 발동해 번개 원소 피해를 준다.</t>
  </si>
  <si>
    <t>파티 내 모든 캐릭터의 번개 원소 피해 보너스가 32% 증가한다. 도전 시 번개 결정 열매를 획득할 수 있으며 간헐적으로 「치뢰 구슬」을 획득할 수 있다. 캐릭터가 치뢰 구슬을 획득한 후 일반 공격, 강공격, 낙하 공격, 원소전투 스킬과 원소폭발이 적 명중 시 낙뢰를 발동해 번개 원소 피해를 준다.</t>
  </si>
  <si>
    <t>파티 내 모든 캐릭터의 번개 원소 피해 보너스가 33% 증가한다. 도전 시 번개 결정 열매를 획득할 수 있으며 간헐적으로 「치뢰 구슬」을 획득할 수 있다. 캐릭터가 치뢰 구슬을 획득한 후 일반 공격, 강공격, 낙하 공격, 원소전투 스킬과 원소폭발이 적 명중 시 낙뢰를 발동해 번개 원소 피해를 준다.</t>
  </si>
  <si>
    <t>파티 내 모든 캐릭터의 번개 원소 피해 보너스가 34% 증가한다. 도전 시 번개 결정 열매를 획득할 수 있으며 간헐적으로 「치뢰 구슬」을 획득할 수 있다. 캐릭터가 치뢰 구슬을 획득한 후 일반 공격, 강공격, 낙하 공격, 원소전투 스킬과 원소폭발이 적 명중 시 낙뢰를 발동해 번개 원소 피해를 준다.</t>
  </si>
  <si>
    <t>파티 내 모든 캐릭터의 번개 원소 피해 보너스가 35% 증가한다. 도전 시 번개 결정 열매를 획득할 수 있으며 간헐적으로 「치뢰 구슬」을 획득할 수 있다. 캐릭터가 치뢰 구슬을 획득한 후 일반 공격, 강공격, 낙하 공격, 원소전투 스킬과 원소폭발이 적 명중 시 낙뢰를 발동해 번개 원소 피해를 준다.</t>
  </si>
  <si>
    <t>파티 내 모든 캐릭터의 번개 원소 피해 보너스가 36% 증가한다. 도전 시 번개 결정 열매를 획득할 수 있으며 간헐적으로 「치뢰 구슬」을 획득할 수 있다. 캐릭터가 치뢰 구슬을 획득한 후 일반 공격, 강공격, 낙하 공격, 원소전투 스킬과 원소폭발이 적 명중 시 낙뢰를 발동해 번개 원소 피해를 준다.</t>
  </si>
  <si>
    <t>원소 피해를 가한 후 10초 동안 파티 내 모든 캐릭터가 가하는 피해가 10% 증가한다. 다른 유형의 원소 피해가 발동시킨 해당 효과의 시간은 독립적으로 계산된다. 해당 피해 증가 효과는 최대 4회 중첩된다.</t>
    <phoneticPr fontId="3" type="noConversion"/>
  </si>
  <si>
    <t>야타용왕의 얼음, 불, 번개, 물 원소 공격이 보호막의 보호를 받지 못하는 캐릭터에게 명중 시, 해당 캐릭터에게 표식이 부착된다. 표식의 영향을 받은 캐릭터는 지속적으로 원소 피해를 입는다.</t>
    <phoneticPr fontId="3" type="noConversion"/>
  </si>
  <si>
    <t>「시뇨라」의 전투 단계에 따라 전장에 「혹한」과 「작열」, 두 가지 상태가 존재한다. 필드에서 혹한 또는 작열 게이지가 누적되어 한계에 도달하면 지속적으로 HP를 잃는다. 「시뇨라」의 공격에 명중되거나 서릿발이나 잿불 필드 효과를 받고 있는 경우, 게이지는 더 빠른 속도로 누적된다.</t>
    <phoneticPr fontId="3" type="noConversion"/>
  </si>
  <si>
    <r>
      <t>마가츠 미타케 나루카미노 미코토는 전투에서 「악연(</t>
    </r>
    <r>
      <rPr>
        <sz val="9"/>
        <color theme="1"/>
        <rFont val="새굴림"/>
        <family val="2"/>
        <charset val="134"/>
      </rPr>
      <t>悪縁</t>
    </r>
    <r>
      <rPr>
        <sz val="9"/>
        <color theme="1"/>
        <rFont val="맑은 고딕"/>
        <family val="2"/>
        <charset val="129"/>
        <scheme val="minor"/>
      </rPr>
      <t>)」을 지속적으로 흡수하고 공격이 캐릭터에게 명중하면 추가 악연을 획득한다. 악연이 가득차면 「악요의 요고우 텐마」 상태에 진입한다. 해당 상태에서 필드 위 캐릭터의 원소 에너지가 주기적으로 소실된다. 마가츠 미타케 나루카미노 미코토는 강력한 피해 저항 능력을 획득하고, 가하는 피해가 더욱 강력해진다. 적절한 원소 공격을 사용해 해당 상태 를 빠르게 해제할 수 있으며, 해제 과정에서 원소 에너지를 획득한다.</t>
    </r>
    <phoneticPr fontId="3" type="noConversion"/>
  </si>
  <si>
    <t>1단계 전투 중, 캐릭터가 지면의 원소 매트릭스에 있을 경우 매트릭스의 효과를 활성화할 수 있다. 불 원소: 지면의 서리 상태를 제거한다. 얼음 원소: 지면의 잔불 상태를 제거한다.바람 원소: 상승 기류를 생성해 정기의 신의 일부 공격을 회피한다.
물 원소: 지속적인 치유 효과를 생성한다
번개 원소: 정기의 신을 제압한다. 제압하는 동안 다시 활성화 시, 정기의 신이 과부하 그로기 상태에 빠진다</t>
    <phoneticPr fontId="3" type="noConversion"/>
  </si>
  <si>
    <t>티바트 대륙 공용 화폐. 세계 공용어나 마찬가지로 누구나 다 알아볼 수 있는 귀금속이다</t>
    <phoneticPr fontId="3" type="noConversion"/>
  </si>
  <si>
    <t>세계를 초월한 원초 수정석. 칠흑 같이 어둡던 우주에서 누구의 것인지도 모르는 꿈과 희망이 모여 형성된 찬란한 빛이다</t>
    <phoneticPr fontId="3" type="noConversion"/>
  </si>
  <si>
    <t>모험 경력. 모험 등급을 올릴 때 필요하다</t>
    <phoneticPr fontId="3" type="noConversion"/>
  </si>
  <si>
    <t>캐릭터 경험치. 캐릭터의 레벨을 올릴 때 필요하다</t>
    <phoneticPr fontId="3" type="noConversion"/>
  </si>
  <si>
    <t>호감도 경험치. 호감도 레벨을 올릴 때 필요하다</t>
    <phoneticPr fontId="3" type="noConversion"/>
  </si>
  <si>
    <t>깊은 고대 도시에서 얻은 절체절명의 위기에서 핀 꽃. 자랑스러운 훈장으로 가슴에 달아졌다</t>
    <phoneticPr fontId="3" type="noConversion"/>
  </si>
  <si>
    <t>이국의 기묘한 조류의 깃털, 이 대륙에선 매우 희귀하다</t>
    <phoneticPr fontId="3" type="noConversion"/>
  </si>
  <si>
    <t>늘 하늘이 보이지 않는 거대한 심연과 고대 도시에서 시간을 보내는 모험가는 시간을 자주 잊는다</t>
    <phoneticPr fontId="3" type="noConversion"/>
  </si>
  <si>
    <t>모험가가 어떤 모험에서 얻은 황금잔. 비록 흠이 있더라도 여전히 자랑스러운 전리품이다</t>
    <phoneticPr fontId="3" type="noConversion"/>
  </si>
  <si>
    <t>이마에 묶인 장식 띠는 땀과 먼지 범벅이다. 약간 더럽기도 하지만 탐험가의 자랑이기도 하다</t>
    <phoneticPr fontId="3" type="noConversion"/>
  </si>
  <si>
    <t>들판에서 걱정 없이 자라는 네 잎 클로버. 꺾인 건 행운이 가져다 온다는 설이 있기 때문이다</t>
    <phoneticPr fontId="3" type="noConversion"/>
  </si>
  <si>
    <t>앞을 가로막는 마물이 오히려 사냥감을 찾는 매의 눈에 포착되는 정도의 운을 가져다주는 깃털</t>
    <phoneticPr fontId="3" type="noConversion"/>
  </si>
  <si>
    <t>구멍이 뚫려 텅 빈 모래시계. 흐르는 시간은 아무런 걱정이 없는 사람에게 의미가 없다</t>
    <phoneticPr fontId="3" type="noConversion"/>
  </si>
  <si>
    <t>정교한 금속 그릇. 밤에 찾아오는 도둑을 때려눕히는 데 사용되기도 했다</t>
    <phoneticPr fontId="3" type="noConversion"/>
  </si>
  <si>
    <t>우연히 떨어진 구멍이 추방된 옛 종족의 보물이 숨겨진 땅굴이었다. 그때에 얻은 기념품이다</t>
    <phoneticPr fontId="3" type="noConversion"/>
  </si>
  <si>
    <t>진귀한 약재. 하지만 시간이 너무 오래 지나 약용 가치가 사라졌다</t>
    <phoneticPr fontId="3" type="noConversion"/>
  </si>
  <si>
    <t>올빼미의 단단한 깃털. 야간 진료하러 갈 때 야행성 맹금을 떠올리며 자신을 격려한다</t>
    <phoneticPr fontId="3" type="noConversion"/>
  </si>
  <si>
    <t>정확한 시간을 재기 위한 도구. 의사한테는 1초도 소중하다</t>
    <phoneticPr fontId="3" type="noConversion"/>
  </si>
  <si>
    <t>정확한 시간을 재기 위한 도구. 의사한테는 2초도 소중하다</t>
  </si>
  <si>
    <t>정확한 시간을 재기 위한 도구. 의사한테는 3초도 소중하다</t>
  </si>
  <si>
    <t>원래는 정제된 약으로 가득 차 있었는데, 지금은 강한 약 냄새만 남아있다</t>
    <phoneticPr fontId="3" type="noConversion"/>
  </si>
  <si>
    <t>평소에는 진료할 때 헝클어진 머리를 묶을 수 있고, 유사시에는 접질리고 부러진 팔을 받치는 데 사용할 수도 있다</t>
    <phoneticPr fontId="3" type="noConversion"/>
  </si>
  <si>
    <t>푸른빛의 작은 꽃. 꽃줄기에 오래된 누군가의 리본이 묶여있다</t>
    <phoneticPr fontId="3" type="noConversion"/>
  </si>
  <si>
    <t>푸른색 화살 깃 위에 나그네의 저 멀리 떠나가는 미련이 서려 있다</t>
    <phoneticPr fontId="3" type="noConversion"/>
  </si>
  <si>
    <t>산전수전 다 겪은 돌시계는 언제나 고요 속에서 일월순환을 기록한다</t>
    <phoneticPr fontId="3" type="noConversion"/>
  </si>
  <si>
    <t>한때 이 소박한 백자 술잔엔 기쁨의 술이 가득 차 있었다</t>
    <phoneticPr fontId="3" type="noConversion"/>
  </si>
  <si>
    <t>봄바람의 기운을 발산하는 버드나무 왕관</t>
    <phoneticPr fontId="3" type="noConversion"/>
  </si>
  <si>
    <t>바위에서 자라는 꽃. 이 연약한 꽃이 단단한 암벽을 뚫을 수 있었던 것은 빛을 좇았기 때문이다</t>
    <phoneticPr fontId="3" type="noConversion"/>
  </si>
  <si>
    <t>속도가 매우 빠른 맹금류에서 얻은 깃털. 그 기적적인 일격은 육안으로는 거의 포착되지 않는다</t>
    <phoneticPr fontId="3" type="noConversion"/>
  </si>
  <si>
    <t>흔한 모래시계로 보인다. 마른 모래는 물처럼 아래로 흐른다</t>
    <phoneticPr fontId="3" type="noConversion"/>
  </si>
  <si>
    <t>민간에서 점괘 의식에 사용된다고 전해지는 잔. 물을 담을 수도 있다</t>
    <phoneticPr fontId="3" type="noConversion"/>
  </si>
  <si>
    <t>값싼 장신구, 하지만 이 귀걸이는 먼 옛날의 별똥별이 가져온 기이한 금속으로 만들어졌다</t>
    <phoneticPr fontId="3" type="noConversion"/>
  </si>
  <si>
    <t>핏빛의 정교한 꽃송이는 광전사의 기질과 미묘하게 어울린다</t>
    <phoneticPr fontId="3" type="noConversion"/>
  </si>
  <si>
    <t>전설 속의 초상을 알리던 새의 검푸른 꽁지 깃털이다. 일부분이 붉은색으로 변해버렸다</t>
    <phoneticPr fontId="3" type="noConversion"/>
  </si>
  <si>
    <t>영원히 무정하게 흐르는 기물(器物). 광전사에게 전쟁터, 그리고 인간 세상에서의 시간이 얼마 남지 않았음을 일깨워준다</t>
    <phoneticPr fontId="3" type="noConversion"/>
  </si>
  <si>
    <t>이름 모를 거대한 짐승의 뼈로 만든 컵이다. 사냥으로 얻은 전리품이다</t>
    <phoneticPr fontId="3" type="noConversion"/>
  </si>
  <si>
    <t>생사를 가리지 않는 싸움에서 반쯤 부서진 흉측한 강철 가면</t>
    <phoneticPr fontId="3" type="noConversion"/>
  </si>
  <si>
    <t>교관의 가슴에 이런 꽃을 꽂았을 때는 오늘은 훈련이 없다는 것을 뜻한다</t>
    <phoneticPr fontId="3" type="noConversion"/>
  </si>
  <si>
    <t>받는 힘을 무력화하는 방법을 익히 알고 있는 교관은 아무리 강한 바람이 불어도 깃털장식이 날아가게 하지 않는다</t>
    <phoneticPr fontId="3" type="noConversion"/>
  </si>
  <si>
    <t>시간은 확인할 수 없는 훈련에만 사용하는 시간을 재는 도구이다</t>
    <phoneticPr fontId="3" type="noConversion"/>
  </si>
  <si>
    <t>외부인의 눈에는 평범한 찻잔이지만 수강생의 눈에는 교관 권력의 상징으로 비친다</t>
    <phoneticPr fontId="3" type="noConversion"/>
  </si>
  <si>
    <t>제식의 교관 모자. 승진을 거부한 장교만이 얻을 수 있는 특별한 영예다</t>
    <phoneticPr fontId="3" type="noConversion"/>
  </si>
  <si>
    <t>몸에 지니고 있는 어둡고 희미한 꽃. 유배자의 신분으로 아직도 지니고 있는 걸 보면 분명 중요한 의미가 담겨 있는 것 같다</t>
    <phoneticPr fontId="3" type="noConversion"/>
  </si>
  <si>
    <t>일부러 꾸민 장식물이 아니라, 그저 황야를 떠돌다가 우연히 묻은 이름 모를 새의 깃털이다</t>
    <phoneticPr fontId="3" type="noConversion"/>
  </si>
  <si>
    <t>수정으로 만들어진 유리는 이미 부서져 있고 시곗바늘까지 전부 떨어져 나갔지만, 여전히 버리려 하지 않는다</t>
    <phoneticPr fontId="3" type="noConversion"/>
  </si>
  <si>
    <t>어두운 중금속으로 만든 잔 모양의 그릇. 외벽에 보석이 박혀 있다가 다시 도려낸 것을 알 수 있다</t>
    <phoneticPr fontId="3" type="noConversion"/>
  </si>
  <si>
    <t>존귀한 왕관, 신분을 드러내는 휘장이 칼로 그어지면서 원래의 존귀한 신분이 박탈되었다</t>
    <phoneticPr fontId="3" type="noConversion"/>
  </si>
  <si>
    <t>수호자가 소중히 여기는 아이리스. 사모하는 사람에게 줄 기회를 찾지 못하고 아직도 간직하고 있다</t>
    <phoneticPr fontId="3" type="noConversion"/>
  </si>
  <si>
    <t>누군가의 「든든한 방패가 되고자 하는 열망」을 상징하는 깃털 모양의 핀이다</t>
    <phoneticPr fontId="3" type="noConversion"/>
  </si>
  <si>
    <t>현재 시간을 보여주는 소도구. 달이 없는 어두운 밤에 유일하게 시간을 알려준다</t>
    <phoneticPr fontId="3" type="noConversion"/>
  </si>
  <si>
    <t>금속의 용기. 기나긴 감시가 가져다주는 고독함을 달래줄 수 있는 액체를 담을 수 있다</t>
    <phoneticPr fontId="3" type="noConversion"/>
  </si>
  <si>
    <t>검은색에 물든 짙은 남색의 직물. 긴급할 때 붕대로 사용할 수 있다</t>
    <phoneticPr fontId="3" type="noConversion"/>
  </si>
  <si>
    <t>가슴에 달려있는 소박한 꽃, 한 번의 모험 끝에 얻은 기념품이다</t>
    <phoneticPr fontId="3" type="noConversion"/>
  </si>
  <si>
    <t>밝은 명금의 깃털. 작은 용기를 가져다준다</t>
    <phoneticPr fontId="3" type="noConversion"/>
  </si>
  <si>
    <t>이 실용성이 없는 낡은 소형 모래시계는 세월과 같이 종잡을 수 없다</t>
    <phoneticPr fontId="3" type="noConversion"/>
  </si>
  <si>
    <t>나무로 만들어진 텅 빈 거친 용기에 추억이 가득 담겨 있다</t>
    <phoneticPr fontId="3" type="noConversion"/>
  </si>
  <si>
    <t>대충 엮은 풀고리. 일부 사람들에게는 왕의 금관처럼 소중하다</t>
    <phoneticPr fontId="3" type="noConversion"/>
  </si>
  <si>
    <t>이런 붉은 꽃만이 무인에게 잠시나마 고통을 잊게 해준다</t>
    <phoneticPr fontId="3" type="noConversion"/>
  </si>
  <si>
    <t>도처에서 볼 수 있는 땅에 떨어진 새의 깃털, 고수들은 힘 조절 연습을 하는데 사용하고, 신참들은 부채를 만드는데 사용한다</t>
    <phoneticPr fontId="3" type="noConversion"/>
  </si>
  <si>
    <t>지구력 훈련할 때 사용하는 소도구, 모래시계의 흐름보다 안정적이다</t>
    <phoneticPr fontId="3" type="noConversion"/>
  </si>
  <si>
    <t>이 정교해 보이는 술잔은 무인이 등장하기 전에만 사용되는 의식 도구이다</t>
    <phoneticPr fontId="3" type="noConversion"/>
  </si>
  <si>
    <t>입문 후 첫 번째로 해야 할 일은 두건을 묶어 수시로 자신에게 "정.기.신." 이 세 글자를 일깨우는 것이다</t>
    <phoneticPr fontId="3" type="noConversion"/>
  </si>
  <si>
    <t>화려한 꽃송이. 그 속에 자신이 미리 준비한 주사위를 숨길 수 있다</t>
    <phoneticPr fontId="3" type="noConversion"/>
  </si>
  <si>
    <t>큰 새의 꽁지깃털. 그 속에는 정해진 운명을 바꿀 수 있는 패를 숨길 수 있다</t>
    <phoneticPr fontId="3" type="noConversion"/>
  </si>
  <si>
    <t>파손된 회중시계. 예전에 주인을 위해 치명적인 공격을 막아냈다</t>
    <phoneticPr fontId="3" type="noConversion"/>
  </si>
  <si>
    <t>용도가 하나뿐인 특제 용기. 하지만 내부에 아무런 사기 장치가 없다</t>
    <phoneticPr fontId="3" type="noConversion"/>
  </si>
  <si>
    <t>냉정하게 정세와 위험을 평가하고 위기를 모면하게 하는 청록색 귀걸이</t>
    <phoneticPr fontId="3" type="noConversion"/>
  </si>
  <si>
    <t>책갈피로 사용하는 말린 꽃은 책의 향을 듬뿍 빨아들였다</t>
    <phoneticPr fontId="3" type="noConversion"/>
  </si>
  <si>
    <t>필기도구로 쓰이는 어떤 조류의 꽁지깃털의 끝은 이미 검게 물들어 씻어낼 수 없다</t>
    <phoneticPr fontId="3" type="noConversion"/>
  </si>
  <si>
    <t>탁상에 놓기에 적합한 작은 시계는 방안에서만 시간을 보내는 학자들에게 시간을 참고할 수 있는 유일한 도구이다</t>
    <phoneticPr fontId="3" type="noConversion"/>
  </si>
  <si>
    <t>본디 물을 마시는데 사용하는 용기였는데 펜을 자주 헹궈 검게 물들었다</t>
    <phoneticPr fontId="3" type="noConversion"/>
  </si>
  <si>
    <t>엄청난 양의 독서는 독자의 시력을 상하게 한다. 이런 손상을 보완하기 위해 맞춤화된 도구이다</t>
    <phoneticPr fontId="3" type="noConversion"/>
  </si>
  <si>
    <t>옛날 옛적에 사제를 지낸 사람이 쓰던 예관(禮冠). 오랫동안 불의 단련을 받아 기묘한 내성이 생겼다</t>
    <phoneticPr fontId="3" type="noConversion"/>
  </si>
  <si>
    <t>옛날 옛적에 사제를 지낸 사람이 쓰던 예관(禮冠). 오랫동안 물속에 잠겨있어 기묘한 내성이 생겼다</t>
    <phoneticPr fontId="3" type="noConversion"/>
  </si>
  <si>
    <t>옛날 옛적에 사제를 지낸 사람이 쓰던 예관(禮冠). 오랫동안 뇌명을 들어 기묘한 내성이 생겼다</t>
    <phoneticPr fontId="3" type="noConversion"/>
  </si>
  <si>
    <t>옛날 옛적에 사제를 지낸 사람이 쓰던 예관(禮冠). 과거에 추위를 견디면서 기묘한 내성이 생겼다</t>
    <phoneticPr fontId="3" type="noConversion"/>
  </si>
  <si>
    <t>전설적인 검투사가 왜 늘 이 꽃을 흉부에 착용했는지를 아무도 알지 못한다. 이건 잔혹한 전사의 유일한 약점이다</t>
    <phoneticPr fontId="3" type="noConversion"/>
  </si>
  <si>
    <t>매처럼 자유로운 꿈의 깃털. 전설과도 같았던 인생 마지막 순간에 자유롭게 날아다니는 새의 깃털이 그의 가슴 위에 올려졌다</t>
    <phoneticPr fontId="3" type="noConversion"/>
  </si>
  <si>
    <t>피로 점철된 검투사의 인생을 기록한 시계. 자유를 찾기 위해 오른 그의 여정을 상징한다</t>
    <phoneticPr fontId="3" type="noConversion"/>
  </si>
  <si>
    <t>고대의 검투사가 승리의 술을 마시던 황금잔. 그가 쓰러지는 순간이 돼서야 술잔이 그의 세월로 가득 차오른다</t>
    <phoneticPr fontId="3" type="noConversion"/>
  </si>
  <si>
    <t>고대 전설적인 검투사의 투구. 무수히 많은 적들의 피가 묻었었고 무수히 많은 관중들의 환호를 받았었다</t>
    <phoneticPr fontId="3" type="noConversion"/>
  </si>
  <si>
    <t>조그마한 꽃 모양의 배지. 자세히 들어보면 마치 은은한 피리 소리와 맑은 노랫소리가 들리는 것만 같다</t>
    <phoneticPr fontId="3" type="noConversion"/>
  </si>
  <si>
    <t>파란색의 화살깃. 오랜 세월이 흘렀지만 색이 바래지지 않고 모양도 그대로이다. 마치 옥구슬 구르는 것과 같은 악기 소리가 난다</t>
    <phoneticPr fontId="3" type="noConversion"/>
  </si>
  <si>
    <t>악단의 연주 시간을 계산하기 위한 모래시계. 과거 경쾌한 소리가 울려 퍼졌었다. 그들의 공연은 이제 볼 수 없다</t>
    <phoneticPr fontId="3" type="noConversion"/>
  </si>
  <si>
    <t>이상한 외형의 고대 물주전자. 안쪽에 악기의 줄이 달려 있어 물을 따를 때마다 선율이 없는 기묘한 악기 소리가 난다</t>
    <phoneticPr fontId="3" type="noConversion"/>
  </si>
  <si>
    <t>산전수전을 모두 다 겪었음에도 불구하고 여전히 화사한 모자. 은은한 악기 소리가 울려 퍼지는 것만 같다</t>
    <phoneticPr fontId="3" type="noConversion"/>
  </si>
  <si>
    <t>재난의 날에 운 좋게 유린과 자줏빛 불꽃의 증오 어린 파괴를 피해 살아남은 번개색의 꽃</t>
    <phoneticPr fontId="3" type="noConversion"/>
  </si>
  <si>
    <t>전기를 띤 번개의 깃털. 뇌조가 내린 잔혹한 업보. 남겨진 깃털엔 분노 어린 뇌광이 여전히 번쩍이고 있다</t>
    <phoneticPr fontId="3" type="noConversion"/>
  </si>
  <si>
    <t>뇌조를 신봉하는 부족이 번개의 주인의 강림을 예고하는 모래시계. 일족이 멸망하면서 영원히 멈춰버렸다</t>
    <phoneticPr fontId="3" type="noConversion"/>
  </si>
  <si>
    <t>무고한 사람의 피가 주입된 축성 의식을 위한 잔. 기원의 뇌명이 안쪽에서 울려 퍼지다가 결국엔 번개 같은 분노로 가득 채워졌다</t>
    <phoneticPr fontId="3" type="noConversion"/>
  </si>
  <si>
    <t>고대에 뇌조를 숭배하던 샤먼이 착용했던 모자. 경건한 신앙심도 분노가 가득한 마수의 마음을 움직이지 못했다</t>
    <phoneticPr fontId="3" type="noConversion"/>
  </si>
  <si>
    <t>천둥번개가 내려치는 날에만 활짝 피는 꽃. 오늘날에도 소나기를 헤쳐나가는 여행자에게 용기를 북돋아 준다</t>
    <phoneticPr fontId="3" type="noConversion"/>
  </si>
  <si>
    <t>번개를 제압한 영웅의 배지. 광뢰가 몰아치는 하늘을 활공하는 맹금의 깃털이다</t>
    <phoneticPr fontId="3" type="noConversion"/>
  </si>
  <si>
    <t>뇌전을 정복한 용사가 지닌 시계. 안속의 번개의 결정이 천둥 번개처럼 빨리 흘러가는 시간같이 쏟아진다</t>
    <phoneticPr fontId="3" type="noConversion"/>
  </si>
  <si>
    <t>뇌전 정복자의 술잔. 뇌전의 마수를 정복한 영웅이 이 잔에 자줏빛 번개를 가득 채워 마셨다고 전해진다</t>
    <phoneticPr fontId="3" type="noConversion"/>
  </si>
  <si>
    <t>뇌전 정복자의 관면. 고대의 영웅이 지상을 위협하는 뇌전의 마수를 처치하고 얻은 관면이다</t>
    <phoneticPr fontId="3" type="noConversion"/>
  </si>
  <si>
    <t>과거 들판 어디에나 피던 야생화. 꺾인 후 사냥꾼의 가슴에 달아졌다</t>
    <phoneticPr fontId="3" type="noConversion"/>
  </si>
  <si>
    <t>과거 사냥감을 순식간에 관통했던 화살의 화살깃. 아직도 평평하고 깨끗하다</t>
    <phoneticPr fontId="3" type="noConversion"/>
  </si>
  <si>
    <t>사냥꾼이 늘 몸에 지니고 다니던 기묘한 기계. 늘 자신의 사냥감을 가리킨다</t>
    <phoneticPr fontId="3" type="noConversion"/>
  </si>
  <si>
    <t>들판의 사냥꾼이 사용했던 물주머니. 생각한 것보다 용량이 더 크다</t>
    <phoneticPr fontId="3" type="noConversion"/>
  </si>
  <si>
    <t>들판의 사냥꾼이 자랑스럽게 여기던 모자. 들판의 바람처럼 푸르다</t>
    <phoneticPr fontId="3" type="noConversion"/>
  </si>
  <si>
    <t>평생 여린 꽃. 오랜 세월을 보냈음에도 불구하고 여전히 생기있게 향기를 발산한다</t>
    <phoneticPr fontId="3" type="noConversion"/>
  </si>
  <si>
    <t>누군가에 대한 그리움이 담긴 깃털장식. 바람과 함께 멀리 날아가는 철새와도 같다</t>
    <phoneticPr fontId="3" type="noConversion"/>
  </si>
  <si>
    <t>바늘의 회전은 끝이 없으나 소녀가 사랑받는 세월은 그렇지 않다</t>
    <phoneticPr fontId="3" type="noConversion"/>
  </si>
  <si>
    <t>독한 술이 아닌 홍차. 쓰고 떫은 게 아닌 향긋하고 달콤한 잔</t>
    <phoneticPr fontId="3" type="noConversion"/>
  </si>
  <si>
    <t>정성스럽게 수선한 여성 모자. 눈가의 주름까지 완벽하게 가릴 수 있다</t>
    <phoneticPr fontId="3" type="noConversion"/>
  </si>
  <si>
    <t>반타거암에 활짝 핀 금석의 꽃. 꽃잎은 생기가 깃든 것처럼 바람에 하늘거린다</t>
    <phoneticPr fontId="3" type="noConversion"/>
  </si>
  <si>
    <t>갯바위 거대한 솔개의 단단한 깃털. 검은 깃털 끝에 차가운 이슬이 맺히기도 한다</t>
    <phoneticPr fontId="3" type="noConversion"/>
  </si>
  <si>
    <t>규벽을 통째로 조각해서 만든 해시계. 무수한 별들이 겹쳐진 성라의 무늬는 말없이 잃어버린 시간을 기록한다</t>
    <phoneticPr fontId="3" type="noConversion"/>
  </si>
  <si>
    <t>화려하면서도 정중한 술잔. 천 년 전에 옥로가 가득 담겨 있었다</t>
    <phoneticPr fontId="3" type="noConversion"/>
  </si>
  <si>
    <t>현암을 조각해서 만든 장엄한 가면. 언제나 차갑고 휑한 두 눈으로 전방을 응시한다</t>
    <phoneticPr fontId="3" type="noConversion"/>
  </si>
  <si>
    <t>언제나 활짝 피어있는 조화. 그 속에는 생명이 담겨 있을까?</t>
    <phoneticPr fontId="3" type="noConversion"/>
  </si>
  <si>
    <t>정교한 목제 표창. 종착지에 도착해야만 비로소 멈춘다</t>
    <phoneticPr fontId="3" type="noConversion"/>
  </si>
  <si>
    <t>어느 시간에 멈춘 정교한 회중시계</t>
    <phoneticPr fontId="3" type="noConversion"/>
  </si>
  <si>
    <t>여름 축제에서는 물풍선을 쉽게 볼 수 있다. 하지만 이렇게 정교한 건 이 물풍선 하나뿐이다</t>
    <phoneticPr fontId="3" type="noConversion"/>
  </si>
  <si>
    <t>전설 속 신의 모양을 본따 제작한 굉장히 유행하는 가면</t>
    <phoneticPr fontId="3" type="noConversion"/>
  </si>
  <si>
    <t>과거에 온 세상의 마물을 불태우길 염원하던 마녀가 만졌던 꽃잎. 이름 없는 불꽃이 만지는 사람을 따뜻하게 휘감는다</t>
    <phoneticPr fontId="3" type="noConversion"/>
  </si>
  <si>
    <t>과거에 온 세상의 마물을 불태우길 염원하던 마녀가 만졌던 깃털. 변함없이 타오르며 뜨거운 열기를 발산한다</t>
    <phoneticPr fontId="3" type="noConversion"/>
  </si>
  <si>
    <t>과거에 온 세상의 마물을 불태우길 염원하던 마녀가 착용한 시계. 안에는 마녀가 불꽃에게 바친 세월이 흐르고 있다</t>
    <phoneticPr fontId="3" type="noConversion"/>
  </si>
  <si>
    <t>과거에 온 세상의 마물을 불태우길 염원하던 염화의 마녀가 남긴 불이 담긴 단지. 안속에는 영원히 꺼지지 않는 불꽃이 그녀처럼 활활 타오르고 있다</t>
    <phoneticPr fontId="3" type="noConversion"/>
  </si>
  <si>
    <t>과거에 온 세상의 마물을 불태우길 염원하던 염화의 마녀가 착용한 모자. 넓은 모자챙이는 그녀의 시선을 가려준다</t>
    <phoneticPr fontId="3" type="noConversion"/>
  </si>
  <si>
    <t>뜨겁게 타오르는 화염 속에서 피어나는 꽃. 전설에 의하면 고대의 현자가 이를 착용한 채 불바다에 걸어들어갔다고 한다</t>
    <phoneticPr fontId="3" type="noConversion"/>
  </si>
  <si>
    <t>불속을 나는 고고한 새의 깃털. 들판을 태우는 불속에서 날갯짓하는 소리가 들리는 것만 같다</t>
    <phoneticPr fontId="3" type="noConversion"/>
  </si>
  <si>
    <t>반짝이는 뜨거운 모래가 들어있는 모래시계. 흘러내리는 모래는 어떠한 흔적도 남기지 않는다</t>
    <phoneticPr fontId="3" type="noConversion"/>
  </si>
  <si>
    <t>전설에 의하면 흐르는 불과 초고온의 열기를 버틴다는 잔. 오늘날에는 오직 잔열만 남아있다</t>
    <phoneticPr fontId="3" type="noConversion"/>
  </si>
  <si>
    <t>불타는 바다를 가로질렀던 현자의 모자. 과거에 열기의 파도 속에서 우뚝 서있는 고대인의 모습을 비춘 적 있다</t>
    <phoneticPr fontId="3" type="noConversion"/>
  </si>
  <si>
    <t>피에 검게 물들어 강철과 같은 강도를 가지게 될 정도로 말라버린 꽃. 과거 이 꽃의 주인에겐 일종의 기념품이지 않았을까</t>
    <phoneticPr fontId="3" type="noConversion"/>
  </si>
  <si>
    <t>기사의 망토에 붙어 있던 까마귀 깃털. 검은 피에 반복적으로 물들어 완전히 검은색으로 변했다</t>
    <phoneticPr fontId="3" type="noConversion"/>
  </si>
  <si>
    <t>기사가 과거에 사용했던 시계. 안의 액체가 모두 굳어 시계의 기능을 상실했다</t>
    <phoneticPr fontId="3" type="noConversion"/>
  </si>
  <si>
    <t>핏빛 기사가 지닌 어두운 금속 잔. 겉은 검은 연기와 굳어버린 피로 인해 밤처럼 새까맣다</t>
    <phoneticPr fontId="3" type="noConversion"/>
  </si>
  <si>
    <t>기사가 자신의 얼굴을 가릴 때 사용하던 철가면. 가면 아래의 얼굴은 수많은 사람들이 상상의 나래를 펼치게 했다</t>
    <phoneticPr fontId="3" type="noConversion"/>
  </si>
  <si>
    <t>비단으로 만든 유리색 꽃으로 우아한 장소에서 착용했다. 여전히 버려질 때의 그날처럼 선명하다</t>
    <phoneticPr fontId="3" type="noConversion"/>
  </si>
  <si>
    <t>구몬드 귀족이 사냥할 때 쓰던 모자에 달린 깃털장식. 세월의 풍파가 무색하게 아직까지도 꿋꿋이 서있는다</t>
    <phoneticPr fontId="3" type="noConversion"/>
  </si>
  <si>
    <t>구몬드 귀족의 회중시계. 오래된 계보로 오늘날까지 전해내려왔다. 지난 시대를 겪은 물건</t>
    <phoneticPr fontId="3" type="noConversion"/>
  </si>
  <si>
    <t>구몬드 귀족의 장식용 항아리. 텅 비어있는 안쪽에선 슬픈 바람 소리가 울려 퍼지는 것 같다</t>
    <phoneticPr fontId="3" type="noConversion"/>
  </si>
  <si>
    <t>구몬드 귀족의 무도회 가면. 공허한 눈구멍이 과거의 성황을 응시하는 것만 같다</t>
    <phoneticPr fontId="3" type="noConversion"/>
  </si>
  <si>
    <t>오래전에 멸종된 얼음꽃. 서리가 방울방울 맺혀있다. 고고한 용사도 이 꽃을 얻기 위해 허리를 굽힌 적이 있다</t>
    <phoneticPr fontId="3" type="noConversion"/>
  </si>
  <si>
    <t>차가운 기운을 발산하는 깃털. 맹금의 설원과 얼어붙은 산봉우리 위에서의 날갯짓이 몰고 온 바람을 느낄 수 있을 것만 같다</t>
    <phoneticPr fontId="3" type="noConversion"/>
  </si>
  <si>
    <t>용사의 귀환을 기다리는 고향 사람들이 쓰던 시계. 안에는 모래가 아니라 녹지 않는 미세한 얼음 결정이 들어있다</t>
    <phoneticPr fontId="3" type="noConversion"/>
  </si>
  <si>
    <t>얼음으로 조각한 술잔. 겨울같이 단단하고 예리하다. 과거 이 잔의 주인은 이를 사용해 홀짝이며 얼지 않는 술을 마셨다</t>
    <phoneticPr fontId="3" type="noConversion"/>
  </si>
  <si>
    <t>얼음과 눈을 정복하길 꿈꿨던 고대 영웅의 관면. 소유자가 매서운 추위에 맞서 싸웠다는 용기의 증표이다</t>
    <phoneticPr fontId="3" type="noConversion"/>
  </si>
  <si>
    <t>어슴푸레한 빛깔의 망토 핀. 금빛 도금은 이미 바닷바람에 마모되었다</t>
    <phoneticPr fontId="3" type="noConversion"/>
  </si>
  <si>
    <t>흐느끼는 바닷바람과 선명한 붉은 물결이 끌고 온 깃털. 오랜 세월이 그 형태와 색깔을 바꾸었다</t>
    <phoneticPr fontId="3" type="noConversion"/>
  </si>
  <si>
    <t>구식 구리 나침반. 바늘은 시종일관 항구가 존재하지 않는 저 먼 곳을 향하고 있다</t>
    <phoneticPr fontId="3" type="noConversion"/>
  </si>
  <si>
    <t>무심코 건져 올린 빛바랜 술잔, 어슴푸레한 외관은 바다 밑에 있던 날들을 속삭이고 있다</t>
    <phoneticPr fontId="3" type="noConversion"/>
  </si>
  <si>
    <t>구식 수병모, 지금도 지독한 술 냄새가 휘감겨 술의 흔적이 곳곳에 배어 있다</t>
    <phoneticPr fontId="3" type="noConversion"/>
  </si>
  <si>
    <t>금박으로 만든 정교한 꽃, 꽃의 주인이 받은 공로와 명예를 상징한다</t>
    <phoneticPr fontId="3" type="noConversion"/>
  </si>
  <si>
    <t>의식에서 차는 매의 깃털, 외부인에게 리월항의 위엄과 결의를 보여주는 용도로 사용된다</t>
    <phoneticPr fontId="3" type="noConversion"/>
  </si>
  <si>
    <t>겉보기엔 시간을 재는 투박한 도구처럼 보이지만 전란의 시대엔 천암군의 제식 장비이기도 했다</t>
    <phoneticPr fontId="3" type="noConversion"/>
  </si>
  <si>
    <t>천암군이 맹세할 때 쓰는 금잔. 여전히 희미한 술향이 남아 있다</t>
    <phoneticPr fontId="3" type="noConversion"/>
  </si>
  <si>
    <t>아주 오래된 화려한 투구, 먼지와 모래를 씻어내면 새것처럼 빛난다</t>
    <phoneticPr fontId="3" type="noConversion"/>
  </si>
  <si>
    <t>결코 시들지 않고, 바래지도 않는 짙푸르고 단단한 조화</t>
    <phoneticPr fontId="3" type="noConversion"/>
  </si>
  <si>
    <t>테두리가 몹시 날카로운 불길한 깃털, 어쩌면 이류의 자유로움을 상징하는 지도 모른다</t>
    <phoneticPr fontId="3" type="noConversion"/>
  </si>
  <si>
    <t>뚜껑이 열리지 않는 회중시계. 시간의 흐름에 따라 똑딱똑딱 정확히 울린다</t>
    <phoneticPr fontId="3" type="noConversion"/>
  </si>
  <si>
    <t>겉으론 세월의 흔적을 가늠할 수 없는, 정교하게 만들어진 잔</t>
    <phoneticPr fontId="3" type="noConversion"/>
  </si>
  <si>
    <t>얼굴을 가려 어떤 표정인지 알 수 없게 하는 가면</t>
    <phoneticPr fontId="3" type="noConversion"/>
  </si>
  <si>
    <t>섬세한 미즈히키 부적, 염원을 이뤄주는 힘을 봉인할 수 있다고 한다</t>
    <phoneticPr fontId="3" type="noConversion"/>
  </si>
  <si>
    <t>옛날 스타일의 마물 잡는 화살, 누군가가 소중히 보관한 것 같다</t>
    <phoneticPr fontId="3" type="noConversion"/>
  </si>
  <si>
    <t>미즈히키와 방울로 장식한 청동 회중시계, 시간이 가을의 새벽녘에 영원히 멈춰 있다</t>
    <phoneticPr fontId="3" type="noConversion"/>
  </si>
  <si>
    <t>특제 점괘통, 밑부분에 원치 않는 점괘를 뽑게 하는 장치가 설치돼 있다</t>
    <phoneticPr fontId="3" type="noConversion"/>
  </si>
  <si>
    <t>보관 상태가 양호한 제례 여우 가면, 신비로운 미소를 띄고 있다</t>
    <phoneticPr fontId="3" type="noConversion"/>
  </si>
  <si>
    <t>쇼군을 배신한 귀인(鬼人)이 전에 하사 받았던 화려한 옥 날밑</t>
    <phoneticPr fontId="3" type="noConversion"/>
  </si>
  <si>
    <t>어느 텐구의 검은 털, 과거에 검호들이 아끼던 기념품이다</t>
    <phoneticPr fontId="3" type="noConversion"/>
  </si>
  <si>
    <t>도장을 보관하는 예술적인 검은색 함, 자개와 정교한 금구로 장식돼 있다</t>
    <phoneticPr fontId="3" type="noConversion"/>
  </si>
  <si>
    <t>정교한 술주전자, 예전에 세상을 뒤흔들었던 무인이 술을 담았던 용기이다</t>
    <phoneticPr fontId="3" type="noConversion"/>
  </si>
  <si>
    <t>견고한 투구, 신분이 높은 무인의 호신 장비</t>
    <phoneticPr fontId="3" type="noConversion"/>
  </si>
  <si>
    <t>변덕스러운 바다의 색으로 염색한 꽃, 달빛 아래에서 신비한 색을 띤다</t>
    <phoneticPr fontId="3" type="noConversion"/>
  </si>
  <si>
    <t>산호와 같은 색을 띠고 있는 부드러운 깃털, 소문에 의하면 무녀의 날개옷에 사용된 깃털이라고 한다</t>
    <phoneticPr fontId="3" type="noConversion"/>
  </si>
  <si>
    <t>맑고 깨끗한 조개껍데기, 깊고 끝없는 바다에서 왔다</t>
    <phoneticPr fontId="3" type="noConversion"/>
  </si>
  <si>
    <t>와타츠미섬의 무녀들이 모시는 명주, 언제나 반짝이고 빛을 잃어본 적이 없다</t>
    <phoneticPr fontId="3" type="noConversion"/>
  </si>
  <si>
    <t>정교하고 오래된 왕관, 잊혀진 「신」이 지녔던 물건이라고 한다. 현재는 와타츠미섬에 정성스레 보관되어 있다</t>
    <phoneticPr fontId="3" type="noConversion"/>
  </si>
  <si>
    <t>육판화 모양의 소형 금장식. 시들지 않는 자태로 쉽게 지는 속세의 부귀영화를 지켜본다</t>
    <phoneticPr fontId="3" type="noConversion"/>
  </si>
  <si>
    <t>속세를 벗어난 관저에서 가지고 나온 깃털 모양의 증표. 연민을 느낀 창조자는 이 증명을 잠든 피조물과 같이 관저에 두었다</t>
    <phoneticPr fontId="3" type="noConversion"/>
  </si>
  <si>
    <t>다른 나라에서 배를 통해 이나즈마로 수입된 작은 물건. 부품이 제거된 탓에 바늘은 이제 움직이지 않는다</t>
    <phoneticPr fontId="3" type="noConversion"/>
  </si>
  <si>
    <t>검은 칠과 금가루로 장식된 조롱박은 본래의 색을 알아볼 수 없다. 공연의 소품인 것 같다</t>
    <phoneticPr fontId="3" type="noConversion"/>
  </si>
  <si>
    <t>방랑자가 여행길에서 빛을 가리고 비를 피하는데 사용하던 삿갓. 후에는 얼굴을 가려 표정을 감추는 편리한 도구가 되었다</t>
    <phoneticPr fontId="3" type="noConversion"/>
  </si>
  <si>
    <t>오래된 기념물, 수백 년 전에 이 꽃을 보존했던 생령처럼 생기가 넘친다</t>
    <phoneticPr fontId="3" type="noConversion"/>
  </si>
  <si>
    <t>어슴푸레한 빛깔의 깃털, 농후한 기억이 응축되어 있다</t>
    <phoneticPr fontId="3" type="noConversion"/>
  </si>
  <si>
    <t>외관이 튼실한 고대 시계, 유리 모래 같은 광택이 느껴진다</t>
    <phoneticPr fontId="3" type="noConversion"/>
  </si>
  <si>
    <t>유리 결정으로 만든 오래된 잔. 광택은 세월의 시련을 이겨낸 듯하다</t>
    <phoneticPr fontId="3" type="noConversion"/>
  </si>
  <si>
    <t>산골 주민이 야차를 위해 만든 모자라고 한다. 수수한 외관이지만 표면에는 윤기가 흐른다</t>
    <phoneticPr fontId="3" type="noConversion"/>
  </si>
  <si>
    <t>꽃 모양의 옥 조각. 영혼의 향기가 느껴질 듯 말 듯 주변을 맴돌고 있다</t>
    <phoneticPr fontId="3" type="noConversion"/>
  </si>
  <si>
    <t>나뭇잎처럼 생긴 옥패. 과거에 특정 친구 관계 사이에서는 특별한 의미를 갖고 있었던 것 같다</t>
    <phoneticPr fontId="3" type="noConversion"/>
  </si>
  <si>
    <t>원형 모양의 옥패, 어느 전설에 의하면, 이 옥패는 어느 지역 제사의 시작을 알리는 증거라고 한다</t>
    <phoneticPr fontId="3" type="noConversion"/>
  </si>
  <si>
    <t>맑은 샘물이 끊임없이 흘러나오는 찻잔. 선인의 선물, 유물, 분실물 중 하나인 것 같다</t>
    <phoneticPr fontId="3" type="noConversion"/>
  </si>
  <si>
    <t>아름다운 옥으로 만들어진 귀걸이, 부드럽고 따뜻함이 느껴진다</t>
    <phoneticPr fontId="3" type="noConversion"/>
  </si>
  <si>
    <t>숲의 왕의 보관에서 꺾은 금빛 꽃</t>
    <phoneticPr fontId="3" type="noConversion"/>
  </si>
  <si>
    <t>깃털처럼 휘날리는 녹색 잎사귀는 숲속 현자의 옷에서 얻은 것이다</t>
    <phoneticPr fontId="3" type="noConversion"/>
  </si>
  <si>
    <t>현자의 길에 뛰어든 이가 사용하는 시계. 안에는 생명력이 없는 모래 대신 아주 작은 겨자씨가 들어있다</t>
    <phoneticPr fontId="3" type="noConversion"/>
  </si>
  <si>
    <t>원래는 사막 스타일의 등잔이었지만, 형광빛을 내는 초록색 잎사귀가 자랐다</t>
    <phoneticPr fontId="3" type="noConversion"/>
  </si>
  <si>
    <t>초목의 주신이 하사한 관. 미궁의 왕 사이에서 대대로 전해졌고, 마지막에는 왕의 시종에게 계승되었다</t>
    <phoneticPr fontId="3" type="noConversion"/>
  </si>
  <si>
    <t>어두운 빛을 띄는 금으로 만든 꽃봉오리. 두 번 다시 열리지 않을 꽃잎 속에는 붉은색 꽃술이 숨어있다</t>
    <phoneticPr fontId="3" type="noConversion"/>
  </si>
  <si>
    <t>죄인의 심장 무게를 측정하기 위해 특수 제작된 날개. 지금은 본래의 기능을 잃었다</t>
    <phoneticPr fontId="3" type="noConversion"/>
  </si>
  <si>
    <t>어두운 금빛을 띠고 있는 오래된 해시계. 사막의 과거를 말해주는 듯하다</t>
    <phoneticPr fontId="3" type="noConversion"/>
  </si>
  <si>
    <t>오래전 성대한 연회에서 사용한 술잔. 과거의 고귀하고 화려한 색은 더 이상 찾아볼 수 없다</t>
    <phoneticPr fontId="3" type="noConversion"/>
  </si>
  <si>
    <t>고대 사막 제사장의 금테로 장식된 두건. 전설 속 사막민의 왕이 쓰던 두건의 형태를 모방했다</t>
    <phoneticPr fontId="3" type="noConversion"/>
  </si>
  <si>
    <t>독특한 빛을 발하는 인공 꽃. 귀를 기울이면 웃음소리가 은은하게 들려오는 것 같다</t>
    <phoneticPr fontId="3" type="noConversion"/>
  </si>
  <si>
    <t>수정처럼 투명하게 빛나는 인공 깃털. 고대인의 유산 중 하나로, 매의 울음소리가 이 안에 봉인되어 있다</t>
    <phoneticPr fontId="3" type="noConversion"/>
  </si>
  <si>
    <t>아주 오래된 시계. 지니의 파편이 그 중심에서 빛을 발하며, 마치 무슨 말을 하려는 것처럼 조금씩 진동하고 있다</t>
    <phoneticPr fontId="3" type="noConversion"/>
  </si>
  <si>
    <t>오래된 황금 잔. 화려하지만 기묘한 형태를 띠고 있다. 텅 비어있는 안쪽에서 속삭이는 듯한 소리가 들려 온다</t>
    <phoneticPr fontId="3" type="noConversion"/>
  </si>
  <si>
    <t>호박금으로 만든 보석이 박힌 귀걸이. 묘한 빛으로 반짝이고 있다</t>
    <phoneticPr fontId="3" type="noConversion"/>
  </si>
  <si>
    <t>정교하게 조각된 자수정 꽃. 지금은 거의 멸종된 고대의 꽃을 묘사해냈다</t>
    <phoneticPr fontId="3" type="noConversion"/>
  </si>
  <si>
    <t>오래전에 멸종한 새가 남긴 깃털. 고대 화신(花神)의 신도에 의해 황금과 보석으로 화려하게 장식되었다</t>
    <phoneticPr fontId="3" type="noConversion"/>
  </si>
  <si>
    <t>더 이상 흐르지 않는 모래시계. 아무리 뒤집고 기울여도 시간의 흐름에 응답하지 않는다</t>
    <phoneticPr fontId="3" type="noConversion"/>
  </si>
  <si>
    <t>보랏빛 수정으로 만든 작은 병. 에메랄드 뚜껑으로 단단하게 밀봉되어 있다</t>
    <phoneticPr fontId="3" type="noConversion"/>
  </si>
  <si>
    <t>자수정과 에메랄드가 박혀 있는 왕관. 고대 화신(花神)의 제사장이 착용했던 장신구로 보인다</t>
    <phoneticPr fontId="3" type="noConversion"/>
  </si>
  <si>
    <t>캐릭터 경험치 소재, 경험치를 1000pt 획득할 수 있다. 만약 티바트 대륙의 일곱 나라에서만 사는게 아니라면 이 경험치는 필수라고 할 수 있다</t>
    <phoneticPr fontId="3" type="noConversion"/>
  </si>
  <si>
    <t>캐릭터 경험치 소재, 경험치를 5000pt 획득할 수 있다. 만약 전인미답의 비경에 발을 들이게 되면 이 경험치는 아주 중요하다</t>
    <phoneticPr fontId="3" type="noConversion"/>
  </si>
  <si>
    <t>캐릭터 경험치 소재, 경험치를 20000pt 획득할 수 있다. 만약 셀레스티아를 목표로 티바트 대륙을 순례하는 것이라면 이 경험치는 아주 소중하다</t>
    <phoneticPr fontId="3" type="noConversion"/>
  </si>
  <si>
    <t>슬라임을 덮고 있는 걸쭉한 액체. 각지의 원소 공방에서 가장 흔히 보이는 원료이다</t>
    <phoneticPr fontId="3" type="noConversion"/>
  </si>
  <si>
    <t>정제된 슬라임의 분비물. 피부에 닿으면 해로우니 반드시 피해야 한다</t>
    <phoneticPr fontId="3" type="noConversion"/>
  </si>
  <si>
    <t>슬라임 농축 원액. 가만히 두면 불규칙하게 움직인다</t>
    <phoneticPr fontId="3" type="noConversion"/>
  </si>
  <si>
    <t>부서진 골질 마스크. 예전부터 츄츄족이 써오던 마스크. 부서진 곳이 멀쩡한 곳보다 많아 가면의 기능을 거의 상실했다</t>
    <phoneticPr fontId="3" type="noConversion"/>
  </si>
  <si>
    <t>알아볼 수도 없는 얼룩들이 가득하고 이상한 냄새를 풍기는 마스크. 그런데도 착용하다니 츄츄족의 집착은 대단하다</t>
    <phoneticPr fontId="3" type="noConversion"/>
  </si>
  <si>
    <t>빛나는 골질 마스크. 적을 위협하는 유화가 그려져있다. 츄츄족이 가면에 집착하는 이유를 아는 사람은 아직도 없다. 수면에 비친 자신의 모습이 싫어서라는 견해도 있다</t>
    <phoneticPr fontId="3" type="noConversion"/>
  </si>
  <si>
    <t>마법에 관한 두루마리의 남은 단편. 이상한 기운과 불길한 온기를 은은하게 내뿜고 있다</t>
    <phoneticPr fontId="3" type="noConversion"/>
  </si>
  <si>
    <t>대충 만들어진 난해한 고서 단편. 몇몇 마물은 단편에 있는 인물의 형상을 모방해 마법의 기적을 조금은 재현해 낼 수 있다</t>
    <phoneticPr fontId="3" type="noConversion"/>
  </si>
  <si>
    <t>고대 스타일로 제작된 고서 초본. 해독할 수 있는 사람이 드물다. 그 의미를 알아버린 학자는 결국 미친다고 한다</t>
    <phoneticPr fontId="3" type="noConversion"/>
  </si>
  <si>
    <t>조잡하게 만들어진 화살촉이지만 얕봐선 안 된다. 석궁은 위험한 무기다. 제아무리 기사라도 뒤에서 날아오는 화살은 피하기 어려울 것이다</t>
    <phoneticPr fontId="3" type="noConversion"/>
  </si>
  <si>
    <t>정교하게 만들어진 화살촉. 화살의 날카로운 끝부분은 적의 갑옷을 쉽게 뚫을 수 있을것 같지만. 사냥감의 몸에는 들어가지 않는다</t>
    <phoneticPr fontId="3" type="noConversion"/>
  </si>
  <si>
    <t>핏자국이 말라붙은 오래된 화살촉. 오래 사용하는 바람에 촉이 무뎌져 무기로써 수명을 다했다. 하지만 이 또한 사냥꾼의 자랑거리. 그들의 호신부이자 메달이다</t>
    <phoneticPr fontId="3" type="noConversion"/>
  </si>
  <si>
    <t>신병 신분을 나타내는 휘장. 이 휘장의 주인은 어떤 마음으로 우인단의 전쟁 기계가 된 것일까?</t>
    <phoneticPr fontId="3" type="noConversion"/>
  </si>
  <si>
    <t>사관 신분을 나타내는 휘장. 일반 사병과 구분되는 기이한 형태다. 복잡한 마음이 담겨있는 듯하다.</t>
    <phoneticPr fontId="3" type="noConversion"/>
  </si>
  <si>
    <t>위관 신분을 나타내는 휘장.우인단의 강력한 군대에서 위관을 할 정도면 뛰어난 사람인 게 분명하다.</t>
    <phoneticPr fontId="3" type="noConversion"/>
  </si>
  <si>
    <t>보물 사냥단 신분을 과시하는 인장. 보물을 향한 그들의 끝없는 갈망을 보여준다. 아무리 그래도 도둑이라는 신분을 자랑스럽게 과시하나…?</t>
    <phoneticPr fontId="3" type="noConversion"/>
  </si>
  <si>
    <t>보물 사냥단 맴버들이 서로를 식별하기 위해 사용하는 까마귀 인장. 출신에 상관없이, 보물을 탐하는 마음과 위험을 무릅쓸 담력이 있다면 누구나 보물 사냥단의 「우수」 맴버가 될 수 있다.</t>
    <phoneticPr fontId="3" type="noConversion"/>
  </si>
  <si>
    <t>보물 사냥단의 유일한 원칙과 강직함을 상징하는 인장. 광활한 대지, 그윽하고 깊숙한 심연, 그리고 미지에 바다에 아직 발굴해야 할 보물들이 남아있는 한, 수단을 가리지 않고 보물을 차지하는 보물 사냥단의 정신은 영원할 것이다.</t>
    <phoneticPr fontId="3" type="noConversion"/>
  </si>
  <si>
    <t>꽃술에서 추출된 꽃꿀엔 소량의 원소가 함유되어 있다. 먹어보면 달콤달콤꽃과 맛이 미묘하게 비슷하다.</t>
    <phoneticPr fontId="3" type="noConversion"/>
  </si>
  <si>
    <t>원소 순도가 높은 꽃꿀. 학계에선 보통 구라구라꽃을 원소 식물의 고등 생명체로 보지만, 아직까지 그들의 포식 습성을 설명하지 못했다.</t>
    <phoneticPr fontId="3" type="noConversion"/>
  </si>
  <si>
    <t>에너지가 가득한 걸쭉한 꿀. 구라구라꽃은 사냥감을 속여 포획하는데, 이는 더 강력하고 순수한 형태로 진화하기 위한 과정이 아닐까…</t>
    <phoneticPr fontId="3" type="noConversion"/>
  </si>
  <si>
    <t>이나즈마 검에 조립한 방어구, 많은 전투를 보아왔다. 검술에 능한 자에게 코등이란, 실전에서 상대의 검을 받아칠 수 있는 유용한 도구다. 초짜 검사에겐, 자신의 오른손을 보호하는 중요한 도구기도 하다</t>
    <phoneticPr fontId="3" type="noConversion"/>
  </si>
  <si>
    <t>훌륭한 검에 조립한 방어구, 이나즈마에는 유구한 검 단조 전통이 전해져 내려오고 있다. 장인은 검을 단조할 때 종종 여러 자루를 만들어 그중에서 가장 훌륭한 검을 선택하기도 한다. 그중 제일 훌륭한 작품은 「신타」, 나머지 작품은 「카게우타」라고 불린다</t>
    <phoneticPr fontId="3" type="noConversion"/>
  </si>
  <si>
    <t>명검에 조립된 화려한 방어구, 어떤 이는 검에는 영혼과 생명이 있다고 굳게 믿고 있다. 이는 사람들이 검에 이름을 지어주는 이유기도 하다. 검을 아끼는 자는 검의 사랑을 받기 마련이다. 하지만 검과 참된 벗이, 심지어는 사랑하는 애인이 되는 사람은 이 감정이 살육에서 온 것임을 알아야 한다. 늘 피바다 속에서 검과 함께 춤을 추는 이들의 뜨거운 피는, 결국 무정한 강철에 의해 차디차게 식을 것이다</t>
    <phoneticPr fontId="3" type="noConversion"/>
  </si>
  <si>
    <t>떠도는 정령을 공중에 뜨게 하는 에너지 코어, 미량의 원소가 담겨있다. 대부분의 에너지는 이미 흩어진 듯하다</t>
    <phoneticPr fontId="3" type="noConversion"/>
  </si>
  <si>
    <t>떠도는 정령을 공중에 뜨게 하는 에너지 코어. 이 원소 생물은 기이한 습성을 가지고 있어 주기적으로 무리를 지어 출현과 잠적을 반복하다</t>
    <phoneticPr fontId="3" type="noConversion"/>
  </si>
  <si>
    <t>떠도는 정령 처치 시 일정 확률로 발견할 수 있는 완벽한 에너지 코어. 무엇이든 우열을 가리기 좋아하는 사람들 사이에선 이런 논쟁이 자주 일어난다. "떠도는 정령과 바람 슬라임의 부력 중 뭐가 더 뛰어난 걸까"</t>
    <phoneticPr fontId="3" type="noConversion"/>
  </si>
  <si>
    <t>버섯몬이 남긴 포자 분말, 미세한 빛이 반짝인다. 재채기 한 번에 흔적도 없이 흩어질 거 같다</t>
    <phoneticPr fontId="3" type="noConversion"/>
  </si>
  <si>
    <t>형광 불빛이 나는 버섯몬 포자 분말, 우림의 나라에서 흔히 보이는 약재다. 상인들은 보통 종이로 포장해서 판매한다</t>
    <phoneticPr fontId="3" type="noConversion"/>
  </si>
  <si>
    <t>온전한 포자낭에서 정성을 다해 수집한 덩어리 포자 분말, 적절한 환경이 갖춰진다면 규모가 큰 버섯몬 군락을 만들 수 있을 것 같다…</t>
    <phoneticPr fontId="3" type="noConversion"/>
  </si>
  <si>
    <t>눈을 가리는 데 사용되는 살짝 찢긴 빨간 비단. 도금 여단에는 직물로 두 눈을 가리는 자가 많다. 그러나 이 행동의 기원은 이미 시간의 모래바다 속에 사라졌다.</t>
    <phoneticPr fontId="3" type="noConversion"/>
  </si>
  <si>
    <t>간단하게 장식한 붉은 비단. 노련한 전사는 상대방의 눈빛에서 허점을 파악해 기회를 포착한다. 도금 여단은 충성을 바칠 지도자를 잃은 지 오래라 믿을 수 있는 건 자신밖에 없다. 그들은 세상 만물과 자신의 두 눈조차 자신을 배신할 수 있을 거라 굳게 믿고 있다.</t>
    <phoneticPr fontId="3" type="noConversion"/>
  </si>
  <si>
    <t>금실로 무늬를 놓은 붉은 비단. 햇빛 아래 금빛으로 반짝이는 사막에서 태어난 유민들은 가끔 이미 무슨 뜻인지도 잊어버린 민요를 부르며 평등하게 대지를 비추는 태양을 칭송하고 황혼 끝자락의 노을을 아쉬워한다. 민요의 마지막 장에 반복해 출현하는 뜻 모를 단어는 고대 신의 존함이라고 전해진다. 전해지는 바에 의하면 사막의 왕이 아직 존재하던 시기의 백성들은 태양과 같은 빛을 감히 보지 못해 자신의 두 눈을 가렸다고 한다.</t>
    <phoneticPr fontId="3" type="noConversion"/>
  </si>
  <si>
    <t>망가진 나팔. 츄츄족이 경고할 때 사용하는 아이템. 전쟁 중에 파손되어 나팔의 기능을 상실했다.</t>
    <phoneticPr fontId="3" type="noConversion"/>
  </si>
  <si>
    <t>금속제의 마물 나팔. 나팔 부는 힘이 필요하기 때문에 우람한 츄츄족에게서만 얻을 수 있다.</t>
    <phoneticPr fontId="3" type="noConversion"/>
  </si>
  <si>
    <t>불길한 빛을 은은하게 내뿜는 나팔. 재질을 알 수 없는 검은색 결정이 장식되어 있다. 거의 사용한 적이 없다. 츄츄족의 중요 의식에 쓰이는 도구인 듯하다.</t>
    <phoneticPr fontId="3" type="noConversion"/>
  </si>
  <si>
    <t>지하 깊은 곳의 마른 나뭇가지. 오랜 세월이 지났지만 알록달록한 나무껍질에서 내재된 힘을 느낄 수 있다.</t>
    <phoneticPr fontId="3" type="noConversion"/>
  </si>
  <si>
    <t>지하 깊은 곳에서 자라는 식물의 가지. 줄기에서 멀리 떨어져 있지만 여전히 요동치는 힘이 희미하게 남아있다.</t>
    <phoneticPr fontId="3" type="noConversion"/>
  </si>
  <si>
    <t>세계 각지에 뿌리를 내린 거목이 있다고 한다. 이 가지는 그 거목의 일부라고 한다. 누군가에게 꺾여 멀리 이동한 적이 없는 듯하며, 왕성한 생명력으로 새잎이 자랐다.</t>
    <phoneticPr fontId="3" type="noConversion"/>
  </si>
  <si>
    <t>멈춰버린 고대 유적에서 나온 구조체. 몸체의 균형을 잡아주던 부분으로 정교한 공학적 감각이 돋보인다.</t>
    <phoneticPr fontId="3" type="noConversion"/>
  </si>
  <si>
    <t>멈춰버린 고대 유적에서 나온 구조체. 이전에 논리 회로였던 부분으로, 아무도 해제할 수 없는 위대한 기술이 담겨있다.</t>
    <phoneticPr fontId="3" type="noConversion"/>
  </si>
  <si>
    <t>멈춰버린 고대 유적에서 나온 구조체. 이전에 에너지의 핵심이었던 부분으로, 이렇게 신비로운 기술을 이해하고 재구성할 수 있다면 이 세계를 바꿀 수 있을지도 모른다.</t>
    <phoneticPr fontId="3" type="noConversion"/>
  </si>
  <si>
    <t>밀폐된 공간에 있는 안개풀에서 생성되는 기묘한 포자. 치친이 좋아하는 음식이다.</t>
    <phoneticPr fontId="3" type="noConversion"/>
  </si>
  <si>
    <t>잘 보관된 안개풀. 안개풀을 좋아하는 치친을 컨트롤할 때 이용한다.</t>
    <phoneticPr fontId="3" type="noConversion"/>
  </si>
  <si>
    <t>희귀한 안개풀을 모은 다발. 어두운 빛을 내뿜는다. 이 등잔을 들고 있는 사람은 치친과 불행을 불러들인다.</t>
    <phoneticPr fontId="3" type="noConversion"/>
  </si>
  <si>
    <t>날카로운 합금 무기. 원래의 주인을 잃었지만 여전히 섬뜩하고 차가운 빛을 내뿜는다.</t>
    <phoneticPr fontId="3" type="noConversion"/>
  </si>
  <si>
    <t>스네즈나야의 우월한 기술로 만든 이형 병기. 어느 베테랑 특수요원이 썼던 병기로, 훈련 없이 평범한 사람은 이런 이상한 무기를 사용할 수 없다.</t>
    <phoneticPr fontId="3" type="noConversion"/>
  </si>
  <si>
    <t>옛 주인의 손에서 수많은 「채무」 처리를 담당했던 흉악한 무기. 이 세상에 등에도 눈이 달린 사람은 없다. 그런데 이 무기와 관련 무예는 이런 약점을 겨냥하여 고안된 것이다.</t>
    <phoneticPr fontId="3" type="noConversion"/>
  </si>
  <si>
    <t>새끼 용 도마뱀에게서 발견된 뼛조각. 금방이라도 부서질 것처럼 약하지만, 알 수 없는 힘이 있는 듯하다.</t>
    <phoneticPr fontId="3" type="noConversion"/>
  </si>
  <si>
    <t>어떤 이유에선지 새끼 용 도마뱀이 무척 아끼는 듯한 생물의 뼛조각. 꽤 오래된 것으로 보인다. 인간의 언어를 알아듣지 못하는 짐승이지만 이런 뼈를 특별히 동경하는 것 같다.</t>
    <phoneticPr fontId="3" type="noConversion"/>
  </si>
  <si>
    <t>새끼 용 도마뱀을 처치했을 때 가끔 볼 수 있는 석화한 뼛조각. 새끼 용 도마뱀들은 언젠가 진정한 용이 되길 꿈꾼다. 오래된 화석을 용의 뼈로 착각하고 소중히 여기기도 한다. 용의 영원함과 강함을 바라기 때문일 수도 있다.</t>
    <phoneticPr fontId="3" type="noConversion"/>
  </si>
  <si>
    <t>작동하지 않는 고대 유적 기관에서 왔다. 의생 기관의 동력이 여기서 온 듯하다.</t>
    <phoneticPr fontId="3" type="noConversion"/>
  </si>
  <si>
    <t>작동하지 않는 고대 유적 기관에서 왔다. 기관 구조체의 구조성을 유지할 수 없게 된다면, 그 속에 담긴 위대한 기술과 미지의 힘도 그 의미를 잃게 될 것이다.</t>
    <phoneticPr fontId="3" type="noConversion"/>
  </si>
  <si>
    <t>작동하지 않는 고대 유적 기관에서 왔다. 이 기관의 「유적」이라는 명칭은 그들이 활동하던 구역으로부터 유래된다. 하지만 유적 기관 자체와는 그들이 기거하고 있는 황폐해진 담벼락 사이의 공통점이 딱히 없다.
머나먼 과거, 유적은 하늘에 곧 닿을 듯한 위대한 문명에 속해있었다. 「유적」은 땅의 깊은 곳에서 그 예기를 갈며 나라를 궤멸시킬 명령을 기다리고 있다.</t>
    <phoneticPr fontId="3" type="noConversion"/>
  </si>
  <si>
    <t>빛의 방향을 바꾸는 용도의 프리즘이었으나 쏜살같이 흐르는 세월의 풍파를 겪고 점차 빛을 잃게 된다.</t>
    <phoneticPr fontId="3" type="noConversion"/>
  </si>
  <si>
    <t>빛의 방향을 바꾸는 프리즘. 이러한 프리즘을 이용해 허구의 영상을 만들어낼 수 있다. 어떤 의미에서 보면, 사람의 마음을 컨트롤할 수 있는 힘을 가지고 있다.</t>
    <phoneticPr fontId="3" type="noConversion"/>
  </si>
  <si>
    <t>빛의 방향을 바꾸는 프리즘. 어둠 속에서, 프리즘은 희미한 빛을 더욱 큰 범위까지 확대시킬 수 있다. 이러한 특성 때문에 프리즘은 어둠 속에 마음이 갇혀있는 사람에게 조금이나마 안심하게 할 수 있는 힘을 갖고 있다.</t>
    <phoneticPr fontId="3" type="noConversion"/>
  </si>
  <si>
    <t>수계 늑대 무리의 신체 조직. 이 세계가 허용할 수 없는 이러한 신체 일부는, 비정상적인 생명체가 처치되어 버린 후에 세계에 남아있어서는 안된다는 게 일반적인 생각이다.</t>
    <phoneticPr fontId="3" type="noConversion"/>
  </si>
  <si>
    <t>수계 늑대 무리의 신체 조직. 신기하지만 「부식층」의 걸작 두린과 비교해보면 「여과층」의 사냥개는 아무것도 아니다.</t>
    <phoneticPr fontId="3" type="noConversion"/>
  </si>
  <si>
    <t>수계 늑대 무리의 날카로운 발톱. 진귀한 보물이지만 「백악층」의 최고 걸작과 비교해보면 아무것도 아니다.</t>
    <phoneticPr fontId="3" type="noConversion"/>
  </si>
  <si>
    <t>누군가의 형상이 흐릿하게 새겨진 조각상. 긴 세월이 지났지만 여전히 멀쩡하다. 옛 주인이 성물 모시듯 관리한 것 같다.</t>
    <phoneticPr fontId="3" type="noConversion"/>
  </si>
  <si>
    <t>누군가의 형상이 새겨진 외눈 조각상. 손에 들고 있으면 마치 친구의 손을 잡은 것처럼 따뜻함이 느껴지는 것 같다. 아마 조각상의 의미를 아는 사람에게 앞으로 나아갈 용기를 주는 듯하다.</t>
    <phoneticPr fontId="3" type="noConversion"/>
  </si>
  <si>
    <t>불길한 에너지를 내뿜고 있는 외는 조각상, 어떤 재료로 만들어졌는지 알 수 없다. 조각상을 보고 있으면 소름 끼치는 소리가 들리는 거 같다… 「나의 아이들아, 보아라. 하늘 아래의 만물은 혼란 속에서 소멸될 것이다. 영원히 고요한 어둠이 모든 것을 집어삼킬 지니」</t>
    <phoneticPr fontId="3" type="noConversion"/>
  </si>
  <si>
    <t>버섯몬의 일부 신체 조직. 외부 원소의 격렬한 자극으로 인해 형성된다. 촉감이 좋아 스트레스를 풀기에 좋으나 버섯몬이 대량 번식할 수 있어 상업적인 용도로는 삼가는 게 좋다.</t>
    <phoneticPr fontId="3" type="noConversion"/>
  </si>
  <si>
    <t>버섯몬의 일부 신체 조직. 외부 원소의 격렬한 자극으로 인해 형성된다. 생론파의 학자들은 버섯몬이 식물인지 동물인지를 놓고 기나긴 논쟁을 벌였다. 그 결과 양쪽은 버섯몬이 동식물 어느 쪽에도 속하지 않는다는 결론을 내리고 더 이상 토론하지 않기로 했다.</t>
    <phoneticPr fontId="3" type="noConversion"/>
  </si>
  <si>
    <t>버섯몬의 일부 신체 조직. 외부 원소의 격렬한 자극으로 인해 형성된다. 버섯몬이 이동 능력을 갖춘 쪽으로 진화한 이유는 포자를 보다 널리 퍼뜨리기 위함이라고 여겨진다. 과거의 한 시인이 말하길, 버섯몬들의 공통된 꿈은 포자가 산과 바다를 뒤덮어 온 세상이 고요해지는 것으로 버섯몬은 그 안에서 헤엄치는 물고기, 육지 짐승, 하늘을 나는 새, 인간과 신으로 변해 빗물과 땅 그리고 땅으로 돌아간 동료에게 의지하며 살아간다.</t>
    <phoneticPr fontId="3" type="noConversion"/>
  </si>
  <si>
    <t>더 이상 활동하지 않는 고대 유적 드레이크에게 얻은 것. 유적 드레이크는 바깥세상의 원소 에너지를 흡수해 「목」 부위에 저장할 수 있다.</t>
    <phoneticPr fontId="3" type="noConversion"/>
  </si>
  <si>
    <t>더 이상 활동하지 않는 고대 유적 드레이크에게 얻은 것. 「드레이크」는 패배와 정복으로 억제 혹은 동화되기 전까지 가장 원시적이고 오래된 최상급 원소들이 육신을 가진 형태였다.</t>
    <phoneticPr fontId="3" type="noConversion"/>
  </si>
  <si>
    <t>더 이상 활동하지 않는 고대 유적 드레이크에게 얻은 것. 더 이상 존재하지 않는 고대 국가에는 생명을 모방하는 원리를 연구한 자들이 있었다. 무상의 순수 질서 원소 혹은 드레이크의 원시적 힘을 본뜨고 개량하여 초월을 이루어내야 한다. 그러면 훨씬 우월하고 무결한 신체를 획득해 결국엔 부서지고 부패하는 질서를 대체할 수 있다.</t>
    <phoneticPr fontId="3" type="noConversion"/>
  </si>
  <si>
    <t>태고의 구조체 처치 후 획득 가능한 파손된 부품. 이런 독특한 모양의 기계는 사막 유적의 영원한 수호자로서 바위산을 뚫고 거대한 바위를 재구축하는 힘을 가지고 있다. 이 기계를 작동시키는 원리는 지상, 지하에 있는 수많은 신비한 장치들과 비슷하다.</t>
    <phoneticPr fontId="3" type="noConversion"/>
  </si>
  <si>
    <t>태고의 구조체 처치 후 획득 가능한 낡은 부품. 이 기계들은 모래바다 깊은 곳에서 온 여느 「유적 장치」와 달리 섬멸과 정복의 사자로써 만들어진 것이 아니라고 한다.</t>
    <phoneticPr fontId="3" type="noConversion"/>
  </si>
  <si>
    <t>태고의 구조체 처치 후 획득 가능한 정교한 부품. 황량한 사막의 왕은 꿈을 꾸었고, 수많은 약속을 했다. 사막의 전설에 의하면 이 기계들은 원래 약속을 이행하기 위한 도구였다고 한다. 기계 기억체 속에는 아무도 기억하지 못하는 꿈과 약속이 아직까지 새겨져 있다.</t>
    <phoneticPr fontId="3" type="noConversion"/>
  </si>
  <si>
    <t>성해 짐승 등에서 나온 부서진 갑골. 과거에는 사방에 널려 있던 재앙의 증거였지만 지금은 인적이 드문 곳에서만 찾을 수 있다</t>
    <phoneticPr fontId="3" type="noConversion"/>
  </si>
  <si>
    <t>성해 짐승 등에서 나온 단단한 갑골. 죽은 위대한 존재의 성해를 삼키고 진화한 재앙의 야수의 뼈다. 신의 권능을 약간 훔쳤지만, 결국 신들과 똑같은 결말을 맞이할 것이다</t>
    <phoneticPr fontId="3" type="noConversion"/>
  </si>
  <si>
    <t>성해 짐승 등에서 나온 오래된 휘장이 새겨진 갑골. 옥처럼 굳은 갑골 위에 머나먼 과거부터 이어져 온 한이 아련하게 감돌고 있다. 야수의 뼈가 세월의 바람에 하얀 재가 되어 흩날리는 날이 올 때, 과거에 죽은 고귀한 자도 결국 편히 잠드는 날이 올 것이다…</t>
    <phoneticPr fontId="3" type="noConversion"/>
  </si>
  <si>
    <t>폭염 나무를 지속해서 불태우는 씨앗. 마치 이 세상의 모든 풀과 나무를 불태울 듯이 불 원소의 뜨거움을 내뿜는다. 대지의 깊숙한 곳에서 솟구치는 에너지 속엔 무한한 소망이 흐른다. 뜨거운 불로 식물을 영원히 타오르게 하고 모든 것을 화염으로 씻으려는 것은 과연 어떤 소망일까?</t>
    <phoneticPr fontId="3" type="noConversion"/>
  </si>
  <si>
    <t>맑은 물의 정령이 남긴 영원의 물 한 움큼. 호수에 들어가도 그 깨끗함은 희석되지 않을 것이다. 하지만 이토록 고결한 요정은 어째서 육지에 있는 생령의 모습이 되기 위해 맑은 물의 형태로 변한 걸까? 호흡을 하거나 음식을 먹을 필요도 없는데 말이다…</t>
    <phoneticPr fontId="3" type="noConversion"/>
  </si>
  <si>
    <t>얼음 나무를 처치하면 나타나는 원핵. 그 안엔 순수한 얼음 원소가 함유돼 있다. 대지의 깊숙한 곳에서 솟구치는 에너지와 그리움은 결국 분출되고 말 것이다. 고인에 대한 그리움처럼 적막한 서리마저 지면에 살아있는 것들에 부착하고, 원래는 생령을 해치지 않는 줄기식물도 흉악해진다.</t>
    <phoneticPr fontId="3" type="noConversion"/>
  </si>
  <si>
    <t>원소를 모아 손상된 원소 물질을 복원하는데 사용되는 무상의 뇌전. 순수한 번개의 힘을 담고 있다. 프리즘은 빛을 구성하는 색을 구분할 수 있지만, 뇌광 프리즘은 흐르는 에너지를 엮어 순수한 뇌광을 만든다. 무상의 뇌전은 패배했지만, 번개 원소가 계속해서 프리즘에 모이고 있다.</t>
    <phoneticPr fontId="3" type="noConversion"/>
  </si>
  <si>
    <t>패배한 무상의 바람이 붕괴하며 형성된 형태로, 순수한 바람의 힘을 담고 있다. 가늘고 약한 나비의 체내에도 폭풍을 일으키는 힘이 숨겨져 있다고 한다. 순수한 바람으로 이루어진 나비는 다시금 폭풍을 부를 그 날을 하염없이 기다리고 있다.</t>
    <phoneticPr fontId="3" type="noConversion"/>
  </si>
  <si>
    <t>외관이 돌기둥으로 구성된 무상의 바위. 순수한 바위 원소가 고농도로 압축되어 있다. 바위 원소의 가장 무거운 원소. 무상의 바위는 껍데기로 우뚝 솟은 돌기둥을 쌓았다. 자신을 높은 곳으로 올린 이유는 적을 상대하기 위해서만이 아닌 자신과는 인연이 없는 하늘과 더 가까워지기 위해서일지도 모른다.</t>
    <phoneticPr fontId="3" type="noConversion"/>
  </si>
  <si>
    <t>고대 바위 용 도마뱀에게서 얻어낸 결정. 용이 될 가능성을 지니고 있다. 산속에 깊이 잠들어 있는 용 도마뱀은 이런 어두운 수정석을 석출한다. 리월의 민간 전설에 의하면, 힘은 시간이 지날수록 축적되고 이러한 수정석은 결국 원래의 심장을 대치해 용 도마뱀도 진정한 용이 되어 산을 뒤흔들고 대지를 가른다고 한다.</t>
    <phoneticPr fontId="3" type="noConversion"/>
  </si>
  <si>
    <t>무상의 얼음이 피어나는 극한의 순간, 응결되는 순수한 얼음 결정체. 응결의 얼음 결정체는 언제나 차가운 환경에서 자라나고, 피어나며 마침내 모든 것을 얼리는 혹한의 꽃을 피운다. 어쩌면 정체된 시간, 풀 수 없는 감정의 깊이가 영원불멸의 꽃의 진정한 의미일지도 모른다.</t>
    <phoneticPr fontId="3" type="noConversion"/>
  </si>
  <si>
    <t>영구 장치 진영이 스스로 움직이게 할 수 있는 핵심 코어. 어떤 이는 이러한 코어의 문양에 육안으로 식별하기 힘든 언어로 지능과 논리를 새겼다고 추측한다. 또 다른 이는 이 특수한 유적 기관은 방대한 코어와 복잡한 문양으로 인해 생명체의 모습을 스스로 포기하고 성능의 강대함을 추구한 것이라고 주장하기도 한다.</t>
    <phoneticPr fontId="3" type="noConversion"/>
  </si>
  <si>
    <t>무상의 불의 응축된 결정, 뜨거운 기운을 내뿜는다. 뜨겁게 타오르던 불꽃도 언젠가는 차갑게 식는 법. 하지만 꺼져가는 장작도 의지에 따라 다시금 불타오르기도 한다. 무상의 불이 냉각되고 되살아나고, 응집과 분해를 끊임없이 반복하는 것 또한 우주 만물이 끊임없이 자라고 번성하는 것처럼 이 세계의 의지의 일부일 것이다. 칠흑 같은 운명이 닥쳐와 삼라만상을 허무로 돌릴 때까지 말이다.</t>
    <phoneticPr fontId="3" type="noConversion"/>
  </si>
  <si>
    <t>무기물인 꼭두각시 검귀를 구동 시킬 수 있다, 그가 살아 있는 것처럼 검을 사용할 수 있게 하는 핵심 부품이다. 아무리 뛰어난 무예와 아름다운 기억이라도, 육체의 쇠락과 함께 시들어버린다. 자신의 팔다리와 신체 모두를 단단한 기관으로 바꾼다 하더라도, 결국 심장을 정교한 「부품」으로 바꿔야, 일반적인 육체가 다가가기 힘든 영원에 가까워질 수 있지 않을까…</t>
    <phoneticPr fontId="3" type="noConversion"/>
  </si>
  <si>
    <t>뇌음의 권현이 남긴, 전기가 담겨있는 번개의 구슬. 전설에 따르면, 뇌음의 권현은 낙뢰를 따라 강대한 원한을 품고 있는 대지에 남는다고 한다. 이러한 이유로 뇌음의 현신은 부서진 대지에서 영원토록 배회한다고 전해진다. 노래하는 자의 이야기 속에서 하늘을 꿰뚫는 번개는 종종 견딜 수 없는 실망과 고통이기도 하다</t>
    <phoneticPr fontId="3" type="noConversion"/>
  </si>
  <si>
    <t>무상의 물이 붕괴된 후 남긴 기이한 물방울. 강렬한 배척 본능을 보유하고 있으며 무상의 물 공격 수단 중 하나이다. 물속에는 기억과 의지가 담겨있다고 전해지며 이 또한 물의 융합에 따라 점차 자라난다고 한다. 하지만 무상의 물이 소환해낸 파도는 지상이나 지하의 그 어떠한 물과도 융합될 수 없다. 페트리코의 더없이 순수한 물에 떨어지더라도, 그 물방울은 수은처럼 주변의 융합에 저항할 것이다</t>
    <phoneticPr fontId="3" type="noConversion"/>
  </si>
  <si>
    <t>수계의 늑대왕을 처치하고 얻은 부러진 뿔. 원래는 처치당한 후 세상에 남아있지 않은게 정상이다. 수계 늑대 무리의 왕일지라도, 마수의 족보에선 그의 형들의 조족지혈에 불과하다. 「황금」이 무수한 수계 늑대 무리를 종이처럼 구겨서 압축해 탄생한 기형 마수다. 뿔에는 검은 늑대 무리가 그를 위해 공간까지 녹일수 있게 하는 권능이 담겨져 있다.</t>
    <phoneticPr fontId="3" type="noConversion"/>
  </si>
  <si>
    <t>심해 용 도마뱀을 처치하면 얻을 수 있는 생체조직의 일부이다. 보기에는 상어 지느러미 같지만 아무런 실용성이 없다. 백야국의 주민들이 심해 용 도마뱀에 대해 깊이 연구했다. 그들의 가장 다른 점은 바로 자신의 의지로 특징과 유전을 결정할 수 있다는 것이다. 인조적인 빛을 싫어하여 용 도마뱀은 성체가 되면 시각을 대부분 잃고 전투를 위해 다양한 다른 원소로 진화했다</t>
    <phoneticPr fontId="3" type="noConversion"/>
  </si>
  <si>
    <t>뱀 형태의 신비한 고대 기계, 절벽을 깎을 때 사용되는 「톱니」 위에는 알 수 없는 불길한 룬 문자가 적혀 있다. 전설에 따르면 대지의 검은 틈 사이에는 거대한 독사가 살고 있다는데 그들은 영원히 세상에 대한 증오와 악의, 알 수 없는 위험은 목적을 가지고 거대한 터널을 발굴하고 있다고 한다…</t>
    <phoneticPr fontId="3" type="noConversion"/>
  </si>
  <si>
    <t>#퀘스트 이름</t>
    <phoneticPr fontId="3" type="noConversion"/>
  </si>
  <si>
    <t>공포의 취령 버섯을 처치한 후 획득한 각질 부분. 학자들은 지금까지도 부드러운 버섯몬이 이렇게 단단하고 뾰족한 부리로 진화한 것은 기적이라 여기고 있다. 화려하고 아름다운 버섯들의 왕은 진화의 마지막 단계에서 여유롭게 거닐며 이따금 우림의 만물에 다음과 같은 경고를 울부짖는다. 아무리 약하고 겁이 많은 생명체라도 미래에는 숲의 주인이 될 수 있다</t>
    <phoneticPr fontId="3" type="noConversion"/>
  </si>
  <si>
    <t>예리한 나뭇잎에 싸인 번개 나무의 코어. 사정없이 주변에 번개 원소를 방출한다. 대지 깊은 곳에서 포효하는 에너지는 긴박한 분노를 표출하려 하고, 불행한 넝쿨조차 광기에 잠식돼 뒤틀린 가지를 휘두르며 울부짖는다. 번갯불이 몸을 관통하는 고통을 타인에게도 선사하려는 것일까? 아니면 피할 수 없는 종말을 기대하며 몸부림치는 것일까?</t>
    <phoneticPr fontId="3" type="noConversion"/>
  </si>
  <si>
    <t>신비한 장치 세트를 처치한 후 획득 가능한 코어 부품.이 오래된 기계는 지금까지 주인의 꿈과 자신의 책임을 한 번도 잊지 않았다. 1,000개의 궁전을 구축하고 3,000대의 기계를 통솔하며 더 이상 피지 않는 10,000송이의 꽃을 심어 영혼이 있는 지상의 모든 자들을 위해 모래바다에 묻힌 「낙원」을 재현하는 것 말이다. 황량한 사막의 왕이 떠나고 꿈은 깊은 죄의 속삭임에 부패했으며 모든 마력 기둥이 부러지고 무너졌지만, 왕의 사랑을 받던 괴수는 여전히 뜨거운 사막의 폭풍 속으로 몸을 숨긴다</t>
    <phoneticPr fontId="3" type="noConversion"/>
  </si>
  <si>
    <t>신비한 유적 기계에서 가져온 동력 장치. 본체는 파괴되었지만 아직도 작동을 멈추지 않았다. 지상에는 무한 재생이 가능한 에너지가 없는 것이 당연하므로 「영구동력」에 관한 연구 성과 발표도 대부분 거짓임이 증명되었다. 하지만 이 코어를 통해 과거에 멸망한 문명이 한때는 인간이 도달할 수 없는 영역까지 닿았다는 것을 알 수 있다</t>
    <phoneticPr fontId="3" type="noConversion"/>
  </si>
  <si>
    <t>무상의 풀의 최종 응집 형태. 단단한 넝쿨이 순수한 원소 결정을 감싸고 있다. 상식과 가장 동떨어졌지만 생명과 가장 잘 조화를 이루는 풀 원소와 생명의 형태와 가장 동떨어져 있는 무상의 원소는 서로 결합할 수 없는 것이 정상이다. 일설에 따르면 무상의 원소는 「학습」 능력이 있어서, 숲의 다채로움과 꿈을 이해하고 수천 년에 걸쳐 이런 형태로 변했다고 한다</t>
    <phoneticPr fontId="3" type="noConversion"/>
  </si>
  <si>
    <t>모래 벌레가 꼬리에 숨긴 활짝 핀 꽃술과도 같은 푸른 딱지날개. 시간이 시작되기 전에, 모래 벌레들은 풀숲과 거대한 나무 아래 습한 땅을 하늘의 새와 물속의 고기처럼 휘젓고 다녔다고 한다. 꽃을 흉내 내는 것은 모래폭풍에 길을 잃은 사냥감을 노리기 위함이라고 여겨지는데, 셀 수 없이 먼 과거에 오아시스와 꽃이 만개하던 시절을 본뜬 것이라는 설도 존재한다</t>
    <phoneticPr fontId="3" type="noConversion"/>
  </si>
  <si>
    <t>몬드성 동풍의 군주의 몸에서 얻은 깃털. 천년의 바람을 견딘 용의 깃털. 자유를 추구하는 마음에 깃털은 지금의 속박에서 벗어나고자 가벼운 바람을 일으킨다. 그러나 깃털의 옛 주인이 당신을 총애한 덕분에 깃털은 당신 수중에 남게 됐다</t>
    <phoneticPr fontId="3" type="noConversion"/>
  </si>
  <si>
    <t>몬드성 동풍 군주의 몸에서 얻은 날카로운 발톱. 위대한 마룡 「두린」의 살을 찢는 바람에 치명적인 독을 품고 있었다. 그러나 당신의 정화와 치유로 마침내 요동치는 독성을 잠재웠다</t>
    <phoneticPr fontId="3" type="noConversion"/>
  </si>
  <si>
    <t>몬드성 동풍의 군주가 일으킨 광풍에서 채집한 약간의 힘. 그 힘은 아름답고 모든 것을 꿰뚫어 보고 있어 바람과 회오리 모두 그것을 위해 힘을 보탠다. 바람만 타고 갈 수 있다면, 바람은 그것의 동료이자 노랫소리이자 자유일 것이다. 그 힘의 적이 곧 천 가지 제각각의 이름을 가진 바람들의 적이나 마찬가지이다</t>
    <phoneticPr fontId="3" type="noConversion"/>
  </si>
  <si>
    <t>북풍의 위대한 왕랑의 몸에서 얻은 약간의 꼬리 비늘. 생명과 형체를 잃은 왕랑은 여전히 평범함을 뛰어넘는 위대한 힘을 갖고 있다. 도전을 받아들이기 위해 얼음과 바람을 이용해 형체를 만들었지만 왕랑의 전부를 담아내지 못해 몇몇 영혼이 전투 중 떨어져 나온 얼음 비늘에 붙어있다</t>
    <phoneticPr fontId="3" type="noConversion"/>
  </si>
  <si>
    <t>북풍의 위대한 왕랑의 몸에서 얻은 약간의 얼음. 예전에는 북풍이 울부짖고 서리를 내쉬었던 대지였다. 우박과 눈이 살을 찢고 피를 얼릴 듯이 매섭게 내린다. 현재 왕랑의 힘은 예전 같지 않지만 여전히 대지를 얼려버릴 수 있을 만큼 강력하다</t>
    <phoneticPr fontId="3" type="noConversion"/>
  </si>
  <si>
    <t>북풍의 위대한 왕랑의 영혼에서 얻은 약간의 힘. 일찍이 북풍이 울부짖고 서리가 내렸던 지역이다. 하지만 왕랑은 매서운 북풍이 생명을 꺼뜨리기만 한다는 걸 깨달았고, 생명의 끝자락에서 대지와 대지의 생명을 영원히 지키기 위해 자신의 힘을 대지에 남겼다</t>
    <phoneticPr fontId="3" type="noConversion"/>
  </si>
  <si>
    <t>사안의 힘으로부터 「타르탈리아」를 해방시키며 얻은 고래의 뿔. 운명의 자리는 인간의 자질을 반영하지만 칠흑 같은 밤하늘을 순찰하는 별빛 고래는 모든 걸 부수고 모든 걸 삼키는 광오한 이념을 비춘다고 한다… 이를 받아들인 그는 기꺼이 세상을 멸할 고래를 소환해 당신과 싸울 것이다</t>
    <phoneticPr fontId="3" type="noConversion"/>
  </si>
  <si>
    <t>사안의 힘으로부터 「타르탈리아」를 해방시키며 얻은 무기 파편. 과거 끝없이 어둠이 펼쳐지는 지역에 도착한 소년은 두 눈으로 그 나라의 어둠을 목격했고 이로 인해 이 세상의 것이 아닌 심오한 색에 물들게 됐다. 「사안」의 힘과는 무관할지라도 이는 주인의 형태와 닮아있다...</t>
    <phoneticPr fontId="3" type="noConversion"/>
  </si>
  <si>
    <t>사안의 힘으로부터 「타르탈리아」를 해방시키며 얻은 힘. 고된 훈련을 거친 기세와 투지가 전력을 다한 싸움 속에서 뿜어져 나와 물질화됐다. 인류에게 운명이 있다면, 그의 운명은 삐뚤어져 있겠지. 그게 아니라면 그는 또 왜 투쟁의 소용돌이로 몸을 계속 던진 걸까?</t>
    <phoneticPr fontId="3" type="noConversion"/>
  </si>
  <si>
    <t>천년 강옥으로 응결된 결정체의 뿔. 「용왕」의 면류관이다. 정백으로 주입하고 단단한 암석으로 만들어졌다. 산과 계곡에서 생성되어 군암의 땅에서 천지의 위엄을 떨쳤다. 황금 같은 긴 뿔은 과거 어느 왕과 맞서 싸운 증거이다. 한 때는 빛이 바랬지만 지금은 당신의 손에 차가운 황금빛을 뿜어내고 있다</t>
    <phoneticPr fontId="3" type="noConversion"/>
  </si>
  <si>
    <t>특이한 빛깔의 골질 나뭇가지. 「용왕」의 힘을 자양분으로 생성됐다. 흐르는 샘길을 증오하고, 차가운 달빛을 받자, 정화된 나뭇가지가 자라났다… 전투로 인해 잘렸지만, 용의 피로 자라난 잎은 여전히 바스락거리는 소리를 낸다</t>
    <phoneticPr fontId="3" type="noConversion"/>
  </si>
  <si>
    <t>현암에서 자연적으로 생기는 비늘 갑. 강인하지만 과묵한 「용왕」의 위용을 내포하고 있다. 모든 것이 썩어 흙으로 돌아가는 오랜 세월 동안 황금과 흑요를 반석에 박아 만든 피와 살로 생겨난 갑옷과 투구. 뜨거운 통증, 소리 없는 외침은 아마도 원한이 끝나는 순간에 사라지게 될 것이다</t>
    <phoneticPr fontId="3" type="noConversion"/>
  </si>
  <si>
    <t>본연의 힘을 개방한 「시뇨라」를 쓰러뜨린 후 획득한 강대한 힘이 담긴 기형 파편. 「기나긴 꿈을 꿨어. 「꿈속에서 너와 난, 우리가 만든 순백의 세계에서 재회했지. 「하지만 결국 난 깨어났고, 뜨거운 불길에 삼켜졌어. 넌 독혈과 함께 대지로 돌아갔지. 「하지만 이젠 상관없어. 계속 앞으로 나아가려면, 지나온 모든 것들을 불살라야 해. 그가 얘기한 영원한 순백의 나라가 지평선의 끝에 있다는 걸 굳게 믿어. 『폐하』의 꿈에, 그가 나에게 보여준 『망념』 속에 있다는 걸 말이야」</t>
    <phoneticPr fontId="3" type="noConversion"/>
  </si>
  <si>
    <t>본연의 힘을 개방한 「시뇨라」를 쓰러뜨린 후 획득한 강대한 힘이 담긴 기형 파편. 혼란스러운 얼음의 봉인이 파괴되었고, 과거의 의지가 창백의 감옥을 뚫고 나왔다. 그녀는 원래의 이름을 다시 떠올렸을 때, 불사의 나비는 피와 살이 불타오르며 나풀나풀 춤을 추었다. 그녀는 대륙 곳곳을 돌아다니며 뜨거운 화염을 내뿜고 모든 걸 불사르던 죄악의 과거, 그리고 다시는 만나지 못할 그 사람의 얼굴이 떠올랐다</t>
    <phoneticPr fontId="3" type="noConversion"/>
  </si>
  <si>
    <t>본연의 힘을 개방한 「시뇨라」를 쓰러뜨린 후 획득한 강대한 힘이 담긴 기형 파편. 눈물로는 불타오르는 화염을 잠재울 수 없다. 쇳물처럼 뜨거운 슬픔과 분노가 그녀의 혈관 속에서 꿈틀거리며 눈물샘을 타고 흘러내린다. 그녀의 심장이 영원한 불길에 불타기 전, 최초의 어리석은 자가 그녀를 찾아냈다. 그는 더욱 강렬한 원한과 집념만이 그녀를 집어삼킨 화염을 평정시키고, 그녀를 자신의 동료로 만들 수 있다는 걸 너무나 잘 알고 있었다...</t>
    <phoneticPr fontId="3" type="noConversion"/>
  </si>
  <si>
    <r>
      <t>정토에서 가지고 온 인형의 관절. 이 부분은 「보이는 대로」를 상징하는 수안(手眼) 모양이다. 「그녀」는 재앙신으로 변했어도 수안의 신통력을 제어할 수 있다. 눈빛이 향하는 순간 검은 이미 휘두른 뒤다. 만겁은 길었고, 흉장(凶</t>
    </r>
    <r>
      <rPr>
        <sz val="9"/>
        <color theme="1"/>
        <rFont val="새굴림"/>
        <family val="2"/>
        <charset val="134"/>
      </rPr>
      <t>将</t>
    </r>
    <r>
      <rPr>
        <sz val="9"/>
        <color theme="1"/>
        <rFont val="맑은 고딕"/>
        <family val="2"/>
        <charset val="129"/>
        <scheme val="minor"/>
      </rPr>
      <t>)의 뼈도 다시 봄날을 맞게 되었다</t>
    </r>
    <phoneticPr fontId="3" type="noConversion"/>
  </si>
  <si>
    <t>정토에서 가지고 온 인형 관절. 이 부분은 「악요의 눈」처럼 생겼다. 쳐다보는 것만으로 재앙과 저주를 내릴 수 있다. 그래서 사람들은 인생이 순탄하지 못하면 모두 자연스레 「재앙신」의 탓으로 돌린다. 하지만 잘 생각해 보자. 의지가 강하고, 신념만 굳건하다면... 만겁은 길어서, 흉흉한 악요도 눈물로 자신을 정화할 수 있다</t>
    <phoneticPr fontId="3" type="noConversion"/>
  </si>
  <si>
    <t>모든 사건이 일단락된 후 정토에서 가져온 머리 장식. 일념에 만겁이 끝나고, 시간을 초월하는 사념은 언제나 존재한다. 헤아릴 수 없는 세월이 흐른 지금 「진실(마코토)」의 마음은 잘 전달되었을까?</t>
    <phoneticPr fontId="3" type="noConversion"/>
  </si>
  <si>
    <t>기계인형의 등 뒤에 삽입되는 튜브. 그 안을 타고 흐르는 어두우면서도 화려한 액체는 오싹하면서도 모순적인 대비를 이룬다. 이것은 꼭두각시에게 힘을 주기도 하지만, 동시에 조종하고 구속하는 줄 역할도 한다. 이 튜브가 없으면 인형은 갓난아기처럼 힘을 잃고 움직일 수 없다</t>
    <phoneticPr fontId="3" type="noConversion"/>
  </si>
  <si>
    <t>바깥세상과의 분리를 위해 정기의 신의 가슴에 박혀 있는 거울. 그 위상과 힘을 과시하기 위해 삼파문을 그려 넣은 것이 특징이다. 이 문양은 번개의 주인에게 복종한다는 의미로 그려진 것이 아닌, 기득 권능을 향해 겨눠진 칼날이다. 이 거울은 세상 사람들이 보내는 비판의 시선을 차단하기 위한 것이 아닌, 속세의 더러움을 막아내기 위한 방벽이다. 이 신전 안에서는 구제와 징벌 그리고 깨달음이 내려질 것이다. 꿈은 뒤집히고, 욕망은 끊어질 것이며, 업보는 다시 쓰여지리라</t>
    <phoneticPr fontId="3" type="noConversion"/>
  </si>
  <si>
    <t>기계팔을 연결하는 구체형 관절. 방울과 유사한 형태를 띠고 있다. 상당히 작아 보이지만, 상상을 초월하는 에너지 부하를 견뎌낼 수 있다. 팔이 연결되고 나면 자신의 양팔은 감각을 잃게 된다. 다리가 연결되고 나면 양다리에 힘이 들어가지 않는다는 느낌이 든다. 하지만 기계의 머리와 연결돼도… 증오와 고통, 광기와 오만은 씻기지 않는다. 정말 다행이다</t>
    <phoneticPr fontId="3" type="noConversion"/>
  </si>
  <si>
    <t>캐릭터 돌파 소재. 「소원을 위해 순례에 나서고, 구름처럼 몰려와 최강의 이름을 위해 다툰다...」</t>
    <phoneticPr fontId="3" type="noConversion"/>
  </si>
  <si>
    <t>캐릭터 돌파 소재. 「소원을 위해 순례에 나서고, 구름처럼 몰려와 최강의 이름을 위해 다툰다...」 「최후에는 꿈을 위해 겁화 속에서 타버린다」</t>
    <phoneticPr fontId="3" type="noConversion"/>
  </si>
  <si>
    <r>
      <t xml:space="preserve">캐릭터 돌파 소재. 「소원을 위해 순례에 나서고, 구름처럼 몰려와 최강의 이름을 위해 다툰다...」 「최후에는 꿈을 위해 겁화 속에서 타버린다」 「만약 잿더미 속에 최초의 마음이 남아있다면, 그는 </t>
    </r>
    <r>
      <rPr>
        <sz val="9"/>
        <color theme="1"/>
        <rFont val="Segoe UI Symbol"/>
        <family val="2"/>
      </rPr>
      <t>██</t>
    </r>
    <r>
      <rPr>
        <sz val="9"/>
        <color theme="1"/>
        <rFont val="맑은 고딕"/>
        <family val="2"/>
        <charset val="129"/>
        <scheme val="minor"/>
      </rPr>
      <t>의 진실에 도달할 것이다」</t>
    </r>
    <phoneticPr fontId="3" type="noConversion"/>
  </si>
  <si>
    <t>캐릭터 돌파 소재. 「나의 이상에는 한 치의 혼탁함도 존재하지 않는다」</t>
    <phoneticPr fontId="3" type="noConversion"/>
  </si>
  <si>
    <t>캐릭터 돌파 소재. 「나의 이상에는 한 치의 혼탁함도 존재하지 않는다」 「난 너를 바로잡을 것이다. 이곳에서 인간은 신에게 심판 받지 않는다...」</t>
    <phoneticPr fontId="3" type="noConversion"/>
  </si>
  <si>
    <t>캐릭터 돌파 소재. 「나의 이상에는 한 치의 혼탁함도 존재하지 않는다」 「난 너를 바로잡을 것이다. 이곳에서 인간은 심판 받지 않는다. 판결을 내릴 수 있는 건 오직 법률과 재판정뿐이다」 「심지어 판결의 대상은 나일 수도 있다. 나의 숭고함과 순결함을 찬양하라」</t>
    <phoneticPr fontId="3" type="noConversion"/>
  </si>
  <si>
    <t>캐릭터 돌파 소재 「아주 기나긴 꿈을 꾸었어...」 「사람들은 서로 손을 잡고 빙글빙글 돌았어. 현자와 어리석은 자, 무녀와 용사, 인형과 신상까지...」</t>
    <phoneticPr fontId="3" type="noConversion"/>
  </si>
  <si>
    <t>캐릭터 돌파 소재 「아주 기나긴 꿈을 꾸었어...」</t>
    <phoneticPr fontId="3" type="noConversion"/>
  </si>
  <si>
    <t>캐릭터 돌파 소재. 「아주 기나긴 꿈을 꾸었어...」 「사람들은 서로 손을 잡고 빙글빙글 돌았어. 현자와 어리석은 자, 무녀와 용사, 인형과 신상까지...」 「모두의 흥겨운 춤에는 우주의 모든 것이 담겨 있었지. 『생명』은 언제나 목적이고, 『지혜』는 수단이야」</t>
    <phoneticPr fontId="3" type="noConversion"/>
  </si>
  <si>
    <t>캐릭터 돌파 소재. 「이 몸은 세상에서 가장 뛰어나고 존귀하나니」</t>
    <phoneticPr fontId="3" type="noConversion"/>
  </si>
  <si>
    <t>캐릭터 돌파 소재. 「이 몸은 세상에서 가장 뛰어나고 존귀하나니」 「천하의 권력은 내가 쥐어야 할 것이다」</t>
    <phoneticPr fontId="3" type="noConversion"/>
  </si>
  <si>
    <t>캐릭터 돌파 소재. 「이 몸은 세상에서 가장 뛰어나고 존귀하나니」 「천하의 권력은 내가 쥐어야 할 것이다」 「내 백성들에게 꿈을 약속한 적 있다. 바로 천년만년 변하지 않는 『영원』이다」</t>
    <phoneticPr fontId="3" type="noConversion"/>
  </si>
  <si>
    <t>캐릭터 돌파 소재. 「바람의 방향은 항상 바뀌는 거니까」</t>
    <phoneticPr fontId="3" type="noConversion"/>
  </si>
  <si>
    <t>캐릭터 돌파 소재. 「바람의 방향은 항상 바뀌는 거니까」 「언젠가는, 더 빛나는 곳으로 향할 날이 올 거야」</t>
    <phoneticPr fontId="3" type="noConversion"/>
  </si>
  <si>
    <t>캐릭터 돌파 소재. 「바람의 방향은 항상 바뀌는 거니까」 「언젠가는, 더 빛나는 곳으로 향할 날이 올 거야」 「이제부터는 내 축복과 함께 더 자유롭게 날아봐」</t>
    <phoneticPr fontId="3" type="noConversion"/>
  </si>
  <si>
    <t>캐릭터 돌파 소재. 「...미안하구나...」</t>
    <phoneticPr fontId="3" type="noConversion"/>
  </si>
  <si>
    <t>캐릭터 돌파 소재. 「...미안하구나...」 「너희들이 나와 함께 온 세상의 슬픔을 짊어지도록 했어」</t>
    <phoneticPr fontId="3" type="noConversion"/>
  </si>
  <si>
    <t>캐릭터 돌파 소재. 「...미안하구나...」 「너희들이 나와 함께 온 세상의 슬픔을 짊어지도록 했어」 「나의 혹한을 견뎌냈으니 필시 마음속에 뜨거운 욕망을 품고 있는 것이겠지?」 「그럼 나를 대신해 이 세계를 불태우거라」</t>
    <phoneticPr fontId="3" type="noConversion"/>
  </si>
  <si>
    <t>캐릭터 돌파 소재. 「티바트 대륙에서 유통되고 있는 은전은 전부 나의 피와 살이다」</t>
    <phoneticPr fontId="3" type="noConversion"/>
  </si>
  <si>
    <t>캐릭터 돌파 소재. 「티바트 대륙에서 유통되고 있는 은전은 전부 나의 피와 살이다」 「난 이 방법으로 인간들의 땀과 지혜, 미래에 대해 보증을 선 것이다」</t>
    <phoneticPr fontId="3" type="noConversion"/>
  </si>
  <si>
    <t>캐릭터 돌파 소재. 「티바트 대륙에서 유통되고 있는 은전은 전부 나의 피와 살이다」 「난 이 방법으로 인간들의 땀과 지혜, 미래에 대해 보증을 선 것이다」 「이는 중생에 대한 내 믿음이다. 이 믿음을 저버리는 것은 나의 피를 더럽히는 짓이다」</t>
    <phoneticPr fontId="3" type="noConversion"/>
  </si>
  <si>
    <t>캐릭터 돌파 소재. 「세계에 오신 걸 환영합니다」</t>
    <phoneticPr fontId="3" type="noConversion"/>
  </si>
  <si>
    <t>특성 육성 소재. 바람의 나라의 정신은 자유다. 자유 하나, 생존의 자유. 즉 건전하고 건강하게 생활하며 위험을 걱정하지 않을 자유</t>
    <phoneticPr fontId="3" type="noConversion"/>
  </si>
  <si>
    <t>특성 육성 소재. 바람의 나라의 정신은 자유다. 자유 둘, 유람의 자유. 즉 푸른 대지를 자유롭게 통행하며 남에게 방해받지 않을 자유</t>
    <phoneticPr fontId="3" type="noConversion"/>
  </si>
  <si>
    <t>특성 육성 소재. 바람의 나라의 정신은 자유다. 자유 셋, 노래의 자유. 즉 바람 신이 창조한 아름다운 대지에서 노래하며, 자신의 마음을 노래에 실어 바람에 날리는 자유</t>
    <phoneticPr fontId="3" type="noConversion"/>
  </si>
  <si>
    <t>특성 육성 소재. 바람의 나라의 중추는 투쟁이다. 몬드의 역사는 투쟁의 역사다. 투쟁은 과거에 발생했던 모든 투쟁을 절대 잊지 않고자 함이다. 마치 새싹이 땅을 뚫고 나오고 물이 바위를 뚫듯이...</t>
    <phoneticPr fontId="3" type="noConversion"/>
  </si>
  <si>
    <t>특성 육성 소재. 바람의 나라의 중추는 투쟁이다. 몬드의 역사는 투쟁의 역사다. 투쟁은 현재 몬드 사람들의 자유를 위함이다. 마치 바람 신이 눈을 녹이고 바네사가 궐기했듯이...</t>
    <phoneticPr fontId="3" type="noConversion"/>
  </si>
  <si>
    <t>특성 육성 소재. 바람의 나라의 중추는 투쟁이다. 몬드의 역사는 투쟁의 역사다. 투쟁은 몬드의 미래의 노래가 자유롭게 멀리 울려 퍼지기 위함이다</t>
    <phoneticPr fontId="3" type="noConversion"/>
  </si>
  <si>
    <t>특성 육성 소재. 바람의 나라의 영혼은 노래다. 노래는 아름다운 마음이다. 행복한 날에는 전원시와 애정시가 초원을 노니는 바람을 타고 울려 퍼지며 마치 바람이 풀잎을 흔들 듯 마음을 뒤흔든다</t>
    <phoneticPr fontId="3" type="noConversion"/>
  </si>
  <si>
    <t>특성 육성 소재. 바람의 나라의 영혼은 노래다. 노래는 격려하는 마음이다. 암담한 날에는 분노의 시가 골목을 가로지르는 바람을 타고 마치 전장의 북소리와 폭풍 전 낮게 울부짖는 소리처럼 울려 퍼진다</t>
    <phoneticPr fontId="3" type="noConversion"/>
  </si>
  <si>
    <t>특성 육성 소재. 바람의 나라의 영혼은 노래다. 노래는 칭송하는 마음이다. 모든 것이 사라지더라도 바람을 따라 흐르는 노랫소리는 지금의 아름다움을 세계 각지에 전파할 것이다</t>
    <phoneticPr fontId="3" type="noConversion"/>
  </si>
  <si>
    <t>특성 육성 소재. 바위의 나라는 번영을 추구한다. 번영은 리월의 은혜이자, 리월의 신과 사람들이 함께 건설한 위대한 도시이며, 리월의 안전과 평화의 원천이다</t>
    <phoneticPr fontId="3" type="noConversion"/>
  </si>
  <si>
    <t>특성 육성 소재. 바위의 나라는 번영을 추구한다. 번영은 리월이 자녀에게 한 약속이다: 번영으로 근로자에게 보답하고 황금으로 이 땅을 비추리라</t>
    <phoneticPr fontId="3" type="noConversion"/>
  </si>
  <si>
    <t>특성 육성 소재. 바위의 나라는 번영을 추구한다. 번영은 리월의 과거, 현재, 그리고 미래다. 이 세계 그 어느 국가도 이루지 못한 번영은 리월과 리월의 자손들 것이다</t>
    <phoneticPr fontId="3" type="noConversion"/>
  </si>
  <si>
    <t>특성 육성 소재. 바위의 나라의 근간은 근면이다. 근면은 사람의 노력을 통해 자연을 극복하고, 번영과 황금을 추구하는 용기와 힘이다</t>
    <phoneticPr fontId="3" type="noConversion"/>
  </si>
  <si>
    <t>특성 육성 소재. 바위의 나라의 근간은 근면이다. 근면은 리월 사람들의 피에 흐르는 촉매제다. 바위를 황금으로 바꾸는 것, 이게 바로 위대한 무역항이 형성된 이유다</t>
    <phoneticPr fontId="3" type="noConversion"/>
  </si>
  <si>
    <t>특성 육성 소재. 바위의 나라의 기틀은 근면이다. 근면은 자신을 믿는 것이자 땀, 지혜, 힘을 통해 이 땅에서 뿌리를 내릴 수 있다고 믿는 것이다</t>
    <phoneticPr fontId="3" type="noConversion"/>
  </si>
  <si>
    <t>특성 육성 소재. 위의 나라의 상징은 황금이다. 황금은 리월 대지 깊은 곳에 흐르는 피이자 리월의 심장을 뛰게하는 근원이며 리월을 지탱하는 뼈대이다</t>
    <phoneticPr fontId="3" type="noConversion"/>
  </si>
  <si>
    <t>특성 육성 소재. 바위의 나라의 상징은 황금이다. 황금은 변환을 의미한다. 이는 리월의 바위산과 대지, 항구 도시, 그리고 사람들의 암묵적 약속이다. 리월에서 근면은 황금으로, 황금은 번영으로 바뀐다</t>
    <phoneticPr fontId="3" type="noConversion"/>
  </si>
  <si>
    <t>특성 육성 소재. 바위의 나라의 상징은 황금이다. 황금은 리월의 부다. 하지만 리월의 진정한 부는 바로 리월 사람들의 황금처럼 반짝 빛나는 마음이다</t>
    <phoneticPr fontId="3" type="noConversion"/>
  </si>
  <si>
    <t>특성 육성 소재. 번개의 나라의 꿈은 곧 부세다. 부세의 부귀영화가 곧 인간이 지닐 수 있는 아름다움의 최고의 표현이다. 인간의 삶이란 어찌 보면 번쩍이는 번개와 흡사하지 않은가? 달콤한 꿈이나 폭죽처럼 찰나의 순간을 누리다가, 영원한 밤장막에 그눈부신 흔적을 남긴다</t>
    <phoneticPr fontId="3" type="noConversion"/>
  </si>
  <si>
    <t>특성 육성 소재. 번개의 나라의 꿈은 곧 부세다. 부세의 추구가 바로 인간이 지닐 수 있는 아름다움의 가치다. 인간의 삶이란 어찌 보면 번개의 그림자와 흡사하지 않은가? 쫓아가려 하면 멀리 구름 끝으로 도망가고, 등불의 고요함은 뜻밖에 찾아오니 말이다</t>
    <phoneticPr fontId="3" type="noConversion"/>
  </si>
  <si>
    <t>특성 육성 소재. 번개의 나라의 꿈은 곧 부세다. 부세의 유한함이 곧 인간이 지닐 수 있는 아름다움의 본성이다. 인간의 삶이란 어찌 보면 찰나의 번개와 흡사하지 않은가? 신의 힘이 발현되는 그 순간의 의미, 그 영원한 위명을 대체 누가 감당할 수 있을까?</t>
    <phoneticPr fontId="3" type="noConversion"/>
  </si>
  <si>
    <t>특성 육성 소재. 번개의 나라의 자태는 곧 고상함이다. 고상함이라 함은 곧 자만하지 아니함을 뜻한다. 고상한 자는 영원토록 겸허하다. 오직 허영심과 나태함을 버려야만 선명한 눈으로 가장 추악한 표면을 꿰뚫고 미와 운치의 진리를 찾을 수 있다</t>
    <phoneticPr fontId="3" type="noConversion"/>
  </si>
  <si>
    <t>특성 육성 소재. 번개의 나라의 자태는 곧 고상함이다. 고상함이라 함은 곧 아부하지 아니함을 뜻한다. 고상한 자는 영원토록 고귀하며, 마치 높이 날아 뇌폭과 투쟁하기만을 바라는 바다의 독수리와도 같다. 속세에 자신을 맞추는 건, 마치 화관에 흙탕물을 퍼붓는 것과 같아서, 자신의 존엄만 더럽힐 뿐이다</t>
    <phoneticPr fontId="3" type="noConversion"/>
  </si>
  <si>
    <t>특성 육성 소재. 번개의 나라의 자태는 곧 고상함이다. 고상함이라 함은 곧 속되지 아니함을 뜻한다. 고상한 자는 영원토록 독행한다. 중용한 악에 굴하지 아니하고, 평범한 사랑에 감명받지 아니하며, 용속한 무지에서 도망치지 않는 것. 이것이야말로 운치와 천박함을 분별하는 가장 훌륭한 방법이다</t>
    <phoneticPr fontId="3" type="noConversion"/>
  </si>
  <si>
    <t>특성 육성 소재. 번개의 나라의 염원은 곧 천광이다. 스스로 모든 걸 달관했다고 자부하는 대군도, 영원히 저 높은 하늘의 빛을 손에 넣고 싶어 한다. 허나 나눌 길 없는 그 바람이, 찰나를 사는 인간으로 하여금 더욱 열렬하게 천광을 추구하게 만든다. 마치 불 속에 뛰어드는 불나방처럼 말이다</t>
    <phoneticPr fontId="3" type="noConversion"/>
  </si>
  <si>
    <t>특성 육성 소재. 번개의 나라의 염원은 곧 천광이다. 찬란한 빛이 두꺼운 번개 구름에 가려져 있어도, 나루카미 신의 국토에는 여전히 종달새처럼 뇌광과 노해를 뚫고, 가혹한 죽음에 맞서 하늘의 빛을 쫓는 자들이 존재한다</t>
    <phoneticPr fontId="3" type="noConversion"/>
  </si>
  <si>
    <t>특성 육성 소재. 번개의 나라의 염원은 곧 천광이다. 영원토록 지하에 살고 있어도, 인간들은 불요불굴의 의지로 천광을 기도한다. 인간은 늘 쉬지 않고 초월을 추구한다. 봉쇄되고 멈춘 영원함도 물론 웅장하고 장려하나, 그 본질은 결국 죽음이다</t>
    <phoneticPr fontId="3" type="noConversion"/>
  </si>
  <si>
    <t>특성 육성 소재. 「간언」은 지혜의 나라의 줄기와 가지다. 간언은 순수한 마음에서 나온다. 냉철하고 순수한 말만이 깊은 지혜를 표현하고, 지혜의 씨앗이 오만의 장벽을 돌파하고 뿌리를 내려 무성하게 자랄 수 있다</t>
    <phoneticPr fontId="3" type="noConversion"/>
  </si>
  <si>
    <t>특성 육성 소재. 「간언」은 지혜의 나라의 줄기와 가지다. 간언은 정교한 생각을 동반한다. 사려 깊은 사람만이 겸손하고 명료하게 말할 수 있어, 현명한 이는 설득하고, 어리석은 자는 깨닫게 해 지혜를 강물처럼 흐르게 할 수 있다</t>
    <phoneticPr fontId="3" type="noConversion"/>
  </si>
  <si>
    <t>특성 육성 소재. 「간언」은 지혜의 나라의 줄기와 가지다. 간언은 지극한 선을 행하는 행위이다. 행동은 언어에 진의를 부여하고, 언어와 사고, 행동의 일치는 지혜의 나무가 좋은 열매를 맺을 수 있게 하는 풍부한 영양소가 된다</t>
    <phoneticPr fontId="3" type="noConversion"/>
  </si>
  <si>
    <t>특성 육성 소재. 「창의」는 지혜의 나라의 잎맥이다. 창의는 선량한 의도에서 나온다. 「독나무는 절대 선량한 열매를 맺지 않는다」는 말이 이를 설명해 준다. 선량하고 강건한 의지는 절묘하고 사려 깊은 사고를 불러일으켜 지혜의 이름을 더럽히지 않게 한다</t>
    <phoneticPr fontId="3" type="noConversion"/>
  </si>
  <si>
    <t>특성 육성 소재. 「창의」는 지혜의 나라의 잎맥이다. 창의는 정직한 언어를 이끌어 낸다. 절묘하고 사려 깊은 사고는, 입에서 나오는 말이 행복을 향한 바른길을 벗어나지 않게 이끈다. 반면 태만과 사념은 비열한 언행을 불러일으킬 뿐이다</t>
    <phoneticPr fontId="3" type="noConversion"/>
  </si>
  <si>
    <t>특성 육성 소재. 「창의」는 지혜의 나라의 잎맥이다. 창의는 조화로운 품행에서 나온다. 행동은 생각을 온전한 형태로 만들고, 사고와 언어, 행동을 서로 확인하게 해, 지혜의 나무가 꽃을 피우게 하는 충실한 근간이 된다</t>
    <phoneticPr fontId="3" type="noConversion"/>
  </si>
  <si>
    <t>특성 육성 소재. 「실천」은 지혜의 나라의 뿌리이다. 실천은 명확한 의지에서 나온다. 모든 지혜는 끈질긴 탐구와 실천을 통해서만 실현된다. 선함이 동반되지 않으면 올곧은 사상과 뛰어난 언변도 아무 의미가 없다</t>
    <phoneticPr fontId="3" type="noConversion"/>
  </si>
  <si>
    <t>특성 육성 소재. 「실천」은 지혜의 나라의 뿌리이다. 실천은 솔직한 언행의 증거다. 생각과 행동이 선하다고 해서, 이를 지혜라고 부를 수는 없다. 지혜는 행동 속에 잠들어 있고, 정직한 말속에 숨겨져 있다</t>
    <phoneticPr fontId="3" type="noConversion"/>
  </si>
  <si>
    <t>특성 육성 소재. 「실천」은 지혜의 나라의 뿌리이다. 행동은 행동이 가지는 그 본연의 의미를 실증하고, 행동과 언어, 사고를 일체화 시킨다. 실천은 지혜를 가진 자가 자신을 드러낼 수 있는 유일한 길이다</t>
    <phoneticPr fontId="3" type="noConversion"/>
  </si>
  <si>
    <t>특성을 올리는 데 필요한 진귀한 소재. 먼 옛날, 지식을 전수하는 데 사용한 의식용 도구이다. 오늘날에는 지혜가 언어와 책에 들어있으나, 「지식의 왕관」에 남아있는 힘과 지혜는 요즘 사람들도 위대한 진전을 이룰 수 있게 해준다</t>
    <phoneticPr fontId="3" type="noConversion"/>
  </si>
  <si>
    <t>무기에 돌파의 힘을 부여하는 재료. 바람 드래곤의 폐허라는 곳은 원래 열풍의 마신 「데카라비안」이 건설한 왕도였다. 이 번화한 꿈은 모두 마신의 힘으로 만들어졌기 때문에 꿈이 파괴되는 순간 만들어진 파편도 강력한 힘을 품고 있다</t>
    <phoneticPr fontId="3" type="noConversion"/>
  </si>
  <si>
    <t>무기에 돌파의 힘을 부여하는 재료. 열풍의 마신 「데카라비안」은 자신이 만든 왕성에 매우 만족했고 높은 탑에서 추종자들의 절을 받았다. 하지만 그는 사람들이 숙이는 이유가 공경심 때문이 아니라는 걸 몰랐다</t>
    <phoneticPr fontId="3" type="noConversion"/>
  </si>
  <si>
    <t>무기에 돌파의 힘을 부여하는 재료. 「안드리우스」는 일찍이 탑의 왕에게 선전포고를 했으나 왕도에 피해를 주지 못했다. 만약 「자유」의 노래가 울려 퍼지던 순간에 이 도시가 무너지지 않았다면 이 모든 게 영원했을 것이다</t>
    <phoneticPr fontId="3" type="noConversion"/>
  </si>
  <si>
    <t>무기에 돌파의 힘을 부여하는 재료. 사람들이 탑 위의 왕에게 숙이는 이유는 공경심 때문이 아니라 그의 열풍 때문에 몸을 가누지 못하기 때문이다. 이는 바르바토스가 굴기하기 전 바람 신의 야심이자 꿈이었다. 그는 강력한 힘으로 꿈을 꿨다. 그렇기 때문에 꿈의 조각 또한 강력한 힘이 깃들어 있다</t>
    <phoneticPr fontId="3" type="noConversion"/>
  </si>
  <si>
    <t>무기에 돌파의 힘을 부여하는 재료. 늑대 무리는 그의 축복을 받은 근위병이다. 새끼 늑대의 젖니라도 상당한 저력을 가지고 있다. 과거의 신들은 인간을 사랑한다는 책임을 짊어지고 있었다. 따라서, 늑대 무리를 인솔하지만 버림받은 아이를 입양하고 방랑자들을 받아들인 「안드리우스」는 아주 이상하다</t>
    <phoneticPr fontId="3" type="noConversion"/>
  </si>
  <si>
    <t>무기에 돌파의 힘을 부여하는 재료. 늑대의 삶엔 전투가 끊이지 않아 뼈가 부서지는 사투도 적지 않다. 「안드리우스」는 인간은 실망만을 안겨다 줄 뿐이지만 순진한 아이들은 죄가 없다고 여겼다. 늑대 무리가 아이를 선택했고 아이 또한 늑대를 선택했다. 그렇게 그들은 「루피카」-운명의 가족이 되었다</t>
    <phoneticPr fontId="3" type="noConversion"/>
  </si>
  <si>
    <t>무기에 돌파의 힘을 부여하는 재료. 늑대 무리는 인간에게 같은 무리가 없으면 고독함을 느낄 것이란 걸 충분히 이해하고 있다. 명예로운 부서진 이빨은 늑대들의 이별 선물로 몸을 보호해주는 마력이 있다고 한다. 머나먼 세계에는 어머니 늑대가 위대한 쌍둥이를 입양했다는 전설이 있다. 늑대와 사람들이 함께 산 「집」은 「늑대의 동굴」 즉 「루페르카」로 불렸고 이는 이 세계의 「루피카」라는 뜻이다</t>
    <phoneticPr fontId="3" type="noConversion"/>
  </si>
  <si>
    <t>무기에 돌파의 힘을 부여하는 재료. 자신이 인간을 싫어한다고 생각하던 늑대의 왕은 자신은 인간의 행복한 생활을 묘사하지 못한다고 자각했다. 때문에 속세의 바람의 제왕이 될 자격을 갖추지 못했다. 그는 자신의 소멸을 선택했다. 하지만 그는 아주 따뜻한 눈빛으로 버려진 사람들을 바라봤기에 이는 사실이 아니다</t>
    <phoneticPr fontId="3" type="noConversion"/>
  </si>
  <si>
    <t>무기에 돌파의 힘을 부여하는 재료. 사람들은 늘 영웅의 이야기를 과장한다. 심지어 과거 영웅을 속박했던 족쇄도 자유의 적으로 승화됐다. 때문에 이 족쇄도 비범한 힘을 지니게 되었다</t>
    <phoneticPr fontId="3" type="noConversion"/>
  </si>
  <si>
    <t>무기에 돌파의 힘을 부여하는 재료. 과거 대영웅 바네사가 찼던 족쇄——또는 그 시대의 모든 검투사들은 수갑을 찼다. 라이언 투사 또한 그 일원 중 한 명일 뿐이다</t>
    <phoneticPr fontId="3" type="noConversion"/>
  </si>
  <si>
    <t>무기에 돌파의 힘을 부여하는 재료. 바네사는 족쇄 또는 수갑에 묶여있던 게 아니다. 그녀가 빠져나올 마음만 먹었다면 언제든지 몬드의 평범한 금속으로 만든 족쇄를 파괴할 수 있었다. 몬드는 우수한 광석도 고향의 신의 불꽃도 없으니까… 그녀를 막은 건 오직 부족민을 보호해야 한다는 책임감뿐이다</t>
    <phoneticPr fontId="3" type="noConversion"/>
  </si>
  <si>
    <t>무기에 돌파의 힘을 부여하는 재료. 바네사는 노역을 하다 자유를 얻었다. 그 결과 그녀를 구속하는 게 점점 더 많아져 부족민에서 몬드 전체, 그러다 「자유」 그리고 세계로까지 확장됐다. 그녀는 진심으로 이 세계가 더 강인해지길 바랐다</t>
    <phoneticPr fontId="3" type="noConversion"/>
  </si>
  <si>
    <t>무기에 돌파의 힘을 부여하는 재료. 고운각에 우뚝 솟은 돌기둥. 모락스가 적을 제압하기 위해 떨어뜨린 바위창이다. 오랜 세월이 흐르며 돌기둥에 마신의 지체가 스며들어 성스러운 기운을 지니게 되었다. 가끔 돌기둥에서 원한과 불길한 기운이 서린 부스러기가 떨어진다</t>
    <phoneticPr fontId="3" type="noConversion"/>
  </si>
  <si>
    <t>무기에 돌파의 힘을 부여하는 재료. 때문에 사실을 아는 이들에게 고운각은 유쾌한 바다 풍경이 아닌 과거 리월 신들의 무덤이다. 여긴 확실히 주기적으로 불길함과 불결함이 솟아오르나 모두 퇴마 소년에 의해 수습된다</t>
    <phoneticPr fontId="3" type="noConversion"/>
  </si>
  <si>
    <t>무기에 돌파의 힘을 부여하는 재료. 바위창의 핵심은 어두운 광휘를 발산한다. 이는 마신을 패퇴시킨 힘이 바위에 스며들어 형성된 것이다. 그들의 원한은 모락스를 향한 것이 아니다. 그들은 이미 오래전에 자아를 잃었기 때문에 개인적인 원한이 남아 있을 리 없다</t>
    <phoneticPr fontId="3" type="noConversion"/>
  </si>
  <si>
    <t>무기에 돌파의 힘을 부여하는 재료. 여기서 소란을 피우고 장난을 치는 건 바로 탄식이 끊이지 않는 신들의 사체이다. 그들은 실현할 수 없는 이상으로 인류의 또 다른 행복한 삶을 묘사한 것이다. 그들은 심해와 층암 속에서 잠들길 거부하고 있다</t>
    <phoneticPr fontId="3" type="noConversion"/>
  </si>
  <si>
    <t>무기에 돌파의 힘을 부여하는 재료. 절운간은 신선의 거처다. 전설에 의하면 신선은 아주 신통방통하여 세상의 원소의 힘을 조종할 수 있을 뿐만 아니라 단정, 부적, 외경도 가지고 있다고 한다</t>
    <phoneticPr fontId="3" type="noConversion"/>
  </si>
  <si>
    <t>무기에 돌파의 힘을 부여하는 재료. 부적은 선인의 힘을 글에 남게 하는 것이고 외경은 마음을 통해 삼라만상을 여는 것이다. 연단술은 늘 베일에 싸여있다. 이 금단을 삼키면 반드시 죽을 테니까...</t>
    <phoneticPr fontId="3" type="noConversion"/>
  </si>
  <si>
    <t>무기에 돌파의 힘을 부여하는 재료. 금단은 말 그대로 금속 단약이다. 이는 신선들이 만든 합금에 신통력을 융합한 것으로 무기에 초월하는 힘을 부여할 수 있다. 무인들은 대부분 무도를 선도보다 높게 여겨 신선을 거의 찾지 않았다. 때문에 금단이 세상에 알려질 기회가 거의 없었다</t>
    <phoneticPr fontId="3" type="noConversion"/>
  </si>
  <si>
    <t>무기에 돌파의 힘을 부여하는 재료. 이건 금단의 최고급 품질로 천지개벽, 청탁불분, 천지일체의 상태를 모방했다. 이는 천지창조의 축소판이라고 한다. 하지만 세계가 재현된 건 이런 것이 아니라는 걸 그분은 당연히 알고 있다</t>
    <phoneticPr fontId="3" type="noConversion"/>
  </si>
  <si>
    <t>무기에 돌파의 힘을 부여하는 재료. 과거 리월의 운래해에 칠흑의 운철이 떨어졌고 이는 마수를 굴복시키기 위해서라고 한다. 하지만 오염된 피에 물들어 더 이상 순수한 암왕제군의 힘이 깃든 재료가 아니다</t>
    <phoneticPr fontId="3" type="noConversion"/>
  </si>
  <si>
    <t>무기에 돌파의 힘을 부여하는 재료. 예부터 리월엔 바다 괴물의 전설이 전해내려왔다. 바다는 미지의 지역이기 때문이다. 일곱 신의 보호가 없는 밖은 어떤 혼돈이 도사리고 있는지 아무도 모른다. 암왕제군의 힘을 어둠으로 물들게 하는 힘이 바로 규격 외의 힘이다</t>
    <phoneticPr fontId="3" type="noConversion"/>
  </si>
  <si>
    <t>무기에 돌파의 힘을 부여하는 재료. 티바트 연해의 국가들은 일곱 신의 가호를 벗어난 지역을 「어둠의 외해」라고 불러왔다. 패배한 마신들이 새로운 일곱 신이 정한 질서를 거부하여 머나먼 섬으로 도망가 사악한 신이 되었다고 한다. 하지만 그들의 힘과 암왕제군의 힘은 같은 부류로 모든 걸 집어삼키는 칠흑과는 다르다</t>
    <phoneticPr fontId="3" type="noConversion"/>
  </si>
  <si>
    <t>무기에 돌파의 힘을 부여하는 재료. 켄리아가 멸망하던 시기에 어떤 대역 죄인은 무수히 많은 마물들을 만들었다. 그들은 세상과 맞지 않는 검은 피를 흘리며 대륙의 모든 것들을 파괴하고 죽였다. 그들의 생명은 변질된 것으로 세계 외의 힘이 부여됐다. 몬드를 습격한 마룡 「두린」이 이와 같다고 할 수 있다</t>
    <phoneticPr fontId="3" type="noConversion"/>
  </si>
  <si>
    <t>무기에 돌파의 힘을 부여하는 재료. 이나즈마 제도 중, 나루카미섬과 가장 멀리 떨어져 있는 「와타츠미」. 고대어에서 와타츠미섬은 「바다를 관장하는 신」이라는 의미를 갖고 있다. 전설에 의하면, 거대한 뱀이 밤장막에 갇힌 연하의 나라에서 처음 모습을 드러냈을 때, 몸에는 네 가지 빛깔의 산호 가지가 가득해 휘황찬란하게 빛났다고 전해진다</t>
    <phoneticPr fontId="3" type="noConversion"/>
  </si>
  <si>
    <t>무기에 돌파의 힘을 부여하는 재료. 티바트의 대륙에서 찾아볼 수 없는 이런 산호는 거대한 뱀이 「어둠의 외해」에 침입했을 때 획득한 선물이다. 해서 깊은 바다의 뱀에겐 산호 가지는 힘을 의미한다. 또한, 산호 가지를 잃는다는 건 힘의 소실을 의미하기도 한다. 달리 말하면, 부러진 산호 가지에도 비범한 힘이 담겨있다는 것이다</t>
    <phoneticPr fontId="3" type="noConversion"/>
  </si>
  <si>
    <t>무기에 돌파의 힘을 부여하는 재료. 모든 걸 잃고, 어둠의 외해로 도망친 마신은, 바다의 심연에서 그 어떠한 것도 갖지 못한 버려진 백성들을 보게 된다. 해서 마신은 그곳에 남아 그들의 「오로바시 님」, 「와타츠미 신」이 되기로 결심한다. 전설에 따르면, 뱀의 신은 과거 자신의 모든 산호 가지를 꺾어 어둠 속에 웅크리고 있던 아이들에게 주위를 밝힐 수 있는 광명을 선사했다고 한다. 또 다른 설법은 뱀의 신이 부러진 산호 가지로 계단을 만들어 그의 아이들이 다시금 지상에 돌아가 햇빛을 만끽하게 했다는 설이다</t>
    <phoneticPr fontId="3" type="noConversion"/>
  </si>
  <si>
    <t>무기에 돌파의 힘을 부여하는 재료. 「와타츠미」라는 이름에 담긴 그 의미는, 결국 심해에 몸을 의탁하던 버려진 백성들이 그들을 통솔하던 뱀의 신에게 건 일방적인 기대일 뿐이다. 하지만 자신을 숭배하는 백성들이 있었기에 뱀의 신은 부득불 도망쳤어야 할 세계에 남아 몸의 모든 산호 가지를 꺾고, 감히 발을 들여서는 안 될 땅에 침입해 자신의 힘으로는 역부족인 적수와 싸우게 된 것이다. 산과 함께 두 동강이 날 때까지, 선혈이 플라즈마가 될 때까지, 사념과 힘이 영원히 소멸하지 않은 「재앙신」이 될 때까지 말이다</t>
    <phoneticPr fontId="3" type="noConversion"/>
  </si>
  <si>
    <t>무기에 돌파의 힘을 부여하는 재료. 과거, 선인들은 현재 요고우산이라 불리는 고봉에 올라 번개에 타버린 나무를 곡옥 모양으로 조각해 하늘을 비추는 번개, 대지를 뒤흔드는 뇌명에 형태를 부여했다. 이러한 형상은 세월의 축적하에 「번개의 삼파문」의 문양으로 진화하게 된다. 이 문양은 번개의 애고, 지혜와 위엄, 그리고 그것들을 대행하고 있는 사람들을 상징한다</t>
    <phoneticPr fontId="3" type="noConversion"/>
  </si>
  <si>
    <t>무기에 돌파의 힘을 부여하는 재료. 나루카미신이 막부에 설치한 봉행은 여러 가지 업무의 관리와 집행을 맡고 있다. 오래전 요물들의 이야기에서, 쇼군님의 신뢰를 받은 수하는 이러한 곡옥 모양의 부적을 착용한다고 한다. 또한 봉행이라는 명칭도 환희 봉행이라는 의미로, 그녀의 총애를 받은 자는 반드시 사랑과 충의로 보답했다. 하지만 어느 순간부터인지, 모든 건 예전과 판이하게 달라져있었다</t>
    <phoneticPr fontId="3" type="noConversion"/>
  </si>
  <si>
    <t>무기에 돌파의 힘을 부여하는 재료. 황야에 떠도는, 혹은 사람과 함께 생활하고 있는 요물은 모두 「번개의 삼파문」이 대표하고 있는 위대하신 나루카미 쇼군에 이끌린다. 하지만 그들의 수명이 만물의 영장보다 훨씬 길더라도, 언젠가는 그 끝을 맞이하기 마련이다. 유한한 수명을 살아가면서 영원함과 무한을 좇으려면, 「영원함」이 그들을 기억하기를 기대하는 수밖에 없다. 그리고 그녀도 그들의 염원에 답을 해주어 모든 적수와 친우를 마음에 새겨주었다. 희미한 안갯속에 거주하며 하늘을 찢는 마성의 올빼미든, 겁 없게도 어원에 침입한 너구리 요괴든, 달처럼 아름답지만 결국 자신에게 날카로운 이를 드러낸 오니족 소녀든, 검은 날개를 펼치고 자유로이 하늘을 날아다니던 텐구든, 그녀와 동행했지만 결국은 영원히 사라진 「호재궁 어르신」이든... 무수히 많은 이야기들이 그녀의 마음속에 깊게 잠들어 있다. 언젠가 그 이야기들은 그녀가 꿈꾸는 영원한 정토에서 반짝반짝 빛나게 될 것이다</t>
    <phoneticPr fontId="3" type="noConversion"/>
  </si>
  <si>
    <t>무기에 돌파의 힘을 부여하는 재료. 번개 신의 존귀함은 그 위엄에 있다. 위엄은 용맹과 진노의 표현이다. 진노는 마음속에 담긴 애착에서 오고, 용맹은 진노의 권현이다. 결국, 영원함을 좇는 그녀의 눈길에 방해가 되는 자, 감히 이나즈마 사람들을 해하려는 자는 그 누구든 그녀의 적수가 되고 마는 것이다. 전설에 따르면 어령에는 네 개의 영혼이, 여우 신선에게는 세 개의 필이, 명검에는 두 가지 근본이 있다고 한다. 위대하신 나루카미 쇼군의 위엄 넘치는 형상은 단지 유성 빛 아래의 일부만 나타내고 있을 뿐이다</t>
    <phoneticPr fontId="3" type="noConversion"/>
  </si>
  <si>
    <t>무기에 돌파의 힘을 부여하는 재료. 민간 설화에는 유명했던 귀인, 「토라치요」의 이야기가 전해져 내려오고 있다. 토라치요는 뛰어난 무예를 지녀 천 자루의 검 속에서도 광란의 춤을 췄으며, 걸친 의복마저 스러지는 꽃처럼 영락했지만 그 육신만은 조금도 상처를 입지 않았다고 전해진다. 하지만 그 후, 쇼군님에게 송곳니를 드러낸 토라치요는 검을 뽑고 배신의 길을 걸었다. 그러다 팔과 뿔이 각각 하나씩 잘려 나간 토라치요는 울분에 차 광분 하면서 자결했다고 한다. 감히 집념을 품었다고 단언하는 귀신의 내심 세계는 종종 근심과 걱정으로 가득한 경우가 많다. 주제넘게 영원함을 좇으면서 찰나를 두려워한다면, 결국 그 공포와 원한에 삼켜지기 마련이니 자업자득이라고 봐도 무방하다. 이 가면이 새긴 건 송곳니를 드러낸 토라치요의 형상이다</t>
    <phoneticPr fontId="3" type="noConversion"/>
  </si>
  <si>
    <t>무기에 돌파의 힘을 부여하는 재료. 《제비꽃호교록》에 기록된 「토라치요」는 그 날카로운 이빨로 쇼군의 치도를 물어뜯어 한순간의 우세를 점한 적이 있다고 한다. 해서 그를 원형으로 제작한 가면에는 종종 정교하게 조각한 송곳니를 볼 수 있다. 그 결말에서 부상당한 야수는 삼림에 숨어들었고 청량한 달빛마저 토라치요를 피했다고 한다. 좁은 골목과 협곡을 넘나드는 바람 소리가 마치 상처 입은 귀신이 낮은 목소리로 울부짖는 것 같다 하여 「토라치요의 바람」이라는 단어까지 생기게 되었다</t>
    <phoneticPr fontId="3" type="noConversion"/>
  </si>
  <si>
    <t>무기에 돌파의 힘을 부여하는 재료. 오니족의 잃어버린 육아봉공(子守奉公) 자장가 중에서 귀인(鬼人) 「토라치요」는 우아하고 강건한 자태와 화려한 용모를 지닌 기품 있는 소년이었다고 전해진다. 쇼군 휘하의 총애 받던 장수였던 그는 과거 충심을 다해 쇼군을 따르며 칠흑의 심연에서 온갖 부정한 것들을 물리쳐 혈통이 날로 쇠약해져 가던 오니족을 위해 공적을 세웠다고 한다. 지금은 아무도 부르지 않는 노래지만, 다른 형식으로 전해져 내려온 뿔 달린 오니 가면의 모습은 여전히 비범한 힘을 지니고 있다</t>
    <phoneticPr fontId="3" type="noConversion"/>
  </si>
  <si>
    <t>무기에 돌파의 힘을 부여하는 재료. 「번개의 삼파문」의 문양을 지닌 「치요」라고 불리는 오니족 여무사는, 과거 암흑의 세력에 맞서 싸울 때 호랑이의 몸과 뱀의 꼬리를 한 이질적인 괴수에 삼켜졌다고 한다. 결국 그녀는 마수의 가슴을 찢어내고 살아남게 된다 「토라의 치요」라는 명칭은 이에 유래했다. 그 후, 이 이름은 점점 간소화되어 나중에는 「토라치요」로 불리게 되었다. 그러나 심연의 마수의 뱃속에서, 그녀는 죄악의 어두운 빛으로 물들었고, 선홍빛 이빨을 통해 그녀와 함께하던 이들이 갈기갈기 찢어지는 것을 보았다. 칠흑 같은 경치에 빠져든 그녀는 결국 위대하신 나루카미 쇼군을 향해 검을 뽑아 든다. 그 후, 검을 쥐었던 그녀의 팔과 날카로운 뿔은 잘려 나갔고, 부상당한 야수처럼 숲으로 도망치게 되었다. 나중에는 그녀를 괴물로 여긴 텐구나 종말번대, 또는 산에서 수행을 하던 이와쿠라의 후손에 의해 최후를 맞은 듯하다. 그녀의 아름답던 용모는 암흑의 원한과 부상의 고통으로 추악하고 비틀려진 지 오래였기 때문이다. 또는, 뱀의 신 유골 근처의 검을 든 여행자에 의해 생을 마감했을지도 모른다. 과거 심연과 싸웠던 이들은 칠흑 같은 극화의 꿈을 꾸기 마련이다. 과거에는 마수에 맞서 싸웠지만, 결국 그들의 일원이 된 사람도 적지는 않다. 세상의 끝자락은 점점 얇고 취약해지고 있다. 이러한 침식은 어쩌면 일방적인 침식이 아닐지도 모른다</t>
    <phoneticPr fontId="3" type="noConversion"/>
  </si>
  <si>
    <t>무기에 돌파의 힘을 부여하는 재료. 최초의 현자의 지도 아래, 우림의 선민들은 마른 나무를 호신부로 조각해 풀과 고목의 주인에게 공양하고, 그를 기리는 데 사용했다. 호신부는 숲의 푸른 이슬의 형상을 모방해 조각했으며, 지혜의 물방울이 범인의 마음속에 스며드는 것을 상징한다</t>
    <phoneticPr fontId="3" type="noConversion"/>
  </si>
  <si>
    <t>무기에 돌파의 힘을 부여하는 재료. 훗날 초목의 주인은 인간들에게 흑철 단조 기술을 전수했다. 무지했던 인간들은 그렇게 날카로운 검과 불을 사용하는 방법을 깨우쳤다. 설령 불과 금속이 그녀를 다치게 할지라도, 인간들을 강하게 만들어줄 수 있음에 초목의 주인은 무척 기뻐했다</t>
    <phoneticPr fontId="3" type="noConversion"/>
  </si>
  <si>
    <t>무기에 돌파의 힘을 부여하는 재료. 숲속 수많은 이야기에 등장하는 열화의 불꽃무늬 망토를 두른 왕은 미궁의 군주이자 달이 비치는 물의 주인이다. 그는 고개를 숙여 초목의 주인과 우의를 맺었고, 물빛으로 빛나는 보석과 달빛을 닮은 은을 증표로 삼았다. 초목의 주인은 우정의 답례로 미궁 주인의 비밀을 지켜주고 아름다운 우림의 꿈을 보호해 주기로 약속한다. 훗날 시간이 흘러 비밀과 꿈으로 이루어진 화려한 궁전은 모두 어둠의 불길 속으로 사라졌고, 그 위에는 두꺼운 흙이 덮여 새로운 우림의 양분이 되었지만 말이다</t>
    <phoneticPr fontId="3" type="noConversion"/>
  </si>
  <si>
    <t>무기에 돌파의 힘을 부여하는 재료. 「인간으로서 마주할 가치가 있는 것은 오직 세 가지. 달빛을 품은 샘물, 생명의 초록빛, 그리고 늙지 않는 얼굴뿐이다...」 「지혜」의 본질은 모든 사고를 통제하고, 모든 이익을 도모하는 것에 있는 게 아니라 평범한 생명들도 결국 족쇄를 초월하는 자유를 얻게 하는 것이다. 밀림에 더 이상 호랑이의 포효가 울려 퍼지지 않고 강인한 호위들이 아이들의 꿈속으로 사라진다고 할지라도…. 비밀의 황금 봉인이 드러나고 모든 꿈이 달빛 아래 호박처럼 반짝이는 밤이 되면, 그녀와 그녀가 사랑했던 인간들도 진정한 자유를 얻게 되겠지</t>
    <phoneticPr fontId="3" type="noConversion"/>
  </si>
  <si>
    <t>무기에 돌파의 힘을 부여하는 재료. 사람들은 꽃의 왕이 즐거움과 행복의 주인이라고 말한다. 그녀의 소매에서 솟구친 맑은 샘물로 사막에는 꽃들이 만개하는 오아시스가 생겼다. 싱싱한 꽃과 향기로운 풀잎이 그녀의 뒤를 따랐으며 하얀 달빛은 그녀를 위해 길을 인도해 주었다. 하늘마저 외면한 그 고난의 시대에 꽃의 여주인은 인간들에게 은혜를 베풀었으며 즐거움과 자아를 되찾은 인간들은 다시금 여유와 사치를 즐기게 되었다</t>
    <phoneticPr fontId="3" type="noConversion"/>
  </si>
  <si>
    <t>무기에 돌파의 힘을 부여하는 재료. 모래에 묻힌 오래된 문헌에 따르면 꽃의 왕은 꿈의 여주인이라고 기록되어 있다. 과거 그녀는 추방된 자와 미쳐버린 자, 어리석은 자를 위해 꿈을 펼쳐 그 속에서 그들에게 달콤한 즐거움을 선사했다. 사손에 흑철로 된 그릇밖에 없었을지언정, 사람들은 여전히 꽃의 여왕의 매력에 굴복되었고 그녀의 아름다운 모습과 다정한 배려에 빠져들었다</t>
    <phoneticPr fontId="3" type="noConversion"/>
  </si>
  <si>
    <t>무기에 돌파의 힘을 부여하는 재료. 꽃의 왕은 과거 지니들에게 선행을 베풀었다. 꽃과 오아시스의 여주인은 사막의 왕과 함께 지니들을 위한 「원형 극장의 성」, 아이·하눔을 세웠다. 고대 지니의 언어에서 아이·하눔이란 「월녀성」을 의미한다. 하지만 시간이 흘러, 꽃의 여왕은 작열하는 태양과 황사의 악의에 의해 죽게 되었고, 오아시스에도 더 이상 자홍색 파디사라가 피지 않게 되었다. 그녀가 세상을 떠나자 모래폭풍이 울부짖었고, 지니들은 슬피 울었다. 달빛을 닮은 은빛 보석 원판도 향락을 위한 본연의 쓰임새를 잃고 구슬픈 빛을 내뿜었다</t>
    <phoneticPr fontId="3" type="noConversion"/>
  </si>
  <si>
    <t>무기에 돌파의 힘을 부여하는 재료. 「어떤 자가 죽은 신을 섬길까?」 꽃의 왕은 당시의 두 신왕과 동맹을 맺고, 무지몽매한 백성들에게 지혜와 권위 외에, 자비와 즐거움도 선사했다. 대지에 작열하는 태양과 빗방울만 존재할 수는 없는 것처럼, 이성과 강력한 힘, 기쁨과 사랑, 노랫소리와 멜로디, 술과 사치도 중요했다. 사람들은 꽃이 활짝 피는 것은 찬란한 죽음을 위함이고, 죽음은 꽃의 주인이 처음부터 애타게 추구하던 종말이라고 말했다——죽음은 잃어버린 즐거움에 씁쓸함을 더해, 무한한 추억 속에 더욱 선명히 돋보이게 하기 때문이다. 황사의 무지한 왕은 그녀의 이치를 깨우치지 못한 채 그녀의 무한한 매력과 다정함에만 취했고, 잘못된 길로 들어서면서까지 추억에 집착했다. 하지만 이 또한 꽃의 여왕이 예상한 대로였다</t>
    <phoneticPr fontId="3" type="noConversion"/>
  </si>
  <si>
    <t>무기에 돌파의 힘을 부여하는 재료. 아주 오래전, 황사의 주민들은 딱딱한 갑충을 모티브로 왕의 인장을 조각했고, 그로써 밤낮을 윤회하는 붉은 태양과 끝없는 세월을 기념했다. 그 왕의 이름은 더 이상 사람들의 입에 오르내리지 않지만, 남겨진 작고 정교한 왕의 인장에서 희미하게나마 과거의 명성을 찾아볼 수 있다. 인장은 도금의 자손들을 따라 곳곳에 흩어졌으며, 여전히 옛 주인의 과거를 조용히 토로하고 있다</t>
    <phoneticPr fontId="3" type="noConversion"/>
  </si>
  <si>
    <t>무기에 돌파의 힘을 부여하는 재료. 수많은 생각들을 엮고, 수천수만 개의 영혼을 다스리는 것이 바로 권위의 길이다. 허나 권위의 길은 냉혹한 폭정이 아니라 가장 심오한 목적을 가지고 있다——아무도 고통받지 않고, 아무도 예속되거나 박해받지 않는 진정한 낙원을 만드는 것이다. 침묵한 왕이 수정석의 비밀에서 본 광경은 이미 사라진 반려자가 타일렀던 것들이었다. 그리하여 검은 갑충 인장과 철의 색을 띤 판결은 왕국 법도의 초석이 되었다</t>
    <phoneticPr fontId="3" type="noConversion"/>
  </si>
  <si>
    <t>무기에 돌파의 힘을 부여하는 재료. 하얀 달빛과 푸르른 샘물은 한때 오아시스 낙원의 아름다운 풍경을 수놓았다. 하지만 꽃의 주인이 태양마저 가린 모래 폭풍에 목숨을 잃은 후, 근심 없던 황금의 낙원도 죽음 속에 파묻히게 되었다. 도금 부족의 시에 따르면, 하얀 달빛이 선홍빛의 옷자락에 내려앉자, 비통한 왕 아흐마르가 광기에 사로잡혔다고 한다. 구슬픈 사막의 민요는 이렇게 노래했다. 과거의 추억에 집착한 외로운 군왕은 사막 한가운데에 영원한 꿈의 세계를 만들어 냈고, 그곳에는 일렁이지 않는 순수한 물과 영원히 해질녁에 머무는 이슬빛을 담고 있다고...</t>
    <phoneticPr fontId="3" type="noConversion"/>
  </si>
  <si>
    <t>무기에 돌파의 힘을 부여하는 재료. 우매한 황사의 왕이 대지를 다스리던 시절, 작열하는 태양 같은 황금의 권력이 온 대지에 내려앉았다. 오랜 비석의 기록에 따르면, 왕의 권위는 일곱 개의 기둥이 되었다고 한다. 왕의 자비는 모든 이에게 닿았고, 외면받는 사람도 불만을 품는 사람도 없었다. 잊힌 황금의 시대, 꽃의 왕은 모래에서 영락했고 초목의 주인도 영영 떠나기로 결정했다. 하지만 황사의 자손들은 설령 재앙의 어두운 그림자가 가까워질지라도 그들의 신과 함께 하기를 택했다. 그들이 믿는 권위가 여전히 호박과 황금처럼 꺼지지 않는 빛을 내뿜고 있었기 때문이다. 하지만 재앙은 결국 도래했고, 황금의 갑충 인장은 신전과 궁궐의 깊은 곳, 독수리와 황소의 머리가 새겨진 부서진 기둥 아래 묻히게 된다</t>
    <phoneticPr fontId="3" type="noConversion"/>
  </si>
  <si>
    <t>철광석. 뛰어난 대장장이에게 가면 빛을 발할 수 있다.</t>
    <phoneticPr fontId="3" type="noConversion"/>
  </si>
  <si>
    <t>하얀색 철광석. 뛰어난 대장장이에게 가면 빛을 발할 수 있다.</t>
    <phoneticPr fontId="3" type="noConversion"/>
  </si>
  <si>
    <t>가공되지 않은 수정체. 세공을 해야 진정한 가치를 알 수 있다.</t>
    <phoneticPr fontId="3" type="noConversion"/>
  </si>
  <si>
    <t>「단조 의뢰」를 통해 퓨어 레진을 정제하여 무기 경험치 재료를 얻을 수 있다. 일반적인 방법으론 지맥의 에너지에 침식당한 수정 광석을 처리할 수 없다.</t>
    <phoneticPr fontId="3" type="noConversion"/>
  </si>
  <si>
    <t>드래곤 스파인의 특수한 자연환경과 지맥에 의해 생성된 진귀한 광석이다</t>
    <phoneticPr fontId="3" type="noConversion"/>
  </si>
  <si>
    <t>가공되지 않은 광물 결정체, 이나즈마에서만 생성된다. 전문적인 세공을 거쳐야 진정한 가치를 알 수 있다</t>
    <phoneticPr fontId="3" type="noConversion"/>
  </si>
  <si>
    <t>설산에서 습득한 「이빨」. 누군가가 관련된 정보를 알고 있을지도…</t>
    <phoneticPr fontId="3" type="noConversion"/>
  </si>
  <si>
    <t>생명력을 흡수한 용의 이빨. 불쾌한 광택에 불쾌한 질감이다…</t>
    <phoneticPr fontId="3" type="noConversion"/>
  </si>
  <si>
    <t>무기를 생산하는 원재료. 단조를 통해 ★4 한손검을 만들 수 있다. 철학적으로 대리석에는 아름다운 조소가 될 수 있는 가능성이 있다고 여겨진다. 이 날것의 재료에 숨겨진 무한한 가능성도 사람들을 설레게 한다</t>
    <phoneticPr fontId="3" type="noConversion"/>
  </si>
  <si>
    <t>무기를 생산하는 원재료. 단조를 통해 ★4 활을 만들 수 있다. 철학적으로 대리석에는 아름다운 조소가 될 수 있는 가능성이 있다고 여겨진다. 이 날것의 재료에 숨겨진 무한한 가능성도 사람들을 설레게 한다</t>
    <phoneticPr fontId="3" type="noConversion"/>
  </si>
  <si>
    <t>무기를 생산하는 원재료. 단조를 통해 ★4 양손검을 만들 수 있다. 철학적으로 대리석에는 아름다운 조소가 될 수 있는 가능성이 있다고 여겨진다. 이 날것의 재료에 숨겨진 무한한 가능성도 사람들을 설레게 한다</t>
    <phoneticPr fontId="3" type="noConversion"/>
  </si>
  <si>
    <t>무기를 생산하는 원재료. 단조를 통해 ★4 법구를 만들 수 있다. 철학적으로 대리석에는 아름다운 조소가 될 수 있는 가능성이 있다고 여겨진다. 이 날것의 재료에 숨겨진 무한한 가능성도 사람들을 설레게 한다</t>
    <phoneticPr fontId="3" type="noConversion"/>
  </si>
  <si>
    <t>무기를 생산하는 원재료. 단조를 통해 ★4 장병기를 만들 수 있다. 철학적으로 대리석에는 아름다운 조소가 될 수 있는 가능성이 있다고 여겨진다. 이 날것의 재료에 숨겨진 무한한 가능성도 사람들을 설레게 한다</t>
    <phoneticPr fontId="3" type="noConversion"/>
  </si>
  <si>
    <t>무기를 생산하는 원재료. 단조를 통해 ★4 한손검을 만들 수 있다. 철학에서는 속세의 모든 사물에 네 종류의 형성 원인이 있다고 여긴다. 이 원형의 「목적」은 영웅과 동행하는 무기가 되는 것이다</t>
    <phoneticPr fontId="3" type="noConversion"/>
  </si>
  <si>
    <t>무기를 생산하는 원재료. 단조를 통해 ★4 활을 만들 수 있다. 철학에서는 속세의 모든 사물에 네 종류의 형성 원인이 있다고 여긴다. 이 원형의 「목적」은 영웅과 동행하는 무기가 되는 것이다</t>
    <phoneticPr fontId="3" type="noConversion"/>
  </si>
  <si>
    <t>무기를 생산하는 원재료. 단조를 통해 ★4 양손검을 만들 수 있다. 철학에서는 속세의 모든 사물에 네 종류의 형성 원인이 있다고 여긴다. 이 원형의 「목적」은 영웅과 동행하는 무기가 되는 것이다</t>
    <phoneticPr fontId="3" type="noConversion"/>
  </si>
  <si>
    <t>무기를 생산하는 원재료. 단조를 통해 ★4 법구를 만들 수 있다. 철학에서는 속세의 모든 사물에 네 종류의 형성 원인이 있다고 여긴다. 이 원형의 「목적」은 영웅과 동행하는 무기가 되는 것이다</t>
    <phoneticPr fontId="3" type="noConversion"/>
  </si>
  <si>
    <t>무기를 생산하는 원재료. 단조를 통해 ★4 장병기를 만들 수 있다. 철학에서는 속세의 모든 사물에 네 종류의 형성 원인이 있다고 여긴다. 이 원형의 「목적」은 영웅과 동행하는 무기가 되는 것이다</t>
    <phoneticPr fontId="3" type="noConversion"/>
  </si>
  <si>
    <t>물억새와 함께 자라는 보라색 식물. 주변의 물억새보다 더 곧고 여물다, 마치 숭고한 사람처럼…</t>
    <phoneticPr fontId="3" type="noConversion"/>
  </si>
  <si>
    <t>얼음 속에 갇혀있는 꽃술. 줄기에서 떨어져도 여전히 서늘한 한기를 내뿜는다.</t>
    <phoneticPr fontId="3" type="noConversion"/>
  </si>
  <si>
    <t>활활 타오르는듯 뜨거운 꽃. 불타오르는 꽃잎은 물에 의해 꺼져도 은은한 열기를 뿜어낸다.</t>
    <phoneticPr fontId="3" type="noConversion"/>
  </si>
  <si>
    <t>전기가 흐르는 수정. 대기와 대지의 전기가 모여서 형성됐다. 만지면 찌릿찌릿하다.</t>
    <phoneticPr fontId="3" type="noConversion"/>
  </si>
  <si>
    <t>색이 아름다운 날개. 날개의 비늘에서 은은한 빛이 난다. 나비를 날 수 있게 하는 성분일지도 모른다.</t>
    <phoneticPr fontId="3" type="noConversion"/>
  </si>
  <si>
    <t>어디서나 볼 수 있는 흔한 개구리. 습한 환경에서 생활한다. 몸에서 활력을 돋우는 물질을 분비한다.</t>
    <phoneticPr fontId="3" type="noConversion"/>
  </si>
  <si>
    <t>반딧불이 빛을 내는 부위. 짝을 찾고자 할 때 빛이 나며, 정력에 좋다는 소문이 있다.</t>
    <phoneticPr fontId="3" type="noConversion"/>
  </si>
  <si>
    <t>둥글게 말린 도마뱀 꼬리. 아주 쓰고 강한 약효를 가지고 있으며, 사람의 피부를 딱딱하게 만든다.</t>
    <phoneticPr fontId="3" type="noConversion"/>
  </si>
  <si>
    <t>수정 나비의 코어. 대기 중에 흩어져 있는 작은 원소를 빨아들이는 수정 나비의 기묘한 신체 기관이다.</t>
    <phoneticPr fontId="3" type="noConversion"/>
  </si>
  <si>
    <t>추추어가 뱉어낸 빛나는 진주, 신비한 약용 효과가 있다. 추추어는 섭취한 미네랄과 원소를 응고시켜 미세한 마력이 담긴 구슬로 만드는데, 비상시에 이 구슬을 뱉어 사냥꾼을 미혹시켜 목숨을 지킨다.</t>
    <phoneticPr fontId="3" type="noConversion"/>
  </si>
  <si>
    <t>씨앗이 없는 꽃. 대지가 다시 기억하게 되면 비파랴스가 피어날 것이다</t>
    <phoneticPr fontId="3" type="noConversion"/>
  </si>
  <si>
    <t>성유물을 넣어둔 성물함. 발견한 이가 존경과 사랑을 받길.</t>
    <phoneticPr fontId="3" type="noConversion"/>
  </si>
  <si>
    <t>성유물을 넣어둔 성물함. 발견한 이가 축복을 받길.</t>
    <phoneticPr fontId="3" type="noConversion"/>
  </si>
  <si>
    <t>성유물을 넣어둔 성물함. 발견한 이가 기적을 경험하길.</t>
    <phoneticPr fontId="3" type="noConversion"/>
  </si>
  <si>
    <t>추억과 기련에서 얻은 캐릭터 육성 소재를 변질시켜 필요한 형태로 변화시킨다. 한때 사람들은 영혼과 기억에도 원료가 있다고 믿었다. 누군가 하늘나라를 꿈꾸고 일어나 꽃 한 송이를 만들어낸 적이 있다면, 아마 이것으로 만들었을 것이다. 이상한 꿈의 용매는 추억에서 얻은 것을 녹여 다른 꿈으로 만든다. 강자와 맞붙은 기억은 확실히 더욱 강해질 수 있는 발판으로 된다</t>
    <phoneticPr fontId="3" type="noConversion"/>
  </si>
  <si>
    <t>ITEM_CATEGORY_NAME_1</t>
  </si>
  <si>
    <t>ITEM_CATEGORY_NAME_2</t>
  </si>
  <si>
    <t>ITEM_CATEGORY_NAME_3</t>
  </si>
  <si>
    <t>ITEM_CATEGORY_NAME_4</t>
  </si>
  <si>
    <t>ITEM_CATEGORY_NAME_5</t>
  </si>
  <si>
    <t>ITEM_CATEGORY_NAME_6</t>
  </si>
  <si>
    <t>ITEM_CATEGORY_NAME_7</t>
  </si>
  <si>
    <t>ITEM_CATEGORY_NAME_8</t>
  </si>
  <si>
    <t>ITEM_CATEGORY_NAME_9</t>
  </si>
  <si>
    <t>ITEM_SET_1</t>
  </si>
  <si>
    <t>ITEM_SET_2</t>
  </si>
  <si>
    <t>ITEM_SET_3</t>
  </si>
  <si>
    <t>ITEM_SET_4</t>
  </si>
  <si>
    <t>ITEM_SET_5</t>
  </si>
  <si>
    <t>ITEM_SET_6</t>
  </si>
  <si>
    <t>ITEM_SET_7</t>
  </si>
  <si>
    <t>ITEM_SET_8</t>
  </si>
  <si>
    <t>ITEM_SET_9</t>
  </si>
  <si>
    <t>ITEM_SET_10</t>
  </si>
  <si>
    <t>ITEM_SET_11</t>
  </si>
  <si>
    <t>ITEM_SET_12</t>
  </si>
  <si>
    <t>ITEM_SET_13</t>
  </si>
  <si>
    <t>ITEM_SET_14</t>
  </si>
  <si>
    <t>ITEM_SET_15</t>
  </si>
  <si>
    <t>ITEM_SET_16</t>
  </si>
  <si>
    <t>ITEM_SET_17</t>
  </si>
  <si>
    <t>ITEM_SET_18</t>
  </si>
  <si>
    <t>ITEM_SET_19</t>
  </si>
  <si>
    <t>ITEM_SET_20</t>
  </si>
  <si>
    <t>ITEM_SET_21</t>
  </si>
  <si>
    <t>ITEM_SET_22</t>
  </si>
  <si>
    <t>ITEM_SET_23</t>
  </si>
  <si>
    <t>ITEM_SET_24</t>
  </si>
  <si>
    <t>ITEM_SET_25</t>
  </si>
  <si>
    <t>ITEM_SET_26</t>
  </si>
  <si>
    <t>ITEM_SET_27</t>
  </si>
  <si>
    <t>ITEM_SET_28</t>
  </si>
  <si>
    <t>ITEM_SET_29</t>
  </si>
  <si>
    <t>ITEM_SET_30</t>
  </si>
  <si>
    <t>ITEM_SET_31</t>
  </si>
  <si>
    <t>ITEM_SET_32</t>
  </si>
  <si>
    <t>ITEM_SET_33</t>
  </si>
  <si>
    <t>ITEM_SET_34</t>
  </si>
  <si>
    <t>ITEM_SET_35</t>
  </si>
  <si>
    <t>ITEM_SET_36</t>
  </si>
  <si>
    <t>ITEM_SET_37</t>
  </si>
  <si>
    <t>ITEM_SET_38</t>
  </si>
  <si>
    <t>ITEM_SET_39</t>
  </si>
  <si>
    <t>ITEM_SET_40</t>
  </si>
  <si>
    <t>ITEM_SET_41</t>
  </si>
  <si>
    <t>ITEM_SET_42</t>
  </si>
  <si>
    <t>ITEM_SET_43</t>
  </si>
  <si>
    <t>ITEM_GAIN_1</t>
  </si>
  <si>
    <t>ITEM_GAIN_2</t>
  </si>
  <si>
    <t>ITEM_GAIN_3</t>
  </si>
  <si>
    <t>ITEM_GAIN_4</t>
  </si>
  <si>
    <t>ITEM_GAIN_5</t>
  </si>
  <si>
    <t>ITEM_GAIN_6</t>
  </si>
  <si>
    <t>ITEM_GAIN_7</t>
  </si>
  <si>
    <t>ITEM_GAIN_8</t>
  </si>
  <si>
    <t>ITEM_GAIN_9</t>
  </si>
  <si>
    <t>ITEM_GAIN_10</t>
  </si>
  <si>
    <t>ITEM_GAIN_11</t>
  </si>
  <si>
    <t>ITEM_GAIN_12</t>
  </si>
  <si>
    <t>ITEM_GAIN_13</t>
  </si>
  <si>
    <t>ITEM_GAIN_14</t>
  </si>
  <si>
    <t>ITEM_GAIN_15</t>
  </si>
  <si>
    <t>ITEM_GAIN_16</t>
  </si>
  <si>
    <t>ITEM_GAIN_17</t>
  </si>
  <si>
    <t>ITEM_GAIN_18</t>
  </si>
  <si>
    <t>ITEM_GAIN_19</t>
  </si>
  <si>
    <t>ITEM_GAIN_20</t>
  </si>
  <si>
    <t>ITEM_GAIN_21</t>
  </si>
  <si>
    <t>ITEM_GAIN_22</t>
  </si>
  <si>
    <t>ITEM_GAIN_23</t>
  </si>
  <si>
    <t>ITEM_GAIN_24</t>
  </si>
  <si>
    <t>ITEM_GAIN_25</t>
  </si>
  <si>
    <t>ITEM_GAIN_26</t>
  </si>
  <si>
    <t>ITEM_GAIN_27</t>
  </si>
  <si>
    <t>ITEM_GAIN_28</t>
  </si>
  <si>
    <t>ITEM_GAIN_29</t>
  </si>
  <si>
    <t>ITEM_GAIN_30</t>
  </si>
  <si>
    <t>ITEM_GAIN_31</t>
  </si>
  <si>
    <t>ITEM_GAIN_32</t>
  </si>
  <si>
    <t>ITEM_GAIN_33</t>
  </si>
  <si>
    <t>ITEM_GAIN_34</t>
  </si>
  <si>
    <t>ITEM_GAIN_35</t>
  </si>
  <si>
    <t>ITEM_GAIN_36</t>
  </si>
  <si>
    <t>ITEM_GAIN_37</t>
  </si>
  <si>
    <t>ITEM_GAIN_38</t>
  </si>
  <si>
    <t>ITEM_GAIN_39</t>
  </si>
  <si>
    <t>ITEM_GAIN_40</t>
  </si>
  <si>
    <t>ITEM_GAIN_41</t>
  </si>
  <si>
    <t>ITEM_GAIN_42</t>
  </si>
  <si>
    <t>ITEM_GAIN_43</t>
  </si>
  <si>
    <t>ITEM_GAIN_44</t>
  </si>
  <si>
    <t>ITEM_GAIN_45</t>
  </si>
  <si>
    <t>ITEM_GAIN_46</t>
  </si>
  <si>
    <t>ITEM_GAIN_47</t>
  </si>
  <si>
    <t>ITEM_GAIN_48</t>
  </si>
  <si>
    <t>ITEM_GAIN_49</t>
  </si>
  <si>
    <t>ITEM_GAIN_50</t>
  </si>
  <si>
    <t>ITEM_GAIN_51</t>
  </si>
  <si>
    <t>ITEM_GAIN_52</t>
  </si>
  <si>
    <t>ITEM_GAIN_53</t>
  </si>
  <si>
    <t>ITEM_GAIN_54</t>
  </si>
  <si>
    <t>ITEM_GAIN_55</t>
  </si>
  <si>
    <t>ITEM_GAIN_56</t>
  </si>
  <si>
    <t>ITEM_GAIN_57</t>
  </si>
  <si>
    <t>ITEM_GAIN_58</t>
  </si>
  <si>
    <t>ITEM_GAIN_59</t>
  </si>
  <si>
    <t>ITEM_GAIN_60</t>
  </si>
  <si>
    <t>ITEM_GAIN_61</t>
  </si>
  <si>
    <t>ITEM_GAIN_62</t>
  </si>
  <si>
    <t>ITEM_GAIN_63</t>
  </si>
  <si>
    <t>ITEM_GAIN_64</t>
  </si>
  <si>
    <t>ITEM_GAIN_65</t>
  </si>
  <si>
    <t>ITEM_GAIN_66</t>
  </si>
  <si>
    <t>ITEM_GAIN_67</t>
  </si>
  <si>
    <t>ITEM_GAIN_68</t>
  </si>
  <si>
    <t>ITEM_GAIN_69</t>
  </si>
  <si>
    <t>ITEM_GAIN_70</t>
  </si>
  <si>
    <t>ITEM_GAIN_71</t>
  </si>
  <si>
    <t>ITEM_GAIN_72</t>
  </si>
  <si>
    <t>ITEM_GAIN_73</t>
  </si>
  <si>
    <t>ITEM_GAIN_74</t>
  </si>
  <si>
    <t>ITEM_GAIN_75</t>
  </si>
  <si>
    <t>ITEM_GAIN_76</t>
  </si>
  <si>
    <t>ITEM_GAIN_77</t>
  </si>
  <si>
    <t>ITEM_GAIN_78</t>
  </si>
  <si>
    <t>토벌 보스_산호의 수호자</t>
    <phoneticPr fontId="3" type="noConversion"/>
  </si>
  <si>
    <t>추천 파티 레벨</t>
    <phoneticPr fontId="3" type="noConversion"/>
  </si>
  <si>
    <t>ITEM_NAME_103301</t>
  </si>
  <si>
    <t>ITEM_NAME_104301</t>
  </si>
  <si>
    <t>ITEM_NAME_105301</t>
  </si>
  <si>
    <t>ITEM_DESC_104301</t>
  </si>
  <si>
    <t>ITEM_DESC_105301</t>
  </si>
  <si>
    <t>INDEX_ITEM!F24:F41</t>
    <phoneticPr fontId="3" type="noConversion"/>
  </si>
  <si>
    <t>RESET</t>
    <phoneticPr fontId="3" type="noConversion"/>
  </si>
  <si>
    <t>한 여름의 정원</t>
  </si>
  <si>
    <t>각인의 골짜기</t>
  </si>
  <si>
    <t>하늘을 찌르는 땅</t>
  </si>
  <si>
    <t>무망 인구 밀궁</t>
  </si>
  <si>
    <t>화지 산굴</t>
  </si>
  <si>
    <t>빈다그니르의 정상</t>
  </si>
  <si>
    <t>산등성이의 파수꾼</t>
  </si>
  <si>
    <t>단풍의 정원</t>
  </si>
  <si>
    <t>깊이 잠든 정원</t>
  </si>
  <si>
    <t>암중 협곡</t>
  </si>
  <si>
    <t>연각의 탑</t>
  </si>
  <si>
    <t>적금색 폐허</t>
  </si>
  <si>
    <t>세실리아의 모밭</t>
  </si>
  <si>
    <t>천둥 연산 밀궁</t>
  </si>
  <si>
    <t>유사의 정원</t>
  </si>
  <si>
    <t>유정의 탑</t>
  </si>
  <si>
    <t>잊혀진 협곡</t>
  </si>
  <si>
    <t>태산부</t>
  </si>
  <si>
    <t>보랏빛 정원</t>
  </si>
  <si>
    <t>무지의 탑</t>
  </si>
  <si>
    <t>바람 드래곤의 폐허로</t>
  </si>
  <si>
    <t>「황금옥」 진입</t>
  </si>
  <si>
    <t>「복룡목」 아래</t>
  </si>
  <si>
    <t>나루카미섬 · 천수각</t>
  </si>
  <si>
    <t>몽상 낙토의 죽음</t>
  </si>
  <si>
    <t>조루리 공방</t>
  </si>
  <si>
    <t>축성 비경: 정화의 화염 I</t>
  </si>
  <si>
    <t>축성 비경: 정화의 화염 II</t>
  </si>
  <si>
    <t>축성 비경: 정화의 화염 III</t>
  </si>
  <si>
    <t>축성 비경: 정화의 화염 IV</t>
  </si>
  <si>
    <t>축성 비경: 정화의 화염 V</t>
  </si>
  <si>
    <t>축성 비경: 정화의 화염 VI</t>
  </si>
  <si>
    <t>축성 비경: 강철의 춤 I</t>
  </si>
  <si>
    <t>축성 비경: 강철의 춤 II</t>
  </si>
  <si>
    <t>축성 비경: 강철의 춤 III</t>
  </si>
  <si>
    <t>축성 비경: 강철의 춤 IV</t>
  </si>
  <si>
    <t>축성 비경: 강철의 춤 V</t>
  </si>
  <si>
    <t>축성 비경: 경칩 I</t>
  </si>
  <si>
    <t>축성 비경: 경칩 II</t>
  </si>
  <si>
    <t>축성 비경: 경칩 III</t>
  </si>
  <si>
    <t>축성 비경: 경칩 IV</t>
  </si>
  <si>
    <t>축성 비경: 경칩 V</t>
  </si>
  <si>
    <t>축성 비경: 경칩 VI</t>
  </si>
  <si>
    <t>축성 비경: 차가운 서리 I</t>
  </si>
  <si>
    <t>축성 비경: 차가운 서리 II</t>
  </si>
  <si>
    <t>축성 비경: 차가운 서리 III</t>
  </si>
  <si>
    <t>축성 비경: 차가운 서리 IV</t>
  </si>
  <si>
    <t>축성 비경: 바위 감옥 I</t>
  </si>
  <si>
    <t>축성 비경: 바위 감옥 II</t>
  </si>
  <si>
    <t>축성 비경: 바위 감옥 III</t>
  </si>
  <si>
    <t>축성 비경: 죽음을 알리는 서리 I</t>
  </si>
  <si>
    <t>축성 비경: 죽음을 알리는 서리 II</t>
  </si>
  <si>
    <t>축성 비경: 죽음을 알리는 서리 III</t>
  </si>
  <si>
    <t>축성 비경: 죽음을 알리는 서리 IV</t>
  </si>
  <si>
    <t>축성 비경: 부동 I</t>
  </si>
  <si>
    <t>축성 비경: 부동 II</t>
  </si>
  <si>
    <t>축성 비경: 부동 III</t>
  </si>
  <si>
    <t>축성 비경: 부동 IV</t>
  </si>
  <si>
    <t>축성 비경: 단풍 사냥 I</t>
  </si>
  <si>
    <t>축성 비경: 단풍 사냥 II</t>
  </si>
  <si>
    <t>축성 비경: 단풍 사냥 III</t>
  </si>
  <si>
    <t>축성 비경: 단풍 사냥 IV</t>
  </si>
  <si>
    <t>축성 비경: 유해의 관 I</t>
  </si>
  <si>
    <t>축성 비경: 유해의 관 II</t>
  </si>
  <si>
    <t>축성 비경: 유해의 관 III</t>
  </si>
  <si>
    <t>축성 비경: 유해의 관 IV</t>
  </si>
  <si>
    <t>축성 비경: 유적장치 소굴 I</t>
  </si>
  <si>
    <t>축성 비경: 유적장치 소굴 II</t>
  </si>
  <si>
    <t>축성 비경: 유적장치 소굴 III</t>
  </si>
  <si>
    <t>축성 비경: 유적장치 소굴 IV</t>
  </si>
  <si>
    <t>축성 비경: 칠식 I</t>
  </si>
  <si>
    <t>축성 비경: 칠식 II</t>
  </si>
  <si>
    <t>축성 비경: 칠식 III</t>
  </si>
  <si>
    <t>축성 비경: 칠식 IV</t>
  </si>
  <si>
    <t>축성 비경: 사막의 고성 I</t>
  </si>
  <si>
    <t>축성 비경: 사막의 고성 II</t>
  </si>
  <si>
    <t>축성 비경: 사막의 고성 III</t>
  </si>
  <si>
    <t>축성 비경: 사막의 고성 IV</t>
  </si>
  <si>
    <t>연무 비경: 물과 빛의 성 I</t>
  </si>
  <si>
    <t>연무 비경: 물과 빛의 성 II</t>
  </si>
  <si>
    <t>연무 비경: 물과 빛의 성 III</t>
  </si>
  <si>
    <t>연무 비경: 물과 빛의 성 IV</t>
  </si>
  <si>
    <t>연무 비경: 깊은 골짜기 I</t>
  </si>
  <si>
    <t>연무 비경: 깊은 골짜기 II</t>
  </si>
  <si>
    <t>연무 비경: 깊은 골짜기 III</t>
  </si>
  <si>
    <t>연무 비경: 깊은 골짜기 IV</t>
  </si>
  <si>
    <t>연무 비경: 갈증의 폐도시 I</t>
  </si>
  <si>
    <t>연무 비경: 갈증의 폐도시 II</t>
  </si>
  <si>
    <t>연무 비경: 갈증의 폐도시 III</t>
  </si>
  <si>
    <t>연무 비경: 갈증의 폐도시 IV</t>
  </si>
  <si>
    <t>연무 비경: 뇌운 제단 I</t>
  </si>
  <si>
    <t>연무 비경: 뇌운 제단 II</t>
  </si>
  <si>
    <t>연무 비경: 뇌운 제단 III</t>
  </si>
  <si>
    <t>연무 비경: 뇌운 제단 IV</t>
  </si>
  <si>
    <t>연무 비경: 뇌명 폐허 I</t>
  </si>
  <si>
    <t>연무 비경: 뇌명 폐허 II</t>
  </si>
  <si>
    <t>연무 비경: 뇌명 폐허 III</t>
  </si>
  <si>
    <t>연무 비경: 뇌명 폐허 IV</t>
  </si>
  <si>
    <t>연무 비경: 고대 뇌전 시련장 I</t>
  </si>
  <si>
    <t>연무 비경: 고대 뇌전 시련장 II</t>
  </si>
  <si>
    <t>연무 비경: 고대 뇌전 시련장 III</t>
  </si>
  <si>
    <t>연무 비경: 고대 뇌전 시련장 IV</t>
  </si>
  <si>
    <t>연무 비경: 모래의 심연 I</t>
  </si>
  <si>
    <t>연무 비경: 모래의 심연 II</t>
  </si>
  <si>
    <t>연무 비경: 모래의 심연 III</t>
  </si>
  <si>
    <t>연무 비경: 모래의 심연 IV</t>
  </si>
  <si>
    <t>연무 비경: 모래 제단 I</t>
  </si>
  <si>
    <t>연무 비경: 모래 제단 II</t>
  </si>
  <si>
    <t>연무 비경: 모래 제단 III</t>
  </si>
  <si>
    <t>연무 비경: 모래 제단 IV</t>
  </si>
  <si>
    <t>연무 비경: 유사의 매장 I</t>
  </si>
  <si>
    <t>연무 비경: 유사의 매장 II</t>
  </si>
  <si>
    <t>연무 비경: 유사의 매장 III</t>
  </si>
  <si>
    <t>연무 비경: 유사의 매장 IV</t>
  </si>
  <si>
    <t>연무 비경: 운구 I</t>
  </si>
  <si>
    <t>연무 비경: 운구 II</t>
  </si>
  <si>
    <t>연무 비경: 운구 III</t>
  </si>
  <si>
    <t>연무 비경: 운구 IV</t>
  </si>
  <si>
    <t>연무 비경: 사혹 I</t>
  </si>
  <si>
    <t>연무 비경: 사혹 II</t>
  </si>
  <si>
    <t>연무 비경: 사혹 III</t>
  </si>
  <si>
    <t>연무 비경: 사혹 IV</t>
  </si>
  <si>
    <t>연무 비경: 인업 I</t>
  </si>
  <si>
    <t>연무 비경: 인업 II</t>
  </si>
  <si>
    <t>연무 비경: 인업 III</t>
  </si>
  <si>
    <t>연무 비경: 인업 IV</t>
  </si>
  <si>
    <t>숙달 비경: 서리 제단 I</t>
  </si>
  <si>
    <t>숙달 비경: 서리 제단 II</t>
  </si>
  <si>
    <t>숙달 비경: 서리 제단 III</t>
  </si>
  <si>
    <t>숙달 비경: 서리 제단 IV</t>
  </si>
  <si>
    <t>숙달 비경: 얼음에 봉인된 심연의 폐허 I</t>
  </si>
  <si>
    <t>숙달 비경: 얼음에 봉인된 심연의 폐허 II</t>
  </si>
  <si>
    <t>숙달 비경: 얼음에 봉인된 심연의 폐허 III</t>
  </si>
  <si>
    <t>숙달 비경: 얼음에 봉인된 심연의 폐허 IV</t>
  </si>
  <si>
    <t>숙달 비경: 잠들어 있는 나라 I</t>
  </si>
  <si>
    <t>숙달 비경: 잠들어 있는 나라 II</t>
  </si>
  <si>
    <t>숙달 비경: 잠들어 있는 나라 III</t>
  </si>
  <si>
    <t>숙달 비경: 잠들어 있는 나라 IV</t>
  </si>
  <si>
    <t>숙달 비경: 뜨거운 화염의 제단 I</t>
  </si>
  <si>
    <t>숙달 비경: 뜨거운 화염의 제단 II</t>
  </si>
  <si>
    <t>숙달 비경: 뜨거운 화염의 제단 III</t>
  </si>
  <si>
    <t>숙달 비경: 뜨거운 화염의 제단 IV</t>
  </si>
  <si>
    <t>숙달 비경: 깊은 화염의 끝 I</t>
  </si>
  <si>
    <t>숙달 비경: 깊은 화염의 끝 II</t>
  </si>
  <si>
    <t>숙달 비경: 깊은 화염의 끝 III</t>
  </si>
  <si>
    <t>숙달 비경: 깊은 화염의 끝 IV</t>
  </si>
  <si>
    <t>숙달 비경: 불사른 고리 I</t>
  </si>
  <si>
    <t>숙달 비경: 불사른 고리 II</t>
  </si>
  <si>
    <t>숙달 비경: 불사른 고리 III</t>
  </si>
  <si>
    <t>숙달 비경: 불사른 고리 IV</t>
  </si>
  <si>
    <t>숙달 비경: 보랏빛으로 물든 나라 I</t>
  </si>
  <si>
    <t>숙달 비경: 보랏빛으로 물든 나라 II</t>
  </si>
  <si>
    <t>숙달 비경: 보랏빛으로 물든 나라 III</t>
  </si>
  <si>
    <t>숙달 비경: 보랏빛으로 물든 나라 IV</t>
  </si>
  <si>
    <t>숙달 비경: 첫 천둥의 골짜기 I</t>
  </si>
  <si>
    <t>숙달 비경: 첫 천둥의 골짜기 II</t>
  </si>
  <si>
    <t>숙달 비경: 첫 천둥의 골짜기 III</t>
  </si>
  <si>
    <t>숙달 비경: 첫 천둥의 골짜기 IV</t>
  </si>
  <si>
    <t>숙달 비경: 칡의 폐허 도시 I</t>
  </si>
  <si>
    <t>숙달 비경: 칡의 폐허 도시 II</t>
  </si>
  <si>
    <t>숙달 비경: 칡의 폐허 도시 III</t>
  </si>
  <si>
    <t>숙달 비경: 칡의 폐허 도시 IV</t>
  </si>
  <si>
    <t>숙달 비경: 원경 I</t>
  </si>
  <si>
    <t>숙달 비경: 원경 II</t>
  </si>
  <si>
    <t>숙달 비경: 원경 III</t>
  </si>
  <si>
    <t>숙달 비경: 원경 IV</t>
  </si>
  <si>
    <t>숙달 비경: 묘언 I</t>
  </si>
  <si>
    <t>숙달 비경: 묘언 II</t>
  </si>
  <si>
    <t>숙달 비경: 묘언 III</t>
  </si>
  <si>
    <t>숙달 비경: 묘언 IV</t>
  </si>
  <si>
    <t>숙달 비경: 율장 I</t>
  </si>
  <si>
    <t>숙달 비경: 율장 II</t>
  </si>
  <si>
    <t>숙달 비경: 율장 III</t>
  </si>
  <si>
    <t>숙달 비경: 율장 IV</t>
  </si>
  <si>
    <t>추억: 폭풍같이 포효하는 드래곤 I</t>
  </si>
  <si>
    <t>추억: 폭풍같이 포효하는 드래곤 II</t>
  </si>
  <si>
    <t>추억: 폭풍같이 포효하는 드래곤 III</t>
  </si>
  <si>
    <t>추억: 폭풍같이 포효하는 드래곤 IV</t>
  </si>
  <si>
    <t>추억: 폭풍같이 포효하는 드래곤 V</t>
  </si>
  <si>
    <t>추억: 폭풍같이 포효하는 드래곤 VI</t>
  </si>
  <si>
    <t>추억: 황금과 쓸쓸한 그림자 I</t>
  </si>
  <si>
    <t>추억: 황금과 쓸쓸한 그림자 II</t>
  </si>
  <si>
    <t>추억: 황금과 쓸쓸한 그림자 III</t>
  </si>
  <si>
    <t>추억: 황금과 쓸쓸한 그림자 IV</t>
  </si>
  <si>
    <t>추억: 산악을 뒤흔드는 용 I</t>
  </si>
  <si>
    <t>추억: 산악을 뒤흔드는 용 II</t>
  </si>
  <si>
    <t>추억: 산악을 뒤흔드는 용 III</t>
  </si>
  <si>
    <t>추억: 산악을 뒤흔드는 용 IV</t>
  </si>
  <si>
    <t>추억: 홍련의 진검승부 I</t>
  </si>
  <si>
    <t>추억: 홍련의 진검승부 II</t>
  </si>
  <si>
    <t>추억: 홍련의 진검승부 III</t>
  </si>
  <si>
    <t>추억: 홍련의 진검승부 IV</t>
  </si>
  <si>
    <t>추억: 영원의 수호자 I</t>
  </si>
  <si>
    <t>추억: 영원의 수호자 II</t>
  </si>
  <si>
    <t>추억: 영원의 수호자 III</t>
  </si>
  <si>
    <t>추억: 영원의 수호자 IV</t>
  </si>
  <si>
    <t>추억: 칠엽 중존의 유리단 I</t>
  </si>
  <si>
    <t>추억: 칠엽 중존의 유리단 II</t>
  </si>
  <si>
    <t>추억: 칠엽 중존의 유리단 III</t>
  </si>
  <si>
    <t>추억: 칠엽 중존의 유리단 IV</t>
  </si>
  <si>
    <t>혼탁한 결정</t>
  </si>
  <si>
    <t>나루카미 어령의 환희</t>
  </si>
  <si>
    <t>나루카미 어령의 친애</t>
  </si>
  <si>
    <t>나루카미 어령의 용맹</t>
  </si>
  <si>
    <t>비파랴스</t>
  </si>
  <si>
    <t>무기</t>
  </si>
  <si>
    <t>성유물</t>
  </si>
  <si>
    <t>육성 아이템</t>
  </si>
  <si>
    <t>음식</t>
  </si>
  <si>
    <t>재료</t>
  </si>
  <si>
    <t>간편 아이템</t>
  </si>
  <si>
    <t>임무</t>
  </si>
  <si>
    <t>귀중한 물품</t>
  </si>
  <si>
    <t>장식</t>
  </si>
  <si>
    <t>모험가</t>
  </si>
  <si>
    <t>행운아</t>
  </si>
  <si>
    <t>떠돌이 의사</t>
  </si>
  <si>
    <t>행자의 마음</t>
  </si>
  <si>
    <t>기적</t>
  </si>
  <si>
    <t>전투광</t>
  </si>
  <si>
    <t>교관</t>
  </si>
  <si>
    <t>유배자</t>
  </si>
  <si>
    <t>수호자의 마음</t>
  </si>
  <si>
    <t>용사의 마음</t>
  </si>
  <si>
    <t>무인</t>
  </si>
  <si>
    <t>노름꾼</t>
  </si>
  <si>
    <t>학사</t>
  </si>
  <si>
    <t>불을 모시는 자</t>
  </si>
  <si>
    <t>물을 모시는 자</t>
  </si>
  <si>
    <t>뇌명을 모시는 자</t>
  </si>
  <si>
    <t>얼음을 모시는 자</t>
  </si>
  <si>
    <t>검투사의 피날레</t>
  </si>
  <si>
    <t>대지를 유랑하는 악단</t>
  </si>
  <si>
    <t>번개 같은 분노</t>
  </si>
  <si>
    <t>뇌명을 평정한 존자</t>
  </si>
  <si>
    <t>청록색 그림자</t>
  </si>
  <si>
    <t>사랑받는 소녀</t>
  </si>
  <si>
    <t>유구한 반암</t>
  </si>
  <si>
    <t>날아오르는 유성</t>
  </si>
  <si>
    <t>불타오르는 화염의 마녀</t>
  </si>
  <si>
    <t>불 위를 걷는 현인</t>
  </si>
  <si>
    <t>피에 물든 기사도</t>
  </si>
  <si>
    <t>옛 왕실의 의식</t>
  </si>
  <si>
    <t>얼음바람 속에서 길잃은 용사</t>
  </si>
  <si>
    <t>몰락한 마음</t>
  </si>
  <si>
    <t>견고한 천암</t>
  </si>
  <si>
    <t>창백의 화염</t>
  </si>
  <si>
    <t>추억의 시메나와</t>
  </si>
  <si>
    <t>절연의 기치</t>
  </si>
  <si>
    <t>바다에 물든 거대 조개</t>
  </si>
  <si>
    <t>풍요로운 꿈의 껍데기</t>
  </si>
  <si>
    <t>진사 왕생록</t>
  </si>
  <si>
    <t>제사의 여운</t>
  </si>
  <si>
    <t>숲의 기억</t>
  </si>
  <si>
    <t>도금된 꿈</t>
  </si>
  <si>
    <t>모래 위 누각의 역사</t>
  </si>
  <si>
    <t>보물 상자</t>
  </si>
  <si>
    <t>합성</t>
  </si>
  <si>
    <t>나선 비경</t>
  </si>
  <si>
    <t>풍마룡 도전 보상</t>
  </si>
  <si>
    <t>북풍의 늑대 도전 보상</t>
  </si>
  <si>
    <t>타르탈리아 도전 보상</t>
  </si>
  <si>
    <t>야타용왕 도전 보상</t>
  </si>
  <si>
    <t>시뇨라 도전 보상</t>
  </si>
  <si>
    <t>영원의 수호자 도전 보상</t>
  </si>
  <si>
    <t>「정기(正機)의 신」 도전 보상</t>
  </si>
  <si>
    <t>울프의 영주 도전 보상</t>
  </si>
  <si>
    <t>몬드 지역 영역 토벌 도전 보상</t>
  </si>
  <si>
    <t>리월 지역 영역 토벌 도전 보상</t>
  </si>
  <si>
    <t>수메르 지역 영역 토벌 도전 보상</t>
  </si>
  <si>
    <t>교환</t>
  </si>
  <si>
    <t>야외 채집</t>
  </si>
  <si>
    <t>물억새밭 채집</t>
  </si>
  <si>
    <t>절벽 아래 채집</t>
  </si>
  <si>
    <t>담수 수역 채집</t>
  </si>
  <si>
    <t>도마뱀을 포획하여 채집</t>
  </si>
  <si>
    <t>수정 나비를 포획하여 채집</t>
  </si>
  <si>
    <t>#그룹 이름</t>
    <phoneticPr fontId="3" type="noConversion"/>
  </si>
  <si>
    <t>OPTION_KIND</t>
    <phoneticPr fontId="3" type="noConversion"/>
  </si>
  <si>
    <t>선행 임무 달성</t>
    <phoneticPr fontId="3" type="noConversion"/>
  </si>
  <si>
    <t>값</t>
    <phoneticPr fontId="3" type="noConversion"/>
  </si>
  <si>
    <t>퀘스트 ID</t>
    <phoneticPr fontId="3" type="noConversion"/>
  </si>
  <si>
    <t>개</t>
    <phoneticPr fontId="3" type="noConversion"/>
  </si>
  <si>
    <t>비경 ID (맵 ID)</t>
    <phoneticPr fontId="3" type="noConversion"/>
  </si>
  <si>
    <t>마리</t>
    <phoneticPr fontId="3" type="noConversion"/>
  </si>
  <si>
    <t>INDEX_ABYSS_CONDITION</t>
    <phoneticPr fontId="3" type="noConversion"/>
  </si>
  <si>
    <t>CONDITION_GROUP</t>
    <phoneticPr fontId="3" type="noConversion"/>
  </si>
  <si>
    <t>비경 조건 그룹</t>
    <phoneticPr fontId="3" type="noConversion"/>
  </si>
  <si>
    <t>비경 조건 타입</t>
    <phoneticPr fontId="3" type="noConversion"/>
  </si>
  <si>
    <t>비경 조건 값</t>
    <phoneticPr fontId="3" type="noConversion"/>
  </si>
  <si>
    <t>퀘스트 이름</t>
    <phoneticPr fontId="3" type="noConversion"/>
  </si>
  <si>
    <t>QUEST_NAME</t>
    <phoneticPr fontId="3" type="noConversion"/>
  </si>
  <si>
    <t>INDEX_QUEST</t>
    <phoneticPr fontId="3" type="noConversion"/>
  </si>
  <si>
    <t>월드 임무: 모든 「파편」 녹이기</t>
  </si>
  <si>
    <t>월드 임무: 오로바시유사 · V</t>
  </si>
  <si>
    <t>마신 임무 프롤로그·제3막 「드래곤과 자유의 노래」</t>
  </si>
  <si>
    <t>마신 임무: 제2장·제1막 「이도 탈출 계획」</t>
  </si>
  <si>
    <t>마신 임무: 제1장·제3막 「다가오는 객성」</t>
  </si>
  <si>
    <t>옛 이야기의 장: 제2막 「굳은 심지」</t>
  </si>
  <si>
    <t>마신 임무: 제2장·제3막 「천수백안의 세상」</t>
  </si>
  <si>
    <t>천하인의 장: 제2막 「찰나의 꿈」</t>
  </si>
  <si>
    <t>마신 임무: 제3장·제5막 「허공의 선동, 타오르는 겁화」</t>
  </si>
  <si>
    <t>QUEST_NAME_101</t>
  </si>
  <si>
    <t>QUEST_NAME_102</t>
  </si>
  <si>
    <t>QUEST_NAME_103</t>
  </si>
  <si>
    <t>QUEST_NAME_104</t>
  </si>
  <si>
    <t>QUEST_NAME_105</t>
  </si>
  <si>
    <t>QUEST_NAME_106</t>
  </si>
  <si>
    <t>QUEST_NAME_107</t>
  </si>
  <si>
    <t>QUEST_NAME_108</t>
  </si>
  <si>
    <t>QUEST_NAME_109</t>
  </si>
  <si>
    <t>QUEST_NAME_110</t>
  </si>
  <si>
    <t>QUEST_NAME_111</t>
  </si>
  <si>
    <t>QUEST_NAME_112</t>
  </si>
  <si>
    <t>QUEST_NAME_113</t>
  </si>
  <si>
    <t>QUEST_NAME_114</t>
  </si>
  <si>
    <t>QUEST_NAME_115</t>
  </si>
  <si>
    <t>QUEST_NAME_116</t>
  </si>
  <si>
    <t>QUEST_NAME_117</t>
  </si>
  <si>
    <t>QUEST_NAME_118</t>
  </si>
  <si>
    <t>QUEST_NAME_119</t>
  </si>
  <si>
    <t>QUEST_NAME_120</t>
  </si>
  <si>
    <t>#비경 조건 내용</t>
    <phoneticPr fontId="3" type="noConversion"/>
  </si>
  <si>
    <t>CONDITION_DESC</t>
    <phoneticPr fontId="3" type="noConversion"/>
  </si>
  <si>
    <t>HP [%]</t>
    <phoneticPr fontId="3" type="noConversion"/>
  </si>
  <si>
    <t>공격력 [%]</t>
    <phoneticPr fontId="3" type="noConversion"/>
  </si>
  <si>
    <t>방어력 [%]</t>
    <phoneticPr fontId="3" type="noConversion"/>
  </si>
  <si>
    <t>TOAST_RESIN_RECHARGED</t>
  </si>
  <si>
    <t>퓨어 레진이 완전히 회복되었습니다</t>
    <phoneticPr fontId="3" type="noConversion"/>
  </si>
  <si>
    <t>ABYSS_ENTRANCE</t>
    <phoneticPr fontId="3" type="noConversion"/>
  </si>
  <si>
    <t>비경 입구</t>
    <phoneticPr fontId="3" type="noConversion"/>
  </si>
  <si>
    <t>추천 원소</t>
    <phoneticPr fontId="3" type="noConversion"/>
  </si>
  <si>
    <t>드랍 가능 보상</t>
    <phoneticPr fontId="3" type="noConversion"/>
  </si>
  <si>
    <t>등급</t>
    <phoneticPr fontId="3" type="noConversion"/>
  </si>
  <si>
    <t>아이템의 등급</t>
    <phoneticPr fontId="3" type="noConversion"/>
  </si>
  <si>
    <t>통용 화폐</t>
    <phoneticPr fontId="3" type="noConversion"/>
  </si>
  <si>
    <t>ITEM_TYPE_NAME_1</t>
  </si>
  <si>
    <t>ITEM_TYPE_NAME_2</t>
  </si>
  <si>
    <t>ITEM_TYPE_NAME_3</t>
  </si>
  <si>
    <t>ITEM_TYPE_NAME_4</t>
  </si>
  <si>
    <t>ITEM_TYPE_NAME_5</t>
  </si>
  <si>
    <t>ITEM_TYPE_NAME_7</t>
  </si>
  <si>
    <t>ITEM_TYPE_NAME_8</t>
  </si>
  <si>
    <t>ITEM_TYPE_NAME_9</t>
  </si>
  <si>
    <t>ITEM_TYPE_NAME_10</t>
  </si>
  <si>
    <t>ITEM_TYPE_NAME_11</t>
  </si>
  <si>
    <t>ITEM_TYPE_NAME_12</t>
  </si>
  <si>
    <t>ITEM_TYPE_NAME_13</t>
  </si>
  <si>
    <t>ITEM_TYPE_NAME_14</t>
  </si>
  <si>
    <t>ITEM_TYPE_NAME_15</t>
  </si>
  <si>
    <t>ITEM_TYPE_NAME_16</t>
  </si>
  <si>
    <t>ITEM_TYPE_NAME_17</t>
  </si>
  <si>
    <t>ITEM_TYPE_NAME_18</t>
  </si>
  <si>
    <t>생명의 꽃</t>
    <phoneticPr fontId="3" type="noConversion"/>
  </si>
  <si>
    <t>죽음의 깃털</t>
    <phoneticPr fontId="3" type="noConversion"/>
  </si>
  <si>
    <t>시간의 모래</t>
    <phoneticPr fontId="3" type="noConversion"/>
  </si>
  <si>
    <t>공간의 성배</t>
    <phoneticPr fontId="3" type="noConversion"/>
  </si>
  <si>
    <t>이성의 왕관</t>
    <phoneticPr fontId="3" type="noConversion"/>
  </si>
  <si>
    <t>호감도 성장</t>
    <phoneticPr fontId="3" type="noConversion"/>
  </si>
  <si>
    <t>획득 경로</t>
    <phoneticPr fontId="3" type="noConversion"/>
  </si>
  <si>
    <t>GROUP_DESC_1</t>
    <phoneticPr fontId="3" type="noConversion"/>
  </si>
  <si>
    <t>GROUP_DESC_2</t>
  </si>
  <si>
    <t>GROUP_DESC_3</t>
  </si>
  <si>
    <t>GROUP_DESC_4</t>
  </si>
  <si>
    <t>GROUP_DESC_5</t>
  </si>
  <si>
    <t>GROUP_DESC_6</t>
  </si>
  <si>
    <t>GROUP_DESC_7</t>
  </si>
  <si>
    <t>GROUP_DESC_8</t>
  </si>
  <si>
    <t>GROUP_DESC_9</t>
  </si>
  <si>
    <t>GROUP_DESC_10</t>
  </si>
  <si>
    <t>GROUP_DESC_11</t>
  </si>
  <si>
    <t>GROUP_DESC_12</t>
  </si>
  <si>
    <t>GROUP_DESC_13</t>
  </si>
  <si>
    <t>GROUP_DESC_14</t>
  </si>
  <si>
    <t>GROUP_DESC_15</t>
  </si>
  <si>
    <t>GROUP_DESC_16</t>
  </si>
  <si>
    <t>GROUP_DESC_17</t>
  </si>
  <si>
    <t>GROUP_DESC_18</t>
  </si>
  <si>
    <t>GROUP_DESC_19</t>
  </si>
  <si>
    <t>GROUP_DESC_20</t>
  </si>
  <si>
    <t>GROUP_DESC_21</t>
  </si>
  <si>
    <t>GROUP_DESC_22</t>
  </si>
  <si>
    <t>GROUP_DESC_23</t>
  </si>
  <si>
    <t>GROUP_DESC_24</t>
  </si>
  <si>
    <t>GROUP_DESC_25</t>
  </si>
  <si>
    <t>GROUP_DESC_26</t>
  </si>
  <si>
    <t>ITEM_NAME_106101</t>
  </si>
  <si>
    <t>ITEM_NAME_106202</t>
  </si>
  <si>
    <t>ITEM_NAME_106303</t>
  </si>
  <si>
    <t>ITEM_NAME_107101</t>
  </si>
  <si>
    <t>ITEM_NAME_107202</t>
  </si>
  <si>
    <t>ITEM_NAME_107303</t>
  </si>
  <si>
    <t>ITEM_NAME_108101</t>
  </si>
  <si>
    <t>ITEM_NAME_108202</t>
  </si>
  <si>
    <t>ITEM_NAME_108303</t>
  </si>
  <si>
    <t>ITEM_NAME_109101</t>
  </si>
  <si>
    <t>ITEM_NAME_109202</t>
  </si>
  <si>
    <t>ITEM_NAME_109303</t>
  </si>
  <si>
    <t>ITEM_NAME_110101</t>
  </si>
  <si>
    <t>ITEM_NAME_110202</t>
  </si>
  <si>
    <t>ITEM_NAME_110303</t>
  </si>
  <si>
    <t>ITEM_NAME_106104</t>
  </si>
  <si>
    <t>ITEM_NAME_106205</t>
  </si>
  <si>
    <t>ITEM_NAME_106306</t>
  </si>
  <si>
    <t>ITEM_NAME_107104</t>
  </si>
  <si>
    <t>ITEM_NAME_107205</t>
  </si>
  <si>
    <t>ITEM_NAME_107306</t>
  </si>
  <si>
    <t>ITEM_NAME_108104</t>
  </si>
  <si>
    <t>ITEM_NAME_108205</t>
  </si>
  <si>
    <t>ITEM_NAME_108306</t>
  </si>
  <si>
    <t>ITEM_NAME_109104</t>
  </si>
  <si>
    <t>ITEM_NAME_109205</t>
  </si>
  <si>
    <t>ITEM_NAME_109306</t>
  </si>
  <si>
    <t>ITEM_NAME_110104</t>
  </si>
  <si>
    <t>ITEM_NAME_110205</t>
  </si>
  <si>
    <t>ITEM_NAME_110306</t>
  </si>
  <si>
    <t>ITEM_NAME_106107</t>
  </si>
  <si>
    <t>ITEM_NAME_106208</t>
  </si>
  <si>
    <t>ITEM_NAME_106309</t>
  </si>
  <si>
    <t>ITEM_NAME_107107</t>
  </si>
  <si>
    <t>ITEM_NAME_107208</t>
  </si>
  <si>
    <t>ITEM_NAME_107309</t>
  </si>
  <si>
    <t>ITEM_NAME_108107</t>
  </si>
  <si>
    <t>ITEM_NAME_108208</t>
  </si>
  <si>
    <t>ITEM_NAME_108309</t>
  </si>
  <si>
    <t>ITEM_NAME_109107</t>
  </si>
  <si>
    <t>ITEM_NAME_109208</t>
  </si>
  <si>
    <t>ITEM_NAME_109309</t>
  </si>
  <si>
    <t>ITEM_NAME_110107</t>
  </si>
  <si>
    <t>ITEM_NAME_110208</t>
  </si>
  <si>
    <t>ITEM_NAME_110309</t>
  </si>
  <si>
    <t>ITEM_NAME_106310</t>
  </si>
  <si>
    <t>ITEM_NAME_106411</t>
  </si>
  <si>
    <t>ITEM_NAME_107310</t>
  </si>
  <si>
    <t>ITEM_NAME_107411</t>
  </si>
  <si>
    <t>ITEM_NAME_108310</t>
  </si>
  <si>
    <t>ITEM_NAME_108411</t>
  </si>
  <si>
    <t>ITEM_NAME_109310</t>
  </si>
  <si>
    <t>ITEM_NAME_109411</t>
  </si>
  <si>
    <t>ITEM_NAME_110310</t>
  </si>
  <si>
    <t>ITEM_NAME_110411</t>
  </si>
  <si>
    <t>ITEM_NAME_106312</t>
  </si>
  <si>
    <t>ITEM_NAME_106413</t>
  </si>
  <si>
    <t>ITEM_NAME_107312</t>
  </si>
  <si>
    <t>ITEM_NAME_107413</t>
  </si>
  <si>
    <t>ITEM_NAME_108312</t>
  </si>
  <si>
    <t>ITEM_NAME_108413</t>
  </si>
  <si>
    <t>ITEM_NAME_109312</t>
  </si>
  <si>
    <t>ITEM_NAME_109413</t>
  </si>
  <si>
    <t>ITEM_NAME_110312</t>
  </si>
  <si>
    <t>ITEM_NAME_110413</t>
  </si>
  <si>
    <t>ITEM_NAME_106314</t>
  </si>
  <si>
    <t>ITEM_NAME_106415</t>
  </si>
  <si>
    <t>ITEM_NAME_107314</t>
  </si>
  <si>
    <t>ITEM_NAME_107415</t>
  </si>
  <si>
    <t>ITEM_NAME_108314</t>
  </si>
  <si>
    <t>ITEM_NAME_108415</t>
  </si>
  <si>
    <t>ITEM_NAME_109314</t>
  </si>
  <si>
    <t>ITEM_NAME_109415</t>
  </si>
  <si>
    <t>ITEM_NAME_110314</t>
  </si>
  <si>
    <t>ITEM_NAME_110415</t>
  </si>
  <si>
    <t>ITEM_NAME_106316</t>
  </si>
  <si>
    <t>ITEM_NAME_106417</t>
  </si>
  <si>
    <t>ITEM_NAME_107316</t>
  </si>
  <si>
    <t>ITEM_NAME_107417</t>
  </si>
  <si>
    <t>ITEM_NAME_108316</t>
  </si>
  <si>
    <t>ITEM_NAME_108417</t>
  </si>
  <si>
    <t>ITEM_NAME_109316</t>
  </si>
  <si>
    <t>ITEM_NAME_109417</t>
  </si>
  <si>
    <t>ITEM_NAME_110316</t>
  </si>
  <si>
    <t>ITEM_NAME_110417</t>
  </si>
  <si>
    <t>ITEM_NAME_106318</t>
  </si>
  <si>
    <t>ITEM_NAME_106419</t>
  </si>
  <si>
    <t>ITEM_NAME_107318</t>
  </si>
  <si>
    <t>ITEM_NAME_107419</t>
  </si>
  <si>
    <t>ITEM_NAME_108318</t>
  </si>
  <si>
    <t>ITEM_NAME_108419</t>
  </si>
  <si>
    <t>ITEM_NAME_109318</t>
  </si>
  <si>
    <t>ITEM_NAME_109419</t>
  </si>
  <si>
    <t>ITEM_NAME_110318</t>
  </si>
  <si>
    <t>ITEM_NAME_110419</t>
  </si>
  <si>
    <t>ITEM_NAME_106320</t>
  </si>
  <si>
    <t>ITEM_NAME_106421</t>
  </si>
  <si>
    <t>ITEM_NAME_107320</t>
  </si>
  <si>
    <t>ITEM_NAME_107421</t>
  </si>
  <si>
    <t>ITEM_NAME_108320</t>
  </si>
  <si>
    <t>ITEM_NAME_108421</t>
  </si>
  <si>
    <t>ITEM_NAME_109320</t>
  </si>
  <si>
    <t>ITEM_NAME_109421</t>
  </si>
  <si>
    <t>ITEM_NAME_110320</t>
  </si>
  <si>
    <t>ITEM_NAME_110421</t>
  </si>
  <si>
    <t>ITEM_NAME_106322</t>
  </si>
  <si>
    <t>ITEM_NAME_106423</t>
  </si>
  <si>
    <t>ITEM_NAME_107322</t>
  </si>
  <si>
    <t>ITEM_NAME_107423</t>
  </si>
  <si>
    <t>ITEM_NAME_108322</t>
  </si>
  <si>
    <t>ITEM_NAME_108423</t>
  </si>
  <si>
    <t>ITEM_NAME_109322</t>
  </si>
  <si>
    <t>ITEM_NAME_109423</t>
  </si>
  <si>
    <t>ITEM_NAME_110322</t>
  </si>
  <si>
    <t>ITEM_NAME_110423</t>
  </si>
  <si>
    <t>ITEM_NAME_106324</t>
  </si>
  <si>
    <t>ITEM_NAME_106425</t>
  </si>
  <si>
    <t>ITEM_NAME_107324</t>
  </si>
  <si>
    <t>ITEM_NAME_107425</t>
  </si>
  <si>
    <t>ITEM_NAME_108324</t>
  </si>
  <si>
    <t>ITEM_NAME_108425</t>
  </si>
  <si>
    <t>ITEM_NAME_109324</t>
  </si>
  <si>
    <t>ITEM_NAME_109425</t>
  </si>
  <si>
    <t>ITEM_NAME_110324</t>
  </si>
  <si>
    <t>ITEM_NAME_110425</t>
  </si>
  <si>
    <t>ITEM_NAME_106326</t>
  </si>
  <si>
    <t>ITEM_NAME_106427</t>
  </si>
  <si>
    <t>ITEM_NAME_107326</t>
  </si>
  <si>
    <t>ITEM_NAME_107427</t>
  </si>
  <si>
    <t>ITEM_NAME_108326</t>
  </si>
  <si>
    <t>ITEM_NAME_108427</t>
  </si>
  <si>
    <t>ITEM_NAME_109326</t>
  </si>
  <si>
    <t>ITEM_NAME_109427</t>
  </si>
  <si>
    <t>ITEM_NAME_110326</t>
  </si>
  <si>
    <t>ITEM_NAME_110427</t>
  </si>
  <si>
    <t>ITEM_NAME_106328</t>
  </si>
  <si>
    <t>ITEM_NAME_106429</t>
  </si>
  <si>
    <t>ITEM_NAME_107328</t>
  </si>
  <si>
    <t>ITEM_NAME_107429</t>
  </si>
  <si>
    <t>ITEM_NAME_108328</t>
  </si>
  <si>
    <t>ITEM_NAME_108429</t>
  </si>
  <si>
    <t>ITEM_NAME_109328</t>
  </si>
  <si>
    <t>ITEM_NAME_109429</t>
  </si>
  <si>
    <t>ITEM_NAME_110328</t>
  </si>
  <si>
    <t>ITEM_NAME_110429</t>
  </si>
  <si>
    <t>ITEM_NAME_110330</t>
  </si>
  <si>
    <t>ITEM_NAME_110431</t>
  </si>
  <si>
    <t>ITEM_NAME_110332</t>
  </si>
  <si>
    <t>ITEM_NAME_110433</t>
  </si>
  <si>
    <t>ITEM_NAME_110334</t>
  </si>
  <si>
    <t>ITEM_NAME_110435</t>
  </si>
  <si>
    <t>ITEM_NAME_110336</t>
  </si>
  <si>
    <t>ITEM_NAME_110437</t>
  </si>
  <si>
    <t>ITEM_NAME_106430</t>
  </si>
  <si>
    <t>ITEM_NAME_106531</t>
  </si>
  <si>
    <t>ITEM_NAME_107430</t>
  </si>
  <si>
    <t>ITEM_NAME_107531</t>
  </si>
  <si>
    <t>ITEM_NAME_108430</t>
  </si>
  <si>
    <t>ITEM_NAME_108531</t>
  </si>
  <si>
    <t>ITEM_NAME_109430</t>
  </si>
  <si>
    <t>ITEM_NAME_109531</t>
  </si>
  <si>
    <t>ITEM_NAME_110438</t>
  </si>
  <si>
    <t>ITEM_NAME_110539</t>
  </si>
  <si>
    <t>ITEM_NAME_106432</t>
  </si>
  <si>
    <t>ITEM_NAME_106533</t>
  </si>
  <si>
    <t>ITEM_NAME_107432</t>
  </si>
  <si>
    <t>ITEM_NAME_107533</t>
  </si>
  <si>
    <t>ITEM_NAME_108432</t>
  </si>
  <si>
    <t>ITEM_NAME_108533</t>
  </si>
  <si>
    <t>ITEM_NAME_109432</t>
  </si>
  <si>
    <t>ITEM_NAME_109533</t>
  </si>
  <si>
    <t>ITEM_NAME_110440</t>
  </si>
  <si>
    <t>ITEM_NAME_110541</t>
  </si>
  <si>
    <t>ITEM_NAME_106434</t>
  </si>
  <si>
    <t>ITEM_NAME_106535</t>
  </si>
  <si>
    <t>ITEM_NAME_107434</t>
  </si>
  <si>
    <t>ITEM_NAME_107535</t>
  </si>
  <si>
    <t>ITEM_NAME_108434</t>
  </si>
  <si>
    <t>ITEM_NAME_108535</t>
  </si>
  <si>
    <t>ITEM_NAME_109434</t>
  </si>
  <si>
    <t>ITEM_NAME_109535</t>
  </si>
  <si>
    <t>ITEM_NAME_110442</t>
  </si>
  <si>
    <t>ITEM_NAME_110543</t>
  </si>
  <si>
    <t>ITEM_NAME_106436</t>
  </si>
  <si>
    <t>ITEM_NAME_110544</t>
  </si>
  <si>
    <t>ITEM_NAME_110445</t>
  </si>
  <si>
    <t>ITEM_NAME_106537</t>
  </si>
  <si>
    <t>ITEM_NAME_106438</t>
  </si>
  <si>
    <t>ITEM_NAME_107536</t>
  </si>
  <si>
    <t>ITEM_NAME_107437</t>
  </si>
  <si>
    <t>ITEM_NAME_108536</t>
  </si>
  <si>
    <t>ITEM_NAME_108437</t>
  </si>
  <si>
    <t>ITEM_NAME_109536</t>
  </si>
  <si>
    <t>ITEM_NAME_109437</t>
  </si>
  <si>
    <t>ITEM_NAME_106539</t>
  </si>
  <si>
    <t>ITEM_NAME_107438</t>
  </si>
  <si>
    <t>ITEM_NAME_107539</t>
  </si>
  <si>
    <t>ITEM_NAME_108438</t>
  </si>
  <si>
    <t>ITEM_NAME_108539</t>
  </si>
  <si>
    <t>ITEM_NAME_109438</t>
  </si>
  <si>
    <t>ITEM_NAME_109539</t>
  </si>
  <si>
    <t>ITEM_NAME_110446</t>
  </si>
  <si>
    <t>ITEM_NAME_110547</t>
  </si>
  <si>
    <t>ITEM_NAME_106440</t>
  </si>
  <si>
    <t>ITEM_NAME_106541</t>
  </si>
  <si>
    <t>ITEM_NAME_107440</t>
  </si>
  <si>
    <t>ITEM_NAME_107541</t>
  </si>
  <si>
    <t>ITEM_NAME_108440</t>
  </si>
  <si>
    <t>ITEM_NAME_108541</t>
  </si>
  <si>
    <t>ITEM_NAME_109440</t>
  </si>
  <si>
    <t>ITEM_NAME_109541</t>
  </si>
  <si>
    <t>ITEM_NAME_110448</t>
  </si>
  <si>
    <t>ITEM_NAME_110549</t>
  </si>
  <si>
    <t>ITEM_NAME_106442</t>
  </si>
  <si>
    <t>ITEM_NAME_106543</t>
  </si>
  <si>
    <t>ITEM_NAME_107442</t>
  </si>
  <si>
    <t>ITEM_NAME_107543</t>
  </si>
  <si>
    <t>ITEM_NAME_108442</t>
  </si>
  <si>
    <t>ITEM_NAME_108543</t>
  </si>
  <si>
    <t>ITEM_NAME_109442</t>
  </si>
  <si>
    <t>ITEM_NAME_109543</t>
  </si>
  <si>
    <t>ITEM_NAME_110450</t>
  </si>
  <si>
    <t>ITEM_NAME_110551</t>
  </si>
  <si>
    <t>ITEM_NAME_106444</t>
  </si>
  <si>
    <t>ITEM_NAME_106545</t>
  </si>
  <si>
    <t>ITEM_NAME_107444</t>
  </si>
  <si>
    <t>ITEM_NAME_107545</t>
  </si>
  <si>
    <t>ITEM_NAME_108444</t>
  </si>
  <si>
    <t>ITEM_NAME_108545</t>
  </si>
  <si>
    <t>ITEM_NAME_109444</t>
  </si>
  <si>
    <t>ITEM_NAME_109545</t>
  </si>
  <si>
    <t>ITEM_NAME_110452</t>
  </si>
  <si>
    <t>ITEM_NAME_110553</t>
  </si>
  <si>
    <t>ITEM_NAME_106446</t>
  </si>
  <si>
    <t>ITEM_NAME_106547</t>
  </si>
  <si>
    <t>ITEM_NAME_107446</t>
  </si>
  <si>
    <t>ITEM_NAME_107547</t>
  </si>
  <si>
    <t>ITEM_NAME_108446</t>
  </si>
  <si>
    <t>ITEM_NAME_108547</t>
  </si>
  <si>
    <t>ITEM_NAME_109446</t>
  </si>
  <si>
    <t>ITEM_NAME_109547</t>
  </si>
  <si>
    <t>ITEM_NAME_110454</t>
  </si>
  <si>
    <t>ITEM_NAME_110555</t>
  </si>
  <si>
    <t>ITEM_NAME_106448</t>
  </si>
  <si>
    <t>ITEM_NAME_106549</t>
  </si>
  <si>
    <t>ITEM_NAME_107448</t>
  </si>
  <si>
    <t>ITEM_NAME_107549</t>
  </si>
  <si>
    <t>ITEM_NAME_108448</t>
  </si>
  <si>
    <t>ITEM_NAME_108549</t>
  </si>
  <si>
    <t>ITEM_NAME_109448</t>
  </si>
  <si>
    <t>ITEM_NAME_109549</t>
  </si>
  <si>
    <t>ITEM_NAME_110456</t>
  </si>
  <si>
    <t>ITEM_NAME_110557</t>
  </si>
  <si>
    <t>ITEM_NAME_106450</t>
  </si>
  <si>
    <t>ITEM_NAME_106551</t>
  </si>
  <si>
    <t>ITEM_NAME_107450</t>
  </si>
  <si>
    <t>ITEM_NAME_107551</t>
  </si>
  <si>
    <t>ITEM_NAME_108450</t>
  </si>
  <si>
    <t>ITEM_NAME_108551</t>
  </si>
  <si>
    <t>ITEM_NAME_109450</t>
  </si>
  <si>
    <t>ITEM_NAME_109551</t>
  </si>
  <si>
    <t>ITEM_NAME_110458</t>
  </si>
  <si>
    <t>ITEM_NAME_110559</t>
  </si>
  <si>
    <t>ITEM_NAME_106452</t>
  </si>
  <si>
    <t>ITEM_NAME_106553</t>
  </si>
  <si>
    <t>ITEM_NAME_107452</t>
  </si>
  <si>
    <t>ITEM_NAME_107553</t>
  </si>
  <si>
    <t>ITEM_NAME_108452</t>
  </si>
  <si>
    <t>ITEM_NAME_108553</t>
  </si>
  <si>
    <t>ITEM_NAME_109452</t>
  </si>
  <si>
    <t>ITEM_NAME_109553</t>
  </si>
  <si>
    <t>ITEM_NAME_110460</t>
  </si>
  <si>
    <t>ITEM_NAME_110561</t>
  </si>
  <si>
    <t>ITEM_NAME_106454</t>
  </si>
  <si>
    <t>ITEM_NAME_106555</t>
  </si>
  <si>
    <t>ITEM_NAME_107454</t>
  </si>
  <si>
    <t>ITEM_NAME_107555</t>
  </si>
  <si>
    <t>ITEM_NAME_108454</t>
  </si>
  <si>
    <t>ITEM_NAME_108555</t>
  </si>
  <si>
    <t>ITEM_NAME_109454</t>
  </si>
  <si>
    <t>ITEM_NAME_109555</t>
  </si>
  <si>
    <t>ITEM_NAME_110462</t>
  </si>
  <si>
    <t>ITEM_NAME_110563</t>
  </si>
  <si>
    <t>ITEM_NAME_106456</t>
  </si>
  <si>
    <t>ITEM_NAME_106557</t>
  </si>
  <si>
    <t>ITEM_NAME_107456</t>
  </si>
  <si>
    <t>ITEM_NAME_107557</t>
  </si>
  <si>
    <t>ITEM_NAME_108456</t>
  </si>
  <si>
    <t>ITEM_NAME_108557</t>
  </si>
  <si>
    <t>ITEM_NAME_109456</t>
  </si>
  <si>
    <t>ITEM_NAME_109557</t>
  </si>
  <si>
    <t>ITEM_NAME_110464</t>
  </si>
  <si>
    <t>ITEM_NAME_110565</t>
  </si>
  <si>
    <t>ITEM_NAME_106458</t>
  </si>
  <si>
    <t>ITEM_NAME_106559</t>
  </si>
  <si>
    <t>ITEM_NAME_107458</t>
  </si>
  <si>
    <t>ITEM_NAME_107559</t>
  </si>
  <si>
    <t>ITEM_NAME_108458</t>
  </si>
  <si>
    <t>ITEM_NAME_108559</t>
  </si>
  <si>
    <t>ITEM_NAME_109458</t>
  </si>
  <si>
    <t>ITEM_NAME_109559</t>
  </si>
  <si>
    <t>ITEM_NAME_110466</t>
  </si>
  <si>
    <t>ITEM_NAME_110567</t>
  </si>
  <si>
    <t>ITEM_NAME_106460</t>
  </si>
  <si>
    <t>ITEM_NAME_106561</t>
  </si>
  <si>
    <t>ITEM_NAME_107460</t>
  </si>
  <si>
    <t>ITEM_NAME_107561</t>
  </si>
  <si>
    <t>ITEM_NAME_108460</t>
  </si>
  <si>
    <t>ITEM_NAME_108561</t>
  </si>
  <si>
    <t>ITEM_NAME_109460</t>
  </si>
  <si>
    <t>ITEM_NAME_109561</t>
  </si>
  <si>
    <t>ITEM_NAME_110468</t>
  </si>
  <si>
    <t>ITEM_NAME_110569</t>
  </si>
  <si>
    <t>ITEM_NAME_106462</t>
  </si>
  <si>
    <t>ITEM_NAME_106563</t>
  </si>
  <si>
    <t>ITEM_NAME_107462</t>
  </si>
  <si>
    <t>ITEM_NAME_107563</t>
  </si>
  <si>
    <t>ITEM_NAME_108462</t>
  </si>
  <si>
    <t>ITEM_NAME_108563</t>
  </si>
  <si>
    <t>ITEM_NAME_109462</t>
  </si>
  <si>
    <t>ITEM_NAME_109563</t>
  </si>
  <si>
    <t>ITEM_NAME_110470</t>
  </si>
  <si>
    <t>ITEM_NAME_110571</t>
  </si>
  <si>
    <t>ITEM_NAME_106464</t>
  </si>
  <si>
    <t>ITEM_NAME_106565</t>
  </si>
  <si>
    <t>ITEM_NAME_107464</t>
  </si>
  <si>
    <t>ITEM_NAME_107565</t>
  </si>
  <si>
    <t>ITEM_NAME_108464</t>
  </si>
  <si>
    <t>ITEM_NAME_108565</t>
  </si>
  <si>
    <t>ITEM_NAME_109464</t>
  </si>
  <si>
    <t>ITEM_NAME_109565</t>
  </si>
  <si>
    <t>ITEM_NAME_110472</t>
  </si>
  <si>
    <t>ITEM_NAME_110573</t>
  </si>
  <si>
    <t>ITEM_NAME_106466</t>
  </si>
  <si>
    <t>ITEM_NAME_106567</t>
  </si>
  <si>
    <t>ITEM_NAME_107466</t>
  </si>
  <si>
    <t>ITEM_NAME_107567</t>
  </si>
  <si>
    <t>ITEM_NAME_108466</t>
  </si>
  <si>
    <t>ITEM_NAME_108567</t>
  </si>
  <si>
    <t>ITEM_NAME_109466</t>
  </si>
  <si>
    <t>ITEM_NAME_109567</t>
  </si>
  <si>
    <t>ITEM_NAME_110474</t>
  </si>
  <si>
    <t>ITEM_NAME_110575</t>
  </si>
  <si>
    <t>ITEM_NAME_106468</t>
  </si>
  <si>
    <t>ITEM_NAME_106569</t>
  </si>
  <si>
    <t>ITEM_NAME_107468</t>
  </si>
  <si>
    <t>ITEM_NAME_107569</t>
  </si>
  <si>
    <t>ITEM_NAME_108468</t>
  </si>
  <si>
    <t>ITEM_NAME_108569</t>
  </si>
  <si>
    <t>ITEM_NAME_109468</t>
  </si>
  <si>
    <t>ITEM_NAME_109569</t>
  </si>
  <si>
    <t>ITEM_NAME_110476</t>
  </si>
  <si>
    <t>ITEM_NAME_110577</t>
  </si>
  <si>
    <t>ITEM_NAME_106470</t>
  </si>
  <si>
    <t>ITEM_NAME_106571</t>
  </si>
  <si>
    <t>ITEM_NAME_107470</t>
  </si>
  <si>
    <t>ITEM_NAME_107571</t>
  </si>
  <si>
    <t>ITEM_NAME_108470</t>
  </si>
  <si>
    <t>ITEM_NAME_108571</t>
  </si>
  <si>
    <t>ITEM_NAME_109470</t>
  </si>
  <si>
    <t>ITEM_NAME_109571</t>
  </si>
  <si>
    <t>ITEM_NAME_110478</t>
  </si>
  <si>
    <t>ITEM_NAME_110579</t>
  </si>
  <si>
    <t>ITEM_NAME_106472</t>
  </si>
  <si>
    <t>ITEM_NAME_106573</t>
  </si>
  <si>
    <t>ITEM_NAME_107472</t>
  </si>
  <si>
    <t>ITEM_NAME_107573</t>
  </si>
  <si>
    <t>ITEM_NAME_108472</t>
  </si>
  <si>
    <t>ITEM_NAME_108573</t>
  </si>
  <si>
    <t>ITEM_NAME_109472</t>
  </si>
  <si>
    <t>ITEM_NAME_109573</t>
  </si>
  <si>
    <t>ITEM_NAME_110480</t>
  </si>
  <si>
    <t>ITEM_NAME_110581</t>
  </si>
  <si>
    <t>ITEM_NAME_106474</t>
  </si>
  <si>
    <t>ITEM_NAME_106575</t>
  </si>
  <si>
    <t>ITEM_NAME_107474</t>
  </si>
  <si>
    <t>ITEM_NAME_107575</t>
  </si>
  <si>
    <t>ITEM_NAME_108474</t>
  </si>
  <si>
    <t>ITEM_NAME_108575</t>
  </si>
  <si>
    <t>ITEM_NAME_109474</t>
  </si>
  <si>
    <t>ITEM_NAME_109575</t>
  </si>
  <si>
    <t>ITEM_NAME_110482</t>
  </si>
  <si>
    <t>ITEM_NAME_110583</t>
  </si>
  <si>
    <t>ITEM_NAME_106476</t>
  </si>
  <si>
    <t>ITEM_NAME_106577</t>
  </si>
  <si>
    <t>ITEM_NAME_107476</t>
  </si>
  <si>
    <t>ITEM_NAME_107577</t>
  </si>
  <si>
    <t>ITEM_NAME_108476</t>
  </si>
  <si>
    <t>ITEM_NAME_108577</t>
  </si>
  <si>
    <t>ITEM_NAME_109476</t>
  </si>
  <si>
    <t>ITEM_NAME_109577</t>
  </si>
  <si>
    <t>ITEM_NAME_110484</t>
  </si>
  <si>
    <t>ITEM_NAME_110585</t>
  </si>
  <si>
    <t>ITEM_NAME_106478</t>
  </si>
  <si>
    <t>ITEM_NAME_106579</t>
  </si>
  <si>
    <t>ITEM_NAME_107478</t>
  </si>
  <si>
    <t>ITEM_NAME_107579</t>
  </si>
  <si>
    <t>ITEM_NAME_108478</t>
  </si>
  <si>
    <t>ITEM_NAME_108579</t>
  </si>
  <si>
    <t>ITEM_NAME_109478</t>
  </si>
  <si>
    <t>ITEM_NAME_109579</t>
  </si>
  <si>
    <t>ITEM_NAME_110486</t>
  </si>
  <si>
    <t>ITEM_NAME_110587</t>
  </si>
  <si>
    <t>ITEM_NAME_106480</t>
  </si>
  <si>
    <t>ITEM_NAME_106581</t>
  </si>
  <si>
    <t>ITEM_NAME_107480</t>
  </si>
  <si>
    <t>ITEM_NAME_107581</t>
  </si>
  <si>
    <t>ITEM_NAME_108480</t>
  </si>
  <si>
    <t>ITEM_NAME_108581</t>
  </si>
  <si>
    <t>ITEM_NAME_109480</t>
  </si>
  <si>
    <t>ITEM_NAME_109581</t>
  </si>
  <si>
    <t>ITEM_NAME_110488</t>
  </si>
  <si>
    <t>ITEM_NAME_110589</t>
  </si>
  <si>
    <t>ITEM_NAME_111201</t>
  </si>
  <si>
    <t>ITEM_NAME_111302</t>
  </si>
  <si>
    <t>ITEM_NAME_111403</t>
  </si>
  <si>
    <t>ITEM_NAME_112101</t>
  </si>
  <si>
    <t>ITEM_NAME_112202</t>
  </si>
  <si>
    <t>ITEM_NAME_112303</t>
  </si>
  <si>
    <t>ITEM_NAME_112104</t>
  </si>
  <si>
    <t>ITEM_NAME_112205</t>
  </si>
  <si>
    <t>ITEM_NAME_112306</t>
  </si>
  <si>
    <t>ITEM_NAME_112107</t>
  </si>
  <si>
    <t>ITEM_NAME_112208</t>
  </si>
  <si>
    <t>ITEM_NAME_112309</t>
  </si>
  <si>
    <t>ITEM_NAME_112110</t>
  </si>
  <si>
    <t>ITEM_NAME_112211</t>
  </si>
  <si>
    <t>ITEM_NAME_112312</t>
  </si>
  <si>
    <t>ITEM_NAME_112113</t>
  </si>
  <si>
    <t>ITEM_NAME_112214</t>
  </si>
  <si>
    <t>ITEM_NAME_112315</t>
  </si>
  <si>
    <t>ITEM_NAME_112116</t>
  </si>
  <si>
    <t>ITEM_NAME_112217</t>
  </si>
  <si>
    <t>ITEM_NAME_112318</t>
  </si>
  <si>
    <t>ITEM_NAME_112119</t>
  </si>
  <si>
    <t>ITEM_NAME_112220</t>
  </si>
  <si>
    <t>ITEM_NAME_112321</t>
  </si>
  <si>
    <t>ITEM_NAME_112122</t>
  </si>
  <si>
    <t>ITEM_NAME_112223</t>
  </si>
  <si>
    <t>ITEM_NAME_112324</t>
  </si>
  <si>
    <t>ITEM_NAME_112125</t>
  </si>
  <si>
    <t>ITEM_NAME_112226</t>
  </si>
  <si>
    <t>ITEM_NAME_112327</t>
  </si>
  <si>
    <t>ITEM_NAME_112128</t>
  </si>
  <si>
    <t>ITEM_NAME_112229</t>
  </si>
  <si>
    <t>ITEM_NAME_112330</t>
  </si>
  <si>
    <t>ITEM_NAME_112131</t>
  </si>
  <si>
    <t>ITEM_NAME_112232</t>
  </si>
  <si>
    <t>ITEM_NAME_112333</t>
  </si>
  <si>
    <t>ITEM_NAME_112234</t>
  </si>
  <si>
    <t>ITEM_NAME_112335</t>
  </si>
  <si>
    <t>ITEM_NAME_112436</t>
  </si>
  <si>
    <t>ITEM_NAME_112237</t>
  </si>
  <si>
    <t>ITEM_NAME_112338</t>
  </si>
  <si>
    <t>ITEM_NAME_112439</t>
  </si>
  <si>
    <t>ITEM_NAME_112240</t>
  </si>
  <si>
    <t>ITEM_NAME_112341</t>
  </si>
  <si>
    <t>ITEM_NAME_112442</t>
  </si>
  <si>
    <t>ITEM_NAME_112243</t>
  </si>
  <si>
    <t>ITEM_NAME_112344</t>
  </si>
  <si>
    <t>ITEM_NAME_112445</t>
  </si>
  <si>
    <t>ITEM_NAME_112246</t>
  </si>
  <si>
    <t>ITEM_NAME_112347</t>
  </si>
  <si>
    <t>ITEM_NAME_112448</t>
  </si>
  <si>
    <t>ITEM_NAME_112249</t>
  </si>
  <si>
    <t>ITEM_NAME_112350</t>
  </si>
  <si>
    <t>ITEM_NAME_112451</t>
  </si>
  <si>
    <t>ITEM_NAME_112252</t>
  </si>
  <si>
    <t>ITEM_NAME_112353</t>
  </si>
  <si>
    <t>ITEM_NAME_112454</t>
  </si>
  <si>
    <t>ITEM_NAME_112255</t>
  </si>
  <si>
    <t>ITEM_NAME_112356</t>
  </si>
  <si>
    <t>ITEM_NAME_112457</t>
  </si>
  <si>
    <t>ITEM_NAME_112258</t>
  </si>
  <si>
    <t>ITEM_NAME_112359</t>
  </si>
  <si>
    <t>ITEM_NAME_112460</t>
  </si>
  <si>
    <t>ITEM_NAME_112261</t>
  </si>
  <si>
    <t>ITEM_NAME_112362</t>
  </si>
  <si>
    <t>ITEM_NAME_112463</t>
  </si>
  <si>
    <t>ITEM_NAME_112264</t>
  </si>
  <si>
    <t>ITEM_NAME_112365</t>
  </si>
  <si>
    <t>ITEM_NAME_112466</t>
  </si>
  <si>
    <t>ITEM_NAME_112267</t>
  </si>
  <si>
    <t>ITEM_NAME_112368</t>
  </si>
  <si>
    <t>ITEM_NAME_112469</t>
  </si>
  <si>
    <t>ITEM_NAME_112270</t>
  </si>
  <si>
    <t>ITEM_NAME_112371</t>
  </si>
  <si>
    <t>ITEM_NAME_112472</t>
  </si>
  <si>
    <t>ITEM_NAME_112273</t>
  </si>
  <si>
    <t>ITEM_NAME_112374</t>
  </si>
  <si>
    <t>ITEM_NAME_112475</t>
  </si>
  <si>
    <t>ITEM_NAME_112476</t>
  </si>
  <si>
    <t>ITEM_NAME_112477</t>
  </si>
  <si>
    <t>ITEM_NAME_112478</t>
  </si>
  <si>
    <t>ITEM_NAME_112479</t>
  </si>
  <si>
    <t>ITEM_NAME_112480</t>
  </si>
  <si>
    <t>ITEM_NAME_112481</t>
  </si>
  <si>
    <t>ITEM_NAME_112482</t>
  </si>
  <si>
    <t>ITEM_NAME_112483</t>
  </si>
  <si>
    <t>ITEM_NAME_112484</t>
  </si>
  <si>
    <t>ITEM_NAME_112485</t>
  </si>
  <si>
    <t>ITEM_NAME_112486</t>
  </si>
  <si>
    <t>ITEM_NAME_112487</t>
  </si>
  <si>
    <t>ITEM_NAME_112488</t>
  </si>
  <si>
    <t>ITEM_NAME_112489</t>
  </si>
  <si>
    <t>ITEM_NAME_112490</t>
  </si>
  <si>
    <t>ITEM_NAME_112491</t>
  </si>
  <si>
    <t>ITEM_NAME_112492</t>
  </si>
  <si>
    <t>ITEM_NAME_112493</t>
  </si>
  <si>
    <t>ITEM_NAME_112494</t>
  </si>
  <si>
    <t>ITEM_NAME_112495</t>
  </si>
  <si>
    <t>ITEM_NAME_112496</t>
  </si>
  <si>
    <t>ITEM_NAME_112497</t>
  </si>
  <si>
    <t>ITEM_NAME_112598</t>
  </si>
  <si>
    <t>ITEM_NAME_112599</t>
  </si>
  <si>
    <t>ITEM_NAME_112600</t>
  </si>
  <si>
    <t>ITEM_NAME_112601</t>
  </si>
  <si>
    <t>ITEM_NAME_112602</t>
  </si>
  <si>
    <t>ITEM_NAME_112603</t>
  </si>
  <si>
    <t>ITEM_NAME_112604</t>
  </si>
  <si>
    <t>ITEM_NAME_112605</t>
  </si>
  <si>
    <t>ITEM_NAME_112606</t>
  </si>
  <si>
    <t>ITEM_NAME_112607</t>
  </si>
  <si>
    <t>ITEM_NAME_112608</t>
  </si>
  <si>
    <t>ITEM_NAME_112609</t>
  </si>
  <si>
    <t>ITEM_NAME_112610</t>
  </si>
  <si>
    <t>ITEM_NAME_112611</t>
  </si>
  <si>
    <t>ITEM_NAME_112612</t>
  </si>
  <si>
    <t>ITEM_NAME_112613</t>
  </si>
  <si>
    <t>ITEM_NAME_112614</t>
  </si>
  <si>
    <t>ITEM_NAME_112615</t>
  </si>
  <si>
    <t>ITEM_NAME_112616</t>
  </si>
  <si>
    <t>ITEM_NAME_112617</t>
  </si>
  <si>
    <t>ITEM_NAME_112618</t>
  </si>
  <si>
    <t>ITEM_NAME_113201</t>
  </si>
  <si>
    <t>ITEM_NAME_113302</t>
  </si>
  <si>
    <t>ITEM_NAME_113403</t>
  </si>
  <si>
    <t>ITEM_NAME_113504</t>
  </si>
  <si>
    <t>ITEM_NAME_113205</t>
  </si>
  <si>
    <t>ITEM_NAME_113306</t>
  </si>
  <si>
    <t>ITEM_NAME_113407</t>
  </si>
  <si>
    <t>ITEM_NAME_113508</t>
  </si>
  <si>
    <t>ITEM_NAME_113209</t>
  </si>
  <si>
    <t>ITEM_NAME_113310</t>
  </si>
  <si>
    <t>ITEM_NAME_113411</t>
  </si>
  <si>
    <t>ITEM_NAME_113512</t>
  </si>
  <si>
    <t>ITEM_NAME_113213</t>
  </si>
  <si>
    <t>ITEM_NAME_113314</t>
  </si>
  <si>
    <t>ITEM_NAME_113415</t>
  </si>
  <si>
    <t>ITEM_NAME_113516</t>
  </si>
  <si>
    <t>ITEM_NAME_113217</t>
  </si>
  <si>
    <t>ITEM_NAME_113318</t>
  </si>
  <si>
    <t>ITEM_NAME_113419</t>
  </si>
  <si>
    <t>ITEM_NAME_113520</t>
  </si>
  <si>
    <t>ITEM_NAME_113221</t>
  </si>
  <si>
    <t>ITEM_NAME_113322</t>
  </si>
  <si>
    <t>ITEM_NAME_113423</t>
  </si>
  <si>
    <t>ITEM_NAME_113524</t>
  </si>
  <si>
    <t>ITEM_NAME_113225</t>
  </si>
  <si>
    <t>ITEM_NAME_113326</t>
  </si>
  <si>
    <t>ITEM_NAME_113427</t>
  </si>
  <si>
    <t>ITEM_NAME_113528</t>
  </si>
  <si>
    <t>ITEM_NAME_113229</t>
  </si>
  <si>
    <t>ITEM_NAME_113330</t>
  </si>
  <si>
    <t>ITEM_NAME_113431</t>
  </si>
  <si>
    <t>ITEM_NAME_113532</t>
  </si>
  <si>
    <t>ITEM_NAME_114201</t>
  </si>
  <si>
    <t>ITEM_NAME_114302</t>
  </si>
  <si>
    <t>ITEM_NAME_114403</t>
  </si>
  <si>
    <t>ITEM_NAME_114204</t>
  </si>
  <si>
    <t>ITEM_NAME_114305</t>
  </si>
  <si>
    <t>ITEM_NAME_114406</t>
  </si>
  <si>
    <t>ITEM_NAME_114207</t>
  </si>
  <si>
    <t>ITEM_NAME_114308</t>
  </si>
  <si>
    <t>ITEM_NAME_114409</t>
  </si>
  <si>
    <t>ITEM_NAME_114210</t>
  </si>
  <si>
    <t>ITEM_NAME_114311</t>
  </si>
  <si>
    <t>ITEM_NAME_114412</t>
  </si>
  <si>
    <t>ITEM_NAME_114213</t>
  </si>
  <si>
    <t>ITEM_NAME_114314</t>
  </si>
  <si>
    <t>ITEM_NAME_114415</t>
  </si>
  <si>
    <t>ITEM_NAME_114216</t>
  </si>
  <si>
    <t>ITEM_NAME_114317</t>
  </si>
  <si>
    <t>ITEM_NAME_114418</t>
  </si>
  <si>
    <t>ITEM_NAME_114219</t>
  </si>
  <si>
    <t>ITEM_NAME_114320</t>
  </si>
  <si>
    <t>ITEM_NAME_114421</t>
  </si>
  <si>
    <t>ITEM_NAME_114222</t>
  </si>
  <si>
    <t>ITEM_NAME_114323</t>
  </si>
  <si>
    <t>ITEM_NAME_114424</t>
  </si>
  <si>
    <t>ITEM_NAME_114225</t>
  </si>
  <si>
    <t>ITEM_NAME_114326</t>
  </si>
  <si>
    <t>ITEM_NAME_114427</t>
  </si>
  <si>
    <t>ITEM_NAME_114228</t>
  </si>
  <si>
    <t>ITEM_NAME_114329</t>
  </si>
  <si>
    <t>ITEM_NAME_114430</t>
  </si>
  <si>
    <t>ITEM_NAME_114231</t>
  </si>
  <si>
    <t>ITEM_NAME_114332</t>
  </si>
  <si>
    <t>ITEM_NAME_114433</t>
  </si>
  <si>
    <t>ITEM_NAME_114234</t>
  </si>
  <si>
    <t>ITEM_NAME_114335</t>
  </si>
  <si>
    <t>ITEM_NAME_114436</t>
  </si>
  <si>
    <t>ITEM_NAME_114537</t>
  </si>
  <si>
    <t>ITEM_NAME_115201</t>
  </si>
  <si>
    <t>ITEM_NAME_115302</t>
  </si>
  <si>
    <t>ITEM_NAME_115403</t>
  </si>
  <si>
    <t>ITEM_NAME_115504</t>
  </si>
  <si>
    <t>ITEM_NAME_115205</t>
  </si>
  <si>
    <t>ITEM_NAME_115306</t>
  </si>
  <si>
    <t>ITEM_NAME_115407</t>
  </si>
  <si>
    <t>ITEM_NAME_115508</t>
  </si>
  <si>
    <t>ITEM_NAME_115209</t>
  </si>
  <si>
    <t>ITEM_NAME_115310</t>
  </si>
  <si>
    <t>ITEM_NAME_115411</t>
  </si>
  <si>
    <t>ITEM_NAME_115512</t>
  </si>
  <si>
    <t>ITEM_NAME_115213</t>
  </si>
  <si>
    <t>ITEM_NAME_115314</t>
  </si>
  <si>
    <t>ITEM_NAME_115415</t>
  </si>
  <si>
    <t>ITEM_NAME_115516</t>
  </si>
  <si>
    <t>ITEM_NAME_115217</t>
  </si>
  <si>
    <t>ITEM_NAME_115318</t>
  </si>
  <si>
    <t>ITEM_NAME_115419</t>
  </si>
  <si>
    <t>ITEM_NAME_115520</t>
  </si>
  <si>
    <t>ITEM_NAME_115221</t>
  </si>
  <si>
    <t>ITEM_NAME_115322</t>
  </si>
  <si>
    <t>ITEM_NAME_115423</t>
  </si>
  <si>
    <t>ITEM_NAME_115524</t>
  </si>
  <si>
    <t>ITEM_NAME_115225</t>
  </si>
  <si>
    <t>ITEM_NAME_115326</t>
  </si>
  <si>
    <t>ITEM_NAME_115427</t>
  </si>
  <si>
    <t>ITEM_NAME_115528</t>
  </si>
  <si>
    <t>ITEM_NAME_115229</t>
  </si>
  <si>
    <t>ITEM_NAME_115330</t>
  </si>
  <si>
    <t>ITEM_NAME_115431</t>
  </si>
  <si>
    <t>ITEM_NAME_115532</t>
  </si>
  <si>
    <t>ITEM_NAME_115233</t>
  </si>
  <si>
    <t>ITEM_NAME_115334</t>
  </si>
  <si>
    <t>ITEM_NAME_115435</t>
  </si>
  <si>
    <t>ITEM_NAME_115536</t>
  </si>
  <si>
    <t>ITEM_NAME_115237</t>
  </si>
  <si>
    <t>ITEM_NAME_115338</t>
  </si>
  <si>
    <t>ITEM_NAME_115439</t>
  </si>
  <si>
    <t>ITEM_NAME_115540</t>
  </si>
  <si>
    <t>ITEM_NAME_115241</t>
  </si>
  <si>
    <t>ITEM_NAME_115342</t>
  </si>
  <si>
    <t>ITEM_NAME_115443</t>
  </si>
  <si>
    <t>ITEM_NAME_115544</t>
  </si>
  <si>
    <t>ITEM_NAME_115245</t>
  </si>
  <si>
    <t>ITEM_NAME_115346</t>
  </si>
  <si>
    <t>ITEM_NAME_115447</t>
  </si>
  <si>
    <t>ITEM_NAME_115548</t>
  </si>
  <si>
    <t>ITEM_NAME_116101</t>
  </si>
  <si>
    <t>ITEM_NAME_116102</t>
  </si>
  <si>
    <t>ITEM_NAME_116103</t>
  </si>
  <si>
    <t>ITEM_NAME_116104</t>
  </si>
  <si>
    <t>ITEM_NAME_116105</t>
  </si>
  <si>
    <t>ITEM_NAME_116106</t>
  </si>
  <si>
    <t>ITEM_NAME_116107</t>
  </si>
  <si>
    <t>ITEM_NAME_116108</t>
  </si>
  <si>
    <t>ITEM_NAME_116409</t>
  </si>
  <si>
    <t>ITEM_NAME_116410</t>
  </si>
  <si>
    <t>ITEM_NAME_116411</t>
  </si>
  <si>
    <t>ITEM_NAME_116412</t>
  </si>
  <si>
    <t>ITEM_NAME_116413</t>
  </si>
  <si>
    <t>ITEM_NAME_116414</t>
  </si>
  <si>
    <t>ITEM_NAME_116415</t>
  </si>
  <si>
    <t>ITEM_NAME_116416</t>
  </si>
  <si>
    <t>ITEM_NAME_116417</t>
  </si>
  <si>
    <t>ITEM_NAME_116418</t>
  </si>
  <si>
    <t>ITEM_NAME_116119</t>
  </si>
  <si>
    <t>ITEM_NAME_116120</t>
  </si>
  <si>
    <t>ITEM_NAME_116121</t>
  </si>
  <si>
    <t>ITEM_NAME_116122</t>
  </si>
  <si>
    <t>ITEM_NAME_116123</t>
  </si>
  <si>
    <t>ITEM_NAME_116124</t>
  </si>
  <si>
    <t>ITEM_NAME_116125</t>
  </si>
  <si>
    <t>ITEM_NAME_116126</t>
  </si>
  <si>
    <t>ITEM_NAME_116127</t>
  </si>
  <si>
    <t>ITEM_NAME_116128</t>
  </si>
  <si>
    <t>ITEM_NAME_116129</t>
  </si>
  <si>
    <t>ITEM_NAME_117301</t>
  </si>
  <si>
    <t>ITEM_NAME_117402</t>
  </si>
  <si>
    <t>ITEM_NAME_117503</t>
  </si>
  <si>
    <t>ITEM_NAME_118401</t>
  </si>
  <si>
    <t>ITEM_DESC_106101</t>
  </si>
  <si>
    <t>ITEM_DESC_106202</t>
  </si>
  <si>
    <t>ITEM_DESC_106303</t>
  </si>
  <si>
    <t>ITEM_DESC_107101</t>
  </si>
  <si>
    <t>ITEM_DESC_107202</t>
  </si>
  <si>
    <t>ITEM_DESC_107303</t>
  </si>
  <si>
    <t>ITEM_DESC_108101</t>
  </si>
  <si>
    <t>ITEM_DESC_108202</t>
  </si>
  <si>
    <t>ITEM_DESC_108303</t>
  </si>
  <si>
    <t>ITEM_DESC_109101</t>
  </si>
  <si>
    <t>ITEM_DESC_109202</t>
  </si>
  <si>
    <t>ITEM_DESC_109303</t>
  </si>
  <si>
    <t>ITEM_DESC_110101</t>
  </si>
  <si>
    <t>ITEM_DESC_110202</t>
  </si>
  <si>
    <t>ITEM_DESC_110303</t>
  </si>
  <si>
    <t>ITEM_DESC_106104</t>
  </si>
  <si>
    <t>ITEM_DESC_106205</t>
  </si>
  <si>
    <t>ITEM_DESC_106306</t>
  </si>
  <si>
    <t>ITEM_DESC_107104</t>
  </si>
  <si>
    <t>ITEM_DESC_107205</t>
  </si>
  <si>
    <t>ITEM_DESC_107306</t>
  </si>
  <si>
    <t>ITEM_DESC_108104</t>
  </si>
  <si>
    <t>ITEM_DESC_108205</t>
  </si>
  <si>
    <t>ITEM_DESC_108306</t>
  </si>
  <si>
    <t>ITEM_DESC_109104</t>
  </si>
  <si>
    <t>ITEM_DESC_109205</t>
  </si>
  <si>
    <t>ITEM_DESC_109306</t>
  </si>
  <si>
    <t>ITEM_DESC_110104</t>
  </si>
  <si>
    <t>ITEM_DESC_110205</t>
  </si>
  <si>
    <t>ITEM_DESC_110306</t>
  </si>
  <si>
    <t>ITEM_DESC_106107</t>
  </si>
  <si>
    <t>ITEM_DESC_106208</t>
  </si>
  <si>
    <t>ITEM_DESC_106309</t>
  </si>
  <si>
    <t>ITEM_DESC_107107</t>
  </si>
  <si>
    <t>ITEM_DESC_107208</t>
  </si>
  <si>
    <t>ITEM_DESC_107309</t>
  </si>
  <si>
    <t>ITEM_DESC_108107</t>
  </si>
  <si>
    <t>ITEM_DESC_108208</t>
  </si>
  <si>
    <t>ITEM_DESC_108309</t>
  </si>
  <si>
    <t>ITEM_DESC_109107</t>
  </si>
  <si>
    <t>ITEM_DESC_109208</t>
  </si>
  <si>
    <t>ITEM_DESC_109309</t>
  </si>
  <si>
    <t>ITEM_DESC_110107</t>
  </si>
  <si>
    <t>ITEM_DESC_110208</t>
  </si>
  <si>
    <t>ITEM_DESC_110309</t>
  </si>
  <si>
    <t>ITEM_DESC_106310</t>
  </si>
  <si>
    <t>ITEM_DESC_106411</t>
  </si>
  <si>
    <t>ITEM_DESC_107310</t>
  </si>
  <si>
    <t>ITEM_DESC_107411</t>
  </si>
  <si>
    <t>ITEM_DESC_108310</t>
  </si>
  <si>
    <t>ITEM_DESC_108411</t>
  </si>
  <si>
    <t>ITEM_DESC_109310</t>
  </si>
  <si>
    <t>ITEM_DESC_109411</t>
  </si>
  <si>
    <t>ITEM_DESC_110310</t>
  </si>
  <si>
    <t>ITEM_DESC_110411</t>
  </si>
  <si>
    <t>ITEM_DESC_106312</t>
  </si>
  <si>
    <t>ITEM_DESC_106413</t>
  </si>
  <si>
    <t>ITEM_DESC_107312</t>
  </si>
  <si>
    <t>ITEM_DESC_107413</t>
  </si>
  <si>
    <t>ITEM_DESC_108312</t>
  </si>
  <si>
    <t>ITEM_DESC_108413</t>
  </si>
  <si>
    <t>ITEM_DESC_109312</t>
  </si>
  <si>
    <t>ITEM_DESC_109413</t>
  </si>
  <si>
    <t>ITEM_DESC_110312</t>
  </si>
  <si>
    <t>ITEM_DESC_110413</t>
  </si>
  <si>
    <t>ITEM_DESC_106314</t>
  </si>
  <si>
    <t>ITEM_DESC_106415</t>
  </si>
  <si>
    <t>ITEM_DESC_107314</t>
  </si>
  <si>
    <t>ITEM_DESC_107415</t>
  </si>
  <si>
    <t>ITEM_DESC_108314</t>
  </si>
  <si>
    <t>ITEM_DESC_108415</t>
  </si>
  <si>
    <t>ITEM_DESC_109314</t>
  </si>
  <si>
    <t>ITEM_DESC_109415</t>
  </si>
  <si>
    <t>ITEM_DESC_110314</t>
  </si>
  <si>
    <t>ITEM_DESC_110415</t>
  </si>
  <si>
    <t>ITEM_DESC_106316</t>
  </si>
  <si>
    <t>ITEM_DESC_106417</t>
  </si>
  <si>
    <t>ITEM_DESC_107316</t>
  </si>
  <si>
    <t>ITEM_DESC_107417</t>
  </si>
  <si>
    <t>ITEM_DESC_108316</t>
  </si>
  <si>
    <t>ITEM_DESC_108417</t>
  </si>
  <si>
    <t>ITEM_DESC_109316</t>
  </si>
  <si>
    <t>ITEM_DESC_109417</t>
  </si>
  <si>
    <t>ITEM_DESC_110316</t>
  </si>
  <si>
    <t>ITEM_DESC_110417</t>
  </si>
  <si>
    <t>ITEM_DESC_106318</t>
  </si>
  <si>
    <t>ITEM_DESC_106419</t>
  </si>
  <si>
    <t>ITEM_DESC_107318</t>
  </si>
  <si>
    <t>ITEM_DESC_107419</t>
  </si>
  <si>
    <t>ITEM_DESC_108318</t>
  </si>
  <si>
    <t>ITEM_DESC_108419</t>
  </si>
  <si>
    <t>ITEM_DESC_109318</t>
  </si>
  <si>
    <t>ITEM_DESC_109419</t>
  </si>
  <si>
    <t>ITEM_DESC_110318</t>
  </si>
  <si>
    <t>ITEM_DESC_110419</t>
  </si>
  <si>
    <t>ITEM_DESC_106320</t>
  </si>
  <si>
    <t>ITEM_DESC_106421</t>
  </si>
  <si>
    <t>ITEM_DESC_107320</t>
  </si>
  <si>
    <t>ITEM_DESC_107421</t>
  </si>
  <si>
    <t>ITEM_DESC_108320</t>
  </si>
  <si>
    <t>ITEM_DESC_108421</t>
  </si>
  <si>
    <t>ITEM_DESC_109320</t>
  </si>
  <si>
    <t>ITEM_DESC_109421</t>
  </si>
  <si>
    <t>ITEM_DESC_110320</t>
  </si>
  <si>
    <t>ITEM_DESC_110421</t>
  </si>
  <si>
    <t>ITEM_DESC_106322</t>
  </si>
  <si>
    <t>ITEM_DESC_106423</t>
  </si>
  <si>
    <t>ITEM_DESC_107322</t>
  </si>
  <si>
    <t>ITEM_DESC_107423</t>
  </si>
  <si>
    <t>ITEM_DESC_108322</t>
  </si>
  <si>
    <t>ITEM_DESC_108423</t>
  </si>
  <si>
    <t>ITEM_DESC_109322</t>
  </si>
  <si>
    <t>ITEM_DESC_109423</t>
  </si>
  <si>
    <t>ITEM_DESC_110322</t>
  </si>
  <si>
    <t>ITEM_DESC_110423</t>
  </si>
  <si>
    <t>ITEM_DESC_106324</t>
  </si>
  <si>
    <t>ITEM_DESC_106425</t>
  </si>
  <si>
    <t>ITEM_DESC_107324</t>
  </si>
  <si>
    <t>ITEM_DESC_107425</t>
  </si>
  <si>
    <t>ITEM_DESC_108324</t>
  </si>
  <si>
    <t>ITEM_DESC_108425</t>
  </si>
  <si>
    <t>ITEM_DESC_109324</t>
  </si>
  <si>
    <t>ITEM_DESC_109425</t>
  </si>
  <si>
    <t>ITEM_DESC_110324</t>
  </si>
  <si>
    <t>ITEM_DESC_110425</t>
  </si>
  <si>
    <t>ITEM_DESC_106326</t>
  </si>
  <si>
    <t>ITEM_DESC_106427</t>
  </si>
  <si>
    <t>ITEM_DESC_107326</t>
  </si>
  <si>
    <t>ITEM_DESC_107427</t>
  </si>
  <si>
    <t>ITEM_DESC_108326</t>
  </si>
  <si>
    <t>ITEM_DESC_108427</t>
  </si>
  <si>
    <t>ITEM_DESC_109326</t>
  </si>
  <si>
    <t>ITEM_DESC_109427</t>
  </si>
  <si>
    <t>ITEM_DESC_110326</t>
  </si>
  <si>
    <t>ITEM_DESC_110427</t>
  </si>
  <si>
    <t>ITEM_DESC_106328</t>
  </si>
  <si>
    <t>ITEM_DESC_106429</t>
  </si>
  <si>
    <t>ITEM_DESC_107328</t>
  </si>
  <si>
    <t>ITEM_DESC_107429</t>
  </si>
  <si>
    <t>ITEM_DESC_108328</t>
  </si>
  <si>
    <t>ITEM_DESC_108429</t>
  </si>
  <si>
    <t>ITEM_DESC_109328</t>
  </si>
  <si>
    <t>ITEM_DESC_109429</t>
  </si>
  <si>
    <t>ITEM_DESC_110328</t>
  </si>
  <si>
    <t>ITEM_DESC_110429</t>
  </si>
  <si>
    <t>ITEM_DESC_110330</t>
  </si>
  <si>
    <t>ITEM_DESC_110431</t>
  </si>
  <si>
    <t>ITEM_DESC_110332</t>
  </si>
  <si>
    <t>ITEM_DESC_110433</t>
  </si>
  <si>
    <t>ITEM_DESC_110334</t>
  </si>
  <si>
    <t>ITEM_DESC_110435</t>
  </si>
  <si>
    <t>ITEM_DESC_110336</t>
  </si>
  <si>
    <t>ITEM_DESC_110437</t>
  </si>
  <si>
    <t>ITEM_DESC_106430</t>
  </si>
  <si>
    <t>ITEM_DESC_106531</t>
  </si>
  <si>
    <t>ITEM_DESC_107430</t>
  </si>
  <si>
    <t>ITEM_DESC_107531</t>
  </si>
  <si>
    <t>ITEM_DESC_108430</t>
  </si>
  <si>
    <t>ITEM_DESC_108531</t>
  </si>
  <si>
    <t>ITEM_DESC_109430</t>
  </si>
  <si>
    <t>ITEM_DESC_109531</t>
  </si>
  <si>
    <t>ITEM_DESC_110438</t>
  </si>
  <si>
    <t>ITEM_DESC_110539</t>
  </si>
  <si>
    <t>ITEM_DESC_106432</t>
  </si>
  <si>
    <t>ITEM_DESC_106533</t>
  </si>
  <si>
    <t>ITEM_DESC_107432</t>
  </si>
  <si>
    <t>ITEM_DESC_107533</t>
  </si>
  <si>
    <t>ITEM_DESC_108432</t>
  </si>
  <si>
    <t>ITEM_DESC_108533</t>
  </si>
  <si>
    <t>ITEM_DESC_109432</t>
  </si>
  <si>
    <t>ITEM_DESC_109533</t>
  </si>
  <si>
    <t>ITEM_DESC_110440</t>
  </si>
  <si>
    <t>ITEM_DESC_110541</t>
  </si>
  <si>
    <t>ITEM_DESC_106434</t>
  </si>
  <si>
    <t>ITEM_DESC_106535</t>
  </si>
  <si>
    <t>ITEM_DESC_107434</t>
  </si>
  <si>
    <t>ITEM_DESC_107535</t>
  </si>
  <si>
    <t>ITEM_DESC_108434</t>
  </si>
  <si>
    <t>ITEM_DESC_108535</t>
  </si>
  <si>
    <t>ITEM_DESC_109434</t>
  </si>
  <si>
    <t>ITEM_DESC_109535</t>
  </si>
  <si>
    <t>ITEM_DESC_110442</t>
  </si>
  <si>
    <t>ITEM_DESC_110543</t>
  </si>
  <si>
    <t>ITEM_DESC_106436</t>
  </si>
  <si>
    <t>ITEM_DESC_110544</t>
  </si>
  <si>
    <t>ITEM_DESC_110445</t>
  </si>
  <si>
    <t>ITEM_DESC_106537</t>
  </si>
  <si>
    <t>ITEM_DESC_106438</t>
  </si>
  <si>
    <t>ITEM_DESC_107536</t>
  </si>
  <si>
    <t>ITEM_DESC_107437</t>
  </si>
  <si>
    <t>ITEM_DESC_108536</t>
  </si>
  <si>
    <t>ITEM_DESC_108437</t>
  </si>
  <si>
    <t>ITEM_DESC_109536</t>
  </si>
  <si>
    <t>ITEM_DESC_109437</t>
  </si>
  <si>
    <t>ITEM_DESC_106539</t>
  </si>
  <si>
    <t>ITEM_DESC_107438</t>
  </si>
  <si>
    <t>ITEM_DESC_107539</t>
  </si>
  <si>
    <t>ITEM_DESC_108438</t>
  </si>
  <si>
    <t>ITEM_DESC_108539</t>
  </si>
  <si>
    <t>ITEM_DESC_109438</t>
  </si>
  <si>
    <t>ITEM_DESC_109539</t>
  </si>
  <si>
    <t>ITEM_DESC_110446</t>
  </si>
  <si>
    <t>ITEM_DESC_110547</t>
  </si>
  <si>
    <t>ITEM_DESC_106440</t>
  </si>
  <si>
    <t>ITEM_DESC_106541</t>
  </si>
  <si>
    <t>ITEM_DESC_107440</t>
  </si>
  <si>
    <t>ITEM_DESC_107541</t>
  </si>
  <si>
    <t>ITEM_DESC_108440</t>
  </si>
  <si>
    <t>ITEM_DESC_108541</t>
  </si>
  <si>
    <t>ITEM_DESC_109440</t>
  </si>
  <si>
    <t>ITEM_DESC_109541</t>
  </si>
  <si>
    <t>ITEM_DESC_110448</t>
  </si>
  <si>
    <t>ITEM_DESC_110549</t>
  </si>
  <si>
    <t>ITEM_DESC_106442</t>
  </si>
  <si>
    <t>ITEM_DESC_106543</t>
  </si>
  <si>
    <t>ITEM_DESC_107442</t>
  </si>
  <si>
    <t>ITEM_DESC_107543</t>
  </si>
  <si>
    <t>ITEM_DESC_108442</t>
  </si>
  <si>
    <t>ITEM_DESC_108543</t>
  </si>
  <si>
    <t>ITEM_DESC_109442</t>
  </si>
  <si>
    <t>ITEM_DESC_109543</t>
  </si>
  <si>
    <t>ITEM_DESC_110450</t>
  </si>
  <si>
    <t>ITEM_DESC_110551</t>
  </si>
  <si>
    <t>ITEM_DESC_106444</t>
  </si>
  <si>
    <t>ITEM_DESC_106545</t>
  </si>
  <si>
    <t>ITEM_DESC_107444</t>
  </si>
  <si>
    <t>ITEM_DESC_107545</t>
  </si>
  <si>
    <t>ITEM_DESC_108444</t>
  </si>
  <si>
    <t>ITEM_DESC_108545</t>
  </si>
  <si>
    <t>ITEM_DESC_109444</t>
  </si>
  <si>
    <t>ITEM_DESC_109545</t>
  </si>
  <si>
    <t>ITEM_DESC_110452</t>
  </si>
  <si>
    <t>ITEM_DESC_110553</t>
  </si>
  <si>
    <t>ITEM_DESC_106446</t>
  </si>
  <si>
    <t>ITEM_DESC_106547</t>
  </si>
  <si>
    <t>ITEM_DESC_107446</t>
  </si>
  <si>
    <t>ITEM_DESC_107547</t>
  </si>
  <si>
    <t>ITEM_DESC_108446</t>
  </si>
  <si>
    <t>ITEM_DESC_108547</t>
  </si>
  <si>
    <t>ITEM_DESC_109446</t>
  </si>
  <si>
    <t>ITEM_DESC_109547</t>
  </si>
  <si>
    <t>ITEM_DESC_110454</t>
  </si>
  <si>
    <t>ITEM_DESC_110555</t>
  </si>
  <si>
    <t>ITEM_DESC_106448</t>
  </si>
  <si>
    <t>ITEM_DESC_106549</t>
  </si>
  <si>
    <t>ITEM_DESC_107448</t>
  </si>
  <si>
    <t>ITEM_DESC_107549</t>
  </si>
  <si>
    <t>ITEM_DESC_108448</t>
  </si>
  <si>
    <t>ITEM_DESC_108549</t>
  </si>
  <si>
    <t>ITEM_DESC_109448</t>
  </si>
  <si>
    <t>ITEM_DESC_109549</t>
  </si>
  <si>
    <t>ITEM_DESC_110456</t>
  </si>
  <si>
    <t>ITEM_DESC_110557</t>
  </si>
  <si>
    <t>ITEM_DESC_106450</t>
  </si>
  <si>
    <t>ITEM_DESC_106551</t>
  </si>
  <si>
    <t>ITEM_DESC_107450</t>
  </si>
  <si>
    <t>ITEM_DESC_107551</t>
  </si>
  <si>
    <t>ITEM_DESC_108450</t>
  </si>
  <si>
    <t>ITEM_DESC_108551</t>
  </si>
  <si>
    <t>ITEM_DESC_109450</t>
  </si>
  <si>
    <t>ITEM_DESC_109551</t>
  </si>
  <si>
    <t>ITEM_DESC_110458</t>
  </si>
  <si>
    <t>ITEM_DESC_110559</t>
  </si>
  <si>
    <t>ITEM_DESC_106452</t>
  </si>
  <si>
    <t>ITEM_DESC_106553</t>
  </si>
  <si>
    <t>ITEM_DESC_107452</t>
  </si>
  <si>
    <t>ITEM_DESC_107553</t>
  </si>
  <si>
    <t>ITEM_DESC_108452</t>
  </si>
  <si>
    <t>ITEM_DESC_108553</t>
  </si>
  <si>
    <t>ITEM_DESC_109452</t>
  </si>
  <si>
    <t>ITEM_DESC_109553</t>
  </si>
  <si>
    <t>ITEM_DESC_110460</t>
  </si>
  <si>
    <t>ITEM_DESC_110561</t>
  </si>
  <si>
    <t>ITEM_DESC_106454</t>
  </si>
  <si>
    <t>ITEM_DESC_106555</t>
  </si>
  <si>
    <t>ITEM_DESC_107454</t>
  </si>
  <si>
    <t>ITEM_DESC_107555</t>
  </si>
  <si>
    <t>ITEM_DESC_108454</t>
  </si>
  <si>
    <t>ITEM_DESC_108555</t>
  </si>
  <si>
    <t>ITEM_DESC_109454</t>
  </si>
  <si>
    <t>ITEM_DESC_109555</t>
  </si>
  <si>
    <t>ITEM_DESC_110462</t>
  </si>
  <si>
    <t>ITEM_DESC_110563</t>
  </si>
  <si>
    <t>ITEM_DESC_106456</t>
  </si>
  <si>
    <t>ITEM_DESC_106557</t>
  </si>
  <si>
    <t>ITEM_DESC_107456</t>
  </si>
  <si>
    <t>ITEM_DESC_107557</t>
  </si>
  <si>
    <t>ITEM_DESC_108456</t>
  </si>
  <si>
    <t>ITEM_DESC_108557</t>
  </si>
  <si>
    <t>ITEM_DESC_109456</t>
  </si>
  <si>
    <t>ITEM_DESC_109557</t>
  </si>
  <si>
    <t>ITEM_DESC_110464</t>
  </si>
  <si>
    <t>ITEM_DESC_110565</t>
  </si>
  <si>
    <t>ITEM_DESC_106458</t>
  </si>
  <si>
    <t>ITEM_DESC_106559</t>
  </si>
  <si>
    <t>ITEM_DESC_107458</t>
  </si>
  <si>
    <t>ITEM_DESC_107559</t>
  </si>
  <si>
    <t>ITEM_DESC_108458</t>
  </si>
  <si>
    <t>ITEM_DESC_108559</t>
  </si>
  <si>
    <t>ITEM_DESC_109458</t>
  </si>
  <si>
    <t>ITEM_DESC_109559</t>
  </si>
  <si>
    <t>ITEM_DESC_110466</t>
  </si>
  <si>
    <t>ITEM_DESC_110567</t>
  </si>
  <si>
    <t>ITEM_DESC_106460</t>
  </si>
  <si>
    <t>ITEM_DESC_106561</t>
  </si>
  <si>
    <t>ITEM_DESC_107460</t>
  </si>
  <si>
    <t>ITEM_DESC_107561</t>
  </si>
  <si>
    <t>ITEM_DESC_108460</t>
  </si>
  <si>
    <t>ITEM_DESC_108561</t>
  </si>
  <si>
    <t>ITEM_DESC_109460</t>
  </si>
  <si>
    <t>ITEM_DESC_109561</t>
  </si>
  <si>
    <t>ITEM_DESC_110468</t>
  </si>
  <si>
    <t>ITEM_DESC_110569</t>
  </si>
  <si>
    <t>ITEM_DESC_106462</t>
  </si>
  <si>
    <t>ITEM_DESC_106563</t>
  </si>
  <si>
    <t>ITEM_DESC_107462</t>
  </si>
  <si>
    <t>ITEM_DESC_107563</t>
  </si>
  <si>
    <t>ITEM_DESC_108462</t>
  </si>
  <si>
    <t>ITEM_DESC_108563</t>
  </si>
  <si>
    <t>ITEM_DESC_109462</t>
  </si>
  <si>
    <t>ITEM_DESC_109563</t>
  </si>
  <si>
    <t>ITEM_DESC_110470</t>
  </si>
  <si>
    <t>ITEM_DESC_110571</t>
  </si>
  <si>
    <t>ITEM_DESC_106464</t>
  </si>
  <si>
    <t>ITEM_DESC_106565</t>
  </si>
  <si>
    <t>ITEM_DESC_107464</t>
  </si>
  <si>
    <t>ITEM_DESC_107565</t>
  </si>
  <si>
    <t>ITEM_DESC_108464</t>
  </si>
  <si>
    <t>ITEM_DESC_108565</t>
  </si>
  <si>
    <t>ITEM_DESC_109464</t>
  </si>
  <si>
    <t>ITEM_DESC_109565</t>
  </si>
  <si>
    <t>ITEM_DESC_110472</t>
  </si>
  <si>
    <t>ITEM_DESC_110573</t>
  </si>
  <si>
    <t>ITEM_DESC_106466</t>
  </si>
  <si>
    <t>ITEM_DESC_106567</t>
  </si>
  <si>
    <t>ITEM_DESC_107466</t>
  </si>
  <si>
    <t>ITEM_DESC_107567</t>
  </si>
  <si>
    <t>ITEM_DESC_108466</t>
  </si>
  <si>
    <t>ITEM_DESC_108567</t>
  </si>
  <si>
    <t>ITEM_DESC_109466</t>
  </si>
  <si>
    <t>ITEM_DESC_109567</t>
  </si>
  <si>
    <t>ITEM_DESC_110474</t>
  </si>
  <si>
    <t>ITEM_DESC_110575</t>
  </si>
  <si>
    <t>ITEM_DESC_106468</t>
  </si>
  <si>
    <t>ITEM_DESC_106569</t>
  </si>
  <si>
    <t>ITEM_DESC_107468</t>
  </si>
  <si>
    <t>ITEM_DESC_107569</t>
  </si>
  <si>
    <t>ITEM_DESC_108468</t>
  </si>
  <si>
    <t>ITEM_DESC_108569</t>
  </si>
  <si>
    <t>ITEM_DESC_109468</t>
  </si>
  <si>
    <t>ITEM_DESC_109569</t>
  </si>
  <si>
    <t>ITEM_DESC_110476</t>
  </si>
  <si>
    <t>ITEM_DESC_110577</t>
  </si>
  <si>
    <t>ITEM_DESC_106470</t>
  </si>
  <si>
    <t>ITEM_DESC_106571</t>
  </si>
  <si>
    <t>ITEM_DESC_107470</t>
  </si>
  <si>
    <t>ITEM_DESC_107571</t>
  </si>
  <si>
    <t>ITEM_DESC_108470</t>
  </si>
  <si>
    <t>ITEM_DESC_108571</t>
  </si>
  <si>
    <t>ITEM_DESC_109470</t>
  </si>
  <si>
    <t>ITEM_DESC_109571</t>
  </si>
  <si>
    <t>ITEM_DESC_110478</t>
  </si>
  <si>
    <t>ITEM_DESC_110579</t>
  </si>
  <si>
    <t>ITEM_DESC_106472</t>
  </si>
  <si>
    <t>ITEM_DESC_106573</t>
  </si>
  <si>
    <t>ITEM_DESC_107472</t>
  </si>
  <si>
    <t>ITEM_DESC_107573</t>
  </si>
  <si>
    <t>ITEM_DESC_108472</t>
  </si>
  <si>
    <t>ITEM_DESC_108573</t>
  </si>
  <si>
    <t>ITEM_DESC_109472</t>
  </si>
  <si>
    <t>ITEM_DESC_109573</t>
  </si>
  <si>
    <t>ITEM_DESC_110480</t>
  </si>
  <si>
    <t>ITEM_DESC_110581</t>
  </si>
  <si>
    <t>ITEM_DESC_106474</t>
  </si>
  <si>
    <t>ITEM_DESC_106575</t>
  </si>
  <si>
    <t>ITEM_DESC_107474</t>
  </si>
  <si>
    <t>ITEM_DESC_107575</t>
  </si>
  <si>
    <t>ITEM_DESC_108474</t>
  </si>
  <si>
    <t>ITEM_DESC_108575</t>
  </si>
  <si>
    <t>ITEM_DESC_109474</t>
  </si>
  <si>
    <t>ITEM_DESC_109575</t>
  </si>
  <si>
    <t>ITEM_DESC_110482</t>
  </si>
  <si>
    <t>ITEM_DESC_110583</t>
  </si>
  <si>
    <t>ITEM_DESC_106476</t>
  </si>
  <si>
    <t>ITEM_DESC_106577</t>
  </si>
  <si>
    <t>ITEM_DESC_107476</t>
  </si>
  <si>
    <t>ITEM_DESC_107577</t>
  </si>
  <si>
    <t>ITEM_DESC_108476</t>
  </si>
  <si>
    <t>ITEM_DESC_108577</t>
  </si>
  <si>
    <t>ITEM_DESC_109476</t>
  </si>
  <si>
    <t>ITEM_DESC_109577</t>
  </si>
  <si>
    <t>ITEM_DESC_110484</t>
  </si>
  <si>
    <t>ITEM_DESC_110585</t>
  </si>
  <si>
    <t>ITEM_DESC_106478</t>
  </si>
  <si>
    <t>ITEM_DESC_106579</t>
  </si>
  <si>
    <t>ITEM_DESC_107478</t>
  </si>
  <si>
    <t>ITEM_DESC_107579</t>
  </si>
  <si>
    <t>ITEM_DESC_108478</t>
  </si>
  <si>
    <t>ITEM_DESC_108579</t>
  </si>
  <si>
    <t>ITEM_DESC_109478</t>
  </si>
  <si>
    <t>ITEM_DESC_109579</t>
  </si>
  <si>
    <t>ITEM_DESC_110486</t>
  </si>
  <si>
    <t>ITEM_DESC_110587</t>
  </si>
  <si>
    <t>ITEM_DESC_106480</t>
  </si>
  <si>
    <t>ITEM_DESC_106581</t>
  </si>
  <si>
    <t>ITEM_DESC_107480</t>
  </si>
  <si>
    <t>ITEM_DESC_107581</t>
  </si>
  <si>
    <t>ITEM_DESC_108480</t>
  </si>
  <si>
    <t>ITEM_DESC_108581</t>
  </si>
  <si>
    <t>ITEM_DESC_109480</t>
  </si>
  <si>
    <t>ITEM_DESC_109581</t>
  </si>
  <si>
    <t>ITEM_DESC_110488</t>
  </si>
  <si>
    <t>ITEM_DESC_110589</t>
  </si>
  <si>
    <t>ITEM_DESC_111201</t>
  </si>
  <si>
    <t>ITEM_DESC_111302</t>
  </si>
  <si>
    <t>ITEM_DESC_111403</t>
  </si>
  <si>
    <t>ITEM_DESC_112101</t>
  </si>
  <si>
    <t>ITEM_DESC_112202</t>
  </si>
  <si>
    <t>ITEM_DESC_112303</t>
  </si>
  <si>
    <t>ITEM_DESC_112104</t>
  </si>
  <si>
    <t>ITEM_DESC_112205</t>
  </si>
  <si>
    <t>ITEM_DESC_112306</t>
  </si>
  <si>
    <t>ITEM_DESC_112107</t>
  </si>
  <si>
    <t>ITEM_DESC_112208</t>
  </si>
  <si>
    <t>ITEM_DESC_112309</t>
  </si>
  <si>
    <t>ITEM_DESC_112110</t>
  </si>
  <si>
    <t>ITEM_DESC_112211</t>
  </si>
  <si>
    <t>ITEM_DESC_112312</t>
  </si>
  <si>
    <t>ITEM_DESC_112113</t>
  </si>
  <si>
    <t>ITEM_DESC_112214</t>
  </si>
  <si>
    <t>ITEM_DESC_112315</t>
  </si>
  <si>
    <t>ITEM_DESC_112116</t>
  </si>
  <si>
    <t>ITEM_DESC_112217</t>
  </si>
  <si>
    <t>ITEM_DESC_112318</t>
  </si>
  <si>
    <t>ITEM_DESC_112119</t>
  </si>
  <si>
    <t>ITEM_DESC_112220</t>
  </si>
  <si>
    <t>ITEM_DESC_112321</t>
  </si>
  <si>
    <t>ITEM_DESC_112122</t>
  </si>
  <si>
    <t>ITEM_DESC_112223</t>
  </si>
  <si>
    <t>ITEM_DESC_112324</t>
  </si>
  <si>
    <t>ITEM_DESC_112125</t>
  </si>
  <si>
    <t>ITEM_DESC_112226</t>
  </si>
  <si>
    <t>ITEM_DESC_112327</t>
  </si>
  <si>
    <t>ITEM_DESC_112128</t>
  </si>
  <si>
    <t>ITEM_DESC_112229</t>
  </si>
  <si>
    <t>ITEM_DESC_112330</t>
  </si>
  <si>
    <t>ITEM_DESC_112131</t>
  </si>
  <si>
    <t>ITEM_DESC_112232</t>
  </si>
  <si>
    <t>ITEM_DESC_112333</t>
  </si>
  <si>
    <t>ITEM_DESC_112234</t>
  </si>
  <si>
    <t>ITEM_DESC_112335</t>
  </si>
  <si>
    <t>ITEM_DESC_112436</t>
  </si>
  <si>
    <t>ITEM_DESC_112237</t>
  </si>
  <si>
    <t>ITEM_DESC_112338</t>
  </si>
  <si>
    <t>ITEM_DESC_112439</t>
  </si>
  <si>
    <t>ITEM_DESC_112240</t>
  </si>
  <si>
    <t>ITEM_DESC_112341</t>
  </si>
  <si>
    <t>ITEM_DESC_112442</t>
  </si>
  <si>
    <t>ITEM_DESC_112243</t>
  </si>
  <si>
    <t>ITEM_DESC_112344</t>
  </si>
  <si>
    <t>ITEM_DESC_112445</t>
  </si>
  <si>
    <t>ITEM_DESC_112246</t>
  </si>
  <si>
    <t>ITEM_DESC_112347</t>
  </si>
  <si>
    <t>ITEM_DESC_112448</t>
  </si>
  <si>
    <t>ITEM_DESC_112249</t>
  </si>
  <si>
    <t>ITEM_DESC_112350</t>
  </si>
  <si>
    <t>ITEM_DESC_112451</t>
  </si>
  <si>
    <t>ITEM_DESC_112252</t>
  </si>
  <si>
    <t>ITEM_DESC_112353</t>
  </si>
  <si>
    <t>ITEM_DESC_112454</t>
  </si>
  <si>
    <t>ITEM_DESC_112255</t>
  </si>
  <si>
    <t>ITEM_DESC_112356</t>
  </si>
  <si>
    <t>ITEM_DESC_112457</t>
  </si>
  <si>
    <t>ITEM_DESC_112258</t>
  </si>
  <si>
    <t>ITEM_DESC_112359</t>
  </si>
  <si>
    <t>ITEM_DESC_112460</t>
  </si>
  <si>
    <t>ITEM_DESC_112261</t>
  </si>
  <si>
    <t>ITEM_DESC_112362</t>
  </si>
  <si>
    <t>ITEM_DESC_112463</t>
  </si>
  <si>
    <t>ITEM_DESC_112264</t>
  </si>
  <si>
    <t>ITEM_DESC_112365</t>
  </si>
  <si>
    <t>ITEM_DESC_112466</t>
  </si>
  <si>
    <t>ITEM_DESC_112267</t>
  </si>
  <si>
    <t>ITEM_DESC_112368</t>
  </si>
  <si>
    <t>ITEM_DESC_112469</t>
  </si>
  <si>
    <t>ITEM_DESC_112270</t>
  </si>
  <si>
    <t>ITEM_DESC_112371</t>
  </si>
  <si>
    <t>ITEM_DESC_112472</t>
  </si>
  <si>
    <t>ITEM_DESC_112273</t>
  </si>
  <si>
    <t>ITEM_DESC_112374</t>
  </si>
  <si>
    <t>ITEM_DESC_112475</t>
  </si>
  <si>
    <t>ITEM_DESC_112476</t>
  </si>
  <si>
    <t>ITEM_DESC_112477</t>
  </si>
  <si>
    <t>ITEM_DESC_112478</t>
  </si>
  <si>
    <t>ITEM_DESC_112479</t>
  </si>
  <si>
    <t>ITEM_DESC_112480</t>
  </si>
  <si>
    <t>ITEM_DESC_112481</t>
  </si>
  <si>
    <t>ITEM_DESC_112482</t>
  </si>
  <si>
    <t>ITEM_DESC_112483</t>
  </si>
  <si>
    <t>ITEM_DESC_112484</t>
  </si>
  <si>
    <t>ITEM_DESC_112485</t>
  </si>
  <si>
    <t>ITEM_DESC_112486</t>
  </si>
  <si>
    <t>ITEM_DESC_112487</t>
  </si>
  <si>
    <t>ITEM_DESC_112488</t>
  </si>
  <si>
    <t>ITEM_DESC_112489</t>
  </si>
  <si>
    <t>ITEM_DESC_112490</t>
  </si>
  <si>
    <t>ITEM_DESC_112491</t>
  </si>
  <si>
    <t>ITEM_DESC_112492</t>
  </si>
  <si>
    <t>ITEM_DESC_112493</t>
  </si>
  <si>
    <t>ITEM_DESC_112494</t>
  </si>
  <si>
    <t>ITEM_DESC_112495</t>
  </si>
  <si>
    <t>ITEM_DESC_112496</t>
  </si>
  <si>
    <t>ITEM_DESC_112497</t>
  </si>
  <si>
    <t>ITEM_DESC_112598</t>
  </si>
  <si>
    <t>ITEM_DESC_112599</t>
  </si>
  <si>
    <t>ITEM_DESC_112600</t>
  </si>
  <si>
    <t>ITEM_DESC_112601</t>
  </si>
  <si>
    <t>ITEM_DESC_112602</t>
  </si>
  <si>
    <t>ITEM_DESC_112603</t>
  </si>
  <si>
    <t>ITEM_DESC_112604</t>
  </si>
  <si>
    <t>ITEM_DESC_112605</t>
  </si>
  <si>
    <t>ITEM_DESC_112606</t>
  </si>
  <si>
    <t>ITEM_DESC_112607</t>
  </si>
  <si>
    <t>ITEM_DESC_112608</t>
  </si>
  <si>
    <t>ITEM_DESC_112609</t>
  </si>
  <si>
    <t>ITEM_DESC_112610</t>
  </si>
  <si>
    <t>ITEM_DESC_112611</t>
  </si>
  <si>
    <t>ITEM_DESC_112612</t>
  </si>
  <si>
    <t>ITEM_DESC_112613</t>
  </si>
  <si>
    <t>ITEM_DESC_112614</t>
  </si>
  <si>
    <t>ITEM_DESC_112615</t>
  </si>
  <si>
    <t>ITEM_DESC_112616</t>
  </si>
  <si>
    <t>ITEM_DESC_112617</t>
  </si>
  <si>
    <t>ITEM_DESC_112618</t>
  </si>
  <si>
    <t>ITEM_DESC_113201</t>
  </si>
  <si>
    <t>ITEM_DESC_113302</t>
  </si>
  <si>
    <t>ITEM_DESC_113403</t>
  </si>
  <si>
    <t>ITEM_DESC_113504</t>
  </si>
  <si>
    <t>ITEM_DESC_113205</t>
  </si>
  <si>
    <t>ITEM_DESC_113306</t>
  </si>
  <si>
    <t>ITEM_DESC_113407</t>
  </si>
  <si>
    <t>ITEM_DESC_113508</t>
  </si>
  <si>
    <t>ITEM_DESC_113209</t>
  </si>
  <si>
    <t>ITEM_DESC_113310</t>
  </si>
  <si>
    <t>ITEM_DESC_113411</t>
  </si>
  <si>
    <t>ITEM_DESC_113512</t>
  </si>
  <si>
    <t>ITEM_DESC_113213</t>
  </si>
  <si>
    <t>ITEM_DESC_113314</t>
  </si>
  <si>
    <t>ITEM_DESC_113415</t>
  </si>
  <si>
    <t>ITEM_DESC_113516</t>
  </si>
  <si>
    <t>ITEM_DESC_113217</t>
  </si>
  <si>
    <t>ITEM_DESC_113318</t>
  </si>
  <si>
    <t>ITEM_DESC_113419</t>
  </si>
  <si>
    <t>ITEM_DESC_113520</t>
  </si>
  <si>
    <t>ITEM_DESC_113221</t>
  </si>
  <si>
    <t>ITEM_DESC_113322</t>
  </si>
  <si>
    <t>ITEM_DESC_113423</t>
  </si>
  <si>
    <t>ITEM_DESC_113524</t>
  </si>
  <si>
    <t>ITEM_DESC_113225</t>
  </si>
  <si>
    <t>ITEM_DESC_113326</t>
  </si>
  <si>
    <t>ITEM_DESC_113427</t>
  </si>
  <si>
    <t>ITEM_DESC_113528</t>
  </si>
  <si>
    <t>ITEM_DESC_113229</t>
  </si>
  <si>
    <t>ITEM_DESC_113330</t>
  </si>
  <si>
    <t>ITEM_DESC_113431</t>
  </si>
  <si>
    <t>ITEM_DESC_113532</t>
  </si>
  <si>
    <t>ITEM_DESC_114201</t>
  </si>
  <si>
    <t>ITEM_DESC_114302</t>
  </si>
  <si>
    <t>ITEM_DESC_114403</t>
  </si>
  <si>
    <t>ITEM_DESC_114204</t>
  </si>
  <si>
    <t>ITEM_DESC_114305</t>
  </si>
  <si>
    <t>ITEM_DESC_114406</t>
  </si>
  <si>
    <t>ITEM_DESC_114207</t>
  </si>
  <si>
    <t>ITEM_DESC_114308</t>
  </si>
  <si>
    <t>ITEM_DESC_114409</t>
  </si>
  <si>
    <t>ITEM_DESC_114210</t>
  </si>
  <si>
    <t>ITEM_DESC_114311</t>
  </si>
  <si>
    <t>ITEM_DESC_114412</t>
  </si>
  <si>
    <t>ITEM_DESC_114213</t>
  </si>
  <si>
    <t>ITEM_DESC_114314</t>
  </si>
  <si>
    <t>ITEM_DESC_114415</t>
  </si>
  <si>
    <t>ITEM_DESC_114216</t>
  </si>
  <si>
    <t>ITEM_DESC_114317</t>
  </si>
  <si>
    <t>ITEM_DESC_114418</t>
  </si>
  <si>
    <t>ITEM_DESC_114219</t>
  </si>
  <si>
    <t>ITEM_DESC_114320</t>
  </si>
  <si>
    <t>ITEM_DESC_114421</t>
  </si>
  <si>
    <t>ITEM_DESC_114222</t>
  </si>
  <si>
    <t>ITEM_DESC_114323</t>
  </si>
  <si>
    <t>ITEM_DESC_114424</t>
  </si>
  <si>
    <t>ITEM_DESC_114225</t>
  </si>
  <si>
    <t>ITEM_DESC_114326</t>
  </si>
  <si>
    <t>ITEM_DESC_114427</t>
  </si>
  <si>
    <t>ITEM_DESC_114228</t>
  </si>
  <si>
    <t>ITEM_DESC_114329</t>
  </si>
  <si>
    <t>ITEM_DESC_114430</t>
  </si>
  <si>
    <t>ITEM_DESC_114231</t>
  </si>
  <si>
    <t>ITEM_DESC_114332</t>
  </si>
  <si>
    <t>ITEM_DESC_114433</t>
  </si>
  <si>
    <t>ITEM_DESC_114234</t>
  </si>
  <si>
    <t>ITEM_DESC_114335</t>
  </si>
  <si>
    <t>ITEM_DESC_114436</t>
  </si>
  <si>
    <t>ITEM_DESC_114537</t>
  </si>
  <si>
    <t>ITEM_DESC_115201</t>
  </si>
  <si>
    <t>ITEM_DESC_115302</t>
  </si>
  <si>
    <t>ITEM_DESC_115403</t>
  </si>
  <si>
    <t>ITEM_DESC_115504</t>
  </si>
  <si>
    <t>ITEM_DESC_115205</t>
  </si>
  <si>
    <t>ITEM_DESC_115306</t>
  </si>
  <si>
    <t>ITEM_DESC_115407</t>
  </si>
  <si>
    <t>ITEM_DESC_115508</t>
  </si>
  <si>
    <t>ITEM_DESC_115209</t>
  </si>
  <si>
    <t>ITEM_DESC_115310</t>
  </si>
  <si>
    <t>ITEM_DESC_115411</t>
  </si>
  <si>
    <t>ITEM_DESC_115512</t>
  </si>
  <si>
    <t>ITEM_DESC_115213</t>
  </si>
  <si>
    <t>ITEM_DESC_115314</t>
  </si>
  <si>
    <t>ITEM_DESC_115415</t>
  </si>
  <si>
    <t>ITEM_DESC_115516</t>
  </si>
  <si>
    <t>ITEM_DESC_115217</t>
  </si>
  <si>
    <t>ITEM_DESC_115318</t>
  </si>
  <si>
    <t>ITEM_DESC_115419</t>
  </si>
  <si>
    <t>ITEM_DESC_115520</t>
  </si>
  <si>
    <t>ITEM_DESC_115221</t>
  </si>
  <si>
    <t>ITEM_DESC_115322</t>
  </si>
  <si>
    <t>ITEM_DESC_115423</t>
  </si>
  <si>
    <t>ITEM_DESC_115524</t>
  </si>
  <si>
    <t>ITEM_DESC_115225</t>
  </si>
  <si>
    <t>ITEM_DESC_115326</t>
  </si>
  <si>
    <t>ITEM_DESC_115427</t>
  </si>
  <si>
    <t>ITEM_DESC_115528</t>
  </si>
  <si>
    <t>ITEM_DESC_115229</t>
  </si>
  <si>
    <t>ITEM_DESC_115330</t>
  </si>
  <si>
    <t>ITEM_DESC_115431</t>
  </si>
  <si>
    <t>ITEM_DESC_115532</t>
  </si>
  <si>
    <t>ITEM_DESC_115233</t>
  </si>
  <si>
    <t>ITEM_DESC_115334</t>
  </si>
  <si>
    <t>ITEM_DESC_115435</t>
  </si>
  <si>
    <t>ITEM_DESC_115536</t>
  </si>
  <si>
    <t>ITEM_DESC_115237</t>
  </si>
  <si>
    <t>ITEM_DESC_115338</t>
  </si>
  <si>
    <t>ITEM_DESC_115439</t>
  </si>
  <si>
    <t>ITEM_DESC_115540</t>
  </si>
  <si>
    <t>ITEM_DESC_115241</t>
  </si>
  <si>
    <t>ITEM_DESC_115342</t>
  </si>
  <si>
    <t>ITEM_DESC_115443</t>
  </si>
  <si>
    <t>ITEM_DESC_115544</t>
  </si>
  <si>
    <t>ITEM_DESC_115245</t>
  </si>
  <si>
    <t>ITEM_DESC_115346</t>
  </si>
  <si>
    <t>ITEM_DESC_115447</t>
  </si>
  <si>
    <t>ITEM_DESC_115548</t>
  </si>
  <si>
    <t>ITEM_DESC_116101</t>
  </si>
  <si>
    <t>ITEM_DESC_116102</t>
  </si>
  <si>
    <t>ITEM_DESC_116103</t>
  </si>
  <si>
    <t>ITEM_DESC_116104</t>
  </si>
  <si>
    <t>ITEM_DESC_116105</t>
  </si>
  <si>
    <t>ITEM_DESC_116106</t>
  </si>
  <si>
    <t>ITEM_DESC_116107</t>
  </si>
  <si>
    <t>ITEM_DESC_116108</t>
  </si>
  <si>
    <t>ITEM_DESC_116409</t>
  </si>
  <si>
    <t>ITEM_DESC_116410</t>
  </si>
  <si>
    <t>ITEM_DESC_116411</t>
  </si>
  <si>
    <t>ITEM_DESC_116412</t>
  </si>
  <si>
    <t>ITEM_DESC_116413</t>
  </si>
  <si>
    <t>ITEM_DESC_116414</t>
  </si>
  <si>
    <t>ITEM_DESC_116415</t>
  </si>
  <si>
    <t>ITEM_DESC_116416</t>
  </si>
  <si>
    <t>ITEM_DESC_116417</t>
  </si>
  <si>
    <t>ITEM_DESC_116418</t>
  </si>
  <si>
    <t>ITEM_DESC_116119</t>
  </si>
  <si>
    <t>ITEM_DESC_116120</t>
  </si>
  <si>
    <t>ITEM_DESC_116121</t>
  </si>
  <si>
    <t>ITEM_DESC_116122</t>
  </si>
  <si>
    <t>ITEM_DESC_116123</t>
  </si>
  <si>
    <t>ITEM_DESC_116124</t>
  </si>
  <si>
    <t>ITEM_DESC_116125</t>
  </si>
  <si>
    <t>ITEM_DESC_116126</t>
  </si>
  <si>
    <t>ITEM_DESC_116127</t>
  </si>
  <si>
    <t>ITEM_DESC_116128</t>
  </si>
  <si>
    <t>ITEM_DESC_116129</t>
  </si>
  <si>
    <t>ITEM_DESC_117301</t>
  </si>
  <si>
    <t>ITEM_DESC_117402</t>
  </si>
  <si>
    <t>ITEM_DESC_117503</t>
  </si>
  <si>
    <t>ITEM_DESC_118401</t>
  </si>
  <si>
    <t>보상 확률 그룹</t>
    <phoneticPr fontId="3" type="noConversion"/>
  </si>
  <si>
    <t>클리어 보상 그룹</t>
    <phoneticPr fontId="3" type="noConversion"/>
  </si>
  <si>
    <t>ABYSS_IMAGE</t>
    <phoneticPr fontId="3" type="noConversion"/>
  </si>
  <si>
    <t>비경 이미지 경로</t>
    <phoneticPr fontId="3" type="noConversion"/>
  </si>
  <si>
    <t>그룹 이미지 경로</t>
    <phoneticPr fontId="3" type="noConversion"/>
  </si>
  <si>
    <t>ABYSS_DESC</t>
    <phoneticPr fontId="3" type="noConversion"/>
  </si>
  <si>
    <t>ABYSS_DESC_2</t>
  </si>
  <si>
    <t>ABYSS_DESC_3</t>
  </si>
  <si>
    <t>ABYSS_DESC_4</t>
  </si>
  <si>
    <t>ABYSS_DESC_5</t>
  </si>
  <si>
    <t>ABYSS_DESC_6</t>
  </si>
  <si>
    <t>ABYSS_DESC_7</t>
  </si>
  <si>
    <t>ABYSS_DESC_8</t>
  </si>
  <si>
    <t>ABYSS_DESC_9</t>
  </si>
  <si>
    <t>ABYSS_DESC_10</t>
  </si>
  <si>
    <t>ABYSS_DESC_11</t>
  </si>
  <si>
    <t>ABYSS_DESC_12</t>
  </si>
  <si>
    <t>ABYSS_DESC_13</t>
  </si>
  <si>
    <t>ABYSS_DESC_14</t>
  </si>
  <si>
    <t>ABYSS_DESC_15</t>
  </si>
  <si>
    <t>ABYSS_DESC_16</t>
  </si>
  <si>
    <t>ABYSS_DESC_17</t>
  </si>
  <si>
    <t>ABYSS_DESC_18</t>
  </si>
  <si>
    <t>ABYSS_DESC_19</t>
  </si>
  <si>
    <t>ABYSS_DESC_20</t>
  </si>
  <si>
    <t>ABYSS_DESC_21</t>
  </si>
  <si>
    <t>ABYSS_DESC_22</t>
  </si>
  <si>
    <t>ABYSS_DESC_23</t>
  </si>
  <si>
    <t>ABYSS_DESC_24</t>
  </si>
  <si>
    <t>ABYSS_DESC_25</t>
  </si>
  <si>
    <t>ABYSS_DESC_26</t>
  </si>
  <si>
    <t>고대 문명의 몰락함에 따라 한때 번성했던 위대한 하궁의 원림도 땅속에 깊이 묻혔다. 그 속에 있는 고목과 벽돌만이 옛 모습을 기억하고 있을지도 모르지만…</t>
    <phoneticPr fontId="3" type="noConversion"/>
  </si>
  <si>
    <t>인류를 이끌겠다는 망념과 탄식이 이곳에 모였다. 하늘을 찌를 듯 높은 곳에 있고, 그에 버금가는 포부를 가지고 있었지만 지금은 움푹 팬 동굴 속에서 달갑지 않은 감정을 토해내고 있다</t>
    <phoneticPr fontId="3" type="noConversion"/>
  </si>
  <si>
    <t>이 고대의 축성 제단에는 순수한 무력을 두려워하는 마물들이 가득하다. 만약 이중의 시련을 이겨내면 진귀한 성유물을 획득할 수 있을지도 모른다</t>
    <phoneticPr fontId="3" type="noConversion"/>
  </si>
  <si>
    <t>이 고대의 축성 제단에는 불 원소를 두려워하는 마물들이 가득하다. 만약 이중의 시련을 이겨내면 진귀한 성유물을 획득할 수 있을지도 모른다</t>
    <phoneticPr fontId="3" type="noConversion"/>
  </si>
  <si>
    <t>그 후 한동안 땅 위의 사람들은 과거를 잃었다. 그들은 잊혀진 것을 찾으려고 아래를 탐색했다. 고목의 구멍 너머에는 과거의 비밀이 보물로 응결되어 있다</t>
    <phoneticPr fontId="3" type="noConversion"/>
  </si>
  <si>
    <t>이 고대의 축성 제단에는 번개 원소를 두려워하는 마물들이 가득하다. 만약 이중의 시련을 이겨내면 진귀한 성유물을 획득할 수 있을지도 모른다</t>
    <phoneticPr fontId="3" type="noConversion"/>
  </si>
  <si>
    <t>여덟 문 가운데 하나의 문을 닫아 사악한 힘을 봉인하는 비술이 있다. 오래전 이 비술로 요마를 가둔 사람이 있었다. 바깥의 일곱 기둥으로 일곱 개의 문을 봉인하는 비술에 진압된 건 사악한 이무기라고 전해진다</t>
    <phoneticPr fontId="3" type="noConversion"/>
  </si>
  <si>
    <t>오장산은 이름처럼 모든 오묘함을 숨긴 곳이라 할 수 있다. 이곳은 마치 보통 절경에 지나지 않는 것처럼 보이지만, 사실 이곳에는 하늘과 맞닿아 흰 구름을 토할 수 있는 동굴이 있다</t>
    <phoneticPr fontId="3" type="noConversion"/>
  </si>
  <si>
    <t>이 고대의 축성 제단에는 바위 원소를 두려워하는 마물들이 가득하다. 만약 이중의 시련을 이겨내면 진귀한 성유물을 획득할 수 있을지도 모른다</t>
    <phoneticPr fontId="3" type="noConversion"/>
  </si>
  <si>
    <t>먼 옛날, 이 산이 초록빛으로 물들었었던 것처럼, 눈에 묻힌 도시도 한때는 자신만의 자랑스럽고 낭만적인 이름을 가졌었다. 하늘을 얼어붙게 한 대못이 떨어진 후, 과거의 사제는 원래 하늘로 향하는 제사장에 올랐지만, 하늘의 소리를 들을 수도, 다시 돌아올 수도 없었다</t>
    <phoneticPr fontId="3" type="noConversion"/>
  </si>
  <si>
    <t>이곳은 천공 가까이에 있는 의식을 거행하는 장소였지만 하늘에서 떨어진 한천의 못에 박혀 산 아래에 묻혔다. 밀려들어 오는 한기가 이곳의 독특한 환경을 만들었다. 시련을 통과하려면 그 추위를 이겨내야 한다...</t>
    <phoneticPr fontId="3" type="noConversion"/>
  </si>
  <si>
    <t>정신과 육체의 강인함으로 고난을 마주해도 굴하지 않는 사람은, 제단의 보호를 받을 수 있을 것이다. 성공적으로 이 시련을 극복하는 자만이 귀중한 성유물과 아득히 멀리 있는 것처럼 보이는 꿈을 실현시켜줄 힘을 얻을 수 있다</t>
    <phoneticPr fontId="3" type="noConversion"/>
  </si>
  <si>
    <t>단풍이 흩날리는 제단에는 여름과 가을이 나뉘는 것처럼 「얼음 원소」와 「불 원소」가 강해지는 영역이 존재한다. 오묘함을 이용해 시련을 극복한 자만이 귀중한 성유물과 끊어진 인연을 찾을 수 있는 힘을 얻을 수 있다</t>
    <phoneticPr fontId="3" type="noConversion"/>
  </si>
  <si>
    <t>주인이 사라져버린 저택은 수계 마물의 서식지가 되어 버렸다. 영원의 번개를 이용해 시련을 극복한 자는 진귀한 성유물을 찾을 수 있을지도 모른다</t>
    <phoneticPr fontId="3" type="noConversion"/>
  </si>
  <si>
    <t>원래는 고대의 제장이었으나, 지금은 외부에서 온 유적 장치들이 점령하고 있다. 이곳을 점령하고 있는 장치 침입자들을 무찌르면 진귀한 성유물을 획득할 수 있을지도 모른다</t>
    <phoneticPr fontId="3" type="noConversion"/>
  </si>
  <si>
    <t>모래바다에서 온 도적이 비경 깊은 곳을 점거하고 있다. 원소의 오묘함을 활용해 도적들을 무찌르면 진귀한 성유물을 얻게 될지도 모른다</t>
    <phoneticPr fontId="3" type="noConversion"/>
  </si>
  <si>
    <t>오랜 세월 동안 잊히고 버림받은 성의 폐허는 하찮은 존재들의 서식처가 됐다. 이곳에 서식하는 마물들을 모래폭풍처럼 쓸어버리면 진귀한 성유물을 찾을 수 있을지도 모른다</t>
    <phoneticPr fontId="3" type="noConversion"/>
  </si>
  <si>
    <t>축축한 기운이 넘치는 이 고대 제단에는 대량의 물 원소의 힘이 축적되어 있다. 내부의 짙은 습기는 스킬의 재사용 대기시간을 연장시킨다. 만약 시련을 통과하면 장비 강화 소재를 얻을 수 있을지도 모른다</t>
    <phoneticPr fontId="3" type="noConversion"/>
  </si>
  <si>
    <t>천둥 소리가 끊이지 않는 이 고대 제단에는 대량의 번개 원소의 힘이 축적되어 있다. 흐르는 전기는 지속적으로 원소 에너지를 해소시킨다. 만약 시련을 통과하면 장비 강화 소재를 얻을 수 있을지도 모른다</t>
    <phoneticPr fontId="3" type="noConversion"/>
  </si>
  <si>
    <t>사금이 영원히 흐르는 제단에는 막기 어려운 바위 원소로 공격하는 적이 매복해있다. 만약 시련을 통과한다면 장비 강화 소재를 얻을 수 있을지도 모른다</t>
    <phoneticPr fontId="3" type="noConversion"/>
  </si>
  <si>
    <t>버섯몬이 바깥 세상에 대량으로 증식한 탓에, 평화롭던 고대 유적도 포자를 배양하는 비옥한 땅이 되었다. 유적 안의 마물을 처치하면 장비 강화 소재를 얻을 수 있을지도 모른다</t>
    <phoneticPr fontId="3" type="noConversion"/>
  </si>
  <si>
    <t>이 추운 고대 제단에 대량의 얼음 원소의 힘이 모여있다. 강력한 추위에 한 걸음도 내딛기 어렵다. 만약 이중의 시련을 이겨내면 특성을 성장시킬 수 있는 물질을 획득할 수 있을지도 모른다</t>
    <phoneticPr fontId="3" type="noConversion"/>
  </si>
  <si>
    <t>이 뜨거운 고대 제단에는 대량의 불 원소의 힘이 축적되어 있다. 이곳에 있으면 지속적인 고온 연소 상태에 시달리게 된다. 만약 시련을 통과한다면 특성 강화 소재를 얻을 수 있을지도 모른다</t>
    <phoneticPr fontId="3" type="noConversion"/>
  </si>
  <si>
    <t>일 년 내내 제비꽃이 지지 않는 제단에는 함부로 발을 들인 마물이 숨어있다. 만약 시련을 통과한다면 특성 강화 소재를 얻을 수 있을지도 모른다</t>
    <phoneticPr fontId="3" type="noConversion"/>
  </si>
  <si>
    <t>수백 년 전 숲을 불태웠지만, 결국 패배했던 고대의 기계들이 지하 폐허 도시에 조용히 잠들어 있다. 장치 마물을 파괴하면 특성 강화 소재를 얻을 수 있을지도 모른다</t>
    <phoneticPr fontId="3" type="noConversion"/>
  </si>
  <si>
    <t>이 고대의 축성 제단에는 얼음 원소를 두려워하는 마물들이 가득하다. 만약 이중의 시련을 이겨내면 진귀한 성유물을 획득할 수 있을지도 모른다</t>
    <phoneticPr fontId="3" type="noConversion"/>
  </si>
  <si>
    <t>모험 등급 Lv.{0} 달성 시 해당 비경이 개방됩니다</t>
    <phoneticPr fontId="3" type="noConversion"/>
  </si>
  <si>
    <t>발견 보상</t>
    <phoneticPr fontId="3" type="noConversion"/>
  </si>
  <si>
    <t>FIND_REWARD</t>
    <phoneticPr fontId="3" type="noConversion"/>
  </si>
  <si>
    <t>비경 입구와 상호작용 후 워프를 개방합니다</t>
    <phoneticPr fontId="3" type="noConversion"/>
  </si>
  <si>
    <t>NEED_LEVEL_{0}</t>
    <phoneticPr fontId="3" type="noConversion"/>
  </si>
  <si>
    <t>ABYSS_QUEST_INFO</t>
    <phoneticPr fontId="3" type="noConversion"/>
  </si>
  <si>
    <t>BUTTON_TRACKING</t>
    <phoneticPr fontId="3" type="noConversion"/>
  </si>
  <si>
    <t>추적</t>
    <phoneticPr fontId="3" type="noConversion"/>
  </si>
  <si>
    <t>BUTTON_TRACKING_STOP</t>
    <phoneticPr fontId="3" type="noConversion"/>
  </si>
  <si>
    <t>추적 중지</t>
    <phoneticPr fontId="3" type="noConversion"/>
  </si>
  <si>
    <t>보물 수령 시 소모</t>
    <phoneticPr fontId="3" type="noConversion"/>
  </si>
  <si>
    <t>비경</t>
    <phoneticPr fontId="3" type="noConversion"/>
  </si>
  <si>
    <t>RULE_DOMAIN</t>
    <phoneticPr fontId="3" type="noConversion"/>
  </si>
  <si>
    <t>RULE_DESC</t>
    <phoneticPr fontId="3" type="noConversion"/>
  </si>
  <si>
    <t>RULE_TITLE</t>
    <phoneticPr fontId="3" type="noConversion"/>
  </si>
  <si>
    <t>규칙</t>
    <phoneticPr fontId="3" type="noConversion"/>
  </si>
  <si>
    <t>대다수 비경의 본질은 시련의 장소로 각양각색의 도전이 존재한다. 해당 도전을 완료하면 「퓨어 레진」, 「농축레진」을 이용해 결승점의 석화 고목을 활성화하여 선물을 획득할 수 있다. 성유물이 숨겨진, 「축성 비경」, 무기 돌파 소재가 숨겨진 「연무 비경」, 특성 육성 소재가 숨겨진 「숙달 비경」의 석화 고목을 활성화하려면 퓨어 레진 20pt를 소모하거나 「농축 레진」을 사용해 한 번에 두 번 도전한 물자를 생성할 수 있다. 연무 비경과 숙달 비경은 매일 다른 물자가 드랍된다</t>
    <phoneticPr fontId="3" type="noConversion"/>
  </si>
  <si>
    <t>BUTTON_WARP</t>
    <phoneticPr fontId="3" type="noConversion"/>
  </si>
  <si>
    <t>워프</t>
    <phoneticPr fontId="3" type="noConversion"/>
  </si>
  <si>
    <t>RECOMMAND_PARTY_LEVEL</t>
    <phoneticPr fontId="3" type="noConversion"/>
  </si>
  <si>
    <t>지맥 이상</t>
    <phoneticPr fontId="3" type="noConversion"/>
  </si>
  <si>
    <t>PENALTY_ICON_TEXT</t>
    <phoneticPr fontId="3" type="noConversion"/>
  </si>
  <si>
    <t>비경 상세</t>
    <phoneticPr fontId="3" type="noConversion"/>
  </si>
  <si>
    <t>토벌 리스트</t>
    <phoneticPr fontId="3" type="noConversion"/>
  </si>
  <si>
    <t>MONSTER_LIST_DETAIL</t>
    <phoneticPr fontId="3" type="noConversion"/>
  </si>
  <si>
    <t>BUTTON_MATCHING_CHALLENGE</t>
    <phoneticPr fontId="3" type="noConversion"/>
  </si>
  <si>
    <t>BUTTON_SOLO_CHALLENGE</t>
    <phoneticPr fontId="3" type="noConversion"/>
  </si>
  <si>
    <t>매칭 도전</t>
    <phoneticPr fontId="3" type="noConversion"/>
  </si>
  <si>
    <t>개인 도전</t>
    <phoneticPr fontId="3" type="noConversion"/>
  </si>
  <si>
    <t>GROUP_NAME_1</t>
    <phoneticPr fontId="3" type="noConversion"/>
  </si>
  <si>
    <t>GROUP_NAME_2</t>
  </si>
  <si>
    <t>GROUP_NAME_3</t>
  </si>
  <si>
    <t>GROUP_NAME_4</t>
  </si>
  <si>
    <t>GROUP_NAME_5</t>
  </si>
  <si>
    <t>GROUP_NAME_6</t>
  </si>
  <si>
    <t>GROUP_NAME_7</t>
  </si>
  <si>
    <t>GROUP_NAME_8</t>
  </si>
  <si>
    <t>GROUP_NAME_9</t>
  </si>
  <si>
    <t>GROUP_NAME_10</t>
  </si>
  <si>
    <t>GROUP_NAME_11</t>
  </si>
  <si>
    <t>GROUP_NAME_12</t>
  </si>
  <si>
    <t>GROUP_NAME_13</t>
  </si>
  <si>
    <t>GROUP_NAME_14</t>
  </si>
  <si>
    <t>GROUP_NAME_15</t>
  </si>
  <si>
    <t>GROUP_NAME_16</t>
  </si>
  <si>
    <t>GROUP_NAME_17</t>
  </si>
  <si>
    <t>GROUP_NAME_18</t>
  </si>
  <si>
    <t>GROUP_NAME_19</t>
  </si>
  <si>
    <t>GROUP_NAME_20</t>
  </si>
  <si>
    <t>GROUP_NAME_21</t>
  </si>
  <si>
    <t>GROUP_NAME_22</t>
  </si>
  <si>
    <t>GROUP_NAME_23</t>
  </si>
  <si>
    <t>GROUP_NAME_24</t>
  </si>
  <si>
    <t>GROUP_NAME_25</t>
  </si>
  <si>
    <t>GROUP_NAME_26</t>
  </si>
  <si>
    <t>ABYSS_NAME_10111</t>
  </si>
  <si>
    <t>ABYSS_NAME_10112</t>
  </si>
  <si>
    <t>ABYSS_NAME_10113</t>
  </si>
  <si>
    <t>ABYSS_NAME_10114</t>
  </si>
  <si>
    <t>ABYSS_NAME_10115</t>
  </si>
  <si>
    <t>ABYSS_NAME_10116</t>
  </si>
  <si>
    <t>ABYSS_NAME_10211</t>
  </si>
  <si>
    <t>ABYSS_NAME_10212</t>
  </si>
  <si>
    <t>ABYSS_NAME_10213</t>
  </si>
  <si>
    <t>ABYSS_NAME_10214</t>
  </si>
  <si>
    <t>ABYSS_NAME_10215</t>
  </si>
  <si>
    <t>ABYSS_NAME_10311</t>
  </si>
  <si>
    <t>ABYSS_NAME_10312</t>
  </si>
  <si>
    <t>ABYSS_NAME_10313</t>
  </si>
  <si>
    <t>ABYSS_NAME_10314</t>
  </si>
  <si>
    <t>ABYSS_NAME_10315</t>
  </si>
  <si>
    <t>ABYSS_NAME_10316</t>
  </si>
  <si>
    <t>ABYSS_NAME_10411</t>
  </si>
  <si>
    <t>ABYSS_NAME_10412</t>
  </si>
  <si>
    <t>ABYSS_NAME_10413</t>
  </si>
  <si>
    <t>ABYSS_NAME_10414</t>
  </si>
  <si>
    <t>ABYSS_NAME_10511</t>
  </si>
  <si>
    <t>ABYSS_NAME_10512</t>
  </si>
  <si>
    <t>ABYSS_NAME_10513</t>
  </si>
  <si>
    <t>ABYSS_NAME_10611</t>
  </si>
  <si>
    <t>ABYSS_NAME_10612</t>
  </si>
  <si>
    <t>ABYSS_NAME_10613</t>
  </si>
  <si>
    <t>ABYSS_NAME_10614</t>
  </si>
  <si>
    <t>ABYSS_NAME_10711</t>
  </si>
  <si>
    <t>ABYSS_NAME_10712</t>
  </si>
  <si>
    <t>ABYSS_NAME_10713</t>
  </si>
  <si>
    <t>ABYSS_NAME_10714</t>
  </si>
  <si>
    <t>ABYSS_NAME_10811</t>
  </si>
  <si>
    <t>ABYSS_NAME_10812</t>
  </si>
  <si>
    <t>ABYSS_NAME_10813</t>
  </si>
  <si>
    <t>ABYSS_NAME_10814</t>
  </si>
  <si>
    <t>ABYSS_NAME_10911</t>
  </si>
  <si>
    <t>ABYSS_NAME_10912</t>
  </si>
  <si>
    <t>ABYSS_NAME_10913</t>
  </si>
  <si>
    <t>ABYSS_NAME_10914</t>
  </si>
  <si>
    <t>ABYSS_NAME_11011</t>
  </si>
  <si>
    <t>ABYSS_NAME_11012</t>
  </si>
  <si>
    <t>ABYSS_NAME_11013</t>
  </si>
  <si>
    <t>ABYSS_NAME_11014</t>
  </si>
  <si>
    <t>ABYSS_NAME_11111</t>
  </si>
  <si>
    <t>ABYSS_NAME_11112</t>
  </si>
  <si>
    <t>ABYSS_NAME_11113</t>
  </si>
  <si>
    <t>ABYSS_NAME_11114</t>
  </si>
  <si>
    <t>ABYSS_NAME_11211</t>
  </si>
  <si>
    <t>ABYSS_NAME_11212</t>
  </si>
  <si>
    <t>ABYSS_NAME_11213</t>
  </si>
  <si>
    <t>ABYSS_NAME_11214</t>
  </si>
  <si>
    <t>ABYSS_NAME_11321</t>
  </si>
  <si>
    <t>ABYSS_NAME_11322</t>
  </si>
  <si>
    <t>ABYSS_NAME_11323</t>
  </si>
  <si>
    <t>ABYSS_NAME_11324</t>
  </si>
  <si>
    <t>ABYSS_NAME_11325</t>
  </si>
  <si>
    <t>ABYSS_NAME_11326</t>
  </si>
  <si>
    <t>ABYSS_NAME_11327</t>
  </si>
  <si>
    <t>ABYSS_NAME_11328</t>
  </si>
  <si>
    <t>ABYSS_NAME_11329</t>
  </si>
  <si>
    <t>ABYSS_NAME_11330</t>
  </si>
  <si>
    <t>ABYSS_NAME_11331</t>
  </si>
  <si>
    <t>ABYSS_NAME_11332</t>
  </si>
  <si>
    <t>ABYSS_NAME_11421</t>
  </si>
  <si>
    <t>ABYSS_NAME_11422</t>
  </si>
  <si>
    <t>ABYSS_NAME_11423</t>
  </si>
  <si>
    <t>ABYSS_NAME_11424</t>
  </si>
  <si>
    <t>ABYSS_NAME_11425</t>
  </si>
  <si>
    <t>ABYSS_NAME_11426</t>
  </si>
  <si>
    <t>ABYSS_NAME_11427</t>
  </si>
  <si>
    <t>ABYSS_NAME_11428</t>
  </si>
  <si>
    <t>ABYSS_NAME_11429</t>
  </si>
  <si>
    <t>ABYSS_NAME_11430</t>
  </si>
  <si>
    <t>ABYSS_NAME_11431</t>
  </si>
  <si>
    <t>ABYSS_NAME_11432</t>
  </si>
  <si>
    <t>ABYSS_NAME_11521</t>
  </si>
  <si>
    <t>ABYSS_NAME_11522</t>
  </si>
  <si>
    <t>ABYSS_NAME_11523</t>
  </si>
  <si>
    <t>ABYSS_NAME_11524</t>
  </si>
  <si>
    <t>ABYSS_NAME_11525</t>
  </si>
  <si>
    <t>ABYSS_NAME_11526</t>
  </si>
  <si>
    <t>ABYSS_NAME_11527</t>
  </si>
  <si>
    <t>ABYSS_NAME_11528</t>
  </si>
  <si>
    <t>ABYSS_NAME_11529</t>
  </si>
  <si>
    <t>ABYSS_NAME_11530</t>
  </si>
  <si>
    <t>ABYSS_NAME_11531</t>
  </si>
  <si>
    <t>ABYSS_NAME_11532</t>
  </si>
  <si>
    <t>ABYSS_NAME_11621</t>
  </si>
  <si>
    <t>ABYSS_NAME_11622</t>
  </si>
  <si>
    <t>ABYSS_NAME_11623</t>
  </si>
  <si>
    <t>ABYSS_NAME_11624</t>
  </si>
  <si>
    <t>ABYSS_NAME_11625</t>
  </si>
  <si>
    <t>ABYSS_NAME_11626</t>
  </si>
  <si>
    <t>ABYSS_NAME_11627</t>
  </si>
  <si>
    <t>ABYSS_NAME_11628</t>
  </si>
  <si>
    <t>ABYSS_NAME_11629</t>
  </si>
  <si>
    <t>ABYSS_NAME_11630</t>
  </si>
  <si>
    <t>ABYSS_NAME_11631</t>
  </si>
  <si>
    <t>ABYSS_NAME_11632</t>
  </si>
  <si>
    <t>ABYSS_NAME_11731</t>
  </si>
  <si>
    <t>ABYSS_NAME_11732</t>
  </si>
  <si>
    <t>ABYSS_NAME_11733</t>
  </si>
  <si>
    <t>ABYSS_NAME_11734</t>
  </si>
  <si>
    <t>ABYSS_NAME_11735</t>
  </si>
  <si>
    <t>ABYSS_NAME_11736</t>
  </si>
  <si>
    <t>ABYSS_NAME_11737</t>
  </si>
  <si>
    <t>ABYSS_NAME_11738</t>
  </si>
  <si>
    <t>ABYSS_NAME_11739</t>
  </si>
  <si>
    <t>ABYSS_NAME_11740</t>
  </si>
  <si>
    <t>ABYSS_NAME_11741</t>
  </si>
  <si>
    <t>ABYSS_NAME_11742</t>
  </si>
  <si>
    <t>ABYSS_NAME_11831</t>
  </si>
  <si>
    <t>ABYSS_NAME_11832</t>
  </si>
  <si>
    <t>ABYSS_NAME_11833</t>
  </si>
  <si>
    <t>ABYSS_NAME_11834</t>
  </si>
  <si>
    <t>ABYSS_NAME_11835</t>
  </si>
  <si>
    <t>ABYSS_NAME_11836</t>
  </si>
  <si>
    <t>ABYSS_NAME_11837</t>
  </si>
  <si>
    <t>ABYSS_NAME_11838</t>
  </si>
  <si>
    <t>ABYSS_NAME_11839</t>
  </si>
  <si>
    <t>ABYSS_NAME_11840</t>
  </si>
  <si>
    <t>ABYSS_NAME_11841</t>
  </si>
  <si>
    <t>ABYSS_NAME_11842</t>
  </si>
  <si>
    <t>ABYSS_NAME_11931</t>
  </si>
  <si>
    <t>ABYSS_NAME_11932</t>
  </si>
  <si>
    <t>ABYSS_NAME_11933</t>
  </si>
  <si>
    <t>ABYSS_NAME_11934</t>
  </si>
  <si>
    <t>ABYSS_NAME_11935</t>
  </si>
  <si>
    <t>ABYSS_NAME_11936</t>
  </si>
  <si>
    <t>ABYSS_NAME_11937</t>
  </si>
  <si>
    <t>ABYSS_NAME_11938</t>
  </si>
  <si>
    <t>ABYSS_NAME_11939</t>
  </si>
  <si>
    <t>ABYSS_NAME_11940</t>
  </si>
  <si>
    <t>ABYSS_NAME_11941</t>
  </si>
  <si>
    <t>ABYSS_NAME_11942</t>
  </si>
  <si>
    <t>ABYSS_NAME_12031</t>
  </si>
  <si>
    <t>ABYSS_NAME_12032</t>
  </si>
  <si>
    <t>ABYSS_NAME_12033</t>
  </si>
  <si>
    <t>ABYSS_NAME_12034</t>
  </si>
  <si>
    <t>ABYSS_NAME_12035</t>
  </si>
  <si>
    <t>ABYSS_NAME_12036</t>
  </si>
  <si>
    <t>ABYSS_NAME_12037</t>
  </si>
  <si>
    <t>ABYSS_NAME_12038</t>
  </si>
  <si>
    <t>ABYSS_NAME_12039</t>
  </si>
  <si>
    <t>ABYSS_NAME_12040</t>
  </si>
  <si>
    <t>ABYSS_NAME_12041</t>
  </si>
  <si>
    <t>ABYSS_NAME_12042</t>
  </si>
  <si>
    <t>ABYSS_NAME_12141</t>
  </si>
  <si>
    <t>ABYSS_NAME_12142</t>
  </si>
  <si>
    <t>ABYSS_NAME_12143</t>
  </si>
  <si>
    <t>ABYSS_NAME_12144</t>
  </si>
  <si>
    <t>ABYSS_NAME_12145</t>
  </si>
  <si>
    <t>ABYSS_NAME_12146</t>
  </si>
  <si>
    <t>ABYSS_NAME_12241</t>
  </si>
  <si>
    <t>ABYSS_NAME_12242</t>
  </si>
  <si>
    <t>ABYSS_NAME_12243</t>
  </si>
  <si>
    <t>ABYSS_NAME_12244</t>
  </si>
  <si>
    <t>ABYSS_NAME_12341</t>
  </si>
  <si>
    <t>ABYSS_NAME_12342</t>
  </si>
  <si>
    <t>ABYSS_NAME_12343</t>
  </si>
  <si>
    <t>ABYSS_NAME_12344</t>
  </si>
  <si>
    <t>ABYSS_NAME_12441</t>
  </si>
  <si>
    <t>ABYSS_NAME_12442</t>
  </si>
  <si>
    <t>ABYSS_NAME_12443</t>
  </si>
  <si>
    <t>ABYSS_NAME_12444</t>
  </si>
  <si>
    <t>ABYSS_NAME_12541</t>
  </si>
  <si>
    <t>ABYSS_NAME_12542</t>
  </si>
  <si>
    <t>ABYSS_NAME_12543</t>
  </si>
  <si>
    <t>ABYSS_NAME_12544</t>
  </si>
  <si>
    <t>ABYSS_NAME_12641</t>
  </si>
  <si>
    <t>ABYSS_NAME_12642</t>
  </si>
  <si>
    <t>ABYSS_NAME_12643</t>
  </si>
  <si>
    <t>ABYSS_NAME_12644</t>
  </si>
  <si>
    <t>ABYSS_DESC_1</t>
    <phoneticPr fontId="3" type="noConversion"/>
  </si>
  <si>
    <t>#비경 그룹 이름</t>
    <phoneticPr fontId="3" type="noConversion"/>
  </si>
  <si>
    <t>토벌 리스트 그룹</t>
    <phoneticPr fontId="3" type="noConversion"/>
  </si>
  <si>
    <t>추천 원소 그룹</t>
    <phoneticPr fontId="3" type="noConversion"/>
  </si>
  <si>
    <t>MONSTER_LIST_GROUP</t>
    <phoneticPr fontId="3" type="noConversion"/>
  </si>
  <si>
    <t>몬스터 이름</t>
    <phoneticPr fontId="3" type="noConversion"/>
  </si>
  <si>
    <t>MONSTER_NAME</t>
    <phoneticPr fontId="3" type="noConversion"/>
  </si>
  <si>
    <t>몬스터 레벨</t>
    <phoneticPr fontId="3" type="noConversion"/>
  </si>
  <si>
    <t>MONSTER_LEVEL</t>
    <phoneticPr fontId="3" type="noConversion"/>
  </si>
  <si>
    <t>몬스터 아이콘</t>
    <phoneticPr fontId="3" type="noConversion"/>
  </si>
  <si>
    <t>MONSTER_ICON</t>
    <phoneticPr fontId="3" type="noConversion"/>
  </si>
  <si>
    <t>#몬스터 이름</t>
    <phoneticPr fontId="3" type="noConversion"/>
  </si>
  <si>
    <t>몬스터 ID</t>
    <phoneticPr fontId="3" type="noConversion"/>
  </si>
  <si>
    <t>MONSTER_ID</t>
    <phoneticPr fontId="3" type="noConversion"/>
  </si>
  <si>
    <t>CLEAR_REWARD_GROUP</t>
    <phoneticPr fontId="3" type="noConversion"/>
  </si>
  <si>
    <t>발견 보상 그룹</t>
    <phoneticPr fontId="3" type="noConversion"/>
  </si>
  <si>
    <t>FIND_REWARD_GROUP</t>
    <phoneticPr fontId="3" type="noConversion"/>
  </si>
  <si>
    <t>#보상 종류</t>
    <phoneticPr fontId="3" type="noConversion"/>
  </si>
  <si>
    <t>REWARD_KIND</t>
    <phoneticPr fontId="3" type="noConversion"/>
  </si>
  <si>
    <t>TITLE_ABYSS_DETAIL</t>
    <phoneticPr fontId="3" type="noConversion"/>
  </si>
  <si>
    <t>TITLE_PENALTY_TEXT</t>
    <phoneticPr fontId="3" type="noConversion"/>
  </si>
  <si>
    <t>원소 타입</t>
    <phoneticPr fontId="3" type="noConversion"/>
  </si>
  <si>
    <t>ITEM_NAME_102301</t>
  </si>
  <si>
    <t>ITEM_NAME_101501</t>
  </si>
  <si>
    <t>모라</t>
    <phoneticPr fontId="3" type="noConversion"/>
  </si>
  <si>
    <t>RESIN_POINT_REWARD_TEXT</t>
    <phoneticPr fontId="3" type="noConversion"/>
  </si>
  <si>
    <t>RESIN_POINT_TREASURE_TEXT</t>
    <phoneticPr fontId="3" type="noConversion"/>
  </si>
  <si>
    <t>TITLE_MATCHING_CHALLENGE</t>
    <phoneticPr fontId="3" type="noConversion"/>
  </si>
  <si>
    <t>매칭 중…</t>
    <phoneticPr fontId="3" type="noConversion"/>
  </si>
  <si>
    <t>MATCHING_MESSAGE</t>
    <phoneticPr fontId="3" type="noConversion"/>
  </si>
  <si>
    <t>BUTTON_MATCHING_CANCEL</t>
    <phoneticPr fontId="3" type="noConversion"/>
  </si>
  <si>
    <t>매칭 취소</t>
    <phoneticPr fontId="3" type="noConversion"/>
  </si>
  <si>
    <t>다인 도전</t>
    <phoneticPr fontId="3" type="noConversion"/>
  </si>
  <si>
    <t>BUTTON_PARTY_CHALLENGE</t>
    <phoneticPr fontId="3" type="noConversion"/>
  </si>
  <si>
    <t>TITLE_PARTY_CHALLENGE_COUNTING</t>
    <phoneticPr fontId="3" type="noConversion"/>
  </si>
  <si>
    <t>취소</t>
    <phoneticPr fontId="3" type="noConversion"/>
  </si>
  <si>
    <t>BUTTON_CANCEL</t>
    <phoneticPr fontId="3" type="noConversion"/>
  </si>
  <si>
    <t>BUTTON_NEXT</t>
    <phoneticPr fontId="3" type="noConversion"/>
  </si>
  <si>
    <t>확인</t>
    <phoneticPr fontId="3" type="noConversion"/>
  </si>
  <si>
    <t>※ 임시로 관련 정보만 표시했습니다</t>
    <phoneticPr fontId="3" type="noConversion"/>
  </si>
  <si>
    <t>ABYSS_TOOLTIP_ITEM_GAIN</t>
    <phoneticPr fontId="3" type="noConversion"/>
  </si>
  <si>
    <t>장금의 꽃 활성화 보상</t>
  </si>
  <si>
    <t>장금의 꽃 활성화 보상</t>
    <phoneticPr fontId="3" type="noConversion"/>
  </si>
  <si>
    <t>ITEM_GAIN_79</t>
  </si>
  <si>
    <t>ABYSS_TOOLTIP_SET_INCLUDE</t>
    <phoneticPr fontId="3" type="noConversion"/>
  </si>
  <si>
    <t>세트 포함</t>
    <phoneticPr fontId="3" type="noConversion"/>
  </si>
  <si>
    <t>ITEM_TYPE_NAME_6</t>
    <phoneticPr fontId="3" type="noConversion"/>
  </si>
  <si>
    <t>생명의 꽃</t>
  </si>
  <si>
    <t>죽음의 깃털</t>
  </si>
  <si>
    <t>시간의 모래</t>
  </si>
  <si>
    <t>공간의 성배</t>
  </si>
  <si>
    <t>이성의 왕관</t>
  </si>
  <si>
    <t>해당 비경은 아직 개방되지 않았습니다</t>
    <phoneticPr fontId="3" type="noConversion"/>
  </si>
  <si>
    <t>TOAST_ABYSS_NOT_OPENED</t>
    <phoneticPr fontId="3" type="noConversion"/>
  </si>
  <si>
    <t>현재 보유 {0}</t>
    <phoneticPr fontId="3" type="noConversion"/>
  </si>
  <si>
    <t>ABYSS_TOOLTIP_STACK</t>
    <phoneticPr fontId="3" type="noConversion"/>
  </si>
  <si>
    <t>{0} 다인 모드 매칭 성공. 다인 모드 입장 카운트다운 {1}</t>
    <phoneticPr fontId="3" type="noConversion"/>
  </si>
  <si>
    <t>축성 비경: 정화의 화염 I</t>
    <phoneticPr fontId="3" type="noConversion"/>
  </si>
  <si>
    <t>MONSTER_NAME_115001</t>
  </si>
  <si>
    <t>MONSTER_NAME_134001</t>
  </si>
  <si>
    <t>MONSTER_NAME_136001</t>
  </si>
  <si>
    <t>MONSTER_NAME_138001</t>
  </si>
  <si>
    <t>MONSTER_NAME_147001</t>
  </si>
  <si>
    <t>MONSTER_NAME_154001</t>
  </si>
  <si>
    <t>MONSTER_NAME_159001</t>
  </si>
  <si>
    <t>MONSTER_NAME_169001</t>
  </si>
  <si>
    <t>MONSTER_NAME_171001</t>
  </si>
  <si>
    <t>MONSTER_NAME_180001</t>
  </si>
  <si>
    <t>MONSTER_NAME_188001</t>
  </si>
  <si>
    <t>MONSTER_NAME_190001</t>
  </si>
  <si>
    <t>MONSTER_NAME_115002</t>
  </si>
  <si>
    <t>MONSTER_NAME_134002</t>
  </si>
  <si>
    <t>MONSTER_NAME_136002</t>
  </si>
  <si>
    <t>MONSTER_NAME_138002</t>
  </si>
  <si>
    <t>MONSTER_NAME_147002</t>
  </si>
  <si>
    <t>MONSTER_NAME_154002</t>
  </si>
  <si>
    <t>MONSTER_NAME_159002</t>
  </si>
  <si>
    <t>MONSTER_NAME_169002</t>
  </si>
  <si>
    <t>MONSTER_NAME_171002</t>
  </si>
  <si>
    <t>MONSTER_NAME_180002</t>
  </si>
  <si>
    <t>MONSTER_NAME_188002</t>
  </si>
  <si>
    <t>MONSTER_NAME_190002</t>
  </si>
  <si>
    <t>MONSTER_NAME_115003</t>
  </si>
  <si>
    <t>MONSTER_NAME_134003</t>
  </si>
  <si>
    <t>MONSTER_NAME_136003</t>
  </si>
  <si>
    <t>MONSTER_NAME_138003</t>
  </si>
  <si>
    <t>MONSTER_NAME_147003</t>
  </si>
  <si>
    <t>MONSTER_NAME_154003</t>
  </si>
  <si>
    <t>MONSTER_NAME_159003</t>
  </si>
  <si>
    <t>MONSTER_NAME_169003</t>
  </si>
  <si>
    <t>MONSTER_NAME_171003</t>
  </si>
  <si>
    <t>MONSTER_NAME_180003</t>
  </si>
  <si>
    <t>MONSTER_NAME_188003</t>
  </si>
  <si>
    <t>MONSTER_NAME_190003</t>
  </si>
  <si>
    <t>MONSTER_NAME_115004</t>
  </si>
  <si>
    <t>MONSTER_NAME_134004</t>
  </si>
  <si>
    <t>MONSTER_NAME_136004</t>
  </si>
  <si>
    <t>MONSTER_NAME_138004</t>
  </si>
  <si>
    <t>MONSTER_NAME_147004</t>
  </si>
  <si>
    <t>MONSTER_NAME_154004</t>
  </si>
  <si>
    <t>MONSTER_NAME_159004</t>
  </si>
  <si>
    <t>MONSTER_NAME_169004</t>
  </si>
  <si>
    <t>MONSTER_NAME_171004</t>
  </si>
  <si>
    <t>MONSTER_NAME_180004</t>
  </si>
  <si>
    <t>MONSTER_NAME_188004</t>
  </si>
  <si>
    <t>MONSTER_NAME_190004</t>
  </si>
  <si>
    <t>MONSTER_NAME_115005</t>
  </si>
  <si>
    <t>MONSTER_NAME_134005</t>
  </si>
  <si>
    <t>MONSTER_NAME_136005</t>
  </si>
  <si>
    <t>MONSTER_NAME_138005</t>
  </si>
  <si>
    <t>MONSTER_NAME_147005</t>
  </si>
  <si>
    <t>MONSTER_NAME_154005</t>
  </si>
  <si>
    <t>MONSTER_NAME_159005</t>
  </si>
  <si>
    <t>MONSTER_NAME_169005</t>
  </si>
  <si>
    <t>MONSTER_NAME_180005</t>
  </si>
  <si>
    <t>MONSTER_NAME_188005</t>
  </si>
  <si>
    <t>MONSTER_NAME_190005</t>
  </si>
  <si>
    <t>MONSTER_NAME_115006</t>
  </si>
  <si>
    <t>MONSTER_NAME_134006</t>
  </si>
  <si>
    <t>MONSTER_NAME_136006</t>
  </si>
  <si>
    <t>MONSTER_NAME_138006</t>
  </si>
  <si>
    <t>MONSTER_NAME_147006</t>
  </si>
  <si>
    <t>MONSTER_NAME_154006</t>
  </si>
  <si>
    <t>MONSTER_NAME_159006</t>
  </si>
  <si>
    <t>MONSTER_NAME_169006</t>
  </si>
  <si>
    <t>MONSTER_NAME_180006</t>
  </si>
  <si>
    <t>MONSTER_NAME_188006</t>
  </si>
  <si>
    <t>MONSTER_NAME_190006</t>
  </si>
  <si>
    <t>MONSTER_NAME_115007</t>
  </si>
  <si>
    <t>MONSTER_NAME_134007</t>
  </si>
  <si>
    <t>MONSTER_NAME_136007</t>
  </si>
  <si>
    <t>MONSTER_NAME_138007</t>
  </si>
  <si>
    <t>MONSTER_NAME_147007</t>
  </si>
  <si>
    <t>MONSTER_NAME_154007</t>
  </si>
  <si>
    <t>MONSTER_NAME_159007</t>
  </si>
  <si>
    <t>MONSTER_NAME_169007</t>
  </si>
  <si>
    <t>MONSTER_NAME_180007</t>
  </si>
  <si>
    <t>MONSTER_NAME_188007</t>
  </si>
  <si>
    <t>MONSTER_NAME_190007</t>
  </si>
  <si>
    <t>MONSTER_NAME_115008</t>
  </si>
  <si>
    <t>MONSTER_NAME_134008</t>
  </si>
  <si>
    <t>MONSTER_NAME_136008</t>
  </si>
  <si>
    <t>MONSTER_NAME_138008</t>
  </si>
  <si>
    <t>MONSTER_NAME_147008</t>
  </si>
  <si>
    <t>MONSTER_NAME_154008</t>
  </si>
  <si>
    <t>MONSTER_NAME_159008</t>
  </si>
  <si>
    <t>MONSTER_NAME_169008</t>
  </si>
  <si>
    <t>MONSTER_NAME_180008</t>
  </si>
  <si>
    <t>MONSTER_NAME_188008</t>
  </si>
  <si>
    <t>MONSTER_NAME_190008</t>
  </si>
  <si>
    <t>MONSTER_NAME_115009</t>
  </si>
  <si>
    <t>MONSTER_NAME_134009</t>
  </si>
  <si>
    <t>MONSTER_NAME_136009</t>
  </si>
  <si>
    <t>MONSTER_NAME_138009</t>
  </si>
  <si>
    <t>MONSTER_NAME_147009</t>
  </si>
  <si>
    <t>MONSTER_NAME_154009</t>
  </si>
  <si>
    <t>MONSTER_NAME_159009</t>
  </si>
  <si>
    <t>MONSTER_NAME_169009</t>
  </si>
  <si>
    <t>MONSTER_NAME_180009</t>
  </si>
  <si>
    <t>MONSTER_NAME_188009</t>
  </si>
  <si>
    <t>MONSTER_NAME_190009</t>
  </si>
  <si>
    <t>MONSTER_NAME_115010</t>
  </si>
  <si>
    <t>MONSTER_NAME_134010</t>
  </si>
  <si>
    <t>MONSTER_NAME_136010</t>
  </si>
  <si>
    <t>MONSTER_NAME_138010</t>
  </si>
  <si>
    <t>MONSTER_NAME_147010</t>
  </si>
  <si>
    <t>MONSTER_NAME_154010</t>
  </si>
  <si>
    <t>MONSTER_NAME_159010</t>
  </si>
  <si>
    <t>MONSTER_NAME_169010</t>
  </si>
  <si>
    <t>MONSTER_NAME_180010</t>
  </si>
  <si>
    <t>MONSTER_NAME_188010</t>
  </si>
  <si>
    <t>MONSTER_NAME_190010</t>
  </si>
  <si>
    <t>MONSTER_NAME_115011</t>
  </si>
  <si>
    <t>MONSTER_NAME_134011</t>
  </si>
  <si>
    <t>MONSTER_NAME_136011</t>
  </si>
  <si>
    <t>MONSTER_NAME_138011</t>
  </si>
  <si>
    <t>MONSTER_NAME_147011</t>
  </si>
  <si>
    <t>MONSTER_NAME_154011</t>
  </si>
  <si>
    <t>MONSTER_NAME_159011</t>
  </si>
  <si>
    <t>MONSTER_NAME_169011</t>
  </si>
  <si>
    <t>MONSTER_NAME_180011</t>
  </si>
  <si>
    <t>MONSTER_NAME_188011</t>
  </si>
  <si>
    <t>MONSTER_NAME_190011</t>
  </si>
  <si>
    <t>MONSTER_NAME_115012</t>
  </si>
  <si>
    <t>MONSTER_NAME_134012</t>
  </si>
  <si>
    <t>MONSTER_NAME_136012</t>
  </si>
  <si>
    <t>MONSTER_NAME_138012</t>
  </si>
  <si>
    <t>MONSTER_NAME_147012</t>
  </si>
  <si>
    <t>MONSTER_NAME_154012</t>
  </si>
  <si>
    <t>MONSTER_NAME_159012</t>
  </si>
  <si>
    <t>MONSTER_NAME_169012</t>
  </si>
  <si>
    <t>MONSTER_NAME_171005</t>
  </si>
  <si>
    <t>MONSTER_NAME_180012</t>
  </si>
  <si>
    <t>MONSTER_NAME_188012</t>
  </si>
  <si>
    <t>MONSTER_NAME_190012</t>
  </si>
  <si>
    <t>MONSTER_NAME_115013</t>
  </si>
  <si>
    <t>MONSTER_NAME_134013</t>
  </si>
  <si>
    <t>MONSTER_NAME_136013</t>
  </si>
  <si>
    <t>MONSTER_NAME_138013</t>
  </si>
  <si>
    <t>MONSTER_NAME_147013</t>
  </si>
  <si>
    <t>MONSTER_NAME_154013</t>
  </si>
  <si>
    <t>MONSTER_NAME_159013</t>
  </si>
  <si>
    <t>MONSTER_NAME_169013</t>
  </si>
  <si>
    <t>MONSTER_NAME_171006</t>
  </si>
  <si>
    <t>MONSTER_NAME_180013</t>
  </si>
  <si>
    <t>MONSTER_NAME_188013</t>
  </si>
  <si>
    <t>MONSTER_NAME_190013</t>
  </si>
  <si>
    <t>MONSTER_NAME_115014</t>
  </si>
  <si>
    <t>MONSTER_NAME_134014</t>
  </si>
  <si>
    <t>MONSTER_NAME_136014</t>
  </si>
  <si>
    <t>MONSTER_NAME_138014</t>
  </si>
  <si>
    <t>MONSTER_NAME_147014</t>
  </si>
  <si>
    <t>MONSTER_NAME_154014</t>
  </si>
  <si>
    <t>MONSTER_NAME_159014</t>
  </si>
  <si>
    <t>MONSTER_NAME_169014</t>
  </si>
  <si>
    <t>MONSTER_NAME_180014</t>
  </si>
  <si>
    <t>MONSTER_NAME_188014</t>
  </si>
  <si>
    <t>MONSTER_NAME_190014</t>
  </si>
  <si>
    <t>MONSTER_NAME_115015</t>
  </si>
  <si>
    <t>MONSTER_NAME_134015</t>
  </si>
  <si>
    <t>MONSTER_NAME_136015</t>
  </si>
  <si>
    <t>MONSTER_NAME_138015</t>
  </si>
  <si>
    <t>MONSTER_NAME_147015</t>
  </si>
  <si>
    <t>MONSTER_NAME_154015</t>
  </si>
  <si>
    <t>MONSTER_NAME_159015</t>
  </si>
  <si>
    <t>MONSTER_NAME_169015</t>
  </si>
  <si>
    <t>MONSTER_NAME_180015</t>
  </si>
  <si>
    <t>MONSTER_NAME_188015</t>
  </si>
  <si>
    <t>MONSTER_NAME_190015</t>
  </si>
  <si>
    <t>MONSTER_NAME_115016</t>
  </si>
  <si>
    <t>MONSTER_NAME_134016</t>
  </si>
  <si>
    <t>MONSTER_NAME_136016</t>
  </si>
  <si>
    <t>MONSTER_NAME_138016</t>
  </si>
  <si>
    <t>MONSTER_NAME_147016</t>
  </si>
  <si>
    <t>MONSTER_NAME_154016</t>
  </si>
  <si>
    <t>MONSTER_NAME_159016</t>
  </si>
  <si>
    <t>MONSTER_NAME_169016</t>
  </si>
  <si>
    <t>MONSTER_NAME_171007</t>
  </si>
  <si>
    <t>MONSTER_NAME_180016</t>
  </si>
  <si>
    <t>MONSTER_NAME_188016</t>
  </si>
  <si>
    <t>MONSTER_NAME_190016</t>
  </si>
  <si>
    <t>MONSTER_NAME_115017</t>
  </si>
  <si>
    <t>MONSTER_NAME_134017</t>
  </si>
  <si>
    <t>MONSTER_NAME_136017</t>
  </si>
  <si>
    <t>MONSTER_NAME_138017</t>
  </si>
  <si>
    <t>MONSTER_NAME_147017</t>
  </si>
  <si>
    <t>MONSTER_NAME_154017</t>
  </si>
  <si>
    <t>MONSTER_NAME_159017</t>
  </si>
  <si>
    <t>MONSTER_NAME_169017</t>
  </si>
  <si>
    <t>MONSTER_NAME_171008</t>
  </si>
  <si>
    <t>MONSTER_NAME_180017</t>
  </si>
  <si>
    <t>MONSTER_NAME_188017</t>
  </si>
  <si>
    <t>MONSTER_NAME_190017</t>
  </si>
  <si>
    <t>MONSTER_NAME_115018</t>
  </si>
  <si>
    <t>MONSTER_NAME_134018</t>
  </si>
  <si>
    <t>MONSTER_NAME_136018</t>
  </si>
  <si>
    <t>MONSTER_NAME_138018</t>
  </si>
  <si>
    <t>MONSTER_NAME_147018</t>
  </si>
  <si>
    <t>MONSTER_NAME_154018</t>
  </si>
  <si>
    <t>MONSTER_NAME_159018</t>
  </si>
  <si>
    <t>MONSTER_NAME_169018</t>
  </si>
  <si>
    <t>MONSTER_NAME_171009</t>
  </si>
  <si>
    <t>MONSTER_NAME_180018</t>
  </si>
  <si>
    <t>MONSTER_NAME_188018</t>
  </si>
  <si>
    <t>MONSTER_NAME_190018</t>
  </si>
  <si>
    <t>MONSTER_NAME_115019</t>
  </si>
  <si>
    <t>MONSTER_NAME_134019</t>
  </si>
  <si>
    <t>MONSTER_NAME_136019</t>
  </si>
  <si>
    <t>MONSTER_NAME_138019</t>
  </si>
  <si>
    <t>MONSTER_NAME_147019</t>
  </si>
  <si>
    <t>MONSTER_NAME_154019</t>
  </si>
  <si>
    <t>MONSTER_NAME_159019</t>
  </si>
  <si>
    <t>MONSTER_NAME_169019</t>
  </si>
  <si>
    <t>MONSTER_NAME_171010</t>
  </si>
  <si>
    <t>MONSTER_NAME_180019</t>
  </si>
  <si>
    <t>MONSTER_NAME_188019</t>
  </si>
  <si>
    <t>MONSTER_NAME_190019</t>
  </si>
  <si>
    <t>MONSTER_NAME_115020</t>
  </si>
  <si>
    <t>MONSTER_NAME_134020</t>
  </si>
  <si>
    <t>MONSTER_NAME_136020</t>
  </si>
  <si>
    <t>MONSTER_NAME_138020</t>
  </si>
  <si>
    <t>MONSTER_NAME_147020</t>
  </si>
  <si>
    <t>MONSTER_NAME_154020</t>
  </si>
  <si>
    <t>MONSTER_NAME_159020</t>
  </si>
  <si>
    <t>MONSTER_NAME_169020</t>
  </si>
  <si>
    <t>MONSTER_NAME_171011</t>
  </si>
  <si>
    <t>MONSTER_NAME_180020</t>
  </si>
  <si>
    <t>MONSTER_NAME_188020</t>
  </si>
  <si>
    <t>MONSTER_NAME_190020</t>
  </si>
  <si>
    <t>MONSTER_NAME_115021</t>
  </si>
  <si>
    <t>MONSTER_NAME_134021</t>
  </si>
  <si>
    <t>MONSTER_NAME_136021</t>
  </si>
  <si>
    <t>MONSTER_NAME_138021</t>
  </si>
  <si>
    <t>MONSTER_NAME_147021</t>
  </si>
  <si>
    <t>MONSTER_NAME_154021</t>
  </si>
  <si>
    <t>MONSTER_NAME_159021</t>
  </si>
  <si>
    <t>MONSTER_NAME_169021</t>
  </si>
  <si>
    <t>MONSTER_NAME_171012</t>
  </si>
  <si>
    <t>MONSTER_NAME_180021</t>
  </si>
  <si>
    <t>MONSTER_NAME_188021</t>
  </si>
  <si>
    <t>MONSTER_NAME_190021</t>
  </si>
  <si>
    <t>MONSTER_NAME_115022</t>
  </si>
  <si>
    <t>MONSTER_NAME_134022</t>
  </si>
  <si>
    <t>MONSTER_NAME_136022</t>
  </si>
  <si>
    <t>MONSTER_NAME_138022</t>
  </si>
  <si>
    <t>MONSTER_NAME_147022</t>
  </si>
  <si>
    <t>MONSTER_NAME_154022</t>
  </si>
  <si>
    <t>MONSTER_NAME_159022</t>
  </si>
  <si>
    <t>MONSTER_NAME_169022</t>
  </si>
  <si>
    <t>MONSTER_NAME_171013</t>
  </si>
  <si>
    <t>MONSTER_NAME_180022</t>
  </si>
  <si>
    <t>MONSTER_NAME_188022</t>
  </si>
  <si>
    <t>MONSTER_NAME_190022</t>
  </si>
  <si>
    <t>MONSTER_NAME_115023</t>
  </si>
  <si>
    <t>MONSTER_NAME_134023</t>
  </si>
  <si>
    <t>MONSTER_NAME_136023</t>
  </si>
  <si>
    <t>MONSTER_NAME_138023</t>
  </si>
  <si>
    <t>MONSTER_NAME_147023</t>
  </si>
  <si>
    <t>MONSTER_NAME_154023</t>
  </si>
  <si>
    <t>MONSTER_NAME_159023</t>
  </si>
  <si>
    <t>MONSTER_NAME_169023</t>
  </si>
  <si>
    <t>MONSTER_NAME_171014</t>
  </si>
  <si>
    <t>MONSTER_NAME_180023</t>
  </si>
  <si>
    <t>MONSTER_NAME_188023</t>
  </si>
  <si>
    <t>MONSTER_NAME_190023</t>
  </si>
  <si>
    <t>MONSTER_NAME_115024</t>
  </si>
  <si>
    <t>MONSTER_NAME_134024</t>
  </si>
  <si>
    <t>MONSTER_NAME_136024</t>
  </si>
  <si>
    <t>MONSTER_NAME_138024</t>
  </si>
  <si>
    <t>MONSTER_NAME_147024</t>
  </si>
  <si>
    <t>MONSTER_NAME_154024</t>
  </si>
  <si>
    <t>MONSTER_NAME_159024</t>
  </si>
  <si>
    <t>MONSTER_NAME_169024</t>
  </si>
  <si>
    <t>MONSTER_NAME_171015</t>
  </si>
  <si>
    <t>MONSTER_NAME_180024</t>
  </si>
  <si>
    <t>MONSTER_NAME_188024</t>
  </si>
  <si>
    <t>MONSTER_NAME_190024</t>
  </si>
  <si>
    <t>MONSTER_NAME_115025</t>
  </si>
  <si>
    <t>MONSTER_NAME_134025</t>
  </si>
  <si>
    <t>MONSTER_NAME_136025</t>
  </si>
  <si>
    <t>MONSTER_NAME_138025</t>
  </si>
  <si>
    <t>MONSTER_NAME_147025</t>
  </si>
  <si>
    <t>MONSTER_NAME_154025</t>
  </si>
  <si>
    <t>MONSTER_NAME_159025</t>
  </si>
  <si>
    <t>MONSTER_NAME_169025</t>
  </si>
  <si>
    <t>MONSTER_NAME_171016</t>
  </si>
  <si>
    <t>MONSTER_NAME_180025</t>
  </si>
  <si>
    <t>MONSTER_NAME_188025</t>
  </si>
  <si>
    <t>MONSTER_NAME_190025</t>
  </si>
  <si>
    <t>MONSTER_NAME_115026</t>
  </si>
  <si>
    <t>MONSTER_NAME_134026</t>
  </si>
  <si>
    <t>MONSTER_NAME_136026</t>
  </si>
  <si>
    <t>MONSTER_NAME_138026</t>
  </si>
  <si>
    <t>MONSTER_NAME_147026</t>
  </si>
  <si>
    <t>MONSTER_NAME_154026</t>
  </si>
  <si>
    <t>MONSTER_NAME_159026</t>
  </si>
  <si>
    <t>MONSTER_NAME_169026</t>
  </si>
  <si>
    <t>MONSTER_NAME_171017</t>
  </si>
  <si>
    <t>MONSTER_NAME_180026</t>
  </si>
  <si>
    <t>MONSTER_NAME_188026</t>
  </si>
  <si>
    <t>MONSTER_NAME_190026</t>
  </si>
  <si>
    <t>MONSTER_NAME_115027</t>
  </si>
  <si>
    <t>MONSTER_NAME_134027</t>
  </si>
  <si>
    <t>MONSTER_NAME_136027</t>
  </si>
  <si>
    <t>MONSTER_NAME_138027</t>
  </si>
  <si>
    <t>MONSTER_NAME_147027</t>
  </si>
  <si>
    <t>MONSTER_NAME_154027</t>
  </si>
  <si>
    <t>MONSTER_NAME_159027</t>
  </si>
  <si>
    <t>MONSTER_NAME_169027</t>
  </si>
  <si>
    <t>MONSTER_NAME_171018</t>
  </si>
  <si>
    <t>MONSTER_NAME_180027</t>
  </si>
  <si>
    <t>MONSTER_NAME_188027</t>
  </si>
  <si>
    <t>MONSTER_NAME_190027</t>
  </si>
  <si>
    <t>MONSTER_NAME_115028</t>
  </si>
  <si>
    <t>MONSTER_NAME_134028</t>
  </si>
  <si>
    <t>MONSTER_NAME_136028</t>
  </si>
  <si>
    <t>MONSTER_NAME_138028</t>
  </si>
  <si>
    <t>MONSTER_NAME_147028</t>
  </si>
  <si>
    <t>MONSTER_NAME_154028</t>
  </si>
  <si>
    <t>MONSTER_NAME_159028</t>
  </si>
  <si>
    <t>MONSTER_NAME_169028</t>
  </si>
  <si>
    <t>MONSTER_NAME_171019</t>
  </si>
  <si>
    <t>MONSTER_NAME_180028</t>
  </si>
  <si>
    <t>MONSTER_NAME_188028</t>
  </si>
  <si>
    <t>MONSTER_NAME_190028</t>
  </si>
  <si>
    <t>MONSTER_NAME_115029</t>
  </si>
  <si>
    <t>MONSTER_NAME_134029</t>
  </si>
  <si>
    <t>MONSTER_NAME_136029</t>
  </si>
  <si>
    <t>MONSTER_NAME_138029</t>
  </si>
  <si>
    <t>MONSTER_NAME_147029</t>
  </si>
  <si>
    <t>MONSTER_NAME_154029</t>
  </si>
  <si>
    <t>MONSTER_NAME_159029</t>
  </si>
  <si>
    <t>MONSTER_NAME_169029</t>
  </si>
  <si>
    <t>MONSTER_NAME_171020</t>
  </si>
  <si>
    <t>MONSTER_NAME_180029</t>
  </si>
  <si>
    <t>MONSTER_NAME_188029</t>
  </si>
  <si>
    <t>MONSTER_NAME_190029</t>
  </si>
  <si>
    <t>MONSTER_NAME_115030</t>
  </si>
  <si>
    <t>MONSTER_NAME_134030</t>
  </si>
  <si>
    <t>MONSTER_NAME_136030</t>
  </si>
  <si>
    <t>MONSTER_NAME_138030</t>
  </si>
  <si>
    <t>MONSTER_NAME_147030</t>
  </si>
  <si>
    <t>MONSTER_NAME_154030</t>
  </si>
  <si>
    <t>MONSTER_NAME_159030</t>
  </si>
  <si>
    <t>MONSTER_NAME_169030</t>
  </si>
  <si>
    <t>MONSTER_NAME_171021</t>
  </si>
  <si>
    <t>MONSTER_NAME_180030</t>
  </si>
  <si>
    <t>MONSTER_NAME_188030</t>
  </si>
  <si>
    <t>MONSTER_NAME_190030</t>
  </si>
  <si>
    <t>MONSTER_NAME_115031</t>
  </si>
  <si>
    <t>MONSTER_NAME_134031</t>
  </si>
  <si>
    <t>MONSTER_NAME_136031</t>
  </si>
  <si>
    <t>MONSTER_NAME_138031</t>
  </si>
  <si>
    <t>MONSTER_NAME_147031</t>
  </si>
  <si>
    <t>MONSTER_NAME_154031</t>
  </si>
  <si>
    <t>MONSTER_NAME_159031</t>
  </si>
  <si>
    <t>MONSTER_NAME_169031</t>
  </si>
  <si>
    <t>MONSTER_NAME_171022</t>
  </si>
  <si>
    <t>MONSTER_NAME_180031</t>
  </si>
  <si>
    <t>MONSTER_NAME_188031</t>
  </si>
  <si>
    <t>MONSTER_NAME_190031</t>
  </si>
  <si>
    <t>MONSTER_NAME_115032</t>
  </si>
  <si>
    <t>MONSTER_NAME_134032</t>
  </si>
  <si>
    <t>MONSTER_NAME_136032</t>
  </si>
  <si>
    <t>MONSTER_NAME_138032</t>
  </si>
  <si>
    <t>MONSTER_NAME_147032</t>
  </si>
  <si>
    <t>MONSTER_NAME_154032</t>
  </si>
  <si>
    <t>MONSTER_NAME_159032</t>
  </si>
  <si>
    <t>MONSTER_NAME_169032</t>
  </si>
  <si>
    <t>MONSTER_NAME_171023</t>
  </si>
  <si>
    <t>MONSTER_NAME_180032</t>
  </si>
  <si>
    <t>MONSTER_NAME_188032</t>
  </si>
  <si>
    <t>MONSTER_NAME_190032</t>
  </si>
  <si>
    <t>MONSTER_NAME_115033</t>
  </si>
  <si>
    <t>MONSTER_NAME_134033</t>
  </si>
  <si>
    <t>MONSTER_NAME_136033</t>
  </si>
  <si>
    <t>MONSTER_NAME_138033</t>
  </si>
  <si>
    <t>MONSTER_NAME_147033</t>
  </si>
  <si>
    <t>MONSTER_NAME_154033</t>
  </si>
  <si>
    <t>MONSTER_NAME_159033</t>
  </si>
  <si>
    <t>MONSTER_NAME_169033</t>
  </si>
  <si>
    <t>MONSTER_NAME_171024</t>
  </si>
  <si>
    <t>MONSTER_NAME_180033</t>
  </si>
  <si>
    <t>MONSTER_NAME_188033</t>
  </si>
  <si>
    <t>MONSTER_NAME_190033</t>
  </si>
  <si>
    <t>MONSTER_NAME_115034</t>
  </si>
  <si>
    <t>MONSTER_NAME_134034</t>
  </si>
  <si>
    <t>MONSTER_NAME_136034</t>
  </si>
  <si>
    <t>MONSTER_NAME_138034</t>
  </si>
  <si>
    <t>MONSTER_NAME_147034</t>
  </si>
  <si>
    <t>MONSTER_NAME_154034</t>
  </si>
  <si>
    <t>MONSTER_NAME_159034</t>
  </si>
  <si>
    <t>MONSTER_NAME_169034</t>
  </si>
  <si>
    <t>MONSTER_NAME_171025</t>
  </si>
  <si>
    <t>MONSTER_NAME_180034</t>
  </si>
  <si>
    <t>MONSTER_NAME_188034</t>
  </si>
  <si>
    <t>MONSTER_NAME_190034</t>
  </si>
  <si>
    <t>MONSTER_NAME_115035</t>
  </si>
  <si>
    <t>MONSTER_NAME_134035</t>
  </si>
  <si>
    <t>MONSTER_NAME_136035</t>
  </si>
  <si>
    <t>MONSTER_NAME_138035</t>
  </si>
  <si>
    <t>MONSTER_NAME_147035</t>
  </si>
  <si>
    <t>MONSTER_NAME_154035</t>
  </si>
  <si>
    <t>MONSTER_NAME_159035</t>
  </si>
  <si>
    <t>MONSTER_NAME_169035</t>
  </si>
  <si>
    <t>MONSTER_NAME_171026</t>
  </si>
  <si>
    <t>MONSTER_NAME_180035</t>
  </si>
  <si>
    <t>MONSTER_NAME_188035</t>
  </si>
  <si>
    <t>MONSTER_NAME_190035</t>
  </si>
  <si>
    <t>MONSTER_NAME_115036</t>
  </si>
  <si>
    <t>MONSTER_NAME_134036</t>
  </si>
  <si>
    <t>MONSTER_NAME_136036</t>
  </si>
  <si>
    <t>MONSTER_NAME_138036</t>
  </si>
  <si>
    <t>MONSTER_NAME_147036</t>
  </si>
  <si>
    <t>MONSTER_NAME_154036</t>
  </si>
  <si>
    <t>MONSTER_NAME_159036</t>
  </si>
  <si>
    <t>MONSTER_NAME_169036</t>
  </si>
  <si>
    <t>MONSTER_NAME_171027</t>
  </si>
  <si>
    <t>MONSTER_NAME_180036</t>
  </si>
  <si>
    <t>MONSTER_NAME_188036</t>
  </si>
  <si>
    <t>MONSTER_NAME_190036</t>
  </si>
  <si>
    <t>MONSTER_NAME_115037</t>
  </si>
  <si>
    <t>MONSTER_NAME_134037</t>
  </si>
  <si>
    <t>MONSTER_NAME_136037</t>
  </si>
  <si>
    <t>MONSTER_NAME_138037</t>
  </si>
  <si>
    <t>MONSTER_NAME_147037</t>
  </si>
  <si>
    <t>MONSTER_NAME_154037</t>
  </si>
  <si>
    <t>MONSTER_NAME_159037</t>
  </si>
  <si>
    <t>MONSTER_NAME_169037</t>
  </si>
  <si>
    <t>MONSTER_NAME_171028</t>
  </si>
  <si>
    <t>MONSTER_NAME_180037</t>
  </si>
  <si>
    <t>MONSTER_NAME_188037</t>
  </si>
  <si>
    <t>MONSTER_NAME_190037</t>
  </si>
  <si>
    <t>MONSTER_NAME_115038</t>
  </si>
  <si>
    <t>MONSTER_NAME_134038</t>
  </si>
  <si>
    <t>MONSTER_NAME_136038</t>
  </si>
  <si>
    <t>MONSTER_NAME_138038</t>
  </si>
  <si>
    <t>MONSTER_NAME_147038</t>
  </si>
  <si>
    <t>MONSTER_NAME_154038</t>
  </si>
  <si>
    <t>MONSTER_NAME_159038</t>
  </si>
  <si>
    <t>MONSTER_NAME_169038</t>
  </si>
  <si>
    <t>MONSTER_NAME_171029</t>
  </si>
  <si>
    <t>MONSTER_NAME_180038</t>
  </si>
  <si>
    <t>MONSTER_NAME_188038</t>
  </si>
  <si>
    <t>MONSTER_NAME_190038</t>
  </si>
  <si>
    <t>MONSTER_NAME_115039</t>
  </si>
  <si>
    <t>MONSTER_NAME_134039</t>
  </si>
  <si>
    <t>MONSTER_NAME_136039</t>
  </si>
  <si>
    <t>MONSTER_NAME_138039</t>
  </si>
  <si>
    <t>MONSTER_NAME_147039</t>
  </si>
  <si>
    <t>MONSTER_NAME_154039</t>
  </si>
  <si>
    <t>MONSTER_NAME_159039</t>
  </si>
  <si>
    <t>MONSTER_NAME_169039</t>
  </si>
  <si>
    <t>MONSTER_NAME_171030</t>
  </si>
  <si>
    <t>MONSTER_NAME_180039</t>
  </si>
  <si>
    <t>MONSTER_NAME_188039</t>
  </si>
  <si>
    <t>MONSTER_NAME_190039</t>
  </si>
  <si>
    <t>MONSTER_NAME_115040</t>
  </si>
  <si>
    <t>MONSTER_NAME_134040</t>
  </si>
  <si>
    <t>MONSTER_NAME_136040</t>
  </si>
  <si>
    <t>MONSTER_NAME_138040</t>
  </si>
  <si>
    <t>MONSTER_NAME_147040</t>
  </si>
  <si>
    <t>MONSTER_NAME_154040</t>
  </si>
  <si>
    <t>MONSTER_NAME_159040</t>
  </si>
  <si>
    <t>MONSTER_NAME_169040</t>
  </si>
  <si>
    <t>MONSTER_NAME_171031</t>
  </si>
  <si>
    <t>MONSTER_NAME_180040</t>
  </si>
  <si>
    <t>MONSTER_NAME_188040</t>
  </si>
  <si>
    <t>MONSTER_NAME_190040</t>
  </si>
  <si>
    <t>MONSTER_NAME_115041</t>
  </si>
  <si>
    <t>MONSTER_NAME_134041</t>
  </si>
  <si>
    <t>MONSTER_NAME_136041</t>
  </si>
  <si>
    <t>MONSTER_NAME_138041</t>
  </si>
  <si>
    <t>MONSTER_NAME_147041</t>
  </si>
  <si>
    <t>MONSTER_NAME_154041</t>
  </si>
  <si>
    <t>MONSTER_NAME_159041</t>
  </si>
  <si>
    <t>MONSTER_NAME_169041</t>
  </si>
  <si>
    <t>MONSTER_NAME_171032</t>
  </si>
  <si>
    <t>MONSTER_NAME_180041</t>
  </si>
  <si>
    <t>MONSTER_NAME_188041</t>
  </si>
  <si>
    <t>MONSTER_NAME_190041</t>
  </si>
  <si>
    <t>MONSTER_NAME_115042</t>
  </si>
  <si>
    <t>MONSTER_NAME_134042</t>
  </si>
  <si>
    <t>MONSTER_NAME_136042</t>
  </si>
  <si>
    <t>MONSTER_NAME_138042</t>
  </si>
  <si>
    <t>MONSTER_NAME_147042</t>
  </si>
  <si>
    <t>MONSTER_NAME_154042</t>
  </si>
  <si>
    <t>MONSTER_NAME_159042</t>
  </si>
  <si>
    <t>MONSTER_NAME_169042</t>
  </si>
  <si>
    <t>MONSTER_NAME_171033</t>
  </si>
  <si>
    <t>MONSTER_NAME_180042</t>
  </si>
  <si>
    <t>MONSTER_NAME_188042</t>
  </si>
  <si>
    <t>MONSTER_NAME_190042</t>
  </si>
  <si>
    <t>MONSTER_NAME_115043</t>
  </si>
  <si>
    <t>MONSTER_NAME_134043</t>
  </si>
  <si>
    <t>MONSTER_NAME_136043</t>
  </si>
  <si>
    <t>MONSTER_NAME_138043</t>
  </si>
  <si>
    <t>MONSTER_NAME_147043</t>
  </si>
  <si>
    <t>MONSTER_NAME_154043</t>
  </si>
  <si>
    <t>MONSTER_NAME_159043</t>
  </si>
  <si>
    <t>MONSTER_NAME_169043</t>
  </si>
  <si>
    <t>MONSTER_NAME_171034</t>
  </si>
  <si>
    <t>MONSTER_NAME_180043</t>
  </si>
  <si>
    <t>MONSTER_NAME_188043</t>
  </si>
  <si>
    <t>MONSTER_NAME_190043</t>
  </si>
  <si>
    <t>MONSTER_NAME_115044</t>
  </si>
  <si>
    <t>MONSTER_NAME_134044</t>
  </si>
  <si>
    <t>MONSTER_NAME_136044</t>
  </si>
  <si>
    <t>MONSTER_NAME_138044</t>
  </si>
  <si>
    <t>MONSTER_NAME_147044</t>
  </si>
  <si>
    <t>MONSTER_NAME_154044</t>
  </si>
  <si>
    <t>MONSTER_NAME_159044</t>
  </si>
  <si>
    <t>MONSTER_NAME_169044</t>
  </si>
  <si>
    <t>MONSTER_NAME_171035</t>
  </si>
  <si>
    <t>MONSTER_NAME_180044</t>
  </si>
  <si>
    <t>MONSTER_NAME_188044</t>
  </si>
  <si>
    <t>MONSTER_NAME_190044</t>
  </si>
  <si>
    <t>MONSTER_NAME_115045</t>
  </si>
  <si>
    <t>MONSTER_NAME_134045</t>
  </si>
  <si>
    <t>MONSTER_NAME_136045</t>
  </si>
  <si>
    <t>MONSTER_NAME_138045</t>
  </si>
  <si>
    <t>MONSTER_NAME_147045</t>
  </si>
  <si>
    <t>MONSTER_NAME_154045</t>
  </si>
  <si>
    <t>MONSTER_NAME_159045</t>
  </si>
  <si>
    <t>MONSTER_NAME_169045</t>
  </si>
  <si>
    <t>MONSTER_NAME_171036</t>
  </si>
  <si>
    <t>MONSTER_NAME_180045</t>
  </si>
  <si>
    <t>MONSTER_NAME_188045</t>
  </si>
  <si>
    <t>MONSTER_NAME_190045</t>
  </si>
  <si>
    <t>MONSTER_NAME_115046</t>
  </si>
  <si>
    <t>MONSTER_NAME_134046</t>
  </si>
  <si>
    <t>MONSTER_NAME_136046</t>
  </si>
  <si>
    <t>MONSTER_NAME_138046</t>
  </si>
  <si>
    <t>MONSTER_NAME_147046</t>
  </si>
  <si>
    <t>MONSTER_NAME_154046</t>
  </si>
  <si>
    <t>MONSTER_NAME_159046</t>
  </si>
  <si>
    <t>MONSTER_NAME_169046</t>
  </si>
  <si>
    <t>MONSTER_NAME_171037</t>
  </si>
  <si>
    <t>MONSTER_NAME_180046</t>
  </si>
  <si>
    <t>MONSTER_NAME_188046</t>
  </si>
  <si>
    <t>MONSTER_NAME_190046</t>
  </si>
  <si>
    <t>MONSTER_NAME_136047</t>
  </si>
  <si>
    <t>MONSTER_NAME_138047</t>
  </si>
  <si>
    <t>MONSTER_NAME_147047</t>
  </si>
  <si>
    <t>MONSTER_NAME_154047</t>
  </si>
  <si>
    <t>MONSTER_NAME_159047</t>
  </si>
  <si>
    <t>MONSTER_NAME_169047</t>
  </si>
  <si>
    <t>MONSTER_NAME_171038</t>
  </si>
  <si>
    <t>MONSTER_NAME_180047</t>
  </si>
  <si>
    <t>MONSTER_NAME_188047</t>
  </si>
  <si>
    <t>MONSTER_NAME_190047</t>
  </si>
  <si>
    <t>MONSTER_NAME_136048</t>
  </si>
  <si>
    <t>MONSTER_NAME_138048</t>
  </si>
  <si>
    <t>MONSTER_NAME_147048</t>
  </si>
  <si>
    <t>MONSTER_NAME_154048</t>
  </si>
  <si>
    <t>MONSTER_NAME_159048</t>
  </si>
  <si>
    <t>MONSTER_NAME_169048</t>
  </si>
  <si>
    <t>MONSTER_NAME_171039</t>
  </si>
  <si>
    <t>MONSTER_NAME_180048</t>
  </si>
  <si>
    <t>MONSTER_NAME_188048</t>
  </si>
  <si>
    <t>MONSTER_NAME_190048</t>
  </si>
  <si>
    <t>MONSTER_NAME_136049</t>
  </si>
  <si>
    <t>MONSTER_NAME_138049</t>
  </si>
  <si>
    <t>MONSTER_NAME_147049</t>
  </si>
  <si>
    <t>MONSTER_NAME_154049</t>
  </si>
  <si>
    <t>MONSTER_NAME_159049</t>
  </si>
  <si>
    <t>MONSTER_NAME_169049</t>
  </si>
  <si>
    <t>MONSTER_NAME_171040</t>
  </si>
  <si>
    <t>MONSTER_NAME_180049</t>
  </si>
  <si>
    <t>MONSTER_NAME_188049</t>
  </si>
  <si>
    <t>MONSTER_NAME_190049</t>
  </si>
  <si>
    <t>MONSTER_NAME_136050</t>
  </si>
  <si>
    <t>MONSTER_NAME_138050</t>
  </si>
  <si>
    <t>MONSTER_NAME_147050</t>
  </si>
  <si>
    <t>MONSTER_NAME_154050</t>
  </si>
  <si>
    <t>MONSTER_NAME_159050</t>
  </si>
  <si>
    <t>MONSTER_NAME_169050</t>
  </si>
  <si>
    <t>MONSTER_NAME_171041</t>
  </si>
  <si>
    <t>MONSTER_NAME_180050</t>
  </si>
  <si>
    <t>MONSTER_NAME_188050</t>
  </si>
  <si>
    <t>MONSTER_NAME_190050</t>
  </si>
  <si>
    <t>MONSTER_NAME_180051</t>
  </si>
  <si>
    <t>MONSTER_NAME_190051</t>
  </si>
  <si>
    <t>MONSTER_NAME_180052</t>
  </si>
  <si>
    <t>MONSTER_NAME_190052</t>
  </si>
  <si>
    <t>MONSTER_NAME_180053</t>
  </si>
  <si>
    <t>MONSTER_NAME_190053</t>
  </si>
  <si>
    <t>MONSTER_NAME_180054</t>
  </si>
  <si>
    <t>MONSTER_NAME_190054</t>
  </si>
  <si>
    <t>MONSTER_NAME_159051</t>
  </si>
  <si>
    <t>MONSTER_NAME_169051</t>
  </si>
  <si>
    <t>MONSTER_NAME_180055</t>
  </si>
  <si>
    <t>MONSTER_NAME_188051</t>
  </si>
  <si>
    <t>MONSTER_NAME_190055</t>
  </si>
  <si>
    <t>MONSTER_NAME_147051</t>
  </si>
  <si>
    <t>MONSTER_NAME_159052</t>
  </si>
  <si>
    <t>MONSTER_NAME_169052</t>
  </si>
  <si>
    <t>MONSTER_NAME_180056</t>
  </si>
  <si>
    <t>MONSTER_NAME_188052</t>
  </si>
  <si>
    <t>MONSTER_NAME_190056</t>
  </si>
  <si>
    <t>MONSTER_NAME_147052</t>
  </si>
  <si>
    <t>MONSTER_NAME_159053</t>
  </si>
  <si>
    <t>MONSTER_NAME_169053</t>
  </si>
  <si>
    <t>MONSTER_NAME_180057</t>
  </si>
  <si>
    <t>MONSTER_NAME_188053</t>
  </si>
  <si>
    <t>MONSTER_NAME_190057</t>
  </si>
  <si>
    <t>MONSTER_NAME_138051</t>
  </si>
  <si>
    <t>MONSTER_NAME_154051</t>
  </si>
  <si>
    <t>MONSTER_NAME_159054</t>
  </si>
  <si>
    <t>MONSTER_NAME_169054</t>
  </si>
  <si>
    <t>MONSTER_NAME_171042</t>
  </si>
  <si>
    <t>MONSTER_NAME_180058</t>
  </si>
  <si>
    <t>MONSTER_NAME_188054</t>
  </si>
  <si>
    <t>MONSTER_NAME_190058</t>
  </si>
  <si>
    <t>MONSTER_NAME_138052</t>
  </si>
  <si>
    <t>MONSTER_NAME_154052</t>
  </si>
  <si>
    <t>MONSTER_NAME_159055</t>
  </si>
  <si>
    <t>MONSTER_NAME_169055</t>
  </si>
  <si>
    <t>MONSTER_NAME_171043</t>
  </si>
  <si>
    <t>MONSTER_NAME_180059</t>
  </si>
  <si>
    <t>MONSTER_NAME_188055</t>
  </si>
  <si>
    <t>MONSTER_NAME_190059</t>
  </si>
  <si>
    <t>MONSTER_NAME_138053</t>
  </si>
  <si>
    <t>MONSTER_NAME_154053</t>
  </si>
  <si>
    <t>MONSTER_NAME_159056</t>
  </si>
  <si>
    <t>MONSTER_NAME_169056</t>
  </si>
  <si>
    <t>MONSTER_NAME_171044</t>
  </si>
  <si>
    <t>MONSTER_NAME_180060</t>
  </si>
  <si>
    <t>MONSTER_NAME_188056</t>
  </si>
  <si>
    <t>MONSTER_NAME_190060</t>
  </si>
  <si>
    <t>MONSTER_NAME_138054</t>
  </si>
  <si>
    <t>MONSTER_NAME_154054</t>
  </si>
  <si>
    <t>MONSTER_NAME_159057</t>
  </si>
  <si>
    <t>MONSTER_NAME_169057</t>
  </si>
  <si>
    <t>MONSTER_NAME_171045</t>
  </si>
  <si>
    <t>MONSTER_NAME_180061</t>
  </si>
  <si>
    <t>MONSTER_NAME_188057</t>
  </si>
  <si>
    <t>MONSTER_NAME_190061</t>
  </si>
  <si>
    <t>MONSTER_NAME_138055</t>
  </si>
  <si>
    <t>MONSTER_NAME_154055</t>
  </si>
  <si>
    <t>MONSTER_NAME_159058</t>
  </si>
  <si>
    <t>MONSTER_NAME_169058</t>
  </si>
  <si>
    <t>MONSTER_NAME_171046</t>
  </si>
  <si>
    <t>MONSTER_NAME_180062</t>
  </si>
  <si>
    <t>MONSTER_NAME_188058</t>
  </si>
  <si>
    <t>MONSTER_NAME_190062</t>
  </si>
  <si>
    <t>MONSTER_NAME_138056</t>
  </si>
  <si>
    <t>MONSTER_NAME_154056</t>
  </si>
  <si>
    <t>MONSTER_NAME_159059</t>
  </si>
  <si>
    <t>MONSTER_NAME_169059</t>
  </si>
  <si>
    <t>MONSTER_NAME_171047</t>
  </si>
  <si>
    <t>MONSTER_NAME_180063</t>
  </si>
  <si>
    <t>MONSTER_NAME_188059</t>
  </si>
  <si>
    <t>MONSTER_NAME_190063</t>
  </si>
  <si>
    <t>MONSTER_NAME_138057</t>
  </si>
  <si>
    <t>MONSTER_NAME_154057</t>
  </si>
  <si>
    <t>MONSTER_NAME_159060</t>
  </si>
  <si>
    <t>MONSTER_NAME_169060</t>
  </si>
  <si>
    <t>MONSTER_NAME_171048</t>
  </si>
  <si>
    <t>MONSTER_NAME_180064</t>
  </si>
  <si>
    <t>MONSTER_NAME_188060</t>
  </si>
  <si>
    <t>MONSTER_NAME_190064</t>
  </si>
  <si>
    <t>MONSTER_NAME_138058</t>
  </si>
  <si>
    <t>MONSTER_NAME_154058</t>
  </si>
  <si>
    <t>MONSTER_NAME_159061</t>
  </si>
  <si>
    <t>MONSTER_NAME_169061</t>
  </si>
  <si>
    <t>MONSTER_NAME_171049</t>
  </si>
  <si>
    <t>MONSTER_NAME_180065</t>
  </si>
  <si>
    <t>MONSTER_NAME_188061</t>
  </si>
  <si>
    <t>MONSTER_NAME_190065</t>
  </si>
  <si>
    <t>MONSTER_NAME_138059</t>
  </si>
  <si>
    <t>MONSTER_NAME_154059</t>
  </si>
  <si>
    <t>MONSTER_NAME_159062</t>
  </si>
  <si>
    <t>MONSTER_NAME_169062</t>
  </si>
  <si>
    <t>MONSTER_NAME_171050</t>
  </si>
  <si>
    <t>MONSTER_NAME_180066</t>
  </si>
  <si>
    <t>MONSTER_NAME_188062</t>
  </si>
  <si>
    <t>MONSTER_NAME_190066</t>
  </si>
  <si>
    <t>MONSTER_NAME_147053</t>
  </si>
  <si>
    <t>MONSTER_NAME_159063</t>
  </si>
  <si>
    <t>MONSTER_NAME_169063</t>
  </si>
  <si>
    <t>MONSTER_NAME_147054</t>
  </si>
  <si>
    <t>MONSTER_NAME_159064</t>
  </si>
  <si>
    <t>MONSTER_NAME_169064</t>
  </si>
  <si>
    <t>MONSTER_NAME_147055</t>
  </si>
  <si>
    <t>MONSTER_NAME_159065</t>
  </si>
  <si>
    <t>MONSTER_NAME_169065</t>
  </si>
  <si>
    <t>MONSTER_NAME_147056</t>
  </si>
  <si>
    <t>MONSTER_NAME_154060</t>
  </si>
  <si>
    <t>MONSTER_NAME_159066</t>
  </si>
  <si>
    <t>MONSTER_NAME_169066</t>
  </si>
  <si>
    <t>MONSTER_NAME_180067</t>
  </si>
  <si>
    <t>MONSTER_NAME_190067</t>
  </si>
  <si>
    <t>MONSTER_NAME_147057</t>
  </si>
  <si>
    <t>MONSTER_NAME_154061</t>
  </si>
  <si>
    <t>MONSTER_NAME_159067</t>
  </si>
  <si>
    <t>MONSTER_NAME_169067</t>
  </si>
  <si>
    <t>MONSTER_NAME_180068</t>
  </si>
  <si>
    <t>MONSTER_NAME_190068</t>
  </si>
  <si>
    <t>MONSTER_NAME_147058</t>
  </si>
  <si>
    <t>MONSTER_NAME_154062</t>
  </si>
  <si>
    <t>MONSTER_NAME_159068</t>
  </si>
  <si>
    <t>MONSTER_NAME_169068</t>
  </si>
  <si>
    <t>MONSTER_NAME_180069</t>
  </si>
  <si>
    <t>MONSTER_NAME_190069</t>
  </si>
  <si>
    <t>MONSTER_NAME_147059</t>
  </si>
  <si>
    <t>MONSTER_NAME_154063</t>
  </si>
  <si>
    <t>MONSTER_NAME_159069</t>
  </si>
  <si>
    <t>MONSTER_NAME_169069</t>
  </si>
  <si>
    <t>MONSTER_NAME_180070</t>
  </si>
  <si>
    <t>MONSTER_NAME_190070</t>
  </si>
  <si>
    <t>MONSTER_NAME_147060</t>
  </si>
  <si>
    <t>MONSTER_NAME_159070</t>
  </si>
  <si>
    <t>MONSTER_NAME_169070</t>
  </si>
  <si>
    <t>MONSTER_NAME_147061</t>
  </si>
  <si>
    <t>MONSTER_NAME_159071</t>
  </si>
  <si>
    <t>MONSTER_NAME_169071</t>
  </si>
  <si>
    <t>MONSTER_NAME_180071</t>
  </si>
  <si>
    <t>MONSTER_NAME_190071</t>
  </si>
  <si>
    <t>MONSTER_NAME_147062</t>
  </si>
  <si>
    <t>MONSTER_NAME_159072</t>
  </si>
  <si>
    <t>MONSTER_NAME_169072</t>
  </si>
  <si>
    <t>MONSTER_NAME_154064</t>
  </si>
  <si>
    <t>MONSTER_NAME_154065</t>
  </si>
  <si>
    <t>MONSTER_NAME_171051</t>
  </si>
  <si>
    <t>MONSTER_NAME_154066</t>
  </si>
  <si>
    <t>MONSTER_NAME_171052</t>
  </si>
  <si>
    <t>MONSTER_NAME_171053</t>
  </si>
  <si>
    <t>MONSTER_NAME_188063</t>
  </si>
  <si>
    <t>MONSTER_NAME_188064</t>
  </si>
  <si>
    <t>MONSTER_NAME_169073</t>
  </si>
  <si>
    <t>MONSTER_NAME_159073</t>
  </si>
  <si>
    <t>MONSTER_NAME_169074</t>
  </si>
  <si>
    <t>MONSTER_NAME_180072</t>
  </si>
  <si>
    <t>MONSTER_NAME_159074</t>
  </si>
  <si>
    <t>MONSTER_NAME_169075</t>
  </si>
  <si>
    <t>MONSTER_NAME_180073</t>
  </si>
  <si>
    <t>MONSTER_NAME_180074</t>
  </si>
  <si>
    <t>MONSTER_NAME_159075</t>
  </si>
  <si>
    <t>MONSTER_NAME_169076</t>
  </si>
  <si>
    <t>MONSTER_NAME_190072</t>
  </si>
  <si>
    <t>MONSTER_NAME_169077</t>
  </si>
  <si>
    <t>MONSTER_NAME_180075</t>
  </si>
  <si>
    <t>MONSTER_NAME_190073</t>
  </si>
  <si>
    <t>MONSTER_NAME_159076</t>
  </si>
  <si>
    <t>MONSTER_NAME_169078</t>
  </si>
  <si>
    <t>MONSTER_NAME_180076</t>
  </si>
  <si>
    <t>MONSTER_NAME_190074</t>
  </si>
  <si>
    <t>MONSTER_NAME_159077</t>
  </si>
  <si>
    <t>MONSTER_NAME_169079</t>
  </si>
  <si>
    <t>MONSTER_NAME_180077</t>
  </si>
  <si>
    <t>MONSTER_NAME_190075</t>
  </si>
  <si>
    <t>MONSTER_NAME_115047</t>
  </si>
  <si>
    <t>MONSTER_NAME_134047</t>
  </si>
  <si>
    <t>MONSTER_NAME_136051</t>
  </si>
  <si>
    <t>MONSTER_NAME_138060</t>
  </si>
  <si>
    <t>MONSTER_NAME_147063</t>
  </si>
  <si>
    <t>MONSTER_NAME_154067</t>
  </si>
  <si>
    <t>MONSTER_NAME_159078</t>
  </si>
  <si>
    <t>MONSTER_NAME_169080</t>
  </si>
  <si>
    <t>MONSTER_NAME_171054</t>
  </si>
  <si>
    <t>MONSTER_NAME_180078</t>
  </si>
  <si>
    <t>MONSTER_NAME_188065</t>
  </si>
  <si>
    <t>MONSTER_NAME_190076</t>
  </si>
  <si>
    <t>MONSTER_NAME_115048</t>
  </si>
  <si>
    <t>MONSTER_NAME_134048</t>
  </si>
  <si>
    <t>MONSTER_NAME_136052</t>
  </si>
  <si>
    <t>MONSTER_NAME_138061</t>
  </si>
  <si>
    <t>MONSTER_NAME_147064</t>
  </si>
  <si>
    <t>MONSTER_NAME_154068</t>
  </si>
  <si>
    <t>MONSTER_NAME_159079</t>
  </si>
  <si>
    <t>MONSTER_NAME_169081</t>
  </si>
  <si>
    <t>MONSTER_NAME_171055</t>
  </si>
  <si>
    <t>MONSTER_NAME_180079</t>
  </si>
  <si>
    <t>MONSTER_NAME_188066</t>
  </si>
  <si>
    <t>MONSTER_NAME_190077</t>
  </si>
  <si>
    <t>MONSTER_NAME_115049</t>
  </si>
  <si>
    <t>MONSTER_NAME_134049</t>
  </si>
  <si>
    <t>MONSTER_NAME_136053</t>
  </si>
  <si>
    <t>MONSTER_NAME_138062</t>
  </si>
  <si>
    <t>MONSTER_NAME_147065</t>
  </si>
  <si>
    <t>MONSTER_NAME_154069</t>
  </si>
  <si>
    <t>MONSTER_NAME_159080</t>
  </si>
  <si>
    <t>MONSTER_NAME_169082</t>
  </si>
  <si>
    <t>MONSTER_NAME_171056</t>
  </si>
  <si>
    <t>MONSTER_NAME_180080</t>
  </si>
  <si>
    <t>MONSTER_NAME_188067</t>
  </si>
  <si>
    <t>MONSTER_NAME_190078</t>
  </si>
  <si>
    <t>MONSTER_NAME_147066</t>
  </si>
  <si>
    <t>MONSTER_NAME_159081</t>
  </si>
  <si>
    <t>MONSTER_NAME_169083</t>
  </si>
  <si>
    <t>MONSTER_NAME_180081</t>
  </si>
  <si>
    <t>MONSTER_NAME_190079</t>
  </si>
  <si>
    <t>MONSTER_NAME_147067</t>
  </si>
  <si>
    <t>MONSTER_NAME_159082</t>
  </si>
  <si>
    <t>MONSTER_NAME_169084</t>
  </si>
  <si>
    <t>MONSTER_NAME_180082</t>
  </si>
  <si>
    <t>MONSTER_NAME_190080</t>
  </si>
  <si>
    <t>MONSTER_NAME_147068</t>
  </si>
  <si>
    <t>MONSTER_NAME_159083</t>
  </si>
  <si>
    <t>MONSTER_NAME_169085</t>
  </si>
  <si>
    <t>MONSTER_NAME_180083</t>
  </si>
  <si>
    <t>MONSTER_NAME_190081</t>
  </si>
  <si>
    <t>MONSTER_NAME_147069</t>
  </si>
  <si>
    <t>MONSTER_NAME_159084</t>
  </si>
  <si>
    <t>MONSTER_NAME_169086</t>
  </si>
  <si>
    <t>MONSTER_NAME_180084</t>
  </si>
  <si>
    <t>MONSTER_NAME_190082</t>
  </si>
  <si>
    <t>MONSTER_NAME_147070</t>
  </si>
  <si>
    <t>MONSTER_NAME_159085</t>
  </si>
  <si>
    <t>MONSTER_NAME_169087</t>
  </si>
  <si>
    <t>MONSTER_NAME_180085</t>
  </si>
  <si>
    <t>MONSTER_NAME_190083</t>
  </si>
  <si>
    <t>MONSTER_NAME_147071</t>
  </si>
  <si>
    <t>MONSTER_NAME_159086</t>
  </si>
  <si>
    <t>MONSTER_NAME_169088</t>
  </si>
  <si>
    <t>MONSTER_NAME_180086</t>
  </si>
  <si>
    <t>MONSTER_NAME_190084</t>
  </si>
  <si>
    <t>MONSTER_NAME_115050</t>
  </si>
  <si>
    <t>MONSTER_NAME_136054</t>
  </si>
  <si>
    <t>MONSTER_NAME_159087</t>
  </si>
  <si>
    <t>MONSTER_NAME_169089</t>
  </si>
  <si>
    <t>MONSTER_NAME_180087</t>
  </si>
  <si>
    <t>MONSTER_NAME_190085</t>
  </si>
  <si>
    <t>MONSTER_NAME_115051</t>
  </si>
  <si>
    <t>MONSTER_NAME_136055</t>
  </si>
  <si>
    <t>MONSTER_NAME_159088</t>
  </si>
  <si>
    <t>MONSTER_NAME_169090</t>
  </si>
  <si>
    <t>MONSTER_NAME_180088</t>
  </si>
  <si>
    <t>MONSTER_NAME_190086</t>
  </si>
  <si>
    <t>MONSTER_NAME_115052</t>
  </si>
  <si>
    <t>MONSTER_NAME_136056</t>
  </si>
  <si>
    <t>MONSTER_NAME_159089</t>
  </si>
  <si>
    <t>MONSTER_NAME_169091</t>
  </si>
  <si>
    <t>MONSTER_NAME_180089</t>
  </si>
  <si>
    <t>MONSTER_NAME_190087</t>
  </si>
  <si>
    <t>MONSTER_NAME_115053</t>
  </si>
  <si>
    <t>MONSTER_NAME_136057</t>
  </si>
  <si>
    <t>MONSTER_NAME_159090</t>
  </si>
  <si>
    <t>MONSTER_NAME_169092</t>
  </si>
  <si>
    <t>MONSTER_NAME_180090</t>
  </si>
  <si>
    <t>MONSTER_NAME_190088</t>
  </si>
  <si>
    <t>MONSTER_NAME_115054</t>
  </si>
  <si>
    <t>MONSTER_NAME_136058</t>
  </si>
  <si>
    <t>MONSTER_NAME_159091</t>
  </si>
  <si>
    <t>MONSTER_NAME_169093</t>
  </si>
  <si>
    <t>MONSTER_NAME_180091</t>
  </si>
  <si>
    <t>MONSTER_NAME_190089</t>
  </si>
  <si>
    <t>MONSTER_NAME_115055</t>
  </si>
  <si>
    <t>MONSTER_NAME_136059</t>
  </si>
  <si>
    <t>MONSTER_NAME_159092</t>
  </si>
  <si>
    <t>MONSTER_NAME_169094</t>
  </si>
  <si>
    <t>MONSTER_NAME_180092</t>
  </si>
  <si>
    <t>MONSTER_NAME_190090</t>
  </si>
  <si>
    <t>MONSTER_NAME_115056</t>
  </si>
  <si>
    <t>MONSTER_NAME_136060</t>
  </si>
  <si>
    <t>MONSTER_NAME_159093</t>
  </si>
  <si>
    <t>MONSTER_NAME_169095</t>
  </si>
  <si>
    <t>MONSTER_NAME_180093</t>
  </si>
  <si>
    <t>MONSTER_NAME_190091</t>
  </si>
  <si>
    <t>MONSTER_NAME_115057</t>
  </si>
  <si>
    <t>MONSTER_NAME_136061</t>
  </si>
  <si>
    <t>MONSTER_NAME_159094</t>
  </si>
  <si>
    <t>MONSTER_NAME_169096</t>
  </si>
  <si>
    <t>MONSTER_NAME_180094</t>
  </si>
  <si>
    <t>MONSTER_NAME_190092</t>
  </si>
  <si>
    <t>MONSTER_NAME_115058</t>
  </si>
  <si>
    <t>MONSTER_NAME_136062</t>
  </si>
  <si>
    <t>MONSTER_NAME_159095</t>
  </si>
  <si>
    <t>MONSTER_NAME_169097</t>
  </si>
  <si>
    <t>MONSTER_NAME_180095</t>
  </si>
  <si>
    <t>MONSTER_NAME_190093</t>
  </si>
  <si>
    <t>MONSTER_NAME_115059</t>
  </si>
  <si>
    <t>MONSTER_NAME_136063</t>
  </si>
  <si>
    <t>MONSTER_NAME_159096</t>
  </si>
  <si>
    <t>MONSTER_NAME_169098</t>
  </si>
  <si>
    <t>MONSTER_NAME_180096</t>
  </si>
  <si>
    <t>MONSTER_NAME_190094</t>
  </si>
  <si>
    <t>MONSTER_NAME_115060</t>
  </si>
  <si>
    <t>MONSTER_NAME_136064</t>
  </si>
  <si>
    <t>MONSTER_NAME_159097</t>
  </si>
  <si>
    <t>MONSTER_NAME_169099</t>
  </si>
  <si>
    <t>MONSTER_NAME_180097</t>
  </si>
  <si>
    <t>MONSTER_NAME_190095</t>
  </si>
  <si>
    <t>MONSTER_NAME_115061</t>
  </si>
  <si>
    <t>MONSTER_NAME_136065</t>
  </si>
  <si>
    <t>MONSTER_NAME_159098</t>
  </si>
  <si>
    <t>MONSTER_NAME_169100</t>
  </si>
  <si>
    <t>MONSTER_NAME_180098</t>
  </si>
  <si>
    <t>MONSTER_NAME_190096</t>
  </si>
  <si>
    <t>MONSTER_NAME_115062</t>
  </si>
  <si>
    <t>MONSTER_NAME_136066</t>
  </si>
  <si>
    <t>MONSTER_NAME_159099</t>
  </si>
  <si>
    <t>MONSTER_NAME_169101</t>
  </si>
  <si>
    <t>MONSTER_NAME_180099</t>
  </si>
  <si>
    <t>MONSTER_NAME_190097</t>
  </si>
  <si>
    <t>#몬스터 이름</t>
  </si>
  <si>
    <t>MONSTER_NAME</t>
  </si>
  <si>
    <t>화염 슬라임 Lv.15</t>
  </si>
  <si>
    <t>화염 슬라임 Lv.34</t>
  </si>
  <si>
    <t>화염 슬라임 Lv.36</t>
  </si>
  <si>
    <t>화염 슬라임 Lv.38</t>
  </si>
  <si>
    <t>화염 슬라임 Lv.47</t>
  </si>
  <si>
    <t>화염 슬라임 Lv.54</t>
  </si>
  <si>
    <t>화염 슬라임 Lv.59</t>
  </si>
  <si>
    <t>화염 슬라임 Lv.69</t>
  </si>
  <si>
    <t>화염 슬라임 Lv.71</t>
  </si>
  <si>
    <t>화염 슬라임 Lv.80</t>
  </si>
  <si>
    <t>화염 슬라임 Lv.88</t>
  </si>
  <si>
    <t>화염 슬라임 Lv.90</t>
  </si>
  <si>
    <t>거대 화염 슬라임 Lv.15</t>
  </si>
  <si>
    <t>거대 화염 슬라임 Lv.34</t>
  </si>
  <si>
    <t>거대 화염 슬라임 Lv.36</t>
  </si>
  <si>
    <t>거대 화염 슬라임 Lv.38</t>
  </si>
  <si>
    <t>거대 화염 슬라임 Lv.47</t>
  </si>
  <si>
    <t>거대 화염 슬라임 Lv.54</t>
  </si>
  <si>
    <t>거대 화염 슬라임 Lv.59</t>
  </si>
  <si>
    <t>거대 화염 슬라임 Lv.69</t>
  </si>
  <si>
    <t>거대 화염 슬라임 Lv.71</t>
  </si>
  <si>
    <t>거대 화염 슬라임 Lv.80</t>
  </si>
  <si>
    <t>거대 화염 슬라임 Lv.88</t>
  </si>
  <si>
    <t>거대 화염 슬라임 Lv.90</t>
  </si>
  <si>
    <t>물 슬라임 Lv.15</t>
  </si>
  <si>
    <t>물 슬라임 Lv.34</t>
  </si>
  <si>
    <t>물 슬라임 Lv.36</t>
  </si>
  <si>
    <t>물 슬라임 Lv.38</t>
  </si>
  <si>
    <t>물 슬라임 Lv.47</t>
  </si>
  <si>
    <t>물 슬라임 Lv.54</t>
  </si>
  <si>
    <t>물 슬라임 Lv.59</t>
  </si>
  <si>
    <t>물 슬라임 Lv.69</t>
  </si>
  <si>
    <t>물 슬라임 Lv.71</t>
  </si>
  <si>
    <t>물 슬라임 Lv.80</t>
  </si>
  <si>
    <t>물 슬라임 Lv.88</t>
  </si>
  <si>
    <t>물 슬라임 Lv.90</t>
  </si>
  <si>
    <t>거대 물 슬라임 Lv.15</t>
  </si>
  <si>
    <t>거대 물 슬라임 Lv.34</t>
  </si>
  <si>
    <t>거대 물 슬라임 Lv.36</t>
  </si>
  <si>
    <t>거대 물 슬라임 Lv.38</t>
  </si>
  <si>
    <t>거대 물 슬라임 Lv.47</t>
  </si>
  <si>
    <t>거대 물 슬라임 Lv.54</t>
  </si>
  <si>
    <t>거대 물 슬라임 Lv.59</t>
  </si>
  <si>
    <t>거대 물 슬라임 Lv.69</t>
  </si>
  <si>
    <t>거대 물 슬라임 Lv.71</t>
  </si>
  <si>
    <t>거대 물 슬라임 Lv.80</t>
  </si>
  <si>
    <t>거대 물 슬라임 Lv.88</t>
  </si>
  <si>
    <t>거대 물 슬라임 Lv.90</t>
  </si>
  <si>
    <t>바람 슬라임 Lv.15</t>
  </si>
  <si>
    <t>바람 슬라임 Lv.34</t>
  </si>
  <si>
    <t>바람 슬라임 Lv.36</t>
  </si>
  <si>
    <t>바람 슬라임 Lv.38</t>
  </si>
  <si>
    <t>바람 슬라임 Lv.47</t>
  </si>
  <si>
    <t>바람 슬라임 Lv.54</t>
  </si>
  <si>
    <t>바람 슬라임 Lv.59</t>
  </si>
  <si>
    <t>바람 슬라임 Lv.69</t>
  </si>
  <si>
    <t>바람 슬라임 Lv.80</t>
  </si>
  <si>
    <t>바람 슬라임 Lv.88</t>
  </si>
  <si>
    <t>바람 슬라임 Lv.90</t>
  </si>
  <si>
    <t>거대 바람 슬라임 Lv.15</t>
  </si>
  <si>
    <t>거대 바람 슬라임 Lv.34</t>
  </si>
  <si>
    <t>거대 바람 슬라임 Lv.36</t>
  </si>
  <si>
    <t>거대 바람 슬라임 Lv.38</t>
  </si>
  <si>
    <t>거대 바람 슬라임 Lv.47</t>
  </si>
  <si>
    <t>거대 바람 슬라임 Lv.54</t>
  </si>
  <si>
    <t>거대 바람 슬라임 Lv.59</t>
  </si>
  <si>
    <t>거대 바람 슬라임 Lv.69</t>
  </si>
  <si>
    <t>거대 바람 슬라임 Lv.80</t>
  </si>
  <si>
    <t>거대 바람 슬라임 Lv.88</t>
  </si>
  <si>
    <t>거대 바람 슬라임 Lv.90</t>
  </si>
  <si>
    <t>번개 슬라임 Lv.15</t>
  </si>
  <si>
    <t>번개 슬라임 Lv.34</t>
  </si>
  <si>
    <t>번개 슬라임 Lv.36</t>
  </si>
  <si>
    <t>번개 슬라임 Lv.38</t>
  </si>
  <si>
    <t>번개 슬라임 Lv.47</t>
  </si>
  <si>
    <t>번개 슬라임 Lv.54</t>
  </si>
  <si>
    <t>번개 슬라임 Lv.59</t>
  </si>
  <si>
    <t>번개 슬라임 Lv.69</t>
  </si>
  <si>
    <t>번개 슬라임 Lv.80</t>
  </si>
  <si>
    <t>번개 슬라임 Lv.88</t>
  </si>
  <si>
    <t>번개 슬라임 Lv.90</t>
  </si>
  <si>
    <t>거대 번개 슬라임 Lv.15</t>
  </si>
  <si>
    <t>거대 번개 슬라임 Lv.34</t>
  </si>
  <si>
    <t>거대 번개 슬라임 Lv.36</t>
  </si>
  <si>
    <t>거대 번개 슬라임 Lv.38</t>
  </si>
  <si>
    <t>거대 번개 슬라임 Lv.47</t>
  </si>
  <si>
    <t>거대 번개 슬라임 Lv.54</t>
  </si>
  <si>
    <t>거대 번개 슬라임 Lv.59</t>
  </si>
  <si>
    <t>거대 번개 슬라임 Lv.69</t>
  </si>
  <si>
    <t>거대 번개 슬라임 Lv.80</t>
  </si>
  <si>
    <t>거대 번개 슬라임 Lv.88</t>
  </si>
  <si>
    <t>거대 번개 슬라임 Lv.90</t>
  </si>
  <si>
    <t>돌연변이 번개 슬라임 Lv.15</t>
  </si>
  <si>
    <t>돌연변이 번개 슬라임 Lv.34</t>
  </si>
  <si>
    <t>돌연변이 번개 슬라임 Lv.36</t>
  </si>
  <si>
    <t>돌연변이 번개 슬라임 Lv.38</t>
  </si>
  <si>
    <t>돌연변이 번개 슬라임 Lv.47</t>
  </si>
  <si>
    <t>돌연변이 번개 슬라임 Lv.54</t>
  </si>
  <si>
    <t>돌연변이 번개 슬라임 Lv.59</t>
  </si>
  <si>
    <t>돌연변이 번개 슬라임 Lv.69</t>
  </si>
  <si>
    <t>돌연변이 번개 슬라임 Lv.80</t>
  </si>
  <si>
    <t>돌연변이 번개 슬라임 Lv.88</t>
  </si>
  <si>
    <t>돌연변이 번개 슬라임 Lv.90</t>
  </si>
  <si>
    <t>풀 슬라임 Lv.15</t>
  </si>
  <si>
    <t>풀 슬라임 Lv.34</t>
  </si>
  <si>
    <t>풀 슬라임 Lv.36</t>
  </si>
  <si>
    <t>풀 슬라임 Lv.38</t>
  </si>
  <si>
    <t>풀 슬라임 Lv.47</t>
  </si>
  <si>
    <t>풀 슬라임 Lv.54</t>
  </si>
  <si>
    <t>풀 슬라임 Lv.59</t>
  </si>
  <si>
    <t>풀 슬라임 Lv.69</t>
  </si>
  <si>
    <t>풀 슬라임 Lv.80</t>
  </si>
  <si>
    <t>풀 슬라임 Lv.88</t>
  </si>
  <si>
    <t>풀 슬라임 Lv.90</t>
  </si>
  <si>
    <t>거대 풀 슬라임 Lv.15</t>
  </si>
  <si>
    <t>거대 풀 슬라임 Lv.34</t>
  </si>
  <si>
    <t>거대 풀 슬라임 Lv.36</t>
  </si>
  <si>
    <t>거대 풀 슬라임 Lv.38</t>
  </si>
  <si>
    <t>거대 풀 슬라임 Lv.47</t>
  </si>
  <si>
    <t>거대 풀 슬라임 Lv.54</t>
  </si>
  <si>
    <t>거대 풀 슬라임 Lv.59</t>
  </si>
  <si>
    <t>거대 풀 슬라임 Lv.69</t>
  </si>
  <si>
    <t>거대 풀 슬라임 Lv.80</t>
  </si>
  <si>
    <t>거대 풀 슬라임 Lv.88</t>
  </si>
  <si>
    <t>거대 풀 슬라임 Lv.90</t>
  </si>
  <si>
    <t>얼음 슬라임 Lv.15</t>
  </si>
  <si>
    <t>얼음 슬라임 Lv.34</t>
  </si>
  <si>
    <t>얼음 슬라임 Lv.36</t>
  </si>
  <si>
    <t>얼음 슬라임 Lv.38</t>
  </si>
  <si>
    <t>얼음 슬라임 Lv.47</t>
  </si>
  <si>
    <t>얼음 슬라임 Lv.54</t>
  </si>
  <si>
    <t>얼음 슬라임 Lv.59</t>
  </si>
  <si>
    <t>얼음 슬라임 Lv.69</t>
  </si>
  <si>
    <t>얼음 슬라임 Lv.71</t>
  </si>
  <si>
    <t>얼음 슬라임 Lv.80</t>
  </si>
  <si>
    <t>얼음 슬라임 Lv.88</t>
  </si>
  <si>
    <t>얼음 슬라임 Lv.90</t>
  </si>
  <si>
    <t>거대 얼음 슬라임 Lv.15</t>
  </si>
  <si>
    <t>거대 얼음 슬라임 Lv.34</t>
  </si>
  <si>
    <t>거대 얼음 슬라임 Lv.36</t>
  </si>
  <si>
    <t>거대 얼음 슬라임 Lv.38</t>
  </si>
  <si>
    <t>거대 얼음 슬라임 Lv.47</t>
  </si>
  <si>
    <t>거대 얼음 슬라임 Lv.54</t>
  </si>
  <si>
    <t>거대 얼음 슬라임 Lv.59</t>
  </si>
  <si>
    <t>거대 얼음 슬라임 Lv.69</t>
  </si>
  <si>
    <t>거대 얼음 슬라임 Lv.71</t>
  </si>
  <si>
    <t>거대 얼음 슬라임 Lv.80</t>
  </si>
  <si>
    <t>거대 얼음 슬라임 Lv.88</t>
  </si>
  <si>
    <t>거대 얼음 슬라임 Lv.90</t>
  </si>
  <si>
    <t>바위 슬라임 Lv.15</t>
  </si>
  <si>
    <t>바위 슬라임 Lv.34</t>
  </si>
  <si>
    <t>바위 슬라임 Lv.36</t>
  </si>
  <si>
    <t>바위 슬라임 Lv.38</t>
  </si>
  <si>
    <t>바위 슬라임 Lv.47</t>
  </si>
  <si>
    <t>바위 슬라임 Lv.54</t>
  </si>
  <si>
    <t>바위 슬라임 Lv.59</t>
  </si>
  <si>
    <t>바위 슬라임 Lv.69</t>
  </si>
  <si>
    <t>바위 슬라임 Lv.80</t>
  </si>
  <si>
    <t>바위 슬라임 Lv.88</t>
  </si>
  <si>
    <t>바위 슬라임 Lv.90</t>
  </si>
  <si>
    <t>거대 바위 슬라임 Lv.15</t>
  </si>
  <si>
    <t>거대 바위 슬라임 Lv.34</t>
  </si>
  <si>
    <t>거대 바위 슬라임 Lv.36</t>
  </si>
  <si>
    <t>거대 바위 슬라임 Lv.38</t>
  </si>
  <si>
    <t>거대 바위 슬라임 Lv.47</t>
  </si>
  <si>
    <t>거대 바위 슬라임 Lv.54</t>
  </si>
  <si>
    <t>거대 바위 슬라임 Lv.59</t>
  </si>
  <si>
    <t>거대 바위 슬라임 Lv.69</t>
  </si>
  <si>
    <t>거대 바위 슬라임 Lv.80</t>
  </si>
  <si>
    <t>거대 바위 슬라임 Lv.88</t>
  </si>
  <si>
    <t>거대 바위 슬라임 Lv.90</t>
  </si>
  <si>
    <t>츄츄족 Lv.15</t>
  </si>
  <si>
    <t>츄츄족 Lv.34</t>
  </si>
  <si>
    <t>츄츄족 Lv.36</t>
  </si>
  <si>
    <t>츄츄족 Lv.38</t>
  </si>
  <si>
    <t>츄츄족 Lv.47</t>
  </si>
  <si>
    <t>츄츄족 Lv.54</t>
  </si>
  <si>
    <t>츄츄족 Lv.59</t>
  </si>
  <si>
    <t>츄츄족 Lv.69</t>
  </si>
  <si>
    <t>츄츄족 Lv.71</t>
  </si>
  <si>
    <t>츄츄족 Lv.80</t>
  </si>
  <si>
    <t>츄츄족 Lv.88</t>
  </si>
  <si>
    <t>츄츄족 Lv.90</t>
  </si>
  <si>
    <t>츄츄 싸움꾼 Lv.15</t>
  </si>
  <si>
    <t>츄츄 싸움꾼 Lv.34</t>
  </si>
  <si>
    <t>츄츄 싸움꾼 Lv.36</t>
  </si>
  <si>
    <t>츄츄 싸움꾼 Lv.38</t>
  </si>
  <si>
    <t>츄츄 싸움꾼 Lv.47</t>
  </si>
  <si>
    <t>츄츄 싸움꾼 Lv.54</t>
  </si>
  <si>
    <t>츄츄 싸움꾼 Lv.59</t>
  </si>
  <si>
    <t>츄츄 싸움꾼 Lv.69</t>
  </si>
  <si>
    <t>츄츄 싸움꾼 Lv.71</t>
  </si>
  <si>
    <t>츄츄 싸움꾼 Lv.80</t>
  </si>
  <si>
    <t>츄츄 싸움꾼 Lv.88</t>
  </si>
  <si>
    <t>츄츄 싸움꾼 Lv.90</t>
  </si>
  <si>
    <t>츄츄 돌격병 Lv.15</t>
  </si>
  <si>
    <t>츄츄 돌격병 Lv.34</t>
  </si>
  <si>
    <t>츄츄 돌격병 Lv.36</t>
  </si>
  <si>
    <t>츄츄 돌격병 Lv.38</t>
  </si>
  <si>
    <t>츄츄 돌격병 Lv.47</t>
  </si>
  <si>
    <t>츄츄 돌격병 Lv.54</t>
  </si>
  <si>
    <t>츄츄 돌격병 Lv.59</t>
  </si>
  <si>
    <t>츄츄 돌격병 Lv.69</t>
  </si>
  <si>
    <t>츄츄 돌격병 Lv.71</t>
  </si>
  <si>
    <t>츄츄 돌격병 Lv.80</t>
  </si>
  <si>
    <t>츄츄 돌격병 Lv.88</t>
  </si>
  <si>
    <t>츄츄 돌격병 Lv.90</t>
  </si>
  <si>
    <t>츄츄 척탄병 Lv.15</t>
  </si>
  <si>
    <t>츄츄 척탄병 Lv.34</t>
  </si>
  <si>
    <t>츄츄 척탄병 Lv.36</t>
  </si>
  <si>
    <t>츄츄 척탄병 Lv.38</t>
  </si>
  <si>
    <t>츄츄 척탄병 Lv.47</t>
  </si>
  <si>
    <t>츄츄 척탄병 Lv.54</t>
  </si>
  <si>
    <t>츄츄 척탄병 Lv.59</t>
  </si>
  <si>
    <t>츄츄 척탄병 Lv.69</t>
  </si>
  <si>
    <t>츄츄 척탄병 Lv.71</t>
  </si>
  <si>
    <t>츄츄 척탄병 Lv.80</t>
  </si>
  <si>
    <t>츄츄 척탄병 Lv.88</t>
  </si>
  <si>
    <t>츄츄 척탄병 Lv.90</t>
  </si>
  <si>
    <t>빙탄 츄츄 Lv.15</t>
  </si>
  <si>
    <t>빙탄 츄츄 Lv.34</t>
  </si>
  <si>
    <t>빙탄 츄츄 Lv.36</t>
  </si>
  <si>
    <t>빙탄 츄츄 Lv.38</t>
  </si>
  <si>
    <t>빙탄 츄츄 Lv.47</t>
  </si>
  <si>
    <t>빙탄 츄츄 Lv.54</t>
  </si>
  <si>
    <t>빙탄 츄츄 Lv.59</t>
  </si>
  <si>
    <t>빙탄 츄츄 Lv.69</t>
  </si>
  <si>
    <t>빙탄 츄츄 Lv.71</t>
  </si>
  <si>
    <t>빙탄 츄츄 Lv.80</t>
  </si>
  <si>
    <t>빙탄 츄츄 Lv.88</t>
  </si>
  <si>
    <t>빙탄 츄츄 Lv.90</t>
  </si>
  <si>
    <t>번개탄 츄츄 Lv.15</t>
  </si>
  <si>
    <t>번개탄 츄츄 Lv.34</t>
  </si>
  <si>
    <t>번개탄 츄츄 Lv.36</t>
  </si>
  <si>
    <t>번개탄 츄츄 Lv.38</t>
  </si>
  <si>
    <t>번개탄 츄츄 Lv.47</t>
  </si>
  <si>
    <t>번개탄 츄츄 Lv.54</t>
  </si>
  <si>
    <t>번개탄 츄츄 Lv.59</t>
  </si>
  <si>
    <t>번개탄 츄츄 Lv.69</t>
  </si>
  <si>
    <t>번개탄 츄츄 Lv.71</t>
  </si>
  <si>
    <t>번개탄 츄츄 Lv.80</t>
  </si>
  <si>
    <t>번개탄 츄츄 Lv.88</t>
  </si>
  <si>
    <t>번개탄 츄츄 Lv.90</t>
  </si>
  <si>
    <t>나무방패 츄츄 Lv.15</t>
  </si>
  <si>
    <t>나무방패 츄츄 Lv.34</t>
  </si>
  <si>
    <t>나무방패 츄츄 Lv.36</t>
  </si>
  <si>
    <t>나무방패 츄츄 Lv.38</t>
  </si>
  <si>
    <t>나무방패 츄츄 Lv.47</t>
  </si>
  <si>
    <t>나무방패 츄츄 Lv.54</t>
  </si>
  <si>
    <t>나무방패 츄츄 Lv.59</t>
  </si>
  <si>
    <t>나무방패 츄츄 Lv.69</t>
  </si>
  <si>
    <t>나무방패 츄츄 Lv.71</t>
  </si>
  <si>
    <t>나무방패 츄츄 Lv.80</t>
  </si>
  <si>
    <t>나무방패 츄츄 Lv.88</t>
  </si>
  <si>
    <t>나무방패 츄츄 Lv.90</t>
  </si>
  <si>
    <t>돌방패 츄츄 Lv.15</t>
  </si>
  <si>
    <t>돌방패 츄츄 Lv.34</t>
  </si>
  <si>
    <t>돌방패 츄츄 Lv.36</t>
  </si>
  <si>
    <t>돌방패 츄츄 Lv.38</t>
  </si>
  <si>
    <t>돌방패 츄츄 Lv.47</t>
  </si>
  <si>
    <t>돌방패 츄츄 Lv.54</t>
  </si>
  <si>
    <t>돌방패 츄츄 Lv.59</t>
  </si>
  <si>
    <t>돌방패 츄츄 Lv.69</t>
  </si>
  <si>
    <t>돌방패 츄츄 Lv.71</t>
  </si>
  <si>
    <t>돌방패 츄츄 Lv.80</t>
  </si>
  <si>
    <t>돌방패 츄츄 Lv.88</t>
  </si>
  <si>
    <t>돌방패 츄츄 Lv.90</t>
  </si>
  <si>
    <t>얼음방패 츄츄 Lv.15</t>
  </si>
  <si>
    <t>얼음방패 츄츄 Lv.34</t>
  </si>
  <si>
    <t>얼음방패 츄츄 Lv.36</t>
  </si>
  <si>
    <t>얼음방패 츄츄 Lv.38</t>
  </si>
  <si>
    <t>얼음방패 츄츄 Lv.47</t>
  </si>
  <si>
    <t>얼음방패 츄츄 Lv.54</t>
  </si>
  <si>
    <t>얼음방패 츄츄 Lv.59</t>
  </si>
  <si>
    <t>얼음방패 츄츄 Lv.69</t>
  </si>
  <si>
    <t>얼음방패 츄츄 Lv.71</t>
  </si>
  <si>
    <t>얼음방패 츄츄 Lv.80</t>
  </si>
  <si>
    <t>얼음방패 츄츄 Lv.88</t>
  </si>
  <si>
    <t>얼음방패 츄츄 Lv.90</t>
  </si>
  <si>
    <t>츄츄 번개 궁수 Lv.15</t>
  </si>
  <si>
    <t>츄츄 번개 궁수 Lv.34</t>
  </si>
  <si>
    <t>츄츄 번개 궁수 Lv.36</t>
  </si>
  <si>
    <t>츄츄 번개 궁수 Lv.38</t>
  </si>
  <si>
    <t>츄츄 번개 궁수 Lv.47</t>
  </si>
  <si>
    <t>츄츄 번개 궁수 Lv.54</t>
  </si>
  <si>
    <t>츄츄 번개 궁수 Lv.59</t>
  </si>
  <si>
    <t>츄츄 번개 궁수 Lv.69</t>
  </si>
  <si>
    <t>츄츄 번개 궁수 Lv.71</t>
  </si>
  <si>
    <t>츄츄 번개 궁수 Lv.80</t>
  </si>
  <si>
    <t>츄츄 번개 궁수 Lv.88</t>
  </si>
  <si>
    <t>츄츄 번개 궁수 Lv.90</t>
  </si>
  <si>
    <t>츄츄 화염 궁수 Lv.15</t>
  </si>
  <si>
    <t>츄츄 화염 궁수 Lv.34</t>
  </si>
  <si>
    <t>츄츄 화염 궁수 Lv.36</t>
  </si>
  <si>
    <t>츄츄 화염 궁수 Lv.38</t>
  </si>
  <si>
    <t>츄츄 화염 궁수 Lv.47</t>
  </si>
  <si>
    <t>츄츄 화염 궁수 Lv.54</t>
  </si>
  <si>
    <t>츄츄 화염 궁수 Lv.59</t>
  </si>
  <si>
    <t>츄츄 화염 궁수 Lv.69</t>
  </si>
  <si>
    <t>츄츄 화염 궁수 Lv.71</t>
  </si>
  <si>
    <t>츄츄 화염 궁수 Lv.80</t>
  </si>
  <si>
    <t>츄츄 화염 궁수 Lv.88</t>
  </si>
  <si>
    <t>츄츄 화염 궁수 Lv.90</t>
  </si>
  <si>
    <t>츄츄 얼음 궁수 Lv.15</t>
  </si>
  <si>
    <t>츄츄 얼음 궁수 Lv.34</t>
  </si>
  <si>
    <t>츄츄 얼음 궁수 Lv.36</t>
  </si>
  <si>
    <t>츄츄 얼음 궁수 Lv.38</t>
  </si>
  <si>
    <t>츄츄 얼음 궁수 Lv.47</t>
  </si>
  <si>
    <t>츄츄 얼음 궁수 Lv.54</t>
  </si>
  <si>
    <t>츄츄 얼음 궁수 Lv.59</t>
  </si>
  <si>
    <t>츄츄 얼음 궁수 Lv.69</t>
  </si>
  <si>
    <t>츄츄 얼음 궁수 Lv.71</t>
  </si>
  <si>
    <t>츄츄 얼음 궁수 Lv.80</t>
  </si>
  <si>
    <t>츄츄 얼음 궁수 Lv.88</t>
  </si>
  <si>
    <t>츄츄 얼음 궁수 Lv.90</t>
  </si>
  <si>
    <t>물 츄츄 샤먼 Lv.15</t>
  </si>
  <si>
    <t>물 츄츄 샤먼 Lv.34</t>
  </si>
  <si>
    <t>물 츄츄 샤먼 Lv.36</t>
  </si>
  <si>
    <t>물 츄츄 샤먼 Lv.38</t>
  </si>
  <si>
    <t>물 츄츄 샤먼 Lv.47</t>
  </si>
  <si>
    <t>물 츄츄 샤먼 Lv.54</t>
  </si>
  <si>
    <t>물 츄츄 샤먼 Lv.59</t>
  </si>
  <si>
    <t>물 츄츄 샤먼 Lv.69</t>
  </si>
  <si>
    <t>물 츄츄 샤먼 Lv.71</t>
  </si>
  <si>
    <t>물 츄츄 샤먼 Lv.80</t>
  </si>
  <si>
    <t>물 츄츄 샤먼 Lv.88</t>
  </si>
  <si>
    <t>물 츄츄 샤먼 Lv.90</t>
  </si>
  <si>
    <t>바람 츄츄 샤먼 Lv.15</t>
  </si>
  <si>
    <t>바람 츄츄 샤먼 Lv.34</t>
  </si>
  <si>
    <t>바람 츄츄 샤먼 Lv.36</t>
  </si>
  <si>
    <t>바람 츄츄 샤먼 Lv.38</t>
  </si>
  <si>
    <t>바람 츄츄 샤먼 Lv.47</t>
  </si>
  <si>
    <t>바람 츄츄 샤먼 Lv.54</t>
  </si>
  <si>
    <t>바람 츄츄 샤먼 Lv.59</t>
  </si>
  <si>
    <t>바람 츄츄 샤먼 Lv.69</t>
  </si>
  <si>
    <t>바람 츄츄 샤먼 Lv.71</t>
  </si>
  <si>
    <t>바람 츄츄 샤먼 Lv.80</t>
  </si>
  <si>
    <t>바람 츄츄 샤먼 Lv.88</t>
  </si>
  <si>
    <t>바람 츄츄 샤먼 Lv.90</t>
  </si>
  <si>
    <t>바위 츄츄 샤먼 Lv.15</t>
  </si>
  <si>
    <t>바위 츄츄 샤먼 Lv.34</t>
  </si>
  <si>
    <t>바위 츄츄 샤먼 Lv.36</t>
  </si>
  <si>
    <t>바위 츄츄 샤먼 Lv.38</t>
  </si>
  <si>
    <t>바위 츄츄 샤먼 Lv.47</t>
  </si>
  <si>
    <t>바위 츄츄 샤먼 Lv.54</t>
  </si>
  <si>
    <t>바위 츄츄 샤먼 Lv.59</t>
  </si>
  <si>
    <t>바위 츄츄 샤먼 Lv.69</t>
  </si>
  <si>
    <t>바위 츄츄 샤먼 Lv.71</t>
  </si>
  <si>
    <t>바위 츄츄 샤먼 Lv.80</t>
  </si>
  <si>
    <t>바위 츄츄 샤먼 Lv.88</t>
  </si>
  <si>
    <t>바위 츄츄 샤먼 Lv.90</t>
  </si>
  <si>
    <t>풀 츄츄 샤먼 Lv.15</t>
  </si>
  <si>
    <t>풀 츄츄 샤먼 Lv.34</t>
  </si>
  <si>
    <t>풀 츄츄 샤먼 Lv.36</t>
  </si>
  <si>
    <t>풀 츄츄 샤먼 Lv.38</t>
  </si>
  <si>
    <t>풀 츄츄 샤먼 Lv.47</t>
  </si>
  <si>
    <t>풀 츄츄 샤먼 Lv.54</t>
  </si>
  <si>
    <t>풀 츄츄 샤먼 Lv.59</t>
  </si>
  <si>
    <t>풀 츄츄 샤먼 Lv.69</t>
  </si>
  <si>
    <t>풀 츄츄 샤먼 Lv.71</t>
  </si>
  <si>
    <t>풀 츄츄 샤먼 Lv.80</t>
  </si>
  <si>
    <t>풀 츄츄 샤먼 Lv.88</t>
  </si>
  <si>
    <t>풀 츄츄 샤먼 Lv.90</t>
  </si>
  <si>
    <t>얼음 츄츄 샤먼 Lv.15</t>
  </si>
  <si>
    <t>얼음 츄츄 샤먼 Lv.34</t>
  </si>
  <si>
    <t>얼음 츄츄 샤먼 Lv.36</t>
  </si>
  <si>
    <t>얼음 츄츄 샤먼 Lv.38</t>
  </si>
  <si>
    <t>얼음 츄츄 샤먼 Lv.47</t>
  </si>
  <si>
    <t>얼음 츄츄 샤먼 Lv.54</t>
  </si>
  <si>
    <t>얼음 츄츄 샤먼 Lv.59</t>
  </si>
  <si>
    <t>얼음 츄츄 샤먼 Lv.69</t>
  </si>
  <si>
    <t>얼음 츄츄 샤먼 Lv.71</t>
  </si>
  <si>
    <t>얼음 츄츄 샤먼 Lv.80</t>
  </si>
  <si>
    <t>얼음 츄츄 샤먼 Lv.88</t>
  </si>
  <si>
    <t>얼음 츄츄 샤먼 Lv.90</t>
  </si>
  <si>
    <t>번개 츄츄 샤먼 Lv.15</t>
  </si>
  <si>
    <t>번개 츄츄 샤먼 Lv.34</t>
  </si>
  <si>
    <t>번개 츄츄 샤먼 Lv.36</t>
  </si>
  <si>
    <t>번개 츄츄 샤먼 Lv.38</t>
  </si>
  <si>
    <t>번개 츄츄 샤먼 Lv.47</t>
  </si>
  <si>
    <t>번개 츄츄 샤먼 Lv.54</t>
  </si>
  <si>
    <t>번개 츄츄 샤먼 Lv.59</t>
  </si>
  <si>
    <t>번개 츄츄 샤먼 Lv.69</t>
  </si>
  <si>
    <t>번개 츄츄 샤먼 Lv.71</t>
  </si>
  <si>
    <t>번개 츄츄 샤먼 Lv.80</t>
  </si>
  <si>
    <t>번개 츄츄 샤먼 Lv.88</t>
  </si>
  <si>
    <t>번개 츄츄 샤먼 Lv.90</t>
  </si>
  <si>
    <t>불도끼 츄츄 폭도 Lv.15</t>
  </si>
  <si>
    <t>불도끼 츄츄 폭도 Lv.34</t>
  </si>
  <si>
    <t>불도끼 츄츄 폭도 Lv.36</t>
  </si>
  <si>
    <t>불도끼 츄츄 폭도 Lv.38</t>
  </si>
  <si>
    <t>불도끼 츄츄 폭도 Lv.47</t>
  </si>
  <si>
    <t>불도끼 츄츄 폭도 Lv.54</t>
  </si>
  <si>
    <t>불도끼 츄츄 폭도 Lv.59</t>
  </si>
  <si>
    <t>불도끼 츄츄 폭도 Lv.69</t>
  </si>
  <si>
    <t>불도끼 츄츄 폭도 Lv.71</t>
  </si>
  <si>
    <t>불도끼 츄츄 폭도 Lv.80</t>
  </si>
  <si>
    <t>불도끼 츄츄 폭도 Lv.88</t>
  </si>
  <si>
    <t>불도끼 츄츄 폭도 Lv.90</t>
  </si>
  <si>
    <t>번개도끼 츄츄 폭도 Lv.15</t>
  </si>
  <si>
    <t>번개도끼 츄츄 폭도 Lv.34</t>
  </si>
  <si>
    <t>번개도끼 츄츄 폭도 Lv.36</t>
  </si>
  <si>
    <t>번개도끼 츄츄 폭도 Lv.38</t>
  </si>
  <si>
    <t>번개도끼 츄츄 폭도 Lv.47</t>
  </si>
  <si>
    <t>번개도끼 츄츄 폭도 Lv.54</t>
  </si>
  <si>
    <t>번개도끼 츄츄 폭도 Lv.59</t>
  </si>
  <si>
    <t>번개도끼 츄츄 폭도 Lv.69</t>
  </si>
  <si>
    <t>번개도끼 츄츄 폭도 Lv.71</t>
  </si>
  <si>
    <t>번개도끼 츄츄 폭도 Lv.80</t>
  </si>
  <si>
    <t>번개도끼 츄츄 폭도 Lv.88</t>
  </si>
  <si>
    <t>번개도끼 츄츄 폭도 Lv.90</t>
  </si>
  <si>
    <t>나무방패 츄츄 폭도 Lv.15</t>
  </si>
  <si>
    <t>나무방패 츄츄 폭도 Lv.34</t>
  </si>
  <si>
    <t>나무방패 츄츄 폭도 Lv.36</t>
  </si>
  <si>
    <t>나무방패 츄츄 폭도 Lv.38</t>
  </si>
  <si>
    <t>나무방패 츄츄 폭도 Lv.47</t>
  </si>
  <si>
    <t>나무방패 츄츄 폭도 Lv.54</t>
  </si>
  <si>
    <t>나무방패 츄츄 폭도 Lv.59</t>
  </si>
  <si>
    <t>나무방패 츄츄 폭도 Lv.69</t>
  </si>
  <si>
    <t>나무방패 츄츄 폭도 Lv.71</t>
  </si>
  <si>
    <t>나무방패 츄츄 폭도 Lv.80</t>
  </si>
  <si>
    <t>나무방패 츄츄 폭도 Lv.88</t>
  </si>
  <si>
    <t>나무방패 츄츄 폭도 Lv.90</t>
  </si>
  <si>
    <t>돌방패 츄츄 폭도 Lv.15</t>
  </si>
  <si>
    <t>돌방패 츄츄 폭도 Lv.34</t>
  </si>
  <si>
    <t>돌방패 츄츄 폭도 Lv.36</t>
  </si>
  <si>
    <t>돌방패 츄츄 폭도 Lv.38</t>
  </si>
  <si>
    <t>돌방패 츄츄 폭도 Lv.47</t>
  </si>
  <si>
    <t>돌방패 츄츄 폭도 Lv.54</t>
  </si>
  <si>
    <t>돌방패 츄츄 폭도 Lv.59</t>
  </si>
  <si>
    <t>돌방패 츄츄 폭도 Lv.69</t>
  </si>
  <si>
    <t>돌방패 츄츄 폭도 Lv.71</t>
  </si>
  <si>
    <t>돌방패 츄츄 폭도 Lv.80</t>
  </si>
  <si>
    <t>돌방패 츄츄 폭도 Lv.88</t>
  </si>
  <si>
    <t>돌방패 츄츄 폭도 Lv.90</t>
  </si>
  <si>
    <t>얼음방패 츄츄 폭도 Lv.15</t>
  </si>
  <si>
    <t>얼음방패 츄츄 폭도 Lv.34</t>
  </si>
  <si>
    <t>얼음방패 츄츄 폭도 Lv.36</t>
  </si>
  <si>
    <t>얼음방패 츄츄 폭도 Lv.38</t>
  </si>
  <si>
    <t>얼음방패 츄츄 폭도 Lv.47</t>
  </si>
  <si>
    <t>얼음방패 츄츄 폭도 Lv.54</t>
  </si>
  <si>
    <t>얼음방패 츄츄 폭도 Lv.59</t>
  </si>
  <si>
    <t>얼음방패 츄츄 폭도 Lv.69</t>
  </si>
  <si>
    <t>얼음방패 츄츄 폭도 Lv.71</t>
  </si>
  <si>
    <t>얼음방패 츄츄 폭도 Lv.80</t>
  </si>
  <si>
    <t>얼음방패 츄츄 폭도 Lv.88</t>
  </si>
  <si>
    <t>얼음방패 츄츄 폭도 Lv.90</t>
  </si>
  <si>
    <t>츄츄 바위왕 Lv.15</t>
  </si>
  <si>
    <t>츄츄 바위왕 Lv.34</t>
  </si>
  <si>
    <t>츄츄 바위왕 Lv.36</t>
  </si>
  <si>
    <t>츄츄 바위왕 Lv.38</t>
  </si>
  <si>
    <t>츄츄 바위왕 Lv.47</t>
  </si>
  <si>
    <t>츄츄 바위왕 Lv.54</t>
  </si>
  <si>
    <t>츄츄 바위왕 Lv.59</t>
  </si>
  <si>
    <t>츄츄 바위왕 Lv.69</t>
  </si>
  <si>
    <t>츄츄 바위왕 Lv.71</t>
  </si>
  <si>
    <t>츄츄 바위왕 Lv.80</t>
  </si>
  <si>
    <t>츄츄 바위왕 Lv.88</t>
  </si>
  <si>
    <t>츄츄 바위왕 Lv.90</t>
  </si>
  <si>
    <t>츄츄 서리왕 Lv.15</t>
  </si>
  <si>
    <t>츄츄 서리왕 Lv.34</t>
  </si>
  <si>
    <t>츄츄 서리왕 Lv.36</t>
  </si>
  <si>
    <t>츄츄 서리왕 Lv.38</t>
  </si>
  <si>
    <t>츄츄 서리왕 Lv.47</t>
  </si>
  <si>
    <t>츄츄 서리왕 Lv.54</t>
  </si>
  <si>
    <t>츄츄 서리왕 Lv.59</t>
  </si>
  <si>
    <t>츄츄 서리왕 Lv.69</t>
  </si>
  <si>
    <t>츄츄 서리왕 Lv.71</t>
  </si>
  <si>
    <t>츄츄 서리왕 Lv.80</t>
  </si>
  <si>
    <t>츄츄 서리왕 Lv.88</t>
  </si>
  <si>
    <t>츄츄 서리왕 Lv.90</t>
  </si>
  <si>
    <t>츄츄 번개왕 Lv.15</t>
  </si>
  <si>
    <t>츄츄 번개왕 Lv.34</t>
  </si>
  <si>
    <t>츄츄 번개왕 Lv.36</t>
  </si>
  <si>
    <t>츄츄 번개왕 Lv.38</t>
  </si>
  <si>
    <t>츄츄 번개왕 Lv.47</t>
  </si>
  <si>
    <t>츄츄 번개왕 Lv.54</t>
  </si>
  <si>
    <t>츄츄 번개왕 Lv.59</t>
  </si>
  <si>
    <t>츄츄 번개왕 Lv.69</t>
  </si>
  <si>
    <t>츄츄 번개왕 Lv.71</t>
  </si>
  <si>
    <t>츄츄 번개왕 Lv.80</t>
  </si>
  <si>
    <t>츄츄 번개왕 Lv.88</t>
  </si>
  <si>
    <t>츄츄 번개왕 Lv.90</t>
  </si>
  <si>
    <t>이상한 츄츄족 Lv.15</t>
  </si>
  <si>
    <t>이상한 츄츄족 Lv.34</t>
  </si>
  <si>
    <t>이상한 츄츄족 Lv.36</t>
  </si>
  <si>
    <t>이상한 츄츄족 Lv.38</t>
  </si>
  <si>
    <t>이상한 츄츄족 Lv.47</t>
  </si>
  <si>
    <t>이상한 츄츄족 Lv.54</t>
  </si>
  <si>
    <t>이상한 츄츄족 Lv.59</t>
  </si>
  <si>
    <t>이상한 츄츄족 Lv.69</t>
  </si>
  <si>
    <t>이상한 츄츄족 Lv.71</t>
  </si>
  <si>
    <t>이상한 츄츄족 Lv.80</t>
  </si>
  <si>
    <t>이상한 츄츄족 Lv.88</t>
  </si>
  <si>
    <t>이상한 츄츄족 Lv.90</t>
  </si>
  <si>
    <t>화염의 심연 메이지 Lv.15</t>
  </si>
  <si>
    <t>화염의 심연 메이지 Lv.34</t>
  </si>
  <si>
    <t>화염의 심연 메이지 Lv.36</t>
  </si>
  <si>
    <t>화염의 심연 메이지 Lv.38</t>
  </si>
  <si>
    <t>화염의 심연 메이지 Lv.47</t>
  </si>
  <si>
    <t>화염의 심연 메이지 Lv.54</t>
  </si>
  <si>
    <t>화염의 심연 메이지 Lv.59</t>
  </si>
  <si>
    <t>화염의 심연 메이지 Lv.69</t>
  </si>
  <si>
    <t>화염의 심연 메이지 Lv.71</t>
  </si>
  <si>
    <t>화염의 심연 메이지 Lv.80</t>
  </si>
  <si>
    <t>화염의 심연 메이지 Lv.88</t>
  </si>
  <si>
    <t>화염의 심연 메이지 Lv.90</t>
  </si>
  <si>
    <t>물의 심연 메이지 Lv.15</t>
  </si>
  <si>
    <t>물의 심연 메이지 Lv.34</t>
  </si>
  <si>
    <t>물의 심연 메이지 Lv.36</t>
  </si>
  <si>
    <t>물의 심연 메이지 Lv.38</t>
  </si>
  <si>
    <t>물의 심연 메이지 Lv.47</t>
  </si>
  <si>
    <t>물의 심연 메이지 Lv.54</t>
  </si>
  <si>
    <t>물의 심연 메이지 Lv.59</t>
  </si>
  <si>
    <t>물의 심연 메이지 Lv.69</t>
  </si>
  <si>
    <t>물의 심연 메이지 Lv.71</t>
  </si>
  <si>
    <t>물의 심연 메이지 Lv.80</t>
  </si>
  <si>
    <t>물의 심연 메이지 Lv.88</t>
  </si>
  <si>
    <t>물의 심연 메이지 Lv.90</t>
  </si>
  <si>
    <t>얼음의 심연 메이지 Lv.15</t>
  </si>
  <si>
    <t>얼음의 심연 메이지 Lv.34</t>
  </si>
  <si>
    <t>얼음의 심연 메이지 Lv.36</t>
  </si>
  <si>
    <t>얼음의 심연 메이지 Lv.38</t>
  </si>
  <si>
    <t>얼음의 심연 메이지 Lv.47</t>
  </si>
  <si>
    <t>얼음의 심연 메이지 Lv.54</t>
  </si>
  <si>
    <t>얼음의 심연 메이지 Lv.59</t>
  </si>
  <si>
    <t>얼음의 심연 메이지 Lv.69</t>
  </si>
  <si>
    <t>얼음의 심연 메이지 Lv.71</t>
  </si>
  <si>
    <t>얼음의 심연 메이지 Lv.80</t>
  </si>
  <si>
    <t>얼음의 심연 메이지 Lv.88</t>
  </si>
  <si>
    <t>얼음의 심연 메이지 Lv.90</t>
  </si>
  <si>
    <t>번개의 심연 메이지 Lv.15</t>
  </si>
  <si>
    <t>번개의 심연 메이지 Lv.34</t>
  </si>
  <si>
    <t>번개의 심연 메이지 Lv.36</t>
  </si>
  <si>
    <t>번개의 심연 메이지 Lv.38</t>
  </si>
  <si>
    <t>번개의 심연 메이지 Lv.47</t>
  </si>
  <si>
    <t>번개의 심연 메이지 Lv.54</t>
  </si>
  <si>
    <t>번개의 심연 메이지 Lv.59</t>
  </si>
  <si>
    <t>번개의 심연 메이지 Lv.69</t>
  </si>
  <si>
    <t>번개의 심연 메이지 Lv.71</t>
  </si>
  <si>
    <t>번개의 심연 메이지 Lv.80</t>
  </si>
  <si>
    <t>번개의 심연 메이지 Lv.88</t>
  </si>
  <si>
    <t>번개의 심연 메이지 Lv.90</t>
  </si>
  <si>
    <t>심연 사도·격류 Lv.36</t>
  </si>
  <si>
    <t>심연 사도·격류 Lv.38</t>
  </si>
  <si>
    <t>심연 사도·격류 Lv.47</t>
  </si>
  <si>
    <t>심연 사도·격류 Lv.54</t>
  </si>
  <si>
    <t>심연 사도·격류 Lv.59</t>
  </si>
  <si>
    <t>심연 사도·격류 Lv.69</t>
  </si>
  <si>
    <t>심연 사도·격류 Lv.71</t>
  </si>
  <si>
    <t>심연 사도·격류 Lv.80</t>
  </si>
  <si>
    <t>심연 사도·격류 Lv.88</t>
  </si>
  <si>
    <t>심연 사도·격류 Lv.90</t>
  </si>
  <si>
    <t>심연 사도·서리 내림 Lv.36</t>
  </si>
  <si>
    <t>심연 사도·서리 내림 Lv.38</t>
  </si>
  <si>
    <t>심연 사도·서리 내림 Lv.47</t>
  </si>
  <si>
    <t>심연 사도·서리 내림 Lv.54</t>
  </si>
  <si>
    <t>심연 사도·서리 내림 Lv.59</t>
  </si>
  <si>
    <t>심연 사도·서리 내림 Lv.69</t>
  </si>
  <si>
    <t>심연 사도·서리 내림 Lv.71</t>
  </si>
  <si>
    <t>심연 사도·서리 내림 Lv.80</t>
  </si>
  <si>
    <t>심연 사도·서리 내림 Lv.88</t>
  </si>
  <si>
    <t>심연 사도·서리 내림 Lv.90</t>
  </si>
  <si>
    <t>심연 봉독자·심연의 불꽃 Lv.36</t>
  </si>
  <si>
    <t>심연 봉독자·심연의 불꽃 Lv.38</t>
  </si>
  <si>
    <t>심연 봉독자·심연의 불꽃 Lv.47</t>
  </si>
  <si>
    <t>심연 봉독자·심연의 불꽃 Lv.54</t>
  </si>
  <si>
    <t>심연 봉독자·심연의 불꽃 Lv.59</t>
  </si>
  <si>
    <t>심연 봉독자·심연의 불꽃 Lv.69</t>
  </si>
  <si>
    <t>심연 봉독자·심연의 불꽃 Lv.71</t>
  </si>
  <si>
    <t>심연 봉독자·심연의 불꽃 Lv.80</t>
  </si>
  <si>
    <t>심연 봉독자·심연의 불꽃 Lv.88</t>
  </si>
  <si>
    <t>심연 봉독자·심연의 불꽃 Lv.90</t>
  </si>
  <si>
    <t>심연 봉독자·자색 뇌전 Lv.36</t>
  </si>
  <si>
    <t>심연 봉독자·자색 뇌전 Lv.38</t>
  </si>
  <si>
    <t>심연 봉독자·자색 뇌전 Lv.47</t>
  </si>
  <si>
    <t>심연 봉독자·자색 뇌전 Lv.54</t>
  </si>
  <si>
    <t>심연 봉독자·자색 뇌전 Lv.59</t>
  </si>
  <si>
    <t>심연 봉독자·자색 뇌전 Lv.69</t>
  </si>
  <si>
    <t>심연 봉독자·자색 뇌전 Lv.71</t>
  </si>
  <si>
    <t>심연 봉독자·자색 뇌전 Lv.80</t>
  </si>
  <si>
    <t>심연 봉독자·자색 뇌전 Lv.88</t>
  </si>
  <si>
    <t>심연 봉독자·자색 뇌전 Lv.90</t>
  </si>
  <si>
    <t>기암·수계(獸界) 유견 Lv.80</t>
  </si>
  <si>
    <t>기암·수계(獸界) 유견 Lv.90</t>
  </si>
  <si>
    <t>기뢰·수계(獸界) 유견 Lv.80</t>
  </si>
  <si>
    <t>기뢰·수계(獸界) 유견 Lv.90</t>
  </si>
  <si>
    <t>기암·수계(獸界) 사냥개 Lv.80</t>
  </si>
  <si>
    <t>기암·수계(獸界) 사냥개 Lv.90</t>
  </si>
  <si>
    <t>기뢰·수계(獸界) 사냥개 Lv.80</t>
  </si>
  <si>
    <t>기뢰·수계(獸界) 사냥개 Lv.90</t>
  </si>
  <si>
    <t>화염 채무 처리인 Lv.59</t>
  </si>
  <si>
    <t>화염 채무 처리인 Lv.69</t>
  </si>
  <si>
    <t>화염 채무 처리인 Lv.80</t>
  </si>
  <si>
    <t>화염 채무 처리인 Lv.88</t>
  </si>
  <si>
    <t>화염 채무 처리인 Lv.90</t>
  </si>
  <si>
    <t>번개 치친술사 Lv.47</t>
  </si>
  <si>
    <t>번개 치친술사 Lv.59</t>
  </si>
  <si>
    <t>번개 치친술사 Lv.69</t>
  </si>
  <si>
    <t>번개 치친술사 Lv.80</t>
  </si>
  <si>
    <t>번개 치친술사 Lv.88</t>
  </si>
  <si>
    <t>번개 치친술사 Lv.90</t>
  </si>
  <si>
    <t>얼음 치친술사 Lv.47</t>
  </si>
  <si>
    <t>얼음 치친술사 Lv.59</t>
  </si>
  <si>
    <t>얼음 치친술사 Lv.69</t>
  </si>
  <si>
    <t>얼음 치친술사 Lv.80</t>
  </si>
  <si>
    <t>얼음 치친술사 Lv.88</t>
  </si>
  <si>
    <t>얼음 치친술사 Lv.90</t>
  </si>
  <si>
    <t>유적 가디언 Lv.38</t>
  </si>
  <si>
    <t>유적 가디언 Lv.54</t>
  </si>
  <si>
    <t>유적 가디언 Lv.59</t>
  </si>
  <si>
    <t>유적 가디언 Lv.69</t>
  </si>
  <si>
    <t>유적 가디언 Lv.71</t>
  </si>
  <si>
    <t>유적 가디언 Lv.80</t>
  </si>
  <si>
    <t>유적 가디언 Lv.88</t>
  </si>
  <si>
    <t>유적 가디언 Lv.90</t>
  </si>
  <si>
    <t>유적 헌터 Lv.38</t>
  </si>
  <si>
    <t>유적 헌터 Lv.54</t>
  </si>
  <si>
    <t>유적 헌터 Lv.59</t>
  </si>
  <si>
    <t>유적 헌터 Lv.69</t>
  </si>
  <si>
    <t>유적 헌터 Lv.71</t>
  </si>
  <si>
    <t>유적 헌터 Lv.80</t>
  </si>
  <si>
    <t>유적 헌터 Lv.88</t>
  </si>
  <si>
    <t>유적 헌터 Lv.90</t>
  </si>
  <si>
    <t>파멸의 유적 가디언 Lv.38</t>
  </si>
  <si>
    <t>파멸의 유적 가디언 Lv.54</t>
  </si>
  <si>
    <t>파멸의 유적 가디언 Lv.59</t>
  </si>
  <si>
    <t>파멸의 유적 가디언 Lv.69</t>
  </si>
  <si>
    <t>파멸의 유적 가디언 Lv.71</t>
  </si>
  <si>
    <t>파멸의 유적 가디언 Lv.80</t>
  </si>
  <si>
    <t>파멸의 유적 가디언 Lv.88</t>
  </si>
  <si>
    <t>파멸의 유적 가디언 Lv.90</t>
  </si>
  <si>
    <t>유적 순찰자 Lv.38</t>
  </si>
  <si>
    <t>유적 순찰자 Lv.54</t>
  </si>
  <si>
    <t>유적 순찰자 Lv.59</t>
  </si>
  <si>
    <t>유적 순찰자 Lv.69</t>
  </si>
  <si>
    <t>유적 순찰자 Lv.71</t>
  </si>
  <si>
    <t>유적 순찰자 Lv.80</t>
  </si>
  <si>
    <t>유적 순찰자 Lv.88</t>
  </si>
  <si>
    <t>유적 순찰자 Lv.90</t>
  </si>
  <si>
    <t>유적 섬멸자 Lv.38</t>
  </si>
  <si>
    <t>유적 섬멸자 Lv.54</t>
  </si>
  <si>
    <t>유적 섬멸자 Lv.59</t>
  </si>
  <si>
    <t>유적 섬멸자 Lv.69</t>
  </si>
  <si>
    <t>유적 섬멸자 Lv.71</t>
  </si>
  <si>
    <t>유적 섬멸자 Lv.80</t>
  </si>
  <si>
    <t>유적 섬멸자 Lv.88</t>
  </si>
  <si>
    <t>유적 섬멸자 Lv.90</t>
  </si>
  <si>
    <t>유적 방어자 Lv.38</t>
  </si>
  <si>
    <t>유적 방어자 Lv.54</t>
  </si>
  <si>
    <t>유적 방어자 Lv.59</t>
  </si>
  <si>
    <t>유적 방어자 Lv.69</t>
  </si>
  <si>
    <t>유적 방어자 Lv.71</t>
  </si>
  <si>
    <t>유적 방어자 Lv.80</t>
  </si>
  <si>
    <t>유적 방어자 Lv.88</t>
  </si>
  <si>
    <t>유적 방어자 Lv.90</t>
  </si>
  <si>
    <t>유적 정찰자 Lv.38</t>
  </si>
  <si>
    <t>유적 정찰자 Lv.54</t>
  </si>
  <si>
    <t>유적 정찰자 Lv.59</t>
  </si>
  <si>
    <t>유적 정찰자 Lv.69</t>
  </si>
  <si>
    <t>유적 정찰자 Lv.71</t>
  </si>
  <si>
    <t>유적 정찰자 Lv.80</t>
  </si>
  <si>
    <t>유적 정찰자 Lv.88</t>
  </si>
  <si>
    <t>유적 정찰자 Lv.90</t>
  </si>
  <si>
    <t>유적 드레이크: 대지의 수호자 Lv.38</t>
  </si>
  <si>
    <t>유적 드레이크: 대지의 수호자 Lv.54</t>
  </si>
  <si>
    <t>유적 드레이크: 대지의 수호자 Lv.59</t>
  </si>
  <si>
    <t>유적 드레이크: 대지의 수호자 Lv.69</t>
  </si>
  <si>
    <t>유적 드레이크: 대지의 수호자 Lv.71</t>
  </si>
  <si>
    <t>유적 드레이크: 대지의 수호자 Lv.80</t>
  </si>
  <si>
    <t>유적 드레이크: 대지의 수호자 Lv.88</t>
  </si>
  <si>
    <t>유적 드레이크: 대지의 수호자 Lv.90</t>
  </si>
  <si>
    <t>유적 드레이크: 천공의 수호자 Lv.38</t>
  </si>
  <si>
    <t>유적 드레이크: 천공의 수호자 Lv.54</t>
  </si>
  <si>
    <t>유적 드레이크: 천공의 수호자 Lv.59</t>
  </si>
  <si>
    <t>유적 드레이크: 천공의 수호자 Lv.69</t>
  </si>
  <si>
    <t>유적 드레이크: 천공의 수호자 Lv.71</t>
  </si>
  <si>
    <t>유적 드레이크: 천공의 수호자 Lv.80</t>
  </si>
  <si>
    <t>유적 드레이크: 천공의 수호자 Lv.88</t>
  </si>
  <si>
    <t>유적 드레이크: 천공의 수호자 Lv.90</t>
  </si>
  <si>
    <t>척후병 Lv.47</t>
  </si>
  <si>
    <t>척후병 Lv.59</t>
  </si>
  <si>
    <t>척후병 Lv.69</t>
  </si>
  <si>
    <t>권술사 Lv.47</t>
  </si>
  <si>
    <t>권술사 Lv.59</t>
  </si>
  <si>
    <t>권술사 Lv.69</t>
  </si>
  <si>
    <t>신궁 Lv.47</t>
  </si>
  <si>
    <t>신궁 Lv.59</t>
  </si>
  <si>
    <t>신궁 Lv.69</t>
  </si>
  <si>
    <t>불의 약제사 Lv.47</t>
  </si>
  <si>
    <t>불의 약제사 Lv.54</t>
  </si>
  <si>
    <t>불의 약제사 Lv.59</t>
  </si>
  <si>
    <t>불의 약제사 Lv.69</t>
  </si>
  <si>
    <t>불의 약제사 Lv.80</t>
  </si>
  <si>
    <t>불의 약제사 Lv.90</t>
  </si>
  <si>
    <t>물의 약제사 Lv.47</t>
  </si>
  <si>
    <t>물의 약제사 Lv.54</t>
  </si>
  <si>
    <t>물의 약제사 Lv.59</t>
  </si>
  <si>
    <t>물의 약제사 Lv.69</t>
  </si>
  <si>
    <t>물의 약제사 Lv.80</t>
  </si>
  <si>
    <t>물의 약제사 Lv.90</t>
  </si>
  <si>
    <t>번개의 약제사 Lv.47</t>
  </si>
  <si>
    <t>번개의 약제사 Lv.54</t>
  </si>
  <si>
    <t>번개의 약제사 Lv.59</t>
  </si>
  <si>
    <t>번개의 약제사 Lv.69</t>
  </si>
  <si>
    <t>번개의 약제사 Lv.80</t>
  </si>
  <si>
    <t>번개의 약제사 Lv.90</t>
  </si>
  <si>
    <t>얼음의 약제사 Lv.47</t>
  </si>
  <si>
    <t>얼음의 약제사 Lv.54</t>
  </si>
  <si>
    <t>얼음의 약제사 Lv.59</t>
  </si>
  <si>
    <t>얼음의 약제사 Lv.69</t>
  </si>
  <si>
    <t>얼음의 약제사 Lv.80</t>
  </si>
  <si>
    <t>얼음의 약제사 Lv.90</t>
  </si>
  <si>
    <t>허드레꾼 Lv.47</t>
  </si>
  <si>
    <t>허드레꾼 Lv.59</t>
  </si>
  <si>
    <t>허드레꾼 Lv.69</t>
  </si>
  <si>
    <t>무덤 도굴자 Lv.47</t>
  </si>
  <si>
    <t>무덤 도굴자 Lv.59</t>
  </si>
  <si>
    <t>무덤 도굴자 Lv.69</t>
  </si>
  <si>
    <t>바다의 남아 Lv.80</t>
  </si>
  <si>
    <t>바다의 남아 Lv.90</t>
  </si>
  <si>
    <t>분쇄자 Lv.47</t>
  </si>
  <si>
    <t>분쇄자 Lv.59</t>
  </si>
  <si>
    <t>분쇄자 Lv.69</t>
  </si>
  <si>
    <t>칼잡이 Lv.54</t>
  </si>
  <si>
    <t>방화범 Lv.54</t>
  </si>
  <si>
    <t>방화범 Lv.71</t>
  </si>
  <si>
    <t>잔재주꾼 Lv.54</t>
  </si>
  <si>
    <t>잔재주꾼 Lv.71</t>
  </si>
  <si>
    <t>염위 Lv.71</t>
  </si>
  <si>
    <t>염위 Lv.88</t>
  </si>
  <si>
    <t>선봉 부월수 Lv.69</t>
  </si>
  <si>
    <t>석궁병 Lv.59</t>
  </si>
  <si>
    <t>석궁병 Lv.69</t>
  </si>
  <si>
    <t>석궁병 Lv.80</t>
  </si>
  <si>
    <t>까마귀 부리 창병 Lv.59</t>
  </si>
  <si>
    <t>까마귀 부리 창병 Lv.69</t>
  </si>
  <si>
    <t>까마귀 부리 창병 Lv.80</t>
  </si>
  <si>
    <t>진의 파괴자 Lv.80</t>
  </si>
  <si>
    <t>춤추는 칼 Lv.59</t>
  </si>
  <si>
    <t>춤추는 칼 Lv.69</t>
  </si>
  <si>
    <t>춤추는 칼 Lv.90</t>
  </si>
  <si>
    <t>사막의 물 Lv.69</t>
  </si>
  <si>
    <t>사막의 물 Lv.80</t>
  </si>
  <si>
    <t>사막의 물 Lv.90</t>
  </si>
  <si>
    <t>태양의 서리 Lv.59</t>
  </si>
  <si>
    <t>태양의 서리 Lv.69</t>
  </si>
  <si>
    <t>태양의 서리 Lv.80</t>
  </si>
  <si>
    <t>태양의 서리 Lv.90</t>
  </si>
  <si>
    <t>낮을 밝히는 번개 Lv.59</t>
  </si>
  <si>
    <t>낮을 밝히는 번개 Lv.69</t>
  </si>
  <si>
    <t>낮을 밝히는 번개 Lv.80</t>
  </si>
  <si>
    <t>낮을 밝히는 번개 Lv.90</t>
  </si>
  <si>
    <t>뜨거운 구라구라꽃 Lv.15</t>
  </si>
  <si>
    <t>뜨거운 구라구라꽃 Lv.34</t>
  </si>
  <si>
    <t>뜨거운 구라구라꽃 Lv.36</t>
  </si>
  <si>
    <t>뜨거운 구라구라꽃 Lv.38</t>
  </si>
  <si>
    <t>뜨거운 구라구라꽃 Lv.47</t>
  </si>
  <si>
    <t>뜨거운 구라구라꽃 Lv.54</t>
  </si>
  <si>
    <t>뜨거운 구라구라꽃 Lv.59</t>
  </si>
  <si>
    <t>뜨거운 구라구라꽃 Lv.69</t>
  </si>
  <si>
    <t>뜨거운 구라구라꽃 Lv.71</t>
  </si>
  <si>
    <t>뜨거운 구라구라꽃 Lv.80</t>
  </si>
  <si>
    <t>뜨거운 구라구라꽃 Lv.88</t>
  </si>
  <si>
    <t>뜨거운 구라구라꽃 Lv.90</t>
  </si>
  <si>
    <t>얼어붙은 구라구라꽃 Lv.15</t>
  </si>
  <si>
    <t>얼어붙은 구라구라꽃 Lv.34</t>
  </si>
  <si>
    <t>얼어붙은 구라구라꽃 Lv.36</t>
  </si>
  <si>
    <t>얼어붙은 구라구라꽃 Lv.38</t>
  </si>
  <si>
    <t>얼어붙은 구라구라꽃 Lv.47</t>
  </si>
  <si>
    <t>얼어붙은 구라구라꽃 Lv.54</t>
  </si>
  <si>
    <t>얼어붙은 구라구라꽃 Lv.59</t>
  </si>
  <si>
    <t>얼어붙은 구라구라꽃 Lv.69</t>
  </si>
  <si>
    <t>얼어붙은 구라구라꽃 Lv.71</t>
  </si>
  <si>
    <t>얼어붙은 구라구라꽃 Lv.80</t>
  </si>
  <si>
    <t>얼어붙은 구라구라꽃 Lv.88</t>
  </si>
  <si>
    <t>얼어붙은 구라구라꽃 Lv.90</t>
  </si>
  <si>
    <t>전기 구라구라꽃 Lv.15</t>
  </si>
  <si>
    <t>전기 구라구라꽃 Lv.34</t>
  </si>
  <si>
    <t>전기 구라구라꽃 Lv.36</t>
  </si>
  <si>
    <t>전기 구라구라꽃 Lv.38</t>
  </si>
  <si>
    <t>전기 구라구라꽃 Lv.47</t>
  </si>
  <si>
    <t>전기 구라구라꽃 Lv.54</t>
  </si>
  <si>
    <t>전기 구라구라꽃 Lv.59</t>
  </si>
  <si>
    <t>전기 구라구라꽃 Lv.69</t>
  </si>
  <si>
    <t>전기 구라구라꽃 Lv.71</t>
  </si>
  <si>
    <t>전기 구라구라꽃 Lv.80</t>
  </si>
  <si>
    <t>전기 구라구라꽃 Lv.88</t>
  </si>
  <si>
    <t>전기 구라구라꽃 Lv.90</t>
  </si>
  <si>
    <t>새끼 바위 용 도마뱀 Lv.47</t>
  </si>
  <si>
    <t>새끼 바위 용 도마뱀 Lv.59</t>
  </si>
  <si>
    <t>새끼 바위 용 도마뱀 Lv.69</t>
  </si>
  <si>
    <t>새끼 바위 용 도마뱀 Lv.80</t>
  </si>
  <si>
    <t>새끼 바위 용 도마뱀 Lv.90</t>
  </si>
  <si>
    <t>바위 용 도마뱀 Lv.47</t>
  </si>
  <si>
    <t>바위 용 도마뱀 Lv.59</t>
  </si>
  <si>
    <t>바위 용 도마뱀 Lv.69</t>
  </si>
  <si>
    <t>바위 용 도마뱀 Lv.80</t>
  </si>
  <si>
    <t>바위 용 도마뱀 Lv.90</t>
  </si>
  <si>
    <t>심해 용 도마뱀 Lv.47</t>
  </si>
  <si>
    <t>심해 용 도마뱀 Lv.59</t>
  </si>
  <si>
    <t>심해 용 도마뱀 Lv.69</t>
  </si>
  <si>
    <t>심해 용 도마뱀 Lv.80</t>
  </si>
  <si>
    <t>심해 용 도마뱀 Lv.90</t>
  </si>
  <si>
    <t>번개 치친 Lv.47</t>
  </si>
  <si>
    <t>번개 치친 Lv.59</t>
  </si>
  <si>
    <t>번개 치친 Lv.69</t>
  </si>
  <si>
    <t>번개 치친 Lv.80</t>
  </si>
  <si>
    <t>번개 치친 Lv.90</t>
  </si>
  <si>
    <t>물 치친 Lv.47</t>
  </si>
  <si>
    <t>물 치친 Lv.59</t>
  </si>
  <si>
    <t>물 치친 Lv.69</t>
  </si>
  <si>
    <t>물 치친 Lv.80</t>
  </si>
  <si>
    <t>물 치친 Lv.90</t>
  </si>
  <si>
    <t>얼음 치친 Lv.47</t>
  </si>
  <si>
    <t>얼음 치친 Lv.59</t>
  </si>
  <si>
    <t>얼음 치친 Lv.69</t>
  </si>
  <si>
    <t>얼음 치친 Lv.80</t>
  </si>
  <si>
    <t>얼음 치친 Lv.90</t>
  </si>
  <si>
    <t>둥실 물 버섯몬 Lv.15</t>
  </si>
  <si>
    <t>둥실 물 버섯몬 Lv.36</t>
  </si>
  <si>
    <t>둥실 물 버섯몬 Lv.59</t>
  </si>
  <si>
    <t>둥실 물 버섯몬 Lv.69</t>
  </si>
  <si>
    <t>둥실 물 버섯몬 Lv.80</t>
  </si>
  <si>
    <t>둥실 물 버섯몬 Lv.90</t>
  </si>
  <si>
    <t>둥실 풀 버섯몬 Lv.15</t>
  </si>
  <si>
    <t>둥실 풀 버섯몬 Lv.36</t>
  </si>
  <si>
    <t>둥실 풀 버섯몬 Lv.59</t>
  </si>
  <si>
    <t>둥실 풀 버섯몬 Lv.69</t>
  </si>
  <si>
    <t>둥실 풀 버섯몬 Lv.80</t>
  </si>
  <si>
    <t>둥실 풀 버섯몬 Lv.90</t>
  </si>
  <si>
    <t>빙글 번개 버섯몬 Lv.15</t>
  </si>
  <si>
    <t>빙글 번개 버섯몬 Lv.36</t>
  </si>
  <si>
    <t>빙글 번개 버섯몬 Lv.59</t>
  </si>
  <si>
    <t>빙글 번개 버섯몬 Lv.69</t>
  </si>
  <si>
    <t>빙글 번개 버섯몬 Lv.80</t>
  </si>
  <si>
    <t>빙글 번개 버섯몬 Lv.90</t>
  </si>
  <si>
    <t>빙글 얼음 버섯몬 Lv.15</t>
  </si>
  <si>
    <t>빙글 얼음 버섯몬 Lv.36</t>
  </si>
  <si>
    <t>빙글 얼음 버섯몬 Lv.59</t>
  </si>
  <si>
    <t>빙글 얼음 버섯몬 Lv.69</t>
  </si>
  <si>
    <t>빙글 얼음 버섯몬 Lv.80</t>
  </si>
  <si>
    <t>빙글 얼음 버섯몬 Lv.90</t>
  </si>
  <si>
    <t>빙글 불 버섯몬 Lv.15</t>
  </si>
  <si>
    <t>빙글 불 버섯몬 Lv.36</t>
  </si>
  <si>
    <t>빙글 불 버섯몬 Lv.59</t>
  </si>
  <si>
    <t>빙글 불 버섯몬 Lv.69</t>
  </si>
  <si>
    <t>빙글 불 버섯몬 Lv.80</t>
  </si>
  <si>
    <t>빙글 불 버섯몬 Lv.90</t>
  </si>
  <si>
    <t>쭉쭉 불 버섯몬 Lv.15</t>
  </si>
  <si>
    <t>쭉쭉 불 버섯몬 Lv.36</t>
  </si>
  <si>
    <t>쭉쭉 불 버섯몬 Lv.59</t>
  </si>
  <si>
    <t>쭉쭉 불 버섯몬 Lv.69</t>
  </si>
  <si>
    <t>쭉쭉 불 버섯몬 Lv.80</t>
  </si>
  <si>
    <t>쭉쭉 불 버섯몬 Lv.90</t>
  </si>
  <si>
    <t>쭉쭉 바람 버섯몬 Lv.15</t>
  </si>
  <si>
    <t>쭉쭉 바람 버섯몬 Lv.36</t>
  </si>
  <si>
    <t>쭉쭉 바람 버섯몬 Lv.59</t>
  </si>
  <si>
    <t>쭉쭉 바람 버섯몬 Lv.69</t>
  </si>
  <si>
    <t>쭉쭉 바람 버섯몬 Lv.80</t>
  </si>
  <si>
    <t>쭉쭉 바람 버섯몬 Lv.90</t>
  </si>
  <si>
    <t>쭉쭉 번개 버섯몬 Lv.15</t>
  </si>
  <si>
    <t>쭉쭉 번개 버섯몬 Lv.36</t>
  </si>
  <si>
    <t>쭉쭉 번개 버섯몬 Lv.59</t>
  </si>
  <si>
    <t>쭉쭉 번개 버섯몬 Lv.69</t>
  </si>
  <si>
    <t>쭉쭉 번개 버섯몬 Lv.80</t>
  </si>
  <si>
    <t>쭉쭉 번개 버섯몬 Lv.90</t>
  </si>
  <si>
    <t>쭉쭉 바위 버섯몬 Lv.15</t>
  </si>
  <si>
    <t>쭉쭉 바위 버섯몬 Lv.36</t>
  </si>
  <si>
    <t>쭉쭉 바위 버섯몬 Lv.59</t>
  </si>
  <si>
    <t>쭉쭉 바위 버섯몬 Lv.69</t>
  </si>
  <si>
    <t>쭉쭉 바위 버섯몬 Lv.80</t>
  </si>
  <si>
    <t>쭉쭉 바위 버섯몬 Lv.90</t>
  </si>
  <si>
    <t>뚜벅 물 버섯몬 Lv.15</t>
  </si>
  <si>
    <t>뚜벅 물 버섯몬 Lv.36</t>
  </si>
  <si>
    <t>뚜벅 물 버섯몬 Lv.59</t>
  </si>
  <si>
    <t>뚜벅 물 버섯몬 Lv.69</t>
  </si>
  <si>
    <t>뚜벅 물 버섯몬 Lv.80</t>
  </si>
  <si>
    <t>뚜벅 물 버섯몬 Lv.90</t>
  </si>
  <si>
    <t>뚜벅 바위 버섯몬 Lv.15</t>
  </si>
  <si>
    <t>뚜벅 바위 버섯몬 Lv.36</t>
  </si>
  <si>
    <t>뚜벅 바위 버섯몬 Lv.59</t>
  </si>
  <si>
    <t>뚜벅 바위 버섯몬 Lv.69</t>
  </si>
  <si>
    <t>뚜벅 바위 버섯몬 Lv.80</t>
  </si>
  <si>
    <t>뚜벅 바위 버섯몬 Lv.90</t>
  </si>
  <si>
    <t>포롱 풀 버섯몬 Lv.15</t>
  </si>
  <si>
    <t>포롱 풀 버섯몬 Lv.36</t>
  </si>
  <si>
    <t>포롱 풀 버섯몬 Lv.59</t>
  </si>
  <si>
    <t>포롱 풀 버섯몬 Lv.69</t>
  </si>
  <si>
    <t>포롱 풀 버섯몬 Lv.80</t>
  </si>
  <si>
    <t>포롱 풀 버섯몬 Lv.90</t>
  </si>
  <si>
    <t>포롱 얼음 버섯몬 Lv.15</t>
  </si>
  <si>
    <t>포롱 얼음 버섯몬 Lv.36</t>
  </si>
  <si>
    <t>포롱 얼음 버섯몬 Lv.59</t>
  </si>
  <si>
    <t>포롱 얼음 버섯몬 Lv.69</t>
  </si>
  <si>
    <t>포롱 얼음 버섯몬 Lv.80</t>
  </si>
  <si>
    <t>포롱 얼음 버섯몬 Lv.90</t>
  </si>
  <si>
    <t>뇌무 Lv.88</t>
    <phoneticPr fontId="3" type="noConversion"/>
  </si>
  <si>
    <t>INGAME_PENALTY_TEXT</t>
    <phoneticPr fontId="3" type="noConversion"/>
  </si>
  <si>
    <t>아무 곳이나 눌러 닫기</t>
    <phoneticPr fontId="3" type="noConversion"/>
  </si>
  <si>
    <t>INGAME_PENALTY_TOUCH_CLOSE</t>
    <phoneticPr fontId="3" type="noConversion"/>
  </si>
  <si>
    <t>비경 나가기</t>
    <phoneticPr fontId="3" type="noConversion"/>
  </si>
  <si>
    <t>INGAME_ABYSS_EXIT</t>
    <phoneticPr fontId="3" type="noConversion"/>
  </si>
  <si>
    <t>INGAME_ADVENTURE_RANK</t>
    <phoneticPr fontId="3" type="noConversion"/>
  </si>
  <si>
    <t>작동</t>
    <phoneticPr fontId="3" type="noConversion"/>
  </si>
  <si>
    <t>INGAME_BUTTON_START</t>
    <phoneticPr fontId="3" type="noConversion"/>
  </si>
  <si>
    <t>도전 성공</t>
    <phoneticPr fontId="3" type="noConversion"/>
  </si>
  <si>
    <t>INGAME_TOAST_CHALLENGE_SUCCESSED</t>
    <phoneticPr fontId="3" type="noConversion"/>
  </si>
  <si>
    <t>INGAME_TEXT_CHALLENGE_SUCCESSED</t>
    <phoneticPr fontId="3" type="noConversion"/>
  </si>
  <si>
    <t>INGAME_CLEAR_TIME</t>
    <phoneticPr fontId="3" type="noConversion"/>
  </si>
  <si>
    <t>클리어 시간:{0}</t>
    <phoneticPr fontId="3" type="noConversion"/>
  </si>
  <si>
    <t>{0}초 후 자동으로 나갑니다</t>
    <phoneticPr fontId="3" type="noConversion"/>
  </si>
  <si>
    <t>INGAME_ABYSS_AUTO_EXIT</t>
    <phoneticPr fontId="3" type="noConversion"/>
  </si>
  <si>
    <t>보상 수령</t>
    <phoneticPr fontId="3" type="noConversion"/>
  </si>
  <si>
    <t>INGAME_BUTTON_RECEIVE_REWARD</t>
    <phoneticPr fontId="3" type="noConversion"/>
  </si>
  <si>
    <t>획득</t>
    <phoneticPr fontId="3" type="noConversion"/>
  </si>
  <si>
    <t>INGAME_CLEAR_REWARD</t>
    <phoneticPr fontId="3" type="noConversion"/>
  </si>
  <si>
    <t>보상 수령 시 소모: {0}</t>
  </si>
  <si>
    <t>BUTTON_INGAME_ABYSS_EXIT</t>
    <phoneticPr fontId="3" type="noConversion"/>
  </si>
  <si>
    <t>INGAME_LEFTOVER_RESIN</t>
    <phoneticPr fontId="3" type="noConversion"/>
  </si>
  <si>
    <t>잔여 {0} {1}</t>
    <phoneticPr fontId="3" type="noConversion"/>
  </si>
  <si>
    <t>TITLE_REWARD_OLD_TREE</t>
    <phoneticPr fontId="3" type="noConversion"/>
  </si>
  <si>
    <t>석화 고목</t>
    <phoneticPr fontId="3" type="noConversion"/>
  </si>
  <si>
    <t>비경 보상을 획득하려면 퓨어 레진 {0}pt가 필요하며, 현재 보유 중인 퓨어 레진은 {1}pt입니다. 해당 비경 도전을 계속하시겠습니까?</t>
    <phoneticPr fontId="3" type="noConversion"/>
  </si>
  <si>
    <t>TITLE_REWARD_OLD_TREE_DESC</t>
    <phoneticPr fontId="3" type="noConversion"/>
  </si>
  <si>
    <t>계속 도전하기</t>
    <phoneticPr fontId="3" type="noConversion"/>
  </si>
  <si>
    <t>BUTTON_ABYSS_RESTART</t>
    <phoneticPr fontId="3" type="noConversion"/>
  </si>
  <si>
    <t>도전 실패</t>
    <phoneticPr fontId="3" type="noConversion"/>
  </si>
  <si>
    <t>INGAME_TEXT_CHALLENGE_FAILED</t>
    <phoneticPr fontId="3" type="noConversion"/>
  </si>
  <si>
    <t>INGAME_FAILED_CHARACTER_LEVEL</t>
    <phoneticPr fontId="3" type="noConversion"/>
  </si>
  <si>
    <t>캐릭터 레벨</t>
    <phoneticPr fontId="3" type="noConversion"/>
  </si>
  <si>
    <t>무기 레벨</t>
    <phoneticPr fontId="3" type="noConversion"/>
  </si>
  <si>
    <t>성유물</t>
    <phoneticPr fontId="3" type="noConversion"/>
  </si>
  <si>
    <t>전투 특성 육성도</t>
    <phoneticPr fontId="3" type="noConversion"/>
  </si>
  <si>
    <t>INGAME_FAILED_WEAPON_LEVEL</t>
    <phoneticPr fontId="3" type="noConversion"/>
  </si>
  <si>
    <t>INGAME_FAILED_ARTIFACT_LEVEL</t>
    <phoneticPr fontId="3" type="noConversion"/>
  </si>
  <si>
    <t>INGAME_FAILED_COMBAT_TALENT</t>
    <phoneticPr fontId="3" type="noConversion"/>
  </si>
  <si>
    <t>추천 레벨: Lv.{0}</t>
    <phoneticPr fontId="3" type="noConversion"/>
  </si>
  <si>
    <t>INGAME_FAILED_RECOMMAND_LEVEL</t>
    <phoneticPr fontId="3" type="noConversion"/>
  </si>
  <si>
    <t>INGAME_FAILED_PENALTY_TEXT</t>
    <phoneticPr fontId="3" type="noConversion"/>
  </si>
  <si>
    <t>{0}초 후 자동 포기</t>
    <phoneticPr fontId="3" type="noConversion"/>
  </si>
  <si>
    <t>INGAME_ABYSS_AUTO_GIVEUP</t>
    <phoneticPr fontId="3" type="noConversion"/>
  </si>
  <si>
    <t>부활</t>
    <phoneticPr fontId="3" type="noConversion"/>
  </si>
  <si>
    <t>BUTTON_INGAME_RESPAWN</t>
    <phoneticPr fontId="3" type="noConversion"/>
  </si>
  <si>
    <t>추천 파티 레벨: Lv:{0}</t>
    <phoneticPr fontId="3" type="noConversion"/>
  </si>
  <si>
    <t>모험 등급</t>
    <phoneticPr fontId="3" type="noConversion"/>
  </si>
  <si>
    <t>#희귀도</t>
    <phoneticPr fontId="3" type="noConversion"/>
  </si>
  <si>
    <t>모험가</t>
    <phoneticPr fontId="3" type="noConversion"/>
  </si>
  <si>
    <t>행운아</t>
    <phoneticPr fontId="3" type="noConversion"/>
  </si>
  <si>
    <t>떠돌이 의사</t>
    <phoneticPr fontId="3" type="noConversion"/>
  </si>
  <si>
    <t>행자의 마음</t>
    <phoneticPr fontId="3" type="noConversion"/>
  </si>
  <si>
    <t>기적</t>
    <phoneticPr fontId="3" type="noConversion"/>
  </si>
  <si>
    <t>전투광</t>
    <phoneticPr fontId="3" type="noConversion"/>
  </si>
  <si>
    <t>교관</t>
    <phoneticPr fontId="3" type="noConversion"/>
  </si>
  <si>
    <t>유배자</t>
    <phoneticPr fontId="3" type="noConversion"/>
  </si>
  <si>
    <t>수호자의 마음</t>
    <phoneticPr fontId="3" type="noConversion"/>
  </si>
  <si>
    <t>용사의 마음</t>
    <phoneticPr fontId="3" type="noConversion"/>
  </si>
  <si>
    <t>무인</t>
    <phoneticPr fontId="3" type="noConversion"/>
  </si>
  <si>
    <t>노름꾼</t>
    <phoneticPr fontId="3" type="noConversion"/>
  </si>
  <si>
    <t>학사</t>
    <phoneticPr fontId="3" type="noConversion"/>
  </si>
  <si>
    <t>물을 모시는 자</t>
    <phoneticPr fontId="3" type="noConversion"/>
  </si>
  <si>
    <t>뇌명을 모시는 자</t>
    <phoneticPr fontId="3" type="noConversion"/>
  </si>
  <si>
    <t>얼음을 모시는 자</t>
    <phoneticPr fontId="3" type="noConversion"/>
  </si>
  <si>
    <t>검투사의 피날레</t>
    <phoneticPr fontId="3" type="noConversion"/>
  </si>
  <si>
    <t>잃어버린 낙원의 꽃</t>
  </si>
  <si>
    <t>비경 조건 그룹</t>
  </si>
  <si>
    <t>CONDITION_GROUP</t>
  </si>
  <si>
    <t>비경 해금을 위한 요구 조건 그룹</t>
    <phoneticPr fontId="3" type="noConversion"/>
  </si>
  <si>
    <t>지맥 이상 그룹</t>
  </si>
  <si>
    <t>PENALTY_OPTION_GROUP</t>
  </si>
  <si>
    <t>지맥 이상 옵션 그룹</t>
    <phoneticPr fontId="3" type="noConversion"/>
  </si>
  <si>
    <t>토벌 리스트 그룹</t>
  </si>
  <si>
    <t>MONSTER_LIST_GROUP</t>
  </si>
  <si>
    <t>비경 내 토벌 리스트 그룹</t>
    <phoneticPr fontId="3" type="noConversion"/>
  </si>
  <si>
    <t>추천 원소 그룹</t>
  </si>
  <si>
    <t>발견 보상 그룹</t>
  </si>
  <si>
    <t>FIND_REWARD_GROUP</t>
  </si>
  <si>
    <t>클리어 보상 그룹</t>
  </si>
  <si>
    <t>CLEAR_REWARD_GROUP</t>
  </si>
  <si>
    <t>비경 발견 시 획득 보상 그룹</t>
    <phoneticPr fontId="3" type="noConversion"/>
  </si>
  <si>
    <t>비경 이름</t>
  </si>
  <si>
    <t>비경 클리어 시 획득 보상 그룹</t>
    <phoneticPr fontId="3" type="noConversion"/>
  </si>
  <si>
    <t>비경 설명</t>
  </si>
  <si>
    <t>비경 이미지 경로</t>
  </si>
  <si>
    <t>그룹 이미지</t>
    <phoneticPr fontId="3" type="noConversion"/>
  </si>
  <si>
    <t>INDEX_ABYSS_MONSTER_LIST</t>
    <phoneticPr fontId="3" type="noConversion"/>
  </si>
  <si>
    <t>토벌 리스트 그룹</t>
    <phoneticPr fontId="3" type="noConversion"/>
  </si>
  <si>
    <t>몬스터 ID</t>
    <phoneticPr fontId="3" type="noConversion"/>
  </si>
  <si>
    <t>INDEX_MONSTER</t>
    <phoneticPr fontId="3" type="noConversion"/>
  </si>
  <si>
    <t>몬스터 레벨</t>
    <phoneticPr fontId="3" type="noConversion"/>
  </si>
  <si>
    <t>MONSTER_LEVEL</t>
    <phoneticPr fontId="3" type="noConversion"/>
  </si>
  <si>
    <t>토벌 리스트 그룹</t>
    <phoneticPr fontId="3" type="noConversion"/>
  </si>
  <si>
    <t>몬스터 아이디</t>
    <phoneticPr fontId="3" type="noConversion"/>
  </si>
  <si>
    <t>STRING</t>
    <phoneticPr fontId="3" type="noConversion"/>
  </si>
  <si>
    <t>추천 원소 그룹</t>
    <phoneticPr fontId="3" type="noConversion"/>
  </si>
  <si>
    <t>추천 원소 그룹</t>
    <phoneticPr fontId="3" type="noConversion"/>
  </si>
  <si>
    <t>원소 타입</t>
    <phoneticPr fontId="3" type="noConversion"/>
  </si>
  <si>
    <t>원소 타입</t>
    <phoneticPr fontId="3" type="noConversion"/>
  </si>
  <si>
    <t>지속 시간 발동 횟수</t>
  </si>
  <si>
    <t>세트 효과 지속 시간</t>
    <phoneticPr fontId="3" type="noConversion"/>
  </si>
  <si>
    <t>세트 효과 발동 횟수</t>
    <phoneticPr fontId="3" type="noConversion"/>
  </si>
  <si>
    <t>INDEX_ITEM_GAIN_INFO</t>
    <phoneticPr fontId="3" type="noConversion"/>
  </si>
  <si>
    <t>비경 그룹 단위</t>
    <phoneticPr fontId="3" type="noConversion"/>
  </si>
  <si>
    <t>스테이지 타입 단위</t>
    <phoneticPr fontId="3" type="noConversion"/>
  </si>
  <si>
    <t>토벌 리스트 그룹 단위</t>
    <phoneticPr fontId="3" type="noConversion"/>
  </si>
  <si>
    <t>MONSTER_ID</t>
  </si>
  <si>
    <t>몬스터 레벨 단위</t>
    <phoneticPr fontId="3" type="noConversion"/>
  </si>
  <si>
    <t>속성 없음</t>
    <phoneticPr fontId="3" type="noConversion"/>
  </si>
  <si>
    <t>불</t>
    <phoneticPr fontId="3" type="noConversion"/>
  </si>
  <si>
    <t>얼음</t>
    <phoneticPr fontId="3" type="noConversion"/>
  </si>
  <si>
    <t>물</t>
    <phoneticPr fontId="3" type="noConversion"/>
  </si>
  <si>
    <t>번개</t>
    <phoneticPr fontId="3" type="noConversion"/>
  </si>
  <si>
    <t>바위</t>
    <phoneticPr fontId="3" type="noConversion"/>
  </si>
  <si>
    <t>바람</t>
    <phoneticPr fontId="3" type="noConversion"/>
  </si>
  <si>
    <t>풀</t>
    <phoneticPr fontId="3" type="noConversion"/>
  </si>
  <si>
    <t>추천 원소 그룹 단위</t>
    <phoneticPr fontId="3" type="noConversion"/>
  </si>
  <si>
    <t>비경 조건 그룹 단위</t>
    <phoneticPr fontId="3" type="noConversion"/>
  </si>
  <si>
    <t>퀘스트의 내용</t>
    <phoneticPr fontId="3" type="noConversion"/>
  </si>
  <si>
    <t>지맥 이상 그룹 단위</t>
    <phoneticPr fontId="3" type="noConversion"/>
  </si>
  <si>
    <t>보상 그룹 단위</t>
    <phoneticPr fontId="3" type="noConversion"/>
  </si>
  <si>
    <t>요일 단위</t>
    <phoneticPr fontId="3" type="noConversion"/>
  </si>
  <si>
    <t>아이템 타입 단위</t>
    <phoneticPr fontId="3" type="noConversion"/>
  </si>
  <si>
    <t>등급 단위</t>
    <phoneticPr fontId="3" type="noConversion"/>
  </si>
  <si>
    <t>옵션 그룹 단위</t>
    <phoneticPr fontId="3" type="noConversion"/>
  </si>
  <si>
    <t>세트 그룹 단위</t>
    <phoneticPr fontId="3" type="noConversion"/>
  </si>
  <si>
    <t>획득처 그룹 단위</t>
    <phoneticPr fontId="3" type="noConversion"/>
  </si>
  <si>
    <t>STRING_KEY</t>
    <phoneticPr fontId="3" type="noConversion"/>
  </si>
  <si>
    <t>INGAME_QUEST_DESC</t>
    <phoneticPr fontId="3" type="noConversion"/>
  </si>
  <si>
    <t>처치한 몬스터: {0}/{1}</t>
    <phoneticPr fontId="3" type="noConversion"/>
  </si>
  <si>
    <t>INGAME_QUEST_DESC_TOAST</t>
    <phoneticPr fontId="3" type="noConversion"/>
  </si>
  <si>
    <t>{0}초 내에 몬스터 {1}기 처치하기</t>
    <phoneticPr fontId="3" type="noConversion"/>
  </si>
  <si>
    <t>RECOMMAND_ELEMENT</t>
    <phoneticPr fontId="3" type="noConversion"/>
  </si>
  <si>
    <t>ABYSS</t>
    <phoneticPr fontId="3" type="noConversion"/>
  </si>
  <si>
    <t>ID</t>
  </si>
  <si>
    <t>ABYSS_GROUP</t>
  </si>
  <si>
    <t>STAGE_TYPE</t>
  </si>
  <si>
    <t>DIFFICULTY</t>
  </si>
  <si>
    <t>NEED_LEVEL</t>
  </si>
  <si>
    <t>RESET</t>
  </si>
  <si>
    <t>RESIN_POINT</t>
  </si>
  <si>
    <t>GROUP_NAME</t>
  </si>
  <si>
    <t>GROUP_DESC</t>
  </si>
  <si>
    <t>GROUP_IMAGE</t>
  </si>
  <si>
    <t>ABYSS_NAME</t>
  </si>
  <si>
    <t>ABYSS_DESC</t>
  </si>
  <si>
    <t>ABYSS_IMAGE</t>
  </si>
  <si>
    <t>CONDITION_TYPE</t>
  </si>
  <si>
    <t>CONDITION_VALUE</t>
  </si>
  <si>
    <t>ABYSS_CONDITION</t>
    <phoneticPr fontId="3" type="noConversion"/>
  </si>
  <si>
    <t>PENALTY_GROUP</t>
  </si>
  <si>
    <t>OPTION_TYPE</t>
  </si>
  <si>
    <t>OPTION_VALUE</t>
  </si>
  <si>
    <t>TIME</t>
  </si>
  <si>
    <t>COUNT</t>
  </si>
  <si>
    <t>PENALTY_DESC</t>
  </si>
  <si>
    <t>PENALTY_OPTION</t>
    <phoneticPr fontId="3" type="noConversion"/>
  </si>
  <si>
    <t>ABYSS_MONSTER_LIST</t>
    <phoneticPr fontId="3" type="noConversion"/>
  </si>
  <si>
    <t>MONSTER_LEVEL</t>
  </si>
  <si>
    <t>MONSTER_ICON</t>
  </si>
  <si>
    <t>MONSTER</t>
    <phoneticPr fontId="3" type="noConversion"/>
  </si>
  <si>
    <t>ELEMENT_TYPE</t>
  </si>
  <si>
    <t>REWARD_GROUP</t>
  </si>
  <si>
    <t>DAY</t>
  </si>
  <si>
    <t>ITEM_ID</t>
  </si>
  <si>
    <t>ITEM_COUNT</t>
  </si>
  <si>
    <t>ITEM_NAME</t>
  </si>
  <si>
    <t>REWARD</t>
    <phoneticPr fontId="3" type="noConversion"/>
  </si>
  <si>
    <t>QUEST_NAME</t>
  </si>
  <si>
    <t>QUEST</t>
    <phoneticPr fontId="3" type="noConversion"/>
  </si>
  <si>
    <t>CATEGORY</t>
  </si>
  <si>
    <t>ITEM_TYPE</t>
  </si>
  <si>
    <t>RARE</t>
  </si>
  <si>
    <t>ITEM_OPTION</t>
  </si>
  <si>
    <t>SET_GROUP</t>
  </si>
  <si>
    <t>ITEM_ICON</t>
  </si>
  <si>
    <t>ITEM_DESC</t>
  </si>
  <si>
    <t>ITEM</t>
    <phoneticPr fontId="3" type="noConversion"/>
  </si>
  <si>
    <t>CATEGORY_NAME</t>
  </si>
  <si>
    <t>CATEGORY_ICON</t>
  </si>
  <si>
    <t>MAIN_OPTION_GROUP</t>
  </si>
  <si>
    <t>SUB_OPTION_GROUP_1</t>
  </si>
  <si>
    <t>SUB_OPTION_PROB_1</t>
  </si>
  <si>
    <t>SUB_OPTION_GROUP_2</t>
  </si>
  <si>
    <t>SUB_OPTION_PROB_2</t>
  </si>
  <si>
    <t>SUB_OPTION_GROUP_3</t>
  </si>
  <si>
    <t>SUB_OPTION_PROB_3</t>
  </si>
  <si>
    <t>SUB_OPTION_GROUP_4</t>
  </si>
  <si>
    <t>SUB_OPTION_PROB_4</t>
  </si>
  <si>
    <t>OPTION_GROUP</t>
  </si>
  <si>
    <t>OPTION_VALUE_1</t>
  </si>
  <si>
    <t>OPTION_VALUE_2</t>
  </si>
  <si>
    <t>ITEM_OPTION_GROUP</t>
    <phoneticPr fontId="3" type="noConversion"/>
  </si>
  <si>
    <t>SET</t>
  </si>
  <si>
    <t>SET_NAME</t>
  </si>
  <si>
    <t>#아이템 세트 이름</t>
    <phoneticPr fontId="3" type="noConversion"/>
  </si>
  <si>
    <t>ITEM_SET_NAME</t>
    <phoneticPr fontId="3" type="noConversion"/>
  </si>
  <si>
    <t>모라</t>
  </si>
  <si>
    <t>원석</t>
  </si>
  <si>
    <t>모험 경력</t>
  </si>
  <si>
    <t>GAIN_GROUP</t>
  </si>
  <si>
    <t>CONTENTS_TYPE</t>
  </si>
  <si>
    <t>GAIN_NAME</t>
  </si>
  <si>
    <t>ITEM_GAIN_INFO</t>
    <phoneticPr fontId="3" type="noConversion"/>
  </si>
  <si>
    <t>REQ_LEVEL</t>
    <phoneticPr fontId="3" type="noConversion"/>
  </si>
  <si>
    <t>ATTRIBUTE_GROUP</t>
  </si>
  <si>
    <t>ATTRIBUTE_GROUP</t>
    <phoneticPr fontId="3" type="noConversion"/>
  </si>
  <si>
    <t>ATTRIBUTE_TYPE</t>
    <phoneticPr fontId="3" type="noConversion"/>
  </si>
  <si>
    <t>INDEX_ATTRIBUTE_GROUP</t>
    <phoneticPr fontId="3" type="noConversion"/>
  </si>
  <si>
    <t>IS_RATE</t>
    <phoneticPr fontId="3" type="noConversion"/>
  </si>
  <si>
    <t>PROBABILITY</t>
  </si>
  <si>
    <t>PROBABILITY</t>
    <phoneticPr fontId="3" type="noConversion"/>
  </si>
  <si>
    <t>PROBABILITY_GROUP</t>
  </si>
  <si>
    <t>PROBABILITY_GROUP</t>
    <phoneticPr fontId="3" type="noConversion"/>
  </si>
  <si>
    <t>보상 확률 그룹</t>
  </si>
  <si>
    <t>IS_LOCK</t>
    <phoneticPr fontId="3" type="noConversion"/>
  </si>
  <si>
    <t>순서</t>
    <phoneticPr fontId="3" type="noConversion"/>
  </si>
  <si>
    <t>SORT</t>
    <phoneticPr fontId="3" type="noConversion"/>
  </si>
  <si>
    <t>MAX_STACK</t>
    <phoneticPr fontId="3" type="noConversion"/>
  </si>
  <si>
    <t>UI 표시 순서</t>
    <phoneticPr fontId="3" type="noConversion"/>
  </si>
  <si>
    <t>컨디션 비율 여부</t>
    <phoneticPr fontId="3" type="noConversion"/>
  </si>
  <si>
    <t>옵션 비율 여부</t>
    <phoneticPr fontId="3" type="noConversion"/>
  </si>
  <si>
    <t>IS_OVERLAP</t>
    <phoneticPr fontId="3" type="noConversion"/>
  </si>
  <si>
    <t>CONDITION_IS_RATE</t>
    <phoneticPr fontId="3" type="noConversion"/>
  </si>
  <si>
    <t>OPTION_IS_RATE</t>
    <phoneticPr fontId="3" type="noConversion"/>
  </si>
  <si>
    <t>획득처로 바로가기</t>
    <phoneticPr fontId="3" type="noConversion"/>
  </si>
  <si>
    <t>데이터 구조도</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</si>
</sst>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맑은 고딕"/>
      <family val="2"/>
      <charset val="129"/>
      <scheme val="minor"/>
    </font>
    <font>
      <sz val="9"/>
      <color theme="1"/>
      <name val="맑은 고딕"/>
      <family val="2"/>
      <charset val="129"/>
      <scheme val="minor"/>
    </font>
    <font>
      <sz val="9"/>
      <color theme="1"/>
      <name val="맑은 고딕"/>
      <family val="2"/>
      <charset val="129"/>
      <scheme val="minor"/>
    </font>
    <font>
      <sz val="8"/>
      <name val="맑은 고딕"/>
      <family val="2"/>
      <charset val="129"/>
      <scheme val="minor"/>
    </font>
    <font>
      <sz val="9"/>
      <color theme="1"/>
      <name val="맑은 고딕"/>
      <family val="2"/>
      <charset val="129"/>
      <scheme val="minor"/>
    </font>
    <font>
      <sz val="9"/>
      <color theme="1"/>
      <name val="맑은 고딕"/>
      <family val="3"/>
      <charset val="129"/>
      <scheme val="minor"/>
    </font>
    <font>
      <sz val="9"/>
      <color theme="0"/>
      <name val="맑은 고딕"/>
      <family val="3"/>
      <charset val="129"/>
      <scheme val="minor"/>
    </font>
    <font>
      <sz val="9"/>
      <color theme="7" tint="0.59999389629810485"/>
      <name val="맑은 고딕"/>
      <family val="3"/>
      <charset val="129"/>
      <scheme val="minor"/>
    </font>
    <font>
      <sz val="9"/>
      <color theme="1"/>
      <name val="바탕"/>
      <family val="1"/>
      <charset val="129"/>
    </font>
    <font>
      <sz val="9"/>
      <color rgb="FF0275D8"/>
      <name val="Open Sans"/>
      <family val="2"/>
    </font>
    <font>
      <u/>
      <sz val="11"/>
      <color theme="10"/>
      <name val="맑은 고딕"/>
      <family val="2"/>
      <charset val="129"/>
      <scheme val="minor"/>
    </font>
    <font>
      <sz val="9"/>
      <name val="맑은 고딕"/>
      <family val="3"/>
      <charset val="129"/>
      <scheme val="minor"/>
    </font>
    <font>
      <sz val="10"/>
      <color theme="0"/>
      <name val="맑은 고딕"/>
      <family val="3"/>
      <charset val="129"/>
      <scheme val="minor"/>
    </font>
    <font>
      <sz val="9"/>
      <color rgb="FF000000"/>
      <name val="맑은 고딕"/>
      <family val="3"/>
      <charset val="129"/>
    </font>
    <font>
      <sz val="8"/>
      <name val="돋움"/>
      <family val="3"/>
      <charset val="129"/>
    </font>
    <font>
      <b/>
      <sz val="10"/>
      <color rgb="FFFFFFFF"/>
      <name val="맑은 고딕"/>
      <family val="3"/>
      <charset val="129"/>
    </font>
    <font>
      <b/>
      <sz val="10"/>
      <color rgb="FF000000"/>
      <name val="맑은 고딕"/>
      <family val="3"/>
      <charset val="129"/>
    </font>
    <font>
      <b/>
      <sz val="9"/>
      <color rgb="FFFFFFFF"/>
      <name val="맑은 고딕"/>
      <family val="3"/>
      <charset val="129"/>
    </font>
    <font>
      <sz val="9"/>
      <color rgb="FFFFFFFF"/>
      <name val="맑은 고딕"/>
      <family val="3"/>
      <charset val="129"/>
    </font>
    <font>
      <sz val="9"/>
      <color theme="1"/>
      <name val="맑은 고딕"/>
      <family val="3"/>
      <charset val="129"/>
    </font>
    <font>
      <sz val="9"/>
      <name val="맑은 고딕"/>
      <family val="3"/>
      <charset val="129"/>
    </font>
    <font>
      <sz val="8.5"/>
      <color theme="1"/>
      <name val="맑은 고딕"/>
      <family val="3"/>
      <charset val="129"/>
      <scheme val="minor"/>
    </font>
    <font>
      <b/>
      <sz val="9"/>
      <name val="맑은 고딕"/>
      <family val="3"/>
      <charset val="129"/>
    </font>
    <font>
      <sz val="9"/>
      <color theme="1"/>
      <name val="새굴림"/>
      <family val="3"/>
      <charset val="134"/>
    </font>
    <font>
      <sz val="9"/>
      <color rgb="FF000000"/>
      <name val="맑은 고딕"/>
      <family val="3"/>
      <charset val="129"/>
      <scheme val="minor"/>
    </font>
    <font>
      <sz val="9"/>
      <color theme="1"/>
      <name val="새굴림"/>
      <family val="2"/>
      <charset val="134"/>
    </font>
    <font>
      <sz val="9"/>
      <color theme="1"/>
      <name val="맑은 고딕"/>
      <family val="3"/>
      <charset val="129"/>
      <scheme val="major"/>
    </font>
    <font>
      <sz val="9"/>
      <color theme="1"/>
      <name val="Segoe UI Symbol"/>
      <family val="2"/>
    </font>
    <font>
      <b/>
      <sz val="9"/>
      <color rgb="FFF44528"/>
      <name val="맑은 고딕"/>
      <family val="3"/>
      <charset val="129"/>
      <scheme val="minor"/>
    </font>
    <font>
      <b/>
      <sz val="12"/>
      <color theme="0"/>
      <name val="맑은 고딕"/>
      <family val="3"/>
      <charset val="129"/>
      <scheme val="minor"/>
    </font>
    <font>
      <sz val="11"/>
      <color theme="1"/>
      <name val="맑은 고딕"/>
      <family val="2"/>
      <charset val="129"/>
      <scheme val="minor"/>
    </font>
    <font>
      <sz val="10"/>
      <color theme="1"/>
      <name val="맑은 고딕"/>
      <family val="2"/>
      <charset val="129"/>
      <scheme val="minor"/>
    </font>
    <font>
      <sz val="11"/>
      <color theme="1"/>
      <name val="맑은 고딕"/>
      <family val="2"/>
      <scheme val="minor"/>
    </font>
  </fonts>
  <fills count="25">
    <fill>
      <patternFill patternType="none"/>
    </fill>
    <fill>
      <patternFill patternType="gray125"/>
    </fill>
    <fill>
      <patternFill patternType="solid">
        <fgColor rgb="FF223624"/>
        <bgColor indexed="64"/>
      </patternFill>
    </fill>
    <fill>
      <patternFill patternType="solid">
        <fgColor rgb="FF37674A"/>
        <bgColor indexed="64"/>
      </patternFill>
    </fill>
    <fill>
      <patternFill patternType="solid">
        <fgColor theme="2"/>
        <bgColor indexed="64"/>
      </patternFill>
    </fill>
    <fill>
      <patternFill patternType="solid">
        <fgColor rgb="FFE9EFEB"/>
        <bgColor indexed="64"/>
      </patternFill>
    </fill>
    <fill>
      <patternFill patternType="solid">
        <fgColor rgb="FFD4D6D4"/>
        <bgColor indexed="64"/>
      </patternFill>
    </fill>
    <fill>
      <patternFill patternType="solid">
        <fgColor theme="7" tint="0.59999389629810485"/>
        <bgColor indexed="64"/>
      </patternFill>
    </fill>
    <fill>
      <patternFill patternType="solid">
        <fgColor rgb="FF38709E"/>
        <bgColor indexed="64"/>
      </patternFill>
    </fill>
    <fill>
      <patternFill patternType="solid">
        <fgColor rgb="FF22314E"/>
        <bgColor indexed="64"/>
      </patternFill>
    </fill>
    <fill>
      <patternFill patternType="solid">
        <fgColor rgb="FFE5E9E3"/>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E3EAF1"/>
        <bgColor indexed="64"/>
      </patternFill>
    </fill>
    <fill>
      <patternFill patternType="solid">
        <fgColor theme="0"/>
        <bgColor indexed="64"/>
      </patternFill>
    </fill>
    <fill>
      <patternFill patternType="solid">
        <fgColor rgb="FFFFD03B"/>
        <bgColor indexed="64"/>
      </patternFill>
    </fill>
    <fill>
      <patternFill patternType="solid">
        <fgColor rgb="FFFCB6B6"/>
        <bgColor indexed="64"/>
      </patternFill>
    </fill>
    <fill>
      <patternFill patternType="solid">
        <fgColor rgb="FFFA9494"/>
        <bgColor indexed="64"/>
      </patternFill>
    </fill>
    <fill>
      <patternFill patternType="solid">
        <fgColor rgb="FFD8CDF3"/>
        <bgColor indexed="64"/>
      </patternFill>
    </fill>
    <fill>
      <patternFill patternType="solid">
        <fgColor rgb="FF8FB8D9"/>
        <bgColor indexed="64"/>
      </patternFill>
    </fill>
  </fills>
  <borders count="22">
    <border>
      <left/>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5">
    <xf numFmtId="0" fontId="0" fillId="0" borderId="0">
      <alignment vertical="center"/>
    </xf>
    <xf numFmtId="0" fontId="10" fillId="0" borderId="0" applyNumberFormat="0" applyFill="0" applyBorder="0" applyAlignment="0" applyProtection="0">
      <alignment vertical="center"/>
    </xf>
    <xf numFmtId="0" fontId="31" fillId="0" borderId="0">
      <alignment vertical="center"/>
    </xf>
    <xf numFmtId="0" fontId="30" fillId="0" borderId="0">
      <alignment vertical="center"/>
    </xf>
    <xf numFmtId="0" fontId="32" fillId="0" borderId="0"/>
  </cellStyleXfs>
  <cellXfs count="170">
    <xf numFmtId="0" fontId="0" fillId="0" borderId="0" xfId="0">
      <alignment vertical="center"/>
    </xf>
    <xf numFmtId="0" fontId="5" fillId="0" borderId="0" xfId="0" applyFont="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6" fillId="3" borderId="0" xfId="0" applyFont="1" applyFill="1" applyAlignment="1">
      <alignment horizontal="center" vertical="center"/>
    </xf>
    <xf numFmtId="0" fontId="5" fillId="4" borderId="0" xfId="0" applyFont="1" applyFill="1" applyAlignment="1">
      <alignment horizontal="left" vertical="center"/>
    </xf>
    <xf numFmtId="0" fontId="9" fillId="0" borderId="0" xfId="0" applyFont="1" applyAlignment="1">
      <alignment horizontal="left" vertical="center" wrapText="1" indent="1"/>
    </xf>
    <xf numFmtId="0" fontId="10" fillId="0" borderId="0" xfId="1">
      <alignment vertical="center"/>
    </xf>
    <xf numFmtId="0" fontId="11"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left" vertical="center"/>
    </xf>
    <xf numFmtId="0" fontId="5" fillId="4" borderId="0" xfId="0" applyFont="1" applyFill="1" applyAlignment="1">
      <alignment horizontal="center" vertical="center"/>
    </xf>
    <xf numFmtId="0" fontId="13" fillId="4" borderId="0" xfId="0" applyFont="1" applyFill="1" applyAlignment="1">
      <alignment horizontal="center" vertical="center"/>
    </xf>
    <xf numFmtId="0" fontId="5" fillId="0" borderId="0" xfId="0" applyFont="1">
      <alignment vertical="center"/>
    </xf>
    <xf numFmtId="0" fontId="4" fillId="0" borderId="0" xfId="0" applyFont="1">
      <alignment vertical="center"/>
    </xf>
    <xf numFmtId="0" fontId="6" fillId="0" borderId="0" xfId="0" applyFont="1" applyAlignment="1">
      <alignment horizontal="center" vertical="center"/>
    </xf>
    <xf numFmtId="0" fontId="17" fillId="2" borderId="0" xfId="0" applyFont="1" applyFill="1" applyAlignment="1">
      <alignment horizontal="left" vertical="center"/>
    </xf>
    <xf numFmtId="0" fontId="17" fillId="2" borderId="0" xfId="0" applyFont="1" applyFill="1" applyAlignment="1">
      <alignment horizontal="center" vertical="center"/>
    </xf>
    <xf numFmtId="0" fontId="5" fillId="5" borderId="0" xfId="0" applyFont="1" applyFill="1">
      <alignment vertical="center"/>
    </xf>
    <xf numFmtId="0" fontId="13" fillId="5" borderId="0" xfId="0" applyFont="1" applyFill="1">
      <alignment vertical="center"/>
    </xf>
    <xf numFmtId="0" fontId="13" fillId="0" borderId="0" xfId="0" applyFont="1">
      <alignment vertical="center"/>
    </xf>
    <xf numFmtId="0" fontId="17" fillId="0" borderId="0" xfId="0" applyFont="1" applyAlignment="1">
      <alignment horizontal="left" vertical="center"/>
    </xf>
    <xf numFmtId="0" fontId="13" fillId="0" borderId="0" xfId="0" applyFont="1" applyAlignment="1">
      <alignment horizontal="center" vertical="center"/>
    </xf>
    <xf numFmtId="0" fontId="13" fillId="6" borderId="0" xfId="0" applyFont="1" applyFill="1">
      <alignment vertical="center"/>
    </xf>
    <xf numFmtId="0" fontId="16" fillId="6" borderId="0" xfId="0" applyFont="1" applyFill="1" applyAlignment="1">
      <alignment horizontal="center" vertical="center"/>
    </xf>
    <xf numFmtId="0" fontId="12" fillId="0" borderId="0" xfId="0" applyFont="1" applyAlignment="1">
      <alignment horizontal="center" vertical="center"/>
    </xf>
    <xf numFmtId="0" fontId="15" fillId="3" borderId="2" xfId="0" applyFont="1" applyFill="1" applyBorder="1" applyAlignment="1">
      <alignment horizontal="left" vertical="center"/>
    </xf>
    <xf numFmtId="0" fontId="17" fillId="3" borderId="3" xfId="0" applyFont="1" applyFill="1" applyBorder="1" applyAlignment="1">
      <alignment horizontal="center" vertical="center"/>
    </xf>
    <xf numFmtId="0" fontId="17" fillId="3" borderId="4" xfId="0" applyFont="1" applyFill="1" applyBorder="1">
      <alignment vertical="center"/>
    </xf>
    <xf numFmtId="0" fontId="17" fillId="2" borderId="5" xfId="0" applyFont="1" applyFill="1" applyBorder="1" applyAlignment="1">
      <alignment horizontal="left" vertical="center"/>
    </xf>
    <xf numFmtId="0" fontId="17" fillId="2" borderId="6" xfId="0" applyFont="1" applyFill="1" applyBorder="1" applyAlignment="1">
      <alignment horizontal="center" vertical="center"/>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17" fillId="2" borderId="6" xfId="0" applyFont="1" applyFill="1" applyBorder="1" applyAlignment="1">
      <alignment horizontal="left" vertical="center"/>
    </xf>
    <xf numFmtId="0" fontId="5" fillId="5" borderId="5" xfId="0" applyFont="1" applyFill="1" applyBorder="1">
      <alignment vertical="center"/>
    </xf>
    <xf numFmtId="0" fontId="5" fillId="5" borderId="6" xfId="0" applyFont="1" applyFill="1" applyBorder="1">
      <alignment vertical="center"/>
    </xf>
    <xf numFmtId="0" fontId="13" fillId="0" borderId="5" xfId="0" applyFont="1" applyBorder="1">
      <alignment vertical="center"/>
    </xf>
    <xf numFmtId="0" fontId="13" fillId="0" borderId="6" xfId="0" applyFont="1" applyBorder="1">
      <alignment vertical="center"/>
    </xf>
    <xf numFmtId="0" fontId="16" fillId="6" borderId="5" xfId="0" applyFont="1" applyFill="1" applyBorder="1" applyAlignment="1">
      <alignment horizontal="center" vertical="center"/>
    </xf>
    <xf numFmtId="0" fontId="13" fillId="6" borderId="6" xfId="0" applyFont="1" applyFill="1" applyBorder="1">
      <alignment vertical="center"/>
    </xf>
    <xf numFmtId="0" fontId="17" fillId="2" borderId="5" xfId="0" applyFont="1" applyFill="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0" fillId="0" borderId="6" xfId="0" applyBorder="1">
      <alignment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0" fillId="0" borderId="8" xfId="0" applyBorder="1">
      <alignment vertical="center"/>
    </xf>
    <xf numFmtId="0" fontId="5" fillId="0" borderId="1" xfId="0" applyFont="1" applyBorder="1" applyAlignment="1">
      <alignment horizontal="center" vertical="center"/>
    </xf>
    <xf numFmtId="0" fontId="19" fillId="0" borderId="0" xfId="0" applyFont="1" applyAlignment="1">
      <alignment horizontal="center" vertical="center"/>
    </xf>
    <xf numFmtId="0" fontId="20" fillId="0" borderId="6" xfId="0" applyFont="1" applyBorder="1" applyAlignment="1">
      <alignment horizontal="center" vertical="center"/>
    </xf>
    <xf numFmtId="0" fontId="0" fillId="0" borderId="5" xfId="0" applyBorder="1">
      <alignment vertical="center"/>
    </xf>
    <xf numFmtId="0" fontId="4" fillId="4" borderId="0" xfId="0" applyFont="1" applyFill="1" applyAlignment="1">
      <alignment horizontal="center" vertical="center"/>
    </xf>
    <xf numFmtId="0" fontId="4" fillId="0" borderId="6" xfId="0" applyFont="1" applyBorder="1" applyAlignment="1">
      <alignment horizontal="center" vertical="center"/>
    </xf>
    <xf numFmtId="0" fontId="11" fillId="0" borderId="6" xfId="0" applyFont="1" applyBorder="1" applyAlignment="1">
      <alignment horizontal="center" vertical="center"/>
    </xf>
    <xf numFmtId="0" fontId="4" fillId="0" borderId="5" xfId="0" applyFont="1" applyBorder="1" applyAlignment="1">
      <alignment horizontal="center" vertical="center"/>
    </xf>
    <xf numFmtId="0" fontId="0" fillId="0" borderId="1" xfId="0" applyBorder="1">
      <alignment vertical="center"/>
    </xf>
    <xf numFmtId="0" fontId="16" fillId="0" borderId="0" xfId="0" applyFont="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1" fillId="4" borderId="0" xfId="0" applyFont="1" applyFill="1" applyAlignment="1">
      <alignment horizontal="center" vertical="center"/>
    </xf>
    <xf numFmtId="0" fontId="6" fillId="8" borderId="0" xfId="0" applyFont="1" applyFill="1" applyAlignment="1">
      <alignment horizontal="center" vertical="center"/>
    </xf>
    <xf numFmtId="0" fontId="6" fillId="9" borderId="0" xfId="0" applyFont="1" applyFill="1" applyAlignment="1">
      <alignment horizontal="center" vertical="center"/>
    </xf>
    <xf numFmtId="0" fontId="7" fillId="9" borderId="0" xfId="0" applyFont="1" applyFill="1" applyAlignment="1">
      <alignment horizontal="center" vertical="center"/>
    </xf>
    <xf numFmtId="0" fontId="4" fillId="0" borderId="0" xfId="0" applyFont="1" applyAlignment="1">
      <alignment horizontal="left" vertical="center"/>
    </xf>
    <xf numFmtId="0" fontId="4" fillId="0" borderId="8" xfId="0" applyFont="1" applyBorder="1" applyAlignment="1">
      <alignment horizontal="left" vertical="center"/>
    </xf>
    <xf numFmtId="0" fontId="5" fillId="10" borderId="0" xfId="0" applyFont="1" applyFill="1" applyAlignment="1">
      <alignment horizontal="center" vertical="center"/>
    </xf>
    <xf numFmtId="0" fontId="4" fillId="10" borderId="0" xfId="0" applyFont="1" applyFill="1" applyAlignment="1">
      <alignment horizontal="center" vertical="center"/>
    </xf>
    <xf numFmtId="0" fontId="22" fillId="0" borderId="6" xfId="0" applyFont="1" applyBorder="1" applyAlignment="1">
      <alignment horizontal="center" vertical="center"/>
    </xf>
    <xf numFmtId="0" fontId="22" fillId="0" borderId="4"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22" fillId="13" borderId="9" xfId="0" applyFont="1" applyFill="1" applyBorder="1" applyAlignment="1">
      <alignment horizontal="center" vertical="center"/>
    </xf>
    <xf numFmtId="0" fontId="22" fillId="14" borderId="9" xfId="0" applyFont="1" applyFill="1" applyBorder="1" applyAlignment="1">
      <alignment horizontal="center" vertical="center"/>
    </xf>
    <xf numFmtId="0" fontId="22" fillId="15" borderId="9" xfId="0" applyFont="1" applyFill="1" applyBorder="1" applyAlignment="1">
      <alignment horizontal="center" vertical="center"/>
    </xf>
    <xf numFmtId="0" fontId="22" fillId="7" borderId="9" xfId="0" applyFont="1" applyFill="1" applyBorder="1" applyAlignment="1">
      <alignment horizontal="center" vertical="center"/>
    </xf>
    <xf numFmtId="0" fontId="22" fillId="11" borderId="9" xfId="0" applyFont="1" applyFill="1" applyBorder="1" applyAlignment="1">
      <alignment horizontal="center" vertical="center"/>
    </xf>
    <xf numFmtId="0" fontId="22" fillId="7" borderId="10" xfId="0" applyFont="1" applyFill="1" applyBorder="1" applyAlignment="1">
      <alignment horizontal="center" vertical="center"/>
    </xf>
    <xf numFmtId="0" fontId="24" fillId="4" borderId="0" xfId="0" applyFont="1" applyFill="1" applyAlignment="1">
      <alignment horizontal="center" vertical="center"/>
    </xf>
    <xf numFmtId="0" fontId="0" fillId="0" borderId="7" xfId="0" applyBorder="1">
      <alignment vertical="center"/>
    </xf>
    <xf numFmtId="0" fontId="5" fillId="5" borderId="7" xfId="0" applyFont="1" applyFill="1" applyBorder="1">
      <alignment vertical="center"/>
    </xf>
    <xf numFmtId="0" fontId="5" fillId="5" borderId="8" xfId="0" applyFont="1" applyFill="1" applyBorder="1">
      <alignment vertical="center"/>
    </xf>
    <xf numFmtId="0" fontId="5" fillId="5" borderId="1" xfId="0" applyFont="1" applyFill="1" applyBorder="1">
      <alignment vertical="center"/>
    </xf>
    <xf numFmtId="0" fontId="22" fillId="0" borderId="0" xfId="0" applyFont="1" applyAlignment="1">
      <alignment horizontal="center" vertical="center"/>
    </xf>
    <xf numFmtId="0" fontId="22" fillId="16" borderId="9" xfId="0" applyFont="1" applyFill="1" applyBorder="1" applyAlignment="1">
      <alignment horizontal="center" vertical="center"/>
    </xf>
    <xf numFmtId="0" fontId="22" fillId="17" borderId="9" xfId="0" applyFont="1" applyFill="1" applyBorder="1" applyAlignment="1">
      <alignment horizontal="center" vertical="center"/>
    </xf>
    <xf numFmtId="0" fontId="22" fillId="12" borderId="9" xfId="0" applyFont="1" applyFill="1" applyBorder="1" applyAlignment="1">
      <alignment horizontal="center" vertical="center"/>
    </xf>
    <xf numFmtId="0" fontId="5" fillId="0" borderId="5" xfId="0" applyFont="1" applyBorder="1">
      <alignment vertical="center"/>
    </xf>
    <xf numFmtId="0" fontId="5" fillId="0" borderId="6" xfId="0" applyFont="1" applyBorder="1">
      <alignment vertical="center"/>
    </xf>
    <xf numFmtId="0" fontId="19" fillId="0" borderId="8" xfId="0" applyFont="1" applyBorder="1" applyAlignment="1">
      <alignment horizontal="center" vertical="center"/>
    </xf>
    <xf numFmtId="0" fontId="4" fillId="0" borderId="1" xfId="0" applyFont="1" applyBorder="1" applyAlignment="1">
      <alignment horizontal="center" vertical="center"/>
    </xf>
    <xf numFmtId="0" fontId="6" fillId="3" borderId="0" xfId="0" applyFont="1" applyFill="1">
      <alignment vertical="center"/>
    </xf>
    <xf numFmtId="0" fontId="7" fillId="2" borderId="0" xfId="0" applyFont="1" applyFill="1">
      <alignment vertical="center"/>
    </xf>
    <xf numFmtId="0" fontId="22" fillId="7" borderId="10" xfId="0" applyFont="1" applyFill="1" applyBorder="1">
      <alignment vertical="center"/>
    </xf>
    <xf numFmtId="0" fontId="22" fillId="7" borderId="11" xfId="0" applyFont="1" applyFill="1" applyBorder="1">
      <alignment vertical="center"/>
    </xf>
    <xf numFmtId="0" fontId="5" fillId="0" borderId="8" xfId="0" applyFont="1" applyBorder="1" applyAlignment="1">
      <alignment horizontal="left" vertical="center"/>
    </xf>
    <xf numFmtId="0" fontId="22" fillId="12" borderId="10" xfId="0" applyFont="1" applyFill="1" applyBorder="1" applyAlignment="1">
      <alignment horizontal="center" vertical="center"/>
    </xf>
    <xf numFmtId="0" fontId="5" fillId="0" borderId="6" xfId="0" applyFont="1" applyBorder="1" applyAlignment="1">
      <alignment horizontal="left" vertical="center"/>
    </xf>
    <xf numFmtId="0" fontId="4" fillId="0" borderId="6" xfId="0" applyFont="1" applyBorder="1" applyAlignment="1">
      <alignment horizontal="left" vertical="center"/>
    </xf>
    <xf numFmtId="0" fontId="20" fillId="0" borderId="6" xfId="0" applyFont="1" applyBorder="1" applyAlignment="1">
      <alignment horizontal="left" vertical="center"/>
    </xf>
    <xf numFmtId="0" fontId="13" fillId="0" borderId="6" xfId="0" applyFont="1" applyBorder="1" applyAlignment="1">
      <alignment horizontal="left" vertical="center"/>
    </xf>
    <xf numFmtId="0" fontId="21" fillId="0" borderId="6" xfId="0" applyFont="1" applyBorder="1" applyAlignment="1">
      <alignment horizontal="left" vertical="center"/>
    </xf>
    <xf numFmtId="0" fontId="5" fillId="0" borderId="8" xfId="0" applyFont="1" applyBorder="1">
      <alignment vertical="center"/>
    </xf>
    <xf numFmtId="0" fontId="20" fillId="0" borderId="0" xfId="0" applyFont="1" applyAlignment="1">
      <alignment horizontal="left" vertical="center"/>
    </xf>
    <xf numFmtId="0" fontId="4" fillId="18" borderId="0" xfId="0" applyFont="1" applyFill="1" applyAlignment="1">
      <alignment horizontal="center" vertical="center"/>
    </xf>
    <xf numFmtId="0" fontId="13" fillId="6" borderId="0" xfId="0" applyFont="1" applyFill="1" applyAlignment="1">
      <alignment horizontal="left" vertical="center"/>
    </xf>
    <xf numFmtId="0" fontId="5" fillId="0" borderId="1" xfId="0" applyFont="1" applyBorder="1" applyAlignment="1">
      <alignment horizontal="left" vertical="center"/>
    </xf>
    <xf numFmtId="0" fontId="7" fillId="0" borderId="0" xfId="0" applyFont="1" applyAlignment="1">
      <alignment horizontal="center" vertical="center"/>
    </xf>
    <xf numFmtId="0" fontId="4" fillId="4" borderId="0" xfId="0" applyFont="1" applyFill="1">
      <alignment vertical="center"/>
    </xf>
    <xf numFmtId="0" fontId="28" fillId="0" borderId="0" xfId="0" applyFont="1">
      <alignment vertical="center"/>
    </xf>
    <xf numFmtId="0" fontId="22" fillId="11" borderId="10" xfId="0" applyFont="1" applyFill="1" applyBorder="1" applyAlignment="1">
      <alignment horizontal="center" vertical="center"/>
    </xf>
    <xf numFmtId="0" fontId="22" fillId="14" borderId="10" xfId="0" applyFont="1" applyFill="1" applyBorder="1" applyAlignment="1">
      <alignment horizontal="center" vertical="center"/>
    </xf>
    <xf numFmtId="0" fontId="0" fillId="19" borderId="0" xfId="0" applyFill="1">
      <alignment vertical="center"/>
    </xf>
    <xf numFmtId="0" fontId="5" fillId="19" borderId="0" xfId="0" applyFont="1" applyFill="1">
      <alignment vertical="center"/>
    </xf>
    <xf numFmtId="0" fontId="4" fillId="0" borderId="9" xfId="0" applyFont="1" applyBorder="1" applyAlignment="1">
      <alignment horizontal="left" vertical="center"/>
    </xf>
    <xf numFmtId="0" fontId="17" fillId="3" borderId="9" xfId="0" applyFont="1" applyFill="1" applyBorder="1" applyAlignment="1">
      <alignment horizontal="left" vertical="center"/>
    </xf>
    <xf numFmtId="0" fontId="22" fillId="15" borderId="10" xfId="0" applyFont="1" applyFill="1" applyBorder="1" applyAlignment="1">
      <alignment horizontal="center" vertical="center"/>
    </xf>
    <xf numFmtId="0" fontId="22" fillId="11" borderId="12" xfId="0" applyFont="1" applyFill="1" applyBorder="1" applyAlignment="1">
      <alignment horizontal="center" vertical="center"/>
    </xf>
    <xf numFmtId="0" fontId="17" fillId="3" borderId="0" xfId="0" applyFont="1" applyFill="1">
      <alignment vertical="center"/>
    </xf>
    <xf numFmtId="0" fontId="13" fillId="0" borderId="0" xfId="0" applyFont="1" applyAlignment="1">
      <alignment horizontal="left" vertical="center"/>
    </xf>
    <xf numFmtId="0" fontId="21" fillId="0" borderId="0" xfId="0" applyFont="1" applyAlignment="1">
      <alignment horizontal="left" vertical="center"/>
    </xf>
    <xf numFmtId="0" fontId="20" fillId="0" borderId="0" xfId="0" applyFont="1" applyAlignment="1">
      <alignment horizontal="center" vertical="center"/>
    </xf>
    <xf numFmtId="0" fontId="22" fillId="16" borderId="10" xfId="0" applyFont="1" applyFill="1" applyBorder="1" applyAlignment="1">
      <alignment horizontal="center" vertical="center"/>
    </xf>
    <xf numFmtId="0" fontId="22" fillId="17" borderId="10" xfId="0" applyFont="1" applyFill="1" applyBorder="1" applyAlignment="1">
      <alignment horizontal="center" vertical="center"/>
    </xf>
    <xf numFmtId="0" fontId="22" fillId="0" borderId="5" xfId="0" applyFont="1" applyBorder="1" applyAlignment="1">
      <alignment horizontal="center" vertical="center"/>
    </xf>
    <xf numFmtId="0" fontId="22" fillId="7" borderId="12" xfId="0" applyFont="1" applyFill="1" applyBorder="1">
      <alignment vertical="center"/>
    </xf>
    <xf numFmtId="0" fontId="13" fillId="6" borderId="6" xfId="0" applyFont="1" applyFill="1" applyBorder="1" applyAlignment="1">
      <alignment horizontal="left" vertical="center"/>
    </xf>
    <xf numFmtId="0" fontId="2" fillId="0" borderId="0" xfId="0" applyFont="1">
      <alignment vertical="center"/>
    </xf>
    <xf numFmtId="0" fontId="6" fillId="3" borderId="9" xfId="0" applyFont="1" applyFill="1" applyBorder="1" applyAlignment="1">
      <alignment horizontal="center" vertical="center"/>
    </xf>
    <xf numFmtId="0" fontId="2" fillId="0" borderId="9" xfId="0" applyFont="1" applyBorder="1" applyAlignment="1">
      <alignment horizontal="center" vertical="center"/>
    </xf>
    <xf numFmtId="0" fontId="2" fillId="11" borderId="9" xfId="0" applyFont="1" applyFill="1" applyBorder="1" applyAlignment="1">
      <alignment horizontal="center" vertical="center"/>
    </xf>
    <xf numFmtId="0" fontId="2" fillId="7" borderId="9" xfId="0" applyFont="1" applyFill="1" applyBorder="1" applyAlignment="1">
      <alignment horizontal="center" vertical="center"/>
    </xf>
    <xf numFmtId="0" fontId="2" fillId="20" borderId="9" xfId="0" applyFont="1" applyFill="1" applyBorder="1" applyAlignment="1">
      <alignment horizontal="center" vertical="center"/>
    </xf>
    <xf numFmtId="0" fontId="2" fillId="17" borderId="9" xfId="0" applyFont="1" applyFill="1" applyBorder="1" applyAlignment="1">
      <alignment horizontal="center" vertical="center"/>
    </xf>
    <xf numFmtId="0" fontId="2" fillId="12" borderId="9" xfId="0" applyFont="1" applyFill="1" applyBorder="1" applyAlignment="1">
      <alignment horizontal="center" vertical="center"/>
    </xf>
    <xf numFmtId="0" fontId="2" fillId="21" borderId="9" xfId="0" applyFont="1" applyFill="1" applyBorder="1" applyAlignment="1">
      <alignment horizontal="center" vertical="center"/>
    </xf>
    <xf numFmtId="0" fontId="2" fillId="22" borderId="9" xfId="0" applyFont="1" applyFill="1" applyBorder="1" applyAlignment="1">
      <alignment horizontal="center" vertical="center"/>
    </xf>
    <xf numFmtId="0" fontId="2" fillId="23" borderId="9" xfId="0" applyFont="1" applyFill="1" applyBorder="1" applyAlignment="1">
      <alignment horizontal="center" vertical="center"/>
    </xf>
    <xf numFmtId="0" fontId="2" fillId="24" borderId="9" xfId="0" applyFont="1" applyFill="1" applyBorder="1" applyAlignment="1">
      <alignment horizontal="center" vertical="center"/>
    </xf>
    <xf numFmtId="0" fontId="2" fillId="0" borderId="13" xfId="0" applyFont="1" applyBorder="1">
      <alignment vertical="center"/>
    </xf>
    <xf numFmtId="0" fontId="2" fillId="0" borderId="14" xfId="0" applyFont="1" applyBorder="1">
      <alignment vertical="center"/>
    </xf>
    <xf numFmtId="0" fontId="2" fillId="0" borderId="15" xfId="0" applyFont="1" applyBorder="1">
      <alignment vertical="center"/>
    </xf>
    <xf numFmtId="0" fontId="2" fillId="0" borderId="16" xfId="0" applyFont="1" applyBorder="1">
      <alignment vertical="center"/>
    </xf>
    <xf numFmtId="0" fontId="2" fillId="0" borderId="17" xfId="0" applyFont="1" applyBorder="1">
      <alignment vertical="center"/>
    </xf>
    <xf numFmtId="0" fontId="6" fillId="3" borderId="18" xfId="0" applyFont="1" applyFill="1" applyBorder="1" applyAlignment="1">
      <alignment horizontal="center" vertical="center"/>
    </xf>
    <xf numFmtId="0" fontId="6" fillId="3" borderId="19" xfId="0" applyFont="1" applyFill="1" applyBorder="1" applyAlignment="1">
      <alignment horizontal="center" vertical="center"/>
    </xf>
    <xf numFmtId="0" fontId="29" fillId="3" borderId="19" xfId="0" applyFont="1" applyFill="1" applyBorder="1" applyAlignment="1">
      <alignment horizontal="center" vertical="center"/>
    </xf>
    <xf numFmtId="0" fontId="6" fillId="3" borderId="20" xfId="0" applyFont="1" applyFill="1" applyBorder="1" applyAlignment="1">
      <alignment horizontal="center" vertical="center"/>
    </xf>
    <xf numFmtId="0" fontId="5" fillId="0" borderId="21" xfId="0" applyFont="1" applyBorder="1" applyAlignment="1">
      <alignment horizontal="center" vertical="center"/>
    </xf>
    <xf numFmtId="0" fontId="4" fillId="0" borderId="21" xfId="0" applyFont="1" applyBorder="1" applyAlignment="1">
      <alignment horizontal="center" vertical="center"/>
    </xf>
    <xf numFmtId="0" fontId="11" fillId="0" borderId="21" xfId="0" applyFont="1" applyBorder="1" applyAlignment="1">
      <alignment horizontal="center" vertical="center"/>
    </xf>
    <xf numFmtId="0" fontId="1" fillId="0" borderId="9" xfId="0" applyFont="1" applyBorder="1" applyAlignment="1">
      <alignment horizontal="center" vertical="center"/>
    </xf>
    <xf numFmtId="0" fontId="1" fillId="17" borderId="9" xfId="0" applyFont="1" applyFill="1" applyBorder="1" applyAlignment="1">
      <alignment horizontal="center" vertical="center"/>
    </xf>
    <xf numFmtId="0" fontId="4" fillId="0" borderId="21" xfId="0" applyFont="1" applyBorder="1">
      <alignment vertical="center"/>
    </xf>
    <xf numFmtId="0" fontId="13" fillId="0" borderId="21" xfId="0" applyFont="1" applyBorder="1" applyAlignment="1">
      <alignment horizontal="center" vertical="center"/>
    </xf>
    <xf numFmtId="0" fontId="5" fillId="0" borderId="21" xfId="0" applyFont="1" applyBorder="1" applyAlignment="1">
      <alignment horizontal="left" vertical="center"/>
    </xf>
    <xf numFmtId="0" fontId="4" fillId="0" borderId="21" xfId="0" applyFont="1" applyBorder="1" applyAlignment="1">
      <alignment horizontal="left" vertical="center"/>
    </xf>
    <xf numFmtId="0" fontId="5" fillId="0" borderId="21" xfId="0" applyFont="1" applyBorder="1">
      <alignment vertical="center"/>
    </xf>
    <xf numFmtId="0" fontId="20" fillId="0" borderId="21" xfId="0" applyFont="1" applyBorder="1" applyAlignment="1">
      <alignment horizontal="left" vertical="center"/>
    </xf>
    <xf numFmtId="0" fontId="11" fillId="0" borderId="21" xfId="0" applyFont="1" applyBorder="1" applyAlignment="1">
      <alignment horizontal="left" vertical="center"/>
    </xf>
    <xf numFmtId="0" fontId="26" fillId="0" borderId="21" xfId="0" applyFont="1" applyBorder="1">
      <alignment vertical="center"/>
    </xf>
    <xf numFmtId="0" fontId="22" fillId="7" borderId="12" xfId="0" applyFont="1" applyFill="1" applyBorder="1" applyAlignment="1">
      <alignment horizontal="center" vertical="center"/>
    </xf>
    <xf numFmtId="0" fontId="22" fillId="7" borderId="11" xfId="0" applyFont="1" applyFill="1" applyBorder="1" applyAlignment="1">
      <alignment horizontal="center" vertical="center"/>
    </xf>
    <xf numFmtId="0" fontId="22" fillId="7" borderId="10" xfId="0" applyFont="1" applyFill="1" applyBorder="1" applyAlignment="1">
      <alignment horizontal="center" vertical="center"/>
    </xf>
    <xf numFmtId="0" fontId="22" fillId="12" borderId="10" xfId="0" applyFont="1" applyFill="1" applyBorder="1" applyAlignment="1">
      <alignment horizontal="center" vertical="center"/>
    </xf>
    <xf numFmtId="0" fontId="22" fillId="12" borderId="11" xfId="0" applyFont="1" applyFill="1" applyBorder="1" applyAlignment="1">
      <alignment horizontal="center" vertical="center"/>
    </xf>
    <xf numFmtId="0" fontId="22" fillId="12" borderId="12" xfId="0" applyFont="1" applyFill="1" applyBorder="1" applyAlignment="1">
      <alignment horizontal="center" vertical="center"/>
    </xf>
    <xf numFmtId="0" fontId="22" fillId="11" borderId="10" xfId="0" applyFont="1" applyFill="1" applyBorder="1" applyAlignment="1">
      <alignment horizontal="center" vertical="center"/>
    </xf>
    <xf numFmtId="0" fontId="22" fillId="11" borderId="11" xfId="0" applyFont="1" applyFill="1" applyBorder="1" applyAlignment="1">
      <alignment horizontal="center" vertical="center"/>
    </xf>
    <xf numFmtId="0" fontId="22" fillId="14" borderId="10" xfId="0" applyFont="1" applyFill="1" applyBorder="1" applyAlignment="1">
      <alignment horizontal="center" vertical="center"/>
    </xf>
    <xf numFmtId="0" fontId="22" fillId="14" borderId="11" xfId="0" applyFont="1" applyFill="1" applyBorder="1" applyAlignment="1">
      <alignment horizontal="center" vertical="center"/>
    </xf>
  </cellXfs>
  <cellStyles count="5">
    <cellStyle name="표준" xfId="0" builtinId="0"/>
    <cellStyle name="표준 2" xfId="3" xr:uid="{E5ADD07A-4219-4454-BC1C-7353F51D024D}"/>
    <cellStyle name="표준 3" xfId="4" xr:uid="{11901630-9371-4FB5-9212-519095641C2C}"/>
    <cellStyle name="표준 4" xfId="2" xr:uid="{2EF83F04-C48D-4F84-9FB6-C1C9832A100F}"/>
    <cellStyle name="하이퍼링크" xfId="1" builtinId="8"/>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F9ED7"/>
      <color rgb="FF8FB8D9"/>
      <color rgb="FFD6BAFC"/>
      <color rgb="FFD7C4FC"/>
      <color rgb="FFD8CDF3"/>
      <color rgb="FFFBABAB"/>
      <color rgb="FFFA9494"/>
      <color rgb="FFF98B8B"/>
      <color rgb="FFFCB6B6"/>
      <color rgb="FFFFD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63</xdr:colOff>
      <xdr:row>6</xdr:row>
      <xdr:rowOff>84040</xdr:rowOff>
    </xdr:from>
    <xdr:to>
      <xdr:col>5</xdr:col>
      <xdr:colOff>369</xdr:colOff>
      <xdr:row>14</xdr:row>
      <xdr:rowOff>84040</xdr:rowOff>
    </xdr:to>
    <xdr:cxnSp macro="">
      <xdr:nvCxnSpPr>
        <xdr:cNvPr id="76" name="연결선: 꺾임 75">
          <a:extLst>
            <a:ext uri="{FF2B5EF4-FFF2-40B4-BE49-F238E27FC236}">
              <a16:creationId xmlns:a16="http://schemas.microsoft.com/office/drawing/2014/main" id="{D0FC0019-E5D4-4E53-934E-B9174761CEB5}"/>
            </a:ext>
          </a:extLst>
        </xdr:cNvPr>
        <xdr:cNvCxnSpPr>
          <a:cxnSpLocks/>
        </xdr:cNvCxnSpPr>
      </xdr:nvCxnSpPr>
      <xdr:spPr>
        <a:xfrm rot="10800000">
          <a:off x="4762563" y="1249900"/>
          <a:ext cx="670866" cy="1341120"/>
        </a:xfrm>
        <a:prstGeom prst="bentConnector3">
          <a:avLst>
            <a:gd name="adj1" fmla="val 50000"/>
          </a:avLst>
        </a:prstGeom>
        <a:ln w="12700">
          <a:solidFill>
            <a:schemeClr val="accent2">
              <a:lumMod val="60000"/>
              <a:lumOff val="40000"/>
            </a:schemeClr>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2025535</xdr:colOff>
      <xdr:row>6</xdr:row>
      <xdr:rowOff>84945</xdr:rowOff>
    </xdr:from>
    <xdr:to>
      <xdr:col>6</xdr:col>
      <xdr:colOff>669322</xdr:colOff>
      <xdr:row>9</xdr:row>
      <xdr:rowOff>84951</xdr:rowOff>
    </xdr:to>
    <xdr:cxnSp macro="">
      <xdr:nvCxnSpPr>
        <xdr:cNvPr id="147" name="연결선: 꺾임 146">
          <a:extLst>
            <a:ext uri="{FF2B5EF4-FFF2-40B4-BE49-F238E27FC236}">
              <a16:creationId xmlns:a16="http://schemas.microsoft.com/office/drawing/2014/main" id="{96F14357-E32D-4864-BB24-7DB095ECCC22}"/>
            </a:ext>
          </a:extLst>
        </xdr:cNvPr>
        <xdr:cNvCxnSpPr>
          <a:cxnSpLocks/>
        </xdr:cNvCxnSpPr>
      </xdr:nvCxnSpPr>
      <xdr:spPr>
        <a:xfrm flipV="1">
          <a:off x="7458595" y="1250805"/>
          <a:ext cx="670707" cy="502926"/>
        </a:xfrm>
        <a:prstGeom prst="bentConnector3">
          <a:avLst/>
        </a:prstGeom>
        <a:ln w="12700">
          <a:solidFill>
            <a:srgbClr val="FBABAB"/>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2026787</xdr:colOff>
      <xdr:row>13</xdr:row>
      <xdr:rowOff>83205</xdr:rowOff>
    </xdr:from>
    <xdr:to>
      <xdr:col>6</xdr:col>
      <xdr:colOff>670325</xdr:colOff>
      <xdr:row>15</xdr:row>
      <xdr:rowOff>83333</xdr:rowOff>
    </xdr:to>
    <xdr:cxnSp macro="">
      <xdr:nvCxnSpPr>
        <xdr:cNvPr id="156" name="연결선: 꺾임 155">
          <a:extLst>
            <a:ext uri="{FF2B5EF4-FFF2-40B4-BE49-F238E27FC236}">
              <a16:creationId xmlns:a16="http://schemas.microsoft.com/office/drawing/2014/main" id="{1F6ABA1F-3D3E-4D6B-85D1-C1434AFD4725}"/>
            </a:ext>
          </a:extLst>
        </xdr:cNvPr>
        <xdr:cNvCxnSpPr>
          <a:cxnSpLocks/>
        </xdr:cNvCxnSpPr>
      </xdr:nvCxnSpPr>
      <xdr:spPr>
        <a:xfrm flipV="1">
          <a:off x="7459847" y="2422545"/>
          <a:ext cx="670458" cy="335408"/>
        </a:xfrm>
        <a:prstGeom prst="bentConnector3">
          <a:avLst/>
        </a:prstGeom>
        <a:ln w="12700">
          <a:solidFill>
            <a:srgbClr val="FFD757"/>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1910542</xdr:colOff>
      <xdr:row>12</xdr:row>
      <xdr:rowOff>83969</xdr:rowOff>
    </xdr:from>
    <xdr:to>
      <xdr:col>8</xdr:col>
      <xdr:colOff>554876</xdr:colOff>
      <xdr:row>14</xdr:row>
      <xdr:rowOff>83964</xdr:rowOff>
    </xdr:to>
    <xdr:cxnSp macro="">
      <xdr:nvCxnSpPr>
        <xdr:cNvPr id="162" name="연결선: 꺾임 161">
          <a:extLst>
            <a:ext uri="{FF2B5EF4-FFF2-40B4-BE49-F238E27FC236}">
              <a16:creationId xmlns:a16="http://schemas.microsoft.com/office/drawing/2014/main" id="{9C171F0B-BA1A-482D-9B33-F83B84048962}"/>
            </a:ext>
          </a:extLst>
        </xdr:cNvPr>
        <xdr:cNvCxnSpPr>
          <a:cxnSpLocks/>
        </xdr:cNvCxnSpPr>
      </xdr:nvCxnSpPr>
      <xdr:spPr>
        <a:xfrm flipV="1">
          <a:off x="10041082" y="2255669"/>
          <a:ext cx="556954" cy="335275"/>
        </a:xfrm>
        <a:prstGeom prst="bentConnector3">
          <a:avLst/>
        </a:prstGeom>
        <a:ln w="12700">
          <a:solidFill>
            <a:srgbClr val="FFD03B"/>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2026787</xdr:colOff>
      <xdr:row>16</xdr:row>
      <xdr:rowOff>85176</xdr:rowOff>
    </xdr:from>
    <xdr:to>
      <xdr:col>7</xdr:col>
      <xdr:colOff>0</xdr:colOff>
      <xdr:row>19</xdr:row>
      <xdr:rowOff>85355</xdr:rowOff>
    </xdr:to>
    <xdr:cxnSp macro="">
      <xdr:nvCxnSpPr>
        <xdr:cNvPr id="177" name="연결선: 꺾임 176">
          <a:extLst>
            <a:ext uri="{FF2B5EF4-FFF2-40B4-BE49-F238E27FC236}">
              <a16:creationId xmlns:a16="http://schemas.microsoft.com/office/drawing/2014/main" id="{74179D0B-57B2-4039-867A-A951F05EECD1}"/>
            </a:ext>
          </a:extLst>
        </xdr:cNvPr>
        <xdr:cNvCxnSpPr>
          <a:cxnSpLocks/>
        </xdr:cNvCxnSpPr>
      </xdr:nvCxnSpPr>
      <xdr:spPr>
        <a:xfrm>
          <a:off x="7459847" y="2927436"/>
          <a:ext cx="670693" cy="503099"/>
        </a:xfrm>
        <a:prstGeom prst="bentConnector3">
          <a:avLst/>
        </a:prstGeom>
        <a:ln w="12700">
          <a:solidFill>
            <a:schemeClr val="accent6">
              <a:lumMod val="60000"/>
              <a:lumOff val="40000"/>
            </a:schemeClr>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xdr:colOff>
      <xdr:row>18</xdr:row>
      <xdr:rowOff>85176</xdr:rowOff>
    </xdr:from>
    <xdr:to>
      <xdr:col>5</xdr:col>
      <xdr:colOff>0</xdr:colOff>
      <xdr:row>19</xdr:row>
      <xdr:rowOff>84148</xdr:rowOff>
    </xdr:to>
    <xdr:cxnSp macro="">
      <xdr:nvCxnSpPr>
        <xdr:cNvPr id="199" name="연결선: 꺾임 198">
          <a:extLst>
            <a:ext uri="{FF2B5EF4-FFF2-40B4-BE49-F238E27FC236}">
              <a16:creationId xmlns:a16="http://schemas.microsoft.com/office/drawing/2014/main" id="{1215CBD7-47D9-48AB-B837-0B8B50D810C5}"/>
            </a:ext>
          </a:extLst>
        </xdr:cNvPr>
        <xdr:cNvCxnSpPr>
          <a:cxnSpLocks/>
        </xdr:cNvCxnSpPr>
      </xdr:nvCxnSpPr>
      <xdr:spPr>
        <a:xfrm rot="10800000" flipV="1">
          <a:off x="4762562" y="3262716"/>
          <a:ext cx="670498" cy="166612"/>
        </a:xfrm>
        <a:prstGeom prst="bentConnector3">
          <a:avLst>
            <a:gd name="adj1" fmla="val 50000"/>
          </a:avLst>
        </a:prstGeom>
        <a:ln w="12700">
          <a:solidFill>
            <a:schemeClr val="accent5">
              <a:lumMod val="60000"/>
              <a:lumOff val="40000"/>
            </a:schemeClr>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xdr:colOff>
      <xdr:row>17</xdr:row>
      <xdr:rowOff>85176</xdr:rowOff>
    </xdr:from>
    <xdr:to>
      <xdr:col>5</xdr:col>
      <xdr:colOff>0</xdr:colOff>
      <xdr:row>19</xdr:row>
      <xdr:rowOff>84148</xdr:rowOff>
    </xdr:to>
    <xdr:cxnSp macro="">
      <xdr:nvCxnSpPr>
        <xdr:cNvPr id="200" name="연결선: 꺾임 199">
          <a:extLst>
            <a:ext uri="{FF2B5EF4-FFF2-40B4-BE49-F238E27FC236}">
              <a16:creationId xmlns:a16="http://schemas.microsoft.com/office/drawing/2014/main" id="{FBBB2F34-6DB6-49C1-9821-6F4605EDA68A}"/>
            </a:ext>
          </a:extLst>
        </xdr:cNvPr>
        <xdr:cNvCxnSpPr>
          <a:cxnSpLocks/>
        </xdr:cNvCxnSpPr>
      </xdr:nvCxnSpPr>
      <xdr:spPr>
        <a:xfrm rot="10800000" flipV="1">
          <a:off x="4762562" y="3095076"/>
          <a:ext cx="670498" cy="334252"/>
        </a:xfrm>
        <a:prstGeom prst="bentConnector3">
          <a:avLst>
            <a:gd name="adj1" fmla="val 50000"/>
          </a:avLst>
        </a:prstGeom>
        <a:ln w="12700">
          <a:solidFill>
            <a:schemeClr val="accent5">
              <a:lumMod val="60000"/>
              <a:lumOff val="40000"/>
            </a:schemeClr>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1910776</xdr:colOff>
      <xdr:row>5</xdr:row>
      <xdr:rowOff>84662</xdr:rowOff>
    </xdr:from>
    <xdr:to>
      <xdr:col>9</xdr:col>
      <xdr:colOff>0</xdr:colOff>
      <xdr:row>8</xdr:row>
      <xdr:rowOff>83669</xdr:rowOff>
    </xdr:to>
    <xdr:cxnSp macro="">
      <xdr:nvCxnSpPr>
        <xdr:cNvPr id="209" name="연결선: 꺾임 208">
          <a:extLst>
            <a:ext uri="{FF2B5EF4-FFF2-40B4-BE49-F238E27FC236}">
              <a16:creationId xmlns:a16="http://schemas.microsoft.com/office/drawing/2014/main" id="{4AB48183-B4E6-43C1-8D28-EFD45D407137}"/>
            </a:ext>
          </a:extLst>
        </xdr:cNvPr>
        <xdr:cNvCxnSpPr>
          <a:cxnSpLocks/>
        </xdr:cNvCxnSpPr>
      </xdr:nvCxnSpPr>
      <xdr:spPr>
        <a:xfrm flipV="1">
          <a:off x="10041316" y="1082882"/>
          <a:ext cx="558104" cy="501927"/>
        </a:xfrm>
        <a:prstGeom prst="bentConnector3">
          <a:avLst>
            <a:gd name="adj1" fmla="val 50000"/>
          </a:avLst>
        </a:prstGeom>
        <a:ln w="12700">
          <a:solidFill>
            <a:srgbClr val="F98B8B"/>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2026787</xdr:colOff>
      <xdr:row>31</xdr:row>
      <xdr:rowOff>85176</xdr:rowOff>
    </xdr:from>
    <xdr:to>
      <xdr:col>7</xdr:col>
      <xdr:colOff>0</xdr:colOff>
      <xdr:row>31</xdr:row>
      <xdr:rowOff>85355</xdr:rowOff>
    </xdr:to>
    <xdr:cxnSp macro="">
      <xdr:nvCxnSpPr>
        <xdr:cNvPr id="220" name="연결선: 꺾임 219">
          <a:extLst>
            <a:ext uri="{FF2B5EF4-FFF2-40B4-BE49-F238E27FC236}">
              <a16:creationId xmlns:a16="http://schemas.microsoft.com/office/drawing/2014/main" id="{3AD9CF56-55E5-4BEB-B3E3-B21CCAF2516A}"/>
            </a:ext>
          </a:extLst>
        </xdr:cNvPr>
        <xdr:cNvCxnSpPr>
          <a:cxnSpLocks/>
        </xdr:cNvCxnSpPr>
      </xdr:nvCxnSpPr>
      <xdr:spPr>
        <a:xfrm>
          <a:off x="7459847" y="5442036"/>
          <a:ext cx="670693" cy="179"/>
        </a:xfrm>
        <a:prstGeom prst="bentConnector3">
          <a:avLst/>
        </a:prstGeom>
        <a:ln w="12700">
          <a:solidFill>
            <a:srgbClr val="D6BAFC"/>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xdr:colOff>
      <xdr:row>30</xdr:row>
      <xdr:rowOff>84148</xdr:rowOff>
    </xdr:from>
    <xdr:to>
      <xdr:col>5</xdr:col>
      <xdr:colOff>0</xdr:colOff>
      <xdr:row>36</xdr:row>
      <xdr:rowOff>85176</xdr:rowOff>
    </xdr:to>
    <xdr:cxnSp macro="">
      <xdr:nvCxnSpPr>
        <xdr:cNvPr id="240" name="연결선: 꺾임 239">
          <a:extLst>
            <a:ext uri="{FF2B5EF4-FFF2-40B4-BE49-F238E27FC236}">
              <a16:creationId xmlns:a16="http://schemas.microsoft.com/office/drawing/2014/main" id="{ADBEEBA8-FE87-4288-8BFF-238AB9C4DDD9}"/>
            </a:ext>
          </a:extLst>
        </xdr:cNvPr>
        <xdr:cNvCxnSpPr>
          <a:cxnSpLocks/>
        </xdr:cNvCxnSpPr>
      </xdr:nvCxnSpPr>
      <xdr:spPr>
        <a:xfrm rot="10800000">
          <a:off x="4762562" y="5273368"/>
          <a:ext cx="670498" cy="1006868"/>
        </a:xfrm>
        <a:prstGeom prst="bentConnector3">
          <a:avLst>
            <a:gd name="adj1" fmla="val 50000"/>
          </a:avLst>
        </a:prstGeom>
        <a:ln w="12700">
          <a:solidFill>
            <a:srgbClr val="FBABAB"/>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1310118</xdr:colOff>
      <xdr:row>31</xdr:row>
      <xdr:rowOff>84148</xdr:rowOff>
    </xdr:from>
    <xdr:to>
      <xdr:col>2</xdr:col>
      <xdr:colOff>669677</xdr:colOff>
      <xdr:row>31</xdr:row>
      <xdr:rowOff>96848</xdr:rowOff>
    </xdr:to>
    <xdr:cxnSp macro="">
      <xdr:nvCxnSpPr>
        <xdr:cNvPr id="285" name="연결선: 꺾임 284">
          <a:extLst>
            <a:ext uri="{FF2B5EF4-FFF2-40B4-BE49-F238E27FC236}">
              <a16:creationId xmlns:a16="http://schemas.microsoft.com/office/drawing/2014/main" id="{9F8DDAA0-E334-44CD-9379-FF02E8B0362D}"/>
            </a:ext>
          </a:extLst>
        </xdr:cNvPr>
        <xdr:cNvCxnSpPr>
          <a:cxnSpLocks/>
        </xdr:cNvCxnSpPr>
      </xdr:nvCxnSpPr>
      <xdr:spPr>
        <a:xfrm rot="10800000">
          <a:off x="2651238" y="5441008"/>
          <a:ext cx="670199" cy="12700"/>
        </a:xfrm>
        <a:prstGeom prst="bentConnector3">
          <a:avLst>
            <a:gd name="adj1" fmla="val 50000"/>
          </a:avLst>
        </a:prstGeom>
        <a:ln w="12700">
          <a:solidFill>
            <a:schemeClr val="accent2">
              <a:lumMod val="60000"/>
              <a:lumOff val="40000"/>
            </a:schemeClr>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1310118</xdr:colOff>
      <xdr:row>31</xdr:row>
      <xdr:rowOff>84148</xdr:rowOff>
    </xdr:from>
    <xdr:to>
      <xdr:col>2</xdr:col>
      <xdr:colOff>669677</xdr:colOff>
      <xdr:row>32</xdr:row>
      <xdr:rowOff>84148</xdr:rowOff>
    </xdr:to>
    <xdr:cxnSp macro="">
      <xdr:nvCxnSpPr>
        <xdr:cNvPr id="287" name="연결선: 꺾임 286">
          <a:extLst>
            <a:ext uri="{FF2B5EF4-FFF2-40B4-BE49-F238E27FC236}">
              <a16:creationId xmlns:a16="http://schemas.microsoft.com/office/drawing/2014/main" id="{73DB9E5A-1958-4897-81E1-B669C580E8F4}"/>
            </a:ext>
          </a:extLst>
        </xdr:cNvPr>
        <xdr:cNvCxnSpPr>
          <a:cxnSpLocks/>
        </xdr:cNvCxnSpPr>
      </xdr:nvCxnSpPr>
      <xdr:spPr>
        <a:xfrm rot="10800000">
          <a:off x="2651238" y="5441008"/>
          <a:ext cx="670199" cy="167640"/>
        </a:xfrm>
        <a:prstGeom prst="bentConnector3">
          <a:avLst>
            <a:gd name="adj1" fmla="val 50000"/>
          </a:avLst>
        </a:prstGeom>
        <a:ln w="12700">
          <a:solidFill>
            <a:schemeClr val="accent2">
              <a:lumMod val="60000"/>
              <a:lumOff val="40000"/>
            </a:schemeClr>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1310118</xdr:colOff>
      <xdr:row>31</xdr:row>
      <xdr:rowOff>84148</xdr:rowOff>
    </xdr:from>
    <xdr:to>
      <xdr:col>2</xdr:col>
      <xdr:colOff>669677</xdr:colOff>
      <xdr:row>34</xdr:row>
      <xdr:rowOff>84148</xdr:rowOff>
    </xdr:to>
    <xdr:cxnSp macro="">
      <xdr:nvCxnSpPr>
        <xdr:cNvPr id="288" name="연결선: 꺾임 287">
          <a:extLst>
            <a:ext uri="{FF2B5EF4-FFF2-40B4-BE49-F238E27FC236}">
              <a16:creationId xmlns:a16="http://schemas.microsoft.com/office/drawing/2014/main" id="{BCBE869D-C30C-4830-81D9-B39213C86F6F}"/>
            </a:ext>
          </a:extLst>
        </xdr:cNvPr>
        <xdr:cNvCxnSpPr>
          <a:cxnSpLocks/>
        </xdr:cNvCxnSpPr>
      </xdr:nvCxnSpPr>
      <xdr:spPr>
        <a:xfrm rot="10800000">
          <a:off x="2651238" y="5441008"/>
          <a:ext cx="670199" cy="502920"/>
        </a:xfrm>
        <a:prstGeom prst="bentConnector3">
          <a:avLst>
            <a:gd name="adj1" fmla="val 50000"/>
          </a:avLst>
        </a:prstGeom>
        <a:ln w="12700">
          <a:solidFill>
            <a:schemeClr val="accent2">
              <a:lumMod val="60000"/>
              <a:lumOff val="40000"/>
            </a:schemeClr>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1310118</xdr:colOff>
      <xdr:row>31</xdr:row>
      <xdr:rowOff>84148</xdr:rowOff>
    </xdr:from>
    <xdr:to>
      <xdr:col>2</xdr:col>
      <xdr:colOff>669677</xdr:colOff>
      <xdr:row>36</xdr:row>
      <xdr:rowOff>84148</xdr:rowOff>
    </xdr:to>
    <xdr:cxnSp macro="">
      <xdr:nvCxnSpPr>
        <xdr:cNvPr id="289" name="연결선: 꺾임 288">
          <a:extLst>
            <a:ext uri="{FF2B5EF4-FFF2-40B4-BE49-F238E27FC236}">
              <a16:creationId xmlns:a16="http://schemas.microsoft.com/office/drawing/2014/main" id="{7DB7CBAE-610C-4112-A5B2-AFDDE0B9E2BF}"/>
            </a:ext>
          </a:extLst>
        </xdr:cNvPr>
        <xdr:cNvCxnSpPr>
          <a:cxnSpLocks/>
        </xdr:cNvCxnSpPr>
      </xdr:nvCxnSpPr>
      <xdr:spPr>
        <a:xfrm rot="10800000">
          <a:off x="2651238" y="5441008"/>
          <a:ext cx="670199" cy="838200"/>
        </a:xfrm>
        <a:prstGeom prst="bentConnector3">
          <a:avLst>
            <a:gd name="adj1" fmla="val 50000"/>
          </a:avLst>
        </a:prstGeom>
        <a:ln w="12700">
          <a:solidFill>
            <a:schemeClr val="accent2">
              <a:lumMod val="60000"/>
              <a:lumOff val="40000"/>
            </a:schemeClr>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1310118</xdr:colOff>
      <xdr:row>31</xdr:row>
      <xdr:rowOff>84148</xdr:rowOff>
    </xdr:from>
    <xdr:to>
      <xdr:col>2</xdr:col>
      <xdr:colOff>669677</xdr:colOff>
      <xdr:row>38</xdr:row>
      <xdr:rowOff>84148</xdr:rowOff>
    </xdr:to>
    <xdr:cxnSp macro="">
      <xdr:nvCxnSpPr>
        <xdr:cNvPr id="290" name="연결선: 꺾임 289">
          <a:extLst>
            <a:ext uri="{FF2B5EF4-FFF2-40B4-BE49-F238E27FC236}">
              <a16:creationId xmlns:a16="http://schemas.microsoft.com/office/drawing/2014/main" id="{64FD2198-8FEF-4015-9A7A-24142F43F00B}"/>
            </a:ext>
          </a:extLst>
        </xdr:cNvPr>
        <xdr:cNvCxnSpPr>
          <a:cxnSpLocks/>
        </xdr:cNvCxnSpPr>
      </xdr:nvCxnSpPr>
      <xdr:spPr>
        <a:xfrm rot="10800000">
          <a:off x="2651238" y="5441008"/>
          <a:ext cx="670199" cy="1173480"/>
        </a:xfrm>
        <a:prstGeom prst="bentConnector3">
          <a:avLst>
            <a:gd name="adj1" fmla="val 50000"/>
          </a:avLst>
        </a:prstGeom>
        <a:ln w="12700">
          <a:solidFill>
            <a:schemeClr val="accent2">
              <a:lumMod val="60000"/>
              <a:lumOff val="40000"/>
            </a:schemeClr>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xdr:colOff>
      <xdr:row>21</xdr:row>
      <xdr:rowOff>84148</xdr:rowOff>
    </xdr:from>
    <xdr:to>
      <xdr:col>5</xdr:col>
      <xdr:colOff>0</xdr:colOff>
      <xdr:row>30</xdr:row>
      <xdr:rowOff>85176</xdr:rowOff>
    </xdr:to>
    <xdr:cxnSp macro="">
      <xdr:nvCxnSpPr>
        <xdr:cNvPr id="307" name="연결선: 꺾임 306">
          <a:extLst>
            <a:ext uri="{FF2B5EF4-FFF2-40B4-BE49-F238E27FC236}">
              <a16:creationId xmlns:a16="http://schemas.microsoft.com/office/drawing/2014/main" id="{1198679D-2445-4ABF-A9CF-773CCBBD1F52}"/>
            </a:ext>
          </a:extLst>
        </xdr:cNvPr>
        <xdr:cNvCxnSpPr>
          <a:cxnSpLocks/>
        </xdr:cNvCxnSpPr>
      </xdr:nvCxnSpPr>
      <xdr:spPr>
        <a:xfrm rot="10800000">
          <a:off x="4762562" y="3764608"/>
          <a:ext cx="670498" cy="1509788"/>
        </a:xfrm>
        <a:prstGeom prst="bentConnector3">
          <a:avLst>
            <a:gd name="adj1" fmla="val 30680"/>
          </a:avLst>
        </a:prstGeom>
        <a:ln w="12700">
          <a:solidFill>
            <a:srgbClr val="7F9ED7"/>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2026787</xdr:colOff>
      <xdr:row>37</xdr:row>
      <xdr:rowOff>85176</xdr:rowOff>
    </xdr:from>
    <xdr:to>
      <xdr:col>7</xdr:col>
      <xdr:colOff>0</xdr:colOff>
      <xdr:row>39</xdr:row>
      <xdr:rowOff>85355</xdr:rowOff>
    </xdr:to>
    <xdr:cxnSp macro="">
      <xdr:nvCxnSpPr>
        <xdr:cNvPr id="316" name="연결선: 꺾임 315">
          <a:extLst>
            <a:ext uri="{FF2B5EF4-FFF2-40B4-BE49-F238E27FC236}">
              <a16:creationId xmlns:a16="http://schemas.microsoft.com/office/drawing/2014/main" id="{46126CC2-905F-4487-977A-44ABFC997E78}"/>
            </a:ext>
          </a:extLst>
        </xdr:cNvPr>
        <xdr:cNvCxnSpPr>
          <a:cxnSpLocks/>
        </xdr:cNvCxnSpPr>
      </xdr:nvCxnSpPr>
      <xdr:spPr>
        <a:xfrm>
          <a:off x="7459847" y="6447876"/>
          <a:ext cx="670693" cy="335459"/>
        </a:xfrm>
        <a:prstGeom prst="bentConnector3">
          <a:avLst/>
        </a:prstGeom>
        <a:ln w="12700">
          <a:solidFill>
            <a:srgbClr val="FFD757"/>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944</xdr:colOff>
      <xdr:row>38</xdr:row>
      <xdr:rowOff>85176</xdr:rowOff>
    </xdr:from>
    <xdr:to>
      <xdr:col>5</xdr:col>
      <xdr:colOff>0</xdr:colOff>
      <xdr:row>44</xdr:row>
      <xdr:rowOff>84148</xdr:rowOff>
    </xdr:to>
    <xdr:cxnSp macro="">
      <xdr:nvCxnSpPr>
        <xdr:cNvPr id="328" name="연결선: 꺾임 327">
          <a:extLst>
            <a:ext uri="{FF2B5EF4-FFF2-40B4-BE49-F238E27FC236}">
              <a16:creationId xmlns:a16="http://schemas.microsoft.com/office/drawing/2014/main" id="{AC12191E-FFA7-4BD0-BD7A-32FEE746172E}"/>
            </a:ext>
          </a:extLst>
        </xdr:cNvPr>
        <xdr:cNvCxnSpPr>
          <a:cxnSpLocks/>
        </xdr:cNvCxnSpPr>
      </xdr:nvCxnSpPr>
      <xdr:spPr>
        <a:xfrm rot="10800000" flipV="1">
          <a:off x="4087169" y="6047826"/>
          <a:ext cx="665806" cy="913372"/>
        </a:xfrm>
        <a:prstGeom prst="bentConnector3">
          <a:avLst>
            <a:gd name="adj1" fmla="val 50000"/>
          </a:avLst>
        </a:prstGeom>
        <a:ln w="12700">
          <a:solidFill>
            <a:schemeClr val="accent6">
              <a:lumMod val="60000"/>
              <a:lumOff val="40000"/>
            </a:schemeClr>
          </a:solidFill>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373F6-F64B-4843-86FA-E64E8193684C}">
  <dimension ref="A1:K53"/>
  <sheetViews>
    <sheetView showGridLines="0" zoomScaleNormal="100" workbookViewId="0">
      <selection activeCell="D24" sqref="D24"/>
    </sheetView>
  </sheetViews>
  <sheetFormatPr defaultColWidth="8.75" defaultRowHeight="13.5" customHeight="1"/>
  <cols>
    <col min="1" max="1" width="8.75" style="126"/>
    <col min="2" max="2" width="17.25" style="126" bestFit="1" customWidth="1"/>
    <col min="3" max="3" width="8.75" style="126" customWidth="1"/>
    <col min="4" max="4" width="18.875" style="126" customWidth="1"/>
    <col min="5" max="5" width="8.75" style="126" customWidth="1"/>
    <col min="6" max="6" width="26.625" style="126" customWidth="1"/>
    <col min="7" max="7" width="8.75" style="126" customWidth="1"/>
    <col min="8" max="8" width="25.125" style="126" bestFit="1" customWidth="1"/>
    <col min="9" max="9" width="7.25" style="126" customWidth="1"/>
    <col min="10" max="10" width="18" style="126" customWidth="1"/>
    <col min="11" max="11" width="9.5" style="126" customWidth="1"/>
    <col min="12" max="16384" width="8.75" style="126"/>
  </cols>
  <sheetData>
    <row r="1" spans="1:11" ht="25.9" customHeight="1" thickBot="1">
      <c r="A1" s="143"/>
      <c r="B1" s="144"/>
      <c r="C1" s="144"/>
      <c r="D1" s="144"/>
      <c r="E1" s="144"/>
      <c r="F1" s="145" t="s">
        <v>6303</v>
      </c>
      <c r="G1" s="144"/>
      <c r="H1" s="144"/>
      <c r="I1" s="144"/>
      <c r="J1" s="144"/>
      <c r="K1" s="146"/>
    </row>
    <row r="2" spans="1:11" ht="13.5" customHeight="1">
      <c r="A2" s="138"/>
      <c r="K2" s="139"/>
    </row>
    <row r="3" spans="1:11" ht="13.5" customHeight="1">
      <c r="A3" s="138"/>
      <c r="K3" s="139"/>
    </row>
    <row r="4" spans="1:11" ht="13.5" customHeight="1">
      <c r="A4" s="138"/>
      <c r="K4" s="139"/>
    </row>
    <row r="5" spans="1:11" ht="13.5" customHeight="1">
      <c r="A5" s="138"/>
      <c r="D5" s="127" t="s">
        <v>6233</v>
      </c>
      <c r="F5" s="127" t="s">
        <v>6210</v>
      </c>
      <c r="H5" s="127" t="s">
        <v>6226</v>
      </c>
      <c r="J5" s="127" t="s">
        <v>6246</v>
      </c>
      <c r="K5" s="139"/>
    </row>
    <row r="6" spans="1:11" ht="13.5" customHeight="1">
      <c r="A6" s="138"/>
      <c r="D6" s="128" t="s">
        <v>6211</v>
      </c>
      <c r="F6" s="128" t="s">
        <v>6211</v>
      </c>
      <c r="H6" s="128" t="s">
        <v>6211</v>
      </c>
      <c r="J6" s="135" t="s">
        <v>6211</v>
      </c>
      <c r="K6" s="139"/>
    </row>
    <row r="7" spans="1:11" ht="13.5" customHeight="1">
      <c r="A7" s="138"/>
      <c r="D7" s="129" t="s">
        <v>6227</v>
      </c>
      <c r="F7" s="128" t="s">
        <v>6212</v>
      </c>
      <c r="H7" s="134" t="s">
        <v>6144</v>
      </c>
      <c r="J7" s="128" t="s">
        <v>6245</v>
      </c>
      <c r="K7" s="139"/>
    </row>
    <row r="8" spans="1:11" ht="13.5" customHeight="1">
      <c r="A8" s="138"/>
      <c r="D8" s="128" t="s">
        <v>6224</v>
      </c>
      <c r="F8" s="128" t="s">
        <v>6213</v>
      </c>
      <c r="H8" s="128" t="s">
        <v>6224</v>
      </c>
      <c r="K8" s="139"/>
    </row>
    <row r="9" spans="1:11" ht="13.5" customHeight="1">
      <c r="A9" s="138"/>
      <c r="D9" s="128" t="s">
        <v>6228</v>
      </c>
      <c r="F9" s="128" t="s">
        <v>6214</v>
      </c>
      <c r="H9" s="135" t="s">
        <v>6225</v>
      </c>
      <c r="K9" s="139"/>
    </row>
    <row r="10" spans="1:11" ht="13.5" customHeight="1">
      <c r="A10" s="138"/>
      <c r="D10" s="150" t="s">
        <v>6286</v>
      </c>
      <c r="F10" s="134" t="s">
        <v>6144</v>
      </c>
      <c r="K10" s="139"/>
    </row>
    <row r="11" spans="1:11" ht="13.5" customHeight="1">
      <c r="A11" s="138"/>
      <c r="D11" s="128" t="s">
        <v>6229</v>
      </c>
      <c r="F11" s="128" t="s">
        <v>6215</v>
      </c>
      <c r="K11" s="139"/>
    </row>
    <row r="12" spans="1:11" ht="13.5" customHeight="1">
      <c r="A12" s="138"/>
      <c r="D12" s="128" t="s">
        <v>6230</v>
      </c>
      <c r="F12" s="150" t="s">
        <v>6281</v>
      </c>
      <c r="H12" s="127" t="s">
        <v>6234</v>
      </c>
      <c r="J12" s="127" t="s">
        <v>6237</v>
      </c>
      <c r="K12" s="139"/>
    </row>
    <row r="13" spans="1:11" ht="13.5" customHeight="1">
      <c r="A13" s="138"/>
      <c r="D13" s="128" t="s">
        <v>6231</v>
      </c>
      <c r="F13" s="128" t="s">
        <v>6216</v>
      </c>
      <c r="H13" s="128" t="s">
        <v>6211</v>
      </c>
      <c r="J13" s="131" t="s">
        <v>6211</v>
      </c>
      <c r="K13" s="139"/>
    </row>
    <row r="14" spans="1:11" ht="13.5" customHeight="1">
      <c r="A14" s="138"/>
      <c r="D14" s="128" t="s">
        <v>6232</v>
      </c>
      <c r="F14" s="128" t="s">
        <v>6217</v>
      </c>
      <c r="H14" s="130" t="s">
        <v>6150</v>
      </c>
      <c r="J14" s="128" t="s">
        <v>6235</v>
      </c>
      <c r="K14" s="139"/>
    </row>
    <row r="15" spans="1:11" ht="13.5" customHeight="1">
      <c r="A15" s="138"/>
      <c r="F15" s="129" t="s">
        <v>6147</v>
      </c>
      <c r="H15" s="131" t="s">
        <v>6183</v>
      </c>
      <c r="J15" s="128" t="s">
        <v>5177</v>
      </c>
      <c r="K15" s="139"/>
    </row>
    <row r="16" spans="1:11" ht="13.5" customHeight="1">
      <c r="A16" s="138"/>
      <c r="F16" s="130" t="s">
        <v>6150</v>
      </c>
      <c r="J16" s="128" t="s">
        <v>6236</v>
      </c>
      <c r="K16" s="139"/>
    </row>
    <row r="17" spans="1:11" ht="13.5" customHeight="1">
      <c r="A17" s="138"/>
      <c r="F17" s="151" t="s">
        <v>6283</v>
      </c>
      <c r="K17" s="139"/>
    </row>
    <row r="18" spans="1:11" ht="13.5" customHeight="1">
      <c r="A18" s="138"/>
      <c r="D18" s="127" t="s">
        <v>6244</v>
      </c>
      <c r="F18" s="133" t="s">
        <v>6154</v>
      </c>
      <c r="H18" s="127" t="s">
        <v>6283</v>
      </c>
      <c r="K18" s="139"/>
    </row>
    <row r="19" spans="1:11" ht="13.5" customHeight="1">
      <c r="A19" s="138"/>
      <c r="D19" s="128" t="s">
        <v>6211</v>
      </c>
      <c r="F19" s="133" t="s">
        <v>6156</v>
      </c>
      <c r="H19" s="128" t="s">
        <v>6211</v>
      </c>
      <c r="K19" s="139"/>
    </row>
    <row r="20" spans="1:11" ht="13.5" customHeight="1">
      <c r="A20" s="138"/>
      <c r="D20" s="133" t="s">
        <v>6239</v>
      </c>
      <c r="F20" s="128" t="s">
        <v>6218</v>
      </c>
      <c r="H20" s="132" t="s">
        <v>6282</v>
      </c>
      <c r="K20" s="139"/>
    </row>
    <row r="21" spans="1:11" ht="13.5" customHeight="1">
      <c r="A21" s="138"/>
      <c r="D21" s="128" t="s">
        <v>6240</v>
      </c>
      <c r="F21" s="128" t="s">
        <v>6219</v>
      </c>
      <c r="H21" s="128" t="s">
        <v>6238</v>
      </c>
      <c r="K21" s="139"/>
    </row>
    <row r="22" spans="1:11" ht="13.5" customHeight="1">
      <c r="A22" s="138"/>
      <c r="D22" s="137" t="s">
        <v>6241</v>
      </c>
      <c r="F22" s="128" t="s">
        <v>6220</v>
      </c>
      <c r="K22" s="139"/>
    </row>
    <row r="23" spans="1:11" ht="13.5" customHeight="1">
      <c r="A23" s="138"/>
      <c r="D23" s="150" t="s">
        <v>6294</v>
      </c>
      <c r="F23" s="128" t="s">
        <v>6221</v>
      </c>
      <c r="K23" s="139"/>
    </row>
    <row r="24" spans="1:11" ht="13.5" customHeight="1">
      <c r="A24" s="138"/>
      <c r="D24" s="128" t="s">
        <v>6242</v>
      </c>
      <c r="F24" s="128" t="s">
        <v>6222</v>
      </c>
      <c r="K24" s="139"/>
    </row>
    <row r="25" spans="1:11" ht="13.5" customHeight="1">
      <c r="A25" s="138"/>
      <c r="D25" s="150" t="s">
        <v>6290</v>
      </c>
      <c r="F25" s="128" t="s">
        <v>6223</v>
      </c>
      <c r="K25" s="139"/>
    </row>
    <row r="26" spans="1:11" ht="13.5" customHeight="1">
      <c r="A26" s="138"/>
      <c r="D26" s="128" t="s">
        <v>6287</v>
      </c>
      <c r="K26" s="139"/>
    </row>
    <row r="27" spans="1:11" ht="13.5" customHeight="1">
      <c r="A27" s="138"/>
      <c r="K27" s="139"/>
    </row>
    <row r="28" spans="1:11" ht="13.5" customHeight="1">
      <c r="A28" s="138"/>
      <c r="K28" s="139"/>
    </row>
    <row r="29" spans="1:11" ht="13.5" customHeight="1">
      <c r="A29" s="138"/>
      <c r="K29" s="139"/>
    </row>
    <row r="30" spans="1:11" ht="13.5" customHeight="1">
      <c r="A30" s="138"/>
      <c r="B30" s="127" t="s">
        <v>6269</v>
      </c>
      <c r="D30" s="127" t="s">
        <v>1319</v>
      </c>
      <c r="F30" s="127" t="s">
        <v>6254</v>
      </c>
      <c r="H30" s="127" t="s">
        <v>65</v>
      </c>
      <c r="K30" s="139"/>
    </row>
    <row r="31" spans="1:11" ht="13.5" customHeight="1">
      <c r="A31" s="138"/>
      <c r="B31" s="128" t="s">
        <v>6211</v>
      </c>
      <c r="D31" s="134" t="s">
        <v>6211</v>
      </c>
      <c r="F31" s="137" t="s">
        <v>6211</v>
      </c>
      <c r="H31" s="128" t="s">
        <v>6211</v>
      </c>
      <c r="K31" s="139"/>
    </row>
    <row r="32" spans="1:11" ht="13.5" customHeight="1">
      <c r="A32" s="138"/>
      <c r="B32" s="129" t="s">
        <v>6266</v>
      </c>
      <c r="D32" s="129" t="s">
        <v>6257</v>
      </c>
      <c r="F32" s="136" t="s">
        <v>6247</v>
      </c>
      <c r="H32" s="136" t="s">
        <v>6247</v>
      </c>
      <c r="K32" s="139"/>
    </row>
    <row r="33" spans="1:11" ht="13.5" customHeight="1">
      <c r="A33" s="138"/>
      <c r="B33" s="128" t="s">
        <v>6228</v>
      </c>
      <c r="D33" s="129" t="s">
        <v>6258</v>
      </c>
      <c r="F33" s="128" t="s">
        <v>6248</v>
      </c>
      <c r="H33" s="150" t="s">
        <v>6295</v>
      </c>
      <c r="K33" s="139"/>
    </row>
    <row r="34" spans="1:11" ht="13.5" customHeight="1">
      <c r="A34" s="138"/>
      <c r="B34" s="150" t="s">
        <v>6286</v>
      </c>
      <c r="D34" s="128" t="s">
        <v>6259</v>
      </c>
      <c r="F34" s="128" t="s">
        <v>6249</v>
      </c>
      <c r="H34" s="150" t="s">
        <v>6294</v>
      </c>
      <c r="K34" s="139"/>
    </row>
    <row r="35" spans="1:11" ht="13.5" customHeight="1">
      <c r="A35" s="138"/>
      <c r="B35" s="128" t="s">
        <v>6267</v>
      </c>
      <c r="D35" s="129" t="s">
        <v>6260</v>
      </c>
      <c r="F35" s="150" t="s">
        <v>6292</v>
      </c>
      <c r="H35" s="128" t="s">
        <v>6255</v>
      </c>
      <c r="K35" s="139"/>
    </row>
    <row r="36" spans="1:11" ht="13.5" customHeight="1">
      <c r="A36" s="138"/>
      <c r="B36" s="128" t="s">
        <v>6268</v>
      </c>
      <c r="D36" s="128" t="s">
        <v>6261</v>
      </c>
      <c r="F36" s="150" t="s">
        <v>6295</v>
      </c>
      <c r="H36" s="128" t="s">
        <v>6256</v>
      </c>
      <c r="K36" s="139"/>
    </row>
    <row r="37" spans="1:11" ht="13.5" customHeight="1">
      <c r="A37" s="138"/>
      <c r="D37" s="129" t="s">
        <v>6262</v>
      </c>
      <c r="F37" s="134" t="s">
        <v>6250</v>
      </c>
      <c r="K37" s="139"/>
    </row>
    <row r="38" spans="1:11" ht="13.5" customHeight="1">
      <c r="A38" s="138"/>
      <c r="D38" s="128" t="s">
        <v>6263</v>
      </c>
      <c r="F38" s="130" t="s">
        <v>6251</v>
      </c>
      <c r="H38" s="127" t="s">
        <v>69</v>
      </c>
      <c r="K38" s="139"/>
    </row>
    <row r="39" spans="1:11" ht="13.5" customHeight="1">
      <c r="A39" s="138"/>
      <c r="D39" s="129" t="s">
        <v>6264</v>
      </c>
      <c r="F39" s="132" t="s">
        <v>71</v>
      </c>
      <c r="H39" s="128" t="s">
        <v>6211</v>
      </c>
      <c r="K39" s="139"/>
    </row>
    <row r="40" spans="1:11" ht="13.5" customHeight="1">
      <c r="A40" s="138"/>
      <c r="D40" s="128" t="s">
        <v>6265</v>
      </c>
      <c r="F40" s="128" t="s">
        <v>6243</v>
      </c>
      <c r="H40" s="130" t="s">
        <v>6251</v>
      </c>
      <c r="K40" s="139"/>
    </row>
    <row r="41" spans="1:11" ht="13.5" customHeight="1">
      <c r="A41" s="138"/>
      <c r="F41" s="128" t="s">
        <v>6252</v>
      </c>
      <c r="H41" s="128" t="s">
        <v>6270</v>
      </c>
      <c r="K41" s="139"/>
    </row>
    <row r="42" spans="1:11" ht="13.5" customHeight="1">
      <c r="A42" s="138"/>
      <c r="F42" s="128" t="s">
        <v>6253</v>
      </c>
      <c r="H42" s="128" t="s">
        <v>6224</v>
      </c>
      <c r="K42" s="139"/>
    </row>
    <row r="43" spans="1:11" ht="13.5" customHeight="1">
      <c r="A43" s="138"/>
      <c r="D43" s="127" t="s">
        <v>6280</v>
      </c>
      <c r="H43" s="150" t="s">
        <v>6300</v>
      </c>
      <c r="K43" s="139"/>
    </row>
    <row r="44" spans="1:11" ht="13.5" customHeight="1">
      <c r="A44" s="138"/>
      <c r="D44" s="128" t="s">
        <v>6211</v>
      </c>
      <c r="H44" s="128" t="s">
        <v>6225</v>
      </c>
      <c r="K44" s="139"/>
    </row>
    <row r="45" spans="1:11" ht="13.5" customHeight="1">
      <c r="A45" s="138"/>
      <c r="D45" s="132" t="s">
        <v>6277</v>
      </c>
      <c r="H45" s="128" t="s">
        <v>6228</v>
      </c>
      <c r="K45" s="139"/>
    </row>
    <row r="46" spans="1:11" ht="13.5" customHeight="1">
      <c r="A46" s="138"/>
      <c r="D46" s="128" t="s">
        <v>6278</v>
      </c>
      <c r="H46" s="150" t="s">
        <v>6301</v>
      </c>
      <c r="K46" s="139"/>
    </row>
    <row r="47" spans="1:11" ht="13.5" customHeight="1">
      <c r="A47" s="138"/>
      <c r="D47" s="150" t="s">
        <v>1323</v>
      </c>
      <c r="H47" s="128" t="s">
        <v>6229</v>
      </c>
      <c r="K47" s="139"/>
    </row>
    <row r="48" spans="1:11" ht="13.5" customHeight="1">
      <c r="A48" s="138"/>
      <c r="D48" s="128" t="s">
        <v>6279</v>
      </c>
      <c r="H48" s="128" t="s">
        <v>6230</v>
      </c>
      <c r="K48" s="139"/>
    </row>
    <row r="49" spans="1:11" ht="13.5" customHeight="1">
      <c r="A49" s="138"/>
      <c r="H49" s="128" t="s">
        <v>6231</v>
      </c>
      <c r="K49" s="139"/>
    </row>
    <row r="50" spans="1:11" ht="13.5" customHeight="1">
      <c r="A50" s="138"/>
      <c r="H50" s="150" t="s">
        <v>6299</v>
      </c>
      <c r="K50" s="139"/>
    </row>
    <row r="51" spans="1:11" ht="13.5" customHeight="1">
      <c r="A51" s="138"/>
      <c r="H51" s="128" t="s">
        <v>6271</v>
      </c>
      <c r="K51" s="139"/>
    </row>
    <row r="52" spans="1:11" ht="13.5" customHeight="1">
      <c r="A52" s="138"/>
      <c r="K52" s="139"/>
    </row>
    <row r="53" spans="1:11" ht="13.5" customHeight="1" thickBot="1">
      <c r="A53" s="140"/>
      <c r="B53" s="141"/>
      <c r="C53" s="141"/>
      <c r="D53" s="141"/>
      <c r="E53" s="141"/>
      <c r="F53" s="141"/>
      <c r="G53" s="141"/>
      <c r="H53" s="141"/>
      <c r="I53" s="141"/>
      <c r="J53" s="141"/>
      <c r="K53" s="142"/>
    </row>
  </sheetData>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BABAB"/>
  </sheetPr>
  <dimension ref="A2:Q220"/>
  <sheetViews>
    <sheetView showGridLines="0" topLeftCell="A13" zoomScaleNormal="100" workbookViewId="0"/>
  </sheetViews>
  <sheetFormatPr defaultRowHeight="16.5"/>
  <cols>
    <col min="1" max="1" width="8.75" customWidth="1"/>
    <col min="2" max="2" width="22.75" customWidth="1"/>
    <col min="3" max="3" width="24.375" customWidth="1"/>
    <col min="4" max="4" width="20.875" customWidth="1"/>
    <col min="5" max="5" width="18.625" customWidth="1"/>
    <col min="6" max="8" width="16.125" customWidth="1"/>
    <col min="9" max="9" width="10.25" customWidth="1"/>
    <col min="10" max="10" width="17.5" bestFit="1" customWidth="1"/>
    <col min="11" max="11" width="12.25" customWidth="1"/>
    <col min="12" max="12" width="11.75" customWidth="1"/>
    <col min="13" max="14" width="11.75" bestFit="1" customWidth="1"/>
    <col min="15" max="15" width="4.25" customWidth="1"/>
    <col min="16" max="17" width="14.5" bestFit="1" customWidth="1"/>
  </cols>
  <sheetData>
    <row r="2" spans="2:11">
      <c r="B2" s="26" t="s">
        <v>133</v>
      </c>
      <c r="C2" s="27"/>
      <c r="D2" s="27"/>
      <c r="E2" s="27"/>
      <c r="F2" s="117"/>
      <c r="G2" s="117"/>
      <c r="H2" s="28"/>
    </row>
    <row r="3" spans="2:11">
      <c r="B3" s="29" t="s">
        <v>113</v>
      </c>
      <c r="C3" s="17"/>
      <c r="D3" s="17"/>
      <c r="E3" s="17"/>
      <c r="F3" s="17"/>
      <c r="G3" s="17"/>
      <c r="H3" s="30"/>
    </row>
    <row r="4" spans="2:11">
      <c r="B4" s="71">
        <v>1</v>
      </c>
      <c r="C4" s="71">
        <v>0</v>
      </c>
      <c r="D4" s="72">
        <v>1</v>
      </c>
      <c r="E4" s="115">
        <v>1</v>
      </c>
      <c r="F4" s="121">
        <v>1</v>
      </c>
      <c r="G4" s="123"/>
      <c r="H4" s="67"/>
      <c r="J4" s="114" t="s">
        <v>6180</v>
      </c>
      <c r="K4" s="113">
        <v>100</v>
      </c>
    </row>
    <row r="5" spans="2:11">
      <c r="B5" s="92"/>
      <c r="C5" s="93"/>
      <c r="D5" s="85" t="s">
        <v>166</v>
      </c>
      <c r="E5" s="116" t="s">
        <v>17</v>
      </c>
      <c r="F5" s="122" t="s">
        <v>926</v>
      </c>
      <c r="G5" s="123"/>
      <c r="H5" s="67"/>
      <c r="J5" s="114" t="s">
        <v>6181</v>
      </c>
      <c r="K5" s="113">
        <v>10</v>
      </c>
    </row>
    <row r="6" spans="2:11">
      <c r="B6" s="31"/>
      <c r="C6" s="22"/>
      <c r="D6" s="22"/>
      <c r="E6" s="22"/>
      <c r="F6" s="22"/>
      <c r="G6" s="22"/>
      <c r="H6" s="32"/>
    </row>
    <row r="7" spans="2:11">
      <c r="B7" s="29" t="s">
        <v>105</v>
      </c>
      <c r="C7" s="16" t="s">
        <v>106</v>
      </c>
      <c r="D7" s="16"/>
      <c r="E7" s="16" t="s">
        <v>107</v>
      </c>
      <c r="F7" s="16" t="s">
        <v>108</v>
      </c>
      <c r="G7" s="16"/>
      <c r="H7" s="33"/>
    </row>
    <row r="8" spans="2:11" ht="16.149999999999999" customHeight="1">
      <c r="B8" s="34" t="s">
        <v>1</v>
      </c>
      <c r="C8" s="19" t="s">
        <v>110</v>
      </c>
      <c r="D8" s="19"/>
      <c r="E8" s="18" t="s">
        <v>109</v>
      </c>
      <c r="F8" s="18" t="s">
        <v>114</v>
      </c>
      <c r="G8" s="18"/>
      <c r="H8" s="35"/>
    </row>
    <row r="9" spans="2:11" ht="16.149999999999999" customHeight="1">
      <c r="B9" s="34" t="s">
        <v>232</v>
      </c>
      <c r="C9" s="18" t="s">
        <v>166</v>
      </c>
      <c r="D9" s="18"/>
      <c r="E9" s="18" t="s">
        <v>109</v>
      </c>
      <c r="F9" s="18" t="s">
        <v>115</v>
      </c>
      <c r="G9" s="18"/>
      <c r="H9" s="35"/>
    </row>
    <row r="10" spans="2:11" ht="16.149999999999999" customHeight="1">
      <c r="B10" s="34" t="s">
        <v>16</v>
      </c>
      <c r="C10" s="18" t="s">
        <v>17</v>
      </c>
      <c r="D10" s="18"/>
      <c r="E10" s="18" t="s">
        <v>109</v>
      </c>
      <c r="F10" s="18" t="s">
        <v>16</v>
      </c>
      <c r="G10" s="18"/>
      <c r="H10" s="35"/>
    </row>
    <row r="11" spans="2:11" ht="16.149999999999999" customHeight="1">
      <c r="B11" s="34" t="s">
        <v>95</v>
      </c>
      <c r="C11" s="19" t="s">
        <v>111</v>
      </c>
      <c r="D11" s="19"/>
      <c r="E11" s="18" t="s">
        <v>109</v>
      </c>
      <c r="F11" s="18" t="s">
        <v>116</v>
      </c>
      <c r="G11" s="18"/>
      <c r="H11" s="35"/>
    </row>
    <row r="12" spans="2:11" ht="16.149999999999999" customHeight="1">
      <c r="B12" s="34" t="s">
        <v>6143</v>
      </c>
      <c r="C12" s="18" t="s">
        <v>6144</v>
      </c>
      <c r="D12" s="18"/>
      <c r="E12" s="18" t="s">
        <v>109</v>
      </c>
      <c r="F12" s="18" t="s">
        <v>6145</v>
      </c>
      <c r="G12" s="18"/>
      <c r="H12" s="35"/>
    </row>
    <row r="13" spans="2:11" ht="16.149999999999999" customHeight="1">
      <c r="B13" s="34" t="s">
        <v>749</v>
      </c>
      <c r="C13" s="18" t="s">
        <v>98</v>
      </c>
      <c r="D13" s="18"/>
      <c r="E13" s="18" t="s">
        <v>109</v>
      </c>
      <c r="F13" s="18" t="s">
        <v>97</v>
      </c>
      <c r="G13" s="18"/>
      <c r="H13" s="35"/>
    </row>
    <row r="14" spans="2:11" ht="16.149999999999999" customHeight="1">
      <c r="B14" s="34" t="s">
        <v>2172</v>
      </c>
      <c r="C14" s="18" t="s">
        <v>6281</v>
      </c>
      <c r="D14" s="18"/>
      <c r="E14" s="18" t="s">
        <v>109</v>
      </c>
      <c r="F14" s="18" t="s">
        <v>2172</v>
      </c>
      <c r="G14" s="18"/>
      <c r="H14" s="35"/>
    </row>
    <row r="15" spans="2:11" ht="16.149999999999999" customHeight="1">
      <c r="B15" s="34" t="s">
        <v>99</v>
      </c>
      <c r="C15" s="18" t="s">
        <v>2179</v>
      </c>
      <c r="D15" s="18"/>
      <c r="E15" s="18" t="s">
        <v>109</v>
      </c>
      <c r="F15" s="18" t="s">
        <v>117</v>
      </c>
      <c r="G15" s="18"/>
      <c r="H15" s="35"/>
    </row>
    <row r="16" spans="2:11" ht="16.149999999999999" customHeight="1">
      <c r="B16" s="34" t="s">
        <v>2</v>
      </c>
      <c r="C16" s="18" t="s">
        <v>3</v>
      </c>
      <c r="D16" s="18"/>
      <c r="E16" s="18" t="s">
        <v>109</v>
      </c>
      <c r="F16" s="18" t="s">
        <v>118</v>
      </c>
      <c r="G16" s="18"/>
      <c r="H16" s="35"/>
    </row>
    <row r="17" spans="2:17" ht="16.149999999999999" customHeight="1">
      <c r="B17" s="34" t="s">
        <v>6146</v>
      </c>
      <c r="C17" s="18" t="s">
        <v>6147</v>
      </c>
      <c r="D17" s="18"/>
      <c r="E17" s="18" t="s">
        <v>109</v>
      </c>
      <c r="F17" s="18" t="s">
        <v>6148</v>
      </c>
      <c r="G17" s="18"/>
      <c r="H17" s="35"/>
    </row>
    <row r="18" spans="2:17" ht="16.149999999999999" customHeight="1">
      <c r="B18" s="34" t="s">
        <v>6149</v>
      </c>
      <c r="C18" s="18" t="s">
        <v>6150</v>
      </c>
      <c r="D18" s="18"/>
      <c r="E18" s="18" t="s">
        <v>109</v>
      </c>
      <c r="F18" s="18" t="s">
        <v>6151</v>
      </c>
      <c r="G18" s="18"/>
      <c r="H18" s="35"/>
    </row>
    <row r="19" spans="2:17" ht="16.149999999999999" customHeight="1">
      <c r="B19" s="34" t="s">
        <v>6152</v>
      </c>
      <c r="C19" s="18" t="s">
        <v>6283</v>
      </c>
      <c r="D19" s="18"/>
      <c r="E19" s="18" t="s">
        <v>109</v>
      </c>
      <c r="F19" s="18" t="s">
        <v>4223</v>
      </c>
      <c r="G19" s="18"/>
      <c r="H19" s="35"/>
    </row>
    <row r="20" spans="2:17" ht="16.149999999999999" customHeight="1">
      <c r="B20" s="34" t="s">
        <v>6153</v>
      </c>
      <c r="C20" s="18" t="s">
        <v>6154</v>
      </c>
      <c r="D20" s="18"/>
      <c r="E20" s="18" t="s">
        <v>109</v>
      </c>
      <c r="F20" s="18" t="s">
        <v>6157</v>
      </c>
      <c r="G20" s="18"/>
      <c r="H20" s="35"/>
    </row>
    <row r="21" spans="2:17" ht="16.149999999999999" customHeight="1">
      <c r="B21" s="34" t="s">
        <v>6155</v>
      </c>
      <c r="C21" s="18" t="s">
        <v>6156</v>
      </c>
      <c r="D21" s="18"/>
      <c r="E21" s="18" t="s">
        <v>109</v>
      </c>
      <c r="F21" s="18" t="s">
        <v>6159</v>
      </c>
      <c r="G21" s="18"/>
      <c r="H21" s="35"/>
    </row>
    <row r="22" spans="2:17" ht="16.149999999999999" customHeight="1">
      <c r="B22" s="34" t="s">
        <v>921</v>
      </c>
      <c r="C22" s="18" t="s">
        <v>922</v>
      </c>
      <c r="D22" s="18"/>
      <c r="E22" s="18" t="s">
        <v>112</v>
      </c>
      <c r="F22" s="18" t="s">
        <v>921</v>
      </c>
      <c r="G22" s="18"/>
      <c r="H22" s="35"/>
    </row>
    <row r="23" spans="2:17" ht="16.149999999999999" customHeight="1">
      <c r="B23" s="34" t="s">
        <v>19</v>
      </c>
      <c r="C23" s="18" t="s">
        <v>7</v>
      </c>
      <c r="D23" s="18"/>
      <c r="E23" s="19" t="s">
        <v>112</v>
      </c>
      <c r="F23" s="18" t="s">
        <v>19</v>
      </c>
      <c r="G23" s="18"/>
      <c r="H23" s="35"/>
      <c r="J23" s="25"/>
      <c r="K23" s="25"/>
      <c r="M23" s="15"/>
      <c r="N23" s="15"/>
      <c r="P23" s="15"/>
      <c r="Q23" s="15"/>
    </row>
    <row r="24" spans="2:17" ht="16.149999999999999" customHeight="1">
      <c r="B24" s="34" t="s">
        <v>3938</v>
      </c>
      <c r="C24" s="18" t="s">
        <v>4</v>
      </c>
      <c r="D24" s="18"/>
      <c r="E24" s="19" t="s">
        <v>112</v>
      </c>
      <c r="F24" s="18" t="s">
        <v>6162</v>
      </c>
      <c r="G24" s="18"/>
      <c r="H24" s="35"/>
      <c r="J24" s="15"/>
      <c r="K24" s="15"/>
      <c r="M24" s="15"/>
      <c r="N24" s="15"/>
      <c r="P24" s="15"/>
      <c r="Q24" s="15"/>
    </row>
    <row r="25" spans="2:17" ht="16.149999999999999" customHeight="1">
      <c r="B25" s="34" t="s">
        <v>6158</v>
      </c>
      <c r="C25" s="18" t="s">
        <v>1336</v>
      </c>
      <c r="D25" s="18"/>
      <c r="E25" s="19" t="s">
        <v>112</v>
      </c>
      <c r="F25" s="18" t="s">
        <v>923</v>
      </c>
      <c r="G25" s="18"/>
      <c r="H25" s="35"/>
      <c r="J25" s="15"/>
      <c r="K25" s="15"/>
      <c r="M25" s="15"/>
      <c r="N25" s="15"/>
      <c r="P25" s="15"/>
      <c r="Q25" s="15"/>
    </row>
    <row r="26" spans="2:17" ht="16.149999999999999" customHeight="1">
      <c r="B26" s="34" t="s">
        <v>6160</v>
      </c>
      <c r="C26" s="18" t="s">
        <v>3939</v>
      </c>
      <c r="D26" s="18"/>
      <c r="E26" s="19" t="s">
        <v>112</v>
      </c>
      <c r="F26" s="18" t="s">
        <v>924</v>
      </c>
      <c r="G26" s="18"/>
      <c r="H26" s="35"/>
      <c r="J26" s="15"/>
      <c r="K26" s="15"/>
      <c r="M26" s="15"/>
      <c r="N26" s="15"/>
      <c r="P26" s="15"/>
      <c r="Q26" s="15"/>
    </row>
    <row r="27" spans="2:17" ht="16.149999999999999" customHeight="1">
      <c r="B27" s="34" t="s">
        <v>6161</v>
      </c>
      <c r="C27" s="18" t="s">
        <v>3936</v>
      </c>
      <c r="D27" s="18"/>
      <c r="E27" s="19" t="s">
        <v>112</v>
      </c>
      <c r="F27" s="18" t="s">
        <v>925</v>
      </c>
      <c r="G27" s="18"/>
      <c r="H27" s="35"/>
      <c r="J27" s="15"/>
      <c r="K27" s="15"/>
      <c r="M27" s="15"/>
      <c r="N27" s="15"/>
      <c r="P27" s="15"/>
      <c r="Q27" s="15"/>
    </row>
    <row r="28" spans="2:17">
      <c r="B28" s="36"/>
      <c r="C28" s="20"/>
      <c r="D28" s="20"/>
      <c r="E28" s="20"/>
      <c r="F28" s="20"/>
      <c r="G28" s="20"/>
      <c r="H28" s="37"/>
      <c r="J28" s="8"/>
      <c r="K28" s="8"/>
      <c r="M28" s="8"/>
      <c r="N28" s="8"/>
      <c r="P28" s="8"/>
      <c r="Q28" s="8"/>
    </row>
    <row r="29" spans="2:17">
      <c r="B29" s="38" t="s">
        <v>17</v>
      </c>
      <c r="C29" s="23"/>
      <c r="D29" s="20"/>
      <c r="E29" s="56"/>
      <c r="F29" s="24" t="s">
        <v>2179</v>
      </c>
      <c r="G29" s="104"/>
      <c r="H29" s="125"/>
      <c r="J29" s="8"/>
      <c r="K29" s="8"/>
      <c r="M29" s="8"/>
      <c r="N29" s="8"/>
      <c r="P29" s="8"/>
      <c r="Q29" s="8"/>
    </row>
    <row r="30" spans="2:17">
      <c r="B30" s="40" t="s">
        <v>119</v>
      </c>
      <c r="C30" s="16" t="s">
        <v>55</v>
      </c>
      <c r="D30" s="21"/>
      <c r="E30" s="57"/>
      <c r="F30" s="17" t="s">
        <v>119</v>
      </c>
      <c r="G30" s="16" t="s">
        <v>55</v>
      </c>
      <c r="H30" s="33"/>
      <c r="J30" s="8"/>
      <c r="K30" s="8"/>
      <c r="P30" s="8"/>
      <c r="Q30" s="8"/>
    </row>
    <row r="31" spans="2:17" ht="16.149999999999999" customHeight="1">
      <c r="B31" s="41">
        <v>1</v>
      </c>
      <c r="C31" s="10" t="s">
        <v>751</v>
      </c>
      <c r="D31" s="20"/>
      <c r="E31" s="1"/>
      <c r="F31" s="1">
        <v>0</v>
      </c>
      <c r="G31" s="10" t="s">
        <v>132</v>
      </c>
      <c r="H31" s="96"/>
      <c r="J31" s="8"/>
      <c r="K31" s="8"/>
      <c r="P31" s="8"/>
      <c r="Q31" s="8"/>
    </row>
    <row r="32" spans="2:17" ht="16.149999999999999" customHeight="1">
      <c r="B32" s="41">
        <v>2</v>
      </c>
      <c r="C32" s="10" t="s">
        <v>752</v>
      </c>
      <c r="D32" s="13"/>
      <c r="E32" s="1"/>
      <c r="F32" s="1">
        <v>1</v>
      </c>
      <c r="G32" s="10" t="s">
        <v>131</v>
      </c>
      <c r="H32" s="96"/>
      <c r="J32" s="8"/>
      <c r="K32" s="8"/>
      <c r="P32" s="8"/>
      <c r="Q32" s="8"/>
    </row>
    <row r="33" spans="1:17" ht="16.149999999999999" customHeight="1">
      <c r="B33" s="41">
        <v>3</v>
      </c>
      <c r="C33" s="63" t="s">
        <v>790</v>
      </c>
      <c r="D33" s="13"/>
      <c r="E33" s="1"/>
      <c r="F33" s="1">
        <v>2</v>
      </c>
      <c r="G33" s="10" t="s">
        <v>129</v>
      </c>
      <c r="H33" s="97"/>
      <c r="J33" s="8"/>
      <c r="K33" s="8"/>
      <c r="P33" s="8"/>
      <c r="Q33" s="8"/>
    </row>
    <row r="34" spans="1:17" ht="16.149999999999999" customHeight="1">
      <c r="B34" s="41">
        <v>4</v>
      </c>
      <c r="C34" s="10" t="s">
        <v>134</v>
      </c>
      <c r="D34" s="13"/>
      <c r="E34" s="1"/>
      <c r="F34" s="1">
        <v>3</v>
      </c>
      <c r="G34" s="10" t="s">
        <v>130</v>
      </c>
      <c r="H34" s="96"/>
      <c r="J34" s="8"/>
      <c r="K34" s="8"/>
      <c r="P34" s="8"/>
      <c r="Q34" s="8"/>
    </row>
    <row r="35" spans="1:17" ht="16.149999999999999" customHeight="1">
      <c r="B35" s="44">
        <v>5</v>
      </c>
      <c r="C35" s="94" t="s">
        <v>18</v>
      </c>
      <c r="D35" s="101"/>
      <c r="E35" s="45"/>
      <c r="F35" s="94"/>
      <c r="G35" s="94"/>
      <c r="H35" s="105"/>
      <c r="J35" s="8"/>
      <c r="K35" s="8"/>
      <c r="P35" s="8"/>
      <c r="Q35" s="8"/>
    </row>
    <row r="36" spans="1:17" ht="16.149999999999999" customHeight="1">
      <c r="B36" s="1"/>
      <c r="C36" s="10"/>
      <c r="E36" s="1"/>
      <c r="F36" s="10"/>
      <c r="G36" s="10"/>
      <c r="H36" s="10"/>
    </row>
    <row r="37" spans="1:17" ht="16.149999999999999" customHeight="1">
      <c r="B37" s="1"/>
      <c r="C37" s="10"/>
      <c r="E37" s="1"/>
      <c r="F37" s="10"/>
      <c r="G37" s="10"/>
      <c r="H37" s="10"/>
    </row>
    <row r="38" spans="1:17" ht="16.149999999999999" customHeight="1">
      <c r="B38" s="1"/>
      <c r="C38" s="10"/>
      <c r="E38" s="1"/>
      <c r="F38" s="10"/>
      <c r="G38" s="10"/>
      <c r="H38" s="10"/>
    </row>
    <row r="39" spans="1:17" ht="16.149999999999999" customHeight="1">
      <c r="B39" s="26" t="s">
        <v>6163</v>
      </c>
      <c r="C39" s="27"/>
      <c r="D39" s="27"/>
      <c r="E39" s="27"/>
      <c r="F39" s="117"/>
      <c r="G39" s="117"/>
      <c r="H39" s="28"/>
    </row>
    <row r="40" spans="1:17" ht="16.149999999999999" customHeight="1">
      <c r="B40" s="29" t="s">
        <v>113</v>
      </c>
      <c r="C40" s="17"/>
      <c r="D40" s="17"/>
      <c r="E40" s="17"/>
      <c r="F40" s="17"/>
      <c r="G40" s="17"/>
      <c r="H40" s="30"/>
    </row>
    <row r="41" spans="1:17" ht="16.149999999999999" customHeight="1">
      <c r="B41" s="71">
        <v>1</v>
      </c>
      <c r="C41" s="71">
        <v>0</v>
      </c>
      <c r="D41" s="71">
        <v>0</v>
      </c>
      <c r="E41" s="71">
        <v>0</v>
      </c>
      <c r="F41" s="72">
        <v>1</v>
      </c>
      <c r="G41" s="72">
        <v>0</v>
      </c>
      <c r="H41" s="83">
        <v>1</v>
      </c>
      <c r="J41" s="114" t="s">
        <v>6182</v>
      </c>
      <c r="K41" s="113">
        <v>100</v>
      </c>
    </row>
    <row r="42" spans="1:17" ht="16.149999999999999" customHeight="1">
      <c r="B42" s="162"/>
      <c r="C42" s="160"/>
      <c r="D42" s="160"/>
      <c r="E42" s="161"/>
      <c r="F42" s="163" t="s">
        <v>6150</v>
      </c>
      <c r="G42" s="164"/>
      <c r="H42" s="84" t="s">
        <v>926</v>
      </c>
    </row>
    <row r="43" spans="1:17" ht="16.149999999999999" customHeight="1">
      <c r="B43" s="31"/>
      <c r="C43" s="22"/>
      <c r="D43" s="22"/>
      <c r="E43" s="22"/>
      <c r="F43" s="22"/>
      <c r="G43" s="22"/>
      <c r="H43" s="32"/>
    </row>
    <row r="44" spans="1:17" ht="16.149999999999999" customHeight="1">
      <c r="B44" s="29" t="s">
        <v>105</v>
      </c>
      <c r="C44" s="16" t="s">
        <v>106</v>
      </c>
      <c r="D44" s="16"/>
      <c r="E44" s="16" t="s">
        <v>107</v>
      </c>
      <c r="F44" s="16" t="s">
        <v>108</v>
      </c>
      <c r="G44" s="16"/>
      <c r="H44" s="33"/>
    </row>
    <row r="45" spans="1:17" ht="16.149999999999999" customHeight="1">
      <c r="B45" s="34" t="s">
        <v>1</v>
      </c>
      <c r="C45" s="19" t="s">
        <v>110</v>
      </c>
      <c r="D45" s="19"/>
      <c r="E45" s="18" t="s">
        <v>109</v>
      </c>
      <c r="F45" s="18" t="s">
        <v>1</v>
      </c>
      <c r="G45" s="18"/>
      <c r="H45" s="35"/>
    </row>
    <row r="46" spans="1:17" ht="16.149999999999999" customHeight="1">
      <c r="B46" s="34" t="s">
        <v>6164</v>
      </c>
      <c r="C46" s="18" t="s">
        <v>6150</v>
      </c>
      <c r="D46" s="18"/>
      <c r="E46" s="18" t="s">
        <v>109</v>
      </c>
      <c r="F46" s="18" t="s">
        <v>6169</v>
      </c>
      <c r="G46" s="18"/>
      <c r="H46" s="35"/>
    </row>
    <row r="47" spans="1:17" ht="16.149999999999999" customHeight="1">
      <c r="B47" s="79" t="s">
        <v>6165</v>
      </c>
      <c r="C47" s="80" t="s">
        <v>6183</v>
      </c>
      <c r="D47" s="80"/>
      <c r="E47" s="80" t="s">
        <v>109</v>
      </c>
      <c r="F47" s="80" t="s">
        <v>6170</v>
      </c>
      <c r="G47" s="80"/>
      <c r="H47" s="81"/>
    </row>
    <row r="48" spans="1:17" ht="16.149999999999999" customHeight="1">
      <c r="A48" s="111"/>
      <c r="B48" s="112"/>
      <c r="C48" s="112"/>
      <c r="D48" s="112"/>
      <c r="E48" s="112"/>
      <c r="F48" s="112"/>
      <c r="G48" s="112"/>
      <c r="H48" s="112"/>
    </row>
    <row r="49" spans="2:11" ht="16.149999999999999" customHeight="1">
      <c r="B49" s="1"/>
      <c r="C49" s="10"/>
      <c r="E49" s="1"/>
      <c r="F49" s="10"/>
      <c r="G49" s="10"/>
      <c r="H49" s="10"/>
    </row>
    <row r="50" spans="2:11" ht="16.149999999999999" customHeight="1">
      <c r="B50" s="1"/>
      <c r="C50" s="10"/>
      <c r="E50" s="1"/>
      <c r="F50" s="10"/>
      <c r="G50" s="10"/>
      <c r="H50" s="10"/>
    </row>
    <row r="51" spans="2:11" ht="16.149999999999999" customHeight="1">
      <c r="B51" s="26" t="s">
        <v>6166</v>
      </c>
      <c r="C51" s="27"/>
      <c r="D51" s="27"/>
      <c r="E51" s="27"/>
      <c r="F51" s="117"/>
      <c r="G51" s="117"/>
      <c r="H51" s="28"/>
    </row>
    <row r="52" spans="2:11" ht="16.149999999999999" customHeight="1">
      <c r="B52" s="29" t="s">
        <v>113</v>
      </c>
      <c r="C52" s="17"/>
      <c r="D52" s="17"/>
      <c r="E52" s="17"/>
      <c r="F52" s="17"/>
      <c r="G52" s="17"/>
      <c r="H52" s="30"/>
    </row>
    <row r="53" spans="2:11" ht="16.149999999999999" customHeight="1">
      <c r="B53" s="71">
        <v>1</v>
      </c>
      <c r="C53" s="71">
        <v>0</v>
      </c>
      <c r="D53" s="72">
        <v>1</v>
      </c>
      <c r="E53" s="72">
        <v>0</v>
      </c>
      <c r="F53" s="72">
        <v>0</v>
      </c>
      <c r="G53" s="73">
        <v>1</v>
      </c>
      <c r="H53" s="67"/>
      <c r="J53" s="114" t="s">
        <v>6184</v>
      </c>
      <c r="K53" s="113">
        <v>1000</v>
      </c>
    </row>
    <row r="54" spans="2:11" ht="16.149999999999999" customHeight="1">
      <c r="B54" s="92"/>
      <c r="C54" s="124"/>
      <c r="D54" s="163" t="s">
        <v>4228</v>
      </c>
      <c r="E54" s="165"/>
      <c r="F54" s="164"/>
      <c r="G54" s="75" t="s">
        <v>926</v>
      </c>
      <c r="H54" s="67"/>
    </row>
    <row r="55" spans="2:11" ht="16.149999999999999" customHeight="1">
      <c r="B55" s="31"/>
      <c r="C55" s="22"/>
      <c r="D55" s="22"/>
      <c r="E55" s="22"/>
      <c r="F55" s="22"/>
      <c r="G55" s="22"/>
      <c r="H55" s="32"/>
    </row>
    <row r="56" spans="2:11" ht="16.149999999999999" customHeight="1">
      <c r="B56" s="29" t="s">
        <v>105</v>
      </c>
      <c r="C56" s="16" t="s">
        <v>106</v>
      </c>
      <c r="D56" s="16"/>
      <c r="E56" s="16" t="s">
        <v>107</v>
      </c>
      <c r="F56" s="16" t="s">
        <v>108</v>
      </c>
      <c r="G56" s="16"/>
      <c r="H56" s="33"/>
    </row>
    <row r="57" spans="2:11" ht="16.149999999999999" customHeight="1">
      <c r="B57" s="34" t="s">
        <v>1</v>
      </c>
      <c r="C57" s="19" t="s">
        <v>110</v>
      </c>
      <c r="D57" s="19"/>
      <c r="E57" s="18" t="s">
        <v>109</v>
      </c>
      <c r="F57" s="18" t="s">
        <v>1</v>
      </c>
      <c r="G57" s="18"/>
      <c r="H57" s="35"/>
    </row>
    <row r="58" spans="2:11" ht="16.149999999999999" customHeight="1">
      <c r="B58" s="34" t="s">
        <v>6167</v>
      </c>
      <c r="C58" s="18" t="s">
        <v>6168</v>
      </c>
      <c r="D58" s="18"/>
      <c r="E58" s="18" t="s">
        <v>109</v>
      </c>
      <c r="F58" s="18" t="s">
        <v>2467</v>
      </c>
      <c r="G58" s="18"/>
      <c r="H58" s="35"/>
    </row>
    <row r="59" spans="2:11" ht="16.149999999999999" customHeight="1">
      <c r="B59" s="34" t="s">
        <v>4225</v>
      </c>
      <c r="C59" s="18" t="s">
        <v>4226</v>
      </c>
      <c r="D59" s="18"/>
      <c r="E59" s="18" t="s">
        <v>179</v>
      </c>
      <c r="F59" s="18" t="s">
        <v>4225</v>
      </c>
      <c r="G59" s="18"/>
      <c r="H59" s="35"/>
    </row>
    <row r="60" spans="2:11" ht="16.149999999999999" customHeight="1">
      <c r="B60" s="79" t="s">
        <v>4229</v>
      </c>
      <c r="C60" s="80" t="s">
        <v>4230</v>
      </c>
      <c r="D60" s="80"/>
      <c r="E60" s="80" t="s">
        <v>6171</v>
      </c>
      <c r="F60" s="80" t="s">
        <v>4229</v>
      </c>
      <c r="G60" s="80"/>
      <c r="H60" s="81"/>
    </row>
    <row r="61" spans="2:11" ht="16.149999999999999" customHeight="1">
      <c r="B61" s="1"/>
      <c r="C61" s="10"/>
      <c r="E61" s="1"/>
      <c r="F61" s="10"/>
      <c r="G61" s="10"/>
      <c r="H61" s="10"/>
    </row>
    <row r="62" spans="2:11" ht="16.149999999999999" customHeight="1">
      <c r="B62" s="1"/>
      <c r="C62" s="10"/>
      <c r="E62" s="1"/>
      <c r="F62" s="10"/>
      <c r="G62" s="10"/>
      <c r="H62" s="10"/>
    </row>
    <row r="63" spans="2:11" ht="16.149999999999999" customHeight="1">
      <c r="B63" s="1"/>
      <c r="C63" s="10"/>
      <c r="E63" s="1"/>
      <c r="F63" s="10"/>
      <c r="G63" s="10"/>
      <c r="H63" s="10"/>
    </row>
    <row r="64" spans="2:11" ht="16.149999999999999" customHeight="1">
      <c r="B64" s="1"/>
      <c r="C64" s="10"/>
      <c r="E64" s="1"/>
      <c r="F64" s="10"/>
      <c r="G64" s="10"/>
      <c r="H64" s="10"/>
    </row>
    <row r="65" spans="2:11" ht="16.149999999999999" customHeight="1">
      <c r="B65" s="26" t="s">
        <v>6285</v>
      </c>
      <c r="C65" s="27"/>
      <c r="D65" s="27"/>
      <c r="E65" s="27"/>
      <c r="F65" s="117"/>
      <c r="G65" s="117"/>
      <c r="H65" s="28"/>
    </row>
    <row r="66" spans="2:11" ht="16.149999999999999" customHeight="1">
      <c r="B66" s="29" t="s">
        <v>113</v>
      </c>
      <c r="C66" s="17"/>
      <c r="D66" s="17"/>
      <c r="E66" s="17"/>
      <c r="F66" s="17"/>
      <c r="G66" s="17"/>
      <c r="H66" s="30"/>
    </row>
    <row r="67" spans="2:11" ht="16.149999999999999" customHeight="1">
      <c r="B67" s="71">
        <v>1</v>
      </c>
      <c r="C67" s="71">
        <v>0</v>
      </c>
      <c r="D67" s="71">
        <v>0</v>
      </c>
      <c r="E67" s="71">
        <v>0</v>
      </c>
      <c r="F67" s="72">
        <v>1</v>
      </c>
      <c r="G67" s="72">
        <v>0</v>
      </c>
      <c r="H67" s="83">
        <v>1</v>
      </c>
      <c r="J67" s="114" t="s">
        <v>6193</v>
      </c>
      <c r="K67" s="113">
        <v>100</v>
      </c>
    </row>
    <row r="68" spans="2:11" ht="16.149999999999999" customHeight="1">
      <c r="B68" s="162"/>
      <c r="C68" s="160"/>
      <c r="D68" s="160"/>
      <c r="E68" s="161"/>
      <c r="F68" s="163" t="s">
        <v>6283</v>
      </c>
      <c r="G68" s="164"/>
      <c r="H68" s="84" t="s">
        <v>926</v>
      </c>
    </row>
    <row r="69" spans="2:11" ht="16.149999999999999" customHeight="1">
      <c r="B69" s="31"/>
      <c r="C69" s="22"/>
      <c r="D69" s="22"/>
      <c r="E69" s="22"/>
      <c r="F69" s="22"/>
      <c r="G69" s="22"/>
      <c r="H69" s="32"/>
    </row>
    <row r="70" spans="2:11" ht="16.149999999999999" customHeight="1">
      <c r="B70" s="29" t="s">
        <v>105</v>
      </c>
      <c r="C70" s="16" t="s">
        <v>106</v>
      </c>
      <c r="D70" s="16"/>
      <c r="E70" s="16" t="s">
        <v>107</v>
      </c>
      <c r="F70" s="16" t="s">
        <v>108</v>
      </c>
      <c r="G70" s="16"/>
      <c r="H70" s="33"/>
    </row>
    <row r="71" spans="2:11" ht="16.149999999999999" customHeight="1">
      <c r="B71" s="34" t="s">
        <v>1</v>
      </c>
      <c r="C71" s="19" t="s">
        <v>110</v>
      </c>
      <c r="D71" s="19"/>
      <c r="E71" s="18" t="s">
        <v>109</v>
      </c>
      <c r="F71" s="18" t="s">
        <v>1</v>
      </c>
      <c r="G71" s="18"/>
      <c r="H71" s="35"/>
    </row>
    <row r="72" spans="2:11" ht="16.149999999999999" customHeight="1">
      <c r="B72" s="34" t="s">
        <v>6172</v>
      </c>
      <c r="C72" s="18" t="s">
        <v>6283</v>
      </c>
      <c r="D72" s="18"/>
      <c r="E72" s="18" t="s">
        <v>109</v>
      </c>
      <c r="F72" s="18" t="s">
        <v>6173</v>
      </c>
      <c r="G72" s="18"/>
      <c r="H72" s="35"/>
    </row>
    <row r="73" spans="2:11" ht="16.149999999999999" customHeight="1">
      <c r="B73" s="34" t="s">
        <v>6174</v>
      </c>
      <c r="C73" s="18" t="s">
        <v>6284</v>
      </c>
      <c r="D73" s="18"/>
      <c r="E73" s="18" t="s">
        <v>109</v>
      </c>
      <c r="F73" s="18" t="s">
        <v>6175</v>
      </c>
      <c r="G73" s="18"/>
      <c r="H73" s="35"/>
    </row>
    <row r="74" spans="2:11" ht="16.149999999999999" customHeight="1">
      <c r="B74" s="36"/>
      <c r="C74" s="20"/>
      <c r="D74" s="20"/>
      <c r="E74" s="20"/>
      <c r="F74" s="20"/>
      <c r="G74" s="20"/>
      <c r="H74" s="37"/>
    </row>
    <row r="75" spans="2:11" ht="16.149999999999999" customHeight="1">
      <c r="B75" s="38" t="s">
        <v>6284</v>
      </c>
      <c r="C75" s="23"/>
      <c r="D75" s="56"/>
      <c r="E75" s="56"/>
      <c r="F75" s="20"/>
      <c r="G75" s="20"/>
      <c r="H75" s="37"/>
    </row>
    <row r="76" spans="2:11" ht="16.149999999999999" customHeight="1">
      <c r="B76" s="40" t="s">
        <v>119</v>
      </c>
      <c r="C76" s="16" t="s">
        <v>55</v>
      </c>
      <c r="D76" s="57"/>
      <c r="E76" s="57"/>
      <c r="F76" s="57"/>
      <c r="G76" s="57"/>
      <c r="H76" s="58"/>
    </row>
    <row r="77" spans="2:11" ht="16.149999999999999" customHeight="1">
      <c r="B77" s="41">
        <v>0</v>
      </c>
      <c r="C77" s="10" t="s">
        <v>6185</v>
      </c>
      <c r="D77" s="14"/>
      <c r="E77" s="1"/>
      <c r="F77" s="1"/>
      <c r="G77" s="1"/>
      <c r="H77" s="42"/>
    </row>
    <row r="78" spans="2:11" ht="16.149999999999999" customHeight="1">
      <c r="B78" s="41">
        <v>1</v>
      </c>
      <c r="C78" s="10" t="s">
        <v>6186</v>
      </c>
      <c r="D78" s="13"/>
      <c r="E78" s="1"/>
      <c r="F78" s="1"/>
      <c r="G78" s="1"/>
      <c r="H78" s="42"/>
    </row>
    <row r="79" spans="2:11" ht="16.149999999999999" customHeight="1">
      <c r="B79" s="41">
        <v>2</v>
      </c>
      <c r="C79" s="10" t="s">
        <v>6187</v>
      </c>
      <c r="D79" s="13"/>
      <c r="H79" s="43"/>
    </row>
    <row r="80" spans="2:11" ht="16.149999999999999" customHeight="1">
      <c r="B80" s="41">
        <v>3</v>
      </c>
      <c r="C80" s="10" t="s">
        <v>6188</v>
      </c>
      <c r="D80" s="13"/>
      <c r="H80" s="43"/>
    </row>
    <row r="81" spans="2:11" ht="16.149999999999999" customHeight="1">
      <c r="B81" s="41">
        <v>4</v>
      </c>
      <c r="C81" s="10" t="s">
        <v>6189</v>
      </c>
      <c r="D81" s="13"/>
      <c r="H81" s="43"/>
    </row>
    <row r="82" spans="2:11" ht="16.149999999999999" customHeight="1">
      <c r="B82" s="41">
        <v>5</v>
      </c>
      <c r="C82" s="10" t="s">
        <v>6190</v>
      </c>
      <c r="D82" s="13"/>
      <c r="H82" s="43"/>
    </row>
    <row r="83" spans="2:11" ht="16.149999999999999" customHeight="1">
      <c r="B83" s="41">
        <v>6</v>
      </c>
      <c r="C83" s="10" t="s">
        <v>6191</v>
      </c>
      <c r="D83" s="13"/>
      <c r="H83" s="43"/>
    </row>
    <row r="84" spans="2:11" ht="16.149999999999999" customHeight="1">
      <c r="B84" s="44">
        <v>7</v>
      </c>
      <c r="C84" s="94" t="s">
        <v>6192</v>
      </c>
      <c r="D84" s="101"/>
      <c r="E84" s="46"/>
      <c r="F84" s="46"/>
      <c r="G84" s="46"/>
      <c r="H84" s="55"/>
    </row>
    <row r="85" spans="2:11" ht="16.149999999999999" customHeight="1">
      <c r="B85" s="1"/>
      <c r="C85" s="10"/>
      <c r="E85" s="1"/>
      <c r="F85" s="10"/>
      <c r="G85" s="10"/>
      <c r="H85" s="10"/>
    </row>
    <row r="86" spans="2:11" ht="16.149999999999999" customHeight="1">
      <c r="B86" s="1"/>
      <c r="C86" s="10"/>
      <c r="E86" s="1"/>
      <c r="F86" s="10"/>
      <c r="G86" s="10"/>
      <c r="H86" s="10"/>
    </row>
    <row r="87" spans="2:11" ht="16.149999999999999" customHeight="1">
      <c r="B87" s="1"/>
      <c r="C87" s="10"/>
      <c r="E87" s="1"/>
      <c r="F87" s="10"/>
      <c r="G87" s="10"/>
      <c r="H87" s="10"/>
    </row>
    <row r="88" spans="2:11">
      <c r="B88" s="26" t="s">
        <v>2465</v>
      </c>
      <c r="C88" s="27"/>
      <c r="D88" s="27"/>
      <c r="E88" s="27"/>
      <c r="F88" s="117"/>
      <c r="G88" s="117"/>
      <c r="H88" s="28"/>
    </row>
    <row r="89" spans="2:11">
      <c r="B89" s="29" t="s">
        <v>113</v>
      </c>
      <c r="C89" s="17"/>
      <c r="D89" s="17"/>
      <c r="E89" s="17"/>
      <c r="F89" s="17"/>
      <c r="G89" s="17"/>
      <c r="H89" s="30"/>
    </row>
    <row r="90" spans="2:11">
      <c r="B90" s="71">
        <v>1</v>
      </c>
      <c r="C90" s="71">
        <v>0</v>
      </c>
      <c r="D90" s="72">
        <v>1</v>
      </c>
      <c r="E90" s="73">
        <v>1</v>
      </c>
      <c r="F90" s="82"/>
      <c r="G90" s="82"/>
      <c r="H90" s="67"/>
      <c r="J90" s="114" t="s">
        <v>6194</v>
      </c>
      <c r="K90" s="113">
        <v>10</v>
      </c>
    </row>
    <row r="91" spans="2:11">
      <c r="B91" s="74"/>
      <c r="C91" s="74"/>
      <c r="D91" s="95" t="s">
        <v>2466</v>
      </c>
      <c r="E91" s="75" t="s">
        <v>926</v>
      </c>
      <c r="F91" s="82"/>
      <c r="G91" s="82"/>
      <c r="H91" s="67"/>
    </row>
    <row r="92" spans="2:11">
      <c r="B92" s="31"/>
      <c r="C92" s="22"/>
      <c r="D92" s="22"/>
      <c r="E92" s="22"/>
      <c r="F92" s="22"/>
      <c r="G92" s="22"/>
      <c r="H92" s="32"/>
    </row>
    <row r="93" spans="2:11">
      <c r="B93" s="29" t="s">
        <v>105</v>
      </c>
      <c r="C93" s="16" t="s">
        <v>106</v>
      </c>
      <c r="D93" s="16"/>
      <c r="E93" s="16" t="s">
        <v>107</v>
      </c>
      <c r="F93" s="16" t="s">
        <v>108</v>
      </c>
      <c r="G93" s="16"/>
      <c r="H93" s="33"/>
    </row>
    <row r="94" spans="2:11">
      <c r="B94" s="34" t="s">
        <v>1</v>
      </c>
      <c r="C94" s="19" t="s">
        <v>110</v>
      </c>
      <c r="D94" s="19"/>
      <c r="E94" s="18" t="s">
        <v>109</v>
      </c>
      <c r="F94" s="18" t="s">
        <v>1</v>
      </c>
      <c r="G94" s="18"/>
      <c r="H94" s="35"/>
    </row>
    <row r="95" spans="2:11">
      <c r="B95" s="34" t="s">
        <v>2467</v>
      </c>
      <c r="C95" s="18" t="s">
        <v>2466</v>
      </c>
      <c r="D95" s="18"/>
      <c r="E95" s="18" t="s">
        <v>109</v>
      </c>
      <c r="F95" s="18" t="s">
        <v>2467</v>
      </c>
      <c r="G95" s="18"/>
      <c r="H95" s="35"/>
    </row>
    <row r="96" spans="2:11">
      <c r="B96" s="34" t="s">
        <v>2468</v>
      </c>
      <c r="C96" s="18" t="s">
        <v>100</v>
      </c>
      <c r="D96" s="18"/>
      <c r="E96" s="18" t="s">
        <v>109</v>
      </c>
      <c r="F96" s="18" t="s">
        <v>2468</v>
      </c>
      <c r="G96" s="18"/>
      <c r="H96" s="35"/>
    </row>
    <row r="97" spans="2:8">
      <c r="B97" s="34" t="s">
        <v>2469</v>
      </c>
      <c r="C97" s="18" t="s">
        <v>172</v>
      </c>
      <c r="D97" s="18"/>
      <c r="E97" s="18" t="s">
        <v>109</v>
      </c>
      <c r="F97" s="18" t="s">
        <v>2469</v>
      </c>
      <c r="G97" s="18"/>
      <c r="H97" s="35"/>
    </row>
    <row r="98" spans="2:8">
      <c r="B98" s="36"/>
      <c r="C98" s="20"/>
      <c r="D98" s="20"/>
      <c r="E98" s="20"/>
      <c r="F98" s="20"/>
      <c r="G98" s="20"/>
      <c r="H98" s="37"/>
    </row>
    <row r="99" spans="2:8">
      <c r="B99" s="38" t="s">
        <v>928</v>
      </c>
      <c r="C99" s="23"/>
      <c r="D99" s="23"/>
      <c r="E99" s="56"/>
      <c r="F99" s="20"/>
      <c r="G99" s="20"/>
      <c r="H99" s="37"/>
    </row>
    <row r="100" spans="2:8">
      <c r="B100" s="40" t="s">
        <v>119</v>
      </c>
      <c r="C100" s="16" t="s">
        <v>55</v>
      </c>
      <c r="D100" s="16" t="s">
        <v>2460</v>
      </c>
      <c r="E100" s="57"/>
      <c r="F100" s="57"/>
      <c r="G100" s="57"/>
      <c r="H100" s="58"/>
    </row>
    <row r="101" spans="2:8">
      <c r="B101" s="41">
        <v>1</v>
      </c>
      <c r="C101" s="13" t="s">
        <v>2459</v>
      </c>
      <c r="D101" s="14" t="s">
        <v>2461</v>
      </c>
      <c r="E101" s="1"/>
      <c r="F101" s="1"/>
      <c r="G101" s="1"/>
      <c r="H101" s="42"/>
    </row>
    <row r="102" spans="2:8">
      <c r="B102" s="41">
        <v>2</v>
      </c>
      <c r="C102" s="10" t="s">
        <v>1334</v>
      </c>
      <c r="D102" s="13" t="s">
        <v>2463</v>
      </c>
      <c r="E102" s="1"/>
      <c r="F102" s="1"/>
      <c r="G102" s="1"/>
      <c r="H102" s="42"/>
    </row>
    <row r="103" spans="2:8">
      <c r="B103" s="41">
        <v>3</v>
      </c>
      <c r="C103" s="10" t="s">
        <v>1357</v>
      </c>
      <c r="D103" s="13" t="s">
        <v>2462</v>
      </c>
      <c r="H103" s="43"/>
    </row>
    <row r="104" spans="2:8">
      <c r="B104" s="41">
        <v>4</v>
      </c>
      <c r="C104" s="10" t="s">
        <v>1360</v>
      </c>
      <c r="D104" s="13" t="s">
        <v>2462</v>
      </c>
      <c r="H104" s="43"/>
    </row>
    <row r="105" spans="2:8">
      <c r="B105" s="41">
        <v>5</v>
      </c>
      <c r="C105" s="10" t="s">
        <v>1358</v>
      </c>
      <c r="D105" s="13" t="s">
        <v>2462</v>
      </c>
      <c r="H105" s="43"/>
    </row>
    <row r="106" spans="2:8">
      <c r="B106" s="41">
        <v>6</v>
      </c>
      <c r="C106" s="10" t="s">
        <v>1359</v>
      </c>
      <c r="D106" s="13" t="s">
        <v>2464</v>
      </c>
      <c r="H106" s="43"/>
    </row>
    <row r="107" spans="2:8">
      <c r="B107" s="41">
        <v>7</v>
      </c>
      <c r="C107" s="10" t="s">
        <v>101</v>
      </c>
      <c r="D107" s="13" t="s">
        <v>2464</v>
      </c>
      <c r="H107" s="43"/>
    </row>
    <row r="108" spans="2:8">
      <c r="B108" s="44">
        <v>8</v>
      </c>
      <c r="C108" s="94" t="s">
        <v>747</v>
      </c>
      <c r="D108" s="101" t="s">
        <v>2462</v>
      </c>
      <c r="E108" s="46"/>
      <c r="F108" s="46"/>
      <c r="G108" s="46"/>
      <c r="H108" s="55"/>
    </row>
    <row r="111" spans="2:8">
      <c r="B111" s="26" t="s">
        <v>2472</v>
      </c>
      <c r="C111" s="27"/>
      <c r="D111" s="27"/>
      <c r="E111" s="27"/>
      <c r="F111" s="117"/>
      <c r="G111" s="117"/>
      <c r="H111" s="28"/>
    </row>
    <row r="112" spans="2:8">
      <c r="B112" s="29" t="s">
        <v>113</v>
      </c>
      <c r="C112" s="17"/>
      <c r="D112" s="17"/>
      <c r="E112" s="17"/>
      <c r="F112" s="17"/>
      <c r="G112" s="17"/>
      <c r="H112" s="30"/>
    </row>
    <row r="113" spans="2:11">
      <c r="B113" s="71">
        <v>1</v>
      </c>
      <c r="C113" s="71">
        <v>0</v>
      </c>
      <c r="D113" s="72">
        <v>1</v>
      </c>
      <c r="E113" s="82"/>
      <c r="F113" s="82"/>
      <c r="G113" s="82"/>
      <c r="H113" s="67"/>
    </row>
    <row r="114" spans="2:11">
      <c r="B114" s="162"/>
      <c r="C114" s="161"/>
      <c r="D114" s="85"/>
      <c r="E114" s="82"/>
      <c r="F114" s="82"/>
      <c r="G114" s="82"/>
      <c r="H114" s="67"/>
    </row>
    <row r="115" spans="2:11">
      <c r="B115" s="31"/>
      <c r="C115" s="22"/>
      <c r="D115" s="22"/>
      <c r="E115" s="22"/>
      <c r="F115" s="22"/>
      <c r="G115" s="22"/>
      <c r="H115" s="32"/>
    </row>
    <row r="116" spans="2:11">
      <c r="B116" s="29" t="s">
        <v>105</v>
      </c>
      <c r="C116" s="16" t="s">
        <v>106</v>
      </c>
      <c r="D116" s="16"/>
      <c r="E116" s="16" t="s">
        <v>107</v>
      </c>
      <c r="F116" s="16" t="s">
        <v>108</v>
      </c>
      <c r="G116" s="16"/>
      <c r="H116" s="33"/>
    </row>
    <row r="117" spans="2:11">
      <c r="B117" s="34" t="s">
        <v>1</v>
      </c>
      <c r="C117" s="19" t="s">
        <v>110</v>
      </c>
      <c r="D117" s="19"/>
      <c r="E117" s="18" t="s">
        <v>109</v>
      </c>
      <c r="F117" s="18" t="s">
        <v>1</v>
      </c>
      <c r="G117" s="18"/>
      <c r="H117" s="35"/>
    </row>
    <row r="118" spans="2:11">
      <c r="B118" s="79" t="s">
        <v>2470</v>
      </c>
      <c r="C118" s="80" t="s">
        <v>2471</v>
      </c>
      <c r="D118" s="80"/>
      <c r="E118" s="80" t="s">
        <v>179</v>
      </c>
      <c r="F118" s="80" t="s">
        <v>6195</v>
      </c>
      <c r="G118" s="80"/>
      <c r="H118" s="81"/>
    </row>
    <row r="119" spans="2:11">
      <c r="B119" s="1"/>
      <c r="C119" s="10"/>
      <c r="D119" s="13"/>
    </row>
    <row r="121" spans="2:11" ht="16.149999999999999" customHeight="1">
      <c r="B121" s="26" t="s">
        <v>1294</v>
      </c>
      <c r="C121" s="27"/>
      <c r="D121" s="27"/>
      <c r="E121" s="27"/>
      <c r="F121" s="117"/>
      <c r="G121" s="117"/>
      <c r="H121" s="28"/>
    </row>
    <row r="122" spans="2:11" ht="16.149999999999999" customHeight="1">
      <c r="B122" s="29" t="s">
        <v>113</v>
      </c>
      <c r="C122" s="17"/>
      <c r="D122" s="17"/>
      <c r="E122" s="17"/>
      <c r="F122" s="17"/>
      <c r="G122" s="17"/>
      <c r="H122" s="30"/>
    </row>
    <row r="123" spans="2:11" ht="16.149999999999999" customHeight="1">
      <c r="B123" s="71">
        <v>1</v>
      </c>
      <c r="C123" s="71">
        <v>0</v>
      </c>
      <c r="D123" s="71">
        <v>0</v>
      </c>
      <c r="E123" s="110">
        <v>1</v>
      </c>
      <c r="F123" s="115">
        <v>1</v>
      </c>
      <c r="G123" s="123"/>
      <c r="H123" s="67"/>
      <c r="J123" s="114" t="s">
        <v>6196</v>
      </c>
      <c r="K123" s="113">
        <v>10</v>
      </c>
    </row>
    <row r="124" spans="2:11" ht="16.149999999999999" customHeight="1">
      <c r="B124" s="92"/>
      <c r="C124" s="160"/>
      <c r="D124" s="161"/>
      <c r="E124" s="95" t="s">
        <v>231</v>
      </c>
      <c r="F124" s="109" t="s">
        <v>926</v>
      </c>
      <c r="G124" s="123"/>
      <c r="H124" s="67"/>
    </row>
    <row r="125" spans="2:11" ht="16.149999999999999" customHeight="1">
      <c r="B125" s="31"/>
      <c r="C125" s="22"/>
      <c r="D125" s="22"/>
      <c r="E125" s="22"/>
      <c r="F125" s="22"/>
      <c r="G125" s="22"/>
      <c r="H125" s="32"/>
    </row>
    <row r="126" spans="2:11" ht="16.149999999999999" customHeight="1">
      <c r="B126" s="29" t="s">
        <v>105</v>
      </c>
      <c r="C126" s="16" t="s">
        <v>106</v>
      </c>
      <c r="D126" s="16"/>
      <c r="E126" s="16" t="s">
        <v>107</v>
      </c>
      <c r="F126" s="16" t="s">
        <v>108</v>
      </c>
      <c r="G126" s="16"/>
      <c r="H126" s="33"/>
    </row>
    <row r="127" spans="2:11" ht="16.149999999999999" customHeight="1">
      <c r="B127" s="34" t="s">
        <v>1</v>
      </c>
      <c r="C127" s="19" t="s">
        <v>110</v>
      </c>
      <c r="D127" s="19"/>
      <c r="E127" s="18" t="s">
        <v>109</v>
      </c>
      <c r="F127" s="18" t="s">
        <v>114</v>
      </c>
      <c r="G127" s="18"/>
      <c r="H127" s="35"/>
    </row>
    <row r="128" spans="2:11" ht="16.149999999999999" customHeight="1">
      <c r="B128" s="34" t="s">
        <v>211</v>
      </c>
      <c r="C128" s="18" t="s">
        <v>231</v>
      </c>
      <c r="D128" s="18"/>
      <c r="E128" s="18" t="s">
        <v>109</v>
      </c>
      <c r="F128" s="18" t="s">
        <v>211</v>
      </c>
      <c r="G128" s="18"/>
      <c r="H128" s="35"/>
    </row>
    <row r="129" spans="2:8" ht="16.149999999999999" customHeight="1">
      <c r="B129" s="34" t="s">
        <v>167</v>
      </c>
      <c r="C129" s="18" t="s">
        <v>100</v>
      </c>
      <c r="D129" s="18"/>
      <c r="E129" s="18" t="s">
        <v>109</v>
      </c>
      <c r="F129" s="18" t="s">
        <v>180</v>
      </c>
      <c r="G129" s="18"/>
      <c r="H129" s="35"/>
    </row>
    <row r="130" spans="2:8" ht="16.149999999999999" customHeight="1">
      <c r="B130" s="34" t="s">
        <v>141</v>
      </c>
      <c r="C130" s="18" t="s">
        <v>102</v>
      </c>
      <c r="D130" s="18"/>
      <c r="E130" s="18" t="s">
        <v>109</v>
      </c>
      <c r="F130" s="18" t="s">
        <v>62</v>
      </c>
      <c r="G130" s="18"/>
      <c r="H130" s="35"/>
    </row>
    <row r="131" spans="2:8" ht="16.149999999999999" customHeight="1">
      <c r="B131" s="34" t="s">
        <v>170</v>
      </c>
      <c r="C131" s="18" t="s">
        <v>6286</v>
      </c>
      <c r="D131" s="18"/>
      <c r="E131" s="18" t="s">
        <v>109</v>
      </c>
      <c r="F131" s="18" t="s">
        <v>181</v>
      </c>
      <c r="G131" s="18"/>
      <c r="H131" s="35"/>
    </row>
    <row r="132" spans="2:8" ht="16.149999999999999" customHeight="1">
      <c r="B132" s="34" t="s">
        <v>173</v>
      </c>
      <c r="C132" s="18" t="s">
        <v>174</v>
      </c>
      <c r="D132" s="18"/>
      <c r="E132" s="18" t="s">
        <v>109</v>
      </c>
      <c r="F132" s="18" t="s">
        <v>182</v>
      </c>
      <c r="G132" s="18"/>
      <c r="H132" s="35"/>
    </row>
    <row r="133" spans="2:8" ht="16.149999999999999" customHeight="1">
      <c r="B133" s="34" t="s">
        <v>176</v>
      </c>
      <c r="C133" s="18" t="s">
        <v>177</v>
      </c>
      <c r="D133" s="18"/>
      <c r="E133" s="18" t="s">
        <v>109</v>
      </c>
      <c r="F133" s="18" t="s">
        <v>183</v>
      </c>
      <c r="G133" s="18"/>
      <c r="H133" s="35"/>
    </row>
    <row r="134" spans="2:8" ht="16.149999999999999" customHeight="1">
      <c r="B134" s="34" t="s">
        <v>927</v>
      </c>
      <c r="C134" s="18" t="s">
        <v>175</v>
      </c>
      <c r="D134" s="18"/>
      <c r="E134" s="18" t="s">
        <v>109</v>
      </c>
      <c r="F134" s="18" t="s">
        <v>947</v>
      </c>
      <c r="G134" s="18"/>
      <c r="H134" s="35"/>
    </row>
    <row r="135" spans="2:8" ht="16.149999999999999" customHeight="1">
      <c r="B135" s="34" t="s">
        <v>143</v>
      </c>
      <c r="C135" s="18" t="s">
        <v>178</v>
      </c>
      <c r="D135" s="18"/>
      <c r="E135" s="18" t="s">
        <v>179</v>
      </c>
      <c r="F135" s="18" t="s">
        <v>184</v>
      </c>
      <c r="G135" s="18"/>
      <c r="H135" s="35"/>
    </row>
    <row r="136" spans="2:8" ht="16.149999999999999" customHeight="1">
      <c r="B136" s="36"/>
      <c r="C136" s="20"/>
      <c r="D136" s="20"/>
      <c r="E136" s="20"/>
      <c r="F136" s="20"/>
      <c r="G136" s="20"/>
      <c r="H136" s="37"/>
    </row>
    <row r="137" spans="2:8" ht="16.149999999999999" customHeight="1">
      <c r="B137" s="38" t="s">
        <v>102</v>
      </c>
      <c r="C137" s="23"/>
      <c r="D137" s="20"/>
      <c r="E137" s="24" t="s">
        <v>100</v>
      </c>
      <c r="F137" s="23"/>
      <c r="G137" s="23"/>
      <c r="H137" s="39"/>
    </row>
    <row r="138" spans="2:8" ht="16.149999999999999" customHeight="1">
      <c r="B138" s="40" t="s">
        <v>119</v>
      </c>
      <c r="C138" s="16" t="s">
        <v>55</v>
      </c>
      <c r="D138" s="21"/>
      <c r="E138" s="17" t="s">
        <v>119</v>
      </c>
      <c r="F138" s="16" t="s">
        <v>55</v>
      </c>
      <c r="G138" s="16"/>
      <c r="H138" s="33"/>
    </row>
    <row r="139" spans="2:8" ht="15.6" customHeight="1">
      <c r="B139" s="41">
        <v>1</v>
      </c>
      <c r="C139" s="10" t="s">
        <v>157</v>
      </c>
      <c r="D139" s="21"/>
      <c r="E139" s="48">
        <v>0</v>
      </c>
      <c r="F139" s="102" t="s">
        <v>185</v>
      </c>
      <c r="G139" s="102"/>
      <c r="H139" s="98"/>
    </row>
    <row r="140" spans="2:8" ht="15.6" customHeight="1">
      <c r="B140" s="41">
        <v>2</v>
      </c>
      <c r="C140" s="10" t="s">
        <v>158</v>
      </c>
      <c r="D140" s="20"/>
      <c r="E140" s="1">
        <v>1</v>
      </c>
      <c r="F140" s="10" t="s">
        <v>146</v>
      </c>
      <c r="G140" s="10"/>
      <c r="H140" s="96"/>
    </row>
    <row r="141" spans="2:8" ht="15.6" customHeight="1">
      <c r="B141" s="41">
        <v>3</v>
      </c>
      <c r="C141" s="10" t="s">
        <v>159</v>
      </c>
      <c r="D141" s="13"/>
      <c r="E141" s="1">
        <v>2</v>
      </c>
      <c r="F141" s="10" t="s">
        <v>147</v>
      </c>
      <c r="G141" s="10"/>
      <c r="H141" s="96"/>
    </row>
    <row r="142" spans="2:8" ht="15.6" customHeight="1">
      <c r="B142" s="41">
        <v>4</v>
      </c>
      <c r="C142" s="10" t="s">
        <v>160</v>
      </c>
      <c r="E142" s="1">
        <v>3</v>
      </c>
      <c r="F142" s="10" t="s">
        <v>148</v>
      </c>
      <c r="G142" s="10"/>
      <c r="H142" s="96"/>
    </row>
    <row r="143" spans="2:8" ht="15.6" customHeight="1">
      <c r="B143" s="41">
        <v>5</v>
      </c>
      <c r="C143" s="10" t="s">
        <v>161</v>
      </c>
      <c r="E143" s="1">
        <v>4</v>
      </c>
      <c r="F143" s="10" t="s">
        <v>149</v>
      </c>
      <c r="G143" s="10"/>
      <c r="H143" s="96"/>
    </row>
    <row r="144" spans="2:8" ht="15.6" customHeight="1">
      <c r="B144" s="41">
        <v>6</v>
      </c>
      <c r="C144" s="10" t="s">
        <v>162</v>
      </c>
      <c r="E144" s="1">
        <v>5</v>
      </c>
      <c r="F144" s="10" t="s">
        <v>150</v>
      </c>
      <c r="G144" s="10"/>
      <c r="H144" s="96"/>
    </row>
    <row r="145" spans="1:8" ht="15.6" customHeight="1">
      <c r="B145" s="41">
        <v>7</v>
      </c>
      <c r="C145" s="10" t="s">
        <v>163</v>
      </c>
      <c r="E145" s="1">
        <v>6</v>
      </c>
      <c r="F145" s="10" t="s">
        <v>151</v>
      </c>
      <c r="G145" s="10"/>
      <c r="H145" s="96"/>
    </row>
    <row r="146" spans="1:8" ht="15.6" customHeight="1">
      <c r="B146" s="41">
        <v>8</v>
      </c>
      <c r="C146" s="10" t="s">
        <v>164</v>
      </c>
      <c r="E146" s="1">
        <v>7</v>
      </c>
      <c r="F146" s="10" t="s">
        <v>152</v>
      </c>
      <c r="G146" s="10"/>
      <c r="H146" s="96"/>
    </row>
    <row r="147" spans="1:8" ht="15.6" customHeight="1">
      <c r="B147" s="41">
        <v>9</v>
      </c>
      <c r="C147" s="10" t="s">
        <v>154</v>
      </c>
      <c r="E147" s="1">
        <v>8</v>
      </c>
      <c r="F147" s="10" t="s">
        <v>153</v>
      </c>
      <c r="G147" s="10"/>
      <c r="H147" s="96"/>
    </row>
    <row r="148" spans="1:8" ht="15.6" customHeight="1">
      <c r="A148" t="s">
        <v>187</v>
      </c>
      <c r="B148" s="41">
        <v>10</v>
      </c>
      <c r="C148" s="10" t="s">
        <v>188</v>
      </c>
      <c r="E148" s="1">
        <v>9</v>
      </c>
      <c r="F148" s="63" t="s">
        <v>233</v>
      </c>
      <c r="G148" s="63"/>
      <c r="H148" s="97"/>
    </row>
    <row r="149" spans="1:8" ht="15.6" customHeight="1">
      <c r="B149" s="41">
        <v>11</v>
      </c>
      <c r="C149" s="10" t="s">
        <v>155</v>
      </c>
      <c r="E149" s="1">
        <v>10</v>
      </c>
      <c r="F149" s="63" t="s">
        <v>156</v>
      </c>
      <c r="G149" s="63"/>
      <c r="H149" s="97"/>
    </row>
    <row r="150" spans="1:8" ht="15.6" customHeight="1">
      <c r="B150" s="41">
        <v>12</v>
      </c>
      <c r="C150" s="10" t="s">
        <v>165</v>
      </c>
      <c r="E150" s="1">
        <v>11</v>
      </c>
      <c r="F150" s="10" t="s">
        <v>1540</v>
      </c>
      <c r="G150" s="10"/>
      <c r="H150" s="96"/>
    </row>
    <row r="151" spans="1:8" ht="15.6" customHeight="1">
      <c r="B151" s="41">
        <v>13</v>
      </c>
      <c r="C151" s="10" t="s">
        <v>84</v>
      </c>
      <c r="E151" s="1">
        <v>12</v>
      </c>
      <c r="F151" s="102" t="s">
        <v>929</v>
      </c>
      <c r="G151" s="102"/>
      <c r="H151" s="98"/>
    </row>
    <row r="152" spans="1:8" ht="15.6" customHeight="1">
      <c r="B152" s="41">
        <v>14</v>
      </c>
      <c r="C152" s="10" t="s">
        <v>251</v>
      </c>
      <c r="E152" s="1">
        <v>13</v>
      </c>
      <c r="F152" s="10" t="s">
        <v>189</v>
      </c>
      <c r="G152" s="10"/>
      <c r="H152" s="96"/>
    </row>
    <row r="153" spans="1:8" ht="15.6" customHeight="1">
      <c r="B153" s="41">
        <v>15</v>
      </c>
      <c r="C153" s="10" t="s">
        <v>252</v>
      </c>
      <c r="E153" s="1">
        <v>14</v>
      </c>
      <c r="F153" s="118" t="s">
        <v>190</v>
      </c>
      <c r="G153" s="118"/>
      <c r="H153" s="99"/>
    </row>
    <row r="154" spans="1:8" ht="15.6" customHeight="1">
      <c r="B154" s="41">
        <v>16</v>
      </c>
      <c r="C154" s="10" t="s">
        <v>253</v>
      </c>
      <c r="E154" s="1">
        <v>15</v>
      </c>
      <c r="F154" s="10" t="s">
        <v>195</v>
      </c>
      <c r="G154" s="10"/>
      <c r="H154" s="96"/>
    </row>
    <row r="155" spans="1:8" ht="15.6" customHeight="1">
      <c r="B155" s="41">
        <v>17</v>
      </c>
      <c r="C155" s="10" t="s">
        <v>254</v>
      </c>
      <c r="E155" s="1">
        <v>16</v>
      </c>
      <c r="F155" s="10" t="s">
        <v>196</v>
      </c>
      <c r="G155" s="10"/>
      <c r="H155" s="96"/>
    </row>
    <row r="156" spans="1:8" ht="15.6" customHeight="1">
      <c r="B156" s="41">
        <v>18</v>
      </c>
      <c r="C156" s="10" t="s">
        <v>255</v>
      </c>
      <c r="E156" s="1">
        <v>17</v>
      </c>
      <c r="F156" s="10" t="s">
        <v>205</v>
      </c>
      <c r="G156" s="10"/>
      <c r="H156" s="96"/>
    </row>
    <row r="157" spans="1:8" ht="15.6" customHeight="1">
      <c r="B157" s="41">
        <v>19</v>
      </c>
      <c r="C157" s="10" t="s">
        <v>256</v>
      </c>
      <c r="E157" s="1">
        <v>18</v>
      </c>
      <c r="F157" s="10" t="s">
        <v>206</v>
      </c>
      <c r="G157" s="10"/>
      <c r="H157" s="96"/>
    </row>
    <row r="158" spans="1:8" ht="15.6" customHeight="1">
      <c r="B158" s="41">
        <v>20</v>
      </c>
      <c r="C158" s="10" t="s">
        <v>257</v>
      </c>
      <c r="E158" s="1">
        <v>19</v>
      </c>
      <c r="F158" s="102" t="s">
        <v>192</v>
      </c>
      <c r="G158" s="102"/>
      <c r="H158" s="98"/>
    </row>
    <row r="159" spans="1:8" ht="15.6" customHeight="1">
      <c r="B159" s="41">
        <v>21</v>
      </c>
      <c r="C159" s="10" t="s">
        <v>212</v>
      </c>
      <c r="E159" s="1">
        <v>20</v>
      </c>
      <c r="F159" s="102" t="s">
        <v>191</v>
      </c>
      <c r="G159" s="102"/>
      <c r="H159" s="98"/>
    </row>
    <row r="160" spans="1:8" ht="15.6" customHeight="1">
      <c r="B160" s="41">
        <v>22</v>
      </c>
      <c r="C160" s="10" t="s">
        <v>213</v>
      </c>
      <c r="E160" s="1">
        <v>21</v>
      </c>
      <c r="F160" s="102" t="s">
        <v>194</v>
      </c>
      <c r="G160" s="102"/>
      <c r="H160" s="98"/>
    </row>
    <row r="161" spans="2:8" ht="15.6" customHeight="1">
      <c r="B161" s="41">
        <v>23</v>
      </c>
      <c r="C161" s="10" t="s">
        <v>214</v>
      </c>
      <c r="E161" s="1">
        <v>22</v>
      </c>
      <c r="F161" s="102" t="s">
        <v>204</v>
      </c>
      <c r="G161" s="102"/>
      <c r="H161" s="98"/>
    </row>
    <row r="162" spans="2:8" ht="15.6" customHeight="1">
      <c r="B162" s="41">
        <v>24</v>
      </c>
      <c r="C162" s="10" t="s">
        <v>215</v>
      </c>
      <c r="E162" s="1">
        <v>23</v>
      </c>
      <c r="F162" s="102" t="s">
        <v>207</v>
      </c>
      <c r="G162" s="102"/>
      <c r="H162" s="98"/>
    </row>
    <row r="163" spans="2:8" ht="15.6" customHeight="1">
      <c r="B163" s="41">
        <v>25</v>
      </c>
      <c r="C163" s="10" t="s">
        <v>216</v>
      </c>
      <c r="E163" s="1">
        <v>24</v>
      </c>
      <c r="F163" s="119" t="s">
        <v>193</v>
      </c>
      <c r="G163" s="119"/>
      <c r="H163" s="100"/>
    </row>
    <row r="164" spans="2:8" ht="15.6" customHeight="1">
      <c r="B164" s="41">
        <v>26</v>
      </c>
      <c r="C164" s="10" t="s">
        <v>217</v>
      </c>
      <c r="E164" s="1">
        <v>25</v>
      </c>
      <c r="F164" s="102" t="s">
        <v>208</v>
      </c>
      <c r="G164" s="102"/>
      <c r="H164" s="98"/>
    </row>
    <row r="165" spans="2:8" ht="15.6" customHeight="1">
      <c r="B165" s="41">
        <v>27</v>
      </c>
      <c r="C165" s="10" t="s">
        <v>218</v>
      </c>
      <c r="E165" s="1">
        <v>26</v>
      </c>
      <c r="F165" s="102" t="s">
        <v>198</v>
      </c>
      <c r="G165" s="102"/>
      <c r="H165" s="98"/>
    </row>
    <row r="166" spans="2:8" ht="15.6" customHeight="1">
      <c r="B166" s="41">
        <v>28</v>
      </c>
      <c r="C166" s="10" t="s">
        <v>219</v>
      </c>
      <c r="E166" s="1">
        <v>27</v>
      </c>
      <c r="F166" s="102" t="s">
        <v>199</v>
      </c>
      <c r="G166" s="102"/>
      <c r="H166" s="98"/>
    </row>
    <row r="167" spans="2:8" ht="15.6" customHeight="1">
      <c r="B167" s="41">
        <v>29</v>
      </c>
      <c r="C167" s="10" t="s">
        <v>220</v>
      </c>
      <c r="E167" s="1">
        <v>28</v>
      </c>
      <c r="F167" s="102" t="s">
        <v>200</v>
      </c>
      <c r="G167" s="102"/>
      <c r="H167" s="98"/>
    </row>
    <row r="168" spans="2:8" ht="15.6" customHeight="1">
      <c r="B168" s="41">
        <v>30</v>
      </c>
      <c r="C168" s="10" t="s">
        <v>221</v>
      </c>
      <c r="E168" s="1">
        <v>29</v>
      </c>
      <c r="F168" s="102" t="s">
        <v>201</v>
      </c>
      <c r="G168" s="102"/>
      <c r="H168" s="98"/>
    </row>
    <row r="169" spans="2:8" ht="15.6" customHeight="1">
      <c r="B169" s="41">
        <v>31</v>
      </c>
      <c r="C169" s="10" t="s">
        <v>222</v>
      </c>
      <c r="E169" s="1">
        <v>30</v>
      </c>
      <c r="F169" s="102" t="s">
        <v>197</v>
      </c>
      <c r="G169" s="102"/>
      <c r="H169" s="98"/>
    </row>
    <row r="170" spans="2:8" ht="15.6" customHeight="1">
      <c r="B170" s="41">
        <v>32</v>
      </c>
      <c r="C170" s="63" t="s">
        <v>223</v>
      </c>
      <c r="E170" s="1">
        <v>31</v>
      </c>
      <c r="F170" s="102" t="s">
        <v>202</v>
      </c>
      <c r="G170" s="102"/>
      <c r="H170" s="98"/>
    </row>
    <row r="171" spans="2:8" ht="15.6" customHeight="1">
      <c r="B171" s="41">
        <v>33</v>
      </c>
      <c r="C171" s="63" t="s">
        <v>224</v>
      </c>
      <c r="E171" s="1">
        <v>32</v>
      </c>
      <c r="F171" s="102" t="s">
        <v>203</v>
      </c>
      <c r="G171" s="102"/>
      <c r="H171" s="98"/>
    </row>
    <row r="172" spans="2:8" ht="15.6" customHeight="1">
      <c r="B172" s="41">
        <v>34</v>
      </c>
      <c r="C172" s="10" t="s">
        <v>225</v>
      </c>
      <c r="E172" s="1">
        <v>33</v>
      </c>
      <c r="F172" s="102" t="s">
        <v>827</v>
      </c>
      <c r="G172" s="102"/>
      <c r="H172" s="98"/>
    </row>
    <row r="173" spans="2:8" ht="15.6" customHeight="1">
      <c r="B173" s="41">
        <v>35</v>
      </c>
      <c r="C173" s="10" t="s">
        <v>227</v>
      </c>
      <c r="E173" s="1">
        <v>34</v>
      </c>
      <c r="F173" s="102" t="s">
        <v>930</v>
      </c>
      <c r="G173" s="102"/>
      <c r="H173" s="98"/>
    </row>
    <row r="174" spans="2:8" ht="15.6" customHeight="1">
      <c r="B174" s="41">
        <v>36</v>
      </c>
      <c r="C174" s="10" t="s">
        <v>226</v>
      </c>
      <c r="E174" s="1">
        <v>35</v>
      </c>
      <c r="F174" s="10" t="s">
        <v>186</v>
      </c>
      <c r="G174" s="10"/>
      <c r="H174" s="96"/>
    </row>
    <row r="175" spans="2:8" ht="15.6" customHeight="1">
      <c r="B175" s="41">
        <v>37</v>
      </c>
      <c r="C175" s="10" t="s">
        <v>242</v>
      </c>
      <c r="E175" s="1">
        <v>36</v>
      </c>
      <c r="F175" s="10" t="s">
        <v>931</v>
      </c>
      <c r="G175" s="10"/>
      <c r="H175" s="96"/>
    </row>
    <row r="176" spans="2:8" ht="15.6" customHeight="1">
      <c r="B176" s="41">
        <v>38</v>
      </c>
      <c r="C176" s="10" t="s">
        <v>828</v>
      </c>
      <c r="E176" s="1">
        <v>37</v>
      </c>
      <c r="F176" s="10" t="s">
        <v>938</v>
      </c>
      <c r="G176" s="10"/>
      <c r="H176" s="96"/>
    </row>
    <row r="177" spans="2:8" ht="15.6" customHeight="1">
      <c r="B177" s="41">
        <v>39</v>
      </c>
      <c r="C177" s="10" t="s">
        <v>829</v>
      </c>
      <c r="E177" s="1">
        <v>38</v>
      </c>
      <c r="F177" s="10" t="s">
        <v>939</v>
      </c>
      <c r="G177" s="10"/>
      <c r="H177" s="96"/>
    </row>
    <row r="178" spans="2:8" ht="15.6" customHeight="1">
      <c r="B178" s="41">
        <v>40</v>
      </c>
      <c r="C178" s="10" t="s">
        <v>933</v>
      </c>
      <c r="E178" s="1">
        <v>39</v>
      </c>
      <c r="F178" s="10" t="s">
        <v>940</v>
      </c>
      <c r="G178" s="10"/>
      <c r="H178" s="96"/>
    </row>
    <row r="179" spans="2:8" ht="15.6" customHeight="1">
      <c r="B179" s="41">
        <v>41</v>
      </c>
      <c r="C179" s="10" t="s">
        <v>932</v>
      </c>
      <c r="E179" s="1">
        <v>40</v>
      </c>
      <c r="F179" s="63" t="s">
        <v>941</v>
      </c>
      <c r="G179" s="63"/>
      <c r="H179" s="97"/>
    </row>
    <row r="180" spans="2:8" ht="15.6" customHeight="1">
      <c r="B180" s="41">
        <v>42</v>
      </c>
      <c r="C180" s="10" t="s">
        <v>934</v>
      </c>
      <c r="E180" s="1"/>
      <c r="H180" s="43"/>
    </row>
    <row r="181" spans="2:8" ht="15.6" customHeight="1">
      <c r="B181" s="41">
        <v>43</v>
      </c>
      <c r="C181" s="10" t="s">
        <v>935</v>
      </c>
      <c r="E181" s="1"/>
      <c r="H181" s="43"/>
    </row>
    <row r="182" spans="2:8" ht="15.6" customHeight="1">
      <c r="B182" s="41">
        <v>44</v>
      </c>
      <c r="C182" s="10" t="s">
        <v>936</v>
      </c>
      <c r="E182" s="1"/>
      <c r="H182" s="43"/>
    </row>
    <row r="183" spans="2:8" ht="15.6" customHeight="1">
      <c r="B183" s="41">
        <v>45</v>
      </c>
      <c r="C183" s="10" t="s">
        <v>765</v>
      </c>
      <c r="E183" s="1"/>
      <c r="H183" s="43"/>
    </row>
    <row r="184" spans="2:8" ht="15.6" customHeight="1">
      <c r="B184" s="41">
        <v>46</v>
      </c>
      <c r="C184" s="10" t="s">
        <v>937</v>
      </c>
      <c r="E184" s="1"/>
      <c r="H184" s="43"/>
    </row>
    <row r="185" spans="2:8" ht="15.6" customHeight="1">
      <c r="B185" s="41">
        <v>47</v>
      </c>
      <c r="C185" s="10" t="s">
        <v>942</v>
      </c>
      <c r="E185" s="1"/>
      <c r="H185" s="43"/>
    </row>
    <row r="186" spans="2:8" ht="15.6" customHeight="1">
      <c r="B186" s="41">
        <v>48</v>
      </c>
      <c r="C186" s="10" t="s">
        <v>943</v>
      </c>
      <c r="E186" s="1"/>
      <c r="H186" s="43"/>
    </row>
    <row r="187" spans="2:8" ht="15.6" customHeight="1">
      <c r="B187" s="41">
        <v>49</v>
      </c>
      <c r="C187" s="10" t="s">
        <v>944</v>
      </c>
      <c r="E187" s="1"/>
      <c r="H187" s="43"/>
    </row>
    <row r="188" spans="2:8" ht="15.6" customHeight="1">
      <c r="B188" s="41">
        <v>50</v>
      </c>
      <c r="C188" s="10" t="s">
        <v>945</v>
      </c>
      <c r="E188" s="1"/>
      <c r="H188" s="43"/>
    </row>
    <row r="189" spans="2:8" ht="15.6" customHeight="1">
      <c r="B189" s="41">
        <v>51</v>
      </c>
      <c r="C189" s="10" t="s">
        <v>946</v>
      </c>
      <c r="E189" s="1"/>
      <c r="H189" s="43"/>
    </row>
    <row r="190" spans="2:8" ht="15.6" customHeight="1">
      <c r="B190" s="50"/>
      <c r="H190" s="43"/>
    </row>
    <row r="191" spans="2:8">
      <c r="B191" s="38" t="s">
        <v>171</v>
      </c>
      <c r="C191" s="23"/>
      <c r="E191" s="24" t="s">
        <v>168</v>
      </c>
      <c r="F191" s="23"/>
      <c r="G191" s="23"/>
      <c r="H191" s="39"/>
    </row>
    <row r="192" spans="2:8">
      <c r="B192" s="40" t="s">
        <v>119</v>
      </c>
      <c r="C192" s="17" t="s">
        <v>55</v>
      </c>
      <c r="E192" s="17" t="s">
        <v>119</v>
      </c>
      <c r="F192" s="17" t="s">
        <v>55</v>
      </c>
      <c r="G192" s="17"/>
      <c r="H192" s="30"/>
    </row>
    <row r="193" spans="2:11">
      <c r="B193" s="41">
        <v>0</v>
      </c>
      <c r="C193" s="1" t="s">
        <v>209</v>
      </c>
      <c r="E193" s="48">
        <v>0</v>
      </c>
      <c r="F193" s="120" t="s">
        <v>209</v>
      </c>
      <c r="G193" s="120"/>
      <c r="H193" s="49"/>
    </row>
    <row r="194" spans="2:11">
      <c r="B194" s="44">
        <v>1</v>
      </c>
      <c r="C194" s="45" t="s">
        <v>210</v>
      </c>
      <c r="D194" s="45"/>
      <c r="E194" s="45">
        <v>1</v>
      </c>
      <c r="F194" s="45" t="s">
        <v>210</v>
      </c>
      <c r="G194" s="45"/>
      <c r="H194" s="47"/>
    </row>
    <row r="195" spans="2:11">
      <c r="D195" s="1"/>
    </row>
    <row r="197" spans="2:11">
      <c r="B197" s="26" t="s">
        <v>372</v>
      </c>
      <c r="C197" s="27"/>
      <c r="D197" s="27"/>
      <c r="E197" s="27"/>
      <c r="F197" s="117"/>
      <c r="G197" s="117"/>
      <c r="H197" s="28"/>
    </row>
    <row r="198" spans="2:11">
      <c r="B198" s="29" t="s">
        <v>113</v>
      </c>
      <c r="C198" s="17"/>
      <c r="D198" s="17"/>
      <c r="E198" s="17"/>
      <c r="F198" s="17"/>
      <c r="G198" s="17"/>
      <c r="H198" s="30"/>
    </row>
    <row r="199" spans="2:11">
      <c r="B199" s="71">
        <v>1</v>
      </c>
      <c r="C199" s="71">
        <v>0</v>
      </c>
      <c r="D199" s="71">
        <v>0</v>
      </c>
      <c r="E199" s="72">
        <v>1</v>
      </c>
      <c r="F199" s="115">
        <v>1</v>
      </c>
      <c r="G199" s="83">
        <v>1</v>
      </c>
      <c r="H199" s="67"/>
      <c r="J199" s="114" t="s">
        <v>6197</v>
      </c>
      <c r="K199" s="113">
        <v>100</v>
      </c>
    </row>
    <row r="200" spans="2:11">
      <c r="B200" s="162"/>
      <c r="C200" s="160"/>
      <c r="D200" s="161"/>
      <c r="E200" s="85" t="s">
        <v>373</v>
      </c>
      <c r="F200" s="116" t="s">
        <v>374</v>
      </c>
      <c r="G200" s="84" t="s">
        <v>926</v>
      </c>
      <c r="H200" s="67"/>
      <c r="J200" s="114" t="s">
        <v>6198</v>
      </c>
      <c r="K200" s="113">
        <v>10</v>
      </c>
    </row>
    <row r="201" spans="2:11">
      <c r="B201" s="31"/>
      <c r="C201" s="22"/>
      <c r="D201" s="22"/>
      <c r="E201" s="22"/>
      <c r="F201" s="22"/>
      <c r="G201" s="22"/>
      <c r="H201" s="32"/>
    </row>
    <row r="202" spans="2:11">
      <c r="B202" s="29" t="s">
        <v>105</v>
      </c>
      <c r="C202" s="16" t="s">
        <v>106</v>
      </c>
      <c r="D202" s="16"/>
      <c r="E202" s="16" t="s">
        <v>107</v>
      </c>
      <c r="F202" s="16" t="s">
        <v>108</v>
      </c>
      <c r="G202" s="16"/>
      <c r="H202" s="33"/>
    </row>
    <row r="203" spans="2:11">
      <c r="B203" s="34" t="s">
        <v>1</v>
      </c>
      <c r="C203" s="19" t="s">
        <v>110</v>
      </c>
      <c r="D203" s="19"/>
      <c r="E203" s="18" t="s">
        <v>109</v>
      </c>
      <c r="F203" s="18" t="s">
        <v>376</v>
      </c>
      <c r="G203" s="18"/>
      <c r="H203" s="35"/>
    </row>
    <row r="204" spans="2:11">
      <c r="B204" s="34" t="s">
        <v>56</v>
      </c>
      <c r="C204" s="18" t="s">
        <v>373</v>
      </c>
      <c r="D204" s="18"/>
      <c r="E204" s="18" t="s">
        <v>109</v>
      </c>
      <c r="F204" s="18" t="s">
        <v>56</v>
      </c>
      <c r="G204" s="18"/>
      <c r="H204" s="35"/>
    </row>
    <row r="205" spans="2:11">
      <c r="B205" s="34" t="s">
        <v>94</v>
      </c>
      <c r="C205" s="18" t="s">
        <v>374</v>
      </c>
      <c r="D205" s="18"/>
      <c r="E205" s="18" t="s">
        <v>109</v>
      </c>
      <c r="F205" s="18" t="s">
        <v>377</v>
      </c>
      <c r="G205" s="18"/>
      <c r="H205" s="35"/>
    </row>
    <row r="206" spans="2:11">
      <c r="B206" s="34" t="s">
        <v>51</v>
      </c>
      <c r="C206" s="19" t="s">
        <v>375</v>
      </c>
      <c r="D206" s="19"/>
      <c r="E206" s="18" t="s">
        <v>109</v>
      </c>
      <c r="F206" s="18" t="s">
        <v>51</v>
      </c>
      <c r="G206" s="18"/>
      <c r="H206" s="35"/>
    </row>
    <row r="207" spans="2:11">
      <c r="B207" s="34" t="s">
        <v>53</v>
      </c>
      <c r="C207" s="18" t="s">
        <v>54</v>
      </c>
      <c r="D207" s="18"/>
      <c r="E207" s="18" t="s">
        <v>109</v>
      </c>
      <c r="F207" s="18" t="s">
        <v>53</v>
      </c>
      <c r="G207" s="18"/>
      <c r="H207" s="35"/>
    </row>
    <row r="208" spans="2:11">
      <c r="B208" s="34" t="s">
        <v>3934</v>
      </c>
      <c r="C208" s="18" t="s">
        <v>6289</v>
      </c>
      <c r="D208" s="18"/>
      <c r="E208" s="18" t="s">
        <v>109</v>
      </c>
      <c r="F208" s="18" t="s">
        <v>6291</v>
      </c>
      <c r="G208" s="18"/>
      <c r="H208" s="35"/>
    </row>
    <row r="209" spans="2:8">
      <c r="B209" s="34" t="s">
        <v>93</v>
      </c>
      <c r="C209" s="18" t="s">
        <v>6288</v>
      </c>
      <c r="D209" s="18"/>
      <c r="E209" s="18" t="s">
        <v>109</v>
      </c>
      <c r="F209" s="18" t="s">
        <v>378</v>
      </c>
      <c r="G209" s="18"/>
      <c r="H209" s="35"/>
    </row>
    <row r="210" spans="2:8">
      <c r="B210" s="36"/>
      <c r="C210" s="20"/>
      <c r="D210" s="20"/>
      <c r="E210" s="20"/>
      <c r="F210" s="20"/>
      <c r="G210" s="20"/>
      <c r="H210" s="37"/>
    </row>
    <row r="211" spans="2:8">
      <c r="B211" s="38" t="s">
        <v>374</v>
      </c>
      <c r="C211" s="23"/>
      <c r="D211" s="20"/>
      <c r="E211" s="56"/>
      <c r="F211" s="20"/>
      <c r="G211" s="20"/>
      <c r="H211" s="37"/>
    </row>
    <row r="212" spans="2:8">
      <c r="B212" s="40" t="s">
        <v>119</v>
      </c>
      <c r="C212" s="16" t="s">
        <v>55</v>
      </c>
      <c r="D212" s="21"/>
      <c r="E212" s="57"/>
      <c r="F212" s="57"/>
      <c r="G212" s="57"/>
      <c r="H212" s="58"/>
    </row>
    <row r="213" spans="2:8">
      <c r="B213" s="41">
        <v>0</v>
      </c>
      <c r="C213" s="10" t="s">
        <v>379</v>
      </c>
      <c r="D213" s="20"/>
      <c r="E213" s="1"/>
      <c r="F213" s="1"/>
      <c r="G213" s="1"/>
      <c r="H213" s="42"/>
    </row>
    <row r="214" spans="2:8">
      <c r="B214" s="41">
        <v>1</v>
      </c>
      <c r="C214" s="10" t="s">
        <v>380</v>
      </c>
      <c r="D214" s="13"/>
      <c r="E214" s="1"/>
      <c r="F214" s="1"/>
      <c r="G214" s="1"/>
      <c r="H214" s="42"/>
    </row>
    <row r="215" spans="2:8">
      <c r="B215" s="41">
        <v>2</v>
      </c>
      <c r="C215" s="10" t="s">
        <v>381</v>
      </c>
      <c r="H215" s="43"/>
    </row>
    <row r="216" spans="2:8">
      <c r="B216" s="41">
        <v>3</v>
      </c>
      <c r="C216" s="10" t="s">
        <v>382</v>
      </c>
      <c r="H216" s="43"/>
    </row>
    <row r="217" spans="2:8">
      <c r="B217" s="41">
        <v>4</v>
      </c>
      <c r="C217" s="10" t="s">
        <v>383</v>
      </c>
      <c r="H217" s="43"/>
    </row>
    <row r="218" spans="2:8">
      <c r="B218" s="41">
        <v>5</v>
      </c>
      <c r="C218" s="10" t="s">
        <v>384</v>
      </c>
      <c r="H218" s="43"/>
    </row>
    <row r="219" spans="2:8">
      <c r="B219" s="41">
        <v>6</v>
      </c>
      <c r="C219" s="10" t="s">
        <v>385</v>
      </c>
      <c r="H219" s="43"/>
    </row>
    <row r="220" spans="2:8">
      <c r="B220" s="44">
        <v>7</v>
      </c>
      <c r="C220" s="94" t="s">
        <v>386</v>
      </c>
      <c r="D220" s="46"/>
      <c r="E220" s="46"/>
      <c r="F220" s="46"/>
      <c r="G220" s="46"/>
      <c r="H220" s="55"/>
    </row>
  </sheetData>
  <mergeCells count="8">
    <mergeCell ref="C124:D124"/>
    <mergeCell ref="B200:D200"/>
    <mergeCell ref="F42:G42"/>
    <mergeCell ref="D54:F54"/>
    <mergeCell ref="B68:E68"/>
    <mergeCell ref="F68:G68"/>
    <mergeCell ref="B114:C114"/>
    <mergeCell ref="B42:E42"/>
  </mergeCells>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177"/>
  <sheetViews>
    <sheetView showGridLines="0" topLeftCell="B1" zoomScaleNormal="100" workbookViewId="0">
      <pane ySplit="3" topLeftCell="A4" activePane="bottomLeft" state="frozen"/>
      <selection pane="bottomLeft" activeCell="N4" sqref="N4"/>
    </sheetView>
  </sheetViews>
  <sheetFormatPr defaultRowHeight="16.5" customHeight="1"/>
  <cols>
    <col min="1" max="1" width="6.375" customWidth="1"/>
    <col min="2" max="2" width="16.875" bestFit="1" customWidth="1"/>
    <col min="3" max="3" width="31.5" bestFit="1" customWidth="1"/>
    <col min="4" max="4" width="11.625" bestFit="1" customWidth="1"/>
    <col min="5" max="5" width="11.25" bestFit="1" customWidth="1"/>
    <col min="6" max="6" width="9.75" bestFit="1" customWidth="1"/>
    <col min="7" max="7" width="16.125" bestFit="1" customWidth="1"/>
    <col min="8" max="8" width="11.875" bestFit="1" customWidth="1"/>
    <col min="9" max="9" width="11.625" bestFit="1" customWidth="1"/>
    <col min="10" max="10" width="7.375" customWidth="1"/>
    <col min="11" max="11" width="10.75" bestFit="1" customWidth="1"/>
    <col min="12" max="12" width="22" bestFit="1" customWidth="1"/>
    <col min="13" max="13" width="20" bestFit="1" customWidth="1"/>
    <col min="14" max="14" width="14.625" bestFit="1" customWidth="1"/>
    <col min="15" max="15" width="17.75" customWidth="1"/>
    <col min="16" max="16" width="19" customWidth="1"/>
    <col min="17" max="17" width="14.25" bestFit="1" customWidth="1"/>
    <col min="18" max="18" width="13.375" bestFit="1" customWidth="1"/>
    <col min="19" max="19" width="14.75" bestFit="1" customWidth="1"/>
    <col min="20" max="20" width="16.25" bestFit="1" customWidth="1"/>
    <col min="21" max="21" width="12.75" bestFit="1" customWidth="1"/>
    <col min="22" max="22" width="16.75" bestFit="1" customWidth="1"/>
    <col min="23" max="23" width="17.125" customWidth="1"/>
    <col min="24" max="24" width="18.25" bestFit="1" customWidth="1"/>
    <col min="26" max="26" width="18.25" customWidth="1"/>
  </cols>
  <sheetData>
    <row r="1" spans="1:26" ht="16.5" customHeight="1">
      <c r="A1" s="4" t="s">
        <v>1</v>
      </c>
      <c r="B1" s="4" t="s">
        <v>2457</v>
      </c>
      <c r="C1" s="4" t="s">
        <v>748</v>
      </c>
      <c r="D1" s="4" t="s">
        <v>232</v>
      </c>
      <c r="E1" s="4" t="s">
        <v>16</v>
      </c>
      <c r="F1" s="4" t="s">
        <v>95</v>
      </c>
      <c r="G1" s="4" t="s">
        <v>2467</v>
      </c>
      <c r="H1" s="4" t="s">
        <v>749</v>
      </c>
      <c r="I1" s="4" t="s">
        <v>2172</v>
      </c>
      <c r="J1" s="4" t="s">
        <v>99</v>
      </c>
      <c r="K1" s="4" t="s">
        <v>2</v>
      </c>
      <c r="L1" s="4" t="s">
        <v>211</v>
      </c>
      <c r="M1" s="4" t="s">
        <v>4222</v>
      </c>
      <c r="N1" s="4" t="s">
        <v>4223</v>
      </c>
      <c r="O1" s="4" t="s">
        <v>4235</v>
      </c>
      <c r="P1" s="4" t="s">
        <v>3935</v>
      </c>
      <c r="Q1" s="4" t="s">
        <v>921</v>
      </c>
      <c r="R1" s="4" t="s">
        <v>19</v>
      </c>
      <c r="S1" s="4" t="s">
        <v>3938</v>
      </c>
      <c r="T1" s="4" t="s">
        <v>923</v>
      </c>
      <c r="U1" s="4" t="s">
        <v>924</v>
      </c>
      <c r="V1" s="4" t="s">
        <v>3937</v>
      </c>
      <c r="W1" s="15"/>
      <c r="X1" s="15"/>
      <c r="Y1" s="15"/>
    </row>
    <row r="2" spans="1:26" ht="16.5" customHeight="1">
      <c r="A2" s="2" t="s">
        <v>0</v>
      </c>
      <c r="B2" s="2" t="s">
        <v>922</v>
      </c>
      <c r="C2" s="2" t="s">
        <v>1336</v>
      </c>
      <c r="D2" s="2" t="s">
        <v>166</v>
      </c>
      <c r="E2" s="2" t="s">
        <v>17</v>
      </c>
      <c r="F2" s="2" t="s">
        <v>96</v>
      </c>
      <c r="G2" s="2" t="s">
        <v>2466</v>
      </c>
      <c r="H2" s="2" t="s">
        <v>98</v>
      </c>
      <c r="I2" s="2" t="s">
        <v>6281</v>
      </c>
      <c r="J2" s="2" t="s">
        <v>2179</v>
      </c>
      <c r="K2" s="2" t="s">
        <v>3</v>
      </c>
      <c r="L2" s="2" t="s">
        <v>103</v>
      </c>
      <c r="M2" s="2" t="s">
        <v>4224</v>
      </c>
      <c r="N2" s="2" t="s">
        <v>6283</v>
      </c>
      <c r="O2" s="2" t="s">
        <v>4236</v>
      </c>
      <c r="P2" s="2" t="s">
        <v>4234</v>
      </c>
      <c r="Q2" s="2" t="s">
        <v>922</v>
      </c>
      <c r="R2" s="2" t="s">
        <v>7</v>
      </c>
      <c r="S2" s="2" t="s">
        <v>4</v>
      </c>
      <c r="T2" s="2" t="s">
        <v>1336</v>
      </c>
      <c r="U2" s="2" t="s">
        <v>3939</v>
      </c>
      <c r="V2" s="2" t="s">
        <v>3936</v>
      </c>
      <c r="W2" s="15"/>
      <c r="X2" s="15"/>
      <c r="Y2" s="15"/>
    </row>
    <row r="3" spans="1:26" ht="16.5" customHeight="1">
      <c r="A3" s="3" t="s">
        <v>5</v>
      </c>
      <c r="B3" s="3" t="s">
        <v>145</v>
      </c>
      <c r="C3" s="3" t="s">
        <v>145</v>
      </c>
      <c r="D3" s="3" t="s">
        <v>5</v>
      </c>
      <c r="E3" s="3" t="s">
        <v>5</v>
      </c>
      <c r="F3" s="3" t="s">
        <v>5</v>
      </c>
      <c r="G3" s="3" t="s">
        <v>5</v>
      </c>
      <c r="H3" s="3" t="s">
        <v>5</v>
      </c>
      <c r="I3" s="3" t="s">
        <v>5</v>
      </c>
      <c r="J3" s="3" t="s">
        <v>5</v>
      </c>
      <c r="K3" s="3" t="s">
        <v>5</v>
      </c>
      <c r="L3" s="3" t="s">
        <v>5</v>
      </c>
      <c r="M3" s="3" t="s">
        <v>5</v>
      </c>
      <c r="N3" s="3" t="s">
        <v>5</v>
      </c>
      <c r="O3" s="3" t="s">
        <v>5</v>
      </c>
      <c r="P3" s="3" t="s">
        <v>5</v>
      </c>
      <c r="Q3" s="3" t="s">
        <v>6</v>
      </c>
      <c r="R3" s="3" t="s">
        <v>6</v>
      </c>
      <c r="S3" s="3" t="s">
        <v>6</v>
      </c>
      <c r="T3" s="3" t="s">
        <v>6</v>
      </c>
      <c r="U3" s="3" t="s">
        <v>6</v>
      </c>
      <c r="V3" s="3" t="s">
        <v>6</v>
      </c>
      <c r="W3" s="106"/>
      <c r="X3" s="106"/>
      <c r="Y3" s="106"/>
    </row>
    <row r="4" spans="1:26" ht="16.5" customHeight="1">
      <c r="A4" s="147">
        <f>10000+D4*ID규칙_비경_그룹_단위+E4*ID규칙_스테이지_타입_단위+COUNTIF($D$4:D4,D4)</f>
        <v>10111</v>
      </c>
      <c r="B4" s="5" t="str">
        <f>VLOOKUP(Q4,STRING!$A$3:$B$28,2,0)</f>
        <v>한 여름의 정원</v>
      </c>
      <c r="C4" s="5" t="str">
        <f>VLOOKUP(T4,STRING!$A$29:$B$202,2,0)</f>
        <v>축성 비경: 정화의 화염 I</v>
      </c>
      <c r="D4" s="147">
        <v>1</v>
      </c>
      <c r="E4" s="147">
        <v>1</v>
      </c>
      <c r="F4" s="147">
        <v>1</v>
      </c>
      <c r="G4" s="148">
        <f>INDEX(ABYSS_CONDITION!$B$4:$B$34,MATCH(ABYSS!B4,ABYSS_CONDITION!$F$4:$F$34,0))</f>
        <v>1</v>
      </c>
      <c r="H4" s="147">
        <v>22</v>
      </c>
      <c r="I4" s="147">
        <v>34</v>
      </c>
      <c r="J4" s="147">
        <v>1</v>
      </c>
      <c r="K4" s="147">
        <v>20</v>
      </c>
      <c r="L4" s="147">
        <f>IFERROR(INDEX(PENALTY_OPTION!$B$4:$B$248,MATCH(ABYSS!C4,PENALTY_OPTION!$L$4:$L$248,0)),0)</f>
        <v>1</v>
      </c>
      <c r="M4" s="147">
        <f>IFERROR(INDEX(ABYSS_MONSTER_LIST!$B:$B,MATCH(ABYSS!C4,ABYSS_MONSTER_LIST!$E:$E,0)),0)</f>
        <v>1011</v>
      </c>
      <c r="N4" s="147">
        <f>IFERROR(INDEX(ATTRIBUTE_GROUP!$B:$B,MATCH(ABYSS!C4,ATTRIBUTE_GROUP!$E:$E,0)),0)</f>
        <v>1011</v>
      </c>
      <c r="O4" s="147">
        <f>IF(E4=4,0,1)</f>
        <v>1</v>
      </c>
      <c r="P4" s="148">
        <f>INDEX(REWARD!$B$6:$B$4545,MATCH(ABYSS!C4,REWARD!$J$6:$J$4545,0))</f>
        <v>2</v>
      </c>
      <c r="Q4" s="147" t="str">
        <f>"GROUP_NAME_"&amp;D4</f>
        <v>GROUP_NAME_1</v>
      </c>
      <c r="R4" s="147" t="str">
        <f>"GROUP_DESC_"&amp;D4</f>
        <v>GROUP_DESC_1</v>
      </c>
      <c r="S4" s="147" t="str">
        <f>"GROUP_IMAGE_"&amp;D4</f>
        <v>GROUP_IMAGE_1</v>
      </c>
      <c r="T4" s="148" t="str">
        <f>"ABYSS_NAME_"&amp;A4</f>
        <v>ABYSS_NAME_10111</v>
      </c>
      <c r="U4" s="147" t="str">
        <f>"ABYSS_DESC_"&amp;D4</f>
        <v>ABYSS_DESC_1</v>
      </c>
      <c r="V4" s="147" t="str">
        <f t="shared" ref="V4:V68" si="0">"ABYSS_IMAGE_"&amp;A4</f>
        <v>ABYSS_IMAGE_10111</v>
      </c>
    </row>
    <row r="5" spans="1:26" ht="16.5" customHeight="1">
      <c r="A5" s="147">
        <f>10000+D5*ID규칙_비경_그룹_단위+E5*ID규칙_스테이지_타입_단위+COUNTIF($D$4:D5,D5)</f>
        <v>10112</v>
      </c>
      <c r="B5" s="5" t="str">
        <f>VLOOKUP(Q5,STRING!$A$3:$B$28,2,0)</f>
        <v>한 여름의 정원</v>
      </c>
      <c r="C5" s="5" t="str">
        <f>VLOOKUP(T5,STRING!$A$29:$B$202,2,0)</f>
        <v>축성 비경: 정화의 화염 II</v>
      </c>
      <c r="D5" s="147">
        <v>1</v>
      </c>
      <c r="E5" s="147">
        <v>1</v>
      </c>
      <c r="F5" s="147">
        <v>2</v>
      </c>
      <c r="G5" s="148">
        <f>INDEX(ABYSS_CONDITION!$B$4:$B$34,MATCH(ABYSS!B5,ABYSS_CONDITION!$F$4:$F$34,0))</f>
        <v>1</v>
      </c>
      <c r="H5" s="147">
        <v>25</v>
      </c>
      <c r="I5" s="147">
        <v>47</v>
      </c>
      <c r="J5" s="147">
        <v>1</v>
      </c>
      <c r="K5" s="147">
        <v>20</v>
      </c>
      <c r="L5" s="147">
        <f>IFERROR(INDEX(PENALTY_OPTION!$B$4:$B$248,MATCH(ABYSS!C5,PENALTY_OPTION!$L$4:$L$248,0)),0)</f>
        <v>2</v>
      </c>
      <c r="M5" s="147">
        <f>IFERROR(INDEX(ABYSS_MONSTER_LIST!$B:$B,MATCH(ABYSS!C5,ABYSS_MONSTER_LIST!$E:$E,0)),0)</f>
        <v>1012</v>
      </c>
      <c r="N5" s="147">
        <f>IFERROR(INDEX(ATTRIBUTE_GROUP!$B:$B,MATCH(ABYSS!C5,ATTRIBUTE_GROUP!$E:$E,0)),0)</f>
        <v>1012</v>
      </c>
      <c r="O5" s="147">
        <f t="shared" ref="O5:O68" si="1">IF(E5=4,0,1)</f>
        <v>1</v>
      </c>
      <c r="P5" s="148">
        <f>INDEX(REWARD!$B$6:$B$4545,MATCH(ABYSS!C5,REWARD!$J$6:$J$4545,0))</f>
        <v>3</v>
      </c>
      <c r="Q5" s="147" t="str">
        <f t="shared" ref="Q5:Q68" si="2">"GROUP_NAME_"&amp;D5</f>
        <v>GROUP_NAME_1</v>
      </c>
      <c r="R5" s="147" t="str">
        <f t="shared" ref="R5:R68" si="3">"GROUP_DESC_"&amp;D5</f>
        <v>GROUP_DESC_1</v>
      </c>
      <c r="S5" s="147" t="str">
        <f t="shared" ref="S5:S68" si="4">"GROUP_IMAGE_"&amp;D5</f>
        <v>GROUP_IMAGE_1</v>
      </c>
      <c r="T5" s="148" t="str">
        <f t="shared" ref="T5:T68" si="5">"ABYSS_NAME_"&amp;A5</f>
        <v>ABYSS_NAME_10112</v>
      </c>
      <c r="U5" s="147" t="str">
        <f t="shared" ref="U5:U68" si="6">"ABYSS_DESC_"&amp;D5</f>
        <v>ABYSS_DESC_1</v>
      </c>
      <c r="V5" s="147" t="str">
        <f t="shared" si="0"/>
        <v>ABYSS_IMAGE_10112</v>
      </c>
    </row>
    <row r="6" spans="1:26" ht="16.5" customHeight="1">
      <c r="A6" s="147">
        <f>10000+D6*ID규칙_비경_그룹_단위+E6*ID규칙_스테이지_타입_단위+COUNTIF($D$4:D6,D6)</f>
        <v>10113</v>
      </c>
      <c r="B6" s="5" t="str">
        <f>VLOOKUP(Q6,STRING!$A$3:$B$28,2,0)</f>
        <v>한 여름의 정원</v>
      </c>
      <c r="C6" s="5" t="str">
        <f>VLOOKUP(T6,STRING!$A$29:$B$202,2,0)</f>
        <v>축성 비경: 정화의 화염 III</v>
      </c>
      <c r="D6" s="147">
        <v>1</v>
      </c>
      <c r="E6" s="147">
        <v>1</v>
      </c>
      <c r="F6" s="147">
        <v>3</v>
      </c>
      <c r="G6" s="148">
        <f>INDEX(ABYSS_CONDITION!$B$4:$B$34,MATCH(ABYSS!B6,ABYSS_CONDITION!$F$4:$F$34,0))</f>
        <v>1</v>
      </c>
      <c r="H6" s="147">
        <v>30</v>
      </c>
      <c r="I6" s="147">
        <v>59</v>
      </c>
      <c r="J6" s="147">
        <v>1</v>
      </c>
      <c r="K6" s="147">
        <v>20</v>
      </c>
      <c r="L6" s="147">
        <f>IFERROR(INDEX(PENALTY_OPTION!$B$4:$B$248,MATCH(ABYSS!C6,PENALTY_OPTION!$L$4:$L$248,0)),0)</f>
        <v>3</v>
      </c>
      <c r="M6" s="147">
        <f>IFERROR(INDEX(ABYSS_MONSTER_LIST!$B:$B,MATCH(ABYSS!C6,ABYSS_MONSTER_LIST!$E:$E,0)),0)</f>
        <v>1013</v>
      </c>
      <c r="N6" s="147">
        <f>IFERROR(INDEX(ATTRIBUTE_GROUP!$B:$B,MATCH(ABYSS!C6,ATTRIBUTE_GROUP!$E:$E,0)),0)</f>
        <v>1013</v>
      </c>
      <c r="O6" s="147">
        <f t="shared" si="1"/>
        <v>1</v>
      </c>
      <c r="P6" s="148">
        <f>INDEX(REWARD!$B$6:$B$4545,MATCH(ABYSS!C6,REWARD!$J$6:$J$4545,0))</f>
        <v>4</v>
      </c>
      <c r="Q6" s="147" t="str">
        <f t="shared" si="2"/>
        <v>GROUP_NAME_1</v>
      </c>
      <c r="R6" s="147" t="str">
        <f t="shared" si="3"/>
        <v>GROUP_DESC_1</v>
      </c>
      <c r="S6" s="147" t="str">
        <f t="shared" si="4"/>
        <v>GROUP_IMAGE_1</v>
      </c>
      <c r="T6" s="148" t="str">
        <f t="shared" si="5"/>
        <v>ABYSS_NAME_10113</v>
      </c>
      <c r="U6" s="147" t="str">
        <f t="shared" si="6"/>
        <v>ABYSS_DESC_1</v>
      </c>
      <c r="V6" s="147" t="str">
        <f t="shared" si="0"/>
        <v>ABYSS_IMAGE_10113</v>
      </c>
    </row>
    <row r="7" spans="1:26" ht="16.5" customHeight="1">
      <c r="A7" s="147">
        <f>10000+D7*ID규칙_비경_그룹_단위+E7*ID규칙_스테이지_타입_단위+COUNTIF($D$4:D7,D7)</f>
        <v>10114</v>
      </c>
      <c r="B7" s="5" t="str">
        <f>VLOOKUP(Q7,STRING!$A$3:$B$28,2,0)</f>
        <v>한 여름의 정원</v>
      </c>
      <c r="C7" s="5" t="str">
        <f>VLOOKUP(T7,STRING!$A$29:$B$202,2,0)</f>
        <v>축성 비경: 정화의 화염 IV</v>
      </c>
      <c r="D7" s="147">
        <v>1</v>
      </c>
      <c r="E7" s="147">
        <v>1</v>
      </c>
      <c r="F7" s="147">
        <v>4</v>
      </c>
      <c r="G7" s="148">
        <f>INDEX(ABYSS_CONDITION!$B$4:$B$34,MATCH(ABYSS!B7,ABYSS_CONDITION!$F$4:$F$34,0))</f>
        <v>1</v>
      </c>
      <c r="H7" s="147">
        <v>35</v>
      </c>
      <c r="I7" s="147">
        <v>69</v>
      </c>
      <c r="J7" s="147">
        <v>1</v>
      </c>
      <c r="K7" s="147">
        <v>20</v>
      </c>
      <c r="L7" s="147">
        <f>IFERROR(INDEX(PENALTY_OPTION!$B$4:$B$248,MATCH(ABYSS!C7,PENALTY_OPTION!$L$4:$L$248,0)),0)</f>
        <v>4</v>
      </c>
      <c r="M7" s="147">
        <f>IFERROR(INDEX(ABYSS_MONSTER_LIST!$B:$B,MATCH(ABYSS!C7,ABYSS_MONSTER_LIST!$E:$E,0)),0)</f>
        <v>1014</v>
      </c>
      <c r="N7" s="147">
        <f>IFERROR(INDEX(ATTRIBUTE_GROUP!$B:$B,MATCH(ABYSS!C7,ATTRIBUTE_GROUP!$E:$E,0)),0)</f>
        <v>1014</v>
      </c>
      <c r="O7" s="147">
        <f t="shared" si="1"/>
        <v>1</v>
      </c>
      <c r="P7" s="148">
        <f>INDEX(REWARD!$B$6:$B$4545,MATCH(ABYSS!C7,REWARD!$J$6:$J$4545,0))</f>
        <v>5</v>
      </c>
      <c r="Q7" s="147" t="str">
        <f t="shared" si="2"/>
        <v>GROUP_NAME_1</v>
      </c>
      <c r="R7" s="147" t="str">
        <f t="shared" si="3"/>
        <v>GROUP_DESC_1</v>
      </c>
      <c r="S7" s="147" t="str">
        <f t="shared" si="4"/>
        <v>GROUP_IMAGE_1</v>
      </c>
      <c r="T7" s="148" t="str">
        <f t="shared" si="5"/>
        <v>ABYSS_NAME_10114</v>
      </c>
      <c r="U7" s="147" t="str">
        <f t="shared" si="6"/>
        <v>ABYSS_DESC_1</v>
      </c>
      <c r="V7" s="147" t="str">
        <f t="shared" si="0"/>
        <v>ABYSS_IMAGE_10114</v>
      </c>
    </row>
    <row r="8" spans="1:26" ht="16.5" customHeight="1">
      <c r="A8" s="147">
        <f>10000+D8*ID규칙_비경_그룹_단위+E8*ID규칙_스테이지_타입_단위+COUNTIF($D$4:D8,D8)</f>
        <v>10115</v>
      </c>
      <c r="B8" s="5" t="str">
        <f>VLOOKUP(Q8,STRING!$A$3:$B$28,2,0)</f>
        <v>한 여름의 정원</v>
      </c>
      <c r="C8" s="5" t="str">
        <f>VLOOKUP(T8,STRING!$A$29:$B$202,2,0)</f>
        <v>축성 비경: 정화의 화염 V</v>
      </c>
      <c r="D8" s="147">
        <v>1</v>
      </c>
      <c r="E8" s="147">
        <v>1</v>
      </c>
      <c r="F8" s="147">
        <v>5</v>
      </c>
      <c r="G8" s="148">
        <f>INDEX(ABYSS_CONDITION!$B$4:$B$34,MATCH(ABYSS!B8,ABYSS_CONDITION!$F$4:$F$34,0))</f>
        <v>1</v>
      </c>
      <c r="H8" s="147">
        <v>40</v>
      </c>
      <c r="I8" s="147">
        <v>80</v>
      </c>
      <c r="J8" s="147">
        <v>1</v>
      </c>
      <c r="K8" s="147">
        <v>20</v>
      </c>
      <c r="L8" s="147">
        <f>IFERROR(INDEX(PENALTY_OPTION!$B$4:$B$248,MATCH(ABYSS!C8,PENALTY_OPTION!$L$4:$L$248,0)),0)</f>
        <v>5</v>
      </c>
      <c r="M8" s="147">
        <f>IFERROR(INDEX(ABYSS_MONSTER_LIST!$B:$B,MATCH(ABYSS!C8,ABYSS_MONSTER_LIST!$E:$E,0)),0)</f>
        <v>1015</v>
      </c>
      <c r="N8" s="147">
        <f>IFERROR(INDEX(ATTRIBUTE_GROUP!$B:$B,MATCH(ABYSS!C8,ATTRIBUTE_GROUP!$E:$E,0)),0)</f>
        <v>1015</v>
      </c>
      <c r="O8" s="147">
        <f t="shared" si="1"/>
        <v>1</v>
      </c>
      <c r="P8" s="148">
        <f>INDEX(REWARD!$B$6:$B$4545,MATCH(ABYSS!C8,REWARD!$J$6:$J$4545,0))</f>
        <v>6</v>
      </c>
      <c r="Q8" s="147" t="str">
        <f t="shared" si="2"/>
        <v>GROUP_NAME_1</v>
      </c>
      <c r="R8" s="147" t="str">
        <f t="shared" si="3"/>
        <v>GROUP_DESC_1</v>
      </c>
      <c r="S8" s="147" t="str">
        <f t="shared" si="4"/>
        <v>GROUP_IMAGE_1</v>
      </c>
      <c r="T8" s="148" t="str">
        <f t="shared" si="5"/>
        <v>ABYSS_NAME_10115</v>
      </c>
      <c r="U8" s="147" t="str">
        <f t="shared" si="6"/>
        <v>ABYSS_DESC_1</v>
      </c>
      <c r="V8" s="147" t="str">
        <f t="shared" si="0"/>
        <v>ABYSS_IMAGE_10115</v>
      </c>
    </row>
    <row r="9" spans="1:26" ht="16.5" customHeight="1">
      <c r="A9" s="147">
        <f>10000+D9*ID규칙_비경_그룹_단위+E9*ID규칙_스테이지_타입_단위+COUNTIF($D$4:D9,D9)</f>
        <v>10116</v>
      </c>
      <c r="B9" s="5" t="str">
        <f>VLOOKUP(Q9,STRING!$A$3:$B$28,2,0)</f>
        <v>한 여름의 정원</v>
      </c>
      <c r="C9" s="5" t="str">
        <f>VLOOKUP(T9,STRING!$A$29:$B$202,2,0)</f>
        <v>축성 비경: 정화의 화염 VI</v>
      </c>
      <c r="D9" s="147">
        <v>1</v>
      </c>
      <c r="E9" s="147">
        <v>1</v>
      </c>
      <c r="F9" s="147">
        <v>6</v>
      </c>
      <c r="G9" s="148">
        <f>INDEX(ABYSS_CONDITION!$B$4:$B$34,MATCH(ABYSS!B9,ABYSS_CONDITION!$F$4:$F$34,0))</f>
        <v>1</v>
      </c>
      <c r="H9" s="147">
        <v>45</v>
      </c>
      <c r="I9" s="147">
        <v>90</v>
      </c>
      <c r="J9" s="147">
        <v>1</v>
      </c>
      <c r="K9" s="147">
        <v>20</v>
      </c>
      <c r="L9" s="147">
        <f>IFERROR(INDEX(PENALTY_OPTION!$B$4:$B$248,MATCH(ABYSS!C9,PENALTY_OPTION!$L$4:$L$248,0)),0)</f>
        <v>6</v>
      </c>
      <c r="M9" s="147">
        <f>IFERROR(INDEX(ABYSS_MONSTER_LIST!$B:$B,MATCH(ABYSS!C9,ABYSS_MONSTER_LIST!$E:$E,0)),0)</f>
        <v>1016</v>
      </c>
      <c r="N9" s="147">
        <f>IFERROR(INDEX(ATTRIBUTE_GROUP!$B:$B,MATCH(ABYSS!C9,ATTRIBUTE_GROUP!$E:$E,0)),0)</f>
        <v>1016</v>
      </c>
      <c r="O9" s="147">
        <f t="shared" si="1"/>
        <v>1</v>
      </c>
      <c r="P9" s="148">
        <f>INDEX(REWARD!$B$6:$B$4545,MATCH(ABYSS!C9,REWARD!$J$6:$J$4545,0))</f>
        <v>7</v>
      </c>
      <c r="Q9" s="147" t="str">
        <f t="shared" si="2"/>
        <v>GROUP_NAME_1</v>
      </c>
      <c r="R9" s="147" t="str">
        <f t="shared" si="3"/>
        <v>GROUP_DESC_1</v>
      </c>
      <c r="S9" s="147" t="str">
        <f t="shared" si="4"/>
        <v>GROUP_IMAGE_1</v>
      </c>
      <c r="T9" s="148" t="str">
        <f t="shared" si="5"/>
        <v>ABYSS_NAME_10116</v>
      </c>
      <c r="U9" s="147" t="str">
        <f t="shared" si="6"/>
        <v>ABYSS_DESC_1</v>
      </c>
      <c r="V9" s="147" t="str">
        <f t="shared" si="0"/>
        <v>ABYSS_IMAGE_10116</v>
      </c>
    </row>
    <row r="10" spans="1:26" ht="16.5" customHeight="1">
      <c r="A10" s="147">
        <f>10000+D10*ID규칙_비경_그룹_단위+E10*ID규칙_스테이지_타입_단위+COUNTIF($D$4:D10,D10)</f>
        <v>10211</v>
      </c>
      <c r="B10" s="5" t="str">
        <f>VLOOKUP(Q10,STRING!$A$3:$B$28,2,0)</f>
        <v>각인의 골짜기</v>
      </c>
      <c r="C10" s="5" t="str">
        <f>VLOOKUP(T10,STRING!$A$29:$B$202,2,0)</f>
        <v>축성 비경: 강철의 춤 I</v>
      </c>
      <c r="D10" s="147">
        <v>2</v>
      </c>
      <c r="E10" s="147">
        <v>1</v>
      </c>
      <c r="F10" s="147">
        <v>1</v>
      </c>
      <c r="G10" s="148">
        <f>INDEX(ABYSS_CONDITION!$B$4:$B$34,MATCH(ABYSS!B10,ABYSS_CONDITION!$F$4:$F$34,0))</f>
        <v>2</v>
      </c>
      <c r="H10" s="147">
        <v>25</v>
      </c>
      <c r="I10" s="147">
        <v>47</v>
      </c>
      <c r="J10" s="147">
        <v>1</v>
      </c>
      <c r="K10" s="147">
        <v>20</v>
      </c>
      <c r="L10" s="147">
        <f>IFERROR(INDEX(PENALTY_OPTION!$B$4:$B$248,MATCH(ABYSS!C10,PENALTY_OPTION!$L$4:$L$248,0)),0)</f>
        <v>7</v>
      </c>
      <c r="M10" s="147">
        <f>IFERROR(INDEX(ABYSS_MONSTER_LIST!$B:$B,MATCH(ABYSS!C10,ABYSS_MONSTER_LIST!$E:$E,0)),0)</f>
        <v>1021</v>
      </c>
      <c r="N10" s="147">
        <f>IFERROR(INDEX(ATTRIBUTE_GROUP!$B:$B,MATCH(ABYSS!C10,ATTRIBUTE_GROUP!$E:$E,0)),0)</f>
        <v>1021</v>
      </c>
      <c r="O10" s="147">
        <f t="shared" si="1"/>
        <v>1</v>
      </c>
      <c r="P10" s="148">
        <f>INDEX(REWARD!$B$6:$B$4545,MATCH(ABYSS!C10,REWARD!$J$6:$J$4545,0))</f>
        <v>8</v>
      </c>
      <c r="Q10" s="147" t="str">
        <f t="shared" si="2"/>
        <v>GROUP_NAME_2</v>
      </c>
      <c r="R10" s="147" t="str">
        <f t="shared" si="3"/>
        <v>GROUP_DESC_2</v>
      </c>
      <c r="S10" s="147" t="str">
        <f t="shared" si="4"/>
        <v>GROUP_IMAGE_2</v>
      </c>
      <c r="T10" s="148" t="str">
        <f t="shared" si="5"/>
        <v>ABYSS_NAME_10211</v>
      </c>
      <c r="U10" s="147" t="str">
        <f t="shared" si="6"/>
        <v>ABYSS_DESC_2</v>
      </c>
      <c r="V10" s="147" t="str">
        <f t="shared" si="0"/>
        <v>ABYSS_IMAGE_10211</v>
      </c>
      <c r="W10" s="1"/>
      <c r="X10" s="1"/>
    </row>
    <row r="11" spans="1:26" ht="16.5" customHeight="1">
      <c r="A11" s="147">
        <f>10000+D11*ID규칙_비경_그룹_단위+E11*ID규칙_스테이지_타입_단위+COUNTIF($D$4:D11,D11)</f>
        <v>10212</v>
      </c>
      <c r="B11" s="5" t="str">
        <f>VLOOKUP(Q11,STRING!$A$3:$B$28,2,0)</f>
        <v>각인의 골짜기</v>
      </c>
      <c r="C11" s="5" t="str">
        <f>VLOOKUP(T11,STRING!$A$29:$B$202,2,0)</f>
        <v>축성 비경: 강철의 춤 II</v>
      </c>
      <c r="D11" s="147">
        <v>2</v>
      </c>
      <c r="E11" s="147">
        <v>1</v>
      </c>
      <c r="F11" s="147">
        <v>2</v>
      </c>
      <c r="G11" s="148">
        <f>INDEX(ABYSS_CONDITION!$B$4:$B$34,MATCH(ABYSS!B11,ABYSS_CONDITION!$F$4:$F$34,0))</f>
        <v>2</v>
      </c>
      <c r="H11" s="147">
        <v>30</v>
      </c>
      <c r="I11" s="147">
        <v>59</v>
      </c>
      <c r="J11" s="147">
        <v>1</v>
      </c>
      <c r="K11" s="147">
        <v>20</v>
      </c>
      <c r="L11" s="147">
        <f>IFERROR(INDEX(PENALTY_OPTION!$B$4:$B$248,MATCH(ABYSS!C11,PENALTY_OPTION!$L$4:$L$248,0)),0)</f>
        <v>8</v>
      </c>
      <c r="M11" s="147">
        <f>IFERROR(INDEX(ABYSS_MONSTER_LIST!$B:$B,MATCH(ABYSS!C11,ABYSS_MONSTER_LIST!$E:$E,0)),0)</f>
        <v>1022</v>
      </c>
      <c r="N11" s="147">
        <f>IFERROR(INDEX(ATTRIBUTE_GROUP!$B:$B,MATCH(ABYSS!C11,ATTRIBUTE_GROUP!$E:$E,0)),0)</f>
        <v>1022</v>
      </c>
      <c r="O11" s="147">
        <f t="shared" si="1"/>
        <v>1</v>
      </c>
      <c r="P11" s="148">
        <f>INDEX(REWARD!$B$6:$B$4545,MATCH(ABYSS!C11,REWARD!$J$6:$J$4545,0))</f>
        <v>9</v>
      </c>
      <c r="Q11" s="147" t="str">
        <f t="shared" si="2"/>
        <v>GROUP_NAME_2</v>
      </c>
      <c r="R11" s="147" t="str">
        <f t="shared" si="3"/>
        <v>GROUP_DESC_2</v>
      </c>
      <c r="S11" s="147" t="str">
        <f t="shared" si="4"/>
        <v>GROUP_IMAGE_2</v>
      </c>
      <c r="T11" s="148" t="str">
        <f t="shared" si="5"/>
        <v>ABYSS_NAME_10212</v>
      </c>
      <c r="U11" s="147" t="str">
        <f t="shared" si="6"/>
        <v>ABYSS_DESC_2</v>
      </c>
      <c r="V11" s="147" t="str">
        <f t="shared" si="0"/>
        <v>ABYSS_IMAGE_10212</v>
      </c>
      <c r="W11" s="1"/>
      <c r="X11" s="1"/>
    </row>
    <row r="12" spans="1:26" ht="16.5" customHeight="1">
      <c r="A12" s="147">
        <f>10000+D12*ID규칙_비경_그룹_단위+E12*ID규칙_스테이지_타입_단위+COUNTIF($D$4:D12,D12)</f>
        <v>10213</v>
      </c>
      <c r="B12" s="5" t="str">
        <f>VLOOKUP(Q12,STRING!$A$3:$B$28,2,0)</f>
        <v>각인의 골짜기</v>
      </c>
      <c r="C12" s="5" t="str">
        <f>VLOOKUP(T12,STRING!$A$29:$B$202,2,0)</f>
        <v>축성 비경: 강철의 춤 III</v>
      </c>
      <c r="D12" s="147">
        <v>2</v>
      </c>
      <c r="E12" s="147">
        <v>1</v>
      </c>
      <c r="F12" s="147">
        <v>3</v>
      </c>
      <c r="G12" s="148">
        <f>INDEX(ABYSS_CONDITION!$B$4:$B$34,MATCH(ABYSS!B12,ABYSS_CONDITION!$F$4:$F$34,0))</f>
        <v>2</v>
      </c>
      <c r="H12" s="147">
        <v>35</v>
      </c>
      <c r="I12" s="147">
        <v>69</v>
      </c>
      <c r="J12" s="147">
        <v>1</v>
      </c>
      <c r="K12" s="147">
        <v>20</v>
      </c>
      <c r="L12" s="147">
        <f>IFERROR(INDEX(PENALTY_OPTION!$B$4:$B$248,MATCH(ABYSS!C12,PENALTY_OPTION!$L$4:$L$248,0)),0)</f>
        <v>9</v>
      </c>
      <c r="M12" s="147">
        <f>IFERROR(INDEX(ABYSS_MONSTER_LIST!$B:$B,MATCH(ABYSS!C12,ABYSS_MONSTER_LIST!$E:$E,0)),0)</f>
        <v>1023</v>
      </c>
      <c r="N12" s="147">
        <f>IFERROR(INDEX(ATTRIBUTE_GROUP!$B:$B,MATCH(ABYSS!C12,ATTRIBUTE_GROUP!$E:$E,0)),0)</f>
        <v>1023</v>
      </c>
      <c r="O12" s="147">
        <f t="shared" si="1"/>
        <v>1</v>
      </c>
      <c r="P12" s="148">
        <f>INDEX(REWARD!$B$6:$B$4545,MATCH(ABYSS!C12,REWARD!$J$6:$J$4545,0))</f>
        <v>10</v>
      </c>
      <c r="Q12" s="147" t="str">
        <f t="shared" si="2"/>
        <v>GROUP_NAME_2</v>
      </c>
      <c r="R12" s="147" t="str">
        <f t="shared" si="3"/>
        <v>GROUP_DESC_2</v>
      </c>
      <c r="S12" s="147" t="str">
        <f t="shared" si="4"/>
        <v>GROUP_IMAGE_2</v>
      </c>
      <c r="T12" s="148" t="str">
        <f t="shared" si="5"/>
        <v>ABYSS_NAME_10213</v>
      </c>
      <c r="U12" s="147" t="str">
        <f t="shared" si="6"/>
        <v>ABYSS_DESC_2</v>
      </c>
      <c r="V12" s="147" t="str">
        <f t="shared" si="0"/>
        <v>ABYSS_IMAGE_10213</v>
      </c>
      <c r="W12" s="1"/>
      <c r="X12" s="1"/>
    </row>
    <row r="13" spans="1:26" ht="16.5" customHeight="1">
      <c r="A13" s="147">
        <f>10000+D13*ID규칙_비경_그룹_단위+E13*ID규칙_스테이지_타입_단위+COUNTIF($D$4:D13,D13)</f>
        <v>10214</v>
      </c>
      <c r="B13" s="5" t="str">
        <f>VLOOKUP(Q13,STRING!$A$3:$B$28,2,0)</f>
        <v>각인의 골짜기</v>
      </c>
      <c r="C13" s="5" t="str">
        <f>VLOOKUP(T13,STRING!$A$29:$B$202,2,0)</f>
        <v>축성 비경: 강철의 춤 IV</v>
      </c>
      <c r="D13" s="147">
        <v>2</v>
      </c>
      <c r="E13" s="147">
        <v>1</v>
      </c>
      <c r="F13" s="147">
        <v>4</v>
      </c>
      <c r="G13" s="148">
        <f>INDEX(ABYSS_CONDITION!$B$4:$B$34,MATCH(ABYSS!B13,ABYSS_CONDITION!$F$4:$F$34,0))</f>
        <v>2</v>
      </c>
      <c r="H13" s="147">
        <v>40</v>
      </c>
      <c r="I13" s="147">
        <v>80</v>
      </c>
      <c r="J13" s="147">
        <v>1</v>
      </c>
      <c r="K13" s="147">
        <v>20</v>
      </c>
      <c r="L13" s="147">
        <f>IFERROR(INDEX(PENALTY_OPTION!$B$4:$B$248,MATCH(ABYSS!C13,PENALTY_OPTION!$L$4:$L$248,0)),0)</f>
        <v>10</v>
      </c>
      <c r="M13" s="147">
        <f>IFERROR(INDEX(ABYSS_MONSTER_LIST!$B:$B,MATCH(ABYSS!C13,ABYSS_MONSTER_LIST!$E:$E,0)),0)</f>
        <v>1024</v>
      </c>
      <c r="N13" s="147">
        <f>IFERROR(INDEX(ATTRIBUTE_GROUP!$B:$B,MATCH(ABYSS!C13,ATTRIBUTE_GROUP!$E:$E,0)),0)</f>
        <v>1024</v>
      </c>
      <c r="O13" s="147">
        <f t="shared" si="1"/>
        <v>1</v>
      </c>
      <c r="P13" s="148">
        <f>INDEX(REWARD!$B$6:$B$4545,MATCH(ABYSS!C13,REWARD!$J$6:$J$4545,0))</f>
        <v>11</v>
      </c>
      <c r="Q13" s="147" t="str">
        <f t="shared" si="2"/>
        <v>GROUP_NAME_2</v>
      </c>
      <c r="R13" s="147" t="str">
        <f t="shared" si="3"/>
        <v>GROUP_DESC_2</v>
      </c>
      <c r="S13" s="147" t="str">
        <f t="shared" si="4"/>
        <v>GROUP_IMAGE_2</v>
      </c>
      <c r="T13" s="148" t="str">
        <f t="shared" si="5"/>
        <v>ABYSS_NAME_10214</v>
      </c>
      <c r="U13" s="147" t="str">
        <f t="shared" si="6"/>
        <v>ABYSS_DESC_2</v>
      </c>
      <c r="V13" s="147" t="str">
        <f t="shared" si="0"/>
        <v>ABYSS_IMAGE_10214</v>
      </c>
      <c r="W13" s="1"/>
      <c r="X13" s="1"/>
    </row>
    <row r="14" spans="1:26" ht="16.5" customHeight="1">
      <c r="A14" s="147">
        <f>10000+D14*ID규칙_비경_그룹_단위+E14*ID규칙_스테이지_타입_단위+COUNTIF($D$4:D14,D14)</f>
        <v>10215</v>
      </c>
      <c r="B14" s="5" t="str">
        <f>VLOOKUP(Q14,STRING!$A$3:$B$28,2,0)</f>
        <v>각인의 골짜기</v>
      </c>
      <c r="C14" s="5" t="str">
        <f>VLOOKUP(T14,STRING!$A$29:$B$202,2,0)</f>
        <v>축성 비경: 강철의 춤 V</v>
      </c>
      <c r="D14" s="147">
        <v>2</v>
      </c>
      <c r="E14" s="147">
        <v>1</v>
      </c>
      <c r="F14" s="147">
        <v>5</v>
      </c>
      <c r="G14" s="148">
        <f>INDEX(ABYSS_CONDITION!$B$4:$B$34,MATCH(ABYSS!B14,ABYSS_CONDITION!$F$4:$F$34,0))</f>
        <v>2</v>
      </c>
      <c r="H14" s="147">
        <v>45</v>
      </c>
      <c r="I14" s="147">
        <v>90</v>
      </c>
      <c r="J14" s="147">
        <v>1</v>
      </c>
      <c r="K14" s="147">
        <v>20</v>
      </c>
      <c r="L14" s="147">
        <f>IFERROR(INDEX(PENALTY_OPTION!$B$4:$B$248,MATCH(ABYSS!C14,PENALTY_OPTION!$L$4:$L$248,0)),0)</f>
        <v>11</v>
      </c>
      <c r="M14" s="147">
        <f>IFERROR(INDEX(ABYSS_MONSTER_LIST!$B:$B,MATCH(ABYSS!C14,ABYSS_MONSTER_LIST!$E:$E,0)),0)</f>
        <v>1025</v>
      </c>
      <c r="N14" s="147">
        <f>IFERROR(INDEX(ATTRIBUTE_GROUP!$B:$B,MATCH(ABYSS!C14,ATTRIBUTE_GROUP!$E:$E,0)),0)</f>
        <v>1025</v>
      </c>
      <c r="O14" s="147">
        <f t="shared" si="1"/>
        <v>1</v>
      </c>
      <c r="P14" s="148">
        <f>INDEX(REWARD!$B$6:$B$4545,MATCH(ABYSS!C14,REWARD!$J$6:$J$4545,0))</f>
        <v>12</v>
      </c>
      <c r="Q14" s="147" t="str">
        <f t="shared" si="2"/>
        <v>GROUP_NAME_2</v>
      </c>
      <c r="R14" s="147" t="str">
        <f t="shared" si="3"/>
        <v>GROUP_DESC_2</v>
      </c>
      <c r="S14" s="147" t="str">
        <f t="shared" si="4"/>
        <v>GROUP_IMAGE_2</v>
      </c>
      <c r="T14" s="148" t="str">
        <f t="shared" si="5"/>
        <v>ABYSS_NAME_10215</v>
      </c>
      <c r="U14" s="147" t="str">
        <f t="shared" si="6"/>
        <v>ABYSS_DESC_2</v>
      </c>
      <c r="V14" s="147" t="str">
        <f t="shared" si="0"/>
        <v>ABYSS_IMAGE_10215</v>
      </c>
      <c r="W14" s="1"/>
      <c r="X14" s="1"/>
    </row>
    <row r="15" spans="1:26" ht="16.5" customHeight="1">
      <c r="A15" s="147">
        <f>10000+D15*ID규칙_비경_그룹_단위+E15*ID규칙_스테이지_타입_단위+COUNTIF($D$4:D15,D15)</f>
        <v>10311</v>
      </c>
      <c r="B15" s="5" t="str">
        <f>VLOOKUP(Q15,STRING!$A$3:$B$28,2,0)</f>
        <v>하늘을 찌르는 땅</v>
      </c>
      <c r="C15" s="5" t="str">
        <f>VLOOKUP(T15,STRING!$A$29:$B$202,2,0)</f>
        <v>축성 비경: 경칩 I</v>
      </c>
      <c r="D15" s="148">
        <v>3</v>
      </c>
      <c r="E15" s="147">
        <v>1</v>
      </c>
      <c r="F15" s="147">
        <v>1</v>
      </c>
      <c r="G15" s="148">
        <f>INDEX(ABYSS_CONDITION!$B$4:$B$34,MATCH(ABYSS!B15,ABYSS_CONDITION!$F$4:$F$34,0))</f>
        <v>3</v>
      </c>
      <c r="H15" s="147">
        <v>22</v>
      </c>
      <c r="I15" s="147">
        <v>34</v>
      </c>
      <c r="J15" s="147">
        <v>1</v>
      </c>
      <c r="K15" s="147">
        <v>20</v>
      </c>
      <c r="L15" s="147">
        <f>IFERROR(INDEX(PENALTY_OPTION!$B$4:$B$248,MATCH(ABYSS!C15,PENALTY_OPTION!$L$4:$L$248,0)),0)</f>
        <v>12</v>
      </c>
      <c r="M15" s="147">
        <f>IFERROR(INDEX(ABYSS_MONSTER_LIST!$B:$B,MATCH(ABYSS!C15,ABYSS_MONSTER_LIST!$E:$E,0)),0)</f>
        <v>1031</v>
      </c>
      <c r="N15" s="147">
        <f>IFERROR(INDEX(ATTRIBUTE_GROUP!$B:$B,MATCH(ABYSS!C15,ATTRIBUTE_GROUP!$E:$E,0)),0)</f>
        <v>1031</v>
      </c>
      <c r="O15" s="147">
        <f t="shared" si="1"/>
        <v>1</v>
      </c>
      <c r="P15" s="148">
        <f>INDEX(REWARD!$B$6:$B$4545,MATCH(ABYSS!C15,REWARD!$J$6:$J$4545,0))</f>
        <v>13</v>
      </c>
      <c r="Q15" s="147" t="str">
        <f t="shared" si="2"/>
        <v>GROUP_NAME_3</v>
      </c>
      <c r="R15" s="147" t="str">
        <f t="shared" si="3"/>
        <v>GROUP_DESC_3</v>
      </c>
      <c r="S15" s="147" t="str">
        <f t="shared" si="4"/>
        <v>GROUP_IMAGE_3</v>
      </c>
      <c r="T15" s="148" t="str">
        <f t="shared" si="5"/>
        <v>ABYSS_NAME_10311</v>
      </c>
      <c r="U15" s="147" t="str">
        <f t="shared" si="6"/>
        <v>ABYSS_DESC_3</v>
      </c>
      <c r="V15" s="147" t="str">
        <f t="shared" si="0"/>
        <v>ABYSS_IMAGE_10311</v>
      </c>
      <c r="W15" s="1"/>
      <c r="X15" s="1"/>
    </row>
    <row r="16" spans="1:26" ht="16.5" customHeight="1">
      <c r="A16" s="147">
        <f>10000+D16*ID규칙_비경_그룹_단위+E16*ID규칙_스테이지_타입_단위+COUNTIF($D$4:D16,D16)</f>
        <v>10312</v>
      </c>
      <c r="B16" s="5" t="str">
        <f>VLOOKUP(Q16,STRING!$A$3:$B$28,2,0)</f>
        <v>하늘을 찌르는 땅</v>
      </c>
      <c r="C16" s="5" t="str">
        <f>VLOOKUP(T16,STRING!$A$29:$B$202,2,0)</f>
        <v>축성 비경: 경칩 II</v>
      </c>
      <c r="D16" s="148">
        <v>3</v>
      </c>
      <c r="E16" s="147">
        <v>1</v>
      </c>
      <c r="F16" s="147">
        <v>2</v>
      </c>
      <c r="G16" s="148">
        <f>INDEX(ABYSS_CONDITION!$B$4:$B$34,MATCH(ABYSS!B16,ABYSS_CONDITION!$F$4:$F$34,0))</f>
        <v>3</v>
      </c>
      <c r="H16" s="147">
        <v>25</v>
      </c>
      <c r="I16" s="147">
        <v>47</v>
      </c>
      <c r="J16" s="147">
        <v>1</v>
      </c>
      <c r="K16" s="147">
        <v>20</v>
      </c>
      <c r="L16" s="147">
        <f>IFERROR(INDEX(PENALTY_OPTION!$B$4:$B$248,MATCH(ABYSS!C16,PENALTY_OPTION!$L$4:$L$248,0)),0)</f>
        <v>13</v>
      </c>
      <c r="M16" s="147">
        <f>IFERROR(INDEX(ABYSS_MONSTER_LIST!$B:$B,MATCH(ABYSS!C16,ABYSS_MONSTER_LIST!$E:$E,0)),0)</f>
        <v>1032</v>
      </c>
      <c r="N16" s="147">
        <f>IFERROR(INDEX(ATTRIBUTE_GROUP!$B:$B,MATCH(ABYSS!C16,ATTRIBUTE_GROUP!$E:$E,0)),0)</f>
        <v>1032</v>
      </c>
      <c r="O16" s="147">
        <f t="shared" si="1"/>
        <v>1</v>
      </c>
      <c r="P16" s="148">
        <f>INDEX(REWARD!$B$6:$B$4545,MATCH(ABYSS!C16,REWARD!$J$6:$J$4545,0))</f>
        <v>14</v>
      </c>
      <c r="Q16" s="147" t="str">
        <f t="shared" si="2"/>
        <v>GROUP_NAME_3</v>
      </c>
      <c r="R16" s="147" t="str">
        <f t="shared" si="3"/>
        <v>GROUP_DESC_3</v>
      </c>
      <c r="S16" s="147" t="str">
        <f t="shared" si="4"/>
        <v>GROUP_IMAGE_3</v>
      </c>
      <c r="T16" s="148" t="str">
        <f t="shared" si="5"/>
        <v>ABYSS_NAME_10312</v>
      </c>
      <c r="U16" s="147" t="str">
        <f t="shared" si="6"/>
        <v>ABYSS_DESC_3</v>
      </c>
      <c r="V16" s="147" t="str">
        <f t="shared" si="0"/>
        <v>ABYSS_IMAGE_10312</v>
      </c>
      <c r="Z16" s="6"/>
    </row>
    <row r="17" spans="1:26" ht="16.5" customHeight="1">
      <c r="A17" s="147">
        <f>10000+D17*ID규칙_비경_그룹_단위+E17*ID규칙_스테이지_타입_단위+COUNTIF($D$4:D17,D17)</f>
        <v>10313</v>
      </c>
      <c r="B17" s="5" t="str">
        <f>VLOOKUP(Q17,STRING!$A$3:$B$28,2,0)</f>
        <v>하늘을 찌르는 땅</v>
      </c>
      <c r="C17" s="5" t="str">
        <f>VLOOKUP(T17,STRING!$A$29:$B$202,2,0)</f>
        <v>축성 비경: 경칩 III</v>
      </c>
      <c r="D17" s="148">
        <v>3</v>
      </c>
      <c r="E17" s="147">
        <v>1</v>
      </c>
      <c r="F17" s="147">
        <v>3</v>
      </c>
      <c r="G17" s="148">
        <f>INDEX(ABYSS_CONDITION!$B$4:$B$34,MATCH(ABYSS!B17,ABYSS_CONDITION!$F$4:$F$34,0))</f>
        <v>3</v>
      </c>
      <c r="H17" s="147">
        <v>30</v>
      </c>
      <c r="I17" s="147">
        <v>59</v>
      </c>
      <c r="J17" s="147">
        <v>1</v>
      </c>
      <c r="K17" s="147">
        <v>20</v>
      </c>
      <c r="L17" s="147">
        <f>IFERROR(INDEX(PENALTY_OPTION!$B$4:$B$248,MATCH(ABYSS!C17,PENALTY_OPTION!$L$4:$L$248,0)),0)</f>
        <v>14</v>
      </c>
      <c r="M17" s="147">
        <f>IFERROR(INDEX(ABYSS_MONSTER_LIST!$B:$B,MATCH(ABYSS!C17,ABYSS_MONSTER_LIST!$E:$E,0)),0)</f>
        <v>1033</v>
      </c>
      <c r="N17" s="147">
        <f>IFERROR(INDEX(ATTRIBUTE_GROUP!$B:$B,MATCH(ABYSS!C17,ATTRIBUTE_GROUP!$E:$E,0)),0)</f>
        <v>1033</v>
      </c>
      <c r="O17" s="147">
        <f t="shared" si="1"/>
        <v>1</v>
      </c>
      <c r="P17" s="148">
        <f>INDEX(REWARD!$B$6:$B$4545,MATCH(ABYSS!C17,REWARD!$J$6:$J$4545,0))</f>
        <v>15</v>
      </c>
      <c r="Q17" s="147" t="str">
        <f t="shared" si="2"/>
        <v>GROUP_NAME_3</v>
      </c>
      <c r="R17" s="147" t="str">
        <f t="shared" si="3"/>
        <v>GROUP_DESC_3</v>
      </c>
      <c r="S17" s="147" t="str">
        <f t="shared" si="4"/>
        <v>GROUP_IMAGE_3</v>
      </c>
      <c r="T17" s="148" t="str">
        <f t="shared" si="5"/>
        <v>ABYSS_NAME_10313</v>
      </c>
      <c r="U17" s="147" t="str">
        <f t="shared" si="6"/>
        <v>ABYSS_DESC_3</v>
      </c>
      <c r="V17" s="147" t="str">
        <f t="shared" si="0"/>
        <v>ABYSS_IMAGE_10313</v>
      </c>
      <c r="Z17" s="7"/>
    </row>
    <row r="18" spans="1:26" ht="16.5" customHeight="1">
      <c r="A18" s="147">
        <f>10000+D18*ID규칙_비경_그룹_단위+E18*ID규칙_스테이지_타입_단위+COUNTIF($D$4:D18,D18)</f>
        <v>10314</v>
      </c>
      <c r="B18" s="5" t="str">
        <f>VLOOKUP(Q18,STRING!$A$3:$B$28,2,0)</f>
        <v>하늘을 찌르는 땅</v>
      </c>
      <c r="C18" s="5" t="str">
        <f>VLOOKUP(T18,STRING!$A$29:$B$202,2,0)</f>
        <v>축성 비경: 경칩 IV</v>
      </c>
      <c r="D18" s="148">
        <v>3</v>
      </c>
      <c r="E18" s="147">
        <v>1</v>
      </c>
      <c r="F18" s="147">
        <v>4</v>
      </c>
      <c r="G18" s="148">
        <f>INDEX(ABYSS_CONDITION!$B$4:$B$34,MATCH(ABYSS!B18,ABYSS_CONDITION!$F$4:$F$34,0))</f>
        <v>3</v>
      </c>
      <c r="H18" s="147">
        <v>35</v>
      </c>
      <c r="I18" s="147">
        <v>69</v>
      </c>
      <c r="J18" s="147">
        <v>1</v>
      </c>
      <c r="K18" s="147">
        <v>20</v>
      </c>
      <c r="L18" s="147">
        <f>IFERROR(INDEX(PENALTY_OPTION!$B$4:$B$248,MATCH(ABYSS!C18,PENALTY_OPTION!$L$4:$L$248,0)),0)</f>
        <v>15</v>
      </c>
      <c r="M18" s="147">
        <f>IFERROR(INDEX(ABYSS_MONSTER_LIST!$B:$B,MATCH(ABYSS!C18,ABYSS_MONSTER_LIST!$E:$E,0)),0)</f>
        <v>1034</v>
      </c>
      <c r="N18" s="147">
        <f>IFERROR(INDEX(ATTRIBUTE_GROUP!$B:$B,MATCH(ABYSS!C18,ATTRIBUTE_GROUP!$E:$E,0)),0)</f>
        <v>1034</v>
      </c>
      <c r="O18" s="147">
        <f t="shared" si="1"/>
        <v>1</v>
      </c>
      <c r="P18" s="148">
        <f>INDEX(REWARD!$B$6:$B$4545,MATCH(ABYSS!C18,REWARD!$J$6:$J$4545,0))</f>
        <v>16</v>
      </c>
      <c r="Q18" s="147" t="str">
        <f t="shared" si="2"/>
        <v>GROUP_NAME_3</v>
      </c>
      <c r="R18" s="147" t="str">
        <f t="shared" si="3"/>
        <v>GROUP_DESC_3</v>
      </c>
      <c r="S18" s="147" t="str">
        <f t="shared" si="4"/>
        <v>GROUP_IMAGE_3</v>
      </c>
      <c r="T18" s="148" t="str">
        <f t="shared" si="5"/>
        <v>ABYSS_NAME_10314</v>
      </c>
      <c r="U18" s="147" t="str">
        <f t="shared" si="6"/>
        <v>ABYSS_DESC_3</v>
      </c>
      <c r="V18" s="147" t="str">
        <f t="shared" si="0"/>
        <v>ABYSS_IMAGE_10314</v>
      </c>
      <c r="Z18" s="6"/>
    </row>
    <row r="19" spans="1:26" ht="16.5" customHeight="1">
      <c r="A19" s="147">
        <f>10000+D19*ID규칙_비경_그룹_단위+E19*ID규칙_스테이지_타입_단위+COUNTIF($D$4:D19,D19)</f>
        <v>10315</v>
      </c>
      <c r="B19" s="5" t="str">
        <f>VLOOKUP(Q19,STRING!$A$3:$B$28,2,0)</f>
        <v>하늘을 찌르는 땅</v>
      </c>
      <c r="C19" s="5" t="str">
        <f>VLOOKUP(T19,STRING!$A$29:$B$202,2,0)</f>
        <v>축성 비경: 경칩 V</v>
      </c>
      <c r="D19" s="148">
        <v>3</v>
      </c>
      <c r="E19" s="147">
        <v>1</v>
      </c>
      <c r="F19" s="147">
        <v>5</v>
      </c>
      <c r="G19" s="148">
        <f>INDEX(ABYSS_CONDITION!$B$4:$B$34,MATCH(ABYSS!B19,ABYSS_CONDITION!$F$4:$F$34,0))</f>
        <v>3</v>
      </c>
      <c r="H19" s="147">
        <v>40</v>
      </c>
      <c r="I19" s="147">
        <v>80</v>
      </c>
      <c r="J19" s="147">
        <v>1</v>
      </c>
      <c r="K19" s="147">
        <v>20</v>
      </c>
      <c r="L19" s="147">
        <f>IFERROR(INDEX(PENALTY_OPTION!$B$4:$B$248,MATCH(ABYSS!C19,PENALTY_OPTION!$L$4:$L$248,0)),0)</f>
        <v>16</v>
      </c>
      <c r="M19" s="147">
        <f>IFERROR(INDEX(ABYSS_MONSTER_LIST!$B:$B,MATCH(ABYSS!C19,ABYSS_MONSTER_LIST!$E:$E,0)),0)</f>
        <v>1035</v>
      </c>
      <c r="N19" s="147">
        <f>IFERROR(INDEX(ATTRIBUTE_GROUP!$B:$B,MATCH(ABYSS!C19,ATTRIBUTE_GROUP!$E:$E,0)),0)</f>
        <v>1035</v>
      </c>
      <c r="O19" s="147">
        <f t="shared" si="1"/>
        <v>1</v>
      </c>
      <c r="P19" s="148">
        <f>INDEX(REWARD!$B$6:$B$4545,MATCH(ABYSS!C19,REWARD!$J$6:$J$4545,0))</f>
        <v>17</v>
      </c>
      <c r="Q19" s="147" t="str">
        <f t="shared" si="2"/>
        <v>GROUP_NAME_3</v>
      </c>
      <c r="R19" s="147" t="str">
        <f t="shared" si="3"/>
        <v>GROUP_DESC_3</v>
      </c>
      <c r="S19" s="147" t="str">
        <f t="shared" si="4"/>
        <v>GROUP_IMAGE_3</v>
      </c>
      <c r="T19" s="148" t="str">
        <f t="shared" si="5"/>
        <v>ABYSS_NAME_10315</v>
      </c>
      <c r="U19" s="147" t="str">
        <f t="shared" si="6"/>
        <v>ABYSS_DESC_3</v>
      </c>
      <c r="V19" s="147" t="str">
        <f t="shared" si="0"/>
        <v>ABYSS_IMAGE_10315</v>
      </c>
      <c r="Z19" s="7"/>
    </row>
    <row r="20" spans="1:26" ht="16.5" customHeight="1">
      <c r="A20" s="147">
        <f>10000+D20*ID규칙_비경_그룹_단위+E20*ID규칙_스테이지_타입_단위+COUNTIF($D$4:D20,D20)</f>
        <v>10316</v>
      </c>
      <c r="B20" s="5" t="str">
        <f>VLOOKUP(Q20,STRING!$A$3:$B$28,2,0)</f>
        <v>하늘을 찌르는 땅</v>
      </c>
      <c r="C20" s="5" t="str">
        <f>VLOOKUP(T20,STRING!$A$29:$B$202,2,0)</f>
        <v>축성 비경: 경칩 VI</v>
      </c>
      <c r="D20" s="148">
        <v>3</v>
      </c>
      <c r="E20" s="147">
        <v>1</v>
      </c>
      <c r="F20" s="147">
        <v>6</v>
      </c>
      <c r="G20" s="148">
        <f>INDEX(ABYSS_CONDITION!$B$4:$B$34,MATCH(ABYSS!B20,ABYSS_CONDITION!$F$4:$F$34,0))</f>
        <v>3</v>
      </c>
      <c r="H20" s="147">
        <v>45</v>
      </c>
      <c r="I20" s="147">
        <v>90</v>
      </c>
      <c r="J20" s="147">
        <v>1</v>
      </c>
      <c r="K20" s="147">
        <v>20</v>
      </c>
      <c r="L20" s="147">
        <f>IFERROR(INDEX(PENALTY_OPTION!$B$4:$B$248,MATCH(ABYSS!C20,PENALTY_OPTION!$L$4:$L$248,0)),0)</f>
        <v>17</v>
      </c>
      <c r="M20" s="147">
        <f>IFERROR(INDEX(ABYSS_MONSTER_LIST!$B:$B,MATCH(ABYSS!C20,ABYSS_MONSTER_LIST!$E:$E,0)),0)</f>
        <v>1036</v>
      </c>
      <c r="N20" s="147">
        <f>IFERROR(INDEX(ATTRIBUTE_GROUP!$B:$B,MATCH(ABYSS!C20,ATTRIBUTE_GROUP!$E:$E,0)),0)</f>
        <v>1036</v>
      </c>
      <c r="O20" s="147">
        <f t="shared" si="1"/>
        <v>1</v>
      </c>
      <c r="P20" s="148">
        <f>INDEX(REWARD!$B$6:$B$4545,MATCH(ABYSS!C20,REWARD!$J$6:$J$4545,0))</f>
        <v>18</v>
      </c>
      <c r="Q20" s="147" t="str">
        <f t="shared" si="2"/>
        <v>GROUP_NAME_3</v>
      </c>
      <c r="R20" s="147" t="str">
        <f t="shared" si="3"/>
        <v>GROUP_DESC_3</v>
      </c>
      <c r="S20" s="147" t="str">
        <f t="shared" si="4"/>
        <v>GROUP_IMAGE_3</v>
      </c>
      <c r="T20" s="148" t="str">
        <f t="shared" si="5"/>
        <v>ABYSS_NAME_10316</v>
      </c>
      <c r="U20" s="147" t="str">
        <f t="shared" si="6"/>
        <v>ABYSS_DESC_3</v>
      </c>
      <c r="V20" s="147" t="str">
        <f t="shared" si="0"/>
        <v>ABYSS_IMAGE_10316</v>
      </c>
      <c r="Z20" s="6"/>
    </row>
    <row r="21" spans="1:26" ht="16.5" customHeight="1">
      <c r="A21" s="147">
        <f>10000+D21*ID규칙_비경_그룹_단위+E21*ID규칙_스테이지_타입_단위+COUNTIF($D$4:D21,D21)</f>
        <v>10411</v>
      </c>
      <c r="B21" s="5" t="str">
        <f>VLOOKUP(Q21,STRING!$A$3:$B$28,2,0)</f>
        <v>무망 인구 밀궁</v>
      </c>
      <c r="C21" s="5" t="str">
        <f>VLOOKUP(T21,STRING!$A$29:$B$202,2,0)</f>
        <v>축성 비경: 차가운 서리 I</v>
      </c>
      <c r="D21" s="148">
        <v>4</v>
      </c>
      <c r="E21" s="147">
        <v>1</v>
      </c>
      <c r="F21" s="147">
        <v>1</v>
      </c>
      <c r="G21" s="148">
        <f>INDEX(ABYSS_CONDITION!$B$4:$B$34,MATCH(ABYSS!B21,ABYSS_CONDITION!$F$4:$F$34,0))</f>
        <v>4</v>
      </c>
      <c r="H21" s="147">
        <v>30</v>
      </c>
      <c r="I21" s="149">
        <v>59</v>
      </c>
      <c r="J21" s="147">
        <v>1</v>
      </c>
      <c r="K21" s="147">
        <v>20</v>
      </c>
      <c r="L21" s="147">
        <f>IFERROR(INDEX(PENALTY_OPTION!$B$4:$B$248,MATCH(ABYSS!C21,PENALTY_OPTION!$L$4:$L$248,0)),0)</f>
        <v>18</v>
      </c>
      <c r="M21" s="147">
        <f>IFERROR(INDEX(ABYSS_MONSTER_LIST!$B:$B,MATCH(ABYSS!C21,ABYSS_MONSTER_LIST!$E:$E,0)),0)</f>
        <v>1041</v>
      </c>
      <c r="N21" s="147">
        <f>IFERROR(INDEX(ATTRIBUTE_GROUP!$B:$B,MATCH(ABYSS!C21,ATTRIBUTE_GROUP!$E:$E,0)),0)</f>
        <v>1041</v>
      </c>
      <c r="O21" s="147">
        <f t="shared" si="1"/>
        <v>1</v>
      </c>
      <c r="P21" s="148">
        <f>INDEX(REWARD!$B$6:$B$4545,MATCH(ABYSS!C21,REWARD!$J$6:$J$4545,0))</f>
        <v>19</v>
      </c>
      <c r="Q21" s="147" t="str">
        <f t="shared" si="2"/>
        <v>GROUP_NAME_4</v>
      </c>
      <c r="R21" s="147" t="str">
        <f t="shared" si="3"/>
        <v>GROUP_DESC_4</v>
      </c>
      <c r="S21" s="147" t="str">
        <f t="shared" si="4"/>
        <v>GROUP_IMAGE_4</v>
      </c>
      <c r="T21" s="148" t="str">
        <f t="shared" si="5"/>
        <v>ABYSS_NAME_10411</v>
      </c>
      <c r="U21" s="147" t="str">
        <f t="shared" si="6"/>
        <v>ABYSS_DESC_4</v>
      </c>
      <c r="V21" s="147" t="str">
        <f t="shared" si="0"/>
        <v>ABYSS_IMAGE_10411</v>
      </c>
    </row>
    <row r="22" spans="1:26" ht="16.5" customHeight="1">
      <c r="A22" s="147">
        <f>10000+D22*ID규칙_비경_그룹_단위+E22*ID규칙_스테이지_타입_단위+COUNTIF($D$4:D22,D22)</f>
        <v>10412</v>
      </c>
      <c r="B22" s="5" t="str">
        <f>VLOOKUP(Q22,STRING!$A$3:$B$28,2,0)</f>
        <v>무망 인구 밀궁</v>
      </c>
      <c r="C22" s="5" t="str">
        <f>VLOOKUP(T22,STRING!$A$29:$B$202,2,0)</f>
        <v>축성 비경: 차가운 서리 II</v>
      </c>
      <c r="D22" s="148">
        <v>4</v>
      </c>
      <c r="E22" s="147">
        <v>1</v>
      </c>
      <c r="F22" s="147">
        <v>2</v>
      </c>
      <c r="G22" s="148">
        <f>INDEX(ABYSS_CONDITION!$B$4:$B$34,MATCH(ABYSS!B22,ABYSS_CONDITION!$F$4:$F$34,0))</f>
        <v>4</v>
      </c>
      <c r="H22" s="147">
        <v>35</v>
      </c>
      <c r="I22" s="149">
        <v>69</v>
      </c>
      <c r="J22" s="147">
        <v>1</v>
      </c>
      <c r="K22" s="147">
        <v>20</v>
      </c>
      <c r="L22" s="147">
        <f>IFERROR(INDEX(PENALTY_OPTION!$B$4:$B$248,MATCH(ABYSS!C22,PENALTY_OPTION!$L$4:$L$248,0)),0)</f>
        <v>19</v>
      </c>
      <c r="M22" s="147">
        <f>IFERROR(INDEX(ABYSS_MONSTER_LIST!$B:$B,MATCH(ABYSS!C22,ABYSS_MONSTER_LIST!$E:$E,0)),0)</f>
        <v>1042</v>
      </c>
      <c r="N22" s="147">
        <f>IFERROR(INDEX(ATTRIBUTE_GROUP!$B:$B,MATCH(ABYSS!C22,ATTRIBUTE_GROUP!$E:$E,0)),0)</f>
        <v>1042</v>
      </c>
      <c r="O22" s="147">
        <f t="shared" si="1"/>
        <v>1</v>
      </c>
      <c r="P22" s="148">
        <f>INDEX(REWARD!$B$6:$B$4545,MATCH(ABYSS!C22,REWARD!$J$6:$J$4545,0))</f>
        <v>20</v>
      </c>
      <c r="Q22" s="147" t="str">
        <f t="shared" si="2"/>
        <v>GROUP_NAME_4</v>
      </c>
      <c r="R22" s="147" t="str">
        <f t="shared" si="3"/>
        <v>GROUP_DESC_4</v>
      </c>
      <c r="S22" s="147" t="str">
        <f t="shared" si="4"/>
        <v>GROUP_IMAGE_4</v>
      </c>
      <c r="T22" s="148" t="str">
        <f t="shared" si="5"/>
        <v>ABYSS_NAME_10412</v>
      </c>
      <c r="U22" s="147" t="str">
        <f t="shared" si="6"/>
        <v>ABYSS_DESC_4</v>
      </c>
      <c r="V22" s="147" t="str">
        <f t="shared" si="0"/>
        <v>ABYSS_IMAGE_10412</v>
      </c>
    </row>
    <row r="23" spans="1:26" ht="16.5" customHeight="1">
      <c r="A23" s="147">
        <f>10000+D23*ID규칙_비경_그룹_단위+E23*ID규칙_스테이지_타입_단위+COUNTIF($D$4:D23,D23)</f>
        <v>10413</v>
      </c>
      <c r="B23" s="5" t="str">
        <f>VLOOKUP(Q23,STRING!$A$3:$B$28,2,0)</f>
        <v>무망 인구 밀궁</v>
      </c>
      <c r="C23" s="5" t="str">
        <f>VLOOKUP(T23,STRING!$A$29:$B$202,2,0)</f>
        <v>축성 비경: 차가운 서리 III</v>
      </c>
      <c r="D23" s="148">
        <v>4</v>
      </c>
      <c r="E23" s="147">
        <v>1</v>
      </c>
      <c r="F23" s="147">
        <v>3</v>
      </c>
      <c r="G23" s="148">
        <f>INDEX(ABYSS_CONDITION!$B$4:$B$34,MATCH(ABYSS!B23,ABYSS_CONDITION!$F$4:$F$34,0))</f>
        <v>4</v>
      </c>
      <c r="H23" s="147">
        <v>40</v>
      </c>
      <c r="I23" s="149">
        <v>80</v>
      </c>
      <c r="J23" s="147">
        <v>1</v>
      </c>
      <c r="K23" s="147">
        <v>20</v>
      </c>
      <c r="L23" s="147">
        <f>IFERROR(INDEX(PENALTY_OPTION!$B$4:$B$248,MATCH(ABYSS!C23,PENALTY_OPTION!$L$4:$L$248,0)),0)</f>
        <v>20</v>
      </c>
      <c r="M23" s="147">
        <f>IFERROR(INDEX(ABYSS_MONSTER_LIST!$B:$B,MATCH(ABYSS!C23,ABYSS_MONSTER_LIST!$E:$E,0)),0)</f>
        <v>1043</v>
      </c>
      <c r="N23" s="147">
        <f>IFERROR(INDEX(ATTRIBUTE_GROUP!$B:$B,MATCH(ABYSS!C23,ATTRIBUTE_GROUP!$E:$E,0)),0)</f>
        <v>1043</v>
      </c>
      <c r="O23" s="147">
        <f t="shared" si="1"/>
        <v>1</v>
      </c>
      <c r="P23" s="148">
        <f>INDEX(REWARD!$B$6:$B$4545,MATCH(ABYSS!C23,REWARD!$J$6:$J$4545,0))</f>
        <v>21</v>
      </c>
      <c r="Q23" s="147" t="str">
        <f t="shared" si="2"/>
        <v>GROUP_NAME_4</v>
      </c>
      <c r="R23" s="147" t="str">
        <f t="shared" si="3"/>
        <v>GROUP_DESC_4</v>
      </c>
      <c r="S23" s="147" t="str">
        <f t="shared" si="4"/>
        <v>GROUP_IMAGE_4</v>
      </c>
      <c r="T23" s="148" t="str">
        <f t="shared" si="5"/>
        <v>ABYSS_NAME_10413</v>
      </c>
      <c r="U23" s="147" t="str">
        <f t="shared" si="6"/>
        <v>ABYSS_DESC_4</v>
      </c>
      <c r="V23" s="147" t="str">
        <f t="shared" si="0"/>
        <v>ABYSS_IMAGE_10413</v>
      </c>
    </row>
    <row r="24" spans="1:26" ht="16.5" customHeight="1">
      <c r="A24" s="147">
        <f>10000+D24*ID규칙_비경_그룹_단위+E24*ID규칙_스테이지_타입_단위+COUNTIF($D$4:D24,D24)</f>
        <v>10414</v>
      </c>
      <c r="B24" s="5" t="str">
        <f>VLOOKUP(Q24,STRING!$A$3:$B$28,2,0)</f>
        <v>무망 인구 밀궁</v>
      </c>
      <c r="C24" s="5" t="str">
        <f>VLOOKUP(T24,STRING!$A$29:$B$202,2,0)</f>
        <v>축성 비경: 차가운 서리 IV</v>
      </c>
      <c r="D24" s="148">
        <v>4</v>
      </c>
      <c r="E24" s="147">
        <v>1</v>
      </c>
      <c r="F24" s="147">
        <v>4</v>
      </c>
      <c r="G24" s="148">
        <f>INDEX(ABYSS_CONDITION!$B$4:$B$34,MATCH(ABYSS!B24,ABYSS_CONDITION!$F$4:$F$34,0))</f>
        <v>4</v>
      </c>
      <c r="H24" s="147">
        <v>45</v>
      </c>
      <c r="I24" s="149">
        <v>90</v>
      </c>
      <c r="J24" s="147">
        <v>1</v>
      </c>
      <c r="K24" s="147">
        <v>20</v>
      </c>
      <c r="L24" s="147">
        <f>IFERROR(INDEX(PENALTY_OPTION!$B$4:$B$248,MATCH(ABYSS!C24,PENALTY_OPTION!$L$4:$L$248,0)),0)</f>
        <v>21</v>
      </c>
      <c r="M24" s="147">
        <f>IFERROR(INDEX(ABYSS_MONSTER_LIST!$B:$B,MATCH(ABYSS!C24,ABYSS_MONSTER_LIST!$E:$E,0)),0)</f>
        <v>1044</v>
      </c>
      <c r="N24" s="147">
        <f>IFERROR(INDEX(ATTRIBUTE_GROUP!$B:$B,MATCH(ABYSS!C24,ATTRIBUTE_GROUP!$E:$E,0)),0)</f>
        <v>1044</v>
      </c>
      <c r="O24" s="147">
        <f t="shared" si="1"/>
        <v>1</v>
      </c>
      <c r="P24" s="148">
        <f>INDEX(REWARD!$B$6:$B$4545,MATCH(ABYSS!C24,REWARD!$J$6:$J$4545,0))</f>
        <v>22</v>
      </c>
      <c r="Q24" s="147" t="str">
        <f t="shared" si="2"/>
        <v>GROUP_NAME_4</v>
      </c>
      <c r="R24" s="147" t="str">
        <f t="shared" si="3"/>
        <v>GROUP_DESC_4</v>
      </c>
      <c r="S24" s="147" t="str">
        <f t="shared" si="4"/>
        <v>GROUP_IMAGE_4</v>
      </c>
      <c r="T24" s="148" t="str">
        <f t="shared" si="5"/>
        <v>ABYSS_NAME_10414</v>
      </c>
      <c r="U24" s="147" t="str">
        <f t="shared" si="6"/>
        <v>ABYSS_DESC_4</v>
      </c>
      <c r="V24" s="147" t="str">
        <f t="shared" si="0"/>
        <v>ABYSS_IMAGE_10414</v>
      </c>
    </row>
    <row r="25" spans="1:26" ht="16.5" customHeight="1">
      <c r="A25" s="147">
        <f>10000+D25*ID규칙_비경_그룹_단위+E25*ID규칙_스테이지_타입_단위+COUNTIF($D$4:D25,D25)</f>
        <v>10511</v>
      </c>
      <c r="B25" s="5" t="str">
        <f>VLOOKUP(Q25,STRING!$A$3:$B$28,2,0)</f>
        <v>화지 산굴</v>
      </c>
      <c r="C25" s="5" t="str">
        <f>VLOOKUP(T25,STRING!$A$29:$B$202,2,0)</f>
        <v>축성 비경: 바위 감옥 I</v>
      </c>
      <c r="D25" s="148">
        <v>5</v>
      </c>
      <c r="E25" s="147">
        <v>1</v>
      </c>
      <c r="F25" s="147">
        <v>1</v>
      </c>
      <c r="G25" s="148">
        <f>INDEX(ABYSS_CONDITION!$B$4:$B$34,MATCH(ABYSS!B25,ABYSS_CONDITION!$F$4:$F$34,0))</f>
        <v>5</v>
      </c>
      <c r="H25" s="147">
        <v>35</v>
      </c>
      <c r="I25" s="149">
        <v>69</v>
      </c>
      <c r="J25" s="147">
        <v>1</v>
      </c>
      <c r="K25" s="147">
        <v>20</v>
      </c>
      <c r="L25" s="147">
        <f>IFERROR(INDEX(PENALTY_OPTION!$B$4:$B$248,MATCH(ABYSS!C25,PENALTY_OPTION!$L$4:$L$248,0)),0)</f>
        <v>22</v>
      </c>
      <c r="M25" s="147">
        <f>IFERROR(INDEX(ABYSS_MONSTER_LIST!$B:$B,MATCH(ABYSS!C25,ABYSS_MONSTER_LIST!$E:$E,0)),0)</f>
        <v>1051</v>
      </c>
      <c r="N25" s="147">
        <f>IFERROR(INDEX(ATTRIBUTE_GROUP!$B:$B,MATCH(ABYSS!C25,ATTRIBUTE_GROUP!$E:$E,0)),0)</f>
        <v>1051</v>
      </c>
      <c r="O25" s="147">
        <f t="shared" si="1"/>
        <v>1</v>
      </c>
      <c r="P25" s="148">
        <f>INDEX(REWARD!$B$6:$B$4545,MATCH(ABYSS!C25,REWARD!$J$6:$J$4545,0))</f>
        <v>23</v>
      </c>
      <c r="Q25" s="147" t="str">
        <f t="shared" si="2"/>
        <v>GROUP_NAME_5</v>
      </c>
      <c r="R25" s="147" t="str">
        <f t="shared" si="3"/>
        <v>GROUP_DESC_5</v>
      </c>
      <c r="S25" s="147" t="str">
        <f t="shared" si="4"/>
        <v>GROUP_IMAGE_5</v>
      </c>
      <c r="T25" s="148" t="str">
        <f t="shared" si="5"/>
        <v>ABYSS_NAME_10511</v>
      </c>
      <c r="U25" s="147" t="str">
        <f t="shared" si="6"/>
        <v>ABYSS_DESC_5</v>
      </c>
      <c r="V25" s="147" t="str">
        <f t="shared" si="0"/>
        <v>ABYSS_IMAGE_10511</v>
      </c>
    </row>
    <row r="26" spans="1:26" ht="16.5" customHeight="1">
      <c r="A26" s="147">
        <f>10000+D26*ID규칙_비경_그룹_단위+E26*ID규칙_스테이지_타입_단위+COUNTIF($D$4:D26,D26)</f>
        <v>10512</v>
      </c>
      <c r="B26" s="5" t="str">
        <f>VLOOKUP(Q26,STRING!$A$3:$B$28,2,0)</f>
        <v>화지 산굴</v>
      </c>
      <c r="C26" s="5" t="str">
        <f>VLOOKUP(T26,STRING!$A$29:$B$202,2,0)</f>
        <v>축성 비경: 바위 감옥 II</v>
      </c>
      <c r="D26" s="148">
        <v>5</v>
      </c>
      <c r="E26" s="147">
        <v>1</v>
      </c>
      <c r="F26" s="147">
        <v>2</v>
      </c>
      <c r="G26" s="148">
        <f>INDEX(ABYSS_CONDITION!$B$4:$B$34,MATCH(ABYSS!B26,ABYSS_CONDITION!$F$4:$F$34,0))</f>
        <v>5</v>
      </c>
      <c r="H26" s="147">
        <v>40</v>
      </c>
      <c r="I26" s="149">
        <v>80</v>
      </c>
      <c r="J26" s="147">
        <v>1</v>
      </c>
      <c r="K26" s="147">
        <v>20</v>
      </c>
      <c r="L26" s="147">
        <f>IFERROR(INDEX(PENALTY_OPTION!$B$4:$B$248,MATCH(ABYSS!C26,PENALTY_OPTION!$L$4:$L$248,0)),0)</f>
        <v>23</v>
      </c>
      <c r="M26" s="147">
        <f>IFERROR(INDEX(ABYSS_MONSTER_LIST!$B:$B,MATCH(ABYSS!C26,ABYSS_MONSTER_LIST!$E:$E,0)),0)</f>
        <v>1052</v>
      </c>
      <c r="N26" s="147">
        <f>IFERROR(INDEX(ATTRIBUTE_GROUP!$B:$B,MATCH(ABYSS!C26,ATTRIBUTE_GROUP!$E:$E,0)),0)</f>
        <v>1052</v>
      </c>
      <c r="O26" s="147">
        <f t="shared" si="1"/>
        <v>1</v>
      </c>
      <c r="P26" s="148">
        <f>INDEX(REWARD!$B$6:$B$4545,MATCH(ABYSS!C26,REWARD!$J$6:$J$4545,0))</f>
        <v>24</v>
      </c>
      <c r="Q26" s="147" t="str">
        <f t="shared" si="2"/>
        <v>GROUP_NAME_5</v>
      </c>
      <c r="R26" s="147" t="str">
        <f t="shared" si="3"/>
        <v>GROUP_DESC_5</v>
      </c>
      <c r="S26" s="147" t="str">
        <f t="shared" si="4"/>
        <v>GROUP_IMAGE_5</v>
      </c>
      <c r="T26" s="148" t="str">
        <f t="shared" si="5"/>
        <v>ABYSS_NAME_10512</v>
      </c>
      <c r="U26" s="147" t="str">
        <f t="shared" si="6"/>
        <v>ABYSS_DESC_5</v>
      </c>
      <c r="V26" s="147" t="str">
        <f t="shared" si="0"/>
        <v>ABYSS_IMAGE_10512</v>
      </c>
    </row>
    <row r="27" spans="1:26" ht="16.5" customHeight="1">
      <c r="A27" s="147">
        <f>10000+D27*ID규칙_비경_그룹_단위+E27*ID규칙_스테이지_타입_단위+COUNTIF($D$4:D27,D27)</f>
        <v>10513</v>
      </c>
      <c r="B27" s="5" t="str">
        <f>VLOOKUP(Q27,STRING!$A$3:$B$28,2,0)</f>
        <v>화지 산굴</v>
      </c>
      <c r="C27" s="5" t="str">
        <f>VLOOKUP(T27,STRING!$A$29:$B$202,2,0)</f>
        <v>축성 비경: 바위 감옥 III</v>
      </c>
      <c r="D27" s="148">
        <v>5</v>
      </c>
      <c r="E27" s="147">
        <v>1</v>
      </c>
      <c r="F27" s="147">
        <v>3</v>
      </c>
      <c r="G27" s="148">
        <f>INDEX(ABYSS_CONDITION!$B$4:$B$34,MATCH(ABYSS!B27,ABYSS_CONDITION!$F$4:$F$34,0))</f>
        <v>5</v>
      </c>
      <c r="H27" s="147">
        <v>45</v>
      </c>
      <c r="I27" s="149">
        <v>90</v>
      </c>
      <c r="J27" s="147">
        <v>1</v>
      </c>
      <c r="K27" s="147">
        <v>20</v>
      </c>
      <c r="L27" s="147">
        <f>IFERROR(INDEX(PENALTY_OPTION!$B$4:$B$248,MATCH(ABYSS!C27,PENALTY_OPTION!$L$4:$L$248,0)),0)</f>
        <v>24</v>
      </c>
      <c r="M27" s="147">
        <f>IFERROR(INDEX(ABYSS_MONSTER_LIST!$B:$B,MATCH(ABYSS!C27,ABYSS_MONSTER_LIST!$E:$E,0)),0)</f>
        <v>1053</v>
      </c>
      <c r="N27" s="147">
        <f>IFERROR(INDEX(ATTRIBUTE_GROUP!$B:$B,MATCH(ABYSS!C27,ATTRIBUTE_GROUP!$E:$E,0)),0)</f>
        <v>1053</v>
      </c>
      <c r="O27" s="147">
        <f t="shared" si="1"/>
        <v>1</v>
      </c>
      <c r="P27" s="148">
        <f>INDEX(REWARD!$B$6:$B$4545,MATCH(ABYSS!C27,REWARD!$J$6:$J$4545,0))</f>
        <v>25</v>
      </c>
      <c r="Q27" s="147" t="str">
        <f t="shared" si="2"/>
        <v>GROUP_NAME_5</v>
      </c>
      <c r="R27" s="147" t="str">
        <f t="shared" si="3"/>
        <v>GROUP_DESC_5</v>
      </c>
      <c r="S27" s="147" t="str">
        <f t="shared" si="4"/>
        <v>GROUP_IMAGE_5</v>
      </c>
      <c r="T27" s="148" t="str">
        <f t="shared" si="5"/>
        <v>ABYSS_NAME_10513</v>
      </c>
      <c r="U27" s="147" t="str">
        <f t="shared" si="6"/>
        <v>ABYSS_DESC_5</v>
      </c>
      <c r="V27" s="147" t="str">
        <f t="shared" si="0"/>
        <v>ABYSS_IMAGE_10513</v>
      </c>
    </row>
    <row r="28" spans="1:26" ht="16.5" customHeight="1">
      <c r="A28" s="147">
        <f>10000+D28*ID규칙_비경_그룹_단위+E28*ID규칙_스테이지_타입_단위+COUNTIF($D$4:D28,D28)</f>
        <v>10611</v>
      </c>
      <c r="B28" s="5" t="str">
        <f>VLOOKUP(Q28,STRING!$A$3:$B$28,2,0)</f>
        <v>빈다그니르의 정상</v>
      </c>
      <c r="C28" s="5" t="str">
        <f>VLOOKUP(T28,STRING!$A$29:$B$202,2,0)</f>
        <v>축성 비경: 죽음을 알리는 서리 I</v>
      </c>
      <c r="D28" s="148">
        <v>6</v>
      </c>
      <c r="E28" s="147">
        <v>1</v>
      </c>
      <c r="F28" s="147">
        <v>1</v>
      </c>
      <c r="G28" s="148">
        <f>INDEX(ABYSS_CONDITION!$B$4:$B$34,MATCH(ABYSS!B28,ABYSS_CONDITION!$F$4:$F$34,0))</f>
        <v>6</v>
      </c>
      <c r="H28" s="147">
        <v>30</v>
      </c>
      <c r="I28" s="147">
        <v>59</v>
      </c>
      <c r="J28" s="147">
        <v>1</v>
      </c>
      <c r="K28" s="147">
        <v>20</v>
      </c>
      <c r="L28" s="147">
        <f>IFERROR(INDEX(PENALTY_OPTION!$B$4:$B$248,MATCH(ABYSS!C28,PENALTY_OPTION!$L$4:$L$248,0)),0)</f>
        <v>25</v>
      </c>
      <c r="M28" s="147">
        <f>IFERROR(INDEX(ABYSS_MONSTER_LIST!$B:$B,MATCH(ABYSS!C28,ABYSS_MONSTER_LIST!$E:$E,0)),0)</f>
        <v>1061</v>
      </c>
      <c r="N28" s="147">
        <f>IFERROR(INDEX(ATTRIBUTE_GROUP!$B:$B,MATCH(ABYSS!C28,ATTRIBUTE_GROUP!$E:$E,0)),0)</f>
        <v>1061</v>
      </c>
      <c r="O28" s="147">
        <f t="shared" si="1"/>
        <v>1</v>
      </c>
      <c r="P28" s="148">
        <f>INDEX(REWARD!$B$6:$B$4545,MATCH(ABYSS!C28,REWARD!$J$6:$J$4545,0))</f>
        <v>26</v>
      </c>
      <c r="Q28" s="147" t="str">
        <f t="shared" si="2"/>
        <v>GROUP_NAME_6</v>
      </c>
      <c r="R28" s="147" t="str">
        <f t="shared" si="3"/>
        <v>GROUP_DESC_6</v>
      </c>
      <c r="S28" s="147" t="str">
        <f t="shared" si="4"/>
        <v>GROUP_IMAGE_6</v>
      </c>
      <c r="T28" s="148" t="str">
        <f t="shared" si="5"/>
        <v>ABYSS_NAME_10611</v>
      </c>
      <c r="U28" s="147" t="str">
        <f t="shared" si="6"/>
        <v>ABYSS_DESC_6</v>
      </c>
      <c r="V28" s="147" t="str">
        <f t="shared" si="0"/>
        <v>ABYSS_IMAGE_10611</v>
      </c>
    </row>
    <row r="29" spans="1:26" ht="16.5" customHeight="1">
      <c r="A29" s="147">
        <f>10000+D29*ID규칙_비경_그룹_단위+E29*ID규칙_스테이지_타입_단위+COUNTIF($D$4:D29,D29)</f>
        <v>10612</v>
      </c>
      <c r="B29" s="5" t="str">
        <f>VLOOKUP(Q29,STRING!$A$3:$B$28,2,0)</f>
        <v>빈다그니르의 정상</v>
      </c>
      <c r="C29" s="5" t="str">
        <f>VLOOKUP(T29,STRING!$A$29:$B$202,2,0)</f>
        <v>축성 비경: 죽음을 알리는 서리 II</v>
      </c>
      <c r="D29" s="148">
        <v>6</v>
      </c>
      <c r="E29" s="147">
        <v>1</v>
      </c>
      <c r="F29" s="147">
        <v>2</v>
      </c>
      <c r="G29" s="148">
        <f>INDEX(ABYSS_CONDITION!$B$4:$B$34,MATCH(ABYSS!B29,ABYSS_CONDITION!$F$4:$F$34,0))</f>
        <v>6</v>
      </c>
      <c r="H29" s="147">
        <v>35</v>
      </c>
      <c r="I29" s="147">
        <v>69</v>
      </c>
      <c r="J29" s="147">
        <v>1</v>
      </c>
      <c r="K29" s="147">
        <v>20</v>
      </c>
      <c r="L29" s="147">
        <f>IFERROR(INDEX(PENALTY_OPTION!$B$4:$B$248,MATCH(ABYSS!C29,PENALTY_OPTION!$L$4:$L$248,0)),0)</f>
        <v>26</v>
      </c>
      <c r="M29" s="147">
        <f>IFERROR(INDEX(ABYSS_MONSTER_LIST!$B:$B,MATCH(ABYSS!C29,ABYSS_MONSTER_LIST!$E:$E,0)),0)</f>
        <v>1062</v>
      </c>
      <c r="N29" s="147">
        <f>IFERROR(INDEX(ATTRIBUTE_GROUP!$B:$B,MATCH(ABYSS!C29,ATTRIBUTE_GROUP!$E:$E,0)),0)</f>
        <v>1062</v>
      </c>
      <c r="O29" s="147">
        <f t="shared" si="1"/>
        <v>1</v>
      </c>
      <c r="P29" s="148">
        <f>INDEX(REWARD!$B$6:$B$4545,MATCH(ABYSS!C29,REWARD!$J$6:$J$4545,0))</f>
        <v>27</v>
      </c>
      <c r="Q29" s="147" t="str">
        <f t="shared" si="2"/>
        <v>GROUP_NAME_6</v>
      </c>
      <c r="R29" s="147" t="str">
        <f t="shared" si="3"/>
        <v>GROUP_DESC_6</v>
      </c>
      <c r="S29" s="147" t="str">
        <f t="shared" si="4"/>
        <v>GROUP_IMAGE_6</v>
      </c>
      <c r="T29" s="148" t="str">
        <f t="shared" si="5"/>
        <v>ABYSS_NAME_10612</v>
      </c>
      <c r="U29" s="147" t="str">
        <f t="shared" si="6"/>
        <v>ABYSS_DESC_6</v>
      </c>
      <c r="V29" s="147" t="str">
        <f t="shared" si="0"/>
        <v>ABYSS_IMAGE_10612</v>
      </c>
    </row>
    <row r="30" spans="1:26" ht="16.5" customHeight="1">
      <c r="A30" s="147">
        <f>10000+D30*ID규칙_비경_그룹_단위+E30*ID규칙_스테이지_타입_단위+COUNTIF($D$4:D30,D30)</f>
        <v>10613</v>
      </c>
      <c r="B30" s="5" t="str">
        <f>VLOOKUP(Q30,STRING!$A$3:$B$28,2,0)</f>
        <v>빈다그니르의 정상</v>
      </c>
      <c r="C30" s="5" t="str">
        <f>VLOOKUP(T30,STRING!$A$29:$B$202,2,0)</f>
        <v>축성 비경: 죽음을 알리는 서리 III</v>
      </c>
      <c r="D30" s="148">
        <v>6</v>
      </c>
      <c r="E30" s="147">
        <v>1</v>
      </c>
      <c r="F30" s="147">
        <v>3</v>
      </c>
      <c r="G30" s="148">
        <f>INDEX(ABYSS_CONDITION!$B$4:$B$34,MATCH(ABYSS!B30,ABYSS_CONDITION!$F$4:$F$34,0))</f>
        <v>6</v>
      </c>
      <c r="H30" s="147">
        <v>40</v>
      </c>
      <c r="I30" s="147">
        <v>80</v>
      </c>
      <c r="J30" s="147">
        <v>1</v>
      </c>
      <c r="K30" s="147">
        <v>20</v>
      </c>
      <c r="L30" s="147">
        <f>IFERROR(INDEX(PENALTY_OPTION!$B$4:$B$248,MATCH(ABYSS!C30,PENALTY_OPTION!$L$4:$L$248,0)),0)</f>
        <v>27</v>
      </c>
      <c r="M30" s="147">
        <f>IFERROR(INDEX(ABYSS_MONSTER_LIST!$B:$B,MATCH(ABYSS!C30,ABYSS_MONSTER_LIST!$E:$E,0)),0)</f>
        <v>1063</v>
      </c>
      <c r="N30" s="147">
        <f>IFERROR(INDEX(ATTRIBUTE_GROUP!$B:$B,MATCH(ABYSS!C30,ATTRIBUTE_GROUP!$E:$E,0)),0)</f>
        <v>1063</v>
      </c>
      <c r="O30" s="147">
        <f t="shared" si="1"/>
        <v>1</v>
      </c>
      <c r="P30" s="148">
        <f>INDEX(REWARD!$B$6:$B$4545,MATCH(ABYSS!C30,REWARD!$J$6:$J$4545,0))</f>
        <v>28</v>
      </c>
      <c r="Q30" s="147" t="str">
        <f t="shared" si="2"/>
        <v>GROUP_NAME_6</v>
      </c>
      <c r="R30" s="147" t="str">
        <f t="shared" si="3"/>
        <v>GROUP_DESC_6</v>
      </c>
      <c r="S30" s="147" t="str">
        <f t="shared" si="4"/>
        <v>GROUP_IMAGE_6</v>
      </c>
      <c r="T30" s="148" t="str">
        <f t="shared" si="5"/>
        <v>ABYSS_NAME_10613</v>
      </c>
      <c r="U30" s="147" t="str">
        <f t="shared" si="6"/>
        <v>ABYSS_DESC_6</v>
      </c>
      <c r="V30" s="147" t="str">
        <f t="shared" si="0"/>
        <v>ABYSS_IMAGE_10613</v>
      </c>
    </row>
    <row r="31" spans="1:26" ht="16.5" customHeight="1">
      <c r="A31" s="147">
        <f>10000+D31*ID규칙_비경_그룹_단위+E31*ID규칙_스테이지_타입_단위+COUNTIF($D$4:D31,D31)</f>
        <v>10614</v>
      </c>
      <c r="B31" s="5" t="str">
        <f>VLOOKUP(Q31,STRING!$A$3:$B$28,2,0)</f>
        <v>빈다그니르의 정상</v>
      </c>
      <c r="C31" s="5" t="str">
        <f>VLOOKUP(T31,STRING!$A$29:$B$202,2,0)</f>
        <v>축성 비경: 죽음을 알리는 서리 IV</v>
      </c>
      <c r="D31" s="148">
        <v>6</v>
      </c>
      <c r="E31" s="147">
        <v>1</v>
      </c>
      <c r="F31" s="147">
        <v>4</v>
      </c>
      <c r="G31" s="148">
        <f>INDEX(ABYSS_CONDITION!$B$4:$B$34,MATCH(ABYSS!B31,ABYSS_CONDITION!$F$4:$F$34,0))</f>
        <v>6</v>
      </c>
      <c r="H31" s="147">
        <v>45</v>
      </c>
      <c r="I31" s="147">
        <v>90</v>
      </c>
      <c r="J31" s="147">
        <v>1</v>
      </c>
      <c r="K31" s="147">
        <v>20</v>
      </c>
      <c r="L31" s="147">
        <f>IFERROR(INDEX(PENALTY_OPTION!$B$4:$B$248,MATCH(ABYSS!C31,PENALTY_OPTION!$L$4:$L$248,0)),0)</f>
        <v>28</v>
      </c>
      <c r="M31" s="147">
        <f>IFERROR(INDEX(ABYSS_MONSTER_LIST!$B:$B,MATCH(ABYSS!C31,ABYSS_MONSTER_LIST!$E:$E,0)),0)</f>
        <v>1064</v>
      </c>
      <c r="N31" s="147">
        <f>IFERROR(INDEX(ATTRIBUTE_GROUP!$B:$B,MATCH(ABYSS!C31,ATTRIBUTE_GROUP!$E:$E,0)),0)</f>
        <v>1064</v>
      </c>
      <c r="O31" s="147">
        <f t="shared" si="1"/>
        <v>1</v>
      </c>
      <c r="P31" s="148">
        <f>INDEX(REWARD!$B$6:$B$4545,MATCH(ABYSS!C31,REWARD!$J$6:$J$4545,0))</f>
        <v>29</v>
      </c>
      <c r="Q31" s="147" t="str">
        <f t="shared" si="2"/>
        <v>GROUP_NAME_6</v>
      </c>
      <c r="R31" s="147" t="str">
        <f t="shared" si="3"/>
        <v>GROUP_DESC_6</v>
      </c>
      <c r="S31" s="147" t="str">
        <f t="shared" si="4"/>
        <v>GROUP_IMAGE_6</v>
      </c>
      <c r="T31" s="148" t="str">
        <f t="shared" si="5"/>
        <v>ABYSS_NAME_10614</v>
      </c>
      <c r="U31" s="147" t="str">
        <f t="shared" si="6"/>
        <v>ABYSS_DESC_6</v>
      </c>
      <c r="V31" s="147" t="str">
        <f t="shared" si="0"/>
        <v>ABYSS_IMAGE_10614</v>
      </c>
    </row>
    <row r="32" spans="1:26" ht="16.5" customHeight="1">
      <c r="A32" s="147">
        <f>10000+D32*ID규칙_비경_그룹_단위+E32*ID규칙_스테이지_타입_단위+COUNTIF($D$4:D32,D32)</f>
        <v>10711</v>
      </c>
      <c r="B32" s="5" t="str">
        <f>VLOOKUP(Q32,STRING!$A$3:$B$28,2,0)</f>
        <v>산등성이의 파수꾼</v>
      </c>
      <c r="C32" s="5" t="str">
        <f>VLOOKUP(T32,STRING!$A$29:$B$202,2,0)</f>
        <v>축성 비경: 부동 I</v>
      </c>
      <c r="D32" s="148">
        <v>7</v>
      </c>
      <c r="E32" s="147">
        <v>1</v>
      </c>
      <c r="F32" s="147">
        <v>1</v>
      </c>
      <c r="G32" s="148">
        <f>INDEX(ABYSS_CONDITION!$B$4:$B$34,MATCH(ABYSS!B32,ABYSS_CONDITION!$F$4:$F$34,0))</f>
        <v>7</v>
      </c>
      <c r="H32" s="147">
        <v>30</v>
      </c>
      <c r="I32" s="147">
        <v>59</v>
      </c>
      <c r="J32" s="147">
        <v>1</v>
      </c>
      <c r="K32" s="147">
        <v>20</v>
      </c>
      <c r="L32" s="147">
        <f>IFERROR(INDEX(PENALTY_OPTION!$B$4:$B$248,MATCH(ABYSS!C32,PENALTY_OPTION!$L$4:$L$248,0)),0)</f>
        <v>29</v>
      </c>
      <c r="M32" s="147">
        <f>IFERROR(INDEX(ABYSS_MONSTER_LIST!$B:$B,MATCH(ABYSS!C32,ABYSS_MONSTER_LIST!$E:$E,0)),0)</f>
        <v>1071</v>
      </c>
      <c r="N32" s="147">
        <f>IFERROR(INDEX(ATTRIBUTE_GROUP!$B:$B,MATCH(ABYSS!C32,ATTRIBUTE_GROUP!$E:$E,0)),0)</f>
        <v>1071</v>
      </c>
      <c r="O32" s="147">
        <f t="shared" si="1"/>
        <v>1</v>
      </c>
      <c r="P32" s="148">
        <f>INDEX(REWARD!$B$6:$B$4545,MATCH(ABYSS!C32,REWARD!$J$6:$J$4545,0))</f>
        <v>30</v>
      </c>
      <c r="Q32" s="147" t="str">
        <f t="shared" si="2"/>
        <v>GROUP_NAME_7</v>
      </c>
      <c r="R32" s="147" t="str">
        <f t="shared" si="3"/>
        <v>GROUP_DESC_7</v>
      </c>
      <c r="S32" s="147" t="str">
        <f t="shared" si="4"/>
        <v>GROUP_IMAGE_7</v>
      </c>
      <c r="T32" s="148" t="str">
        <f t="shared" si="5"/>
        <v>ABYSS_NAME_10711</v>
      </c>
      <c r="U32" s="147" t="str">
        <f t="shared" si="6"/>
        <v>ABYSS_DESC_7</v>
      </c>
      <c r="V32" s="147" t="str">
        <f t="shared" si="0"/>
        <v>ABYSS_IMAGE_10711</v>
      </c>
    </row>
    <row r="33" spans="1:22" ht="16.5" customHeight="1">
      <c r="A33" s="147">
        <f>10000+D33*ID규칙_비경_그룹_단위+E33*ID규칙_스테이지_타입_단위+COUNTIF($D$4:D33,D33)</f>
        <v>10712</v>
      </c>
      <c r="B33" s="5" t="str">
        <f>VLOOKUP(Q33,STRING!$A$3:$B$28,2,0)</f>
        <v>산등성이의 파수꾼</v>
      </c>
      <c r="C33" s="5" t="str">
        <f>VLOOKUP(T33,STRING!$A$29:$B$202,2,0)</f>
        <v>축성 비경: 부동 II</v>
      </c>
      <c r="D33" s="148">
        <v>7</v>
      </c>
      <c r="E33" s="147">
        <v>1</v>
      </c>
      <c r="F33" s="147">
        <v>2</v>
      </c>
      <c r="G33" s="148">
        <f>INDEX(ABYSS_CONDITION!$B$4:$B$34,MATCH(ABYSS!B33,ABYSS_CONDITION!$F$4:$F$34,0))</f>
        <v>7</v>
      </c>
      <c r="H33" s="147">
        <v>35</v>
      </c>
      <c r="I33" s="147">
        <v>69</v>
      </c>
      <c r="J33" s="147">
        <v>1</v>
      </c>
      <c r="K33" s="147">
        <v>20</v>
      </c>
      <c r="L33" s="147">
        <f>IFERROR(INDEX(PENALTY_OPTION!$B$4:$B$248,MATCH(ABYSS!C33,PENALTY_OPTION!$L$4:$L$248,0)),0)</f>
        <v>30</v>
      </c>
      <c r="M33" s="147">
        <f>IFERROR(INDEX(ABYSS_MONSTER_LIST!$B:$B,MATCH(ABYSS!C33,ABYSS_MONSTER_LIST!$E:$E,0)),0)</f>
        <v>1072</v>
      </c>
      <c r="N33" s="147">
        <f>IFERROR(INDEX(ATTRIBUTE_GROUP!$B:$B,MATCH(ABYSS!C33,ATTRIBUTE_GROUP!$E:$E,0)),0)</f>
        <v>1072</v>
      </c>
      <c r="O33" s="147">
        <f t="shared" si="1"/>
        <v>1</v>
      </c>
      <c r="P33" s="148">
        <f>INDEX(REWARD!$B$6:$B$4545,MATCH(ABYSS!C33,REWARD!$J$6:$J$4545,0))</f>
        <v>31</v>
      </c>
      <c r="Q33" s="147" t="str">
        <f t="shared" si="2"/>
        <v>GROUP_NAME_7</v>
      </c>
      <c r="R33" s="147" t="str">
        <f t="shared" si="3"/>
        <v>GROUP_DESC_7</v>
      </c>
      <c r="S33" s="147" t="str">
        <f t="shared" si="4"/>
        <v>GROUP_IMAGE_7</v>
      </c>
      <c r="T33" s="148" t="str">
        <f t="shared" si="5"/>
        <v>ABYSS_NAME_10712</v>
      </c>
      <c r="U33" s="147" t="str">
        <f t="shared" si="6"/>
        <v>ABYSS_DESC_7</v>
      </c>
      <c r="V33" s="147" t="str">
        <f t="shared" si="0"/>
        <v>ABYSS_IMAGE_10712</v>
      </c>
    </row>
    <row r="34" spans="1:22" ht="16.5" customHeight="1">
      <c r="A34" s="147">
        <f>10000+D34*ID규칙_비경_그룹_단위+E34*ID규칙_스테이지_타입_단위+COUNTIF($D$4:D34,D34)</f>
        <v>10713</v>
      </c>
      <c r="B34" s="5" t="str">
        <f>VLOOKUP(Q34,STRING!$A$3:$B$28,2,0)</f>
        <v>산등성이의 파수꾼</v>
      </c>
      <c r="C34" s="5" t="str">
        <f>VLOOKUP(T34,STRING!$A$29:$B$202,2,0)</f>
        <v>축성 비경: 부동 III</v>
      </c>
      <c r="D34" s="148">
        <v>7</v>
      </c>
      <c r="E34" s="147">
        <v>1</v>
      </c>
      <c r="F34" s="147">
        <v>3</v>
      </c>
      <c r="G34" s="148">
        <f>INDEX(ABYSS_CONDITION!$B$4:$B$34,MATCH(ABYSS!B34,ABYSS_CONDITION!$F$4:$F$34,0))</f>
        <v>7</v>
      </c>
      <c r="H34" s="147">
        <v>40</v>
      </c>
      <c r="I34" s="147">
        <v>80</v>
      </c>
      <c r="J34" s="147">
        <v>1</v>
      </c>
      <c r="K34" s="147">
        <v>20</v>
      </c>
      <c r="L34" s="147">
        <f>IFERROR(INDEX(PENALTY_OPTION!$B$4:$B$248,MATCH(ABYSS!C34,PENALTY_OPTION!$L$4:$L$248,0)),0)</f>
        <v>31</v>
      </c>
      <c r="M34" s="147">
        <f>IFERROR(INDEX(ABYSS_MONSTER_LIST!$B:$B,MATCH(ABYSS!C34,ABYSS_MONSTER_LIST!$E:$E,0)),0)</f>
        <v>1073</v>
      </c>
      <c r="N34" s="147">
        <f>IFERROR(INDEX(ATTRIBUTE_GROUP!$B:$B,MATCH(ABYSS!C34,ATTRIBUTE_GROUP!$E:$E,0)),0)</f>
        <v>1073</v>
      </c>
      <c r="O34" s="147">
        <f t="shared" si="1"/>
        <v>1</v>
      </c>
      <c r="P34" s="148">
        <f>INDEX(REWARD!$B$6:$B$4545,MATCH(ABYSS!C34,REWARD!$J$6:$J$4545,0))</f>
        <v>32</v>
      </c>
      <c r="Q34" s="147" t="str">
        <f t="shared" si="2"/>
        <v>GROUP_NAME_7</v>
      </c>
      <c r="R34" s="147" t="str">
        <f t="shared" si="3"/>
        <v>GROUP_DESC_7</v>
      </c>
      <c r="S34" s="147" t="str">
        <f t="shared" si="4"/>
        <v>GROUP_IMAGE_7</v>
      </c>
      <c r="T34" s="148" t="str">
        <f t="shared" si="5"/>
        <v>ABYSS_NAME_10713</v>
      </c>
      <c r="U34" s="147" t="str">
        <f t="shared" si="6"/>
        <v>ABYSS_DESC_7</v>
      </c>
      <c r="V34" s="147" t="str">
        <f t="shared" si="0"/>
        <v>ABYSS_IMAGE_10713</v>
      </c>
    </row>
    <row r="35" spans="1:22" ht="16.5" customHeight="1">
      <c r="A35" s="147">
        <f>10000+D35*ID규칙_비경_그룹_단위+E35*ID규칙_스테이지_타입_단위+COUNTIF($D$4:D35,D35)</f>
        <v>10714</v>
      </c>
      <c r="B35" s="5" t="str">
        <f>VLOOKUP(Q35,STRING!$A$3:$B$28,2,0)</f>
        <v>산등성이의 파수꾼</v>
      </c>
      <c r="C35" s="5" t="str">
        <f>VLOOKUP(T35,STRING!$A$29:$B$202,2,0)</f>
        <v>축성 비경: 부동 IV</v>
      </c>
      <c r="D35" s="148">
        <v>7</v>
      </c>
      <c r="E35" s="147">
        <v>1</v>
      </c>
      <c r="F35" s="147">
        <v>4</v>
      </c>
      <c r="G35" s="148">
        <f>INDEX(ABYSS_CONDITION!$B$4:$B$34,MATCH(ABYSS!B35,ABYSS_CONDITION!$F$4:$F$34,0))</f>
        <v>7</v>
      </c>
      <c r="H35" s="147">
        <v>45</v>
      </c>
      <c r="I35" s="147">
        <v>90</v>
      </c>
      <c r="J35" s="147">
        <v>1</v>
      </c>
      <c r="K35" s="147">
        <v>20</v>
      </c>
      <c r="L35" s="147">
        <f>IFERROR(INDEX(PENALTY_OPTION!$B$4:$B$248,MATCH(ABYSS!C35,PENALTY_OPTION!$L$4:$L$248,0)),0)</f>
        <v>32</v>
      </c>
      <c r="M35" s="147">
        <f>IFERROR(INDEX(ABYSS_MONSTER_LIST!$B:$B,MATCH(ABYSS!C35,ABYSS_MONSTER_LIST!$E:$E,0)),0)</f>
        <v>1074</v>
      </c>
      <c r="N35" s="147">
        <f>IFERROR(INDEX(ATTRIBUTE_GROUP!$B:$B,MATCH(ABYSS!C35,ATTRIBUTE_GROUP!$E:$E,0)),0)</f>
        <v>1074</v>
      </c>
      <c r="O35" s="147">
        <f t="shared" si="1"/>
        <v>1</v>
      </c>
      <c r="P35" s="148">
        <f>INDEX(REWARD!$B$6:$B$4545,MATCH(ABYSS!C35,REWARD!$J$6:$J$4545,0))</f>
        <v>33</v>
      </c>
      <c r="Q35" s="147" t="str">
        <f t="shared" si="2"/>
        <v>GROUP_NAME_7</v>
      </c>
      <c r="R35" s="147" t="str">
        <f t="shared" si="3"/>
        <v>GROUP_DESC_7</v>
      </c>
      <c r="S35" s="147" t="str">
        <f t="shared" si="4"/>
        <v>GROUP_IMAGE_7</v>
      </c>
      <c r="T35" s="148" t="str">
        <f t="shared" si="5"/>
        <v>ABYSS_NAME_10714</v>
      </c>
      <c r="U35" s="147" t="str">
        <f t="shared" si="6"/>
        <v>ABYSS_DESC_7</v>
      </c>
      <c r="V35" s="147" t="str">
        <f t="shared" si="0"/>
        <v>ABYSS_IMAGE_10714</v>
      </c>
    </row>
    <row r="36" spans="1:22" ht="16.5" customHeight="1">
      <c r="A36" s="147">
        <f>10000+D36*ID규칙_비경_그룹_단위+E36*ID규칙_스테이지_타입_단위+COUNTIF($D$4:D36,D36)</f>
        <v>10811</v>
      </c>
      <c r="B36" s="5" t="str">
        <f>VLOOKUP(Q36,STRING!$A$3:$B$28,2,0)</f>
        <v>단풍의 정원</v>
      </c>
      <c r="C36" s="5" t="str">
        <f>VLOOKUP(T36,STRING!$A$29:$B$202,2,0)</f>
        <v>축성 비경: 단풍 사냥 I</v>
      </c>
      <c r="D36" s="148">
        <v>8</v>
      </c>
      <c r="E36" s="147">
        <v>1</v>
      </c>
      <c r="F36" s="147">
        <v>1</v>
      </c>
      <c r="G36" s="148">
        <f>INDEX(ABYSS_CONDITION!$B$4:$B$34,MATCH(ABYSS!B36,ABYSS_CONDITION!$F$4:$F$34,0))</f>
        <v>8</v>
      </c>
      <c r="H36" s="147">
        <v>30</v>
      </c>
      <c r="I36" s="147">
        <v>59</v>
      </c>
      <c r="J36" s="147">
        <v>1</v>
      </c>
      <c r="K36" s="147">
        <v>20</v>
      </c>
      <c r="L36" s="147">
        <f>IFERROR(INDEX(PENALTY_OPTION!$B$4:$B$248,MATCH(ABYSS!C36,PENALTY_OPTION!$L$4:$L$248,0)),0)</f>
        <v>33</v>
      </c>
      <c r="M36" s="147">
        <f>IFERROR(INDEX(ABYSS_MONSTER_LIST!$B:$B,MATCH(ABYSS!C36,ABYSS_MONSTER_LIST!$E:$E,0)),0)</f>
        <v>1081</v>
      </c>
      <c r="N36" s="147">
        <f>IFERROR(INDEX(ATTRIBUTE_GROUP!$B:$B,MATCH(ABYSS!C36,ATTRIBUTE_GROUP!$E:$E,0)),0)</f>
        <v>1081</v>
      </c>
      <c r="O36" s="147">
        <f t="shared" si="1"/>
        <v>1</v>
      </c>
      <c r="P36" s="148">
        <f>INDEX(REWARD!$B$6:$B$4545,MATCH(ABYSS!C36,REWARD!$J$6:$J$4545,0))</f>
        <v>34</v>
      </c>
      <c r="Q36" s="147" t="str">
        <f t="shared" si="2"/>
        <v>GROUP_NAME_8</v>
      </c>
      <c r="R36" s="147" t="str">
        <f t="shared" si="3"/>
        <v>GROUP_DESC_8</v>
      </c>
      <c r="S36" s="147" t="str">
        <f t="shared" si="4"/>
        <v>GROUP_IMAGE_8</v>
      </c>
      <c r="T36" s="148" t="str">
        <f t="shared" si="5"/>
        <v>ABYSS_NAME_10811</v>
      </c>
      <c r="U36" s="147" t="str">
        <f t="shared" si="6"/>
        <v>ABYSS_DESC_8</v>
      </c>
      <c r="V36" s="147" t="str">
        <f t="shared" si="0"/>
        <v>ABYSS_IMAGE_10811</v>
      </c>
    </row>
    <row r="37" spans="1:22" ht="16.5" customHeight="1">
      <c r="A37" s="147">
        <f>10000+D37*ID규칙_비경_그룹_단위+E37*ID규칙_스테이지_타입_단위+COUNTIF($D$4:D37,D37)</f>
        <v>10812</v>
      </c>
      <c r="B37" s="5" t="str">
        <f>VLOOKUP(Q37,STRING!$A$3:$B$28,2,0)</f>
        <v>단풍의 정원</v>
      </c>
      <c r="C37" s="5" t="str">
        <f>VLOOKUP(T37,STRING!$A$29:$B$202,2,0)</f>
        <v>축성 비경: 단풍 사냥 II</v>
      </c>
      <c r="D37" s="148">
        <v>8</v>
      </c>
      <c r="E37" s="147">
        <v>1</v>
      </c>
      <c r="F37" s="147">
        <v>2</v>
      </c>
      <c r="G37" s="148">
        <f>INDEX(ABYSS_CONDITION!$B$4:$B$34,MATCH(ABYSS!B37,ABYSS_CONDITION!$F$4:$F$34,0))</f>
        <v>8</v>
      </c>
      <c r="H37" s="147">
        <v>35</v>
      </c>
      <c r="I37" s="147">
        <v>69</v>
      </c>
      <c r="J37" s="147">
        <v>1</v>
      </c>
      <c r="K37" s="147">
        <v>20</v>
      </c>
      <c r="L37" s="147">
        <f>IFERROR(INDEX(PENALTY_OPTION!$B$4:$B$248,MATCH(ABYSS!C37,PENALTY_OPTION!$L$4:$L$248,0)),0)</f>
        <v>34</v>
      </c>
      <c r="M37" s="147">
        <f>IFERROR(INDEX(ABYSS_MONSTER_LIST!$B:$B,MATCH(ABYSS!C37,ABYSS_MONSTER_LIST!$E:$E,0)),0)</f>
        <v>1082</v>
      </c>
      <c r="N37" s="147">
        <f>IFERROR(INDEX(ATTRIBUTE_GROUP!$B:$B,MATCH(ABYSS!C37,ATTRIBUTE_GROUP!$E:$E,0)),0)</f>
        <v>1082</v>
      </c>
      <c r="O37" s="147">
        <f t="shared" si="1"/>
        <v>1</v>
      </c>
      <c r="P37" s="148">
        <f>INDEX(REWARD!$B$6:$B$4545,MATCH(ABYSS!C37,REWARD!$J$6:$J$4545,0))</f>
        <v>35</v>
      </c>
      <c r="Q37" s="147" t="str">
        <f t="shared" si="2"/>
        <v>GROUP_NAME_8</v>
      </c>
      <c r="R37" s="147" t="str">
        <f t="shared" si="3"/>
        <v>GROUP_DESC_8</v>
      </c>
      <c r="S37" s="147" t="str">
        <f t="shared" si="4"/>
        <v>GROUP_IMAGE_8</v>
      </c>
      <c r="T37" s="148" t="str">
        <f t="shared" si="5"/>
        <v>ABYSS_NAME_10812</v>
      </c>
      <c r="U37" s="147" t="str">
        <f t="shared" si="6"/>
        <v>ABYSS_DESC_8</v>
      </c>
      <c r="V37" s="147" t="str">
        <f t="shared" si="0"/>
        <v>ABYSS_IMAGE_10812</v>
      </c>
    </row>
    <row r="38" spans="1:22" ht="16.5" customHeight="1">
      <c r="A38" s="147">
        <f>10000+D38*ID규칙_비경_그룹_단위+E38*ID규칙_스테이지_타입_단위+COUNTIF($D$4:D38,D38)</f>
        <v>10813</v>
      </c>
      <c r="B38" s="5" t="str">
        <f>VLOOKUP(Q38,STRING!$A$3:$B$28,2,0)</f>
        <v>단풍의 정원</v>
      </c>
      <c r="C38" s="5" t="str">
        <f>VLOOKUP(T38,STRING!$A$29:$B$202,2,0)</f>
        <v>축성 비경: 단풍 사냥 III</v>
      </c>
      <c r="D38" s="148">
        <v>8</v>
      </c>
      <c r="E38" s="147">
        <v>1</v>
      </c>
      <c r="F38" s="147">
        <v>3</v>
      </c>
      <c r="G38" s="148">
        <f>INDEX(ABYSS_CONDITION!$B$4:$B$34,MATCH(ABYSS!B38,ABYSS_CONDITION!$F$4:$F$34,0))</f>
        <v>8</v>
      </c>
      <c r="H38" s="147">
        <v>40</v>
      </c>
      <c r="I38" s="147">
        <v>80</v>
      </c>
      <c r="J38" s="147">
        <v>1</v>
      </c>
      <c r="K38" s="147">
        <v>20</v>
      </c>
      <c r="L38" s="147">
        <f>IFERROR(INDEX(PENALTY_OPTION!$B$4:$B$248,MATCH(ABYSS!C38,PENALTY_OPTION!$L$4:$L$248,0)),0)</f>
        <v>35</v>
      </c>
      <c r="M38" s="147">
        <f>IFERROR(INDEX(ABYSS_MONSTER_LIST!$B:$B,MATCH(ABYSS!C38,ABYSS_MONSTER_LIST!$E:$E,0)),0)</f>
        <v>1083</v>
      </c>
      <c r="N38" s="147">
        <f>IFERROR(INDEX(ATTRIBUTE_GROUP!$B:$B,MATCH(ABYSS!C38,ATTRIBUTE_GROUP!$E:$E,0)),0)</f>
        <v>1083</v>
      </c>
      <c r="O38" s="147">
        <f t="shared" si="1"/>
        <v>1</v>
      </c>
      <c r="P38" s="148">
        <f>INDEX(REWARD!$B$6:$B$4545,MATCH(ABYSS!C38,REWARD!$J$6:$J$4545,0))</f>
        <v>36</v>
      </c>
      <c r="Q38" s="147" t="str">
        <f t="shared" si="2"/>
        <v>GROUP_NAME_8</v>
      </c>
      <c r="R38" s="147" t="str">
        <f t="shared" si="3"/>
        <v>GROUP_DESC_8</v>
      </c>
      <c r="S38" s="147" t="str">
        <f t="shared" si="4"/>
        <v>GROUP_IMAGE_8</v>
      </c>
      <c r="T38" s="148" t="str">
        <f t="shared" si="5"/>
        <v>ABYSS_NAME_10813</v>
      </c>
      <c r="U38" s="147" t="str">
        <f t="shared" si="6"/>
        <v>ABYSS_DESC_8</v>
      </c>
      <c r="V38" s="147" t="str">
        <f t="shared" si="0"/>
        <v>ABYSS_IMAGE_10813</v>
      </c>
    </row>
    <row r="39" spans="1:22" ht="16.5" customHeight="1">
      <c r="A39" s="147">
        <f>10000+D39*ID규칙_비경_그룹_단위+E39*ID규칙_스테이지_타입_단위+COUNTIF($D$4:D39,D39)</f>
        <v>10814</v>
      </c>
      <c r="B39" s="5" t="str">
        <f>VLOOKUP(Q39,STRING!$A$3:$B$28,2,0)</f>
        <v>단풍의 정원</v>
      </c>
      <c r="C39" s="5" t="str">
        <f>VLOOKUP(T39,STRING!$A$29:$B$202,2,0)</f>
        <v>축성 비경: 단풍 사냥 IV</v>
      </c>
      <c r="D39" s="148">
        <v>8</v>
      </c>
      <c r="E39" s="147">
        <v>1</v>
      </c>
      <c r="F39" s="147">
        <v>4</v>
      </c>
      <c r="G39" s="148">
        <f>INDEX(ABYSS_CONDITION!$B$4:$B$34,MATCH(ABYSS!B39,ABYSS_CONDITION!$F$4:$F$34,0))</f>
        <v>8</v>
      </c>
      <c r="H39" s="147">
        <v>45</v>
      </c>
      <c r="I39" s="147">
        <v>90</v>
      </c>
      <c r="J39" s="147">
        <v>1</v>
      </c>
      <c r="K39" s="147">
        <v>20</v>
      </c>
      <c r="L39" s="147">
        <f>IFERROR(INDEX(PENALTY_OPTION!$B$4:$B$248,MATCH(ABYSS!C39,PENALTY_OPTION!$L$4:$L$248,0)),0)</f>
        <v>36</v>
      </c>
      <c r="M39" s="147">
        <f>IFERROR(INDEX(ABYSS_MONSTER_LIST!$B:$B,MATCH(ABYSS!C39,ABYSS_MONSTER_LIST!$E:$E,0)),0)</f>
        <v>1084</v>
      </c>
      <c r="N39" s="147">
        <f>IFERROR(INDEX(ATTRIBUTE_GROUP!$B:$B,MATCH(ABYSS!C39,ATTRIBUTE_GROUP!$E:$E,0)),0)</f>
        <v>1084</v>
      </c>
      <c r="O39" s="147">
        <f t="shared" si="1"/>
        <v>1</v>
      </c>
      <c r="P39" s="148">
        <f>INDEX(REWARD!$B$6:$B$4545,MATCH(ABYSS!C39,REWARD!$J$6:$J$4545,0))</f>
        <v>37</v>
      </c>
      <c r="Q39" s="147" t="str">
        <f t="shared" si="2"/>
        <v>GROUP_NAME_8</v>
      </c>
      <c r="R39" s="147" t="str">
        <f t="shared" si="3"/>
        <v>GROUP_DESC_8</v>
      </c>
      <c r="S39" s="147" t="str">
        <f t="shared" si="4"/>
        <v>GROUP_IMAGE_8</v>
      </c>
      <c r="T39" s="148" t="str">
        <f t="shared" si="5"/>
        <v>ABYSS_NAME_10814</v>
      </c>
      <c r="U39" s="147" t="str">
        <f t="shared" si="6"/>
        <v>ABYSS_DESC_8</v>
      </c>
      <c r="V39" s="147" t="str">
        <f t="shared" si="0"/>
        <v>ABYSS_IMAGE_10814</v>
      </c>
    </row>
    <row r="40" spans="1:22" ht="16.5" customHeight="1">
      <c r="A40" s="147">
        <f>10000+D40*ID규칙_비경_그룹_단위+E40*ID규칙_스테이지_타입_단위+COUNTIF($D$4:D40,D40)</f>
        <v>10911</v>
      </c>
      <c r="B40" s="5" t="str">
        <f>VLOOKUP(Q40,STRING!$A$3:$B$28,2,0)</f>
        <v>깊이 잠든 정원</v>
      </c>
      <c r="C40" s="5" t="str">
        <f>VLOOKUP(T40,STRING!$A$29:$B$202,2,0)</f>
        <v>축성 비경: 유해의 관 I</v>
      </c>
      <c r="D40" s="148">
        <v>9</v>
      </c>
      <c r="E40" s="147">
        <v>1</v>
      </c>
      <c r="F40" s="147">
        <v>1</v>
      </c>
      <c r="G40" s="148">
        <f>INDEX(ABYSS_CONDITION!$B$4:$B$34,MATCH(ABYSS!B40,ABYSS_CONDITION!$F$4:$F$34,0))</f>
        <v>9</v>
      </c>
      <c r="H40" s="147">
        <v>30</v>
      </c>
      <c r="I40" s="147">
        <v>59</v>
      </c>
      <c r="J40" s="147">
        <v>1</v>
      </c>
      <c r="K40" s="147">
        <v>20</v>
      </c>
      <c r="L40" s="147">
        <f>IFERROR(INDEX(PENALTY_OPTION!$B$4:$B$248,MATCH(ABYSS!C40,PENALTY_OPTION!$L$4:$L$248,0)),0)</f>
        <v>37</v>
      </c>
      <c r="M40" s="147">
        <f>IFERROR(INDEX(ABYSS_MONSTER_LIST!$B:$B,MATCH(ABYSS!C40,ABYSS_MONSTER_LIST!$E:$E,0)),0)</f>
        <v>1091</v>
      </c>
      <c r="N40" s="147">
        <f>IFERROR(INDEX(ATTRIBUTE_GROUP!$B:$B,MATCH(ABYSS!C40,ATTRIBUTE_GROUP!$E:$E,0)),0)</f>
        <v>1091</v>
      </c>
      <c r="O40" s="147">
        <f t="shared" si="1"/>
        <v>1</v>
      </c>
      <c r="P40" s="148">
        <f>INDEX(REWARD!$B$6:$B$4545,MATCH(ABYSS!C40,REWARD!$J$6:$J$4545,0))</f>
        <v>38</v>
      </c>
      <c r="Q40" s="147" t="str">
        <f t="shared" si="2"/>
        <v>GROUP_NAME_9</v>
      </c>
      <c r="R40" s="147" t="str">
        <f t="shared" si="3"/>
        <v>GROUP_DESC_9</v>
      </c>
      <c r="S40" s="147" t="str">
        <f t="shared" si="4"/>
        <v>GROUP_IMAGE_9</v>
      </c>
      <c r="T40" s="148" t="str">
        <f t="shared" si="5"/>
        <v>ABYSS_NAME_10911</v>
      </c>
      <c r="U40" s="147" t="str">
        <f t="shared" si="6"/>
        <v>ABYSS_DESC_9</v>
      </c>
      <c r="V40" s="147" t="str">
        <f t="shared" si="0"/>
        <v>ABYSS_IMAGE_10911</v>
      </c>
    </row>
    <row r="41" spans="1:22" ht="16.5" customHeight="1">
      <c r="A41" s="147">
        <f>10000+D41*ID규칙_비경_그룹_단위+E41*ID규칙_스테이지_타입_단위+COUNTIF($D$4:D41,D41)</f>
        <v>10912</v>
      </c>
      <c r="B41" s="5" t="str">
        <f>VLOOKUP(Q41,STRING!$A$3:$B$28,2,0)</f>
        <v>깊이 잠든 정원</v>
      </c>
      <c r="C41" s="5" t="str">
        <f>VLOOKUP(T41,STRING!$A$29:$B$202,2,0)</f>
        <v>축성 비경: 유해의 관 II</v>
      </c>
      <c r="D41" s="148">
        <v>9</v>
      </c>
      <c r="E41" s="147">
        <v>1</v>
      </c>
      <c r="F41" s="147">
        <v>2</v>
      </c>
      <c r="G41" s="148">
        <f>INDEX(ABYSS_CONDITION!$B$4:$B$34,MATCH(ABYSS!B41,ABYSS_CONDITION!$F$4:$F$34,0))</f>
        <v>9</v>
      </c>
      <c r="H41" s="147">
        <v>35</v>
      </c>
      <c r="I41" s="147">
        <v>69</v>
      </c>
      <c r="J41" s="147">
        <v>1</v>
      </c>
      <c r="K41" s="147">
        <v>20</v>
      </c>
      <c r="L41" s="147">
        <f>IFERROR(INDEX(PENALTY_OPTION!$B$4:$B$248,MATCH(ABYSS!C41,PENALTY_OPTION!$L$4:$L$248,0)),0)</f>
        <v>38</v>
      </c>
      <c r="M41" s="147">
        <f>IFERROR(INDEX(ABYSS_MONSTER_LIST!$B:$B,MATCH(ABYSS!C41,ABYSS_MONSTER_LIST!$E:$E,0)),0)</f>
        <v>1092</v>
      </c>
      <c r="N41" s="147">
        <f>IFERROR(INDEX(ATTRIBUTE_GROUP!$B:$B,MATCH(ABYSS!C41,ATTRIBUTE_GROUP!$E:$E,0)),0)</f>
        <v>1092</v>
      </c>
      <c r="O41" s="147">
        <f t="shared" si="1"/>
        <v>1</v>
      </c>
      <c r="P41" s="148">
        <f>INDEX(REWARD!$B$6:$B$4545,MATCH(ABYSS!C41,REWARD!$J$6:$J$4545,0))</f>
        <v>39</v>
      </c>
      <c r="Q41" s="147" t="str">
        <f t="shared" si="2"/>
        <v>GROUP_NAME_9</v>
      </c>
      <c r="R41" s="147" t="str">
        <f t="shared" si="3"/>
        <v>GROUP_DESC_9</v>
      </c>
      <c r="S41" s="147" t="str">
        <f t="shared" si="4"/>
        <v>GROUP_IMAGE_9</v>
      </c>
      <c r="T41" s="148" t="str">
        <f t="shared" si="5"/>
        <v>ABYSS_NAME_10912</v>
      </c>
      <c r="U41" s="147" t="str">
        <f t="shared" si="6"/>
        <v>ABYSS_DESC_9</v>
      </c>
      <c r="V41" s="147" t="str">
        <f t="shared" si="0"/>
        <v>ABYSS_IMAGE_10912</v>
      </c>
    </row>
    <row r="42" spans="1:22" ht="16.5" customHeight="1">
      <c r="A42" s="147">
        <f>10000+D42*ID규칙_비경_그룹_단위+E42*ID규칙_스테이지_타입_단위+COUNTIF($D$4:D42,D42)</f>
        <v>10913</v>
      </c>
      <c r="B42" s="5" t="str">
        <f>VLOOKUP(Q42,STRING!$A$3:$B$28,2,0)</f>
        <v>깊이 잠든 정원</v>
      </c>
      <c r="C42" s="5" t="str">
        <f>VLOOKUP(T42,STRING!$A$29:$B$202,2,0)</f>
        <v>축성 비경: 유해의 관 III</v>
      </c>
      <c r="D42" s="148">
        <v>9</v>
      </c>
      <c r="E42" s="147">
        <v>1</v>
      </c>
      <c r="F42" s="147">
        <v>3</v>
      </c>
      <c r="G42" s="148">
        <f>INDEX(ABYSS_CONDITION!$B$4:$B$34,MATCH(ABYSS!B42,ABYSS_CONDITION!$F$4:$F$34,0))</f>
        <v>9</v>
      </c>
      <c r="H42" s="147">
        <v>40</v>
      </c>
      <c r="I42" s="147">
        <v>80</v>
      </c>
      <c r="J42" s="147">
        <v>1</v>
      </c>
      <c r="K42" s="147">
        <v>20</v>
      </c>
      <c r="L42" s="147">
        <f>IFERROR(INDEX(PENALTY_OPTION!$B$4:$B$248,MATCH(ABYSS!C42,PENALTY_OPTION!$L$4:$L$248,0)),0)</f>
        <v>39</v>
      </c>
      <c r="M42" s="147">
        <f>IFERROR(INDEX(ABYSS_MONSTER_LIST!$B:$B,MATCH(ABYSS!C42,ABYSS_MONSTER_LIST!$E:$E,0)),0)</f>
        <v>1093</v>
      </c>
      <c r="N42" s="147">
        <f>IFERROR(INDEX(ATTRIBUTE_GROUP!$B:$B,MATCH(ABYSS!C42,ATTRIBUTE_GROUP!$E:$E,0)),0)</f>
        <v>1093</v>
      </c>
      <c r="O42" s="147">
        <f t="shared" si="1"/>
        <v>1</v>
      </c>
      <c r="P42" s="148">
        <f>INDEX(REWARD!$B$6:$B$4545,MATCH(ABYSS!C42,REWARD!$J$6:$J$4545,0))</f>
        <v>40</v>
      </c>
      <c r="Q42" s="147" t="str">
        <f t="shared" si="2"/>
        <v>GROUP_NAME_9</v>
      </c>
      <c r="R42" s="147" t="str">
        <f t="shared" si="3"/>
        <v>GROUP_DESC_9</v>
      </c>
      <c r="S42" s="147" t="str">
        <f t="shared" si="4"/>
        <v>GROUP_IMAGE_9</v>
      </c>
      <c r="T42" s="148" t="str">
        <f t="shared" si="5"/>
        <v>ABYSS_NAME_10913</v>
      </c>
      <c r="U42" s="147" t="str">
        <f t="shared" si="6"/>
        <v>ABYSS_DESC_9</v>
      </c>
      <c r="V42" s="147" t="str">
        <f t="shared" si="0"/>
        <v>ABYSS_IMAGE_10913</v>
      </c>
    </row>
    <row r="43" spans="1:22" s="14" customFormat="1" ht="16.5" customHeight="1">
      <c r="A43" s="147">
        <f>10000+D43*ID규칙_비경_그룹_단위+E43*ID규칙_스테이지_타입_단위+COUNTIF($D$4:D43,D43)</f>
        <v>10914</v>
      </c>
      <c r="B43" s="5" t="str">
        <f>VLOOKUP(Q43,STRING!$A$3:$B$28,2,0)</f>
        <v>깊이 잠든 정원</v>
      </c>
      <c r="C43" s="5" t="str">
        <f>VLOOKUP(T43,STRING!$A$29:$B$202,2,0)</f>
        <v>축성 비경: 유해의 관 IV</v>
      </c>
      <c r="D43" s="148">
        <v>9</v>
      </c>
      <c r="E43" s="147">
        <v>1</v>
      </c>
      <c r="F43" s="147">
        <v>4</v>
      </c>
      <c r="G43" s="148">
        <f>INDEX(ABYSS_CONDITION!$B$4:$B$34,MATCH(ABYSS!B43,ABYSS_CONDITION!$F$4:$F$34,0))</f>
        <v>9</v>
      </c>
      <c r="H43" s="147">
        <v>45</v>
      </c>
      <c r="I43" s="147">
        <v>90</v>
      </c>
      <c r="J43" s="147">
        <v>1</v>
      </c>
      <c r="K43" s="147">
        <v>20</v>
      </c>
      <c r="L43" s="147">
        <f>IFERROR(INDEX(PENALTY_OPTION!$B$4:$B$248,MATCH(ABYSS!C43,PENALTY_OPTION!$L$4:$L$248,0)),0)</f>
        <v>40</v>
      </c>
      <c r="M43" s="147">
        <f>IFERROR(INDEX(ABYSS_MONSTER_LIST!$B:$B,MATCH(ABYSS!C43,ABYSS_MONSTER_LIST!$E:$E,0)),0)</f>
        <v>1094</v>
      </c>
      <c r="N43" s="147">
        <f>IFERROR(INDEX(ATTRIBUTE_GROUP!$B:$B,MATCH(ABYSS!C43,ATTRIBUTE_GROUP!$E:$E,0)),0)</f>
        <v>1094</v>
      </c>
      <c r="O43" s="147">
        <f t="shared" si="1"/>
        <v>1</v>
      </c>
      <c r="P43" s="148">
        <f>INDEX(REWARD!$B$6:$B$4545,MATCH(ABYSS!C43,REWARD!$J$6:$J$4545,0))</f>
        <v>41</v>
      </c>
      <c r="Q43" s="147" t="str">
        <f t="shared" si="2"/>
        <v>GROUP_NAME_9</v>
      </c>
      <c r="R43" s="147" t="str">
        <f t="shared" si="3"/>
        <v>GROUP_DESC_9</v>
      </c>
      <c r="S43" s="147" t="str">
        <f t="shared" si="4"/>
        <v>GROUP_IMAGE_9</v>
      </c>
      <c r="T43" s="148" t="str">
        <f t="shared" si="5"/>
        <v>ABYSS_NAME_10914</v>
      </c>
      <c r="U43" s="147" t="str">
        <f t="shared" si="6"/>
        <v>ABYSS_DESC_9</v>
      </c>
      <c r="V43" s="147" t="str">
        <f t="shared" si="0"/>
        <v>ABYSS_IMAGE_10914</v>
      </c>
    </row>
    <row r="44" spans="1:22" s="14" customFormat="1" ht="16.5" customHeight="1">
      <c r="A44" s="147">
        <f>10000+D44*ID규칙_비경_그룹_단위+E44*ID규칙_스테이지_타입_단위+COUNTIF($D$4:D44,D44)</f>
        <v>11011</v>
      </c>
      <c r="B44" s="5" t="str">
        <f>VLOOKUP(Q44,STRING!$A$3:$B$28,2,0)</f>
        <v>암중 협곡</v>
      </c>
      <c r="C44" s="5" t="str">
        <f>VLOOKUP(T44,STRING!$A$29:$B$202,2,0)</f>
        <v>축성 비경: 유적장치 소굴 I</v>
      </c>
      <c r="D44" s="148">
        <v>10</v>
      </c>
      <c r="E44" s="147">
        <v>1</v>
      </c>
      <c r="F44" s="147">
        <v>1</v>
      </c>
      <c r="G44" s="148">
        <f>INDEX(ABYSS_CONDITION!$B$4:$B$34,MATCH(ABYSS!B44,ABYSS_CONDITION!$F$4:$F$34,0))</f>
        <v>10</v>
      </c>
      <c r="H44" s="147">
        <v>30</v>
      </c>
      <c r="I44" s="147">
        <v>59</v>
      </c>
      <c r="J44" s="147">
        <v>1</v>
      </c>
      <c r="K44" s="147">
        <v>20</v>
      </c>
      <c r="L44" s="147">
        <f>IFERROR(INDEX(PENALTY_OPTION!$B$4:$B$248,MATCH(ABYSS!C44,PENALTY_OPTION!$L$4:$L$248,0)),0)</f>
        <v>41</v>
      </c>
      <c r="M44" s="147">
        <f>IFERROR(INDEX(ABYSS_MONSTER_LIST!$B:$B,MATCH(ABYSS!C44,ABYSS_MONSTER_LIST!$E:$E,0)),0)</f>
        <v>1101</v>
      </c>
      <c r="N44" s="147">
        <f>IFERROR(INDEX(ATTRIBUTE_GROUP!$B:$B,MATCH(ABYSS!C44,ATTRIBUTE_GROUP!$E:$E,0)),0)</f>
        <v>1101</v>
      </c>
      <c r="O44" s="147">
        <f t="shared" si="1"/>
        <v>1</v>
      </c>
      <c r="P44" s="148">
        <f>INDEX(REWARD!$B$6:$B$4545,MATCH(ABYSS!C44,REWARD!$J$6:$J$4545,0))</f>
        <v>42</v>
      </c>
      <c r="Q44" s="147" t="str">
        <f t="shared" si="2"/>
        <v>GROUP_NAME_10</v>
      </c>
      <c r="R44" s="147" t="str">
        <f t="shared" si="3"/>
        <v>GROUP_DESC_10</v>
      </c>
      <c r="S44" s="147" t="str">
        <f t="shared" si="4"/>
        <v>GROUP_IMAGE_10</v>
      </c>
      <c r="T44" s="148" t="str">
        <f t="shared" si="5"/>
        <v>ABYSS_NAME_11011</v>
      </c>
      <c r="U44" s="147" t="str">
        <f t="shared" si="6"/>
        <v>ABYSS_DESC_10</v>
      </c>
      <c r="V44" s="147" t="str">
        <f t="shared" si="0"/>
        <v>ABYSS_IMAGE_11011</v>
      </c>
    </row>
    <row r="45" spans="1:22" s="14" customFormat="1" ht="16.5" customHeight="1">
      <c r="A45" s="147">
        <f>10000+D45*ID규칙_비경_그룹_단위+E45*ID규칙_스테이지_타입_단위+COUNTIF($D$4:D45,D45)</f>
        <v>11012</v>
      </c>
      <c r="B45" s="5" t="str">
        <f>VLOOKUP(Q45,STRING!$A$3:$B$28,2,0)</f>
        <v>암중 협곡</v>
      </c>
      <c r="C45" s="5" t="str">
        <f>VLOOKUP(T45,STRING!$A$29:$B$202,2,0)</f>
        <v>축성 비경: 유적장치 소굴 II</v>
      </c>
      <c r="D45" s="148">
        <v>10</v>
      </c>
      <c r="E45" s="147">
        <v>1</v>
      </c>
      <c r="F45" s="147">
        <v>2</v>
      </c>
      <c r="G45" s="148">
        <f>INDEX(ABYSS_CONDITION!$B$4:$B$34,MATCH(ABYSS!B45,ABYSS_CONDITION!$F$4:$F$34,0))</f>
        <v>10</v>
      </c>
      <c r="H45" s="147">
        <v>35</v>
      </c>
      <c r="I45" s="147">
        <v>69</v>
      </c>
      <c r="J45" s="147">
        <v>1</v>
      </c>
      <c r="K45" s="147">
        <v>20</v>
      </c>
      <c r="L45" s="147">
        <f>IFERROR(INDEX(PENALTY_OPTION!$B$4:$B$248,MATCH(ABYSS!C45,PENALTY_OPTION!$L$4:$L$248,0)),0)</f>
        <v>42</v>
      </c>
      <c r="M45" s="147">
        <f>IFERROR(INDEX(ABYSS_MONSTER_LIST!$B:$B,MATCH(ABYSS!C45,ABYSS_MONSTER_LIST!$E:$E,0)),0)</f>
        <v>1102</v>
      </c>
      <c r="N45" s="147">
        <f>IFERROR(INDEX(ATTRIBUTE_GROUP!$B:$B,MATCH(ABYSS!C45,ATTRIBUTE_GROUP!$E:$E,0)),0)</f>
        <v>1102</v>
      </c>
      <c r="O45" s="147">
        <f t="shared" si="1"/>
        <v>1</v>
      </c>
      <c r="P45" s="148">
        <f>INDEX(REWARD!$B$6:$B$4545,MATCH(ABYSS!C45,REWARD!$J$6:$J$4545,0))</f>
        <v>43</v>
      </c>
      <c r="Q45" s="147" t="str">
        <f t="shared" si="2"/>
        <v>GROUP_NAME_10</v>
      </c>
      <c r="R45" s="147" t="str">
        <f t="shared" si="3"/>
        <v>GROUP_DESC_10</v>
      </c>
      <c r="S45" s="147" t="str">
        <f t="shared" si="4"/>
        <v>GROUP_IMAGE_10</v>
      </c>
      <c r="T45" s="148" t="str">
        <f t="shared" si="5"/>
        <v>ABYSS_NAME_11012</v>
      </c>
      <c r="U45" s="147" t="str">
        <f t="shared" si="6"/>
        <v>ABYSS_DESC_10</v>
      </c>
      <c r="V45" s="147" t="str">
        <f t="shared" si="0"/>
        <v>ABYSS_IMAGE_11012</v>
      </c>
    </row>
    <row r="46" spans="1:22" ht="16.5" customHeight="1">
      <c r="A46" s="147">
        <f>10000+D46*ID규칙_비경_그룹_단위+E46*ID규칙_스테이지_타입_단위+COUNTIF($D$4:D46,D46)</f>
        <v>11013</v>
      </c>
      <c r="B46" s="5" t="str">
        <f>VLOOKUP(Q46,STRING!$A$3:$B$28,2,0)</f>
        <v>암중 협곡</v>
      </c>
      <c r="C46" s="5" t="str">
        <f>VLOOKUP(T46,STRING!$A$29:$B$202,2,0)</f>
        <v>축성 비경: 유적장치 소굴 III</v>
      </c>
      <c r="D46" s="148">
        <v>10</v>
      </c>
      <c r="E46" s="147">
        <v>1</v>
      </c>
      <c r="F46" s="147">
        <v>3</v>
      </c>
      <c r="G46" s="148">
        <f>INDEX(ABYSS_CONDITION!$B$4:$B$34,MATCH(ABYSS!B46,ABYSS_CONDITION!$F$4:$F$34,0))</f>
        <v>10</v>
      </c>
      <c r="H46" s="147">
        <v>40</v>
      </c>
      <c r="I46" s="147">
        <v>80</v>
      </c>
      <c r="J46" s="147">
        <v>1</v>
      </c>
      <c r="K46" s="147">
        <v>20</v>
      </c>
      <c r="L46" s="147">
        <f>IFERROR(INDEX(PENALTY_OPTION!$B$4:$B$248,MATCH(ABYSS!C46,PENALTY_OPTION!$L$4:$L$248,0)),0)</f>
        <v>43</v>
      </c>
      <c r="M46" s="147">
        <f>IFERROR(INDEX(ABYSS_MONSTER_LIST!$B:$B,MATCH(ABYSS!C46,ABYSS_MONSTER_LIST!$E:$E,0)),0)</f>
        <v>1103</v>
      </c>
      <c r="N46" s="147">
        <f>IFERROR(INDEX(ATTRIBUTE_GROUP!$B:$B,MATCH(ABYSS!C46,ATTRIBUTE_GROUP!$E:$E,0)),0)</f>
        <v>1103</v>
      </c>
      <c r="O46" s="147">
        <f t="shared" si="1"/>
        <v>1</v>
      </c>
      <c r="P46" s="148">
        <f>INDEX(REWARD!$B$6:$B$4545,MATCH(ABYSS!C46,REWARD!$J$6:$J$4545,0))</f>
        <v>44</v>
      </c>
      <c r="Q46" s="147" t="str">
        <f t="shared" si="2"/>
        <v>GROUP_NAME_10</v>
      </c>
      <c r="R46" s="147" t="str">
        <f t="shared" si="3"/>
        <v>GROUP_DESC_10</v>
      </c>
      <c r="S46" s="147" t="str">
        <f t="shared" si="4"/>
        <v>GROUP_IMAGE_10</v>
      </c>
      <c r="T46" s="148" t="str">
        <f t="shared" si="5"/>
        <v>ABYSS_NAME_11013</v>
      </c>
      <c r="U46" s="147" t="str">
        <f t="shared" si="6"/>
        <v>ABYSS_DESC_10</v>
      </c>
      <c r="V46" s="147" t="str">
        <f t="shared" si="0"/>
        <v>ABYSS_IMAGE_11013</v>
      </c>
    </row>
    <row r="47" spans="1:22" ht="16.5" customHeight="1">
      <c r="A47" s="147">
        <f>10000+D47*ID규칙_비경_그룹_단위+E47*ID규칙_스테이지_타입_단위+COUNTIF($D$4:D47,D47)</f>
        <v>11014</v>
      </c>
      <c r="B47" s="5" t="str">
        <f>VLOOKUP(Q47,STRING!$A$3:$B$28,2,0)</f>
        <v>암중 협곡</v>
      </c>
      <c r="C47" s="5" t="str">
        <f>VLOOKUP(T47,STRING!$A$29:$B$202,2,0)</f>
        <v>축성 비경: 유적장치 소굴 IV</v>
      </c>
      <c r="D47" s="148">
        <v>10</v>
      </c>
      <c r="E47" s="147">
        <v>1</v>
      </c>
      <c r="F47" s="147">
        <v>4</v>
      </c>
      <c r="G47" s="148">
        <f>INDEX(ABYSS_CONDITION!$B$4:$B$34,MATCH(ABYSS!B47,ABYSS_CONDITION!$F$4:$F$34,0))</f>
        <v>10</v>
      </c>
      <c r="H47" s="147">
        <v>45</v>
      </c>
      <c r="I47" s="147">
        <v>90</v>
      </c>
      <c r="J47" s="147">
        <v>1</v>
      </c>
      <c r="K47" s="147">
        <v>20</v>
      </c>
      <c r="L47" s="147">
        <f>IFERROR(INDEX(PENALTY_OPTION!$B$4:$B$248,MATCH(ABYSS!C47,PENALTY_OPTION!$L$4:$L$248,0)),0)</f>
        <v>44</v>
      </c>
      <c r="M47" s="147">
        <f>IFERROR(INDEX(ABYSS_MONSTER_LIST!$B:$B,MATCH(ABYSS!C47,ABYSS_MONSTER_LIST!$E:$E,0)),0)</f>
        <v>1104</v>
      </c>
      <c r="N47" s="147">
        <f>IFERROR(INDEX(ATTRIBUTE_GROUP!$B:$B,MATCH(ABYSS!C47,ATTRIBUTE_GROUP!$E:$E,0)),0)</f>
        <v>1104</v>
      </c>
      <c r="O47" s="147">
        <f t="shared" si="1"/>
        <v>1</v>
      </c>
      <c r="P47" s="148">
        <f>INDEX(REWARD!$B$6:$B$4545,MATCH(ABYSS!C47,REWARD!$J$6:$J$4545,0))</f>
        <v>45</v>
      </c>
      <c r="Q47" s="147" t="str">
        <f t="shared" si="2"/>
        <v>GROUP_NAME_10</v>
      </c>
      <c r="R47" s="147" t="str">
        <f t="shared" si="3"/>
        <v>GROUP_DESC_10</v>
      </c>
      <c r="S47" s="147" t="str">
        <f t="shared" si="4"/>
        <v>GROUP_IMAGE_10</v>
      </c>
      <c r="T47" s="148" t="str">
        <f t="shared" si="5"/>
        <v>ABYSS_NAME_11014</v>
      </c>
      <c r="U47" s="147" t="str">
        <f t="shared" si="6"/>
        <v>ABYSS_DESC_10</v>
      </c>
      <c r="V47" s="147" t="str">
        <f t="shared" si="0"/>
        <v>ABYSS_IMAGE_11014</v>
      </c>
    </row>
    <row r="48" spans="1:22" ht="16.5" customHeight="1">
      <c r="A48" s="147">
        <f>10000+D48*ID규칙_비경_그룹_단위+E48*ID규칙_스테이지_타입_단위+COUNTIF($D$4:D48,D48)</f>
        <v>11111</v>
      </c>
      <c r="B48" s="5" t="str">
        <f>VLOOKUP(Q48,STRING!$A$3:$B$28,2,0)</f>
        <v>연각의 탑</v>
      </c>
      <c r="C48" s="5" t="str">
        <f>VLOOKUP(T48,STRING!$A$29:$B$202,2,0)</f>
        <v>축성 비경: 칠식 I</v>
      </c>
      <c r="D48" s="148">
        <v>11</v>
      </c>
      <c r="E48" s="147">
        <v>1</v>
      </c>
      <c r="F48" s="147">
        <v>1</v>
      </c>
      <c r="G48" s="148">
        <f>INDEX(ABYSS_CONDITION!$B$4:$B$34,MATCH(ABYSS!B48,ABYSS_CONDITION!$F$4:$F$34,0))</f>
        <v>11</v>
      </c>
      <c r="H48" s="147">
        <v>30</v>
      </c>
      <c r="I48" s="147">
        <v>59</v>
      </c>
      <c r="J48" s="147">
        <v>1</v>
      </c>
      <c r="K48" s="147">
        <v>20</v>
      </c>
      <c r="L48" s="147">
        <f>IFERROR(INDEX(PENALTY_OPTION!$B$4:$B$248,MATCH(ABYSS!C48,PENALTY_OPTION!$L$4:$L$248,0)),0)</f>
        <v>45</v>
      </c>
      <c r="M48" s="147">
        <f>IFERROR(INDEX(ABYSS_MONSTER_LIST!$B:$B,MATCH(ABYSS!C48,ABYSS_MONSTER_LIST!$E:$E,0)),0)</f>
        <v>1111</v>
      </c>
      <c r="N48" s="147">
        <f>IFERROR(INDEX(ATTRIBUTE_GROUP!$B:$B,MATCH(ABYSS!C48,ATTRIBUTE_GROUP!$E:$E,0)),0)</f>
        <v>1111</v>
      </c>
      <c r="O48" s="147">
        <f t="shared" si="1"/>
        <v>1</v>
      </c>
      <c r="P48" s="148">
        <f>INDEX(REWARD!$B$6:$B$4545,MATCH(ABYSS!C48,REWARD!$J$6:$J$4545,0))</f>
        <v>46</v>
      </c>
      <c r="Q48" s="147" t="str">
        <f t="shared" si="2"/>
        <v>GROUP_NAME_11</v>
      </c>
      <c r="R48" s="147" t="str">
        <f t="shared" si="3"/>
        <v>GROUP_DESC_11</v>
      </c>
      <c r="S48" s="147" t="str">
        <f t="shared" si="4"/>
        <v>GROUP_IMAGE_11</v>
      </c>
      <c r="T48" s="148" t="str">
        <f t="shared" si="5"/>
        <v>ABYSS_NAME_11111</v>
      </c>
      <c r="U48" s="147" t="str">
        <f t="shared" si="6"/>
        <v>ABYSS_DESC_11</v>
      </c>
      <c r="V48" s="147" t="str">
        <f t="shared" si="0"/>
        <v>ABYSS_IMAGE_11111</v>
      </c>
    </row>
    <row r="49" spans="1:22" ht="16.5" customHeight="1">
      <c r="A49" s="147">
        <f>10000+D49*ID규칙_비경_그룹_단위+E49*ID규칙_스테이지_타입_단위+COUNTIF($D$4:D49,D49)</f>
        <v>11112</v>
      </c>
      <c r="B49" s="5" t="str">
        <f>VLOOKUP(Q49,STRING!$A$3:$B$28,2,0)</f>
        <v>연각의 탑</v>
      </c>
      <c r="C49" s="5" t="str">
        <f>VLOOKUP(T49,STRING!$A$29:$B$202,2,0)</f>
        <v>축성 비경: 칠식 II</v>
      </c>
      <c r="D49" s="148">
        <v>11</v>
      </c>
      <c r="E49" s="147">
        <v>1</v>
      </c>
      <c r="F49" s="147">
        <v>2</v>
      </c>
      <c r="G49" s="148">
        <f>INDEX(ABYSS_CONDITION!$B$4:$B$34,MATCH(ABYSS!B49,ABYSS_CONDITION!$F$4:$F$34,0))</f>
        <v>11</v>
      </c>
      <c r="H49" s="147">
        <v>35</v>
      </c>
      <c r="I49" s="147">
        <v>69</v>
      </c>
      <c r="J49" s="147">
        <v>1</v>
      </c>
      <c r="K49" s="147">
        <v>20</v>
      </c>
      <c r="L49" s="147">
        <f>IFERROR(INDEX(PENALTY_OPTION!$B$4:$B$248,MATCH(ABYSS!C49,PENALTY_OPTION!$L$4:$L$248,0)),0)</f>
        <v>46</v>
      </c>
      <c r="M49" s="147">
        <f>IFERROR(INDEX(ABYSS_MONSTER_LIST!$B:$B,MATCH(ABYSS!C49,ABYSS_MONSTER_LIST!$E:$E,0)),0)</f>
        <v>1112</v>
      </c>
      <c r="N49" s="147">
        <f>IFERROR(INDEX(ATTRIBUTE_GROUP!$B:$B,MATCH(ABYSS!C49,ATTRIBUTE_GROUP!$E:$E,0)),0)</f>
        <v>1112</v>
      </c>
      <c r="O49" s="147">
        <f t="shared" si="1"/>
        <v>1</v>
      </c>
      <c r="P49" s="148">
        <f>INDEX(REWARD!$B$6:$B$4545,MATCH(ABYSS!C49,REWARD!$J$6:$J$4545,0))</f>
        <v>47</v>
      </c>
      <c r="Q49" s="147" t="str">
        <f t="shared" si="2"/>
        <v>GROUP_NAME_11</v>
      </c>
      <c r="R49" s="147" t="str">
        <f t="shared" si="3"/>
        <v>GROUP_DESC_11</v>
      </c>
      <c r="S49" s="147" t="str">
        <f t="shared" si="4"/>
        <v>GROUP_IMAGE_11</v>
      </c>
      <c r="T49" s="148" t="str">
        <f t="shared" si="5"/>
        <v>ABYSS_NAME_11112</v>
      </c>
      <c r="U49" s="147" t="str">
        <f t="shared" si="6"/>
        <v>ABYSS_DESC_11</v>
      </c>
      <c r="V49" s="147" t="str">
        <f t="shared" si="0"/>
        <v>ABYSS_IMAGE_11112</v>
      </c>
    </row>
    <row r="50" spans="1:22" ht="16.5" customHeight="1">
      <c r="A50" s="147">
        <f>10000+D50*ID규칙_비경_그룹_단위+E50*ID규칙_스테이지_타입_단위+COUNTIF($D$4:D50,D50)</f>
        <v>11113</v>
      </c>
      <c r="B50" s="5" t="str">
        <f>VLOOKUP(Q50,STRING!$A$3:$B$28,2,0)</f>
        <v>연각의 탑</v>
      </c>
      <c r="C50" s="5" t="str">
        <f>VLOOKUP(T50,STRING!$A$29:$B$202,2,0)</f>
        <v>축성 비경: 칠식 III</v>
      </c>
      <c r="D50" s="148">
        <v>11</v>
      </c>
      <c r="E50" s="147">
        <v>1</v>
      </c>
      <c r="F50" s="147">
        <v>3</v>
      </c>
      <c r="G50" s="148">
        <f>INDEX(ABYSS_CONDITION!$B$4:$B$34,MATCH(ABYSS!B50,ABYSS_CONDITION!$F$4:$F$34,0))</f>
        <v>11</v>
      </c>
      <c r="H50" s="147">
        <v>40</v>
      </c>
      <c r="I50" s="147">
        <v>80</v>
      </c>
      <c r="J50" s="147">
        <v>1</v>
      </c>
      <c r="K50" s="147">
        <v>20</v>
      </c>
      <c r="L50" s="147">
        <f>IFERROR(INDEX(PENALTY_OPTION!$B$4:$B$248,MATCH(ABYSS!C50,PENALTY_OPTION!$L$4:$L$248,0)),0)</f>
        <v>47</v>
      </c>
      <c r="M50" s="147">
        <f>IFERROR(INDEX(ABYSS_MONSTER_LIST!$B:$B,MATCH(ABYSS!C50,ABYSS_MONSTER_LIST!$E:$E,0)),0)</f>
        <v>1113</v>
      </c>
      <c r="N50" s="147">
        <f>IFERROR(INDEX(ATTRIBUTE_GROUP!$B:$B,MATCH(ABYSS!C50,ATTRIBUTE_GROUP!$E:$E,0)),0)</f>
        <v>1113</v>
      </c>
      <c r="O50" s="147">
        <f t="shared" si="1"/>
        <v>1</v>
      </c>
      <c r="P50" s="148">
        <f>INDEX(REWARD!$B$6:$B$4545,MATCH(ABYSS!C50,REWARD!$J$6:$J$4545,0))</f>
        <v>48</v>
      </c>
      <c r="Q50" s="147" t="str">
        <f t="shared" si="2"/>
        <v>GROUP_NAME_11</v>
      </c>
      <c r="R50" s="147" t="str">
        <f t="shared" si="3"/>
        <v>GROUP_DESC_11</v>
      </c>
      <c r="S50" s="147" t="str">
        <f t="shared" si="4"/>
        <v>GROUP_IMAGE_11</v>
      </c>
      <c r="T50" s="148" t="str">
        <f t="shared" si="5"/>
        <v>ABYSS_NAME_11113</v>
      </c>
      <c r="U50" s="147" t="str">
        <f t="shared" si="6"/>
        <v>ABYSS_DESC_11</v>
      </c>
      <c r="V50" s="147" t="str">
        <f t="shared" si="0"/>
        <v>ABYSS_IMAGE_11113</v>
      </c>
    </row>
    <row r="51" spans="1:22" ht="16.5" customHeight="1">
      <c r="A51" s="147">
        <f>10000+D51*ID규칙_비경_그룹_단위+E51*ID규칙_스테이지_타입_단위+COUNTIF($D$4:D51,D51)</f>
        <v>11114</v>
      </c>
      <c r="B51" s="5" t="str">
        <f>VLOOKUP(Q51,STRING!$A$3:$B$28,2,0)</f>
        <v>연각의 탑</v>
      </c>
      <c r="C51" s="5" t="str">
        <f>VLOOKUP(T51,STRING!$A$29:$B$202,2,0)</f>
        <v>축성 비경: 칠식 IV</v>
      </c>
      <c r="D51" s="148">
        <v>11</v>
      </c>
      <c r="E51" s="147">
        <v>1</v>
      </c>
      <c r="F51" s="147">
        <v>4</v>
      </c>
      <c r="G51" s="148">
        <f>INDEX(ABYSS_CONDITION!$B$4:$B$34,MATCH(ABYSS!B51,ABYSS_CONDITION!$F$4:$F$34,0))</f>
        <v>11</v>
      </c>
      <c r="H51" s="147">
        <v>45</v>
      </c>
      <c r="I51" s="147">
        <v>90</v>
      </c>
      <c r="J51" s="147">
        <v>1</v>
      </c>
      <c r="K51" s="147">
        <v>20</v>
      </c>
      <c r="L51" s="147">
        <f>IFERROR(INDEX(PENALTY_OPTION!$B$4:$B$248,MATCH(ABYSS!C51,PENALTY_OPTION!$L$4:$L$248,0)),0)</f>
        <v>48</v>
      </c>
      <c r="M51" s="147">
        <f>IFERROR(INDEX(ABYSS_MONSTER_LIST!$B:$B,MATCH(ABYSS!C51,ABYSS_MONSTER_LIST!$E:$E,0)),0)</f>
        <v>1114</v>
      </c>
      <c r="N51" s="147">
        <f>IFERROR(INDEX(ATTRIBUTE_GROUP!$B:$B,MATCH(ABYSS!C51,ATTRIBUTE_GROUP!$E:$E,0)),0)</f>
        <v>1114</v>
      </c>
      <c r="O51" s="147">
        <f t="shared" si="1"/>
        <v>1</v>
      </c>
      <c r="P51" s="148">
        <f>INDEX(REWARD!$B$6:$B$4545,MATCH(ABYSS!C51,REWARD!$J$6:$J$4545,0))</f>
        <v>49</v>
      </c>
      <c r="Q51" s="147" t="str">
        <f t="shared" si="2"/>
        <v>GROUP_NAME_11</v>
      </c>
      <c r="R51" s="147" t="str">
        <f t="shared" si="3"/>
        <v>GROUP_DESC_11</v>
      </c>
      <c r="S51" s="147" t="str">
        <f t="shared" si="4"/>
        <v>GROUP_IMAGE_11</v>
      </c>
      <c r="T51" s="148" t="str">
        <f t="shared" si="5"/>
        <v>ABYSS_NAME_11114</v>
      </c>
      <c r="U51" s="147" t="str">
        <f t="shared" si="6"/>
        <v>ABYSS_DESC_11</v>
      </c>
      <c r="V51" s="147" t="str">
        <f t="shared" si="0"/>
        <v>ABYSS_IMAGE_11114</v>
      </c>
    </row>
    <row r="52" spans="1:22" ht="16.5" customHeight="1">
      <c r="A52" s="147">
        <f>10000+D52*ID규칙_비경_그룹_단위+E52*ID규칙_스테이지_타입_단위+COUNTIF($D$4:D52,D52)</f>
        <v>11211</v>
      </c>
      <c r="B52" s="5" t="str">
        <f>VLOOKUP(Q52,STRING!$A$3:$B$28,2,0)</f>
        <v>적금색 폐허</v>
      </c>
      <c r="C52" s="5" t="str">
        <f>VLOOKUP(T52,STRING!$A$29:$B$202,2,0)</f>
        <v>축성 비경: 사막의 고성 I</v>
      </c>
      <c r="D52" s="148">
        <v>12</v>
      </c>
      <c r="E52" s="147">
        <v>1</v>
      </c>
      <c r="F52" s="147">
        <v>1</v>
      </c>
      <c r="G52" s="148">
        <f>INDEX(ABYSS_CONDITION!$B$4:$B$34,MATCH(ABYSS!B52,ABYSS_CONDITION!$F$4:$F$34,0))</f>
        <v>12</v>
      </c>
      <c r="H52" s="147">
        <v>30</v>
      </c>
      <c r="I52" s="147">
        <v>59</v>
      </c>
      <c r="J52" s="147">
        <v>1</v>
      </c>
      <c r="K52" s="147">
        <v>20</v>
      </c>
      <c r="L52" s="147">
        <f>IFERROR(INDEX(PENALTY_OPTION!$B$4:$B$248,MATCH(ABYSS!C52,PENALTY_OPTION!$L$4:$L$248,0)),0)</f>
        <v>49</v>
      </c>
      <c r="M52" s="147">
        <f>IFERROR(INDEX(ABYSS_MONSTER_LIST!$B:$B,MATCH(ABYSS!C52,ABYSS_MONSTER_LIST!$E:$E,0)),0)</f>
        <v>1121</v>
      </c>
      <c r="N52" s="147">
        <f>IFERROR(INDEX(ATTRIBUTE_GROUP!$B:$B,MATCH(ABYSS!C52,ATTRIBUTE_GROUP!$E:$E,0)),0)</f>
        <v>1121</v>
      </c>
      <c r="O52" s="147">
        <f t="shared" si="1"/>
        <v>1</v>
      </c>
      <c r="P52" s="148">
        <f>INDEX(REWARD!$B$6:$B$4545,MATCH(ABYSS!C52,REWARD!$J$6:$J$4545,0))</f>
        <v>50</v>
      </c>
      <c r="Q52" s="147" t="str">
        <f t="shared" si="2"/>
        <v>GROUP_NAME_12</v>
      </c>
      <c r="R52" s="147" t="str">
        <f t="shared" si="3"/>
        <v>GROUP_DESC_12</v>
      </c>
      <c r="S52" s="147" t="str">
        <f t="shared" si="4"/>
        <v>GROUP_IMAGE_12</v>
      </c>
      <c r="T52" s="148" t="str">
        <f t="shared" si="5"/>
        <v>ABYSS_NAME_11211</v>
      </c>
      <c r="U52" s="147" t="str">
        <f t="shared" si="6"/>
        <v>ABYSS_DESC_12</v>
      </c>
      <c r="V52" s="147" t="str">
        <f t="shared" si="0"/>
        <v>ABYSS_IMAGE_11211</v>
      </c>
    </row>
    <row r="53" spans="1:22" ht="16.5" customHeight="1">
      <c r="A53" s="147">
        <f>10000+D53*ID규칙_비경_그룹_단위+E53*ID규칙_스테이지_타입_단위+COUNTIF($D$4:D53,D53)</f>
        <v>11212</v>
      </c>
      <c r="B53" s="5" t="str">
        <f>VLOOKUP(Q53,STRING!$A$3:$B$28,2,0)</f>
        <v>적금색 폐허</v>
      </c>
      <c r="C53" s="5" t="str">
        <f>VLOOKUP(T53,STRING!$A$29:$B$202,2,0)</f>
        <v>축성 비경: 사막의 고성 II</v>
      </c>
      <c r="D53" s="148">
        <v>12</v>
      </c>
      <c r="E53" s="147">
        <v>1</v>
      </c>
      <c r="F53" s="147">
        <v>2</v>
      </c>
      <c r="G53" s="148">
        <f>INDEX(ABYSS_CONDITION!$B$4:$B$34,MATCH(ABYSS!B53,ABYSS_CONDITION!$F$4:$F$34,0))</f>
        <v>12</v>
      </c>
      <c r="H53" s="147">
        <v>35</v>
      </c>
      <c r="I53" s="147">
        <v>69</v>
      </c>
      <c r="J53" s="147">
        <v>1</v>
      </c>
      <c r="K53" s="147">
        <v>20</v>
      </c>
      <c r="L53" s="147">
        <f>IFERROR(INDEX(PENALTY_OPTION!$B$4:$B$248,MATCH(ABYSS!C53,PENALTY_OPTION!$L$4:$L$248,0)),0)</f>
        <v>50</v>
      </c>
      <c r="M53" s="147">
        <f>IFERROR(INDEX(ABYSS_MONSTER_LIST!$B:$B,MATCH(ABYSS!C53,ABYSS_MONSTER_LIST!$E:$E,0)),0)</f>
        <v>1122</v>
      </c>
      <c r="N53" s="147">
        <f>IFERROR(INDEX(ATTRIBUTE_GROUP!$B:$B,MATCH(ABYSS!C53,ATTRIBUTE_GROUP!$E:$E,0)),0)</f>
        <v>1122</v>
      </c>
      <c r="O53" s="147">
        <f t="shared" si="1"/>
        <v>1</v>
      </c>
      <c r="P53" s="148">
        <f>INDEX(REWARD!$B$6:$B$4545,MATCH(ABYSS!C53,REWARD!$J$6:$J$4545,0))</f>
        <v>51</v>
      </c>
      <c r="Q53" s="147" t="str">
        <f t="shared" si="2"/>
        <v>GROUP_NAME_12</v>
      </c>
      <c r="R53" s="147" t="str">
        <f t="shared" si="3"/>
        <v>GROUP_DESC_12</v>
      </c>
      <c r="S53" s="147" t="str">
        <f t="shared" si="4"/>
        <v>GROUP_IMAGE_12</v>
      </c>
      <c r="T53" s="148" t="str">
        <f t="shared" si="5"/>
        <v>ABYSS_NAME_11212</v>
      </c>
      <c r="U53" s="147" t="str">
        <f t="shared" si="6"/>
        <v>ABYSS_DESC_12</v>
      </c>
      <c r="V53" s="147" t="str">
        <f t="shared" si="0"/>
        <v>ABYSS_IMAGE_11212</v>
      </c>
    </row>
    <row r="54" spans="1:22" ht="16.5" customHeight="1">
      <c r="A54" s="147">
        <f>10000+D54*ID규칙_비경_그룹_단위+E54*ID규칙_스테이지_타입_단위+COUNTIF($D$4:D54,D54)</f>
        <v>11213</v>
      </c>
      <c r="B54" s="5" t="str">
        <f>VLOOKUP(Q54,STRING!$A$3:$B$28,2,0)</f>
        <v>적금색 폐허</v>
      </c>
      <c r="C54" s="5" t="str">
        <f>VLOOKUP(T54,STRING!$A$29:$B$202,2,0)</f>
        <v>축성 비경: 사막의 고성 III</v>
      </c>
      <c r="D54" s="148">
        <v>12</v>
      </c>
      <c r="E54" s="147">
        <v>1</v>
      </c>
      <c r="F54" s="147">
        <v>3</v>
      </c>
      <c r="G54" s="148">
        <f>INDEX(ABYSS_CONDITION!$B$4:$B$34,MATCH(ABYSS!B54,ABYSS_CONDITION!$F$4:$F$34,0))</f>
        <v>12</v>
      </c>
      <c r="H54" s="147">
        <v>40</v>
      </c>
      <c r="I54" s="147">
        <v>80</v>
      </c>
      <c r="J54" s="147">
        <v>1</v>
      </c>
      <c r="K54" s="147">
        <v>20</v>
      </c>
      <c r="L54" s="147">
        <f>IFERROR(INDEX(PENALTY_OPTION!$B$4:$B$248,MATCH(ABYSS!C54,PENALTY_OPTION!$L$4:$L$248,0)),0)</f>
        <v>51</v>
      </c>
      <c r="M54" s="147">
        <f>IFERROR(INDEX(ABYSS_MONSTER_LIST!$B:$B,MATCH(ABYSS!C54,ABYSS_MONSTER_LIST!$E:$E,0)),0)</f>
        <v>1123</v>
      </c>
      <c r="N54" s="147">
        <f>IFERROR(INDEX(ATTRIBUTE_GROUP!$B:$B,MATCH(ABYSS!C54,ATTRIBUTE_GROUP!$E:$E,0)),0)</f>
        <v>1123</v>
      </c>
      <c r="O54" s="147">
        <f t="shared" si="1"/>
        <v>1</v>
      </c>
      <c r="P54" s="148">
        <f>INDEX(REWARD!$B$6:$B$4545,MATCH(ABYSS!C54,REWARD!$J$6:$J$4545,0))</f>
        <v>52</v>
      </c>
      <c r="Q54" s="147" t="str">
        <f t="shared" si="2"/>
        <v>GROUP_NAME_12</v>
      </c>
      <c r="R54" s="147" t="str">
        <f t="shared" si="3"/>
        <v>GROUP_DESC_12</v>
      </c>
      <c r="S54" s="147" t="str">
        <f t="shared" si="4"/>
        <v>GROUP_IMAGE_12</v>
      </c>
      <c r="T54" s="148" t="str">
        <f t="shared" si="5"/>
        <v>ABYSS_NAME_11213</v>
      </c>
      <c r="U54" s="147" t="str">
        <f t="shared" si="6"/>
        <v>ABYSS_DESC_12</v>
      </c>
      <c r="V54" s="147" t="str">
        <f t="shared" si="0"/>
        <v>ABYSS_IMAGE_11213</v>
      </c>
    </row>
    <row r="55" spans="1:22" ht="16.5" customHeight="1">
      <c r="A55" s="147">
        <f>10000+D55*ID규칙_비경_그룹_단위+E55*ID규칙_스테이지_타입_단위+COUNTIF($D$4:D55,D55)</f>
        <v>11214</v>
      </c>
      <c r="B55" s="5" t="str">
        <f>VLOOKUP(Q55,STRING!$A$3:$B$28,2,0)</f>
        <v>적금색 폐허</v>
      </c>
      <c r="C55" s="5" t="str">
        <f>VLOOKUP(T55,STRING!$A$29:$B$202,2,0)</f>
        <v>축성 비경: 사막의 고성 IV</v>
      </c>
      <c r="D55" s="148">
        <v>12</v>
      </c>
      <c r="E55" s="147">
        <v>1</v>
      </c>
      <c r="F55" s="147">
        <v>4</v>
      </c>
      <c r="G55" s="148">
        <f>INDEX(ABYSS_CONDITION!$B$4:$B$34,MATCH(ABYSS!B55,ABYSS_CONDITION!$F$4:$F$34,0))</f>
        <v>12</v>
      </c>
      <c r="H55" s="147">
        <v>45</v>
      </c>
      <c r="I55" s="147">
        <v>90</v>
      </c>
      <c r="J55" s="147">
        <v>1</v>
      </c>
      <c r="K55" s="147">
        <v>20</v>
      </c>
      <c r="L55" s="147">
        <f>IFERROR(INDEX(PENALTY_OPTION!$B$4:$B$248,MATCH(ABYSS!C55,PENALTY_OPTION!$L$4:$L$248,0)),0)</f>
        <v>52</v>
      </c>
      <c r="M55" s="147">
        <f>IFERROR(INDEX(ABYSS_MONSTER_LIST!$B:$B,MATCH(ABYSS!C55,ABYSS_MONSTER_LIST!$E:$E,0)),0)</f>
        <v>1124</v>
      </c>
      <c r="N55" s="147">
        <f>IFERROR(INDEX(ATTRIBUTE_GROUP!$B:$B,MATCH(ABYSS!C55,ATTRIBUTE_GROUP!$E:$E,0)),0)</f>
        <v>1124</v>
      </c>
      <c r="O55" s="147">
        <f t="shared" si="1"/>
        <v>1</v>
      </c>
      <c r="P55" s="148">
        <f>INDEX(REWARD!$B$6:$B$4545,MATCH(ABYSS!C55,REWARD!$J$6:$J$4545,0))</f>
        <v>53</v>
      </c>
      <c r="Q55" s="147" t="str">
        <f t="shared" si="2"/>
        <v>GROUP_NAME_12</v>
      </c>
      <c r="R55" s="147" t="str">
        <f t="shared" si="3"/>
        <v>GROUP_DESC_12</v>
      </c>
      <c r="S55" s="147" t="str">
        <f t="shared" si="4"/>
        <v>GROUP_IMAGE_12</v>
      </c>
      <c r="T55" s="148" t="str">
        <f t="shared" si="5"/>
        <v>ABYSS_NAME_11214</v>
      </c>
      <c r="U55" s="147" t="str">
        <f t="shared" si="6"/>
        <v>ABYSS_DESC_12</v>
      </c>
      <c r="V55" s="147" t="str">
        <f t="shared" si="0"/>
        <v>ABYSS_IMAGE_11214</v>
      </c>
    </row>
    <row r="56" spans="1:22" ht="16.5" customHeight="1">
      <c r="A56" s="147">
        <f>10000+D56*ID규칙_비경_그룹_단위+E56*ID규칙_스테이지_타입_단위+COUNTIF($D$4:D56,D56)</f>
        <v>11321</v>
      </c>
      <c r="B56" s="5" t="str">
        <f>VLOOKUP(Q56,STRING!$A$3:$B$28,2,0)</f>
        <v>세실리아의 모밭</v>
      </c>
      <c r="C56" s="5" t="str">
        <f>VLOOKUP(T56,STRING!$A$29:$B$202,2,0)</f>
        <v>연무 비경: 물과 빛의 성 I</v>
      </c>
      <c r="D56" s="148">
        <v>13</v>
      </c>
      <c r="E56" s="148">
        <v>2</v>
      </c>
      <c r="F56" s="147">
        <v>1</v>
      </c>
      <c r="G56" s="148">
        <f>INDEX(ABYSS_CONDITION!$B$4:$B$34,MATCH(ABYSS!B56,ABYSS_CONDITION!$F$4:$F$34,0))</f>
        <v>13</v>
      </c>
      <c r="H56" s="147">
        <v>16</v>
      </c>
      <c r="I56" s="149">
        <v>15</v>
      </c>
      <c r="J56" s="149">
        <v>1</v>
      </c>
      <c r="K56" s="147">
        <v>20</v>
      </c>
      <c r="L56" s="147">
        <f>IFERROR(INDEX(PENALTY_OPTION!$B$4:$B$248,MATCH(ABYSS!C56,PENALTY_OPTION!$L$4:$L$248,0)),0)</f>
        <v>53</v>
      </c>
      <c r="M56" s="147">
        <f>IFERROR(INDEX(ABYSS_MONSTER_LIST!$B:$B,MATCH(ABYSS!C56,ABYSS_MONSTER_LIST!$E:$E,0)),0)</f>
        <v>1131</v>
      </c>
      <c r="N56" s="147">
        <f>IFERROR(INDEX(ATTRIBUTE_GROUP!$B:$B,MATCH(ABYSS!C56,ATTRIBUTE_GROUP!$E:$E,0)),0)</f>
        <v>1131</v>
      </c>
      <c r="O56" s="147">
        <f t="shared" si="1"/>
        <v>1</v>
      </c>
      <c r="P56" s="148">
        <f>INDEX(REWARD!$B$6:$B$4545,MATCH(ABYSS!C56,REWARD!$J$6:$J$4545,0))</f>
        <v>54</v>
      </c>
      <c r="Q56" s="147" t="str">
        <f t="shared" si="2"/>
        <v>GROUP_NAME_13</v>
      </c>
      <c r="R56" s="147" t="str">
        <f t="shared" si="3"/>
        <v>GROUP_DESC_13</v>
      </c>
      <c r="S56" s="147" t="str">
        <f t="shared" si="4"/>
        <v>GROUP_IMAGE_13</v>
      </c>
      <c r="T56" s="148" t="str">
        <f t="shared" si="5"/>
        <v>ABYSS_NAME_11321</v>
      </c>
      <c r="U56" s="147" t="str">
        <f t="shared" si="6"/>
        <v>ABYSS_DESC_13</v>
      </c>
      <c r="V56" s="147" t="str">
        <f t="shared" si="0"/>
        <v>ABYSS_IMAGE_11321</v>
      </c>
    </row>
    <row r="57" spans="1:22" ht="16.5" customHeight="1">
      <c r="A57" s="147">
        <f>10000+D57*ID규칙_비경_그룹_단위+E57*ID규칙_스테이지_타입_단위+COUNTIF($D$4:D57,D57)</f>
        <v>11322</v>
      </c>
      <c r="B57" s="5" t="str">
        <f>VLOOKUP(Q57,STRING!$A$3:$B$28,2,0)</f>
        <v>세실리아의 모밭</v>
      </c>
      <c r="C57" s="5" t="str">
        <f>VLOOKUP(T57,STRING!$A$29:$B$202,2,0)</f>
        <v>연무 비경: 물과 빛의 성 II</v>
      </c>
      <c r="D57" s="148">
        <v>13</v>
      </c>
      <c r="E57" s="148">
        <v>2</v>
      </c>
      <c r="F57" s="147">
        <v>2</v>
      </c>
      <c r="G57" s="148">
        <f>INDEX(ABYSS_CONDITION!$B$4:$B$34,MATCH(ABYSS!B57,ABYSS_CONDITION!$F$4:$F$34,0))</f>
        <v>13</v>
      </c>
      <c r="H57" s="147">
        <v>21</v>
      </c>
      <c r="I57" s="149">
        <v>36</v>
      </c>
      <c r="J57" s="149">
        <v>1</v>
      </c>
      <c r="K57" s="147">
        <v>20</v>
      </c>
      <c r="L57" s="147">
        <f>IFERROR(INDEX(PENALTY_OPTION!$B$4:$B$248,MATCH(ABYSS!C57,PENALTY_OPTION!$L$4:$L$248,0)),0)</f>
        <v>54</v>
      </c>
      <c r="M57" s="147">
        <f>IFERROR(INDEX(ABYSS_MONSTER_LIST!$B:$B,MATCH(ABYSS!C57,ABYSS_MONSTER_LIST!$E:$E,0)),0)</f>
        <v>1132</v>
      </c>
      <c r="N57" s="147">
        <f>IFERROR(INDEX(ATTRIBUTE_GROUP!$B:$B,MATCH(ABYSS!C57,ATTRIBUTE_GROUP!$E:$E,0)),0)</f>
        <v>1132</v>
      </c>
      <c r="O57" s="147">
        <f t="shared" si="1"/>
        <v>1</v>
      </c>
      <c r="P57" s="148">
        <f>INDEX(REWARD!$B$6:$B$4545,MATCH(ABYSS!C57,REWARD!$J$6:$J$4545,0))</f>
        <v>55</v>
      </c>
      <c r="Q57" s="147" t="str">
        <f t="shared" si="2"/>
        <v>GROUP_NAME_13</v>
      </c>
      <c r="R57" s="147" t="str">
        <f t="shared" si="3"/>
        <v>GROUP_DESC_13</v>
      </c>
      <c r="S57" s="147" t="str">
        <f t="shared" si="4"/>
        <v>GROUP_IMAGE_13</v>
      </c>
      <c r="T57" s="148" t="str">
        <f t="shared" si="5"/>
        <v>ABYSS_NAME_11322</v>
      </c>
      <c r="U57" s="147" t="str">
        <f t="shared" si="6"/>
        <v>ABYSS_DESC_13</v>
      </c>
      <c r="V57" s="147" t="str">
        <f t="shared" si="0"/>
        <v>ABYSS_IMAGE_11322</v>
      </c>
    </row>
    <row r="58" spans="1:22" ht="16.5" customHeight="1">
      <c r="A58" s="147">
        <f>10000+D58*ID규칙_비경_그룹_단위+E58*ID규칙_스테이지_타입_단위+COUNTIF($D$4:D58,D58)</f>
        <v>11323</v>
      </c>
      <c r="B58" s="5" t="str">
        <f>VLOOKUP(Q58,STRING!$A$3:$B$28,2,0)</f>
        <v>세실리아의 모밭</v>
      </c>
      <c r="C58" s="5" t="str">
        <f>VLOOKUP(T58,STRING!$A$29:$B$202,2,0)</f>
        <v>연무 비경: 물과 빛의 성 III</v>
      </c>
      <c r="D58" s="148">
        <v>13</v>
      </c>
      <c r="E58" s="148">
        <v>2</v>
      </c>
      <c r="F58" s="147">
        <v>3</v>
      </c>
      <c r="G58" s="148">
        <f>INDEX(ABYSS_CONDITION!$B$4:$B$34,MATCH(ABYSS!B58,ABYSS_CONDITION!$F$4:$F$34,0))</f>
        <v>13</v>
      </c>
      <c r="H58" s="147">
        <v>30</v>
      </c>
      <c r="I58" s="149">
        <v>59</v>
      </c>
      <c r="J58" s="149">
        <v>1</v>
      </c>
      <c r="K58" s="147">
        <v>20</v>
      </c>
      <c r="L58" s="147">
        <f>IFERROR(INDEX(PENALTY_OPTION!$B$4:$B$248,MATCH(ABYSS!C58,PENALTY_OPTION!$L$4:$L$248,0)),0)</f>
        <v>55</v>
      </c>
      <c r="M58" s="147">
        <f>IFERROR(INDEX(ABYSS_MONSTER_LIST!$B:$B,MATCH(ABYSS!C58,ABYSS_MONSTER_LIST!$E:$E,0)),0)</f>
        <v>1133</v>
      </c>
      <c r="N58" s="147">
        <f>IFERROR(INDEX(ATTRIBUTE_GROUP!$B:$B,MATCH(ABYSS!C58,ATTRIBUTE_GROUP!$E:$E,0)),0)</f>
        <v>1133</v>
      </c>
      <c r="O58" s="147">
        <f t="shared" si="1"/>
        <v>1</v>
      </c>
      <c r="P58" s="148">
        <f>INDEX(REWARD!$B$6:$B$4545,MATCH(ABYSS!C58,REWARD!$J$6:$J$4545,0))</f>
        <v>56</v>
      </c>
      <c r="Q58" s="147" t="str">
        <f t="shared" si="2"/>
        <v>GROUP_NAME_13</v>
      </c>
      <c r="R58" s="147" t="str">
        <f t="shared" si="3"/>
        <v>GROUP_DESC_13</v>
      </c>
      <c r="S58" s="147" t="str">
        <f t="shared" si="4"/>
        <v>GROUP_IMAGE_13</v>
      </c>
      <c r="T58" s="148" t="str">
        <f t="shared" si="5"/>
        <v>ABYSS_NAME_11323</v>
      </c>
      <c r="U58" s="147" t="str">
        <f t="shared" si="6"/>
        <v>ABYSS_DESC_13</v>
      </c>
      <c r="V58" s="147" t="str">
        <f t="shared" si="0"/>
        <v>ABYSS_IMAGE_11323</v>
      </c>
    </row>
    <row r="59" spans="1:22" ht="16.5" customHeight="1">
      <c r="A59" s="147">
        <f>10000+D59*ID규칙_비경_그룹_단위+E59*ID규칙_스테이지_타입_단위+COUNTIF($D$4:D59,D59)</f>
        <v>11324</v>
      </c>
      <c r="B59" s="5" t="str">
        <f>VLOOKUP(Q59,STRING!$A$3:$B$28,2,0)</f>
        <v>세실리아의 모밭</v>
      </c>
      <c r="C59" s="5" t="str">
        <f>VLOOKUP(T59,STRING!$A$29:$B$202,2,0)</f>
        <v>연무 비경: 물과 빛의 성 IV</v>
      </c>
      <c r="D59" s="148">
        <v>13</v>
      </c>
      <c r="E59" s="148">
        <v>2</v>
      </c>
      <c r="F59" s="147">
        <v>4</v>
      </c>
      <c r="G59" s="148">
        <f>INDEX(ABYSS_CONDITION!$B$4:$B$34,MATCH(ABYSS!B59,ABYSS_CONDITION!$F$4:$F$34,0))</f>
        <v>13</v>
      </c>
      <c r="H59" s="147">
        <v>40</v>
      </c>
      <c r="I59" s="149">
        <v>80</v>
      </c>
      <c r="J59" s="149">
        <v>1</v>
      </c>
      <c r="K59" s="147">
        <v>20</v>
      </c>
      <c r="L59" s="147">
        <f>IFERROR(INDEX(PENALTY_OPTION!$B$4:$B$248,MATCH(ABYSS!C59,PENALTY_OPTION!$L$4:$L$248,0)),0)</f>
        <v>56</v>
      </c>
      <c r="M59" s="147">
        <f>IFERROR(INDEX(ABYSS_MONSTER_LIST!$B:$B,MATCH(ABYSS!C59,ABYSS_MONSTER_LIST!$E:$E,0)),0)</f>
        <v>1134</v>
      </c>
      <c r="N59" s="147">
        <f>IFERROR(INDEX(ATTRIBUTE_GROUP!$B:$B,MATCH(ABYSS!C59,ATTRIBUTE_GROUP!$E:$E,0)),0)</f>
        <v>1134</v>
      </c>
      <c r="O59" s="147">
        <f t="shared" si="1"/>
        <v>1</v>
      </c>
      <c r="P59" s="148">
        <f>INDEX(REWARD!$B$6:$B$4545,MATCH(ABYSS!C59,REWARD!$J$6:$J$4545,0))</f>
        <v>57</v>
      </c>
      <c r="Q59" s="147" t="str">
        <f t="shared" si="2"/>
        <v>GROUP_NAME_13</v>
      </c>
      <c r="R59" s="147" t="str">
        <f t="shared" si="3"/>
        <v>GROUP_DESC_13</v>
      </c>
      <c r="S59" s="147" t="str">
        <f t="shared" si="4"/>
        <v>GROUP_IMAGE_13</v>
      </c>
      <c r="T59" s="148" t="str">
        <f t="shared" si="5"/>
        <v>ABYSS_NAME_11324</v>
      </c>
      <c r="U59" s="147" t="str">
        <f t="shared" si="6"/>
        <v>ABYSS_DESC_13</v>
      </c>
      <c r="V59" s="147" t="str">
        <f t="shared" si="0"/>
        <v>ABYSS_IMAGE_11324</v>
      </c>
    </row>
    <row r="60" spans="1:22" ht="16.5" customHeight="1">
      <c r="A60" s="147">
        <f>10000+D60*ID규칙_비경_그룹_단위+E60*ID규칙_스테이지_타입_단위+COUNTIF($D$4:D60,D60)</f>
        <v>11325</v>
      </c>
      <c r="B60" s="5" t="str">
        <f>VLOOKUP(Q60,STRING!$A$3:$B$28,2,0)</f>
        <v>세실리아의 모밭</v>
      </c>
      <c r="C60" s="5" t="str">
        <f>VLOOKUP(T60,STRING!$A$29:$B$202,2,0)</f>
        <v>연무 비경: 깊은 골짜기 I</v>
      </c>
      <c r="D60" s="148">
        <v>13</v>
      </c>
      <c r="E60" s="148">
        <v>2</v>
      </c>
      <c r="F60" s="147">
        <v>1</v>
      </c>
      <c r="G60" s="148">
        <f>INDEX(ABYSS_CONDITION!$B$4:$B$34,MATCH(ABYSS!B60,ABYSS_CONDITION!$F$4:$F$34,0))</f>
        <v>13</v>
      </c>
      <c r="H60" s="147">
        <v>16</v>
      </c>
      <c r="I60" s="149">
        <v>15</v>
      </c>
      <c r="J60" s="149">
        <v>1</v>
      </c>
      <c r="K60" s="147">
        <v>20</v>
      </c>
      <c r="L60" s="147">
        <f>IFERROR(INDEX(PENALTY_OPTION!$B$4:$B$248,MATCH(ABYSS!C60,PENALTY_OPTION!$L$4:$L$248,0)),0)</f>
        <v>57</v>
      </c>
      <c r="M60" s="147">
        <f>IFERROR(INDEX(ABYSS_MONSTER_LIST!$B:$B,MATCH(ABYSS!C60,ABYSS_MONSTER_LIST!$E:$E,0)),0)</f>
        <v>1131</v>
      </c>
      <c r="N60" s="147">
        <f>IFERROR(INDEX(ATTRIBUTE_GROUP!$B:$B,MATCH(ABYSS!C60,ATTRIBUTE_GROUP!$E:$E,0)),0)</f>
        <v>1131</v>
      </c>
      <c r="O60" s="147">
        <f t="shared" si="1"/>
        <v>1</v>
      </c>
      <c r="P60" s="148">
        <f>INDEX(REWARD!$B$6:$B$4545,MATCH(ABYSS!C60,REWARD!$J$6:$J$4545,0))</f>
        <v>58</v>
      </c>
      <c r="Q60" s="147" t="str">
        <f t="shared" si="2"/>
        <v>GROUP_NAME_13</v>
      </c>
      <c r="R60" s="147" t="str">
        <f t="shared" si="3"/>
        <v>GROUP_DESC_13</v>
      </c>
      <c r="S60" s="147" t="str">
        <f t="shared" si="4"/>
        <v>GROUP_IMAGE_13</v>
      </c>
      <c r="T60" s="148" t="str">
        <f t="shared" si="5"/>
        <v>ABYSS_NAME_11325</v>
      </c>
      <c r="U60" s="147" t="str">
        <f t="shared" si="6"/>
        <v>ABYSS_DESC_13</v>
      </c>
      <c r="V60" s="147" t="str">
        <f t="shared" si="0"/>
        <v>ABYSS_IMAGE_11325</v>
      </c>
    </row>
    <row r="61" spans="1:22" ht="16.5" customHeight="1">
      <c r="A61" s="147">
        <f>10000+D61*ID규칙_비경_그룹_단위+E61*ID규칙_스테이지_타입_단위+COUNTIF($D$4:D61,D61)</f>
        <v>11326</v>
      </c>
      <c r="B61" s="5" t="str">
        <f>VLOOKUP(Q61,STRING!$A$3:$B$28,2,0)</f>
        <v>세실리아의 모밭</v>
      </c>
      <c r="C61" s="5" t="str">
        <f>VLOOKUP(T61,STRING!$A$29:$B$202,2,0)</f>
        <v>연무 비경: 깊은 골짜기 II</v>
      </c>
      <c r="D61" s="148">
        <v>13</v>
      </c>
      <c r="E61" s="148">
        <v>2</v>
      </c>
      <c r="F61" s="147">
        <v>2</v>
      </c>
      <c r="G61" s="148">
        <f>INDEX(ABYSS_CONDITION!$B$4:$B$34,MATCH(ABYSS!B61,ABYSS_CONDITION!$F$4:$F$34,0))</f>
        <v>13</v>
      </c>
      <c r="H61" s="147">
        <v>21</v>
      </c>
      <c r="I61" s="149">
        <v>36</v>
      </c>
      <c r="J61" s="149">
        <v>1</v>
      </c>
      <c r="K61" s="147">
        <v>20</v>
      </c>
      <c r="L61" s="147">
        <f>IFERROR(INDEX(PENALTY_OPTION!$B$4:$B$248,MATCH(ABYSS!C61,PENALTY_OPTION!$L$4:$L$248,0)),0)</f>
        <v>58</v>
      </c>
      <c r="M61" s="147">
        <f>IFERROR(INDEX(ABYSS_MONSTER_LIST!$B:$B,MATCH(ABYSS!C61,ABYSS_MONSTER_LIST!$E:$E,0)),0)</f>
        <v>1132</v>
      </c>
      <c r="N61" s="147">
        <f>IFERROR(INDEX(ATTRIBUTE_GROUP!$B:$B,MATCH(ABYSS!C61,ATTRIBUTE_GROUP!$E:$E,0)),0)</f>
        <v>1132</v>
      </c>
      <c r="O61" s="147">
        <f t="shared" si="1"/>
        <v>1</v>
      </c>
      <c r="P61" s="148">
        <f>INDEX(REWARD!$B$6:$B$4545,MATCH(ABYSS!C61,REWARD!$J$6:$J$4545,0))</f>
        <v>59</v>
      </c>
      <c r="Q61" s="147" t="str">
        <f t="shared" si="2"/>
        <v>GROUP_NAME_13</v>
      </c>
      <c r="R61" s="147" t="str">
        <f t="shared" si="3"/>
        <v>GROUP_DESC_13</v>
      </c>
      <c r="S61" s="147" t="str">
        <f t="shared" si="4"/>
        <v>GROUP_IMAGE_13</v>
      </c>
      <c r="T61" s="148" t="str">
        <f t="shared" si="5"/>
        <v>ABYSS_NAME_11326</v>
      </c>
      <c r="U61" s="147" t="str">
        <f t="shared" si="6"/>
        <v>ABYSS_DESC_13</v>
      </c>
      <c r="V61" s="147" t="str">
        <f t="shared" si="0"/>
        <v>ABYSS_IMAGE_11326</v>
      </c>
    </row>
    <row r="62" spans="1:22" ht="16.5" customHeight="1">
      <c r="A62" s="147">
        <f>10000+D62*ID규칙_비경_그룹_단위+E62*ID규칙_스테이지_타입_단위+COUNTIF($D$4:D62,D62)</f>
        <v>11327</v>
      </c>
      <c r="B62" s="5" t="str">
        <f>VLOOKUP(Q62,STRING!$A$3:$B$28,2,0)</f>
        <v>세실리아의 모밭</v>
      </c>
      <c r="C62" s="5" t="str">
        <f>VLOOKUP(T62,STRING!$A$29:$B$202,2,0)</f>
        <v>연무 비경: 깊은 골짜기 III</v>
      </c>
      <c r="D62" s="148">
        <v>13</v>
      </c>
      <c r="E62" s="148">
        <v>2</v>
      </c>
      <c r="F62" s="147">
        <v>3</v>
      </c>
      <c r="G62" s="148">
        <f>INDEX(ABYSS_CONDITION!$B$4:$B$34,MATCH(ABYSS!B62,ABYSS_CONDITION!$F$4:$F$34,0))</f>
        <v>13</v>
      </c>
      <c r="H62" s="147">
        <v>30</v>
      </c>
      <c r="I62" s="149">
        <v>59</v>
      </c>
      <c r="J62" s="149">
        <v>1</v>
      </c>
      <c r="K62" s="147">
        <v>20</v>
      </c>
      <c r="L62" s="147">
        <f>IFERROR(INDEX(PENALTY_OPTION!$B$4:$B$248,MATCH(ABYSS!C62,PENALTY_OPTION!$L$4:$L$248,0)),0)</f>
        <v>59</v>
      </c>
      <c r="M62" s="147">
        <f>IFERROR(INDEX(ABYSS_MONSTER_LIST!$B:$B,MATCH(ABYSS!C62,ABYSS_MONSTER_LIST!$E:$E,0)),0)</f>
        <v>1133</v>
      </c>
      <c r="N62" s="147">
        <f>IFERROR(INDEX(ATTRIBUTE_GROUP!$B:$B,MATCH(ABYSS!C62,ATTRIBUTE_GROUP!$E:$E,0)),0)</f>
        <v>1133</v>
      </c>
      <c r="O62" s="147">
        <f t="shared" si="1"/>
        <v>1</v>
      </c>
      <c r="P62" s="148">
        <f>INDEX(REWARD!$B$6:$B$4545,MATCH(ABYSS!C62,REWARD!$J$6:$J$4545,0))</f>
        <v>60</v>
      </c>
      <c r="Q62" s="147" t="str">
        <f t="shared" si="2"/>
        <v>GROUP_NAME_13</v>
      </c>
      <c r="R62" s="147" t="str">
        <f t="shared" si="3"/>
        <v>GROUP_DESC_13</v>
      </c>
      <c r="S62" s="147" t="str">
        <f t="shared" si="4"/>
        <v>GROUP_IMAGE_13</v>
      </c>
      <c r="T62" s="148" t="str">
        <f t="shared" si="5"/>
        <v>ABYSS_NAME_11327</v>
      </c>
      <c r="U62" s="147" t="str">
        <f t="shared" si="6"/>
        <v>ABYSS_DESC_13</v>
      </c>
      <c r="V62" s="147" t="str">
        <f t="shared" si="0"/>
        <v>ABYSS_IMAGE_11327</v>
      </c>
    </row>
    <row r="63" spans="1:22" ht="16.5" customHeight="1">
      <c r="A63" s="147">
        <f>10000+D63*ID규칙_비경_그룹_단위+E63*ID규칙_스테이지_타입_단위+COUNTIF($D$4:D63,D63)</f>
        <v>11328</v>
      </c>
      <c r="B63" s="5" t="str">
        <f>VLOOKUP(Q63,STRING!$A$3:$B$28,2,0)</f>
        <v>세실리아의 모밭</v>
      </c>
      <c r="C63" s="5" t="str">
        <f>VLOOKUP(T63,STRING!$A$29:$B$202,2,0)</f>
        <v>연무 비경: 깊은 골짜기 IV</v>
      </c>
      <c r="D63" s="148">
        <v>13</v>
      </c>
      <c r="E63" s="148">
        <v>2</v>
      </c>
      <c r="F63" s="147">
        <v>4</v>
      </c>
      <c r="G63" s="148">
        <f>INDEX(ABYSS_CONDITION!$B$4:$B$34,MATCH(ABYSS!B63,ABYSS_CONDITION!$F$4:$F$34,0))</f>
        <v>13</v>
      </c>
      <c r="H63" s="147">
        <v>40</v>
      </c>
      <c r="I63" s="149">
        <v>80</v>
      </c>
      <c r="J63" s="149">
        <v>1</v>
      </c>
      <c r="K63" s="147">
        <v>20</v>
      </c>
      <c r="L63" s="147">
        <f>IFERROR(INDEX(PENALTY_OPTION!$B$4:$B$248,MATCH(ABYSS!C63,PENALTY_OPTION!$L$4:$L$248,0)),0)</f>
        <v>60</v>
      </c>
      <c r="M63" s="147">
        <f>IFERROR(INDEX(ABYSS_MONSTER_LIST!$B:$B,MATCH(ABYSS!C63,ABYSS_MONSTER_LIST!$E:$E,0)),0)</f>
        <v>1134</v>
      </c>
      <c r="N63" s="147">
        <f>IFERROR(INDEX(ATTRIBUTE_GROUP!$B:$B,MATCH(ABYSS!C63,ATTRIBUTE_GROUP!$E:$E,0)),0)</f>
        <v>1134</v>
      </c>
      <c r="O63" s="147">
        <f t="shared" si="1"/>
        <v>1</v>
      </c>
      <c r="P63" s="148">
        <f>INDEX(REWARD!$B$6:$B$4545,MATCH(ABYSS!C63,REWARD!$J$6:$J$4545,0))</f>
        <v>61</v>
      </c>
      <c r="Q63" s="147" t="str">
        <f t="shared" si="2"/>
        <v>GROUP_NAME_13</v>
      </c>
      <c r="R63" s="147" t="str">
        <f t="shared" si="3"/>
        <v>GROUP_DESC_13</v>
      </c>
      <c r="S63" s="147" t="str">
        <f t="shared" si="4"/>
        <v>GROUP_IMAGE_13</v>
      </c>
      <c r="T63" s="148" t="str">
        <f t="shared" si="5"/>
        <v>ABYSS_NAME_11328</v>
      </c>
      <c r="U63" s="147" t="str">
        <f t="shared" si="6"/>
        <v>ABYSS_DESC_13</v>
      </c>
      <c r="V63" s="147" t="str">
        <f t="shared" si="0"/>
        <v>ABYSS_IMAGE_11328</v>
      </c>
    </row>
    <row r="64" spans="1:22" ht="16.5" customHeight="1">
      <c r="A64" s="147">
        <f>10000+D64*ID규칙_비경_그룹_단위+E64*ID규칙_스테이지_타입_단위+COUNTIF($D$4:D64,D64)</f>
        <v>11329</v>
      </c>
      <c r="B64" s="5" t="str">
        <f>VLOOKUP(Q64,STRING!$A$3:$B$28,2,0)</f>
        <v>세실리아의 모밭</v>
      </c>
      <c r="C64" s="5" t="str">
        <f>VLOOKUP(T64,STRING!$A$29:$B$202,2,0)</f>
        <v>연무 비경: 갈증의 폐도시 I</v>
      </c>
      <c r="D64" s="148">
        <v>13</v>
      </c>
      <c r="E64" s="148">
        <v>2</v>
      </c>
      <c r="F64" s="147">
        <v>1</v>
      </c>
      <c r="G64" s="148">
        <f>INDEX(ABYSS_CONDITION!$B$4:$B$34,MATCH(ABYSS!B64,ABYSS_CONDITION!$F$4:$F$34,0))</f>
        <v>13</v>
      </c>
      <c r="H64" s="147">
        <v>16</v>
      </c>
      <c r="I64" s="149">
        <v>15</v>
      </c>
      <c r="J64" s="149">
        <v>1</v>
      </c>
      <c r="K64" s="147">
        <v>20</v>
      </c>
      <c r="L64" s="147">
        <f>IFERROR(INDEX(PENALTY_OPTION!$B$4:$B$248,MATCH(ABYSS!C64,PENALTY_OPTION!$L$4:$L$248,0)),0)</f>
        <v>61</v>
      </c>
      <c r="M64" s="147">
        <f>IFERROR(INDEX(ABYSS_MONSTER_LIST!$B:$B,MATCH(ABYSS!C64,ABYSS_MONSTER_LIST!$E:$E,0)),0)</f>
        <v>1131</v>
      </c>
      <c r="N64" s="147">
        <f>IFERROR(INDEX(ATTRIBUTE_GROUP!$B:$B,MATCH(ABYSS!C64,ATTRIBUTE_GROUP!$E:$E,0)),0)</f>
        <v>1131</v>
      </c>
      <c r="O64" s="147">
        <f t="shared" si="1"/>
        <v>1</v>
      </c>
      <c r="P64" s="148">
        <f>INDEX(REWARD!$B$6:$B$4545,MATCH(ABYSS!C64,REWARD!$J$6:$J$4545,0))</f>
        <v>62</v>
      </c>
      <c r="Q64" s="147" t="str">
        <f t="shared" si="2"/>
        <v>GROUP_NAME_13</v>
      </c>
      <c r="R64" s="147" t="str">
        <f t="shared" si="3"/>
        <v>GROUP_DESC_13</v>
      </c>
      <c r="S64" s="147" t="str">
        <f t="shared" si="4"/>
        <v>GROUP_IMAGE_13</v>
      </c>
      <c r="T64" s="148" t="str">
        <f t="shared" si="5"/>
        <v>ABYSS_NAME_11329</v>
      </c>
      <c r="U64" s="147" t="str">
        <f t="shared" si="6"/>
        <v>ABYSS_DESC_13</v>
      </c>
      <c r="V64" s="147" t="str">
        <f t="shared" si="0"/>
        <v>ABYSS_IMAGE_11329</v>
      </c>
    </row>
    <row r="65" spans="1:22" ht="16.5" customHeight="1">
      <c r="A65" s="147">
        <f>10000+D65*ID규칙_비경_그룹_단위+E65*ID규칙_스테이지_타입_단위+COUNTIF($D$4:D65,D65)</f>
        <v>11330</v>
      </c>
      <c r="B65" s="5" t="str">
        <f>VLOOKUP(Q65,STRING!$A$3:$B$28,2,0)</f>
        <v>세실리아의 모밭</v>
      </c>
      <c r="C65" s="5" t="str">
        <f>VLOOKUP(T65,STRING!$A$29:$B$202,2,0)</f>
        <v>연무 비경: 갈증의 폐도시 II</v>
      </c>
      <c r="D65" s="148">
        <v>13</v>
      </c>
      <c r="E65" s="148">
        <v>2</v>
      </c>
      <c r="F65" s="147">
        <v>2</v>
      </c>
      <c r="G65" s="148">
        <f>INDEX(ABYSS_CONDITION!$B$4:$B$34,MATCH(ABYSS!B65,ABYSS_CONDITION!$F$4:$F$34,0))</f>
        <v>13</v>
      </c>
      <c r="H65" s="147">
        <v>21</v>
      </c>
      <c r="I65" s="149">
        <v>36</v>
      </c>
      <c r="J65" s="149">
        <v>1</v>
      </c>
      <c r="K65" s="147">
        <v>20</v>
      </c>
      <c r="L65" s="147">
        <f>IFERROR(INDEX(PENALTY_OPTION!$B$4:$B$248,MATCH(ABYSS!C65,PENALTY_OPTION!$L$4:$L$248,0)),0)</f>
        <v>62</v>
      </c>
      <c r="M65" s="147">
        <f>IFERROR(INDEX(ABYSS_MONSTER_LIST!$B:$B,MATCH(ABYSS!C65,ABYSS_MONSTER_LIST!$E:$E,0)),0)</f>
        <v>1132</v>
      </c>
      <c r="N65" s="147">
        <f>IFERROR(INDEX(ATTRIBUTE_GROUP!$B:$B,MATCH(ABYSS!C65,ATTRIBUTE_GROUP!$E:$E,0)),0)</f>
        <v>1132</v>
      </c>
      <c r="O65" s="147">
        <f t="shared" si="1"/>
        <v>1</v>
      </c>
      <c r="P65" s="148">
        <f>INDEX(REWARD!$B$6:$B$4545,MATCH(ABYSS!C65,REWARD!$J$6:$J$4545,0))</f>
        <v>63</v>
      </c>
      <c r="Q65" s="147" t="str">
        <f t="shared" si="2"/>
        <v>GROUP_NAME_13</v>
      </c>
      <c r="R65" s="147" t="str">
        <f t="shared" si="3"/>
        <v>GROUP_DESC_13</v>
      </c>
      <c r="S65" s="147" t="str">
        <f t="shared" si="4"/>
        <v>GROUP_IMAGE_13</v>
      </c>
      <c r="T65" s="148" t="str">
        <f t="shared" si="5"/>
        <v>ABYSS_NAME_11330</v>
      </c>
      <c r="U65" s="147" t="str">
        <f t="shared" si="6"/>
        <v>ABYSS_DESC_13</v>
      </c>
      <c r="V65" s="147" t="str">
        <f t="shared" si="0"/>
        <v>ABYSS_IMAGE_11330</v>
      </c>
    </row>
    <row r="66" spans="1:22" ht="16.5" customHeight="1">
      <c r="A66" s="147">
        <f>10000+D66*ID규칙_비경_그룹_단위+E66*ID규칙_스테이지_타입_단위+COUNTIF($D$4:D66,D66)</f>
        <v>11331</v>
      </c>
      <c r="B66" s="5" t="str">
        <f>VLOOKUP(Q66,STRING!$A$3:$B$28,2,0)</f>
        <v>세실리아의 모밭</v>
      </c>
      <c r="C66" s="5" t="str">
        <f>VLOOKUP(T66,STRING!$A$29:$B$202,2,0)</f>
        <v>연무 비경: 갈증의 폐도시 III</v>
      </c>
      <c r="D66" s="148">
        <v>13</v>
      </c>
      <c r="E66" s="148">
        <v>2</v>
      </c>
      <c r="F66" s="147">
        <v>3</v>
      </c>
      <c r="G66" s="148">
        <f>INDEX(ABYSS_CONDITION!$B$4:$B$34,MATCH(ABYSS!B66,ABYSS_CONDITION!$F$4:$F$34,0))</f>
        <v>13</v>
      </c>
      <c r="H66" s="147">
        <v>30</v>
      </c>
      <c r="I66" s="149">
        <v>59</v>
      </c>
      <c r="J66" s="149">
        <v>1</v>
      </c>
      <c r="K66" s="147">
        <v>20</v>
      </c>
      <c r="L66" s="147">
        <f>IFERROR(INDEX(PENALTY_OPTION!$B$4:$B$248,MATCH(ABYSS!C66,PENALTY_OPTION!$L$4:$L$248,0)),0)</f>
        <v>63</v>
      </c>
      <c r="M66" s="147">
        <f>IFERROR(INDEX(ABYSS_MONSTER_LIST!$B:$B,MATCH(ABYSS!C66,ABYSS_MONSTER_LIST!$E:$E,0)),0)</f>
        <v>1133</v>
      </c>
      <c r="N66" s="147">
        <f>IFERROR(INDEX(ATTRIBUTE_GROUP!$B:$B,MATCH(ABYSS!C66,ATTRIBUTE_GROUP!$E:$E,0)),0)</f>
        <v>1133</v>
      </c>
      <c r="O66" s="147">
        <f t="shared" si="1"/>
        <v>1</v>
      </c>
      <c r="P66" s="148">
        <f>INDEX(REWARD!$B$6:$B$4545,MATCH(ABYSS!C66,REWARD!$J$6:$J$4545,0))</f>
        <v>64</v>
      </c>
      <c r="Q66" s="147" t="str">
        <f t="shared" si="2"/>
        <v>GROUP_NAME_13</v>
      </c>
      <c r="R66" s="147" t="str">
        <f t="shared" si="3"/>
        <v>GROUP_DESC_13</v>
      </c>
      <c r="S66" s="147" t="str">
        <f t="shared" si="4"/>
        <v>GROUP_IMAGE_13</v>
      </c>
      <c r="T66" s="148" t="str">
        <f t="shared" si="5"/>
        <v>ABYSS_NAME_11331</v>
      </c>
      <c r="U66" s="147" t="str">
        <f t="shared" si="6"/>
        <v>ABYSS_DESC_13</v>
      </c>
      <c r="V66" s="147" t="str">
        <f t="shared" si="0"/>
        <v>ABYSS_IMAGE_11331</v>
      </c>
    </row>
    <row r="67" spans="1:22" ht="16.5" customHeight="1">
      <c r="A67" s="147">
        <f>10000+D67*ID규칙_비경_그룹_단위+E67*ID규칙_스테이지_타입_단위+COUNTIF($D$4:D67,D67)</f>
        <v>11332</v>
      </c>
      <c r="B67" s="5" t="str">
        <f>VLOOKUP(Q67,STRING!$A$3:$B$28,2,0)</f>
        <v>세실리아의 모밭</v>
      </c>
      <c r="C67" s="5" t="str">
        <f>VLOOKUP(T67,STRING!$A$29:$B$202,2,0)</f>
        <v>연무 비경: 갈증의 폐도시 IV</v>
      </c>
      <c r="D67" s="148">
        <v>13</v>
      </c>
      <c r="E67" s="148">
        <v>2</v>
      </c>
      <c r="F67" s="147">
        <v>4</v>
      </c>
      <c r="G67" s="148">
        <f>INDEX(ABYSS_CONDITION!$B$4:$B$34,MATCH(ABYSS!B67,ABYSS_CONDITION!$F$4:$F$34,0))</f>
        <v>13</v>
      </c>
      <c r="H67" s="147">
        <v>40</v>
      </c>
      <c r="I67" s="149">
        <v>80</v>
      </c>
      <c r="J67" s="149">
        <v>1</v>
      </c>
      <c r="K67" s="147">
        <v>20</v>
      </c>
      <c r="L67" s="147">
        <f>IFERROR(INDEX(PENALTY_OPTION!$B$4:$B$248,MATCH(ABYSS!C67,PENALTY_OPTION!$L$4:$L$248,0)),0)</f>
        <v>64</v>
      </c>
      <c r="M67" s="147">
        <f>IFERROR(INDEX(ABYSS_MONSTER_LIST!$B:$B,MATCH(ABYSS!C67,ABYSS_MONSTER_LIST!$E:$E,0)),0)</f>
        <v>1134</v>
      </c>
      <c r="N67" s="147">
        <f>IFERROR(INDEX(ATTRIBUTE_GROUP!$B:$B,MATCH(ABYSS!C67,ATTRIBUTE_GROUP!$E:$E,0)),0)</f>
        <v>1134</v>
      </c>
      <c r="O67" s="147">
        <f t="shared" si="1"/>
        <v>1</v>
      </c>
      <c r="P67" s="148">
        <f>INDEX(REWARD!$B$6:$B$4545,MATCH(ABYSS!C67,REWARD!$J$6:$J$4545,0))</f>
        <v>65</v>
      </c>
      <c r="Q67" s="147" t="str">
        <f t="shared" si="2"/>
        <v>GROUP_NAME_13</v>
      </c>
      <c r="R67" s="147" t="str">
        <f t="shared" si="3"/>
        <v>GROUP_DESC_13</v>
      </c>
      <c r="S67" s="147" t="str">
        <f t="shared" si="4"/>
        <v>GROUP_IMAGE_13</v>
      </c>
      <c r="T67" s="148" t="str">
        <f t="shared" si="5"/>
        <v>ABYSS_NAME_11332</v>
      </c>
      <c r="U67" s="147" t="str">
        <f t="shared" si="6"/>
        <v>ABYSS_DESC_13</v>
      </c>
      <c r="V67" s="147" t="str">
        <f t="shared" si="0"/>
        <v>ABYSS_IMAGE_11332</v>
      </c>
    </row>
    <row r="68" spans="1:22" ht="16.5" customHeight="1">
      <c r="A68" s="147">
        <f>10000+D68*ID규칙_비경_그룹_단위+E68*ID규칙_스테이지_타입_단위+COUNTIF($D$4:D68,D68)</f>
        <v>11421</v>
      </c>
      <c r="B68" s="5" t="str">
        <f>VLOOKUP(Q68,STRING!$A$3:$B$28,2,0)</f>
        <v>천둥 연산 밀궁</v>
      </c>
      <c r="C68" s="5" t="str">
        <f>VLOOKUP(T68,STRING!$A$29:$B$202,2,0)</f>
        <v>연무 비경: 뇌운 제단 I</v>
      </c>
      <c r="D68" s="148">
        <v>14</v>
      </c>
      <c r="E68" s="148">
        <v>2</v>
      </c>
      <c r="F68" s="147">
        <v>1</v>
      </c>
      <c r="G68" s="148">
        <f>INDEX(ABYSS_CONDITION!$B$4:$B$34,MATCH(ABYSS!B68,ABYSS_CONDITION!$F$4:$F$34,0))</f>
        <v>14</v>
      </c>
      <c r="H68" s="147">
        <v>16</v>
      </c>
      <c r="I68" s="149">
        <v>15</v>
      </c>
      <c r="J68" s="149">
        <v>1</v>
      </c>
      <c r="K68" s="147">
        <v>20</v>
      </c>
      <c r="L68" s="147">
        <f>IFERROR(INDEX(PENALTY_OPTION!$B$4:$B$248,MATCH(ABYSS!C68,PENALTY_OPTION!$L$4:$L$248,0)),0)</f>
        <v>65</v>
      </c>
      <c r="M68" s="147">
        <f>IFERROR(INDEX(ABYSS_MONSTER_LIST!$B:$B,MATCH(ABYSS!C68,ABYSS_MONSTER_LIST!$E:$E,0)),0)</f>
        <v>1141</v>
      </c>
      <c r="N68" s="147">
        <f>IFERROR(INDEX(ATTRIBUTE_GROUP!$B:$B,MATCH(ABYSS!C68,ATTRIBUTE_GROUP!$E:$E,0)),0)</f>
        <v>1141</v>
      </c>
      <c r="O68" s="147">
        <f t="shared" si="1"/>
        <v>1</v>
      </c>
      <c r="P68" s="148">
        <f>INDEX(REWARD!$B$6:$B$4545,MATCH(ABYSS!C68,REWARD!$J$6:$J$4545,0))</f>
        <v>66</v>
      </c>
      <c r="Q68" s="147" t="str">
        <f t="shared" si="2"/>
        <v>GROUP_NAME_14</v>
      </c>
      <c r="R68" s="147" t="str">
        <f t="shared" si="3"/>
        <v>GROUP_DESC_14</v>
      </c>
      <c r="S68" s="147" t="str">
        <f t="shared" si="4"/>
        <v>GROUP_IMAGE_14</v>
      </c>
      <c r="T68" s="148" t="str">
        <f t="shared" si="5"/>
        <v>ABYSS_NAME_11421</v>
      </c>
      <c r="U68" s="147" t="str">
        <f t="shared" si="6"/>
        <v>ABYSS_DESC_14</v>
      </c>
      <c r="V68" s="147" t="str">
        <f t="shared" si="0"/>
        <v>ABYSS_IMAGE_11421</v>
      </c>
    </row>
    <row r="69" spans="1:22" ht="16.5" customHeight="1">
      <c r="A69" s="147">
        <f>10000+D69*ID규칙_비경_그룹_단위+E69*ID규칙_스테이지_타입_단위+COUNTIF($D$4:D69,D69)</f>
        <v>11422</v>
      </c>
      <c r="B69" s="5" t="str">
        <f>VLOOKUP(Q69,STRING!$A$3:$B$28,2,0)</f>
        <v>천둥 연산 밀궁</v>
      </c>
      <c r="C69" s="5" t="str">
        <f>VLOOKUP(T69,STRING!$A$29:$B$202,2,0)</f>
        <v>연무 비경: 뇌운 제단 II</v>
      </c>
      <c r="D69" s="148">
        <v>14</v>
      </c>
      <c r="E69" s="148">
        <v>2</v>
      </c>
      <c r="F69" s="147">
        <v>2</v>
      </c>
      <c r="G69" s="148">
        <f>INDEX(ABYSS_CONDITION!$B$4:$B$34,MATCH(ABYSS!B69,ABYSS_CONDITION!$F$4:$F$34,0))</f>
        <v>14</v>
      </c>
      <c r="H69" s="147">
        <v>21</v>
      </c>
      <c r="I69" s="149">
        <v>36</v>
      </c>
      <c r="J69" s="149">
        <v>1</v>
      </c>
      <c r="K69" s="147">
        <v>20</v>
      </c>
      <c r="L69" s="147">
        <f>IFERROR(INDEX(PENALTY_OPTION!$B$4:$B$248,MATCH(ABYSS!C69,PENALTY_OPTION!$L$4:$L$248,0)),0)</f>
        <v>66</v>
      </c>
      <c r="M69" s="147">
        <f>IFERROR(INDEX(ABYSS_MONSTER_LIST!$B:$B,MATCH(ABYSS!C69,ABYSS_MONSTER_LIST!$E:$E,0)),0)</f>
        <v>1142</v>
      </c>
      <c r="N69" s="147">
        <f>IFERROR(INDEX(ATTRIBUTE_GROUP!$B:$B,MATCH(ABYSS!C69,ATTRIBUTE_GROUP!$E:$E,0)),0)</f>
        <v>1142</v>
      </c>
      <c r="O69" s="147">
        <f t="shared" ref="O69:O132" si="7">IF(E69=4,0,1)</f>
        <v>1</v>
      </c>
      <c r="P69" s="148">
        <f>INDEX(REWARD!$B$6:$B$4545,MATCH(ABYSS!C69,REWARD!$J$6:$J$4545,0))</f>
        <v>67</v>
      </c>
      <c r="Q69" s="147" t="str">
        <f t="shared" ref="Q69:Q132" si="8">"GROUP_NAME_"&amp;D69</f>
        <v>GROUP_NAME_14</v>
      </c>
      <c r="R69" s="147" t="str">
        <f t="shared" ref="R69:R132" si="9">"GROUP_DESC_"&amp;D69</f>
        <v>GROUP_DESC_14</v>
      </c>
      <c r="S69" s="147" t="str">
        <f t="shared" ref="S69:S132" si="10">"GROUP_IMAGE_"&amp;D69</f>
        <v>GROUP_IMAGE_14</v>
      </c>
      <c r="T69" s="148" t="str">
        <f t="shared" ref="T69:T132" si="11">"ABYSS_NAME_"&amp;A69</f>
        <v>ABYSS_NAME_11422</v>
      </c>
      <c r="U69" s="147" t="str">
        <f t="shared" ref="U69:U132" si="12">"ABYSS_DESC_"&amp;D69</f>
        <v>ABYSS_DESC_14</v>
      </c>
      <c r="V69" s="147" t="str">
        <f t="shared" ref="V69:V132" si="13">"ABYSS_IMAGE_"&amp;A69</f>
        <v>ABYSS_IMAGE_11422</v>
      </c>
    </row>
    <row r="70" spans="1:22" ht="16.5" customHeight="1">
      <c r="A70" s="147">
        <f>10000+D70*ID규칙_비경_그룹_단위+E70*ID규칙_스테이지_타입_단위+COUNTIF($D$4:D70,D70)</f>
        <v>11423</v>
      </c>
      <c r="B70" s="5" t="str">
        <f>VLOOKUP(Q70,STRING!$A$3:$B$28,2,0)</f>
        <v>천둥 연산 밀궁</v>
      </c>
      <c r="C70" s="5" t="str">
        <f>VLOOKUP(T70,STRING!$A$29:$B$202,2,0)</f>
        <v>연무 비경: 뇌운 제단 III</v>
      </c>
      <c r="D70" s="148">
        <v>14</v>
      </c>
      <c r="E70" s="148">
        <v>2</v>
      </c>
      <c r="F70" s="147">
        <v>3</v>
      </c>
      <c r="G70" s="148">
        <f>INDEX(ABYSS_CONDITION!$B$4:$B$34,MATCH(ABYSS!B70,ABYSS_CONDITION!$F$4:$F$34,0))</f>
        <v>14</v>
      </c>
      <c r="H70" s="147">
        <v>30</v>
      </c>
      <c r="I70" s="149">
        <v>59</v>
      </c>
      <c r="J70" s="149">
        <v>1</v>
      </c>
      <c r="K70" s="147">
        <v>20</v>
      </c>
      <c r="L70" s="147">
        <f>IFERROR(INDEX(PENALTY_OPTION!$B$4:$B$248,MATCH(ABYSS!C70,PENALTY_OPTION!$L$4:$L$248,0)),0)</f>
        <v>67</v>
      </c>
      <c r="M70" s="147">
        <f>IFERROR(INDEX(ABYSS_MONSTER_LIST!$B:$B,MATCH(ABYSS!C70,ABYSS_MONSTER_LIST!$E:$E,0)),0)</f>
        <v>1143</v>
      </c>
      <c r="N70" s="147">
        <f>IFERROR(INDEX(ATTRIBUTE_GROUP!$B:$B,MATCH(ABYSS!C70,ATTRIBUTE_GROUP!$E:$E,0)),0)</f>
        <v>1143</v>
      </c>
      <c r="O70" s="147">
        <f t="shared" si="7"/>
        <v>1</v>
      </c>
      <c r="P70" s="148">
        <f>INDEX(REWARD!$B$6:$B$4545,MATCH(ABYSS!C70,REWARD!$J$6:$J$4545,0))</f>
        <v>68</v>
      </c>
      <c r="Q70" s="147" t="str">
        <f t="shared" si="8"/>
        <v>GROUP_NAME_14</v>
      </c>
      <c r="R70" s="147" t="str">
        <f t="shared" si="9"/>
        <v>GROUP_DESC_14</v>
      </c>
      <c r="S70" s="147" t="str">
        <f t="shared" si="10"/>
        <v>GROUP_IMAGE_14</v>
      </c>
      <c r="T70" s="148" t="str">
        <f t="shared" si="11"/>
        <v>ABYSS_NAME_11423</v>
      </c>
      <c r="U70" s="147" t="str">
        <f t="shared" si="12"/>
        <v>ABYSS_DESC_14</v>
      </c>
      <c r="V70" s="147" t="str">
        <f t="shared" si="13"/>
        <v>ABYSS_IMAGE_11423</v>
      </c>
    </row>
    <row r="71" spans="1:22" ht="16.5" customHeight="1">
      <c r="A71" s="147">
        <f>10000+D71*ID규칙_비경_그룹_단위+E71*ID규칙_스테이지_타입_단위+COUNTIF($D$4:D71,D71)</f>
        <v>11424</v>
      </c>
      <c r="B71" s="5" t="str">
        <f>VLOOKUP(Q71,STRING!$A$3:$B$28,2,0)</f>
        <v>천둥 연산 밀궁</v>
      </c>
      <c r="C71" s="5" t="str">
        <f>VLOOKUP(T71,STRING!$A$29:$B$202,2,0)</f>
        <v>연무 비경: 뇌운 제단 IV</v>
      </c>
      <c r="D71" s="148">
        <v>14</v>
      </c>
      <c r="E71" s="148">
        <v>2</v>
      </c>
      <c r="F71" s="147">
        <v>4</v>
      </c>
      <c r="G71" s="148">
        <f>INDEX(ABYSS_CONDITION!$B$4:$B$34,MATCH(ABYSS!B71,ABYSS_CONDITION!$F$4:$F$34,0))</f>
        <v>14</v>
      </c>
      <c r="H71" s="147">
        <v>40</v>
      </c>
      <c r="I71" s="149">
        <v>80</v>
      </c>
      <c r="J71" s="149">
        <v>1</v>
      </c>
      <c r="K71" s="147">
        <v>20</v>
      </c>
      <c r="L71" s="147">
        <f>IFERROR(INDEX(PENALTY_OPTION!$B$4:$B$248,MATCH(ABYSS!C71,PENALTY_OPTION!$L$4:$L$248,0)),0)</f>
        <v>68</v>
      </c>
      <c r="M71" s="147">
        <f>IFERROR(INDEX(ABYSS_MONSTER_LIST!$B:$B,MATCH(ABYSS!C71,ABYSS_MONSTER_LIST!$E:$E,0)),0)</f>
        <v>1144</v>
      </c>
      <c r="N71" s="147">
        <f>IFERROR(INDEX(ATTRIBUTE_GROUP!$B:$B,MATCH(ABYSS!C71,ATTRIBUTE_GROUP!$E:$E,0)),0)</f>
        <v>1144</v>
      </c>
      <c r="O71" s="147">
        <f t="shared" si="7"/>
        <v>1</v>
      </c>
      <c r="P71" s="148">
        <f>INDEX(REWARD!$B$6:$B$4545,MATCH(ABYSS!C71,REWARD!$J$6:$J$4545,0))</f>
        <v>69</v>
      </c>
      <c r="Q71" s="147" t="str">
        <f t="shared" si="8"/>
        <v>GROUP_NAME_14</v>
      </c>
      <c r="R71" s="147" t="str">
        <f t="shared" si="9"/>
        <v>GROUP_DESC_14</v>
      </c>
      <c r="S71" s="147" t="str">
        <f t="shared" si="10"/>
        <v>GROUP_IMAGE_14</v>
      </c>
      <c r="T71" s="148" t="str">
        <f t="shared" si="11"/>
        <v>ABYSS_NAME_11424</v>
      </c>
      <c r="U71" s="147" t="str">
        <f t="shared" si="12"/>
        <v>ABYSS_DESC_14</v>
      </c>
      <c r="V71" s="147" t="str">
        <f t="shared" si="13"/>
        <v>ABYSS_IMAGE_11424</v>
      </c>
    </row>
    <row r="72" spans="1:22" ht="16.5" customHeight="1">
      <c r="A72" s="147">
        <f>10000+D72*ID규칙_비경_그룹_단위+E72*ID규칙_스테이지_타입_단위+COUNTIF($D$4:D72,D72)</f>
        <v>11425</v>
      </c>
      <c r="B72" s="5" t="str">
        <f>VLOOKUP(Q72,STRING!$A$3:$B$28,2,0)</f>
        <v>천둥 연산 밀궁</v>
      </c>
      <c r="C72" s="5" t="str">
        <f>VLOOKUP(T72,STRING!$A$29:$B$202,2,0)</f>
        <v>연무 비경: 뇌명 폐허 I</v>
      </c>
      <c r="D72" s="148">
        <v>14</v>
      </c>
      <c r="E72" s="148">
        <v>2</v>
      </c>
      <c r="F72" s="147">
        <v>1</v>
      </c>
      <c r="G72" s="148">
        <f>INDEX(ABYSS_CONDITION!$B$4:$B$34,MATCH(ABYSS!B72,ABYSS_CONDITION!$F$4:$F$34,0))</f>
        <v>14</v>
      </c>
      <c r="H72" s="147">
        <v>16</v>
      </c>
      <c r="I72" s="149">
        <v>15</v>
      </c>
      <c r="J72" s="149">
        <v>1</v>
      </c>
      <c r="K72" s="147">
        <v>20</v>
      </c>
      <c r="L72" s="147">
        <f>IFERROR(INDEX(PENALTY_OPTION!$B$4:$B$248,MATCH(ABYSS!C72,PENALTY_OPTION!$L$4:$L$248,0)),0)</f>
        <v>69</v>
      </c>
      <c r="M72" s="147">
        <f>IFERROR(INDEX(ABYSS_MONSTER_LIST!$B:$B,MATCH(ABYSS!C72,ABYSS_MONSTER_LIST!$E:$E,0)),0)</f>
        <v>1141</v>
      </c>
      <c r="N72" s="147">
        <f>IFERROR(INDEX(ATTRIBUTE_GROUP!$B:$B,MATCH(ABYSS!C72,ATTRIBUTE_GROUP!$E:$E,0)),0)</f>
        <v>1141</v>
      </c>
      <c r="O72" s="147">
        <f t="shared" si="7"/>
        <v>1</v>
      </c>
      <c r="P72" s="148">
        <f>INDEX(REWARD!$B$6:$B$4545,MATCH(ABYSS!C72,REWARD!$J$6:$J$4545,0))</f>
        <v>70</v>
      </c>
      <c r="Q72" s="147" t="str">
        <f t="shared" si="8"/>
        <v>GROUP_NAME_14</v>
      </c>
      <c r="R72" s="147" t="str">
        <f t="shared" si="9"/>
        <v>GROUP_DESC_14</v>
      </c>
      <c r="S72" s="147" t="str">
        <f t="shared" si="10"/>
        <v>GROUP_IMAGE_14</v>
      </c>
      <c r="T72" s="148" t="str">
        <f t="shared" si="11"/>
        <v>ABYSS_NAME_11425</v>
      </c>
      <c r="U72" s="147" t="str">
        <f t="shared" si="12"/>
        <v>ABYSS_DESC_14</v>
      </c>
      <c r="V72" s="147" t="str">
        <f t="shared" si="13"/>
        <v>ABYSS_IMAGE_11425</v>
      </c>
    </row>
    <row r="73" spans="1:22" ht="16.5" customHeight="1">
      <c r="A73" s="147">
        <f>10000+D73*ID규칙_비경_그룹_단위+E73*ID규칙_스테이지_타입_단위+COUNTIF($D$4:D73,D73)</f>
        <v>11426</v>
      </c>
      <c r="B73" s="5" t="str">
        <f>VLOOKUP(Q73,STRING!$A$3:$B$28,2,0)</f>
        <v>천둥 연산 밀궁</v>
      </c>
      <c r="C73" s="5" t="str">
        <f>VLOOKUP(T73,STRING!$A$29:$B$202,2,0)</f>
        <v>연무 비경: 뇌명 폐허 II</v>
      </c>
      <c r="D73" s="148">
        <v>14</v>
      </c>
      <c r="E73" s="148">
        <v>2</v>
      </c>
      <c r="F73" s="147">
        <v>2</v>
      </c>
      <c r="G73" s="148">
        <f>INDEX(ABYSS_CONDITION!$B$4:$B$34,MATCH(ABYSS!B73,ABYSS_CONDITION!$F$4:$F$34,0))</f>
        <v>14</v>
      </c>
      <c r="H73" s="147">
        <v>21</v>
      </c>
      <c r="I73" s="149">
        <v>36</v>
      </c>
      <c r="J73" s="149">
        <v>1</v>
      </c>
      <c r="K73" s="147">
        <v>20</v>
      </c>
      <c r="L73" s="147">
        <f>IFERROR(INDEX(PENALTY_OPTION!$B$4:$B$248,MATCH(ABYSS!C73,PENALTY_OPTION!$L$4:$L$248,0)),0)</f>
        <v>70</v>
      </c>
      <c r="M73" s="147">
        <f>IFERROR(INDEX(ABYSS_MONSTER_LIST!$B:$B,MATCH(ABYSS!C73,ABYSS_MONSTER_LIST!$E:$E,0)),0)</f>
        <v>1142</v>
      </c>
      <c r="N73" s="147">
        <f>IFERROR(INDEX(ATTRIBUTE_GROUP!$B:$B,MATCH(ABYSS!C73,ATTRIBUTE_GROUP!$E:$E,0)),0)</f>
        <v>1142</v>
      </c>
      <c r="O73" s="147">
        <f t="shared" si="7"/>
        <v>1</v>
      </c>
      <c r="P73" s="148">
        <f>INDEX(REWARD!$B$6:$B$4545,MATCH(ABYSS!C73,REWARD!$J$6:$J$4545,0))</f>
        <v>71</v>
      </c>
      <c r="Q73" s="147" t="str">
        <f t="shared" si="8"/>
        <v>GROUP_NAME_14</v>
      </c>
      <c r="R73" s="147" t="str">
        <f t="shared" si="9"/>
        <v>GROUP_DESC_14</v>
      </c>
      <c r="S73" s="147" t="str">
        <f t="shared" si="10"/>
        <v>GROUP_IMAGE_14</v>
      </c>
      <c r="T73" s="148" t="str">
        <f t="shared" si="11"/>
        <v>ABYSS_NAME_11426</v>
      </c>
      <c r="U73" s="147" t="str">
        <f t="shared" si="12"/>
        <v>ABYSS_DESC_14</v>
      </c>
      <c r="V73" s="147" t="str">
        <f t="shared" si="13"/>
        <v>ABYSS_IMAGE_11426</v>
      </c>
    </row>
    <row r="74" spans="1:22" ht="16.5" customHeight="1">
      <c r="A74" s="147">
        <f>10000+D74*ID규칙_비경_그룹_단위+E74*ID규칙_스테이지_타입_단위+COUNTIF($D$4:D74,D74)</f>
        <v>11427</v>
      </c>
      <c r="B74" s="5" t="str">
        <f>VLOOKUP(Q74,STRING!$A$3:$B$28,2,0)</f>
        <v>천둥 연산 밀궁</v>
      </c>
      <c r="C74" s="5" t="str">
        <f>VLOOKUP(T74,STRING!$A$29:$B$202,2,0)</f>
        <v>연무 비경: 뇌명 폐허 III</v>
      </c>
      <c r="D74" s="148">
        <v>14</v>
      </c>
      <c r="E74" s="148">
        <v>2</v>
      </c>
      <c r="F74" s="147">
        <v>3</v>
      </c>
      <c r="G74" s="148">
        <f>INDEX(ABYSS_CONDITION!$B$4:$B$34,MATCH(ABYSS!B74,ABYSS_CONDITION!$F$4:$F$34,0))</f>
        <v>14</v>
      </c>
      <c r="H74" s="147">
        <v>30</v>
      </c>
      <c r="I74" s="149">
        <v>59</v>
      </c>
      <c r="J74" s="149">
        <v>1</v>
      </c>
      <c r="K74" s="147">
        <v>20</v>
      </c>
      <c r="L74" s="147">
        <f>IFERROR(INDEX(PENALTY_OPTION!$B$4:$B$248,MATCH(ABYSS!C74,PENALTY_OPTION!$L$4:$L$248,0)),0)</f>
        <v>71</v>
      </c>
      <c r="M74" s="147">
        <f>IFERROR(INDEX(ABYSS_MONSTER_LIST!$B:$B,MATCH(ABYSS!C74,ABYSS_MONSTER_LIST!$E:$E,0)),0)</f>
        <v>1143</v>
      </c>
      <c r="N74" s="147">
        <f>IFERROR(INDEX(ATTRIBUTE_GROUP!$B:$B,MATCH(ABYSS!C74,ATTRIBUTE_GROUP!$E:$E,0)),0)</f>
        <v>1143</v>
      </c>
      <c r="O74" s="147">
        <f t="shared" si="7"/>
        <v>1</v>
      </c>
      <c r="P74" s="148">
        <f>INDEX(REWARD!$B$6:$B$4545,MATCH(ABYSS!C74,REWARD!$J$6:$J$4545,0))</f>
        <v>72</v>
      </c>
      <c r="Q74" s="147" t="str">
        <f t="shared" si="8"/>
        <v>GROUP_NAME_14</v>
      </c>
      <c r="R74" s="147" t="str">
        <f t="shared" si="9"/>
        <v>GROUP_DESC_14</v>
      </c>
      <c r="S74" s="147" t="str">
        <f t="shared" si="10"/>
        <v>GROUP_IMAGE_14</v>
      </c>
      <c r="T74" s="148" t="str">
        <f t="shared" si="11"/>
        <v>ABYSS_NAME_11427</v>
      </c>
      <c r="U74" s="147" t="str">
        <f t="shared" si="12"/>
        <v>ABYSS_DESC_14</v>
      </c>
      <c r="V74" s="147" t="str">
        <f t="shared" si="13"/>
        <v>ABYSS_IMAGE_11427</v>
      </c>
    </row>
    <row r="75" spans="1:22" ht="16.5" customHeight="1">
      <c r="A75" s="147">
        <f>10000+D75*ID규칙_비경_그룹_단위+E75*ID규칙_스테이지_타입_단위+COUNTIF($D$4:D75,D75)</f>
        <v>11428</v>
      </c>
      <c r="B75" s="5" t="str">
        <f>VLOOKUP(Q75,STRING!$A$3:$B$28,2,0)</f>
        <v>천둥 연산 밀궁</v>
      </c>
      <c r="C75" s="5" t="str">
        <f>VLOOKUP(T75,STRING!$A$29:$B$202,2,0)</f>
        <v>연무 비경: 뇌명 폐허 IV</v>
      </c>
      <c r="D75" s="148">
        <v>14</v>
      </c>
      <c r="E75" s="148">
        <v>2</v>
      </c>
      <c r="F75" s="147">
        <v>4</v>
      </c>
      <c r="G75" s="148">
        <f>INDEX(ABYSS_CONDITION!$B$4:$B$34,MATCH(ABYSS!B75,ABYSS_CONDITION!$F$4:$F$34,0))</f>
        <v>14</v>
      </c>
      <c r="H75" s="147">
        <v>40</v>
      </c>
      <c r="I75" s="149">
        <v>80</v>
      </c>
      <c r="J75" s="149">
        <v>1</v>
      </c>
      <c r="K75" s="147">
        <v>20</v>
      </c>
      <c r="L75" s="147">
        <f>IFERROR(INDEX(PENALTY_OPTION!$B$4:$B$248,MATCH(ABYSS!C75,PENALTY_OPTION!$L$4:$L$248,0)),0)</f>
        <v>72</v>
      </c>
      <c r="M75" s="147">
        <f>IFERROR(INDEX(ABYSS_MONSTER_LIST!$B:$B,MATCH(ABYSS!C75,ABYSS_MONSTER_LIST!$E:$E,0)),0)</f>
        <v>1144</v>
      </c>
      <c r="N75" s="147">
        <f>IFERROR(INDEX(ATTRIBUTE_GROUP!$B:$B,MATCH(ABYSS!C75,ATTRIBUTE_GROUP!$E:$E,0)),0)</f>
        <v>1144</v>
      </c>
      <c r="O75" s="147">
        <f t="shared" si="7"/>
        <v>1</v>
      </c>
      <c r="P75" s="148">
        <f>INDEX(REWARD!$B$6:$B$4545,MATCH(ABYSS!C75,REWARD!$J$6:$J$4545,0))</f>
        <v>73</v>
      </c>
      <c r="Q75" s="147" t="str">
        <f t="shared" si="8"/>
        <v>GROUP_NAME_14</v>
      </c>
      <c r="R75" s="147" t="str">
        <f t="shared" si="9"/>
        <v>GROUP_DESC_14</v>
      </c>
      <c r="S75" s="147" t="str">
        <f t="shared" si="10"/>
        <v>GROUP_IMAGE_14</v>
      </c>
      <c r="T75" s="148" t="str">
        <f t="shared" si="11"/>
        <v>ABYSS_NAME_11428</v>
      </c>
      <c r="U75" s="147" t="str">
        <f t="shared" si="12"/>
        <v>ABYSS_DESC_14</v>
      </c>
      <c r="V75" s="147" t="str">
        <f t="shared" si="13"/>
        <v>ABYSS_IMAGE_11428</v>
      </c>
    </row>
    <row r="76" spans="1:22" ht="16.5" customHeight="1">
      <c r="A76" s="147">
        <f>10000+D76*ID규칙_비경_그룹_단위+E76*ID규칙_스테이지_타입_단위+COUNTIF($D$4:D76,D76)</f>
        <v>11429</v>
      </c>
      <c r="B76" s="5" t="str">
        <f>VLOOKUP(Q76,STRING!$A$3:$B$28,2,0)</f>
        <v>천둥 연산 밀궁</v>
      </c>
      <c r="C76" s="5" t="str">
        <f>VLOOKUP(T76,STRING!$A$29:$B$202,2,0)</f>
        <v>연무 비경: 고대 뇌전 시련장 I</v>
      </c>
      <c r="D76" s="148">
        <v>14</v>
      </c>
      <c r="E76" s="148">
        <v>2</v>
      </c>
      <c r="F76" s="147">
        <v>1</v>
      </c>
      <c r="G76" s="148">
        <f>INDEX(ABYSS_CONDITION!$B$4:$B$34,MATCH(ABYSS!B76,ABYSS_CONDITION!$F$4:$F$34,0))</f>
        <v>14</v>
      </c>
      <c r="H76" s="147">
        <v>16</v>
      </c>
      <c r="I76" s="149">
        <v>15</v>
      </c>
      <c r="J76" s="149">
        <v>1</v>
      </c>
      <c r="K76" s="147">
        <v>20</v>
      </c>
      <c r="L76" s="147">
        <f>IFERROR(INDEX(PENALTY_OPTION!$B$4:$B$248,MATCH(ABYSS!C76,PENALTY_OPTION!$L$4:$L$248,0)),0)</f>
        <v>73</v>
      </c>
      <c r="M76" s="147">
        <f>IFERROR(INDEX(ABYSS_MONSTER_LIST!$B:$B,MATCH(ABYSS!C76,ABYSS_MONSTER_LIST!$E:$E,0)),0)</f>
        <v>1141</v>
      </c>
      <c r="N76" s="147">
        <f>IFERROR(INDEX(ATTRIBUTE_GROUP!$B:$B,MATCH(ABYSS!C76,ATTRIBUTE_GROUP!$E:$E,0)),0)</f>
        <v>1141</v>
      </c>
      <c r="O76" s="147">
        <f t="shared" si="7"/>
        <v>1</v>
      </c>
      <c r="P76" s="148">
        <f>INDEX(REWARD!$B$6:$B$4545,MATCH(ABYSS!C76,REWARD!$J$6:$J$4545,0))</f>
        <v>74</v>
      </c>
      <c r="Q76" s="147" t="str">
        <f t="shared" si="8"/>
        <v>GROUP_NAME_14</v>
      </c>
      <c r="R76" s="147" t="str">
        <f t="shared" si="9"/>
        <v>GROUP_DESC_14</v>
      </c>
      <c r="S76" s="147" t="str">
        <f t="shared" si="10"/>
        <v>GROUP_IMAGE_14</v>
      </c>
      <c r="T76" s="148" t="str">
        <f t="shared" si="11"/>
        <v>ABYSS_NAME_11429</v>
      </c>
      <c r="U76" s="147" t="str">
        <f t="shared" si="12"/>
        <v>ABYSS_DESC_14</v>
      </c>
      <c r="V76" s="147" t="str">
        <f t="shared" si="13"/>
        <v>ABYSS_IMAGE_11429</v>
      </c>
    </row>
    <row r="77" spans="1:22" ht="16.5" customHeight="1">
      <c r="A77" s="147">
        <f>10000+D77*ID규칙_비경_그룹_단위+E77*ID규칙_스테이지_타입_단위+COUNTIF($D$4:D77,D77)</f>
        <v>11430</v>
      </c>
      <c r="B77" s="5" t="str">
        <f>VLOOKUP(Q77,STRING!$A$3:$B$28,2,0)</f>
        <v>천둥 연산 밀궁</v>
      </c>
      <c r="C77" s="5" t="str">
        <f>VLOOKUP(T77,STRING!$A$29:$B$202,2,0)</f>
        <v>연무 비경: 고대 뇌전 시련장 II</v>
      </c>
      <c r="D77" s="148">
        <v>14</v>
      </c>
      <c r="E77" s="148">
        <v>2</v>
      </c>
      <c r="F77" s="147">
        <v>2</v>
      </c>
      <c r="G77" s="148">
        <f>INDEX(ABYSS_CONDITION!$B$4:$B$34,MATCH(ABYSS!B77,ABYSS_CONDITION!$F$4:$F$34,0))</f>
        <v>14</v>
      </c>
      <c r="H77" s="147">
        <v>21</v>
      </c>
      <c r="I77" s="149">
        <v>36</v>
      </c>
      <c r="J77" s="149">
        <v>1</v>
      </c>
      <c r="K77" s="147">
        <v>20</v>
      </c>
      <c r="L77" s="147">
        <f>IFERROR(INDEX(PENALTY_OPTION!$B$4:$B$248,MATCH(ABYSS!C77,PENALTY_OPTION!$L$4:$L$248,0)),0)</f>
        <v>74</v>
      </c>
      <c r="M77" s="147">
        <f>IFERROR(INDEX(ABYSS_MONSTER_LIST!$B:$B,MATCH(ABYSS!C77,ABYSS_MONSTER_LIST!$E:$E,0)),0)</f>
        <v>1142</v>
      </c>
      <c r="N77" s="147">
        <f>IFERROR(INDEX(ATTRIBUTE_GROUP!$B:$B,MATCH(ABYSS!C77,ATTRIBUTE_GROUP!$E:$E,0)),0)</f>
        <v>1142</v>
      </c>
      <c r="O77" s="147">
        <f t="shared" si="7"/>
        <v>1</v>
      </c>
      <c r="P77" s="148">
        <f>INDEX(REWARD!$B$6:$B$4545,MATCH(ABYSS!C77,REWARD!$J$6:$J$4545,0))</f>
        <v>75</v>
      </c>
      <c r="Q77" s="147" t="str">
        <f t="shared" si="8"/>
        <v>GROUP_NAME_14</v>
      </c>
      <c r="R77" s="147" t="str">
        <f t="shared" si="9"/>
        <v>GROUP_DESC_14</v>
      </c>
      <c r="S77" s="147" t="str">
        <f t="shared" si="10"/>
        <v>GROUP_IMAGE_14</v>
      </c>
      <c r="T77" s="148" t="str">
        <f t="shared" si="11"/>
        <v>ABYSS_NAME_11430</v>
      </c>
      <c r="U77" s="147" t="str">
        <f t="shared" si="12"/>
        <v>ABYSS_DESC_14</v>
      </c>
      <c r="V77" s="147" t="str">
        <f t="shared" si="13"/>
        <v>ABYSS_IMAGE_11430</v>
      </c>
    </row>
    <row r="78" spans="1:22" ht="16.5" customHeight="1">
      <c r="A78" s="147">
        <f>10000+D78*ID규칙_비경_그룹_단위+E78*ID규칙_스테이지_타입_단위+COUNTIF($D$4:D78,D78)</f>
        <v>11431</v>
      </c>
      <c r="B78" s="5" t="str">
        <f>VLOOKUP(Q78,STRING!$A$3:$B$28,2,0)</f>
        <v>천둥 연산 밀궁</v>
      </c>
      <c r="C78" s="5" t="str">
        <f>VLOOKUP(T78,STRING!$A$29:$B$202,2,0)</f>
        <v>연무 비경: 고대 뇌전 시련장 III</v>
      </c>
      <c r="D78" s="148">
        <v>14</v>
      </c>
      <c r="E78" s="148">
        <v>2</v>
      </c>
      <c r="F78" s="147">
        <v>3</v>
      </c>
      <c r="G78" s="148">
        <f>INDEX(ABYSS_CONDITION!$B$4:$B$34,MATCH(ABYSS!B78,ABYSS_CONDITION!$F$4:$F$34,0))</f>
        <v>14</v>
      </c>
      <c r="H78" s="147">
        <v>30</v>
      </c>
      <c r="I78" s="149">
        <v>59</v>
      </c>
      <c r="J78" s="149">
        <v>1</v>
      </c>
      <c r="K78" s="147">
        <v>20</v>
      </c>
      <c r="L78" s="147">
        <f>IFERROR(INDEX(PENALTY_OPTION!$B$4:$B$248,MATCH(ABYSS!C78,PENALTY_OPTION!$L$4:$L$248,0)),0)</f>
        <v>75</v>
      </c>
      <c r="M78" s="147">
        <f>IFERROR(INDEX(ABYSS_MONSTER_LIST!$B:$B,MATCH(ABYSS!C78,ABYSS_MONSTER_LIST!$E:$E,0)),0)</f>
        <v>1143</v>
      </c>
      <c r="N78" s="147">
        <f>IFERROR(INDEX(ATTRIBUTE_GROUP!$B:$B,MATCH(ABYSS!C78,ATTRIBUTE_GROUP!$E:$E,0)),0)</f>
        <v>1143</v>
      </c>
      <c r="O78" s="147">
        <f t="shared" si="7"/>
        <v>1</v>
      </c>
      <c r="P78" s="148">
        <f>INDEX(REWARD!$B$6:$B$4545,MATCH(ABYSS!C78,REWARD!$J$6:$J$4545,0))</f>
        <v>76</v>
      </c>
      <c r="Q78" s="147" t="str">
        <f t="shared" si="8"/>
        <v>GROUP_NAME_14</v>
      </c>
      <c r="R78" s="147" t="str">
        <f t="shared" si="9"/>
        <v>GROUP_DESC_14</v>
      </c>
      <c r="S78" s="147" t="str">
        <f t="shared" si="10"/>
        <v>GROUP_IMAGE_14</v>
      </c>
      <c r="T78" s="148" t="str">
        <f t="shared" si="11"/>
        <v>ABYSS_NAME_11431</v>
      </c>
      <c r="U78" s="147" t="str">
        <f t="shared" si="12"/>
        <v>ABYSS_DESC_14</v>
      </c>
      <c r="V78" s="147" t="str">
        <f t="shared" si="13"/>
        <v>ABYSS_IMAGE_11431</v>
      </c>
    </row>
    <row r="79" spans="1:22" ht="16.5" customHeight="1">
      <c r="A79" s="147">
        <f>10000+D79*ID규칙_비경_그룹_단위+E79*ID규칙_스테이지_타입_단위+COUNTIF($D$4:D79,D79)</f>
        <v>11432</v>
      </c>
      <c r="B79" s="5" t="str">
        <f>VLOOKUP(Q79,STRING!$A$3:$B$28,2,0)</f>
        <v>천둥 연산 밀궁</v>
      </c>
      <c r="C79" s="5" t="str">
        <f>VLOOKUP(T79,STRING!$A$29:$B$202,2,0)</f>
        <v>연무 비경: 고대 뇌전 시련장 IV</v>
      </c>
      <c r="D79" s="148">
        <v>14</v>
      </c>
      <c r="E79" s="148">
        <v>2</v>
      </c>
      <c r="F79" s="147">
        <v>4</v>
      </c>
      <c r="G79" s="148">
        <f>INDEX(ABYSS_CONDITION!$B$4:$B$34,MATCH(ABYSS!B79,ABYSS_CONDITION!$F$4:$F$34,0))</f>
        <v>14</v>
      </c>
      <c r="H79" s="147">
        <v>40</v>
      </c>
      <c r="I79" s="149">
        <v>80</v>
      </c>
      <c r="J79" s="149">
        <v>1</v>
      </c>
      <c r="K79" s="147">
        <v>20</v>
      </c>
      <c r="L79" s="147">
        <f>IFERROR(INDEX(PENALTY_OPTION!$B$4:$B$248,MATCH(ABYSS!C79,PENALTY_OPTION!$L$4:$L$248,0)),0)</f>
        <v>76</v>
      </c>
      <c r="M79" s="147">
        <f>IFERROR(INDEX(ABYSS_MONSTER_LIST!$B:$B,MATCH(ABYSS!C79,ABYSS_MONSTER_LIST!$E:$E,0)),0)</f>
        <v>1144</v>
      </c>
      <c r="N79" s="147">
        <f>IFERROR(INDEX(ATTRIBUTE_GROUP!$B:$B,MATCH(ABYSS!C79,ATTRIBUTE_GROUP!$E:$E,0)),0)</f>
        <v>1144</v>
      </c>
      <c r="O79" s="147">
        <f t="shared" si="7"/>
        <v>1</v>
      </c>
      <c r="P79" s="148">
        <f>INDEX(REWARD!$B$6:$B$4545,MATCH(ABYSS!C79,REWARD!$J$6:$J$4545,0))</f>
        <v>77</v>
      </c>
      <c r="Q79" s="147" t="str">
        <f t="shared" si="8"/>
        <v>GROUP_NAME_14</v>
      </c>
      <c r="R79" s="147" t="str">
        <f t="shared" si="9"/>
        <v>GROUP_DESC_14</v>
      </c>
      <c r="S79" s="147" t="str">
        <f t="shared" si="10"/>
        <v>GROUP_IMAGE_14</v>
      </c>
      <c r="T79" s="148" t="str">
        <f t="shared" si="11"/>
        <v>ABYSS_NAME_11432</v>
      </c>
      <c r="U79" s="147" t="str">
        <f t="shared" si="12"/>
        <v>ABYSS_DESC_14</v>
      </c>
      <c r="V79" s="147" t="str">
        <f t="shared" si="13"/>
        <v>ABYSS_IMAGE_11432</v>
      </c>
    </row>
    <row r="80" spans="1:22" ht="16.5" customHeight="1">
      <c r="A80" s="147">
        <f>10000+D80*ID규칙_비경_그룹_단위+E80*ID규칙_스테이지_타입_단위+COUNTIF($D$4:D80,D80)</f>
        <v>11521</v>
      </c>
      <c r="B80" s="5" t="str">
        <f>VLOOKUP(Q80,STRING!$A$3:$B$28,2,0)</f>
        <v>유사의 정원</v>
      </c>
      <c r="C80" s="5" t="str">
        <f>VLOOKUP(T80,STRING!$A$29:$B$202,2,0)</f>
        <v>연무 비경: 모래의 심연 I</v>
      </c>
      <c r="D80" s="148">
        <v>15</v>
      </c>
      <c r="E80" s="148">
        <v>2</v>
      </c>
      <c r="F80" s="147">
        <v>1</v>
      </c>
      <c r="G80" s="148">
        <f>INDEX(ABYSS_CONDITION!$B$4:$B$34,MATCH(ABYSS!B80,ABYSS_CONDITION!$F$4:$F$34,0))</f>
        <v>15</v>
      </c>
      <c r="H80" s="147">
        <v>30</v>
      </c>
      <c r="I80" s="149">
        <v>15</v>
      </c>
      <c r="J80" s="149">
        <v>1</v>
      </c>
      <c r="K80" s="147">
        <v>20</v>
      </c>
      <c r="L80" s="147">
        <f>IFERROR(INDEX(PENALTY_OPTION!$B$4:$B$248,MATCH(ABYSS!C80,PENALTY_OPTION!$L$4:$L$248,0)),0)</f>
        <v>77</v>
      </c>
      <c r="M80" s="147">
        <f>IFERROR(INDEX(ABYSS_MONSTER_LIST!$B:$B,MATCH(ABYSS!C80,ABYSS_MONSTER_LIST!$E:$E,0)),0)</f>
        <v>1151</v>
      </c>
      <c r="N80" s="147">
        <f>IFERROR(INDEX(ATTRIBUTE_GROUP!$B:$B,MATCH(ABYSS!C80,ATTRIBUTE_GROUP!$E:$E,0)),0)</f>
        <v>1151</v>
      </c>
      <c r="O80" s="147">
        <f t="shared" si="7"/>
        <v>1</v>
      </c>
      <c r="P80" s="148">
        <f>INDEX(REWARD!$B$6:$B$4545,MATCH(ABYSS!C80,REWARD!$J$6:$J$4545,0))</f>
        <v>78</v>
      </c>
      <c r="Q80" s="147" t="str">
        <f t="shared" si="8"/>
        <v>GROUP_NAME_15</v>
      </c>
      <c r="R80" s="147" t="str">
        <f t="shared" si="9"/>
        <v>GROUP_DESC_15</v>
      </c>
      <c r="S80" s="147" t="str">
        <f t="shared" si="10"/>
        <v>GROUP_IMAGE_15</v>
      </c>
      <c r="T80" s="148" t="str">
        <f t="shared" si="11"/>
        <v>ABYSS_NAME_11521</v>
      </c>
      <c r="U80" s="147" t="str">
        <f t="shared" si="12"/>
        <v>ABYSS_DESC_15</v>
      </c>
      <c r="V80" s="147" t="str">
        <f t="shared" si="13"/>
        <v>ABYSS_IMAGE_11521</v>
      </c>
    </row>
    <row r="81" spans="1:22" ht="16.5" customHeight="1">
      <c r="A81" s="147">
        <f>10000+D81*ID규칙_비경_그룹_단위+E81*ID규칙_스테이지_타입_단위+COUNTIF($D$4:D81,D81)</f>
        <v>11522</v>
      </c>
      <c r="B81" s="5" t="str">
        <f>VLOOKUP(Q81,STRING!$A$3:$B$28,2,0)</f>
        <v>유사의 정원</v>
      </c>
      <c r="C81" s="5" t="str">
        <f>VLOOKUP(T81,STRING!$A$29:$B$202,2,0)</f>
        <v>연무 비경: 모래의 심연 II</v>
      </c>
      <c r="D81" s="148">
        <v>15</v>
      </c>
      <c r="E81" s="148">
        <v>2</v>
      </c>
      <c r="F81" s="147">
        <v>2</v>
      </c>
      <c r="G81" s="148">
        <f>INDEX(ABYSS_CONDITION!$B$4:$B$34,MATCH(ABYSS!B81,ABYSS_CONDITION!$F$4:$F$34,0))</f>
        <v>15</v>
      </c>
      <c r="H81" s="147">
        <v>30</v>
      </c>
      <c r="I81" s="149">
        <v>36</v>
      </c>
      <c r="J81" s="149">
        <v>1</v>
      </c>
      <c r="K81" s="147">
        <v>20</v>
      </c>
      <c r="L81" s="147">
        <f>IFERROR(INDEX(PENALTY_OPTION!$B$4:$B$248,MATCH(ABYSS!C81,PENALTY_OPTION!$L$4:$L$248,0)),0)</f>
        <v>78</v>
      </c>
      <c r="M81" s="147">
        <f>IFERROR(INDEX(ABYSS_MONSTER_LIST!$B:$B,MATCH(ABYSS!C81,ABYSS_MONSTER_LIST!$E:$E,0)),0)</f>
        <v>1152</v>
      </c>
      <c r="N81" s="147">
        <f>IFERROR(INDEX(ATTRIBUTE_GROUP!$B:$B,MATCH(ABYSS!C81,ATTRIBUTE_GROUP!$E:$E,0)),0)</f>
        <v>1152</v>
      </c>
      <c r="O81" s="147">
        <f t="shared" si="7"/>
        <v>1</v>
      </c>
      <c r="P81" s="148">
        <f>INDEX(REWARD!$B$6:$B$4545,MATCH(ABYSS!C81,REWARD!$J$6:$J$4545,0))</f>
        <v>79</v>
      </c>
      <c r="Q81" s="147" t="str">
        <f t="shared" si="8"/>
        <v>GROUP_NAME_15</v>
      </c>
      <c r="R81" s="147" t="str">
        <f t="shared" si="9"/>
        <v>GROUP_DESC_15</v>
      </c>
      <c r="S81" s="147" t="str">
        <f t="shared" si="10"/>
        <v>GROUP_IMAGE_15</v>
      </c>
      <c r="T81" s="148" t="str">
        <f t="shared" si="11"/>
        <v>ABYSS_NAME_11522</v>
      </c>
      <c r="U81" s="147" t="str">
        <f t="shared" si="12"/>
        <v>ABYSS_DESC_15</v>
      </c>
      <c r="V81" s="147" t="str">
        <f t="shared" si="13"/>
        <v>ABYSS_IMAGE_11522</v>
      </c>
    </row>
    <row r="82" spans="1:22" ht="16.5" customHeight="1">
      <c r="A82" s="147">
        <f>10000+D82*ID규칙_비경_그룹_단위+E82*ID규칙_스테이지_타입_단위+COUNTIF($D$4:D82,D82)</f>
        <v>11523</v>
      </c>
      <c r="B82" s="5" t="str">
        <f>VLOOKUP(Q82,STRING!$A$3:$B$28,2,0)</f>
        <v>유사의 정원</v>
      </c>
      <c r="C82" s="5" t="str">
        <f>VLOOKUP(T82,STRING!$A$29:$B$202,2,0)</f>
        <v>연무 비경: 모래의 심연 III</v>
      </c>
      <c r="D82" s="148">
        <v>15</v>
      </c>
      <c r="E82" s="148">
        <v>2</v>
      </c>
      <c r="F82" s="147">
        <v>3</v>
      </c>
      <c r="G82" s="148">
        <f>INDEX(ABYSS_CONDITION!$B$4:$B$34,MATCH(ABYSS!B82,ABYSS_CONDITION!$F$4:$F$34,0))</f>
        <v>15</v>
      </c>
      <c r="H82" s="147">
        <v>30</v>
      </c>
      <c r="I82" s="149">
        <v>59</v>
      </c>
      <c r="J82" s="149">
        <v>1</v>
      </c>
      <c r="K82" s="147">
        <v>20</v>
      </c>
      <c r="L82" s="147">
        <f>IFERROR(INDEX(PENALTY_OPTION!$B$4:$B$248,MATCH(ABYSS!C82,PENALTY_OPTION!$L$4:$L$248,0)),0)</f>
        <v>79</v>
      </c>
      <c r="M82" s="147">
        <f>IFERROR(INDEX(ABYSS_MONSTER_LIST!$B:$B,MATCH(ABYSS!C82,ABYSS_MONSTER_LIST!$E:$E,0)),0)</f>
        <v>1153</v>
      </c>
      <c r="N82" s="147">
        <f>IFERROR(INDEX(ATTRIBUTE_GROUP!$B:$B,MATCH(ABYSS!C82,ATTRIBUTE_GROUP!$E:$E,0)),0)</f>
        <v>1153</v>
      </c>
      <c r="O82" s="147">
        <f t="shared" si="7"/>
        <v>1</v>
      </c>
      <c r="P82" s="148">
        <f>INDEX(REWARD!$B$6:$B$4545,MATCH(ABYSS!C82,REWARD!$J$6:$J$4545,0))</f>
        <v>80</v>
      </c>
      <c r="Q82" s="147" t="str">
        <f t="shared" si="8"/>
        <v>GROUP_NAME_15</v>
      </c>
      <c r="R82" s="147" t="str">
        <f t="shared" si="9"/>
        <v>GROUP_DESC_15</v>
      </c>
      <c r="S82" s="147" t="str">
        <f t="shared" si="10"/>
        <v>GROUP_IMAGE_15</v>
      </c>
      <c r="T82" s="148" t="str">
        <f t="shared" si="11"/>
        <v>ABYSS_NAME_11523</v>
      </c>
      <c r="U82" s="147" t="str">
        <f t="shared" si="12"/>
        <v>ABYSS_DESC_15</v>
      </c>
      <c r="V82" s="147" t="str">
        <f t="shared" si="13"/>
        <v>ABYSS_IMAGE_11523</v>
      </c>
    </row>
    <row r="83" spans="1:22" ht="16.5" customHeight="1">
      <c r="A83" s="147">
        <f>10000+D83*ID규칙_비경_그룹_단위+E83*ID규칙_스테이지_타입_단위+COUNTIF($D$4:D83,D83)</f>
        <v>11524</v>
      </c>
      <c r="B83" s="5" t="str">
        <f>VLOOKUP(Q83,STRING!$A$3:$B$28,2,0)</f>
        <v>유사의 정원</v>
      </c>
      <c r="C83" s="5" t="str">
        <f>VLOOKUP(T83,STRING!$A$29:$B$202,2,0)</f>
        <v>연무 비경: 모래의 심연 IV</v>
      </c>
      <c r="D83" s="148">
        <v>15</v>
      </c>
      <c r="E83" s="148">
        <v>2</v>
      </c>
      <c r="F83" s="147">
        <v>4</v>
      </c>
      <c r="G83" s="148">
        <f>INDEX(ABYSS_CONDITION!$B$4:$B$34,MATCH(ABYSS!B83,ABYSS_CONDITION!$F$4:$F$34,0))</f>
        <v>15</v>
      </c>
      <c r="H83" s="147">
        <v>40</v>
      </c>
      <c r="I83" s="149">
        <v>80</v>
      </c>
      <c r="J83" s="149">
        <v>1</v>
      </c>
      <c r="K83" s="147">
        <v>20</v>
      </c>
      <c r="L83" s="147">
        <f>IFERROR(INDEX(PENALTY_OPTION!$B$4:$B$248,MATCH(ABYSS!C83,PENALTY_OPTION!$L$4:$L$248,0)),0)</f>
        <v>80</v>
      </c>
      <c r="M83" s="147">
        <f>IFERROR(INDEX(ABYSS_MONSTER_LIST!$B:$B,MATCH(ABYSS!C83,ABYSS_MONSTER_LIST!$E:$E,0)),0)</f>
        <v>1154</v>
      </c>
      <c r="N83" s="147">
        <f>IFERROR(INDEX(ATTRIBUTE_GROUP!$B:$B,MATCH(ABYSS!C83,ATTRIBUTE_GROUP!$E:$E,0)),0)</f>
        <v>1154</v>
      </c>
      <c r="O83" s="147">
        <f t="shared" si="7"/>
        <v>1</v>
      </c>
      <c r="P83" s="148">
        <f>INDEX(REWARD!$B$6:$B$4545,MATCH(ABYSS!C83,REWARD!$J$6:$J$4545,0))</f>
        <v>81</v>
      </c>
      <c r="Q83" s="147" t="str">
        <f t="shared" si="8"/>
        <v>GROUP_NAME_15</v>
      </c>
      <c r="R83" s="147" t="str">
        <f t="shared" si="9"/>
        <v>GROUP_DESC_15</v>
      </c>
      <c r="S83" s="147" t="str">
        <f t="shared" si="10"/>
        <v>GROUP_IMAGE_15</v>
      </c>
      <c r="T83" s="148" t="str">
        <f t="shared" si="11"/>
        <v>ABYSS_NAME_11524</v>
      </c>
      <c r="U83" s="147" t="str">
        <f t="shared" si="12"/>
        <v>ABYSS_DESC_15</v>
      </c>
      <c r="V83" s="147" t="str">
        <f t="shared" si="13"/>
        <v>ABYSS_IMAGE_11524</v>
      </c>
    </row>
    <row r="84" spans="1:22" ht="16.5" customHeight="1">
      <c r="A84" s="147">
        <f>10000+D84*ID규칙_비경_그룹_단위+E84*ID규칙_스테이지_타입_단위+COUNTIF($D$4:D84,D84)</f>
        <v>11525</v>
      </c>
      <c r="B84" s="5" t="str">
        <f>VLOOKUP(Q84,STRING!$A$3:$B$28,2,0)</f>
        <v>유사의 정원</v>
      </c>
      <c r="C84" s="5" t="str">
        <f>VLOOKUP(T84,STRING!$A$29:$B$202,2,0)</f>
        <v>연무 비경: 모래 제단 I</v>
      </c>
      <c r="D84" s="148">
        <v>15</v>
      </c>
      <c r="E84" s="148">
        <v>2</v>
      </c>
      <c r="F84" s="147">
        <v>1</v>
      </c>
      <c r="G84" s="148">
        <f>INDEX(ABYSS_CONDITION!$B$4:$B$34,MATCH(ABYSS!B84,ABYSS_CONDITION!$F$4:$F$34,0))</f>
        <v>15</v>
      </c>
      <c r="H84" s="147">
        <v>30</v>
      </c>
      <c r="I84" s="149">
        <v>15</v>
      </c>
      <c r="J84" s="149">
        <v>1</v>
      </c>
      <c r="K84" s="147">
        <v>20</v>
      </c>
      <c r="L84" s="147">
        <f>IFERROR(INDEX(PENALTY_OPTION!$B$4:$B$248,MATCH(ABYSS!C84,PENALTY_OPTION!$L$4:$L$248,0)),0)</f>
        <v>81</v>
      </c>
      <c r="M84" s="147">
        <f>IFERROR(INDEX(ABYSS_MONSTER_LIST!$B:$B,MATCH(ABYSS!C84,ABYSS_MONSTER_LIST!$E:$E,0)),0)</f>
        <v>1151</v>
      </c>
      <c r="N84" s="147">
        <f>IFERROR(INDEX(ATTRIBUTE_GROUP!$B:$B,MATCH(ABYSS!C84,ATTRIBUTE_GROUP!$E:$E,0)),0)</f>
        <v>1151</v>
      </c>
      <c r="O84" s="147">
        <f t="shared" si="7"/>
        <v>1</v>
      </c>
      <c r="P84" s="148">
        <f>INDEX(REWARD!$B$6:$B$4545,MATCH(ABYSS!C84,REWARD!$J$6:$J$4545,0))</f>
        <v>82</v>
      </c>
      <c r="Q84" s="147" t="str">
        <f t="shared" si="8"/>
        <v>GROUP_NAME_15</v>
      </c>
      <c r="R84" s="147" t="str">
        <f t="shared" si="9"/>
        <v>GROUP_DESC_15</v>
      </c>
      <c r="S84" s="147" t="str">
        <f t="shared" si="10"/>
        <v>GROUP_IMAGE_15</v>
      </c>
      <c r="T84" s="148" t="str">
        <f t="shared" si="11"/>
        <v>ABYSS_NAME_11525</v>
      </c>
      <c r="U84" s="147" t="str">
        <f t="shared" si="12"/>
        <v>ABYSS_DESC_15</v>
      </c>
      <c r="V84" s="147" t="str">
        <f t="shared" si="13"/>
        <v>ABYSS_IMAGE_11525</v>
      </c>
    </row>
    <row r="85" spans="1:22" ht="16.5" customHeight="1">
      <c r="A85" s="147">
        <f>10000+D85*ID규칙_비경_그룹_단위+E85*ID규칙_스테이지_타입_단위+COUNTIF($D$4:D85,D85)</f>
        <v>11526</v>
      </c>
      <c r="B85" s="5" t="str">
        <f>VLOOKUP(Q85,STRING!$A$3:$B$28,2,0)</f>
        <v>유사의 정원</v>
      </c>
      <c r="C85" s="5" t="str">
        <f>VLOOKUP(T85,STRING!$A$29:$B$202,2,0)</f>
        <v>연무 비경: 모래 제단 II</v>
      </c>
      <c r="D85" s="148">
        <v>15</v>
      </c>
      <c r="E85" s="148">
        <v>2</v>
      </c>
      <c r="F85" s="147">
        <v>2</v>
      </c>
      <c r="G85" s="148">
        <f>INDEX(ABYSS_CONDITION!$B$4:$B$34,MATCH(ABYSS!B85,ABYSS_CONDITION!$F$4:$F$34,0))</f>
        <v>15</v>
      </c>
      <c r="H85" s="147">
        <v>30</v>
      </c>
      <c r="I85" s="149">
        <v>36</v>
      </c>
      <c r="J85" s="149">
        <v>1</v>
      </c>
      <c r="K85" s="147">
        <v>20</v>
      </c>
      <c r="L85" s="147">
        <f>IFERROR(INDEX(PENALTY_OPTION!$B$4:$B$248,MATCH(ABYSS!C85,PENALTY_OPTION!$L$4:$L$248,0)),0)</f>
        <v>82</v>
      </c>
      <c r="M85" s="147">
        <f>IFERROR(INDEX(ABYSS_MONSTER_LIST!$B:$B,MATCH(ABYSS!C85,ABYSS_MONSTER_LIST!$E:$E,0)),0)</f>
        <v>1152</v>
      </c>
      <c r="N85" s="147">
        <f>IFERROR(INDEX(ATTRIBUTE_GROUP!$B:$B,MATCH(ABYSS!C85,ATTRIBUTE_GROUP!$E:$E,0)),0)</f>
        <v>1152</v>
      </c>
      <c r="O85" s="147">
        <f t="shared" si="7"/>
        <v>1</v>
      </c>
      <c r="P85" s="148">
        <f>INDEX(REWARD!$B$6:$B$4545,MATCH(ABYSS!C85,REWARD!$J$6:$J$4545,0))</f>
        <v>83</v>
      </c>
      <c r="Q85" s="147" t="str">
        <f t="shared" si="8"/>
        <v>GROUP_NAME_15</v>
      </c>
      <c r="R85" s="147" t="str">
        <f t="shared" si="9"/>
        <v>GROUP_DESC_15</v>
      </c>
      <c r="S85" s="147" t="str">
        <f t="shared" si="10"/>
        <v>GROUP_IMAGE_15</v>
      </c>
      <c r="T85" s="148" t="str">
        <f t="shared" si="11"/>
        <v>ABYSS_NAME_11526</v>
      </c>
      <c r="U85" s="147" t="str">
        <f t="shared" si="12"/>
        <v>ABYSS_DESC_15</v>
      </c>
      <c r="V85" s="147" t="str">
        <f t="shared" si="13"/>
        <v>ABYSS_IMAGE_11526</v>
      </c>
    </row>
    <row r="86" spans="1:22" ht="16.5" customHeight="1">
      <c r="A86" s="147">
        <f>10000+D86*ID규칙_비경_그룹_단위+E86*ID규칙_스테이지_타입_단위+COUNTIF($D$4:D86,D86)</f>
        <v>11527</v>
      </c>
      <c r="B86" s="5" t="str">
        <f>VLOOKUP(Q86,STRING!$A$3:$B$28,2,0)</f>
        <v>유사의 정원</v>
      </c>
      <c r="C86" s="5" t="str">
        <f>VLOOKUP(T86,STRING!$A$29:$B$202,2,0)</f>
        <v>연무 비경: 모래 제단 III</v>
      </c>
      <c r="D86" s="148">
        <v>15</v>
      </c>
      <c r="E86" s="148">
        <v>2</v>
      </c>
      <c r="F86" s="147">
        <v>3</v>
      </c>
      <c r="G86" s="148">
        <f>INDEX(ABYSS_CONDITION!$B$4:$B$34,MATCH(ABYSS!B86,ABYSS_CONDITION!$F$4:$F$34,0))</f>
        <v>15</v>
      </c>
      <c r="H86" s="147">
        <v>30</v>
      </c>
      <c r="I86" s="149">
        <v>59</v>
      </c>
      <c r="J86" s="149">
        <v>1</v>
      </c>
      <c r="K86" s="147">
        <v>20</v>
      </c>
      <c r="L86" s="147">
        <f>IFERROR(INDEX(PENALTY_OPTION!$B$4:$B$248,MATCH(ABYSS!C86,PENALTY_OPTION!$L$4:$L$248,0)),0)</f>
        <v>83</v>
      </c>
      <c r="M86" s="147">
        <f>IFERROR(INDEX(ABYSS_MONSTER_LIST!$B:$B,MATCH(ABYSS!C86,ABYSS_MONSTER_LIST!$E:$E,0)),0)</f>
        <v>1153</v>
      </c>
      <c r="N86" s="147">
        <f>IFERROR(INDEX(ATTRIBUTE_GROUP!$B:$B,MATCH(ABYSS!C86,ATTRIBUTE_GROUP!$E:$E,0)),0)</f>
        <v>1153</v>
      </c>
      <c r="O86" s="147">
        <f t="shared" si="7"/>
        <v>1</v>
      </c>
      <c r="P86" s="148">
        <f>INDEX(REWARD!$B$6:$B$4545,MATCH(ABYSS!C86,REWARD!$J$6:$J$4545,0))</f>
        <v>84</v>
      </c>
      <c r="Q86" s="147" t="str">
        <f t="shared" si="8"/>
        <v>GROUP_NAME_15</v>
      </c>
      <c r="R86" s="147" t="str">
        <f t="shared" si="9"/>
        <v>GROUP_DESC_15</v>
      </c>
      <c r="S86" s="147" t="str">
        <f t="shared" si="10"/>
        <v>GROUP_IMAGE_15</v>
      </c>
      <c r="T86" s="148" t="str">
        <f t="shared" si="11"/>
        <v>ABYSS_NAME_11527</v>
      </c>
      <c r="U86" s="147" t="str">
        <f t="shared" si="12"/>
        <v>ABYSS_DESC_15</v>
      </c>
      <c r="V86" s="147" t="str">
        <f t="shared" si="13"/>
        <v>ABYSS_IMAGE_11527</v>
      </c>
    </row>
    <row r="87" spans="1:22" ht="16.5" customHeight="1">
      <c r="A87" s="147">
        <f>10000+D87*ID규칙_비경_그룹_단위+E87*ID규칙_스테이지_타입_단위+COUNTIF($D$4:D87,D87)</f>
        <v>11528</v>
      </c>
      <c r="B87" s="5" t="str">
        <f>VLOOKUP(Q87,STRING!$A$3:$B$28,2,0)</f>
        <v>유사의 정원</v>
      </c>
      <c r="C87" s="5" t="str">
        <f>VLOOKUP(T87,STRING!$A$29:$B$202,2,0)</f>
        <v>연무 비경: 모래 제단 IV</v>
      </c>
      <c r="D87" s="148">
        <v>15</v>
      </c>
      <c r="E87" s="148">
        <v>2</v>
      </c>
      <c r="F87" s="147">
        <v>4</v>
      </c>
      <c r="G87" s="148">
        <f>INDEX(ABYSS_CONDITION!$B$4:$B$34,MATCH(ABYSS!B87,ABYSS_CONDITION!$F$4:$F$34,0))</f>
        <v>15</v>
      </c>
      <c r="H87" s="147">
        <v>40</v>
      </c>
      <c r="I87" s="149">
        <v>80</v>
      </c>
      <c r="J87" s="149">
        <v>1</v>
      </c>
      <c r="K87" s="147">
        <v>20</v>
      </c>
      <c r="L87" s="147">
        <f>IFERROR(INDEX(PENALTY_OPTION!$B$4:$B$248,MATCH(ABYSS!C87,PENALTY_OPTION!$L$4:$L$248,0)),0)</f>
        <v>84</v>
      </c>
      <c r="M87" s="147">
        <f>IFERROR(INDEX(ABYSS_MONSTER_LIST!$B:$B,MATCH(ABYSS!C87,ABYSS_MONSTER_LIST!$E:$E,0)),0)</f>
        <v>1154</v>
      </c>
      <c r="N87" s="147">
        <f>IFERROR(INDEX(ATTRIBUTE_GROUP!$B:$B,MATCH(ABYSS!C87,ATTRIBUTE_GROUP!$E:$E,0)),0)</f>
        <v>1154</v>
      </c>
      <c r="O87" s="147">
        <f t="shared" si="7"/>
        <v>1</v>
      </c>
      <c r="P87" s="148">
        <f>INDEX(REWARD!$B$6:$B$4545,MATCH(ABYSS!C87,REWARD!$J$6:$J$4545,0))</f>
        <v>85</v>
      </c>
      <c r="Q87" s="147" t="str">
        <f t="shared" si="8"/>
        <v>GROUP_NAME_15</v>
      </c>
      <c r="R87" s="147" t="str">
        <f t="shared" si="9"/>
        <v>GROUP_DESC_15</v>
      </c>
      <c r="S87" s="147" t="str">
        <f t="shared" si="10"/>
        <v>GROUP_IMAGE_15</v>
      </c>
      <c r="T87" s="148" t="str">
        <f t="shared" si="11"/>
        <v>ABYSS_NAME_11528</v>
      </c>
      <c r="U87" s="147" t="str">
        <f t="shared" si="12"/>
        <v>ABYSS_DESC_15</v>
      </c>
      <c r="V87" s="147" t="str">
        <f t="shared" si="13"/>
        <v>ABYSS_IMAGE_11528</v>
      </c>
    </row>
    <row r="88" spans="1:22" ht="16.5" customHeight="1">
      <c r="A88" s="147">
        <f>10000+D88*ID규칙_비경_그룹_단위+E88*ID규칙_스테이지_타입_단위+COUNTIF($D$4:D88,D88)</f>
        <v>11529</v>
      </c>
      <c r="B88" s="5" t="str">
        <f>VLOOKUP(Q88,STRING!$A$3:$B$28,2,0)</f>
        <v>유사의 정원</v>
      </c>
      <c r="C88" s="5" t="str">
        <f>VLOOKUP(T88,STRING!$A$29:$B$202,2,0)</f>
        <v>연무 비경: 유사의 매장 I</v>
      </c>
      <c r="D88" s="148">
        <v>15</v>
      </c>
      <c r="E88" s="148">
        <v>2</v>
      </c>
      <c r="F88" s="147">
        <v>1</v>
      </c>
      <c r="G88" s="148">
        <f>INDEX(ABYSS_CONDITION!$B$4:$B$34,MATCH(ABYSS!B88,ABYSS_CONDITION!$F$4:$F$34,0))</f>
        <v>15</v>
      </c>
      <c r="H88" s="147">
        <v>30</v>
      </c>
      <c r="I88" s="149">
        <v>15</v>
      </c>
      <c r="J88" s="149">
        <v>1</v>
      </c>
      <c r="K88" s="147">
        <v>20</v>
      </c>
      <c r="L88" s="147">
        <f>IFERROR(INDEX(PENALTY_OPTION!$B$4:$B$248,MATCH(ABYSS!C88,PENALTY_OPTION!$L$4:$L$248,0)),0)</f>
        <v>85</v>
      </c>
      <c r="M88" s="147">
        <f>IFERROR(INDEX(ABYSS_MONSTER_LIST!$B:$B,MATCH(ABYSS!C88,ABYSS_MONSTER_LIST!$E:$E,0)),0)</f>
        <v>1151</v>
      </c>
      <c r="N88" s="147">
        <f>IFERROR(INDEX(ATTRIBUTE_GROUP!$B:$B,MATCH(ABYSS!C88,ATTRIBUTE_GROUP!$E:$E,0)),0)</f>
        <v>1151</v>
      </c>
      <c r="O88" s="147">
        <f t="shared" si="7"/>
        <v>1</v>
      </c>
      <c r="P88" s="148">
        <f>INDEX(REWARD!$B$6:$B$4545,MATCH(ABYSS!C88,REWARD!$J$6:$J$4545,0))</f>
        <v>86</v>
      </c>
      <c r="Q88" s="147" t="str">
        <f t="shared" si="8"/>
        <v>GROUP_NAME_15</v>
      </c>
      <c r="R88" s="147" t="str">
        <f t="shared" si="9"/>
        <v>GROUP_DESC_15</v>
      </c>
      <c r="S88" s="147" t="str">
        <f t="shared" si="10"/>
        <v>GROUP_IMAGE_15</v>
      </c>
      <c r="T88" s="148" t="str">
        <f t="shared" si="11"/>
        <v>ABYSS_NAME_11529</v>
      </c>
      <c r="U88" s="147" t="str">
        <f t="shared" si="12"/>
        <v>ABYSS_DESC_15</v>
      </c>
      <c r="V88" s="147" t="str">
        <f t="shared" si="13"/>
        <v>ABYSS_IMAGE_11529</v>
      </c>
    </row>
    <row r="89" spans="1:22" ht="16.5" customHeight="1">
      <c r="A89" s="147">
        <f>10000+D89*ID규칙_비경_그룹_단위+E89*ID규칙_스테이지_타입_단위+COUNTIF($D$4:D89,D89)</f>
        <v>11530</v>
      </c>
      <c r="B89" s="5" t="str">
        <f>VLOOKUP(Q89,STRING!$A$3:$B$28,2,0)</f>
        <v>유사의 정원</v>
      </c>
      <c r="C89" s="5" t="str">
        <f>VLOOKUP(T89,STRING!$A$29:$B$202,2,0)</f>
        <v>연무 비경: 유사의 매장 II</v>
      </c>
      <c r="D89" s="148">
        <v>15</v>
      </c>
      <c r="E89" s="148">
        <v>2</v>
      </c>
      <c r="F89" s="147">
        <v>2</v>
      </c>
      <c r="G89" s="148">
        <f>INDEX(ABYSS_CONDITION!$B$4:$B$34,MATCH(ABYSS!B89,ABYSS_CONDITION!$F$4:$F$34,0))</f>
        <v>15</v>
      </c>
      <c r="H89" s="147">
        <v>30</v>
      </c>
      <c r="I89" s="149">
        <v>36</v>
      </c>
      <c r="J89" s="149">
        <v>1</v>
      </c>
      <c r="K89" s="147">
        <v>20</v>
      </c>
      <c r="L89" s="147">
        <f>IFERROR(INDEX(PENALTY_OPTION!$B$4:$B$248,MATCH(ABYSS!C89,PENALTY_OPTION!$L$4:$L$248,0)),0)</f>
        <v>86</v>
      </c>
      <c r="M89" s="147">
        <f>IFERROR(INDEX(ABYSS_MONSTER_LIST!$B:$B,MATCH(ABYSS!C89,ABYSS_MONSTER_LIST!$E:$E,0)),0)</f>
        <v>1152</v>
      </c>
      <c r="N89" s="147">
        <f>IFERROR(INDEX(ATTRIBUTE_GROUP!$B:$B,MATCH(ABYSS!C89,ATTRIBUTE_GROUP!$E:$E,0)),0)</f>
        <v>1152</v>
      </c>
      <c r="O89" s="147">
        <f t="shared" si="7"/>
        <v>1</v>
      </c>
      <c r="P89" s="148">
        <f>INDEX(REWARD!$B$6:$B$4545,MATCH(ABYSS!C89,REWARD!$J$6:$J$4545,0))</f>
        <v>87</v>
      </c>
      <c r="Q89" s="147" t="str">
        <f t="shared" si="8"/>
        <v>GROUP_NAME_15</v>
      </c>
      <c r="R89" s="147" t="str">
        <f t="shared" si="9"/>
        <v>GROUP_DESC_15</v>
      </c>
      <c r="S89" s="147" t="str">
        <f t="shared" si="10"/>
        <v>GROUP_IMAGE_15</v>
      </c>
      <c r="T89" s="148" t="str">
        <f t="shared" si="11"/>
        <v>ABYSS_NAME_11530</v>
      </c>
      <c r="U89" s="147" t="str">
        <f t="shared" si="12"/>
        <v>ABYSS_DESC_15</v>
      </c>
      <c r="V89" s="147" t="str">
        <f t="shared" si="13"/>
        <v>ABYSS_IMAGE_11530</v>
      </c>
    </row>
    <row r="90" spans="1:22" ht="16.5" customHeight="1">
      <c r="A90" s="147">
        <f>10000+D90*ID규칙_비경_그룹_단위+E90*ID규칙_스테이지_타입_단위+COUNTIF($D$4:D90,D90)</f>
        <v>11531</v>
      </c>
      <c r="B90" s="5" t="str">
        <f>VLOOKUP(Q90,STRING!$A$3:$B$28,2,0)</f>
        <v>유사의 정원</v>
      </c>
      <c r="C90" s="5" t="str">
        <f>VLOOKUP(T90,STRING!$A$29:$B$202,2,0)</f>
        <v>연무 비경: 유사의 매장 III</v>
      </c>
      <c r="D90" s="148">
        <v>15</v>
      </c>
      <c r="E90" s="148">
        <v>2</v>
      </c>
      <c r="F90" s="147">
        <v>3</v>
      </c>
      <c r="G90" s="148">
        <f>INDEX(ABYSS_CONDITION!$B$4:$B$34,MATCH(ABYSS!B90,ABYSS_CONDITION!$F$4:$F$34,0))</f>
        <v>15</v>
      </c>
      <c r="H90" s="147">
        <v>30</v>
      </c>
      <c r="I90" s="149">
        <v>59</v>
      </c>
      <c r="J90" s="149">
        <v>1</v>
      </c>
      <c r="K90" s="147">
        <v>20</v>
      </c>
      <c r="L90" s="147">
        <f>IFERROR(INDEX(PENALTY_OPTION!$B$4:$B$248,MATCH(ABYSS!C90,PENALTY_OPTION!$L$4:$L$248,0)),0)</f>
        <v>87</v>
      </c>
      <c r="M90" s="147">
        <f>IFERROR(INDEX(ABYSS_MONSTER_LIST!$B:$B,MATCH(ABYSS!C90,ABYSS_MONSTER_LIST!$E:$E,0)),0)</f>
        <v>1153</v>
      </c>
      <c r="N90" s="147">
        <f>IFERROR(INDEX(ATTRIBUTE_GROUP!$B:$B,MATCH(ABYSS!C90,ATTRIBUTE_GROUP!$E:$E,0)),0)</f>
        <v>1153</v>
      </c>
      <c r="O90" s="147">
        <f t="shared" si="7"/>
        <v>1</v>
      </c>
      <c r="P90" s="148">
        <f>INDEX(REWARD!$B$6:$B$4545,MATCH(ABYSS!C90,REWARD!$J$6:$J$4545,0))</f>
        <v>88</v>
      </c>
      <c r="Q90" s="147" t="str">
        <f t="shared" si="8"/>
        <v>GROUP_NAME_15</v>
      </c>
      <c r="R90" s="147" t="str">
        <f t="shared" si="9"/>
        <v>GROUP_DESC_15</v>
      </c>
      <c r="S90" s="147" t="str">
        <f t="shared" si="10"/>
        <v>GROUP_IMAGE_15</v>
      </c>
      <c r="T90" s="148" t="str">
        <f t="shared" si="11"/>
        <v>ABYSS_NAME_11531</v>
      </c>
      <c r="U90" s="147" t="str">
        <f t="shared" si="12"/>
        <v>ABYSS_DESC_15</v>
      </c>
      <c r="V90" s="147" t="str">
        <f t="shared" si="13"/>
        <v>ABYSS_IMAGE_11531</v>
      </c>
    </row>
    <row r="91" spans="1:22" ht="16.5" customHeight="1">
      <c r="A91" s="147">
        <f>10000+D91*ID규칙_비경_그룹_단위+E91*ID규칙_스테이지_타입_단위+COUNTIF($D$4:D91,D91)</f>
        <v>11532</v>
      </c>
      <c r="B91" s="5" t="str">
        <f>VLOOKUP(Q91,STRING!$A$3:$B$28,2,0)</f>
        <v>유사의 정원</v>
      </c>
      <c r="C91" s="5" t="str">
        <f>VLOOKUP(T91,STRING!$A$29:$B$202,2,0)</f>
        <v>연무 비경: 유사의 매장 IV</v>
      </c>
      <c r="D91" s="148">
        <v>15</v>
      </c>
      <c r="E91" s="148">
        <v>2</v>
      </c>
      <c r="F91" s="147">
        <v>4</v>
      </c>
      <c r="G91" s="148">
        <f>INDEX(ABYSS_CONDITION!$B$4:$B$34,MATCH(ABYSS!B91,ABYSS_CONDITION!$F$4:$F$34,0))</f>
        <v>15</v>
      </c>
      <c r="H91" s="147">
        <v>40</v>
      </c>
      <c r="I91" s="149">
        <v>80</v>
      </c>
      <c r="J91" s="149">
        <v>1</v>
      </c>
      <c r="K91" s="147">
        <v>20</v>
      </c>
      <c r="L91" s="147">
        <f>IFERROR(INDEX(PENALTY_OPTION!$B$4:$B$248,MATCH(ABYSS!C91,PENALTY_OPTION!$L$4:$L$248,0)),0)</f>
        <v>88</v>
      </c>
      <c r="M91" s="147">
        <f>IFERROR(INDEX(ABYSS_MONSTER_LIST!$B:$B,MATCH(ABYSS!C91,ABYSS_MONSTER_LIST!$E:$E,0)),0)</f>
        <v>1154</v>
      </c>
      <c r="N91" s="147">
        <f>IFERROR(INDEX(ATTRIBUTE_GROUP!$B:$B,MATCH(ABYSS!C91,ATTRIBUTE_GROUP!$E:$E,0)),0)</f>
        <v>1154</v>
      </c>
      <c r="O91" s="147">
        <f t="shared" si="7"/>
        <v>1</v>
      </c>
      <c r="P91" s="148">
        <f>INDEX(REWARD!$B$6:$B$4545,MATCH(ABYSS!C91,REWARD!$J$6:$J$4545,0))</f>
        <v>89</v>
      </c>
      <c r="Q91" s="147" t="str">
        <f t="shared" si="8"/>
        <v>GROUP_NAME_15</v>
      </c>
      <c r="R91" s="147" t="str">
        <f t="shared" si="9"/>
        <v>GROUP_DESC_15</v>
      </c>
      <c r="S91" s="147" t="str">
        <f t="shared" si="10"/>
        <v>GROUP_IMAGE_15</v>
      </c>
      <c r="T91" s="148" t="str">
        <f t="shared" si="11"/>
        <v>ABYSS_NAME_11532</v>
      </c>
      <c r="U91" s="147" t="str">
        <f t="shared" si="12"/>
        <v>ABYSS_DESC_15</v>
      </c>
      <c r="V91" s="147" t="str">
        <f t="shared" si="13"/>
        <v>ABYSS_IMAGE_11532</v>
      </c>
    </row>
    <row r="92" spans="1:22" ht="16.5" customHeight="1">
      <c r="A92" s="147">
        <f>10000+D92*ID규칙_비경_그룹_단위+E92*ID규칙_스테이지_타입_단위+COUNTIF($D$4:D92,D92)</f>
        <v>11621</v>
      </c>
      <c r="B92" s="5" t="str">
        <f>VLOOKUP(Q92,STRING!$A$3:$B$28,2,0)</f>
        <v>유정의 탑</v>
      </c>
      <c r="C92" s="5" t="str">
        <f>VLOOKUP(T92,STRING!$A$29:$B$202,2,0)</f>
        <v>연무 비경: 운구 I</v>
      </c>
      <c r="D92" s="148">
        <v>16</v>
      </c>
      <c r="E92" s="148">
        <v>2</v>
      </c>
      <c r="F92" s="147">
        <v>1</v>
      </c>
      <c r="G92" s="148">
        <f>INDEX(ABYSS_CONDITION!$B$4:$B$34,MATCH(ABYSS!B92,ABYSS_CONDITION!$F$4:$F$34,0))</f>
        <v>16</v>
      </c>
      <c r="H92" s="147">
        <v>30</v>
      </c>
      <c r="I92" s="149">
        <v>15</v>
      </c>
      <c r="J92" s="149">
        <v>1</v>
      </c>
      <c r="K92" s="147">
        <v>20</v>
      </c>
      <c r="L92" s="147">
        <f>IFERROR(INDEX(PENALTY_OPTION!$B$4:$B$248,MATCH(ABYSS!C92,PENALTY_OPTION!$L$4:$L$248,0)),0)</f>
        <v>89</v>
      </c>
      <c r="M92" s="147">
        <f>IFERROR(INDEX(ABYSS_MONSTER_LIST!$B:$B,MATCH(ABYSS!C92,ABYSS_MONSTER_LIST!$E:$E,0)),0)</f>
        <v>1161</v>
      </c>
      <c r="N92" s="147">
        <f>IFERROR(INDEX(ATTRIBUTE_GROUP!$B:$B,MATCH(ABYSS!C92,ATTRIBUTE_GROUP!$E:$E,0)),0)</f>
        <v>1161</v>
      </c>
      <c r="O92" s="147">
        <f t="shared" si="7"/>
        <v>1</v>
      </c>
      <c r="P92" s="148">
        <f>INDEX(REWARD!$B$6:$B$4545,MATCH(ABYSS!C92,REWARD!$J$6:$J$4545,0))</f>
        <v>90</v>
      </c>
      <c r="Q92" s="147" t="str">
        <f t="shared" si="8"/>
        <v>GROUP_NAME_16</v>
      </c>
      <c r="R92" s="147" t="str">
        <f t="shared" si="9"/>
        <v>GROUP_DESC_16</v>
      </c>
      <c r="S92" s="147" t="str">
        <f t="shared" si="10"/>
        <v>GROUP_IMAGE_16</v>
      </c>
      <c r="T92" s="148" t="str">
        <f t="shared" si="11"/>
        <v>ABYSS_NAME_11621</v>
      </c>
      <c r="U92" s="147" t="str">
        <f t="shared" si="12"/>
        <v>ABYSS_DESC_16</v>
      </c>
      <c r="V92" s="147" t="str">
        <f t="shared" si="13"/>
        <v>ABYSS_IMAGE_11621</v>
      </c>
    </row>
    <row r="93" spans="1:22" ht="16.5" customHeight="1">
      <c r="A93" s="147">
        <f>10000+D93*ID규칙_비경_그룹_단위+E93*ID규칙_스테이지_타입_단위+COUNTIF($D$4:D93,D93)</f>
        <v>11622</v>
      </c>
      <c r="B93" s="5" t="str">
        <f>VLOOKUP(Q93,STRING!$A$3:$B$28,2,0)</f>
        <v>유정의 탑</v>
      </c>
      <c r="C93" s="5" t="str">
        <f>VLOOKUP(T93,STRING!$A$29:$B$202,2,0)</f>
        <v>연무 비경: 운구 II</v>
      </c>
      <c r="D93" s="148">
        <v>16</v>
      </c>
      <c r="E93" s="148">
        <v>2</v>
      </c>
      <c r="F93" s="147">
        <v>2</v>
      </c>
      <c r="G93" s="148">
        <f>INDEX(ABYSS_CONDITION!$B$4:$B$34,MATCH(ABYSS!B93,ABYSS_CONDITION!$F$4:$F$34,0))</f>
        <v>16</v>
      </c>
      <c r="H93" s="147">
        <v>30</v>
      </c>
      <c r="I93" s="149">
        <v>36</v>
      </c>
      <c r="J93" s="149">
        <v>1</v>
      </c>
      <c r="K93" s="147">
        <v>20</v>
      </c>
      <c r="L93" s="147">
        <f>IFERROR(INDEX(PENALTY_OPTION!$B$4:$B$248,MATCH(ABYSS!C93,PENALTY_OPTION!$L$4:$L$248,0)),0)</f>
        <v>90</v>
      </c>
      <c r="M93" s="147">
        <f>IFERROR(INDEX(ABYSS_MONSTER_LIST!$B:$B,MATCH(ABYSS!C93,ABYSS_MONSTER_LIST!$E:$E,0)),0)</f>
        <v>1162</v>
      </c>
      <c r="N93" s="147">
        <f>IFERROR(INDEX(ATTRIBUTE_GROUP!$B:$B,MATCH(ABYSS!C93,ATTRIBUTE_GROUP!$E:$E,0)),0)</f>
        <v>1162</v>
      </c>
      <c r="O93" s="147">
        <f t="shared" si="7"/>
        <v>1</v>
      </c>
      <c r="P93" s="148">
        <f>INDEX(REWARD!$B$6:$B$4545,MATCH(ABYSS!C93,REWARD!$J$6:$J$4545,0))</f>
        <v>91</v>
      </c>
      <c r="Q93" s="147" t="str">
        <f t="shared" si="8"/>
        <v>GROUP_NAME_16</v>
      </c>
      <c r="R93" s="147" t="str">
        <f t="shared" si="9"/>
        <v>GROUP_DESC_16</v>
      </c>
      <c r="S93" s="147" t="str">
        <f t="shared" si="10"/>
        <v>GROUP_IMAGE_16</v>
      </c>
      <c r="T93" s="148" t="str">
        <f t="shared" si="11"/>
        <v>ABYSS_NAME_11622</v>
      </c>
      <c r="U93" s="147" t="str">
        <f t="shared" si="12"/>
        <v>ABYSS_DESC_16</v>
      </c>
      <c r="V93" s="147" t="str">
        <f t="shared" si="13"/>
        <v>ABYSS_IMAGE_11622</v>
      </c>
    </row>
    <row r="94" spans="1:22" ht="16.5" customHeight="1">
      <c r="A94" s="147">
        <f>10000+D94*ID규칙_비경_그룹_단위+E94*ID규칙_스테이지_타입_단위+COUNTIF($D$4:D94,D94)</f>
        <v>11623</v>
      </c>
      <c r="B94" s="5" t="str">
        <f>VLOOKUP(Q94,STRING!$A$3:$B$28,2,0)</f>
        <v>유정의 탑</v>
      </c>
      <c r="C94" s="5" t="str">
        <f>VLOOKUP(T94,STRING!$A$29:$B$202,2,0)</f>
        <v>연무 비경: 운구 III</v>
      </c>
      <c r="D94" s="148">
        <v>16</v>
      </c>
      <c r="E94" s="148">
        <v>2</v>
      </c>
      <c r="F94" s="147">
        <v>3</v>
      </c>
      <c r="G94" s="148">
        <f>INDEX(ABYSS_CONDITION!$B$4:$B$34,MATCH(ABYSS!B94,ABYSS_CONDITION!$F$4:$F$34,0))</f>
        <v>16</v>
      </c>
      <c r="H94" s="147">
        <v>30</v>
      </c>
      <c r="I94" s="149">
        <v>59</v>
      </c>
      <c r="J94" s="149">
        <v>1</v>
      </c>
      <c r="K94" s="147">
        <v>20</v>
      </c>
      <c r="L94" s="147">
        <f>IFERROR(INDEX(PENALTY_OPTION!$B$4:$B$248,MATCH(ABYSS!C94,PENALTY_OPTION!$L$4:$L$248,0)),0)</f>
        <v>91</v>
      </c>
      <c r="M94" s="147">
        <f>IFERROR(INDEX(ABYSS_MONSTER_LIST!$B:$B,MATCH(ABYSS!C94,ABYSS_MONSTER_LIST!$E:$E,0)),0)</f>
        <v>1163</v>
      </c>
      <c r="N94" s="147">
        <f>IFERROR(INDEX(ATTRIBUTE_GROUP!$B:$B,MATCH(ABYSS!C94,ATTRIBUTE_GROUP!$E:$E,0)),0)</f>
        <v>1163</v>
      </c>
      <c r="O94" s="147">
        <f t="shared" si="7"/>
        <v>1</v>
      </c>
      <c r="P94" s="148">
        <f>INDEX(REWARD!$B$6:$B$4545,MATCH(ABYSS!C94,REWARD!$J$6:$J$4545,0))</f>
        <v>92</v>
      </c>
      <c r="Q94" s="147" t="str">
        <f t="shared" si="8"/>
        <v>GROUP_NAME_16</v>
      </c>
      <c r="R94" s="147" t="str">
        <f t="shared" si="9"/>
        <v>GROUP_DESC_16</v>
      </c>
      <c r="S94" s="147" t="str">
        <f t="shared" si="10"/>
        <v>GROUP_IMAGE_16</v>
      </c>
      <c r="T94" s="148" t="str">
        <f t="shared" si="11"/>
        <v>ABYSS_NAME_11623</v>
      </c>
      <c r="U94" s="147" t="str">
        <f t="shared" si="12"/>
        <v>ABYSS_DESC_16</v>
      </c>
      <c r="V94" s="147" t="str">
        <f t="shared" si="13"/>
        <v>ABYSS_IMAGE_11623</v>
      </c>
    </row>
    <row r="95" spans="1:22" ht="16.5" customHeight="1">
      <c r="A95" s="147">
        <f>10000+D95*ID규칙_비경_그룹_단위+E95*ID규칙_스테이지_타입_단위+COUNTIF($D$4:D95,D95)</f>
        <v>11624</v>
      </c>
      <c r="B95" s="5" t="str">
        <f>VLOOKUP(Q95,STRING!$A$3:$B$28,2,0)</f>
        <v>유정의 탑</v>
      </c>
      <c r="C95" s="5" t="str">
        <f>VLOOKUP(T95,STRING!$A$29:$B$202,2,0)</f>
        <v>연무 비경: 운구 IV</v>
      </c>
      <c r="D95" s="148">
        <v>16</v>
      </c>
      <c r="E95" s="148">
        <v>2</v>
      </c>
      <c r="F95" s="147">
        <v>4</v>
      </c>
      <c r="G95" s="148">
        <f>INDEX(ABYSS_CONDITION!$B$4:$B$34,MATCH(ABYSS!B95,ABYSS_CONDITION!$F$4:$F$34,0))</f>
        <v>16</v>
      </c>
      <c r="H95" s="147">
        <v>40</v>
      </c>
      <c r="I95" s="149">
        <v>80</v>
      </c>
      <c r="J95" s="149">
        <v>1</v>
      </c>
      <c r="K95" s="147">
        <v>20</v>
      </c>
      <c r="L95" s="147">
        <f>IFERROR(INDEX(PENALTY_OPTION!$B$4:$B$248,MATCH(ABYSS!C95,PENALTY_OPTION!$L$4:$L$248,0)),0)</f>
        <v>92</v>
      </c>
      <c r="M95" s="147">
        <f>IFERROR(INDEX(ABYSS_MONSTER_LIST!$B:$B,MATCH(ABYSS!C95,ABYSS_MONSTER_LIST!$E:$E,0)),0)</f>
        <v>1164</v>
      </c>
      <c r="N95" s="147">
        <f>IFERROR(INDEX(ATTRIBUTE_GROUP!$B:$B,MATCH(ABYSS!C95,ATTRIBUTE_GROUP!$E:$E,0)),0)</f>
        <v>1164</v>
      </c>
      <c r="O95" s="147">
        <f t="shared" si="7"/>
        <v>1</v>
      </c>
      <c r="P95" s="148">
        <f>INDEX(REWARD!$B$6:$B$4545,MATCH(ABYSS!C95,REWARD!$J$6:$J$4545,0))</f>
        <v>93</v>
      </c>
      <c r="Q95" s="147" t="str">
        <f t="shared" si="8"/>
        <v>GROUP_NAME_16</v>
      </c>
      <c r="R95" s="147" t="str">
        <f t="shared" si="9"/>
        <v>GROUP_DESC_16</v>
      </c>
      <c r="S95" s="147" t="str">
        <f t="shared" si="10"/>
        <v>GROUP_IMAGE_16</v>
      </c>
      <c r="T95" s="148" t="str">
        <f t="shared" si="11"/>
        <v>ABYSS_NAME_11624</v>
      </c>
      <c r="U95" s="147" t="str">
        <f t="shared" si="12"/>
        <v>ABYSS_DESC_16</v>
      </c>
      <c r="V95" s="147" t="str">
        <f t="shared" si="13"/>
        <v>ABYSS_IMAGE_11624</v>
      </c>
    </row>
    <row r="96" spans="1:22" ht="16.5" customHeight="1">
      <c r="A96" s="147">
        <f>10000+D96*ID규칙_비경_그룹_단위+E96*ID규칙_스테이지_타입_단위+COUNTIF($D$4:D96,D96)</f>
        <v>11625</v>
      </c>
      <c r="B96" s="5" t="str">
        <f>VLOOKUP(Q96,STRING!$A$3:$B$28,2,0)</f>
        <v>유정의 탑</v>
      </c>
      <c r="C96" s="5" t="str">
        <f>VLOOKUP(T96,STRING!$A$29:$B$202,2,0)</f>
        <v>연무 비경: 사혹 I</v>
      </c>
      <c r="D96" s="148">
        <v>16</v>
      </c>
      <c r="E96" s="148">
        <v>2</v>
      </c>
      <c r="F96" s="147">
        <v>1</v>
      </c>
      <c r="G96" s="148">
        <f>INDEX(ABYSS_CONDITION!$B$4:$B$34,MATCH(ABYSS!B96,ABYSS_CONDITION!$F$4:$F$34,0))</f>
        <v>16</v>
      </c>
      <c r="H96" s="147">
        <v>30</v>
      </c>
      <c r="I96" s="149">
        <v>15</v>
      </c>
      <c r="J96" s="149">
        <v>1</v>
      </c>
      <c r="K96" s="147">
        <v>20</v>
      </c>
      <c r="L96" s="147">
        <f>IFERROR(INDEX(PENALTY_OPTION!$B$4:$B$248,MATCH(ABYSS!C96,PENALTY_OPTION!$L$4:$L$248,0)),0)</f>
        <v>93</v>
      </c>
      <c r="M96" s="147">
        <f>IFERROR(INDEX(ABYSS_MONSTER_LIST!$B:$B,MATCH(ABYSS!C96,ABYSS_MONSTER_LIST!$E:$E,0)),0)</f>
        <v>1161</v>
      </c>
      <c r="N96" s="147">
        <f>IFERROR(INDEX(ATTRIBUTE_GROUP!$B:$B,MATCH(ABYSS!C96,ATTRIBUTE_GROUP!$E:$E,0)),0)</f>
        <v>1161</v>
      </c>
      <c r="O96" s="147">
        <f t="shared" si="7"/>
        <v>1</v>
      </c>
      <c r="P96" s="148">
        <f>INDEX(REWARD!$B$6:$B$4545,MATCH(ABYSS!C96,REWARD!$J$6:$J$4545,0))</f>
        <v>94</v>
      </c>
      <c r="Q96" s="147" t="str">
        <f t="shared" si="8"/>
        <v>GROUP_NAME_16</v>
      </c>
      <c r="R96" s="147" t="str">
        <f t="shared" si="9"/>
        <v>GROUP_DESC_16</v>
      </c>
      <c r="S96" s="147" t="str">
        <f t="shared" si="10"/>
        <v>GROUP_IMAGE_16</v>
      </c>
      <c r="T96" s="148" t="str">
        <f t="shared" si="11"/>
        <v>ABYSS_NAME_11625</v>
      </c>
      <c r="U96" s="147" t="str">
        <f t="shared" si="12"/>
        <v>ABYSS_DESC_16</v>
      </c>
      <c r="V96" s="147" t="str">
        <f t="shared" si="13"/>
        <v>ABYSS_IMAGE_11625</v>
      </c>
    </row>
    <row r="97" spans="1:22" ht="16.5" customHeight="1">
      <c r="A97" s="147">
        <f>10000+D97*ID규칙_비경_그룹_단위+E97*ID규칙_스테이지_타입_단위+COUNTIF($D$4:D97,D97)</f>
        <v>11626</v>
      </c>
      <c r="B97" s="5" t="str">
        <f>VLOOKUP(Q97,STRING!$A$3:$B$28,2,0)</f>
        <v>유정의 탑</v>
      </c>
      <c r="C97" s="5" t="str">
        <f>VLOOKUP(T97,STRING!$A$29:$B$202,2,0)</f>
        <v>연무 비경: 사혹 II</v>
      </c>
      <c r="D97" s="148">
        <v>16</v>
      </c>
      <c r="E97" s="148">
        <v>2</v>
      </c>
      <c r="F97" s="147">
        <v>2</v>
      </c>
      <c r="G97" s="148">
        <f>INDEX(ABYSS_CONDITION!$B$4:$B$34,MATCH(ABYSS!B97,ABYSS_CONDITION!$F$4:$F$34,0))</f>
        <v>16</v>
      </c>
      <c r="H97" s="147">
        <v>30</v>
      </c>
      <c r="I97" s="149">
        <v>36</v>
      </c>
      <c r="J97" s="149">
        <v>1</v>
      </c>
      <c r="K97" s="147">
        <v>20</v>
      </c>
      <c r="L97" s="147">
        <f>IFERROR(INDEX(PENALTY_OPTION!$B$4:$B$248,MATCH(ABYSS!C97,PENALTY_OPTION!$L$4:$L$248,0)),0)</f>
        <v>94</v>
      </c>
      <c r="M97" s="147">
        <f>IFERROR(INDEX(ABYSS_MONSTER_LIST!$B:$B,MATCH(ABYSS!C97,ABYSS_MONSTER_LIST!$E:$E,0)),0)</f>
        <v>1162</v>
      </c>
      <c r="N97" s="147">
        <f>IFERROR(INDEX(ATTRIBUTE_GROUP!$B:$B,MATCH(ABYSS!C97,ATTRIBUTE_GROUP!$E:$E,0)),0)</f>
        <v>1162</v>
      </c>
      <c r="O97" s="147">
        <f t="shared" si="7"/>
        <v>1</v>
      </c>
      <c r="P97" s="148">
        <f>INDEX(REWARD!$B$6:$B$4545,MATCH(ABYSS!C97,REWARD!$J$6:$J$4545,0))</f>
        <v>95</v>
      </c>
      <c r="Q97" s="147" t="str">
        <f t="shared" si="8"/>
        <v>GROUP_NAME_16</v>
      </c>
      <c r="R97" s="147" t="str">
        <f t="shared" si="9"/>
        <v>GROUP_DESC_16</v>
      </c>
      <c r="S97" s="147" t="str">
        <f t="shared" si="10"/>
        <v>GROUP_IMAGE_16</v>
      </c>
      <c r="T97" s="148" t="str">
        <f t="shared" si="11"/>
        <v>ABYSS_NAME_11626</v>
      </c>
      <c r="U97" s="147" t="str">
        <f t="shared" si="12"/>
        <v>ABYSS_DESC_16</v>
      </c>
      <c r="V97" s="147" t="str">
        <f t="shared" si="13"/>
        <v>ABYSS_IMAGE_11626</v>
      </c>
    </row>
    <row r="98" spans="1:22" ht="16.5" customHeight="1">
      <c r="A98" s="147">
        <f>10000+D98*ID규칙_비경_그룹_단위+E98*ID규칙_스테이지_타입_단위+COUNTIF($D$4:D98,D98)</f>
        <v>11627</v>
      </c>
      <c r="B98" s="5" t="str">
        <f>VLOOKUP(Q98,STRING!$A$3:$B$28,2,0)</f>
        <v>유정의 탑</v>
      </c>
      <c r="C98" s="5" t="str">
        <f>VLOOKUP(T98,STRING!$A$29:$B$202,2,0)</f>
        <v>연무 비경: 사혹 III</v>
      </c>
      <c r="D98" s="148">
        <v>16</v>
      </c>
      <c r="E98" s="148">
        <v>2</v>
      </c>
      <c r="F98" s="147">
        <v>3</v>
      </c>
      <c r="G98" s="148">
        <f>INDEX(ABYSS_CONDITION!$B$4:$B$34,MATCH(ABYSS!B98,ABYSS_CONDITION!$F$4:$F$34,0))</f>
        <v>16</v>
      </c>
      <c r="H98" s="147">
        <v>30</v>
      </c>
      <c r="I98" s="149">
        <v>59</v>
      </c>
      <c r="J98" s="149">
        <v>1</v>
      </c>
      <c r="K98" s="147">
        <v>20</v>
      </c>
      <c r="L98" s="147">
        <f>IFERROR(INDEX(PENALTY_OPTION!$B$4:$B$248,MATCH(ABYSS!C98,PENALTY_OPTION!$L$4:$L$248,0)),0)</f>
        <v>95</v>
      </c>
      <c r="M98" s="147">
        <f>IFERROR(INDEX(ABYSS_MONSTER_LIST!$B:$B,MATCH(ABYSS!C98,ABYSS_MONSTER_LIST!$E:$E,0)),0)</f>
        <v>1163</v>
      </c>
      <c r="N98" s="147">
        <f>IFERROR(INDEX(ATTRIBUTE_GROUP!$B:$B,MATCH(ABYSS!C98,ATTRIBUTE_GROUP!$E:$E,0)),0)</f>
        <v>1163</v>
      </c>
      <c r="O98" s="147">
        <f t="shared" si="7"/>
        <v>1</v>
      </c>
      <c r="P98" s="148">
        <f>INDEX(REWARD!$B$6:$B$4545,MATCH(ABYSS!C98,REWARD!$J$6:$J$4545,0))</f>
        <v>96</v>
      </c>
      <c r="Q98" s="147" t="str">
        <f t="shared" si="8"/>
        <v>GROUP_NAME_16</v>
      </c>
      <c r="R98" s="147" t="str">
        <f t="shared" si="9"/>
        <v>GROUP_DESC_16</v>
      </c>
      <c r="S98" s="147" t="str">
        <f t="shared" si="10"/>
        <v>GROUP_IMAGE_16</v>
      </c>
      <c r="T98" s="148" t="str">
        <f t="shared" si="11"/>
        <v>ABYSS_NAME_11627</v>
      </c>
      <c r="U98" s="147" t="str">
        <f t="shared" si="12"/>
        <v>ABYSS_DESC_16</v>
      </c>
      <c r="V98" s="147" t="str">
        <f t="shared" si="13"/>
        <v>ABYSS_IMAGE_11627</v>
      </c>
    </row>
    <row r="99" spans="1:22" ht="16.5" customHeight="1">
      <c r="A99" s="147">
        <f>10000+D99*ID규칙_비경_그룹_단위+E99*ID규칙_스테이지_타입_단위+COUNTIF($D$4:D99,D99)</f>
        <v>11628</v>
      </c>
      <c r="B99" s="5" t="str">
        <f>VLOOKUP(Q99,STRING!$A$3:$B$28,2,0)</f>
        <v>유정의 탑</v>
      </c>
      <c r="C99" s="5" t="str">
        <f>VLOOKUP(T99,STRING!$A$29:$B$202,2,0)</f>
        <v>연무 비경: 사혹 IV</v>
      </c>
      <c r="D99" s="148">
        <v>16</v>
      </c>
      <c r="E99" s="148">
        <v>2</v>
      </c>
      <c r="F99" s="147">
        <v>4</v>
      </c>
      <c r="G99" s="148">
        <f>INDEX(ABYSS_CONDITION!$B$4:$B$34,MATCH(ABYSS!B99,ABYSS_CONDITION!$F$4:$F$34,0))</f>
        <v>16</v>
      </c>
      <c r="H99" s="147">
        <v>40</v>
      </c>
      <c r="I99" s="149">
        <v>80</v>
      </c>
      <c r="J99" s="149">
        <v>1</v>
      </c>
      <c r="K99" s="147">
        <v>20</v>
      </c>
      <c r="L99" s="147">
        <f>IFERROR(INDEX(PENALTY_OPTION!$B$4:$B$248,MATCH(ABYSS!C99,PENALTY_OPTION!$L$4:$L$248,0)),0)</f>
        <v>96</v>
      </c>
      <c r="M99" s="147">
        <f>IFERROR(INDEX(ABYSS_MONSTER_LIST!$B:$B,MATCH(ABYSS!C99,ABYSS_MONSTER_LIST!$E:$E,0)),0)</f>
        <v>1164</v>
      </c>
      <c r="N99" s="147">
        <f>IFERROR(INDEX(ATTRIBUTE_GROUP!$B:$B,MATCH(ABYSS!C99,ATTRIBUTE_GROUP!$E:$E,0)),0)</f>
        <v>1164</v>
      </c>
      <c r="O99" s="147">
        <f t="shared" si="7"/>
        <v>1</v>
      </c>
      <c r="P99" s="148">
        <f>INDEX(REWARD!$B$6:$B$4545,MATCH(ABYSS!C99,REWARD!$J$6:$J$4545,0))</f>
        <v>97</v>
      </c>
      <c r="Q99" s="147" t="str">
        <f t="shared" si="8"/>
        <v>GROUP_NAME_16</v>
      </c>
      <c r="R99" s="147" t="str">
        <f t="shared" si="9"/>
        <v>GROUP_DESC_16</v>
      </c>
      <c r="S99" s="147" t="str">
        <f t="shared" si="10"/>
        <v>GROUP_IMAGE_16</v>
      </c>
      <c r="T99" s="148" t="str">
        <f t="shared" si="11"/>
        <v>ABYSS_NAME_11628</v>
      </c>
      <c r="U99" s="147" t="str">
        <f t="shared" si="12"/>
        <v>ABYSS_DESC_16</v>
      </c>
      <c r="V99" s="147" t="str">
        <f t="shared" si="13"/>
        <v>ABYSS_IMAGE_11628</v>
      </c>
    </row>
    <row r="100" spans="1:22" ht="16.5" customHeight="1">
      <c r="A100" s="147">
        <f>10000+D100*ID규칙_비경_그룹_단위+E100*ID규칙_스테이지_타입_단위+COUNTIF($D$4:D100,D100)</f>
        <v>11629</v>
      </c>
      <c r="B100" s="5" t="str">
        <f>VLOOKUP(Q100,STRING!$A$3:$B$28,2,0)</f>
        <v>유정의 탑</v>
      </c>
      <c r="C100" s="5" t="str">
        <f>VLOOKUP(T100,STRING!$A$29:$B$202,2,0)</f>
        <v>연무 비경: 인업 I</v>
      </c>
      <c r="D100" s="148">
        <v>16</v>
      </c>
      <c r="E100" s="148">
        <v>2</v>
      </c>
      <c r="F100" s="147">
        <v>1</v>
      </c>
      <c r="G100" s="148">
        <f>INDEX(ABYSS_CONDITION!$B$4:$B$34,MATCH(ABYSS!B100,ABYSS_CONDITION!$F$4:$F$34,0))</f>
        <v>16</v>
      </c>
      <c r="H100" s="147">
        <v>30</v>
      </c>
      <c r="I100" s="149">
        <v>15</v>
      </c>
      <c r="J100" s="149">
        <v>1</v>
      </c>
      <c r="K100" s="147">
        <v>20</v>
      </c>
      <c r="L100" s="147">
        <f>IFERROR(INDEX(PENALTY_OPTION!$B$4:$B$248,MATCH(ABYSS!C100,PENALTY_OPTION!$L$4:$L$248,0)),0)</f>
        <v>97</v>
      </c>
      <c r="M100" s="147">
        <f>IFERROR(INDEX(ABYSS_MONSTER_LIST!$B:$B,MATCH(ABYSS!C100,ABYSS_MONSTER_LIST!$E:$E,0)),0)</f>
        <v>1161</v>
      </c>
      <c r="N100" s="147">
        <f>IFERROR(INDEX(ATTRIBUTE_GROUP!$B:$B,MATCH(ABYSS!C100,ATTRIBUTE_GROUP!$E:$E,0)),0)</f>
        <v>1161</v>
      </c>
      <c r="O100" s="147">
        <f t="shared" si="7"/>
        <v>1</v>
      </c>
      <c r="P100" s="148">
        <f>INDEX(REWARD!$B$6:$B$4545,MATCH(ABYSS!C100,REWARD!$J$6:$J$4545,0))</f>
        <v>98</v>
      </c>
      <c r="Q100" s="147" t="str">
        <f t="shared" si="8"/>
        <v>GROUP_NAME_16</v>
      </c>
      <c r="R100" s="147" t="str">
        <f t="shared" si="9"/>
        <v>GROUP_DESC_16</v>
      </c>
      <c r="S100" s="147" t="str">
        <f t="shared" si="10"/>
        <v>GROUP_IMAGE_16</v>
      </c>
      <c r="T100" s="148" t="str">
        <f t="shared" si="11"/>
        <v>ABYSS_NAME_11629</v>
      </c>
      <c r="U100" s="147" t="str">
        <f t="shared" si="12"/>
        <v>ABYSS_DESC_16</v>
      </c>
      <c r="V100" s="147" t="str">
        <f t="shared" si="13"/>
        <v>ABYSS_IMAGE_11629</v>
      </c>
    </row>
    <row r="101" spans="1:22" ht="16.5" customHeight="1">
      <c r="A101" s="147">
        <f>10000+D101*ID규칙_비경_그룹_단위+E101*ID규칙_스테이지_타입_단위+COUNTIF($D$4:D101,D101)</f>
        <v>11630</v>
      </c>
      <c r="B101" s="5" t="str">
        <f>VLOOKUP(Q101,STRING!$A$3:$B$28,2,0)</f>
        <v>유정의 탑</v>
      </c>
      <c r="C101" s="5" t="str">
        <f>VLOOKUP(T101,STRING!$A$29:$B$202,2,0)</f>
        <v>연무 비경: 인업 II</v>
      </c>
      <c r="D101" s="148">
        <v>16</v>
      </c>
      <c r="E101" s="148">
        <v>2</v>
      </c>
      <c r="F101" s="147">
        <v>2</v>
      </c>
      <c r="G101" s="148">
        <f>INDEX(ABYSS_CONDITION!$B$4:$B$34,MATCH(ABYSS!B101,ABYSS_CONDITION!$F$4:$F$34,0))</f>
        <v>16</v>
      </c>
      <c r="H101" s="147">
        <v>30</v>
      </c>
      <c r="I101" s="149">
        <v>36</v>
      </c>
      <c r="J101" s="149">
        <v>1</v>
      </c>
      <c r="K101" s="147">
        <v>20</v>
      </c>
      <c r="L101" s="147">
        <f>IFERROR(INDEX(PENALTY_OPTION!$B$4:$B$248,MATCH(ABYSS!C101,PENALTY_OPTION!$L$4:$L$248,0)),0)</f>
        <v>98</v>
      </c>
      <c r="M101" s="147">
        <f>IFERROR(INDEX(ABYSS_MONSTER_LIST!$B:$B,MATCH(ABYSS!C101,ABYSS_MONSTER_LIST!$E:$E,0)),0)</f>
        <v>1162</v>
      </c>
      <c r="N101" s="147">
        <f>IFERROR(INDEX(ATTRIBUTE_GROUP!$B:$B,MATCH(ABYSS!C101,ATTRIBUTE_GROUP!$E:$E,0)),0)</f>
        <v>1162</v>
      </c>
      <c r="O101" s="147">
        <f t="shared" si="7"/>
        <v>1</v>
      </c>
      <c r="P101" s="148">
        <f>INDEX(REWARD!$B$6:$B$4545,MATCH(ABYSS!C101,REWARD!$J$6:$J$4545,0))</f>
        <v>99</v>
      </c>
      <c r="Q101" s="147" t="str">
        <f t="shared" si="8"/>
        <v>GROUP_NAME_16</v>
      </c>
      <c r="R101" s="147" t="str">
        <f t="shared" si="9"/>
        <v>GROUP_DESC_16</v>
      </c>
      <c r="S101" s="147" t="str">
        <f t="shared" si="10"/>
        <v>GROUP_IMAGE_16</v>
      </c>
      <c r="T101" s="148" t="str">
        <f t="shared" si="11"/>
        <v>ABYSS_NAME_11630</v>
      </c>
      <c r="U101" s="147" t="str">
        <f t="shared" si="12"/>
        <v>ABYSS_DESC_16</v>
      </c>
      <c r="V101" s="147" t="str">
        <f t="shared" si="13"/>
        <v>ABYSS_IMAGE_11630</v>
      </c>
    </row>
    <row r="102" spans="1:22" ht="16.5" customHeight="1">
      <c r="A102" s="147">
        <f>10000+D102*ID규칙_비경_그룹_단위+E102*ID규칙_스테이지_타입_단위+COUNTIF($D$4:D102,D102)</f>
        <v>11631</v>
      </c>
      <c r="B102" s="5" t="str">
        <f>VLOOKUP(Q102,STRING!$A$3:$B$28,2,0)</f>
        <v>유정의 탑</v>
      </c>
      <c r="C102" s="5" t="str">
        <f>VLOOKUP(T102,STRING!$A$29:$B$202,2,0)</f>
        <v>연무 비경: 인업 III</v>
      </c>
      <c r="D102" s="148">
        <v>16</v>
      </c>
      <c r="E102" s="148">
        <v>2</v>
      </c>
      <c r="F102" s="147">
        <v>3</v>
      </c>
      <c r="G102" s="148">
        <f>INDEX(ABYSS_CONDITION!$B$4:$B$34,MATCH(ABYSS!B102,ABYSS_CONDITION!$F$4:$F$34,0))</f>
        <v>16</v>
      </c>
      <c r="H102" s="147">
        <v>30</v>
      </c>
      <c r="I102" s="149">
        <v>59</v>
      </c>
      <c r="J102" s="149">
        <v>1</v>
      </c>
      <c r="K102" s="147">
        <v>20</v>
      </c>
      <c r="L102" s="147">
        <f>IFERROR(INDEX(PENALTY_OPTION!$B$4:$B$248,MATCH(ABYSS!C102,PENALTY_OPTION!$L$4:$L$248,0)),0)</f>
        <v>99</v>
      </c>
      <c r="M102" s="147">
        <f>IFERROR(INDEX(ABYSS_MONSTER_LIST!$B:$B,MATCH(ABYSS!C102,ABYSS_MONSTER_LIST!$E:$E,0)),0)</f>
        <v>1163</v>
      </c>
      <c r="N102" s="147">
        <f>IFERROR(INDEX(ATTRIBUTE_GROUP!$B:$B,MATCH(ABYSS!C102,ATTRIBUTE_GROUP!$E:$E,0)),0)</f>
        <v>1163</v>
      </c>
      <c r="O102" s="147">
        <f t="shared" si="7"/>
        <v>1</v>
      </c>
      <c r="P102" s="148">
        <f>INDEX(REWARD!$B$6:$B$4545,MATCH(ABYSS!C102,REWARD!$J$6:$J$4545,0))</f>
        <v>100</v>
      </c>
      <c r="Q102" s="147" t="str">
        <f t="shared" si="8"/>
        <v>GROUP_NAME_16</v>
      </c>
      <c r="R102" s="147" t="str">
        <f t="shared" si="9"/>
        <v>GROUP_DESC_16</v>
      </c>
      <c r="S102" s="147" t="str">
        <f t="shared" si="10"/>
        <v>GROUP_IMAGE_16</v>
      </c>
      <c r="T102" s="148" t="str">
        <f t="shared" si="11"/>
        <v>ABYSS_NAME_11631</v>
      </c>
      <c r="U102" s="147" t="str">
        <f t="shared" si="12"/>
        <v>ABYSS_DESC_16</v>
      </c>
      <c r="V102" s="147" t="str">
        <f t="shared" si="13"/>
        <v>ABYSS_IMAGE_11631</v>
      </c>
    </row>
    <row r="103" spans="1:22" ht="16.5" customHeight="1">
      <c r="A103" s="147">
        <f>10000+D103*ID규칙_비경_그룹_단위+E103*ID규칙_스테이지_타입_단위+COUNTIF($D$4:D103,D103)</f>
        <v>11632</v>
      </c>
      <c r="B103" s="5" t="str">
        <f>VLOOKUP(Q103,STRING!$A$3:$B$28,2,0)</f>
        <v>유정의 탑</v>
      </c>
      <c r="C103" s="5" t="str">
        <f>VLOOKUP(T103,STRING!$A$29:$B$202,2,0)</f>
        <v>연무 비경: 인업 IV</v>
      </c>
      <c r="D103" s="148">
        <v>16</v>
      </c>
      <c r="E103" s="148">
        <v>2</v>
      </c>
      <c r="F103" s="147">
        <v>4</v>
      </c>
      <c r="G103" s="148">
        <f>INDEX(ABYSS_CONDITION!$B$4:$B$34,MATCH(ABYSS!B103,ABYSS_CONDITION!$F$4:$F$34,0))</f>
        <v>16</v>
      </c>
      <c r="H103" s="147">
        <v>40</v>
      </c>
      <c r="I103" s="149">
        <v>80</v>
      </c>
      <c r="J103" s="149">
        <v>1</v>
      </c>
      <c r="K103" s="147">
        <v>20</v>
      </c>
      <c r="L103" s="147">
        <f>IFERROR(INDEX(PENALTY_OPTION!$B$4:$B$248,MATCH(ABYSS!C103,PENALTY_OPTION!$L$4:$L$248,0)),0)</f>
        <v>100</v>
      </c>
      <c r="M103" s="147">
        <f>IFERROR(INDEX(ABYSS_MONSTER_LIST!$B:$B,MATCH(ABYSS!C103,ABYSS_MONSTER_LIST!$E:$E,0)),0)</f>
        <v>1164</v>
      </c>
      <c r="N103" s="147">
        <f>IFERROR(INDEX(ATTRIBUTE_GROUP!$B:$B,MATCH(ABYSS!C103,ATTRIBUTE_GROUP!$E:$E,0)),0)</f>
        <v>1164</v>
      </c>
      <c r="O103" s="147">
        <f t="shared" si="7"/>
        <v>1</v>
      </c>
      <c r="P103" s="148">
        <f>INDEX(REWARD!$B$6:$B$4545,MATCH(ABYSS!C103,REWARD!$J$6:$J$4545,0))</f>
        <v>101</v>
      </c>
      <c r="Q103" s="147" t="str">
        <f t="shared" si="8"/>
        <v>GROUP_NAME_16</v>
      </c>
      <c r="R103" s="147" t="str">
        <f t="shared" si="9"/>
        <v>GROUP_DESC_16</v>
      </c>
      <c r="S103" s="147" t="str">
        <f t="shared" si="10"/>
        <v>GROUP_IMAGE_16</v>
      </c>
      <c r="T103" s="148" t="str">
        <f t="shared" si="11"/>
        <v>ABYSS_NAME_11632</v>
      </c>
      <c r="U103" s="147" t="str">
        <f t="shared" si="12"/>
        <v>ABYSS_DESC_16</v>
      </c>
      <c r="V103" s="147" t="str">
        <f t="shared" si="13"/>
        <v>ABYSS_IMAGE_11632</v>
      </c>
    </row>
    <row r="104" spans="1:22" ht="16.5" customHeight="1">
      <c r="A104" s="147">
        <f>10000+D104*ID규칙_비경_그룹_단위+E104*ID규칙_스테이지_타입_단위+COUNTIF($D$4:D104,D104)</f>
        <v>11731</v>
      </c>
      <c r="B104" s="5" t="str">
        <f>VLOOKUP(Q104,STRING!$A$3:$B$28,2,0)</f>
        <v>잊혀진 협곡</v>
      </c>
      <c r="C104" s="5" t="str">
        <f>VLOOKUP(T104,STRING!$A$29:$B$202,2,0)</f>
        <v>숙달 비경: 서리 제단 I</v>
      </c>
      <c r="D104" s="148">
        <v>17</v>
      </c>
      <c r="E104" s="148">
        <v>3</v>
      </c>
      <c r="F104" s="147">
        <v>1</v>
      </c>
      <c r="G104" s="148">
        <f>INDEX(ABYSS_CONDITION!$B$4:$B$34,MATCH(ABYSS!B104,ABYSS_CONDITION!$F$4:$F$34,0))</f>
        <v>17</v>
      </c>
      <c r="H104" s="147">
        <v>27</v>
      </c>
      <c r="I104" s="149">
        <v>38</v>
      </c>
      <c r="J104" s="149">
        <v>1</v>
      </c>
      <c r="K104" s="147">
        <v>20</v>
      </c>
      <c r="L104" s="147">
        <f>IFERROR(INDEX(PENALTY_OPTION!$B$4:$B$248,MATCH(ABYSS!C104,PENALTY_OPTION!$L$4:$L$248,0)),0)</f>
        <v>101</v>
      </c>
      <c r="M104" s="147">
        <f>IFERROR(INDEX(ABYSS_MONSTER_LIST!$B:$B,MATCH(ABYSS!C104,ABYSS_MONSTER_LIST!$E:$E,0)),0)</f>
        <v>1171</v>
      </c>
      <c r="N104" s="147">
        <f>IFERROR(INDEX(ATTRIBUTE_GROUP!$B:$B,MATCH(ABYSS!C104,ATTRIBUTE_GROUP!$E:$E,0)),0)</f>
        <v>1171</v>
      </c>
      <c r="O104" s="147">
        <f t="shared" si="7"/>
        <v>1</v>
      </c>
      <c r="P104" s="148">
        <f>INDEX(REWARD!$B$6:$B$4545,MATCH(ABYSS!C104,REWARD!$J$6:$J$4545,0))</f>
        <v>102</v>
      </c>
      <c r="Q104" s="147" t="str">
        <f t="shared" si="8"/>
        <v>GROUP_NAME_17</v>
      </c>
      <c r="R104" s="147" t="str">
        <f t="shared" si="9"/>
        <v>GROUP_DESC_17</v>
      </c>
      <c r="S104" s="147" t="str">
        <f t="shared" si="10"/>
        <v>GROUP_IMAGE_17</v>
      </c>
      <c r="T104" s="148" t="str">
        <f t="shared" si="11"/>
        <v>ABYSS_NAME_11731</v>
      </c>
      <c r="U104" s="147" t="str">
        <f t="shared" si="12"/>
        <v>ABYSS_DESC_17</v>
      </c>
      <c r="V104" s="147" t="str">
        <f t="shared" si="13"/>
        <v>ABYSS_IMAGE_11731</v>
      </c>
    </row>
    <row r="105" spans="1:22" ht="16.5" customHeight="1">
      <c r="A105" s="147">
        <f>10000+D105*ID규칙_비경_그룹_단위+E105*ID규칙_스테이지_타입_단위+COUNTIF($D$4:D105,D105)</f>
        <v>11732</v>
      </c>
      <c r="B105" s="5" t="str">
        <f>VLOOKUP(Q105,STRING!$A$3:$B$28,2,0)</f>
        <v>잊혀진 협곡</v>
      </c>
      <c r="C105" s="5" t="str">
        <f>VLOOKUP(T105,STRING!$A$29:$B$202,2,0)</f>
        <v>숙달 비경: 서리 제단 II</v>
      </c>
      <c r="D105" s="148">
        <v>17</v>
      </c>
      <c r="E105" s="148">
        <v>3</v>
      </c>
      <c r="F105" s="147">
        <v>2</v>
      </c>
      <c r="G105" s="148">
        <f>INDEX(ABYSS_CONDITION!$B$4:$B$34,MATCH(ABYSS!B105,ABYSS_CONDITION!$F$4:$F$34,0))</f>
        <v>17</v>
      </c>
      <c r="H105" s="147">
        <v>28</v>
      </c>
      <c r="I105" s="149">
        <v>54</v>
      </c>
      <c r="J105" s="149">
        <v>1</v>
      </c>
      <c r="K105" s="147">
        <v>20</v>
      </c>
      <c r="L105" s="147">
        <f>IFERROR(INDEX(PENALTY_OPTION!$B$4:$B$248,MATCH(ABYSS!C105,PENALTY_OPTION!$L$4:$L$248,0)),0)</f>
        <v>102</v>
      </c>
      <c r="M105" s="147">
        <f>IFERROR(INDEX(ABYSS_MONSTER_LIST!$B:$B,MATCH(ABYSS!C105,ABYSS_MONSTER_LIST!$E:$E,0)),0)</f>
        <v>1172</v>
      </c>
      <c r="N105" s="147">
        <f>IFERROR(INDEX(ATTRIBUTE_GROUP!$B:$B,MATCH(ABYSS!C105,ATTRIBUTE_GROUP!$E:$E,0)),0)</f>
        <v>1172</v>
      </c>
      <c r="O105" s="147">
        <f t="shared" si="7"/>
        <v>1</v>
      </c>
      <c r="P105" s="148">
        <f>INDEX(REWARD!$B$6:$B$4545,MATCH(ABYSS!C105,REWARD!$J$6:$J$4545,0))</f>
        <v>103</v>
      </c>
      <c r="Q105" s="147" t="str">
        <f t="shared" si="8"/>
        <v>GROUP_NAME_17</v>
      </c>
      <c r="R105" s="147" t="str">
        <f t="shared" si="9"/>
        <v>GROUP_DESC_17</v>
      </c>
      <c r="S105" s="147" t="str">
        <f t="shared" si="10"/>
        <v>GROUP_IMAGE_17</v>
      </c>
      <c r="T105" s="148" t="str">
        <f t="shared" si="11"/>
        <v>ABYSS_NAME_11732</v>
      </c>
      <c r="U105" s="147" t="str">
        <f t="shared" si="12"/>
        <v>ABYSS_DESC_17</v>
      </c>
      <c r="V105" s="147" t="str">
        <f t="shared" si="13"/>
        <v>ABYSS_IMAGE_11732</v>
      </c>
    </row>
    <row r="106" spans="1:22" ht="16.5" customHeight="1">
      <c r="A106" s="147">
        <f>10000+D106*ID규칙_비경_그룹_단위+E106*ID규칙_스테이지_타입_단위+COUNTIF($D$4:D106,D106)</f>
        <v>11733</v>
      </c>
      <c r="B106" s="5" t="str">
        <f>VLOOKUP(Q106,STRING!$A$3:$B$28,2,0)</f>
        <v>잊혀진 협곡</v>
      </c>
      <c r="C106" s="5" t="str">
        <f>VLOOKUP(T106,STRING!$A$29:$B$202,2,0)</f>
        <v>숙달 비경: 서리 제단 III</v>
      </c>
      <c r="D106" s="148">
        <v>17</v>
      </c>
      <c r="E106" s="148">
        <v>3</v>
      </c>
      <c r="F106" s="147">
        <v>3</v>
      </c>
      <c r="G106" s="148">
        <f>INDEX(ABYSS_CONDITION!$B$4:$B$34,MATCH(ABYSS!B106,ABYSS_CONDITION!$F$4:$F$34,0))</f>
        <v>17</v>
      </c>
      <c r="H106" s="147">
        <v>36</v>
      </c>
      <c r="I106" s="149">
        <v>71</v>
      </c>
      <c r="J106" s="149">
        <v>1</v>
      </c>
      <c r="K106" s="147">
        <v>20</v>
      </c>
      <c r="L106" s="147">
        <f>IFERROR(INDEX(PENALTY_OPTION!$B$4:$B$248,MATCH(ABYSS!C106,PENALTY_OPTION!$L$4:$L$248,0)),0)</f>
        <v>103</v>
      </c>
      <c r="M106" s="147">
        <f>IFERROR(INDEX(ABYSS_MONSTER_LIST!$B:$B,MATCH(ABYSS!C106,ABYSS_MONSTER_LIST!$E:$E,0)),0)</f>
        <v>1173</v>
      </c>
      <c r="N106" s="147">
        <f>IFERROR(INDEX(ATTRIBUTE_GROUP!$B:$B,MATCH(ABYSS!C106,ATTRIBUTE_GROUP!$E:$E,0)),0)</f>
        <v>1173</v>
      </c>
      <c r="O106" s="147">
        <f t="shared" si="7"/>
        <v>1</v>
      </c>
      <c r="P106" s="148">
        <f>INDEX(REWARD!$B$6:$B$4545,MATCH(ABYSS!C106,REWARD!$J$6:$J$4545,0))</f>
        <v>104</v>
      </c>
      <c r="Q106" s="147" t="str">
        <f t="shared" si="8"/>
        <v>GROUP_NAME_17</v>
      </c>
      <c r="R106" s="147" t="str">
        <f t="shared" si="9"/>
        <v>GROUP_DESC_17</v>
      </c>
      <c r="S106" s="147" t="str">
        <f t="shared" si="10"/>
        <v>GROUP_IMAGE_17</v>
      </c>
      <c r="T106" s="148" t="str">
        <f t="shared" si="11"/>
        <v>ABYSS_NAME_11733</v>
      </c>
      <c r="U106" s="147" t="str">
        <f t="shared" si="12"/>
        <v>ABYSS_DESC_17</v>
      </c>
      <c r="V106" s="147" t="str">
        <f t="shared" si="13"/>
        <v>ABYSS_IMAGE_11733</v>
      </c>
    </row>
    <row r="107" spans="1:22" ht="16.5" customHeight="1">
      <c r="A107" s="147">
        <f>10000+D107*ID규칙_비경_그룹_단위+E107*ID규칙_스테이지_타입_단위+COUNTIF($D$4:D107,D107)</f>
        <v>11734</v>
      </c>
      <c r="B107" s="5" t="str">
        <f>VLOOKUP(Q107,STRING!$A$3:$B$28,2,0)</f>
        <v>잊혀진 협곡</v>
      </c>
      <c r="C107" s="5" t="str">
        <f>VLOOKUP(T107,STRING!$A$29:$B$202,2,0)</f>
        <v>숙달 비경: 서리 제단 IV</v>
      </c>
      <c r="D107" s="148">
        <v>17</v>
      </c>
      <c r="E107" s="148">
        <v>3</v>
      </c>
      <c r="F107" s="147">
        <v>4</v>
      </c>
      <c r="G107" s="148">
        <f>INDEX(ABYSS_CONDITION!$B$4:$B$34,MATCH(ABYSS!B107,ABYSS_CONDITION!$F$4:$F$34,0))</f>
        <v>17</v>
      </c>
      <c r="H107" s="147">
        <v>45</v>
      </c>
      <c r="I107" s="149">
        <v>88</v>
      </c>
      <c r="J107" s="149">
        <v>1</v>
      </c>
      <c r="K107" s="147">
        <v>20</v>
      </c>
      <c r="L107" s="147">
        <f>IFERROR(INDEX(PENALTY_OPTION!$B$4:$B$248,MATCH(ABYSS!C107,PENALTY_OPTION!$L$4:$L$248,0)),0)</f>
        <v>104</v>
      </c>
      <c r="M107" s="147">
        <f>IFERROR(INDEX(ABYSS_MONSTER_LIST!$B:$B,MATCH(ABYSS!C107,ABYSS_MONSTER_LIST!$E:$E,0)),0)</f>
        <v>1174</v>
      </c>
      <c r="N107" s="147">
        <f>IFERROR(INDEX(ATTRIBUTE_GROUP!$B:$B,MATCH(ABYSS!C107,ATTRIBUTE_GROUP!$E:$E,0)),0)</f>
        <v>1174</v>
      </c>
      <c r="O107" s="147">
        <f t="shared" si="7"/>
        <v>1</v>
      </c>
      <c r="P107" s="148">
        <f>INDEX(REWARD!$B$6:$B$4545,MATCH(ABYSS!C107,REWARD!$J$6:$J$4545,0))</f>
        <v>105</v>
      </c>
      <c r="Q107" s="147" t="str">
        <f t="shared" si="8"/>
        <v>GROUP_NAME_17</v>
      </c>
      <c r="R107" s="147" t="str">
        <f t="shared" si="9"/>
        <v>GROUP_DESC_17</v>
      </c>
      <c r="S107" s="147" t="str">
        <f t="shared" si="10"/>
        <v>GROUP_IMAGE_17</v>
      </c>
      <c r="T107" s="148" t="str">
        <f t="shared" si="11"/>
        <v>ABYSS_NAME_11734</v>
      </c>
      <c r="U107" s="147" t="str">
        <f t="shared" si="12"/>
        <v>ABYSS_DESC_17</v>
      </c>
      <c r="V107" s="147" t="str">
        <f t="shared" si="13"/>
        <v>ABYSS_IMAGE_11734</v>
      </c>
    </row>
    <row r="108" spans="1:22" ht="16.5" customHeight="1">
      <c r="A108" s="147">
        <f>10000+D108*ID규칙_비경_그룹_단위+E108*ID규칙_스테이지_타입_단위+COUNTIF($D$4:D108,D108)</f>
        <v>11735</v>
      </c>
      <c r="B108" s="5" t="str">
        <f>VLOOKUP(Q108,STRING!$A$3:$B$28,2,0)</f>
        <v>잊혀진 협곡</v>
      </c>
      <c r="C108" s="5" t="str">
        <f>VLOOKUP(T108,STRING!$A$29:$B$202,2,0)</f>
        <v>숙달 비경: 얼음에 봉인된 심연의 폐허 I</v>
      </c>
      <c r="D108" s="148">
        <v>17</v>
      </c>
      <c r="E108" s="148">
        <v>3</v>
      </c>
      <c r="F108" s="147">
        <v>1</v>
      </c>
      <c r="G108" s="148">
        <f>INDEX(ABYSS_CONDITION!$B$4:$B$34,MATCH(ABYSS!B108,ABYSS_CONDITION!$F$4:$F$34,0))</f>
        <v>17</v>
      </c>
      <c r="H108" s="147">
        <v>27</v>
      </c>
      <c r="I108" s="149">
        <v>38</v>
      </c>
      <c r="J108" s="149">
        <v>1</v>
      </c>
      <c r="K108" s="147">
        <v>20</v>
      </c>
      <c r="L108" s="147">
        <f>IFERROR(INDEX(PENALTY_OPTION!$B$4:$B$248,MATCH(ABYSS!C108,PENALTY_OPTION!$L$4:$L$248,0)),0)</f>
        <v>105</v>
      </c>
      <c r="M108" s="147">
        <f>IFERROR(INDEX(ABYSS_MONSTER_LIST!$B:$B,MATCH(ABYSS!C108,ABYSS_MONSTER_LIST!$E:$E,0)),0)</f>
        <v>1171</v>
      </c>
      <c r="N108" s="147">
        <f>IFERROR(INDEX(ATTRIBUTE_GROUP!$B:$B,MATCH(ABYSS!C108,ATTRIBUTE_GROUP!$E:$E,0)),0)</f>
        <v>1171</v>
      </c>
      <c r="O108" s="147">
        <f t="shared" si="7"/>
        <v>1</v>
      </c>
      <c r="P108" s="148">
        <f>INDEX(REWARD!$B$6:$B$4545,MATCH(ABYSS!C108,REWARD!$J$6:$J$4545,0))</f>
        <v>106</v>
      </c>
      <c r="Q108" s="147" t="str">
        <f t="shared" si="8"/>
        <v>GROUP_NAME_17</v>
      </c>
      <c r="R108" s="147" t="str">
        <f t="shared" si="9"/>
        <v>GROUP_DESC_17</v>
      </c>
      <c r="S108" s="147" t="str">
        <f t="shared" si="10"/>
        <v>GROUP_IMAGE_17</v>
      </c>
      <c r="T108" s="148" t="str">
        <f t="shared" si="11"/>
        <v>ABYSS_NAME_11735</v>
      </c>
      <c r="U108" s="147" t="str">
        <f t="shared" si="12"/>
        <v>ABYSS_DESC_17</v>
      </c>
      <c r="V108" s="147" t="str">
        <f t="shared" si="13"/>
        <v>ABYSS_IMAGE_11735</v>
      </c>
    </row>
    <row r="109" spans="1:22" ht="16.5" customHeight="1">
      <c r="A109" s="147">
        <f>10000+D109*ID규칙_비경_그룹_단위+E109*ID규칙_스테이지_타입_단위+COUNTIF($D$4:D109,D109)</f>
        <v>11736</v>
      </c>
      <c r="B109" s="5" t="str">
        <f>VLOOKUP(Q109,STRING!$A$3:$B$28,2,0)</f>
        <v>잊혀진 협곡</v>
      </c>
      <c r="C109" s="5" t="str">
        <f>VLOOKUP(T109,STRING!$A$29:$B$202,2,0)</f>
        <v>숙달 비경: 얼음에 봉인된 심연의 폐허 II</v>
      </c>
      <c r="D109" s="148">
        <v>17</v>
      </c>
      <c r="E109" s="148">
        <v>3</v>
      </c>
      <c r="F109" s="147">
        <v>2</v>
      </c>
      <c r="G109" s="148">
        <f>INDEX(ABYSS_CONDITION!$B$4:$B$34,MATCH(ABYSS!B109,ABYSS_CONDITION!$F$4:$F$34,0))</f>
        <v>17</v>
      </c>
      <c r="H109" s="147">
        <v>28</v>
      </c>
      <c r="I109" s="149">
        <v>54</v>
      </c>
      <c r="J109" s="149">
        <v>1</v>
      </c>
      <c r="K109" s="147">
        <v>20</v>
      </c>
      <c r="L109" s="147">
        <f>IFERROR(INDEX(PENALTY_OPTION!$B$4:$B$248,MATCH(ABYSS!C109,PENALTY_OPTION!$L$4:$L$248,0)),0)</f>
        <v>106</v>
      </c>
      <c r="M109" s="147">
        <f>IFERROR(INDEX(ABYSS_MONSTER_LIST!$B:$B,MATCH(ABYSS!C109,ABYSS_MONSTER_LIST!$E:$E,0)),0)</f>
        <v>1172</v>
      </c>
      <c r="N109" s="147">
        <f>IFERROR(INDEX(ATTRIBUTE_GROUP!$B:$B,MATCH(ABYSS!C109,ATTRIBUTE_GROUP!$E:$E,0)),0)</f>
        <v>1172</v>
      </c>
      <c r="O109" s="147">
        <f t="shared" si="7"/>
        <v>1</v>
      </c>
      <c r="P109" s="148">
        <f>INDEX(REWARD!$B$6:$B$4545,MATCH(ABYSS!C109,REWARD!$J$6:$J$4545,0))</f>
        <v>107</v>
      </c>
      <c r="Q109" s="147" t="str">
        <f t="shared" si="8"/>
        <v>GROUP_NAME_17</v>
      </c>
      <c r="R109" s="147" t="str">
        <f t="shared" si="9"/>
        <v>GROUP_DESC_17</v>
      </c>
      <c r="S109" s="147" t="str">
        <f t="shared" si="10"/>
        <v>GROUP_IMAGE_17</v>
      </c>
      <c r="T109" s="148" t="str">
        <f t="shared" si="11"/>
        <v>ABYSS_NAME_11736</v>
      </c>
      <c r="U109" s="147" t="str">
        <f t="shared" si="12"/>
        <v>ABYSS_DESC_17</v>
      </c>
      <c r="V109" s="147" t="str">
        <f t="shared" si="13"/>
        <v>ABYSS_IMAGE_11736</v>
      </c>
    </row>
    <row r="110" spans="1:22" ht="16.5" customHeight="1">
      <c r="A110" s="147">
        <f>10000+D110*ID규칙_비경_그룹_단위+E110*ID규칙_스테이지_타입_단위+COUNTIF($D$4:D110,D110)</f>
        <v>11737</v>
      </c>
      <c r="B110" s="5" t="str">
        <f>VLOOKUP(Q110,STRING!$A$3:$B$28,2,0)</f>
        <v>잊혀진 협곡</v>
      </c>
      <c r="C110" s="5" t="str">
        <f>VLOOKUP(T110,STRING!$A$29:$B$202,2,0)</f>
        <v>숙달 비경: 얼음에 봉인된 심연의 폐허 III</v>
      </c>
      <c r="D110" s="148">
        <v>17</v>
      </c>
      <c r="E110" s="148">
        <v>3</v>
      </c>
      <c r="F110" s="147">
        <v>3</v>
      </c>
      <c r="G110" s="148">
        <f>INDEX(ABYSS_CONDITION!$B$4:$B$34,MATCH(ABYSS!B110,ABYSS_CONDITION!$F$4:$F$34,0))</f>
        <v>17</v>
      </c>
      <c r="H110" s="147">
        <v>36</v>
      </c>
      <c r="I110" s="149">
        <v>71</v>
      </c>
      <c r="J110" s="149">
        <v>1</v>
      </c>
      <c r="K110" s="147">
        <v>20</v>
      </c>
      <c r="L110" s="147">
        <f>IFERROR(INDEX(PENALTY_OPTION!$B$4:$B$248,MATCH(ABYSS!C110,PENALTY_OPTION!$L$4:$L$248,0)),0)</f>
        <v>107</v>
      </c>
      <c r="M110" s="147">
        <f>IFERROR(INDEX(ABYSS_MONSTER_LIST!$B:$B,MATCH(ABYSS!C110,ABYSS_MONSTER_LIST!$E:$E,0)),0)</f>
        <v>1173</v>
      </c>
      <c r="N110" s="147">
        <f>IFERROR(INDEX(ATTRIBUTE_GROUP!$B:$B,MATCH(ABYSS!C110,ATTRIBUTE_GROUP!$E:$E,0)),0)</f>
        <v>1173</v>
      </c>
      <c r="O110" s="147">
        <f t="shared" si="7"/>
        <v>1</v>
      </c>
      <c r="P110" s="148">
        <f>INDEX(REWARD!$B$6:$B$4545,MATCH(ABYSS!C110,REWARD!$J$6:$J$4545,0))</f>
        <v>108</v>
      </c>
      <c r="Q110" s="147" t="str">
        <f t="shared" si="8"/>
        <v>GROUP_NAME_17</v>
      </c>
      <c r="R110" s="147" t="str">
        <f t="shared" si="9"/>
        <v>GROUP_DESC_17</v>
      </c>
      <c r="S110" s="147" t="str">
        <f t="shared" si="10"/>
        <v>GROUP_IMAGE_17</v>
      </c>
      <c r="T110" s="148" t="str">
        <f t="shared" si="11"/>
        <v>ABYSS_NAME_11737</v>
      </c>
      <c r="U110" s="147" t="str">
        <f t="shared" si="12"/>
        <v>ABYSS_DESC_17</v>
      </c>
      <c r="V110" s="147" t="str">
        <f t="shared" si="13"/>
        <v>ABYSS_IMAGE_11737</v>
      </c>
    </row>
    <row r="111" spans="1:22" ht="16.5" customHeight="1">
      <c r="A111" s="147">
        <f>10000+D111*ID규칙_비경_그룹_단위+E111*ID규칙_스테이지_타입_단위+COUNTIF($D$4:D111,D111)</f>
        <v>11738</v>
      </c>
      <c r="B111" s="5" t="str">
        <f>VLOOKUP(Q111,STRING!$A$3:$B$28,2,0)</f>
        <v>잊혀진 협곡</v>
      </c>
      <c r="C111" s="5" t="str">
        <f>VLOOKUP(T111,STRING!$A$29:$B$202,2,0)</f>
        <v>숙달 비경: 얼음에 봉인된 심연의 폐허 IV</v>
      </c>
      <c r="D111" s="148">
        <v>17</v>
      </c>
      <c r="E111" s="148">
        <v>3</v>
      </c>
      <c r="F111" s="147">
        <v>4</v>
      </c>
      <c r="G111" s="148">
        <f>INDEX(ABYSS_CONDITION!$B$4:$B$34,MATCH(ABYSS!B111,ABYSS_CONDITION!$F$4:$F$34,0))</f>
        <v>17</v>
      </c>
      <c r="H111" s="147">
        <v>45</v>
      </c>
      <c r="I111" s="149">
        <v>88</v>
      </c>
      <c r="J111" s="149">
        <v>1</v>
      </c>
      <c r="K111" s="147">
        <v>20</v>
      </c>
      <c r="L111" s="147">
        <f>IFERROR(INDEX(PENALTY_OPTION!$B$4:$B$248,MATCH(ABYSS!C111,PENALTY_OPTION!$L$4:$L$248,0)),0)</f>
        <v>108</v>
      </c>
      <c r="M111" s="147">
        <f>IFERROR(INDEX(ABYSS_MONSTER_LIST!$B:$B,MATCH(ABYSS!C111,ABYSS_MONSTER_LIST!$E:$E,0)),0)</f>
        <v>1174</v>
      </c>
      <c r="N111" s="147">
        <f>IFERROR(INDEX(ATTRIBUTE_GROUP!$B:$B,MATCH(ABYSS!C111,ATTRIBUTE_GROUP!$E:$E,0)),0)</f>
        <v>1174</v>
      </c>
      <c r="O111" s="147">
        <f t="shared" si="7"/>
        <v>1</v>
      </c>
      <c r="P111" s="148">
        <f>INDEX(REWARD!$B$6:$B$4545,MATCH(ABYSS!C111,REWARD!$J$6:$J$4545,0))</f>
        <v>109</v>
      </c>
      <c r="Q111" s="147" t="str">
        <f t="shared" si="8"/>
        <v>GROUP_NAME_17</v>
      </c>
      <c r="R111" s="147" t="str">
        <f t="shared" si="9"/>
        <v>GROUP_DESC_17</v>
      </c>
      <c r="S111" s="147" t="str">
        <f t="shared" si="10"/>
        <v>GROUP_IMAGE_17</v>
      </c>
      <c r="T111" s="148" t="str">
        <f t="shared" si="11"/>
        <v>ABYSS_NAME_11738</v>
      </c>
      <c r="U111" s="147" t="str">
        <f t="shared" si="12"/>
        <v>ABYSS_DESC_17</v>
      </c>
      <c r="V111" s="147" t="str">
        <f t="shared" si="13"/>
        <v>ABYSS_IMAGE_11738</v>
      </c>
    </row>
    <row r="112" spans="1:22" ht="16.5" customHeight="1">
      <c r="A112" s="147">
        <f>10000+D112*ID규칙_비경_그룹_단위+E112*ID규칙_스테이지_타입_단위+COUNTIF($D$4:D112,D112)</f>
        <v>11739</v>
      </c>
      <c r="B112" s="5" t="str">
        <f>VLOOKUP(Q112,STRING!$A$3:$B$28,2,0)</f>
        <v>잊혀진 협곡</v>
      </c>
      <c r="C112" s="5" t="str">
        <f>VLOOKUP(T112,STRING!$A$29:$B$202,2,0)</f>
        <v>숙달 비경: 잠들어 있는 나라 I</v>
      </c>
      <c r="D112" s="148">
        <v>17</v>
      </c>
      <c r="E112" s="148">
        <v>3</v>
      </c>
      <c r="F112" s="147">
        <v>1</v>
      </c>
      <c r="G112" s="148">
        <f>INDEX(ABYSS_CONDITION!$B$4:$B$34,MATCH(ABYSS!B112,ABYSS_CONDITION!$F$4:$F$34,0))</f>
        <v>17</v>
      </c>
      <c r="H112" s="147">
        <v>27</v>
      </c>
      <c r="I112" s="149">
        <v>38</v>
      </c>
      <c r="J112" s="149">
        <v>1</v>
      </c>
      <c r="K112" s="147">
        <v>20</v>
      </c>
      <c r="L112" s="147">
        <f>IFERROR(INDEX(PENALTY_OPTION!$B$4:$B$248,MATCH(ABYSS!C112,PENALTY_OPTION!$L$4:$L$248,0)),0)</f>
        <v>109</v>
      </c>
      <c r="M112" s="147">
        <f>IFERROR(INDEX(ABYSS_MONSTER_LIST!$B:$B,MATCH(ABYSS!C112,ABYSS_MONSTER_LIST!$E:$E,0)),0)</f>
        <v>1171</v>
      </c>
      <c r="N112" s="147">
        <f>IFERROR(INDEX(ATTRIBUTE_GROUP!$B:$B,MATCH(ABYSS!C112,ATTRIBUTE_GROUP!$E:$E,0)),0)</f>
        <v>1171</v>
      </c>
      <c r="O112" s="147">
        <f t="shared" si="7"/>
        <v>1</v>
      </c>
      <c r="P112" s="148">
        <f>INDEX(REWARD!$B$6:$B$4545,MATCH(ABYSS!C112,REWARD!$J$6:$J$4545,0))</f>
        <v>110</v>
      </c>
      <c r="Q112" s="147" t="str">
        <f t="shared" si="8"/>
        <v>GROUP_NAME_17</v>
      </c>
      <c r="R112" s="147" t="str">
        <f t="shared" si="9"/>
        <v>GROUP_DESC_17</v>
      </c>
      <c r="S112" s="147" t="str">
        <f t="shared" si="10"/>
        <v>GROUP_IMAGE_17</v>
      </c>
      <c r="T112" s="148" t="str">
        <f t="shared" si="11"/>
        <v>ABYSS_NAME_11739</v>
      </c>
      <c r="U112" s="147" t="str">
        <f t="shared" si="12"/>
        <v>ABYSS_DESC_17</v>
      </c>
      <c r="V112" s="147" t="str">
        <f t="shared" si="13"/>
        <v>ABYSS_IMAGE_11739</v>
      </c>
    </row>
    <row r="113" spans="1:22" ht="16.5" customHeight="1">
      <c r="A113" s="147">
        <f>10000+D113*ID규칙_비경_그룹_단위+E113*ID규칙_스테이지_타입_단위+COUNTIF($D$4:D113,D113)</f>
        <v>11740</v>
      </c>
      <c r="B113" s="5" t="str">
        <f>VLOOKUP(Q113,STRING!$A$3:$B$28,2,0)</f>
        <v>잊혀진 협곡</v>
      </c>
      <c r="C113" s="5" t="str">
        <f>VLOOKUP(T113,STRING!$A$29:$B$202,2,0)</f>
        <v>숙달 비경: 잠들어 있는 나라 II</v>
      </c>
      <c r="D113" s="148">
        <v>17</v>
      </c>
      <c r="E113" s="148">
        <v>3</v>
      </c>
      <c r="F113" s="147">
        <v>2</v>
      </c>
      <c r="G113" s="148">
        <f>INDEX(ABYSS_CONDITION!$B$4:$B$34,MATCH(ABYSS!B113,ABYSS_CONDITION!$F$4:$F$34,0))</f>
        <v>17</v>
      </c>
      <c r="H113" s="147">
        <v>28</v>
      </c>
      <c r="I113" s="149">
        <v>54</v>
      </c>
      <c r="J113" s="149">
        <v>1</v>
      </c>
      <c r="K113" s="147">
        <v>20</v>
      </c>
      <c r="L113" s="147">
        <f>IFERROR(INDEX(PENALTY_OPTION!$B$4:$B$248,MATCH(ABYSS!C113,PENALTY_OPTION!$L$4:$L$248,0)),0)</f>
        <v>110</v>
      </c>
      <c r="M113" s="147">
        <f>IFERROR(INDEX(ABYSS_MONSTER_LIST!$B:$B,MATCH(ABYSS!C113,ABYSS_MONSTER_LIST!$E:$E,0)),0)</f>
        <v>1172</v>
      </c>
      <c r="N113" s="147">
        <f>IFERROR(INDEX(ATTRIBUTE_GROUP!$B:$B,MATCH(ABYSS!C113,ATTRIBUTE_GROUP!$E:$E,0)),0)</f>
        <v>1172</v>
      </c>
      <c r="O113" s="147">
        <f t="shared" si="7"/>
        <v>1</v>
      </c>
      <c r="P113" s="148">
        <f>INDEX(REWARD!$B$6:$B$4545,MATCH(ABYSS!C113,REWARD!$J$6:$J$4545,0))</f>
        <v>111</v>
      </c>
      <c r="Q113" s="147" t="str">
        <f t="shared" si="8"/>
        <v>GROUP_NAME_17</v>
      </c>
      <c r="R113" s="147" t="str">
        <f t="shared" si="9"/>
        <v>GROUP_DESC_17</v>
      </c>
      <c r="S113" s="147" t="str">
        <f t="shared" si="10"/>
        <v>GROUP_IMAGE_17</v>
      </c>
      <c r="T113" s="148" t="str">
        <f t="shared" si="11"/>
        <v>ABYSS_NAME_11740</v>
      </c>
      <c r="U113" s="147" t="str">
        <f t="shared" si="12"/>
        <v>ABYSS_DESC_17</v>
      </c>
      <c r="V113" s="147" t="str">
        <f t="shared" si="13"/>
        <v>ABYSS_IMAGE_11740</v>
      </c>
    </row>
    <row r="114" spans="1:22" ht="16.5" customHeight="1">
      <c r="A114" s="147">
        <f>10000+D114*ID규칙_비경_그룹_단위+E114*ID규칙_스테이지_타입_단위+COUNTIF($D$4:D114,D114)</f>
        <v>11741</v>
      </c>
      <c r="B114" s="5" t="str">
        <f>VLOOKUP(Q114,STRING!$A$3:$B$28,2,0)</f>
        <v>잊혀진 협곡</v>
      </c>
      <c r="C114" s="5" t="str">
        <f>VLOOKUP(T114,STRING!$A$29:$B$202,2,0)</f>
        <v>숙달 비경: 잠들어 있는 나라 III</v>
      </c>
      <c r="D114" s="148">
        <v>17</v>
      </c>
      <c r="E114" s="148">
        <v>3</v>
      </c>
      <c r="F114" s="147">
        <v>3</v>
      </c>
      <c r="G114" s="148">
        <f>INDEX(ABYSS_CONDITION!$B$4:$B$34,MATCH(ABYSS!B114,ABYSS_CONDITION!$F$4:$F$34,0))</f>
        <v>17</v>
      </c>
      <c r="H114" s="147">
        <v>36</v>
      </c>
      <c r="I114" s="149">
        <v>71</v>
      </c>
      <c r="J114" s="149">
        <v>1</v>
      </c>
      <c r="K114" s="147">
        <v>20</v>
      </c>
      <c r="L114" s="147">
        <f>IFERROR(INDEX(PENALTY_OPTION!$B$4:$B$248,MATCH(ABYSS!C114,PENALTY_OPTION!$L$4:$L$248,0)),0)</f>
        <v>111</v>
      </c>
      <c r="M114" s="147">
        <f>IFERROR(INDEX(ABYSS_MONSTER_LIST!$B:$B,MATCH(ABYSS!C114,ABYSS_MONSTER_LIST!$E:$E,0)),0)</f>
        <v>1173</v>
      </c>
      <c r="N114" s="147">
        <f>IFERROR(INDEX(ATTRIBUTE_GROUP!$B:$B,MATCH(ABYSS!C114,ATTRIBUTE_GROUP!$E:$E,0)),0)</f>
        <v>1173</v>
      </c>
      <c r="O114" s="147">
        <f t="shared" si="7"/>
        <v>1</v>
      </c>
      <c r="P114" s="148">
        <f>INDEX(REWARD!$B$6:$B$4545,MATCH(ABYSS!C114,REWARD!$J$6:$J$4545,0))</f>
        <v>112</v>
      </c>
      <c r="Q114" s="147" t="str">
        <f t="shared" si="8"/>
        <v>GROUP_NAME_17</v>
      </c>
      <c r="R114" s="147" t="str">
        <f t="shared" si="9"/>
        <v>GROUP_DESC_17</v>
      </c>
      <c r="S114" s="147" t="str">
        <f t="shared" si="10"/>
        <v>GROUP_IMAGE_17</v>
      </c>
      <c r="T114" s="148" t="str">
        <f t="shared" si="11"/>
        <v>ABYSS_NAME_11741</v>
      </c>
      <c r="U114" s="147" t="str">
        <f t="shared" si="12"/>
        <v>ABYSS_DESC_17</v>
      </c>
      <c r="V114" s="147" t="str">
        <f t="shared" si="13"/>
        <v>ABYSS_IMAGE_11741</v>
      </c>
    </row>
    <row r="115" spans="1:22" ht="16.5" customHeight="1">
      <c r="A115" s="147">
        <f>10000+D115*ID규칙_비경_그룹_단위+E115*ID규칙_스테이지_타입_단위+COUNTIF($D$4:D115,D115)</f>
        <v>11742</v>
      </c>
      <c r="B115" s="5" t="str">
        <f>VLOOKUP(Q115,STRING!$A$3:$B$28,2,0)</f>
        <v>잊혀진 협곡</v>
      </c>
      <c r="C115" s="5" t="str">
        <f>VLOOKUP(T115,STRING!$A$29:$B$202,2,0)</f>
        <v>숙달 비경: 잠들어 있는 나라 IV</v>
      </c>
      <c r="D115" s="148">
        <v>17</v>
      </c>
      <c r="E115" s="148">
        <v>3</v>
      </c>
      <c r="F115" s="147">
        <v>4</v>
      </c>
      <c r="G115" s="148">
        <f>INDEX(ABYSS_CONDITION!$B$4:$B$34,MATCH(ABYSS!B115,ABYSS_CONDITION!$F$4:$F$34,0))</f>
        <v>17</v>
      </c>
      <c r="H115" s="147">
        <v>45</v>
      </c>
      <c r="I115" s="149">
        <v>88</v>
      </c>
      <c r="J115" s="149">
        <v>1</v>
      </c>
      <c r="K115" s="147">
        <v>20</v>
      </c>
      <c r="L115" s="147">
        <f>IFERROR(INDEX(PENALTY_OPTION!$B$4:$B$248,MATCH(ABYSS!C115,PENALTY_OPTION!$L$4:$L$248,0)),0)</f>
        <v>112</v>
      </c>
      <c r="M115" s="147">
        <f>IFERROR(INDEX(ABYSS_MONSTER_LIST!$B:$B,MATCH(ABYSS!C115,ABYSS_MONSTER_LIST!$E:$E,0)),0)</f>
        <v>1174</v>
      </c>
      <c r="N115" s="147">
        <f>IFERROR(INDEX(ATTRIBUTE_GROUP!$B:$B,MATCH(ABYSS!C115,ATTRIBUTE_GROUP!$E:$E,0)),0)</f>
        <v>1174</v>
      </c>
      <c r="O115" s="147">
        <f t="shared" si="7"/>
        <v>1</v>
      </c>
      <c r="P115" s="148">
        <f>INDEX(REWARD!$B$6:$B$4545,MATCH(ABYSS!C115,REWARD!$J$6:$J$4545,0))</f>
        <v>113</v>
      </c>
      <c r="Q115" s="147" t="str">
        <f t="shared" si="8"/>
        <v>GROUP_NAME_17</v>
      </c>
      <c r="R115" s="147" t="str">
        <f t="shared" si="9"/>
        <v>GROUP_DESC_17</v>
      </c>
      <c r="S115" s="147" t="str">
        <f t="shared" si="10"/>
        <v>GROUP_IMAGE_17</v>
      </c>
      <c r="T115" s="148" t="str">
        <f t="shared" si="11"/>
        <v>ABYSS_NAME_11742</v>
      </c>
      <c r="U115" s="147" t="str">
        <f t="shared" si="12"/>
        <v>ABYSS_DESC_17</v>
      </c>
      <c r="V115" s="147" t="str">
        <f t="shared" si="13"/>
        <v>ABYSS_IMAGE_11742</v>
      </c>
    </row>
    <row r="116" spans="1:22" ht="16.5" customHeight="1">
      <c r="A116" s="147">
        <f>10000+D116*ID규칙_비경_그룹_단위+E116*ID규칙_스테이지_타입_단위+COUNTIF($D$4:D116,D116)</f>
        <v>11831</v>
      </c>
      <c r="B116" s="5" t="str">
        <f>VLOOKUP(Q116,STRING!$A$3:$B$28,2,0)</f>
        <v>태산부</v>
      </c>
      <c r="C116" s="5" t="str">
        <f>VLOOKUP(T116,STRING!$A$29:$B$202,2,0)</f>
        <v>숙달 비경: 뜨거운 화염의 제단 I</v>
      </c>
      <c r="D116" s="148">
        <v>18</v>
      </c>
      <c r="E116" s="148">
        <v>3</v>
      </c>
      <c r="F116" s="147">
        <v>1</v>
      </c>
      <c r="G116" s="148">
        <f>INDEX(ABYSS_CONDITION!$B$4:$B$34,MATCH(ABYSS!B116,ABYSS_CONDITION!$F$4:$F$34,0))</f>
        <v>18</v>
      </c>
      <c r="H116" s="147">
        <v>27</v>
      </c>
      <c r="I116" s="149">
        <v>38</v>
      </c>
      <c r="J116" s="149">
        <v>1</v>
      </c>
      <c r="K116" s="147">
        <v>20</v>
      </c>
      <c r="L116" s="147">
        <f>IFERROR(INDEX(PENALTY_OPTION!$B$4:$B$248,MATCH(ABYSS!C116,PENALTY_OPTION!$L$4:$L$248,0)),0)</f>
        <v>113</v>
      </c>
      <c r="M116" s="147">
        <f>IFERROR(INDEX(ABYSS_MONSTER_LIST!$B:$B,MATCH(ABYSS!C116,ABYSS_MONSTER_LIST!$E:$E,0)),0)</f>
        <v>1181</v>
      </c>
      <c r="N116" s="147">
        <f>IFERROR(INDEX(ATTRIBUTE_GROUP!$B:$B,MATCH(ABYSS!C116,ATTRIBUTE_GROUP!$E:$E,0)),0)</f>
        <v>1181</v>
      </c>
      <c r="O116" s="147">
        <f t="shared" si="7"/>
        <v>1</v>
      </c>
      <c r="P116" s="148">
        <f>INDEX(REWARD!$B$6:$B$4545,MATCH(ABYSS!C116,REWARD!$J$6:$J$4545,0))</f>
        <v>114</v>
      </c>
      <c r="Q116" s="147" t="str">
        <f t="shared" si="8"/>
        <v>GROUP_NAME_18</v>
      </c>
      <c r="R116" s="147" t="str">
        <f t="shared" si="9"/>
        <v>GROUP_DESC_18</v>
      </c>
      <c r="S116" s="147" t="str">
        <f t="shared" si="10"/>
        <v>GROUP_IMAGE_18</v>
      </c>
      <c r="T116" s="148" t="str">
        <f t="shared" si="11"/>
        <v>ABYSS_NAME_11831</v>
      </c>
      <c r="U116" s="147" t="str">
        <f t="shared" si="12"/>
        <v>ABYSS_DESC_18</v>
      </c>
      <c r="V116" s="147" t="str">
        <f t="shared" si="13"/>
        <v>ABYSS_IMAGE_11831</v>
      </c>
    </row>
    <row r="117" spans="1:22" ht="16.5" customHeight="1">
      <c r="A117" s="147">
        <f>10000+D117*ID규칙_비경_그룹_단위+E117*ID규칙_스테이지_타입_단위+COUNTIF($D$4:D117,D117)</f>
        <v>11832</v>
      </c>
      <c r="B117" s="5" t="str">
        <f>VLOOKUP(Q117,STRING!$A$3:$B$28,2,0)</f>
        <v>태산부</v>
      </c>
      <c r="C117" s="5" t="str">
        <f>VLOOKUP(T117,STRING!$A$29:$B$202,2,0)</f>
        <v>숙달 비경: 뜨거운 화염의 제단 II</v>
      </c>
      <c r="D117" s="148">
        <v>18</v>
      </c>
      <c r="E117" s="148">
        <v>3</v>
      </c>
      <c r="F117" s="147">
        <v>2</v>
      </c>
      <c r="G117" s="148">
        <f>INDEX(ABYSS_CONDITION!$B$4:$B$34,MATCH(ABYSS!B117,ABYSS_CONDITION!$F$4:$F$34,0))</f>
        <v>18</v>
      </c>
      <c r="H117" s="147">
        <v>28</v>
      </c>
      <c r="I117" s="149">
        <v>54</v>
      </c>
      <c r="J117" s="149">
        <v>1</v>
      </c>
      <c r="K117" s="147">
        <v>20</v>
      </c>
      <c r="L117" s="147">
        <f>IFERROR(INDEX(PENALTY_OPTION!$B$4:$B$248,MATCH(ABYSS!C117,PENALTY_OPTION!$L$4:$L$248,0)),0)</f>
        <v>114</v>
      </c>
      <c r="M117" s="147">
        <f>IFERROR(INDEX(ABYSS_MONSTER_LIST!$B:$B,MATCH(ABYSS!C117,ABYSS_MONSTER_LIST!$E:$E,0)),0)</f>
        <v>1182</v>
      </c>
      <c r="N117" s="147">
        <f>IFERROR(INDEX(ATTRIBUTE_GROUP!$B:$B,MATCH(ABYSS!C117,ATTRIBUTE_GROUP!$E:$E,0)),0)</f>
        <v>1182</v>
      </c>
      <c r="O117" s="147">
        <f t="shared" si="7"/>
        <v>1</v>
      </c>
      <c r="P117" s="148">
        <f>INDEX(REWARD!$B$6:$B$4545,MATCH(ABYSS!C117,REWARD!$J$6:$J$4545,0))</f>
        <v>115</v>
      </c>
      <c r="Q117" s="147" t="str">
        <f t="shared" si="8"/>
        <v>GROUP_NAME_18</v>
      </c>
      <c r="R117" s="147" t="str">
        <f t="shared" si="9"/>
        <v>GROUP_DESC_18</v>
      </c>
      <c r="S117" s="147" t="str">
        <f t="shared" si="10"/>
        <v>GROUP_IMAGE_18</v>
      </c>
      <c r="T117" s="148" t="str">
        <f t="shared" si="11"/>
        <v>ABYSS_NAME_11832</v>
      </c>
      <c r="U117" s="147" t="str">
        <f t="shared" si="12"/>
        <v>ABYSS_DESC_18</v>
      </c>
      <c r="V117" s="147" t="str">
        <f t="shared" si="13"/>
        <v>ABYSS_IMAGE_11832</v>
      </c>
    </row>
    <row r="118" spans="1:22" ht="16.5" customHeight="1">
      <c r="A118" s="147">
        <f>10000+D118*ID규칙_비경_그룹_단위+E118*ID규칙_스테이지_타입_단위+COUNTIF($D$4:D118,D118)</f>
        <v>11833</v>
      </c>
      <c r="B118" s="5" t="str">
        <f>VLOOKUP(Q118,STRING!$A$3:$B$28,2,0)</f>
        <v>태산부</v>
      </c>
      <c r="C118" s="5" t="str">
        <f>VLOOKUP(T118,STRING!$A$29:$B$202,2,0)</f>
        <v>숙달 비경: 뜨거운 화염의 제단 III</v>
      </c>
      <c r="D118" s="148">
        <v>18</v>
      </c>
      <c r="E118" s="148">
        <v>3</v>
      </c>
      <c r="F118" s="147">
        <v>3</v>
      </c>
      <c r="G118" s="148">
        <f>INDEX(ABYSS_CONDITION!$B$4:$B$34,MATCH(ABYSS!B118,ABYSS_CONDITION!$F$4:$F$34,0))</f>
        <v>18</v>
      </c>
      <c r="H118" s="147">
        <v>36</v>
      </c>
      <c r="I118" s="149">
        <v>71</v>
      </c>
      <c r="J118" s="149">
        <v>1</v>
      </c>
      <c r="K118" s="147">
        <v>20</v>
      </c>
      <c r="L118" s="147">
        <f>IFERROR(INDEX(PENALTY_OPTION!$B$4:$B$248,MATCH(ABYSS!C118,PENALTY_OPTION!$L$4:$L$248,0)),0)</f>
        <v>115</v>
      </c>
      <c r="M118" s="147">
        <f>IFERROR(INDEX(ABYSS_MONSTER_LIST!$B:$B,MATCH(ABYSS!C118,ABYSS_MONSTER_LIST!$E:$E,0)),0)</f>
        <v>1183</v>
      </c>
      <c r="N118" s="147">
        <f>IFERROR(INDEX(ATTRIBUTE_GROUP!$B:$B,MATCH(ABYSS!C118,ATTRIBUTE_GROUP!$E:$E,0)),0)</f>
        <v>1183</v>
      </c>
      <c r="O118" s="147">
        <f t="shared" si="7"/>
        <v>1</v>
      </c>
      <c r="P118" s="148">
        <f>INDEX(REWARD!$B$6:$B$4545,MATCH(ABYSS!C118,REWARD!$J$6:$J$4545,0))</f>
        <v>116</v>
      </c>
      <c r="Q118" s="147" t="str">
        <f t="shared" si="8"/>
        <v>GROUP_NAME_18</v>
      </c>
      <c r="R118" s="147" t="str">
        <f t="shared" si="9"/>
        <v>GROUP_DESC_18</v>
      </c>
      <c r="S118" s="147" t="str">
        <f t="shared" si="10"/>
        <v>GROUP_IMAGE_18</v>
      </c>
      <c r="T118" s="148" t="str">
        <f t="shared" si="11"/>
        <v>ABYSS_NAME_11833</v>
      </c>
      <c r="U118" s="147" t="str">
        <f t="shared" si="12"/>
        <v>ABYSS_DESC_18</v>
      </c>
      <c r="V118" s="147" t="str">
        <f t="shared" si="13"/>
        <v>ABYSS_IMAGE_11833</v>
      </c>
    </row>
    <row r="119" spans="1:22" ht="16.5" customHeight="1">
      <c r="A119" s="147">
        <f>10000+D119*ID규칙_비경_그룹_단위+E119*ID규칙_스테이지_타입_단위+COUNTIF($D$4:D119,D119)</f>
        <v>11834</v>
      </c>
      <c r="B119" s="5" t="str">
        <f>VLOOKUP(Q119,STRING!$A$3:$B$28,2,0)</f>
        <v>태산부</v>
      </c>
      <c r="C119" s="5" t="str">
        <f>VLOOKUP(T119,STRING!$A$29:$B$202,2,0)</f>
        <v>숙달 비경: 뜨거운 화염의 제단 IV</v>
      </c>
      <c r="D119" s="148">
        <v>18</v>
      </c>
      <c r="E119" s="148">
        <v>3</v>
      </c>
      <c r="F119" s="147">
        <v>4</v>
      </c>
      <c r="G119" s="148">
        <f>INDEX(ABYSS_CONDITION!$B$4:$B$34,MATCH(ABYSS!B119,ABYSS_CONDITION!$F$4:$F$34,0))</f>
        <v>18</v>
      </c>
      <c r="H119" s="147">
        <v>45</v>
      </c>
      <c r="I119" s="149">
        <v>88</v>
      </c>
      <c r="J119" s="149">
        <v>1</v>
      </c>
      <c r="K119" s="147">
        <v>20</v>
      </c>
      <c r="L119" s="147">
        <f>IFERROR(INDEX(PENALTY_OPTION!$B$4:$B$248,MATCH(ABYSS!C119,PENALTY_OPTION!$L$4:$L$248,0)),0)</f>
        <v>116</v>
      </c>
      <c r="M119" s="147">
        <f>IFERROR(INDEX(ABYSS_MONSTER_LIST!$B:$B,MATCH(ABYSS!C119,ABYSS_MONSTER_LIST!$E:$E,0)),0)</f>
        <v>1184</v>
      </c>
      <c r="N119" s="147">
        <f>IFERROR(INDEX(ATTRIBUTE_GROUP!$B:$B,MATCH(ABYSS!C119,ATTRIBUTE_GROUP!$E:$E,0)),0)</f>
        <v>1184</v>
      </c>
      <c r="O119" s="147">
        <f t="shared" si="7"/>
        <v>1</v>
      </c>
      <c r="P119" s="148">
        <f>INDEX(REWARD!$B$6:$B$4545,MATCH(ABYSS!C119,REWARD!$J$6:$J$4545,0))</f>
        <v>117</v>
      </c>
      <c r="Q119" s="147" t="str">
        <f t="shared" si="8"/>
        <v>GROUP_NAME_18</v>
      </c>
      <c r="R119" s="147" t="str">
        <f t="shared" si="9"/>
        <v>GROUP_DESC_18</v>
      </c>
      <c r="S119" s="147" t="str">
        <f t="shared" si="10"/>
        <v>GROUP_IMAGE_18</v>
      </c>
      <c r="T119" s="148" t="str">
        <f t="shared" si="11"/>
        <v>ABYSS_NAME_11834</v>
      </c>
      <c r="U119" s="147" t="str">
        <f t="shared" si="12"/>
        <v>ABYSS_DESC_18</v>
      </c>
      <c r="V119" s="147" t="str">
        <f t="shared" si="13"/>
        <v>ABYSS_IMAGE_11834</v>
      </c>
    </row>
    <row r="120" spans="1:22" ht="16.5" customHeight="1">
      <c r="A120" s="147">
        <f>10000+D120*ID규칙_비경_그룹_단위+E120*ID규칙_스테이지_타입_단위+COUNTIF($D$4:D120,D120)</f>
        <v>11835</v>
      </c>
      <c r="B120" s="5" t="str">
        <f>VLOOKUP(Q120,STRING!$A$3:$B$28,2,0)</f>
        <v>태산부</v>
      </c>
      <c r="C120" s="5" t="str">
        <f>VLOOKUP(T120,STRING!$A$29:$B$202,2,0)</f>
        <v>숙달 비경: 깊은 화염의 끝 I</v>
      </c>
      <c r="D120" s="148">
        <v>18</v>
      </c>
      <c r="E120" s="148">
        <v>3</v>
      </c>
      <c r="F120" s="147">
        <v>1</v>
      </c>
      <c r="G120" s="148">
        <f>INDEX(ABYSS_CONDITION!$B$4:$B$34,MATCH(ABYSS!B120,ABYSS_CONDITION!$F$4:$F$34,0))</f>
        <v>18</v>
      </c>
      <c r="H120" s="147">
        <v>27</v>
      </c>
      <c r="I120" s="149">
        <v>38</v>
      </c>
      <c r="J120" s="149">
        <v>1</v>
      </c>
      <c r="K120" s="147">
        <v>20</v>
      </c>
      <c r="L120" s="147">
        <f>IFERROR(INDEX(PENALTY_OPTION!$B$4:$B$248,MATCH(ABYSS!C120,PENALTY_OPTION!$L$4:$L$248,0)),0)</f>
        <v>117</v>
      </c>
      <c r="M120" s="147">
        <f>IFERROR(INDEX(ABYSS_MONSTER_LIST!$B:$B,MATCH(ABYSS!C120,ABYSS_MONSTER_LIST!$E:$E,0)),0)</f>
        <v>1181</v>
      </c>
      <c r="N120" s="147">
        <f>IFERROR(INDEX(ATTRIBUTE_GROUP!$B:$B,MATCH(ABYSS!C120,ATTRIBUTE_GROUP!$E:$E,0)),0)</f>
        <v>1181</v>
      </c>
      <c r="O120" s="147">
        <f t="shared" si="7"/>
        <v>1</v>
      </c>
      <c r="P120" s="148">
        <f>INDEX(REWARD!$B$6:$B$4545,MATCH(ABYSS!C120,REWARD!$J$6:$J$4545,0))</f>
        <v>118</v>
      </c>
      <c r="Q120" s="147" t="str">
        <f t="shared" si="8"/>
        <v>GROUP_NAME_18</v>
      </c>
      <c r="R120" s="147" t="str">
        <f t="shared" si="9"/>
        <v>GROUP_DESC_18</v>
      </c>
      <c r="S120" s="147" t="str">
        <f t="shared" si="10"/>
        <v>GROUP_IMAGE_18</v>
      </c>
      <c r="T120" s="148" t="str">
        <f t="shared" si="11"/>
        <v>ABYSS_NAME_11835</v>
      </c>
      <c r="U120" s="147" t="str">
        <f t="shared" si="12"/>
        <v>ABYSS_DESC_18</v>
      </c>
      <c r="V120" s="147" t="str">
        <f t="shared" si="13"/>
        <v>ABYSS_IMAGE_11835</v>
      </c>
    </row>
    <row r="121" spans="1:22" ht="16.5" customHeight="1">
      <c r="A121" s="147">
        <f>10000+D121*ID규칙_비경_그룹_단위+E121*ID규칙_스테이지_타입_단위+COUNTIF($D$4:D121,D121)</f>
        <v>11836</v>
      </c>
      <c r="B121" s="5" t="str">
        <f>VLOOKUP(Q121,STRING!$A$3:$B$28,2,0)</f>
        <v>태산부</v>
      </c>
      <c r="C121" s="5" t="str">
        <f>VLOOKUP(T121,STRING!$A$29:$B$202,2,0)</f>
        <v>숙달 비경: 깊은 화염의 끝 II</v>
      </c>
      <c r="D121" s="148">
        <v>18</v>
      </c>
      <c r="E121" s="148">
        <v>3</v>
      </c>
      <c r="F121" s="147">
        <v>2</v>
      </c>
      <c r="G121" s="148">
        <f>INDEX(ABYSS_CONDITION!$B$4:$B$34,MATCH(ABYSS!B121,ABYSS_CONDITION!$F$4:$F$34,0))</f>
        <v>18</v>
      </c>
      <c r="H121" s="147">
        <v>28</v>
      </c>
      <c r="I121" s="149">
        <v>54</v>
      </c>
      <c r="J121" s="149">
        <v>1</v>
      </c>
      <c r="K121" s="147">
        <v>20</v>
      </c>
      <c r="L121" s="147">
        <f>IFERROR(INDEX(PENALTY_OPTION!$B$4:$B$248,MATCH(ABYSS!C121,PENALTY_OPTION!$L$4:$L$248,0)),0)</f>
        <v>118</v>
      </c>
      <c r="M121" s="147">
        <f>IFERROR(INDEX(ABYSS_MONSTER_LIST!$B:$B,MATCH(ABYSS!C121,ABYSS_MONSTER_LIST!$E:$E,0)),0)</f>
        <v>1182</v>
      </c>
      <c r="N121" s="147">
        <f>IFERROR(INDEX(ATTRIBUTE_GROUP!$B:$B,MATCH(ABYSS!C121,ATTRIBUTE_GROUP!$E:$E,0)),0)</f>
        <v>1182</v>
      </c>
      <c r="O121" s="147">
        <f t="shared" si="7"/>
        <v>1</v>
      </c>
      <c r="P121" s="148">
        <f>INDEX(REWARD!$B$6:$B$4545,MATCH(ABYSS!C121,REWARD!$J$6:$J$4545,0))</f>
        <v>119</v>
      </c>
      <c r="Q121" s="147" t="str">
        <f t="shared" si="8"/>
        <v>GROUP_NAME_18</v>
      </c>
      <c r="R121" s="147" t="str">
        <f t="shared" si="9"/>
        <v>GROUP_DESC_18</v>
      </c>
      <c r="S121" s="147" t="str">
        <f t="shared" si="10"/>
        <v>GROUP_IMAGE_18</v>
      </c>
      <c r="T121" s="148" t="str">
        <f t="shared" si="11"/>
        <v>ABYSS_NAME_11836</v>
      </c>
      <c r="U121" s="147" t="str">
        <f t="shared" si="12"/>
        <v>ABYSS_DESC_18</v>
      </c>
      <c r="V121" s="147" t="str">
        <f t="shared" si="13"/>
        <v>ABYSS_IMAGE_11836</v>
      </c>
    </row>
    <row r="122" spans="1:22" ht="16.5" customHeight="1">
      <c r="A122" s="147">
        <f>10000+D122*ID규칙_비경_그룹_단위+E122*ID규칙_스테이지_타입_단위+COUNTIF($D$4:D122,D122)</f>
        <v>11837</v>
      </c>
      <c r="B122" s="5" t="str">
        <f>VLOOKUP(Q122,STRING!$A$3:$B$28,2,0)</f>
        <v>태산부</v>
      </c>
      <c r="C122" s="5" t="str">
        <f>VLOOKUP(T122,STRING!$A$29:$B$202,2,0)</f>
        <v>숙달 비경: 깊은 화염의 끝 III</v>
      </c>
      <c r="D122" s="148">
        <v>18</v>
      </c>
      <c r="E122" s="148">
        <v>3</v>
      </c>
      <c r="F122" s="147">
        <v>3</v>
      </c>
      <c r="G122" s="148">
        <f>INDEX(ABYSS_CONDITION!$B$4:$B$34,MATCH(ABYSS!B122,ABYSS_CONDITION!$F$4:$F$34,0))</f>
        <v>18</v>
      </c>
      <c r="H122" s="147">
        <v>36</v>
      </c>
      <c r="I122" s="149">
        <v>71</v>
      </c>
      <c r="J122" s="149">
        <v>1</v>
      </c>
      <c r="K122" s="147">
        <v>20</v>
      </c>
      <c r="L122" s="147">
        <f>IFERROR(INDEX(PENALTY_OPTION!$B$4:$B$248,MATCH(ABYSS!C122,PENALTY_OPTION!$L$4:$L$248,0)),0)</f>
        <v>119</v>
      </c>
      <c r="M122" s="147">
        <f>IFERROR(INDEX(ABYSS_MONSTER_LIST!$B:$B,MATCH(ABYSS!C122,ABYSS_MONSTER_LIST!$E:$E,0)),0)</f>
        <v>1183</v>
      </c>
      <c r="N122" s="147">
        <f>IFERROR(INDEX(ATTRIBUTE_GROUP!$B:$B,MATCH(ABYSS!C122,ATTRIBUTE_GROUP!$E:$E,0)),0)</f>
        <v>1183</v>
      </c>
      <c r="O122" s="147">
        <f t="shared" si="7"/>
        <v>1</v>
      </c>
      <c r="P122" s="148">
        <f>INDEX(REWARD!$B$6:$B$4545,MATCH(ABYSS!C122,REWARD!$J$6:$J$4545,0))</f>
        <v>120</v>
      </c>
      <c r="Q122" s="147" t="str">
        <f t="shared" si="8"/>
        <v>GROUP_NAME_18</v>
      </c>
      <c r="R122" s="147" t="str">
        <f t="shared" si="9"/>
        <v>GROUP_DESC_18</v>
      </c>
      <c r="S122" s="147" t="str">
        <f t="shared" si="10"/>
        <v>GROUP_IMAGE_18</v>
      </c>
      <c r="T122" s="148" t="str">
        <f t="shared" si="11"/>
        <v>ABYSS_NAME_11837</v>
      </c>
      <c r="U122" s="147" t="str">
        <f t="shared" si="12"/>
        <v>ABYSS_DESC_18</v>
      </c>
      <c r="V122" s="147" t="str">
        <f t="shared" si="13"/>
        <v>ABYSS_IMAGE_11837</v>
      </c>
    </row>
    <row r="123" spans="1:22" ht="16.5" customHeight="1">
      <c r="A123" s="147">
        <f>10000+D123*ID규칙_비경_그룹_단위+E123*ID규칙_스테이지_타입_단위+COUNTIF($D$4:D123,D123)</f>
        <v>11838</v>
      </c>
      <c r="B123" s="5" t="str">
        <f>VLOOKUP(Q123,STRING!$A$3:$B$28,2,0)</f>
        <v>태산부</v>
      </c>
      <c r="C123" s="5" t="str">
        <f>VLOOKUP(T123,STRING!$A$29:$B$202,2,0)</f>
        <v>숙달 비경: 깊은 화염의 끝 IV</v>
      </c>
      <c r="D123" s="148">
        <v>18</v>
      </c>
      <c r="E123" s="148">
        <v>3</v>
      </c>
      <c r="F123" s="147">
        <v>4</v>
      </c>
      <c r="G123" s="148">
        <f>INDEX(ABYSS_CONDITION!$B$4:$B$34,MATCH(ABYSS!B123,ABYSS_CONDITION!$F$4:$F$34,0))</f>
        <v>18</v>
      </c>
      <c r="H123" s="147">
        <v>45</v>
      </c>
      <c r="I123" s="149">
        <v>88</v>
      </c>
      <c r="J123" s="149">
        <v>1</v>
      </c>
      <c r="K123" s="147">
        <v>20</v>
      </c>
      <c r="L123" s="147">
        <f>IFERROR(INDEX(PENALTY_OPTION!$B$4:$B$248,MATCH(ABYSS!C123,PENALTY_OPTION!$L$4:$L$248,0)),0)</f>
        <v>120</v>
      </c>
      <c r="M123" s="147">
        <f>IFERROR(INDEX(ABYSS_MONSTER_LIST!$B:$B,MATCH(ABYSS!C123,ABYSS_MONSTER_LIST!$E:$E,0)),0)</f>
        <v>1184</v>
      </c>
      <c r="N123" s="147">
        <f>IFERROR(INDEX(ATTRIBUTE_GROUP!$B:$B,MATCH(ABYSS!C123,ATTRIBUTE_GROUP!$E:$E,0)),0)</f>
        <v>1184</v>
      </c>
      <c r="O123" s="147">
        <f t="shared" si="7"/>
        <v>1</v>
      </c>
      <c r="P123" s="148">
        <f>INDEX(REWARD!$B$6:$B$4545,MATCH(ABYSS!C123,REWARD!$J$6:$J$4545,0))</f>
        <v>121</v>
      </c>
      <c r="Q123" s="147" t="str">
        <f t="shared" si="8"/>
        <v>GROUP_NAME_18</v>
      </c>
      <c r="R123" s="147" t="str">
        <f t="shared" si="9"/>
        <v>GROUP_DESC_18</v>
      </c>
      <c r="S123" s="147" t="str">
        <f t="shared" si="10"/>
        <v>GROUP_IMAGE_18</v>
      </c>
      <c r="T123" s="148" t="str">
        <f t="shared" si="11"/>
        <v>ABYSS_NAME_11838</v>
      </c>
      <c r="U123" s="147" t="str">
        <f t="shared" si="12"/>
        <v>ABYSS_DESC_18</v>
      </c>
      <c r="V123" s="147" t="str">
        <f t="shared" si="13"/>
        <v>ABYSS_IMAGE_11838</v>
      </c>
    </row>
    <row r="124" spans="1:22" ht="16.5" customHeight="1">
      <c r="A124" s="147">
        <f>10000+D124*ID규칙_비경_그룹_단위+E124*ID규칙_스테이지_타입_단위+COUNTIF($D$4:D124,D124)</f>
        <v>11839</v>
      </c>
      <c r="B124" s="5" t="str">
        <f>VLOOKUP(Q124,STRING!$A$3:$B$28,2,0)</f>
        <v>태산부</v>
      </c>
      <c r="C124" s="5" t="str">
        <f>VLOOKUP(T124,STRING!$A$29:$B$202,2,0)</f>
        <v>숙달 비경: 불사른 고리 I</v>
      </c>
      <c r="D124" s="148">
        <v>18</v>
      </c>
      <c r="E124" s="148">
        <v>3</v>
      </c>
      <c r="F124" s="147">
        <v>1</v>
      </c>
      <c r="G124" s="148">
        <f>INDEX(ABYSS_CONDITION!$B$4:$B$34,MATCH(ABYSS!B124,ABYSS_CONDITION!$F$4:$F$34,0))</f>
        <v>18</v>
      </c>
      <c r="H124" s="147">
        <v>27</v>
      </c>
      <c r="I124" s="149">
        <v>38</v>
      </c>
      <c r="J124" s="149">
        <v>1</v>
      </c>
      <c r="K124" s="147">
        <v>20</v>
      </c>
      <c r="L124" s="147">
        <f>IFERROR(INDEX(PENALTY_OPTION!$B$4:$B$248,MATCH(ABYSS!C124,PENALTY_OPTION!$L$4:$L$248,0)),0)</f>
        <v>121</v>
      </c>
      <c r="M124" s="147">
        <f>IFERROR(INDEX(ABYSS_MONSTER_LIST!$B:$B,MATCH(ABYSS!C124,ABYSS_MONSTER_LIST!$E:$E,0)),0)</f>
        <v>1181</v>
      </c>
      <c r="N124" s="147">
        <f>IFERROR(INDEX(ATTRIBUTE_GROUP!$B:$B,MATCH(ABYSS!C124,ATTRIBUTE_GROUP!$E:$E,0)),0)</f>
        <v>1181</v>
      </c>
      <c r="O124" s="147">
        <f t="shared" si="7"/>
        <v>1</v>
      </c>
      <c r="P124" s="148">
        <f>INDEX(REWARD!$B$6:$B$4545,MATCH(ABYSS!C124,REWARD!$J$6:$J$4545,0))</f>
        <v>122</v>
      </c>
      <c r="Q124" s="147" t="str">
        <f t="shared" si="8"/>
        <v>GROUP_NAME_18</v>
      </c>
      <c r="R124" s="147" t="str">
        <f t="shared" si="9"/>
        <v>GROUP_DESC_18</v>
      </c>
      <c r="S124" s="147" t="str">
        <f t="shared" si="10"/>
        <v>GROUP_IMAGE_18</v>
      </c>
      <c r="T124" s="148" t="str">
        <f t="shared" si="11"/>
        <v>ABYSS_NAME_11839</v>
      </c>
      <c r="U124" s="147" t="str">
        <f t="shared" si="12"/>
        <v>ABYSS_DESC_18</v>
      </c>
      <c r="V124" s="147" t="str">
        <f t="shared" si="13"/>
        <v>ABYSS_IMAGE_11839</v>
      </c>
    </row>
    <row r="125" spans="1:22" ht="16.5" customHeight="1">
      <c r="A125" s="147">
        <f>10000+D125*ID규칙_비경_그룹_단위+E125*ID규칙_스테이지_타입_단위+COUNTIF($D$4:D125,D125)</f>
        <v>11840</v>
      </c>
      <c r="B125" s="5" t="str">
        <f>VLOOKUP(Q125,STRING!$A$3:$B$28,2,0)</f>
        <v>태산부</v>
      </c>
      <c r="C125" s="5" t="str">
        <f>VLOOKUP(T125,STRING!$A$29:$B$202,2,0)</f>
        <v>숙달 비경: 불사른 고리 II</v>
      </c>
      <c r="D125" s="148">
        <v>18</v>
      </c>
      <c r="E125" s="148">
        <v>3</v>
      </c>
      <c r="F125" s="147">
        <v>2</v>
      </c>
      <c r="G125" s="148">
        <f>INDEX(ABYSS_CONDITION!$B$4:$B$34,MATCH(ABYSS!B125,ABYSS_CONDITION!$F$4:$F$34,0))</f>
        <v>18</v>
      </c>
      <c r="H125" s="147">
        <v>28</v>
      </c>
      <c r="I125" s="149">
        <v>54</v>
      </c>
      <c r="J125" s="149">
        <v>1</v>
      </c>
      <c r="K125" s="147">
        <v>20</v>
      </c>
      <c r="L125" s="147">
        <f>IFERROR(INDEX(PENALTY_OPTION!$B$4:$B$248,MATCH(ABYSS!C125,PENALTY_OPTION!$L$4:$L$248,0)),0)</f>
        <v>122</v>
      </c>
      <c r="M125" s="147">
        <f>IFERROR(INDEX(ABYSS_MONSTER_LIST!$B:$B,MATCH(ABYSS!C125,ABYSS_MONSTER_LIST!$E:$E,0)),0)</f>
        <v>1182</v>
      </c>
      <c r="N125" s="147">
        <f>IFERROR(INDEX(ATTRIBUTE_GROUP!$B:$B,MATCH(ABYSS!C125,ATTRIBUTE_GROUP!$E:$E,0)),0)</f>
        <v>1182</v>
      </c>
      <c r="O125" s="147">
        <f t="shared" si="7"/>
        <v>1</v>
      </c>
      <c r="P125" s="148">
        <f>INDEX(REWARD!$B$6:$B$4545,MATCH(ABYSS!C125,REWARD!$J$6:$J$4545,0))</f>
        <v>123</v>
      </c>
      <c r="Q125" s="147" t="str">
        <f t="shared" si="8"/>
        <v>GROUP_NAME_18</v>
      </c>
      <c r="R125" s="147" t="str">
        <f t="shared" si="9"/>
        <v>GROUP_DESC_18</v>
      </c>
      <c r="S125" s="147" t="str">
        <f t="shared" si="10"/>
        <v>GROUP_IMAGE_18</v>
      </c>
      <c r="T125" s="148" t="str">
        <f t="shared" si="11"/>
        <v>ABYSS_NAME_11840</v>
      </c>
      <c r="U125" s="147" t="str">
        <f t="shared" si="12"/>
        <v>ABYSS_DESC_18</v>
      </c>
      <c r="V125" s="147" t="str">
        <f t="shared" si="13"/>
        <v>ABYSS_IMAGE_11840</v>
      </c>
    </row>
    <row r="126" spans="1:22" ht="16.5" customHeight="1">
      <c r="A126" s="147">
        <f>10000+D126*ID규칙_비경_그룹_단위+E126*ID규칙_스테이지_타입_단위+COUNTIF($D$4:D126,D126)</f>
        <v>11841</v>
      </c>
      <c r="B126" s="5" t="str">
        <f>VLOOKUP(Q126,STRING!$A$3:$B$28,2,0)</f>
        <v>태산부</v>
      </c>
      <c r="C126" s="5" t="str">
        <f>VLOOKUP(T126,STRING!$A$29:$B$202,2,0)</f>
        <v>숙달 비경: 불사른 고리 III</v>
      </c>
      <c r="D126" s="148">
        <v>18</v>
      </c>
      <c r="E126" s="148">
        <v>3</v>
      </c>
      <c r="F126" s="147">
        <v>3</v>
      </c>
      <c r="G126" s="148">
        <f>INDEX(ABYSS_CONDITION!$B$4:$B$34,MATCH(ABYSS!B126,ABYSS_CONDITION!$F$4:$F$34,0))</f>
        <v>18</v>
      </c>
      <c r="H126" s="147">
        <v>36</v>
      </c>
      <c r="I126" s="149">
        <v>71</v>
      </c>
      <c r="J126" s="149">
        <v>1</v>
      </c>
      <c r="K126" s="147">
        <v>20</v>
      </c>
      <c r="L126" s="147">
        <f>IFERROR(INDEX(PENALTY_OPTION!$B$4:$B$248,MATCH(ABYSS!C126,PENALTY_OPTION!$L$4:$L$248,0)),0)</f>
        <v>123</v>
      </c>
      <c r="M126" s="147">
        <f>IFERROR(INDEX(ABYSS_MONSTER_LIST!$B:$B,MATCH(ABYSS!C126,ABYSS_MONSTER_LIST!$E:$E,0)),0)</f>
        <v>1183</v>
      </c>
      <c r="N126" s="147">
        <f>IFERROR(INDEX(ATTRIBUTE_GROUP!$B:$B,MATCH(ABYSS!C126,ATTRIBUTE_GROUP!$E:$E,0)),0)</f>
        <v>1183</v>
      </c>
      <c r="O126" s="147">
        <f t="shared" si="7"/>
        <v>1</v>
      </c>
      <c r="P126" s="148">
        <f>INDEX(REWARD!$B$6:$B$4545,MATCH(ABYSS!C126,REWARD!$J$6:$J$4545,0))</f>
        <v>124</v>
      </c>
      <c r="Q126" s="147" t="str">
        <f t="shared" si="8"/>
        <v>GROUP_NAME_18</v>
      </c>
      <c r="R126" s="147" t="str">
        <f t="shared" si="9"/>
        <v>GROUP_DESC_18</v>
      </c>
      <c r="S126" s="147" t="str">
        <f t="shared" si="10"/>
        <v>GROUP_IMAGE_18</v>
      </c>
      <c r="T126" s="148" t="str">
        <f t="shared" si="11"/>
        <v>ABYSS_NAME_11841</v>
      </c>
      <c r="U126" s="147" t="str">
        <f t="shared" si="12"/>
        <v>ABYSS_DESC_18</v>
      </c>
      <c r="V126" s="147" t="str">
        <f t="shared" si="13"/>
        <v>ABYSS_IMAGE_11841</v>
      </c>
    </row>
    <row r="127" spans="1:22" ht="16.5" customHeight="1">
      <c r="A127" s="147">
        <f>10000+D127*ID규칙_비경_그룹_단위+E127*ID규칙_스테이지_타입_단위+COUNTIF($D$4:D127,D127)</f>
        <v>11842</v>
      </c>
      <c r="B127" s="5" t="str">
        <f>VLOOKUP(Q127,STRING!$A$3:$B$28,2,0)</f>
        <v>태산부</v>
      </c>
      <c r="C127" s="5" t="str">
        <f>VLOOKUP(T127,STRING!$A$29:$B$202,2,0)</f>
        <v>숙달 비경: 불사른 고리 IV</v>
      </c>
      <c r="D127" s="148">
        <v>18</v>
      </c>
      <c r="E127" s="148">
        <v>3</v>
      </c>
      <c r="F127" s="147">
        <v>4</v>
      </c>
      <c r="G127" s="148">
        <f>INDEX(ABYSS_CONDITION!$B$4:$B$34,MATCH(ABYSS!B127,ABYSS_CONDITION!$F$4:$F$34,0))</f>
        <v>18</v>
      </c>
      <c r="H127" s="147">
        <v>45</v>
      </c>
      <c r="I127" s="149">
        <v>88</v>
      </c>
      <c r="J127" s="149">
        <v>1</v>
      </c>
      <c r="K127" s="147">
        <v>20</v>
      </c>
      <c r="L127" s="147">
        <f>IFERROR(INDEX(PENALTY_OPTION!$B$4:$B$248,MATCH(ABYSS!C127,PENALTY_OPTION!$L$4:$L$248,0)),0)</f>
        <v>124</v>
      </c>
      <c r="M127" s="147">
        <f>IFERROR(INDEX(ABYSS_MONSTER_LIST!$B:$B,MATCH(ABYSS!C127,ABYSS_MONSTER_LIST!$E:$E,0)),0)</f>
        <v>1184</v>
      </c>
      <c r="N127" s="147">
        <f>IFERROR(INDEX(ATTRIBUTE_GROUP!$B:$B,MATCH(ABYSS!C127,ATTRIBUTE_GROUP!$E:$E,0)),0)</f>
        <v>1184</v>
      </c>
      <c r="O127" s="147">
        <f t="shared" si="7"/>
        <v>1</v>
      </c>
      <c r="P127" s="148">
        <f>INDEX(REWARD!$B$6:$B$4545,MATCH(ABYSS!C127,REWARD!$J$6:$J$4545,0))</f>
        <v>125</v>
      </c>
      <c r="Q127" s="147" t="str">
        <f t="shared" si="8"/>
        <v>GROUP_NAME_18</v>
      </c>
      <c r="R127" s="147" t="str">
        <f t="shared" si="9"/>
        <v>GROUP_DESC_18</v>
      </c>
      <c r="S127" s="147" t="str">
        <f t="shared" si="10"/>
        <v>GROUP_IMAGE_18</v>
      </c>
      <c r="T127" s="148" t="str">
        <f t="shared" si="11"/>
        <v>ABYSS_NAME_11842</v>
      </c>
      <c r="U127" s="147" t="str">
        <f t="shared" si="12"/>
        <v>ABYSS_DESC_18</v>
      </c>
      <c r="V127" s="147" t="str">
        <f t="shared" si="13"/>
        <v>ABYSS_IMAGE_11842</v>
      </c>
    </row>
    <row r="128" spans="1:22" ht="16.5" customHeight="1">
      <c r="A128" s="147">
        <f>10000+D128*ID규칙_비경_그룹_단위+E128*ID규칙_스테이지_타입_단위+COUNTIF($D$4:D128,D128)</f>
        <v>11931</v>
      </c>
      <c r="B128" s="5" t="str">
        <f>VLOOKUP(Q128,STRING!$A$3:$B$28,2,0)</f>
        <v>보랏빛 정원</v>
      </c>
      <c r="C128" s="5" t="str">
        <f>VLOOKUP(T128,STRING!$A$29:$B$202,2,0)</f>
        <v>숙달 비경: 보랏빛으로 물든 나라 I</v>
      </c>
      <c r="D128" s="148">
        <v>19</v>
      </c>
      <c r="E128" s="148">
        <v>3</v>
      </c>
      <c r="F128" s="147">
        <v>1</v>
      </c>
      <c r="G128" s="148">
        <f>INDEX(ABYSS_CONDITION!$B$4:$B$34,MATCH(ABYSS!B128,ABYSS_CONDITION!$F$4:$F$34,0))</f>
        <v>19</v>
      </c>
      <c r="H128" s="147">
        <v>30</v>
      </c>
      <c r="I128" s="149">
        <v>38</v>
      </c>
      <c r="J128" s="149">
        <v>1</v>
      </c>
      <c r="K128" s="147">
        <v>20</v>
      </c>
      <c r="L128" s="147">
        <f>IFERROR(INDEX(PENALTY_OPTION!$B$4:$B$248,MATCH(ABYSS!C128,PENALTY_OPTION!$L$4:$L$248,0)),0)</f>
        <v>125</v>
      </c>
      <c r="M128" s="147">
        <f>IFERROR(INDEX(ABYSS_MONSTER_LIST!$B:$B,MATCH(ABYSS!C128,ABYSS_MONSTER_LIST!$E:$E,0)),0)</f>
        <v>1191</v>
      </c>
      <c r="N128" s="147">
        <f>IFERROR(INDEX(ATTRIBUTE_GROUP!$B:$B,MATCH(ABYSS!C128,ATTRIBUTE_GROUP!$E:$E,0)),0)</f>
        <v>1191</v>
      </c>
      <c r="O128" s="147">
        <f t="shared" si="7"/>
        <v>1</v>
      </c>
      <c r="P128" s="148">
        <f>INDEX(REWARD!$B$6:$B$4545,MATCH(ABYSS!C128,REWARD!$J$6:$J$4545,0))</f>
        <v>126</v>
      </c>
      <c r="Q128" s="147" t="str">
        <f t="shared" si="8"/>
        <v>GROUP_NAME_19</v>
      </c>
      <c r="R128" s="147" t="str">
        <f t="shared" si="9"/>
        <v>GROUP_DESC_19</v>
      </c>
      <c r="S128" s="147" t="str">
        <f t="shared" si="10"/>
        <v>GROUP_IMAGE_19</v>
      </c>
      <c r="T128" s="148" t="str">
        <f t="shared" si="11"/>
        <v>ABYSS_NAME_11931</v>
      </c>
      <c r="U128" s="147" t="str">
        <f t="shared" si="12"/>
        <v>ABYSS_DESC_19</v>
      </c>
      <c r="V128" s="147" t="str">
        <f t="shared" si="13"/>
        <v>ABYSS_IMAGE_11931</v>
      </c>
    </row>
    <row r="129" spans="1:22" ht="16.5" customHeight="1">
      <c r="A129" s="147">
        <f>10000+D129*ID규칙_비경_그룹_단위+E129*ID규칙_스테이지_타입_단위+COUNTIF($D$4:D129,D129)</f>
        <v>11932</v>
      </c>
      <c r="B129" s="5" t="str">
        <f>VLOOKUP(Q129,STRING!$A$3:$B$28,2,0)</f>
        <v>보랏빛 정원</v>
      </c>
      <c r="C129" s="5" t="str">
        <f>VLOOKUP(T129,STRING!$A$29:$B$202,2,0)</f>
        <v>숙달 비경: 보랏빛으로 물든 나라 II</v>
      </c>
      <c r="D129" s="148">
        <v>19</v>
      </c>
      <c r="E129" s="148">
        <v>3</v>
      </c>
      <c r="F129" s="147">
        <v>2</v>
      </c>
      <c r="G129" s="148">
        <f>INDEX(ABYSS_CONDITION!$B$4:$B$34,MATCH(ABYSS!B129,ABYSS_CONDITION!$F$4:$F$34,0))</f>
        <v>19</v>
      </c>
      <c r="H129" s="147">
        <v>30</v>
      </c>
      <c r="I129" s="149">
        <v>54</v>
      </c>
      <c r="J129" s="149">
        <v>1</v>
      </c>
      <c r="K129" s="147">
        <v>20</v>
      </c>
      <c r="L129" s="147">
        <f>IFERROR(INDEX(PENALTY_OPTION!$B$4:$B$248,MATCH(ABYSS!C129,PENALTY_OPTION!$L$4:$L$248,0)),0)</f>
        <v>126</v>
      </c>
      <c r="M129" s="147">
        <f>IFERROR(INDEX(ABYSS_MONSTER_LIST!$B:$B,MATCH(ABYSS!C129,ABYSS_MONSTER_LIST!$E:$E,0)),0)</f>
        <v>1192</v>
      </c>
      <c r="N129" s="147">
        <f>IFERROR(INDEX(ATTRIBUTE_GROUP!$B:$B,MATCH(ABYSS!C129,ATTRIBUTE_GROUP!$E:$E,0)),0)</f>
        <v>1192</v>
      </c>
      <c r="O129" s="147">
        <f t="shared" si="7"/>
        <v>1</v>
      </c>
      <c r="P129" s="148">
        <f>INDEX(REWARD!$B$6:$B$4545,MATCH(ABYSS!C129,REWARD!$J$6:$J$4545,0))</f>
        <v>127</v>
      </c>
      <c r="Q129" s="147" t="str">
        <f t="shared" si="8"/>
        <v>GROUP_NAME_19</v>
      </c>
      <c r="R129" s="147" t="str">
        <f t="shared" si="9"/>
        <v>GROUP_DESC_19</v>
      </c>
      <c r="S129" s="147" t="str">
        <f t="shared" si="10"/>
        <v>GROUP_IMAGE_19</v>
      </c>
      <c r="T129" s="148" t="str">
        <f t="shared" si="11"/>
        <v>ABYSS_NAME_11932</v>
      </c>
      <c r="U129" s="147" t="str">
        <f t="shared" si="12"/>
        <v>ABYSS_DESC_19</v>
      </c>
      <c r="V129" s="147" t="str">
        <f t="shared" si="13"/>
        <v>ABYSS_IMAGE_11932</v>
      </c>
    </row>
    <row r="130" spans="1:22" ht="16.5" customHeight="1">
      <c r="A130" s="147">
        <f>10000+D130*ID규칙_비경_그룹_단위+E130*ID규칙_스테이지_타입_단위+COUNTIF($D$4:D130,D130)</f>
        <v>11933</v>
      </c>
      <c r="B130" s="5" t="str">
        <f>VLOOKUP(Q130,STRING!$A$3:$B$28,2,0)</f>
        <v>보랏빛 정원</v>
      </c>
      <c r="C130" s="5" t="str">
        <f>VLOOKUP(T130,STRING!$A$29:$B$202,2,0)</f>
        <v>숙달 비경: 보랏빛으로 물든 나라 III</v>
      </c>
      <c r="D130" s="148">
        <v>19</v>
      </c>
      <c r="E130" s="148">
        <v>3</v>
      </c>
      <c r="F130" s="147">
        <v>3</v>
      </c>
      <c r="G130" s="148">
        <f>INDEX(ABYSS_CONDITION!$B$4:$B$34,MATCH(ABYSS!B130,ABYSS_CONDITION!$F$4:$F$34,0))</f>
        <v>19</v>
      </c>
      <c r="H130" s="147">
        <v>36</v>
      </c>
      <c r="I130" s="149">
        <v>71</v>
      </c>
      <c r="J130" s="149">
        <v>1</v>
      </c>
      <c r="K130" s="147">
        <v>20</v>
      </c>
      <c r="L130" s="147">
        <f>IFERROR(INDEX(PENALTY_OPTION!$B$4:$B$248,MATCH(ABYSS!C130,PENALTY_OPTION!$L$4:$L$248,0)),0)</f>
        <v>127</v>
      </c>
      <c r="M130" s="147">
        <f>IFERROR(INDEX(ABYSS_MONSTER_LIST!$B:$B,MATCH(ABYSS!C130,ABYSS_MONSTER_LIST!$E:$E,0)),0)</f>
        <v>1193</v>
      </c>
      <c r="N130" s="147">
        <f>IFERROR(INDEX(ATTRIBUTE_GROUP!$B:$B,MATCH(ABYSS!C130,ATTRIBUTE_GROUP!$E:$E,0)),0)</f>
        <v>1193</v>
      </c>
      <c r="O130" s="147">
        <f t="shared" si="7"/>
        <v>1</v>
      </c>
      <c r="P130" s="148">
        <f>INDEX(REWARD!$B$6:$B$4545,MATCH(ABYSS!C130,REWARD!$J$6:$J$4545,0))</f>
        <v>128</v>
      </c>
      <c r="Q130" s="147" t="str">
        <f t="shared" si="8"/>
        <v>GROUP_NAME_19</v>
      </c>
      <c r="R130" s="147" t="str">
        <f t="shared" si="9"/>
        <v>GROUP_DESC_19</v>
      </c>
      <c r="S130" s="147" t="str">
        <f t="shared" si="10"/>
        <v>GROUP_IMAGE_19</v>
      </c>
      <c r="T130" s="148" t="str">
        <f t="shared" si="11"/>
        <v>ABYSS_NAME_11933</v>
      </c>
      <c r="U130" s="147" t="str">
        <f t="shared" si="12"/>
        <v>ABYSS_DESC_19</v>
      </c>
      <c r="V130" s="147" t="str">
        <f t="shared" si="13"/>
        <v>ABYSS_IMAGE_11933</v>
      </c>
    </row>
    <row r="131" spans="1:22" ht="16.5" customHeight="1">
      <c r="A131" s="147">
        <f>10000+D131*ID규칙_비경_그룹_단위+E131*ID규칙_스테이지_타입_단위+COUNTIF($D$4:D131,D131)</f>
        <v>11934</v>
      </c>
      <c r="B131" s="5" t="str">
        <f>VLOOKUP(Q131,STRING!$A$3:$B$28,2,0)</f>
        <v>보랏빛 정원</v>
      </c>
      <c r="C131" s="5" t="str">
        <f>VLOOKUP(T131,STRING!$A$29:$B$202,2,0)</f>
        <v>숙달 비경: 보랏빛으로 물든 나라 IV</v>
      </c>
      <c r="D131" s="148">
        <v>19</v>
      </c>
      <c r="E131" s="148">
        <v>3</v>
      </c>
      <c r="F131" s="147">
        <v>4</v>
      </c>
      <c r="G131" s="148">
        <f>INDEX(ABYSS_CONDITION!$B$4:$B$34,MATCH(ABYSS!B131,ABYSS_CONDITION!$F$4:$F$34,0))</f>
        <v>19</v>
      </c>
      <c r="H131" s="147">
        <v>45</v>
      </c>
      <c r="I131" s="149">
        <v>88</v>
      </c>
      <c r="J131" s="149">
        <v>1</v>
      </c>
      <c r="K131" s="147">
        <v>20</v>
      </c>
      <c r="L131" s="147">
        <f>IFERROR(INDEX(PENALTY_OPTION!$B$4:$B$248,MATCH(ABYSS!C131,PENALTY_OPTION!$L$4:$L$248,0)),0)</f>
        <v>128</v>
      </c>
      <c r="M131" s="147">
        <f>IFERROR(INDEX(ABYSS_MONSTER_LIST!$B:$B,MATCH(ABYSS!C131,ABYSS_MONSTER_LIST!$E:$E,0)),0)</f>
        <v>1194</v>
      </c>
      <c r="N131" s="147">
        <f>IFERROR(INDEX(ATTRIBUTE_GROUP!$B:$B,MATCH(ABYSS!C131,ATTRIBUTE_GROUP!$E:$E,0)),0)</f>
        <v>1194</v>
      </c>
      <c r="O131" s="147">
        <f t="shared" si="7"/>
        <v>1</v>
      </c>
      <c r="P131" s="148">
        <f>INDEX(REWARD!$B$6:$B$4545,MATCH(ABYSS!C131,REWARD!$J$6:$J$4545,0))</f>
        <v>129</v>
      </c>
      <c r="Q131" s="147" t="str">
        <f t="shared" si="8"/>
        <v>GROUP_NAME_19</v>
      </c>
      <c r="R131" s="147" t="str">
        <f t="shared" si="9"/>
        <v>GROUP_DESC_19</v>
      </c>
      <c r="S131" s="147" t="str">
        <f t="shared" si="10"/>
        <v>GROUP_IMAGE_19</v>
      </c>
      <c r="T131" s="148" t="str">
        <f t="shared" si="11"/>
        <v>ABYSS_NAME_11934</v>
      </c>
      <c r="U131" s="147" t="str">
        <f t="shared" si="12"/>
        <v>ABYSS_DESC_19</v>
      </c>
      <c r="V131" s="147" t="str">
        <f t="shared" si="13"/>
        <v>ABYSS_IMAGE_11934</v>
      </c>
    </row>
    <row r="132" spans="1:22" ht="16.5" customHeight="1">
      <c r="A132" s="147">
        <f>10000+D132*ID규칙_비경_그룹_단위+E132*ID규칙_스테이지_타입_단위+COUNTIF($D$4:D132,D132)</f>
        <v>11935</v>
      </c>
      <c r="B132" s="5" t="str">
        <f>VLOOKUP(Q132,STRING!$A$3:$B$28,2,0)</f>
        <v>보랏빛 정원</v>
      </c>
      <c r="C132" s="5" t="str">
        <f>VLOOKUP(T132,STRING!$A$29:$B$202,2,0)</f>
        <v>숙달 비경: 첫 천둥의 골짜기 I</v>
      </c>
      <c r="D132" s="148">
        <v>19</v>
      </c>
      <c r="E132" s="148">
        <v>3</v>
      </c>
      <c r="F132" s="147">
        <v>1</v>
      </c>
      <c r="G132" s="148">
        <f>INDEX(ABYSS_CONDITION!$B$4:$B$34,MATCH(ABYSS!B132,ABYSS_CONDITION!$F$4:$F$34,0))</f>
        <v>19</v>
      </c>
      <c r="H132" s="147">
        <v>30</v>
      </c>
      <c r="I132" s="149">
        <v>38</v>
      </c>
      <c r="J132" s="149">
        <v>1</v>
      </c>
      <c r="K132" s="147">
        <v>20</v>
      </c>
      <c r="L132" s="147">
        <f>IFERROR(INDEX(PENALTY_OPTION!$B$4:$B$248,MATCH(ABYSS!C132,PENALTY_OPTION!$L$4:$L$248,0)),0)</f>
        <v>129</v>
      </c>
      <c r="M132" s="147">
        <f>IFERROR(INDEX(ABYSS_MONSTER_LIST!$B:$B,MATCH(ABYSS!C132,ABYSS_MONSTER_LIST!$E:$E,0)),0)</f>
        <v>1191</v>
      </c>
      <c r="N132" s="147">
        <f>IFERROR(INDEX(ATTRIBUTE_GROUP!$B:$B,MATCH(ABYSS!C132,ATTRIBUTE_GROUP!$E:$E,0)),0)</f>
        <v>1191</v>
      </c>
      <c r="O132" s="147">
        <f t="shared" si="7"/>
        <v>1</v>
      </c>
      <c r="P132" s="148">
        <f>INDEX(REWARD!$B$6:$B$4545,MATCH(ABYSS!C132,REWARD!$J$6:$J$4545,0))</f>
        <v>130</v>
      </c>
      <c r="Q132" s="147" t="str">
        <f t="shared" si="8"/>
        <v>GROUP_NAME_19</v>
      </c>
      <c r="R132" s="147" t="str">
        <f t="shared" si="9"/>
        <v>GROUP_DESC_19</v>
      </c>
      <c r="S132" s="147" t="str">
        <f t="shared" si="10"/>
        <v>GROUP_IMAGE_19</v>
      </c>
      <c r="T132" s="148" t="str">
        <f t="shared" si="11"/>
        <v>ABYSS_NAME_11935</v>
      </c>
      <c r="U132" s="147" t="str">
        <f t="shared" si="12"/>
        <v>ABYSS_DESC_19</v>
      </c>
      <c r="V132" s="147" t="str">
        <f t="shared" si="13"/>
        <v>ABYSS_IMAGE_11935</v>
      </c>
    </row>
    <row r="133" spans="1:22" ht="16.5" customHeight="1">
      <c r="A133" s="147">
        <f>10000+D133*ID규칙_비경_그룹_단위+E133*ID규칙_스테이지_타입_단위+COUNTIF($D$4:D133,D133)</f>
        <v>11936</v>
      </c>
      <c r="B133" s="5" t="str">
        <f>VLOOKUP(Q133,STRING!$A$3:$B$28,2,0)</f>
        <v>보랏빛 정원</v>
      </c>
      <c r="C133" s="5" t="str">
        <f>VLOOKUP(T133,STRING!$A$29:$B$202,2,0)</f>
        <v>숙달 비경: 첫 천둥의 골짜기 II</v>
      </c>
      <c r="D133" s="148">
        <v>19</v>
      </c>
      <c r="E133" s="148">
        <v>3</v>
      </c>
      <c r="F133" s="147">
        <v>2</v>
      </c>
      <c r="G133" s="148">
        <f>INDEX(ABYSS_CONDITION!$B$4:$B$34,MATCH(ABYSS!B133,ABYSS_CONDITION!$F$4:$F$34,0))</f>
        <v>19</v>
      </c>
      <c r="H133" s="147">
        <v>30</v>
      </c>
      <c r="I133" s="149">
        <v>54</v>
      </c>
      <c r="J133" s="149">
        <v>1</v>
      </c>
      <c r="K133" s="147">
        <v>20</v>
      </c>
      <c r="L133" s="147">
        <f>IFERROR(INDEX(PENALTY_OPTION!$B$4:$B$248,MATCH(ABYSS!C133,PENALTY_OPTION!$L$4:$L$248,0)),0)</f>
        <v>130</v>
      </c>
      <c r="M133" s="147">
        <f>IFERROR(INDEX(ABYSS_MONSTER_LIST!$B:$B,MATCH(ABYSS!C133,ABYSS_MONSTER_LIST!$E:$E,0)),0)</f>
        <v>1192</v>
      </c>
      <c r="N133" s="147">
        <f>IFERROR(INDEX(ATTRIBUTE_GROUP!$B:$B,MATCH(ABYSS!C133,ATTRIBUTE_GROUP!$E:$E,0)),0)</f>
        <v>1192</v>
      </c>
      <c r="O133" s="147">
        <f t="shared" ref="O133:O177" si="14">IF(E133=4,0,1)</f>
        <v>1</v>
      </c>
      <c r="P133" s="148">
        <f>INDEX(REWARD!$B$6:$B$4545,MATCH(ABYSS!C133,REWARD!$J$6:$J$4545,0))</f>
        <v>131</v>
      </c>
      <c r="Q133" s="147" t="str">
        <f t="shared" ref="Q133:Q177" si="15">"GROUP_NAME_"&amp;D133</f>
        <v>GROUP_NAME_19</v>
      </c>
      <c r="R133" s="147" t="str">
        <f t="shared" ref="R133:R177" si="16">"GROUP_DESC_"&amp;D133</f>
        <v>GROUP_DESC_19</v>
      </c>
      <c r="S133" s="147" t="str">
        <f t="shared" ref="S133:S177" si="17">"GROUP_IMAGE_"&amp;D133</f>
        <v>GROUP_IMAGE_19</v>
      </c>
      <c r="T133" s="148" t="str">
        <f t="shared" ref="T133:T177" si="18">"ABYSS_NAME_"&amp;A133</f>
        <v>ABYSS_NAME_11936</v>
      </c>
      <c r="U133" s="147" t="str">
        <f t="shared" ref="U133:U177" si="19">"ABYSS_DESC_"&amp;D133</f>
        <v>ABYSS_DESC_19</v>
      </c>
      <c r="V133" s="147" t="str">
        <f t="shared" ref="V133:V177" si="20">"ABYSS_IMAGE_"&amp;A133</f>
        <v>ABYSS_IMAGE_11936</v>
      </c>
    </row>
    <row r="134" spans="1:22" ht="16.5" customHeight="1">
      <c r="A134" s="147">
        <f>10000+D134*ID규칙_비경_그룹_단위+E134*ID규칙_스테이지_타입_단위+COUNTIF($D$4:D134,D134)</f>
        <v>11937</v>
      </c>
      <c r="B134" s="5" t="str">
        <f>VLOOKUP(Q134,STRING!$A$3:$B$28,2,0)</f>
        <v>보랏빛 정원</v>
      </c>
      <c r="C134" s="5" t="str">
        <f>VLOOKUP(T134,STRING!$A$29:$B$202,2,0)</f>
        <v>숙달 비경: 첫 천둥의 골짜기 III</v>
      </c>
      <c r="D134" s="148">
        <v>19</v>
      </c>
      <c r="E134" s="148">
        <v>3</v>
      </c>
      <c r="F134" s="147">
        <v>3</v>
      </c>
      <c r="G134" s="148">
        <f>INDEX(ABYSS_CONDITION!$B$4:$B$34,MATCH(ABYSS!B134,ABYSS_CONDITION!$F$4:$F$34,0))</f>
        <v>19</v>
      </c>
      <c r="H134" s="147">
        <v>36</v>
      </c>
      <c r="I134" s="149">
        <v>71</v>
      </c>
      <c r="J134" s="149">
        <v>1</v>
      </c>
      <c r="K134" s="147">
        <v>20</v>
      </c>
      <c r="L134" s="147">
        <f>IFERROR(INDEX(PENALTY_OPTION!$B$4:$B$248,MATCH(ABYSS!C134,PENALTY_OPTION!$L$4:$L$248,0)),0)</f>
        <v>131</v>
      </c>
      <c r="M134" s="147">
        <f>IFERROR(INDEX(ABYSS_MONSTER_LIST!$B:$B,MATCH(ABYSS!C134,ABYSS_MONSTER_LIST!$E:$E,0)),0)</f>
        <v>1193</v>
      </c>
      <c r="N134" s="147">
        <f>IFERROR(INDEX(ATTRIBUTE_GROUP!$B:$B,MATCH(ABYSS!C134,ATTRIBUTE_GROUP!$E:$E,0)),0)</f>
        <v>1193</v>
      </c>
      <c r="O134" s="147">
        <f t="shared" si="14"/>
        <v>1</v>
      </c>
      <c r="P134" s="148">
        <f>INDEX(REWARD!$B$6:$B$4545,MATCH(ABYSS!C134,REWARD!$J$6:$J$4545,0))</f>
        <v>132</v>
      </c>
      <c r="Q134" s="147" t="str">
        <f t="shared" si="15"/>
        <v>GROUP_NAME_19</v>
      </c>
      <c r="R134" s="147" t="str">
        <f t="shared" si="16"/>
        <v>GROUP_DESC_19</v>
      </c>
      <c r="S134" s="147" t="str">
        <f t="shared" si="17"/>
        <v>GROUP_IMAGE_19</v>
      </c>
      <c r="T134" s="148" t="str">
        <f t="shared" si="18"/>
        <v>ABYSS_NAME_11937</v>
      </c>
      <c r="U134" s="147" t="str">
        <f t="shared" si="19"/>
        <v>ABYSS_DESC_19</v>
      </c>
      <c r="V134" s="147" t="str">
        <f t="shared" si="20"/>
        <v>ABYSS_IMAGE_11937</v>
      </c>
    </row>
    <row r="135" spans="1:22" ht="16.5" customHeight="1">
      <c r="A135" s="147">
        <f>10000+D135*ID규칙_비경_그룹_단위+E135*ID규칙_스테이지_타입_단위+COUNTIF($D$4:D135,D135)</f>
        <v>11938</v>
      </c>
      <c r="B135" s="5" t="str">
        <f>VLOOKUP(Q135,STRING!$A$3:$B$28,2,0)</f>
        <v>보랏빛 정원</v>
      </c>
      <c r="C135" s="5" t="str">
        <f>VLOOKUP(T135,STRING!$A$29:$B$202,2,0)</f>
        <v>숙달 비경: 첫 천둥의 골짜기 IV</v>
      </c>
      <c r="D135" s="148">
        <v>19</v>
      </c>
      <c r="E135" s="148">
        <v>3</v>
      </c>
      <c r="F135" s="147">
        <v>4</v>
      </c>
      <c r="G135" s="148">
        <f>INDEX(ABYSS_CONDITION!$B$4:$B$34,MATCH(ABYSS!B135,ABYSS_CONDITION!$F$4:$F$34,0))</f>
        <v>19</v>
      </c>
      <c r="H135" s="147">
        <v>45</v>
      </c>
      <c r="I135" s="149">
        <v>88</v>
      </c>
      <c r="J135" s="149">
        <v>1</v>
      </c>
      <c r="K135" s="147">
        <v>20</v>
      </c>
      <c r="L135" s="147">
        <f>IFERROR(INDEX(PENALTY_OPTION!$B$4:$B$248,MATCH(ABYSS!C135,PENALTY_OPTION!$L$4:$L$248,0)),0)</f>
        <v>132</v>
      </c>
      <c r="M135" s="147">
        <f>IFERROR(INDEX(ABYSS_MONSTER_LIST!$B:$B,MATCH(ABYSS!C135,ABYSS_MONSTER_LIST!$E:$E,0)),0)</f>
        <v>1194</v>
      </c>
      <c r="N135" s="147">
        <f>IFERROR(INDEX(ATTRIBUTE_GROUP!$B:$B,MATCH(ABYSS!C135,ATTRIBUTE_GROUP!$E:$E,0)),0)</f>
        <v>1194</v>
      </c>
      <c r="O135" s="147">
        <f t="shared" si="14"/>
        <v>1</v>
      </c>
      <c r="P135" s="148">
        <f>INDEX(REWARD!$B$6:$B$4545,MATCH(ABYSS!C135,REWARD!$J$6:$J$4545,0))</f>
        <v>133</v>
      </c>
      <c r="Q135" s="147" t="str">
        <f t="shared" si="15"/>
        <v>GROUP_NAME_19</v>
      </c>
      <c r="R135" s="147" t="str">
        <f t="shared" si="16"/>
        <v>GROUP_DESC_19</v>
      </c>
      <c r="S135" s="147" t="str">
        <f t="shared" si="17"/>
        <v>GROUP_IMAGE_19</v>
      </c>
      <c r="T135" s="148" t="str">
        <f t="shared" si="18"/>
        <v>ABYSS_NAME_11938</v>
      </c>
      <c r="U135" s="147" t="str">
        <f t="shared" si="19"/>
        <v>ABYSS_DESC_19</v>
      </c>
      <c r="V135" s="147" t="str">
        <f t="shared" si="20"/>
        <v>ABYSS_IMAGE_11938</v>
      </c>
    </row>
    <row r="136" spans="1:22" ht="16.5" customHeight="1">
      <c r="A136" s="147">
        <f>10000+D136*ID규칙_비경_그룹_단위+E136*ID규칙_스테이지_타입_단위+COUNTIF($D$4:D136,D136)</f>
        <v>11939</v>
      </c>
      <c r="B136" s="5" t="str">
        <f>VLOOKUP(Q136,STRING!$A$3:$B$28,2,0)</f>
        <v>보랏빛 정원</v>
      </c>
      <c r="C136" s="5" t="str">
        <f>VLOOKUP(T136,STRING!$A$29:$B$202,2,0)</f>
        <v>숙달 비경: 칡의 폐허 도시 I</v>
      </c>
      <c r="D136" s="148">
        <v>19</v>
      </c>
      <c r="E136" s="148">
        <v>3</v>
      </c>
      <c r="F136" s="147">
        <v>1</v>
      </c>
      <c r="G136" s="148">
        <f>INDEX(ABYSS_CONDITION!$B$4:$B$34,MATCH(ABYSS!B136,ABYSS_CONDITION!$F$4:$F$34,0))</f>
        <v>19</v>
      </c>
      <c r="H136" s="147">
        <v>30</v>
      </c>
      <c r="I136" s="149">
        <v>38</v>
      </c>
      <c r="J136" s="149">
        <v>1</v>
      </c>
      <c r="K136" s="147">
        <v>20</v>
      </c>
      <c r="L136" s="147">
        <f>IFERROR(INDEX(PENALTY_OPTION!$B$4:$B$248,MATCH(ABYSS!C136,PENALTY_OPTION!$L$4:$L$248,0)),0)</f>
        <v>133</v>
      </c>
      <c r="M136" s="147">
        <f>IFERROR(INDEX(ABYSS_MONSTER_LIST!$B:$B,MATCH(ABYSS!C136,ABYSS_MONSTER_LIST!$E:$E,0)),0)</f>
        <v>1191</v>
      </c>
      <c r="N136" s="147">
        <f>IFERROR(INDEX(ATTRIBUTE_GROUP!$B:$B,MATCH(ABYSS!C136,ATTRIBUTE_GROUP!$E:$E,0)),0)</f>
        <v>1191</v>
      </c>
      <c r="O136" s="147">
        <f t="shared" si="14"/>
        <v>1</v>
      </c>
      <c r="P136" s="148">
        <f>INDEX(REWARD!$B$6:$B$4545,MATCH(ABYSS!C136,REWARD!$J$6:$J$4545,0))</f>
        <v>134</v>
      </c>
      <c r="Q136" s="147" t="str">
        <f t="shared" si="15"/>
        <v>GROUP_NAME_19</v>
      </c>
      <c r="R136" s="147" t="str">
        <f t="shared" si="16"/>
        <v>GROUP_DESC_19</v>
      </c>
      <c r="S136" s="147" t="str">
        <f t="shared" si="17"/>
        <v>GROUP_IMAGE_19</v>
      </c>
      <c r="T136" s="148" t="str">
        <f t="shared" si="18"/>
        <v>ABYSS_NAME_11939</v>
      </c>
      <c r="U136" s="147" t="str">
        <f t="shared" si="19"/>
        <v>ABYSS_DESC_19</v>
      </c>
      <c r="V136" s="147" t="str">
        <f t="shared" si="20"/>
        <v>ABYSS_IMAGE_11939</v>
      </c>
    </row>
    <row r="137" spans="1:22" ht="16.5" customHeight="1">
      <c r="A137" s="147">
        <f>10000+D137*ID규칙_비경_그룹_단위+E137*ID규칙_스테이지_타입_단위+COUNTIF($D$4:D137,D137)</f>
        <v>11940</v>
      </c>
      <c r="B137" s="5" t="str">
        <f>VLOOKUP(Q137,STRING!$A$3:$B$28,2,0)</f>
        <v>보랏빛 정원</v>
      </c>
      <c r="C137" s="5" t="str">
        <f>VLOOKUP(T137,STRING!$A$29:$B$202,2,0)</f>
        <v>숙달 비경: 칡의 폐허 도시 II</v>
      </c>
      <c r="D137" s="148">
        <v>19</v>
      </c>
      <c r="E137" s="148">
        <v>3</v>
      </c>
      <c r="F137" s="147">
        <v>2</v>
      </c>
      <c r="G137" s="148">
        <f>INDEX(ABYSS_CONDITION!$B$4:$B$34,MATCH(ABYSS!B137,ABYSS_CONDITION!$F$4:$F$34,0))</f>
        <v>19</v>
      </c>
      <c r="H137" s="147">
        <v>30</v>
      </c>
      <c r="I137" s="149">
        <v>54</v>
      </c>
      <c r="J137" s="149">
        <v>1</v>
      </c>
      <c r="K137" s="147">
        <v>20</v>
      </c>
      <c r="L137" s="147">
        <f>IFERROR(INDEX(PENALTY_OPTION!$B$4:$B$248,MATCH(ABYSS!C137,PENALTY_OPTION!$L$4:$L$248,0)),0)</f>
        <v>134</v>
      </c>
      <c r="M137" s="147">
        <f>IFERROR(INDEX(ABYSS_MONSTER_LIST!$B:$B,MATCH(ABYSS!C137,ABYSS_MONSTER_LIST!$E:$E,0)),0)</f>
        <v>1192</v>
      </c>
      <c r="N137" s="147">
        <f>IFERROR(INDEX(ATTRIBUTE_GROUP!$B:$B,MATCH(ABYSS!C137,ATTRIBUTE_GROUP!$E:$E,0)),0)</f>
        <v>1192</v>
      </c>
      <c r="O137" s="147">
        <f t="shared" si="14"/>
        <v>1</v>
      </c>
      <c r="P137" s="148">
        <f>INDEX(REWARD!$B$6:$B$4545,MATCH(ABYSS!C137,REWARD!$J$6:$J$4545,0))</f>
        <v>135</v>
      </c>
      <c r="Q137" s="147" t="str">
        <f t="shared" si="15"/>
        <v>GROUP_NAME_19</v>
      </c>
      <c r="R137" s="147" t="str">
        <f t="shared" si="16"/>
        <v>GROUP_DESC_19</v>
      </c>
      <c r="S137" s="147" t="str">
        <f t="shared" si="17"/>
        <v>GROUP_IMAGE_19</v>
      </c>
      <c r="T137" s="148" t="str">
        <f t="shared" si="18"/>
        <v>ABYSS_NAME_11940</v>
      </c>
      <c r="U137" s="147" t="str">
        <f t="shared" si="19"/>
        <v>ABYSS_DESC_19</v>
      </c>
      <c r="V137" s="147" t="str">
        <f t="shared" si="20"/>
        <v>ABYSS_IMAGE_11940</v>
      </c>
    </row>
    <row r="138" spans="1:22" ht="16.5" customHeight="1">
      <c r="A138" s="147">
        <f>10000+D138*ID규칙_비경_그룹_단위+E138*ID규칙_스테이지_타입_단위+COUNTIF($D$4:D138,D138)</f>
        <v>11941</v>
      </c>
      <c r="B138" s="5" t="str">
        <f>VLOOKUP(Q138,STRING!$A$3:$B$28,2,0)</f>
        <v>보랏빛 정원</v>
      </c>
      <c r="C138" s="5" t="str">
        <f>VLOOKUP(T138,STRING!$A$29:$B$202,2,0)</f>
        <v>숙달 비경: 칡의 폐허 도시 III</v>
      </c>
      <c r="D138" s="148">
        <v>19</v>
      </c>
      <c r="E138" s="148">
        <v>3</v>
      </c>
      <c r="F138" s="147">
        <v>3</v>
      </c>
      <c r="G138" s="148">
        <f>INDEX(ABYSS_CONDITION!$B$4:$B$34,MATCH(ABYSS!B138,ABYSS_CONDITION!$F$4:$F$34,0))</f>
        <v>19</v>
      </c>
      <c r="H138" s="147">
        <v>36</v>
      </c>
      <c r="I138" s="149">
        <v>71</v>
      </c>
      <c r="J138" s="149">
        <v>1</v>
      </c>
      <c r="K138" s="147">
        <v>20</v>
      </c>
      <c r="L138" s="147">
        <f>IFERROR(INDEX(PENALTY_OPTION!$B$4:$B$248,MATCH(ABYSS!C138,PENALTY_OPTION!$L$4:$L$248,0)),0)</f>
        <v>135</v>
      </c>
      <c r="M138" s="147">
        <f>IFERROR(INDEX(ABYSS_MONSTER_LIST!$B:$B,MATCH(ABYSS!C138,ABYSS_MONSTER_LIST!$E:$E,0)),0)</f>
        <v>1193</v>
      </c>
      <c r="N138" s="147">
        <f>IFERROR(INDEX(ATTRIBUTE_GROUP!$B:$B,MATCH(ABYSS!C138,ATTRIBUTE_GROUP!$E:$E,0)),0)</f>
        <v>1193</v>
      </c>
      <c r="O138" s="147">
        <f t="shared" si="14"/>
        <v>1</v>
      </c>
      <c r="P138" s="148">
        <f>INDEX(REWARD!$B$6:$B$4545,MATCH(ABYSS!C138,REWARD!$J$6:$J$4545,0))</f>
        <v>136</v>
      </c>
      <c r="Q138" s="147" t="str">
        <f t="shared" si="15"/>
        <v>GROUP_NAME_19</v>
      </c>
      <c r="R138" s="147" t="str">
        <f t="shared" si="16"/>
        <v>GROUP_DESC_19</v>
      </c>
      <c r="S138" s="147" t="str">
        <f t="shared" si="17"/>
        <v>GROUP_IMAGE_19</v>
      </c>
      <c r="T138" s="148" t="str">
        <f t="shared" si="18"/>
        <v>ABYSS_NAME_11941</v>
      </c>
      <c r="U138" s="147" t="str">
        <f t="shared" si="19"/>
        <v>ABYSS_DESC_19</v>
      </c>
      <c r="V138" s="147" t="str">
        <f t="shared" si="20"/>
        <v>ABYSS_IMAGE_11941</v>
      </c>
    </row>
    <row r="139" spans="1:22" ht="16.5" customHeight="1">
      <c r="A139" s="147">
        <f>10000+D139*ID규칙_비경_그룹_단위+E139*ID규칙_스테이지_타입_단위+COUNTIF($D$4:D139,D139)</f>
        <v>11942</v>
      </c>
      <c r="B139" s="5" t="str">
        <f>VLOOKUP(Q139,STRING!$A$3:$B$28,2,0)</f>
        <v>보랏빛 정원</v>
      </c>
      <c r="C139" s="5" t="str">
        <f>VLOOKUP(T139,STRING!$A$29:$B$202,2,0)</f>
        <v>숙달 비경: 칡의 폐허 도시 IV</v>
      </c>
      <c r="D139" s="148">
        <v>19</v>
      </c>
      <c r="E139" s="148">
        <v>3</v>
      </c>
      <c r="F139" s="147">
        <v>4</v>
      </c>
      <c r="G139" s="148">
        <f>INDEX(ABYSS_CONDITION!$B$4:$B$34,MATCH(ABYSS!B139,ABYSS_CONDITION!$F$4:$F$34,0))</f>
        <v>19</v>
      </c>
      <c r="H139" s="147">
        <v>45</v>
      </c>
      <c r="I139" s="149">
        <v>88</v>
      </c>
      <c r="J139" s="149">
        <v>1</v>
      </c>
      <c r="K139" s="147">
        <v>20</v>
      </c>
      <c r="L139" s="147">
        <f>IFERROR(INDEX(PENALTY_OPTION!$B$4:$B$248,MATCH(ABYSS!C139,PENALTY_OPTION!$L$4:$L$248,0)),0)</f>
        <v>136</v>
      </c>
      <c r="M139" s="147">
        <f>IFERROR(INDEX(ABYSS_MONSTER_LIST!$B:$B,MATCH(ABYSS!C139,ABYSS_MONSTER_LIST!$E:$E,0)),0)</f>
        <v>1194</v>
      </c>
      <c r="N139" s="147">
        <f>IFERROR(INDEX(ATTRIBUTE_GROUP!$B:$B,MATCH(ABYSS!C139,ATTRIBUTE_GROUP!$E:$E,0)),0)</f>
        <v>1194</v>
      </c>
      <c r="O139" s="147">
        <f t="shared" si="14"/>
        <v>1</v>
      </c>
      <c r="P139" s="148">
        <f>INDEX(REWARD!$B$6:$B$4545,MATCH(ABYSS!C139,REWARD!$J$6:$J$4545,0))</f>
        <v>137</v>
      </c>
      <c r="Q139" s="147" t="str">
        <f t="shared" si="15"/>
        <v>GROUP_NAME_19</v>
      </c>
      <c r="R139" s="147" t="str">
        <f t="shared" si="16"/>
        <v>GROUP_DESC_19</v>
      </c>
      <c r="S139" s="147" t="str">
        <f t="shared" si="17"/>
        <v>GROUP_IMAGE_19</v>
      </c>
      <c r="T139" s="148" t="str">
        <f t="shared" si="18"/>
        <v>ABYSS_NAME_11942</v>
      </c>
      <c r="U139" s="147" t="str">
        <f t="shared" si="19"/>
        <v>ABYSS_DESC_19</v>
      </c>
      <c r="V139" s="147" t="str">
        <f t="shared" si="20"/>
        <v>ABYSS_IMAGE_11942</v>
      </c>
    </row>
    <row r="140" spans="1:22" ht="16.5" customHeight="1">
      <c r="A140" s="147">
        <f>10000+D140*ID규칙_비경_그룹_단위+E140*ID규칙_스테이지_타입_단위+COUNTIF($D$4:D140,D140)</f>
        <v>12031</v>
      </c>
      <c r="B140" s="5" t="str">
        <f>VLOOKUP(Q140,STRING!$A$3:$B$28,2,0)</f>
        <v>무지의 탑</v>
      </c>
      <c r="C140" s="5" t="str">
        <f>VLOOKUP(T140,STRING!$A$29:$B$202,2,0)</f>
        <v>숙달 비경: 원경 I</v>
      </c>
      <c r="D140" s="148">
        <v>20</v>
      </c>
      <c r="E140" s="148">
        <v>3</v>
      </c>
      <c r="F140" s="147">
        <v>1</v>
      </c>
      <c r="G140" s="148">
        <f>INDEX(ABYSS_CONDITION!$B$4:$B$34,MATCH(ABYSS!B140,ABYSS_CONDITION!$F$4:$F$34,0))</f>
        <v>20</v>
      </c>
      <c r="H140" s="147">
        <v>30</v>
      </c>
      <c r="I140" s="149">
        <v>38</v>
      </c>
      <c r="J140" s="149">
        <v>1</v>
      </c>
      <c r="K140" s="147">
        <v>20</v>
      </c>
      <c r="L140" s="147">
        <f>IFERROR(INDEX(PENALTY_OPTION!$B$4:$B$248,MATCH(ABYSS!C140,PENALTY_OPTION!$L$4:$L$248,0)),0)</f>
        <v>137</v>
      </c>
      <c r="M140" s="147">
        <f>IFERROR(INDEX(ABYSS_MONSTER_LIST!$B:$B,MATCH(ABYSS!C140,ABYSS_MONSTER_LIST!$E:$E,0)),0)</f>
        <v>1201</v>
      </c>
      <c r="N140" s="147">
        <f>IFERROR(INDEX(ATTRIBUTE_GROUP!$B:$B,MATCH(ABYSS!C140,ATTRIBUTE_GROUP!$E:$E,0)),0)</f>
        <v>1201</v>
      </c>
      <c r="O140" s="147">
        <f t="shared" si="14"/>
        <v>1</v>
      </c>
      <c r="P140" s="148">
        <f>INDEX(REWARD!$B$6:$B$4545,MATCH(ABYSS!C140,REWARD!$J$6:$J$4545,0))</f>
        <v>138</v>
      </c>
      <c r="Q140" s="147" t="str">
        <f t="shared" si="15"/>
        <v>GROUP_NAME_20</v>
      </c>
      <c r="R140" s="147" t="str">
        <f t="shared" si="16"/>
        <v>GROUP_DESC_20</v>
      </c>
      <c r="S140" s="147" t="str">
        <f t="shared" si="17"/>
        <v>GROUP_IMAGE_20</v>
      </c>
      <c r="T140" s="148" t="str">
        <f t="shared" si="18"/>
        <v>ABYSS_NAME_12031</v>
      </c>
      <c r="U140" s="147" t="str">
        <f t="shared" si="19"/>
        <v>ABYSS_DESC_20</v>
      </c>
      <c r="V140" s="147" t="str">
        <f t="shared" si="20"/>
        <v>ABYSS_IMAGE_12031</v>
      </c>
    </row>
    <row r="141" spans="1:22" ht="16.5" customHeight="1">
      <c r="A141" s="147">
        <f>10000+D141*ID규칙_비경_그룹_단위+E141*ID규칙_스테이지_타입_단위+COUNTIF($D$4:D141,D141)</f>
        <v>12032</v>
      </c>
      <c r="B141" s="5" t="str">
        <f>VLOOKUP(Q141,STRING!$A$3:$B$28,2,0)</f>
        <v>무지의 탑</v>
      </c>
      <c r="C141" s="5" t="str">
        <f>VLOOKUP(T141,STRING!$A$29:$B$202,2,0)</f>
        <v>숙달 비경: 원경 II</v>
      </c>
      <c r="D141" s="148">
        <v>20</v>
      </c>
      <c r="E141" s="148">
        <v>3</v>
      </c>
      <c r="F141" s="147">
        <v>2</v>
      </c>
      <c r="G141" s="148">
        <f>INDEX(ABYSS_CONDITION!$B$4:$B$34,MATCH(ABYSS!B141,ABYSS_CONDITION!$F$4:$F$34,0))</f>
        <v>20</v>
      </c>
      <c r="H141" s="147">
        <v>30</v>
      </c>
      <c r="I141" s="149">
        <v>54</v>
      </c>
      <c r="J141" s="149">
        <v>1</v>
      </c>
      <c r="K141" s="147">
        <v>20</v>
      </c>
      <c r="L141" s="147">
        <f>IFERROR(INDEX(PENALTY_OPTION!$B$4:$B$248,MATCH(ABYSS!C141,PENALTY_OPTION!$L$4:$L$248,0)),0)</f>
        <v>138</v>
      </c>
      <c r="M141" s="147">
        <f>IFERROR(INDEX(ABYSS_MONSTER_LIST!$B:$B,MATCH(ABYSS!C141,ABYSS_MONSTER_LIST!$E:$E,0)),0)</f>
        <v>1202</v>
      </c>
      <c r="N141" s="147">
        <f>IFERROR(INDEX(ATTRIBUTE_GROUP!$B:$B,MATCH(ABYSS!C141,ATTRIBUTE_GROUP!$E:$E,0)),0)</f>
        <v>1202</v>
      </c>
      <c r="O141" s="147">
        <f t="shared" si="14"/>
        <v>1</v>
      </c>
      <c r="P141" s="148">
        <f>INDEX(REWARD!$B$6:$B$4545,MATCH(ABYSS!C141,REWARD!$J$6:$J$4545,0))</f>
        <v>139</v>
      </c>
      <c r="Q141" s="147" t="str">
        <f t="shared" si="15"/>
        <v>GROUP_NAME_20</v>
      </c>
      <c r="R141" s="147" t="str">
        <f t="shared" si="16"/>
        <v>GROUP_DESC_20</v>
      </c>
      <c r="S141" s="147" t="str">
        <f t="shared" si="17"/>
        <v>GROUP_IMAGE_20</v>
      </c>
      <c r="T141" s="148" t="str">
        <f t="shared" si="18"/>
        <v>ABYSS_NAME_12032</v>
      </c>
      <c r="U141" s="147" t="str">
        <f t="shared" si="19"/>
        <v>ABYSS_DESC_20</v>
      </c>
      <c r="V141" s="147" t="str">
        <f t="shared" si="20"/>
        <v>ABYSS_IMAGE_12032</v>
      </c>
    </row>
    <row r="142" spans="1:22" ht="16.5" customHeight="1">
      <c r="A142" s="147">
        <f>10000+D142*ID규칙_비경_그룹_단위+E142*ID규칙_스테이지_타입_단위+COUNTIF($D$4:D142,D142)</f>
        <v>12033</v>
      </c>
      <c r="B142" s="5" t="str">
        <f>VLOOKUP(Q142,STRING!$A$3:$B$28,2,0)</f>
        <v>무지의 탑</v>
      </c>
      <c r="C142" s="5" t="str">
        <f>VLOOKUP(T142,STRING!$A$29:$B$202,2,0)</f>
        <v>숙달 비경: 원경 III</v>
      </c>
      <c r="D142" s="148">
        <v>20</v>
      </c>
      <c r="E142" s="148">
        <v>3</v>
      </c>
      <c r="F142" s="147">
        <v>3</v>
      </c>
      <c r="G142" s="148">
        <f>INDEX(ABYSS_CONDITION!$B$4:$B$34,MATCH(ABYSS!B142,ABYSS_CONDITION!$F$4:$F$34,0))</f>
        <v>20</v>
      </c>
      <c r="H142" s="147">
        <v>36</v>
      </c>
      <c r="I142" s="149">
        <v>71</v>
      </c>
      <c r="J142" s="149">
        <v>1</v>
      </c>
      <c r="K142" s="147">
        <v>20</v>
      </c>
      <c r="L142" s="147">
        <f>IFERROR(INDEX(PENALTY_OPTION!$B$4:$B$248,MATCH(ABYSS!C142,PENALTY_OPTION!$L$4:$L$248,0)),0)</f>
        <v>139</v>
      </c>
      <c r="M142" s="147">
        <f>IFERROR(INDEX(ABYSS_MONSTER_LIST!$B:$B,MATCH(ABYSS!C142,ABYSS_MONSTER_LIST!$E:$E,0)),0)</f>
        <v>1203</v>
      </c>
      <c r="N142" s="147">
        <f>IFERROR(INDEX(ATTRIBUTE_GROUP!$B:$B,MATCH(ABYSS!C142,ATTRIBUTE_GROUP!$E:$E,0)),0)</f>
        <v>1203</v>
      </c>
      <c r="O142" s="147">
        <f t="shared" si="14"/>
        <v>1</v>
      </c>
      <c r="P142" s="148">
        <f>INDEX(REWARD!$B$6:$B$4545,MATCH(ABYSS!C142,REWARD!$J$6:$J$4545,0))</f>
        <v>140</v>
      </c>
      <c r="Q142" s="147" t="str">
        <f t="shared" si="15"/>
        <v>GROUP_NAME_20</v>
      </c>
      <c r="R142" s="147" t="str">
        <f t="shared" si="16"/>
        <v>GROUP_DESC_20</v>
      </c>
      <c r="S142" s="147" t="str">
        <f t="shared" si="17"/>
        <v>GROUP_IMAGE_20</v>
      </c>
      <c r="T142" s="148" t="str">
        <f t="shared" si="18"/>
        <v>ABYSS_NAME_12033</v>
      </c>
      <c r="U142" s="147" t="str">
        <f t="shared" si="19"/>
        <v>ABYSS_DESC_20</v>
      </c>
      <c r="V142" s="147" t="str">
        <f t="shared" si="20"/>
        <v>ABYSS_IMAGE_12033</v>
      </c>
    </row>
    <row r="143" spans="1:22" ht="16.5" customHeight="1">
      <c r="A143" s="147">
        <f>10000+D143*ID규칙_비경_그룹_단위+E143*ID규칙_스테이지_타입_단위+COUNTIF($D$4:D143,D143)</f>
        <v>12034</v>
      </c>
      <c r="B143" s="5" t="str">
        <f>VLOOKUP(Q143,STRING!$A$3:$B$28,2,0)</f>
        <v>무지의 탑</v>
      </c>
      <c r="C143" s="5" t="str">
        <f>VLOOKUP(T143,STRING!$A$29:$B$202,2,0)</f>
        <v>숙달 비경: 원경 IV</v>
      </c>
      <c r="D143" s="148">
        <v>20</v>
      </c>
      <c r="E143" s="148">
        <v>3</v>
      </c>
      <c r="F143" s="147">
        <v>4</v>
      </c>
      <c r="G143" s="148">
        <f>INDEX(ABYSS_CONDITION!$B$4:$B$34,MATCH(ABYSS!B143,ABYSS_CONDITION!$F$4:$F$34,0))</f>
        <v>20</v>
      </c>
      <c r="H143" s="147">
        <v>45</v>
      </c>
      <c r="I143" s="149">
        <v>88</v>
      </c>
      <c r="J143" s="149">
        <v>1</v>
      </c>
      <c r="K143" s="147">
        <v>20</v>
      </c>
      <c r="L143" s="147">
        <f>IFERROR(INDEX(PENALTY_OPTION!$B$4:$B$248,MATCH(ABYSS!C143,PENALTY_OPTION!$L$4:$L$248,0)),0)</f>
        <v>140</v>
      </c>
      <c r="M143" s="147">
        <f>IFERROR(INDEX(ABYSS_MONSTER_LIST!$B:$B,MATCH(ABYSS!C143,ABYSS_MONSTER_LIST!$E:$E,0)),0)</f>
        <v>1204</v>
      </c>
      <c r="N143" s="147">
        <f>IFERROR(INDEX(ATTRIBUTE_GROUP!$B:$B,MATCH(ABYSS!C143,ATTRIBUTE_GROUP!$E:$E,0)),0)</f>
        <v>1204</v>
      </c>
      <c r="O143" s="147">
        <f t="shared" si="14"/>
        <v>1</v>
      </c>
      <c r="P143" s="148">
        <f>INDEX(REWARD!$B$6:$B$4545,MATCH(ABYSS!C143,REWARD!$J$6:$J$4545,0))</f>
        <v>141</v>
      </c>
      <c r="Q143" s="147" t="str">
        <f t="shared" si="15"/>
        <v>GROUP_NAME_20</v>
      </c>
      <c r="R143" s="147" t="str">
        <f t="shared" si="16"/>
        <v>GROUP_DESC_20</v>
      </c>
      <c r="S143" s="147" t="str">
        <f t="shared" si="17"/>
        <v>GROUP_IMAGE_20</v>
      </c>
      <c r="T143" s="148" t="str">
        <f t="shared" si="18"/>
        <v>ABYSS_NAME_12034</v>
      </c>
      <c r="U143" s="147" t="str">
        <f t="shared" si="19"/>
        <v>ABYSS_DESC_20</v>
      </c>
      <c r="V143" s="147" t="str">
        <f t="shared" si="20"/>
        <v>ABYSS_IMAGE_12034</v>
      </c>
    </row>
    <row r="144" spans="1:22" ht="16.5" customHeight="1">
      <c r="A144" s="147">
        <f>10000+D144*ID규칙_비경_그룹_단위+E144*ID규칙_스테이지_타입_단위+COUNTIF($D$4:D144,D144)</f>
        <v>12035</v>
      </c>
      <c r="B144" s="5" t="str">
        <f>VLOOKUP(Q144,STRING!$A$3:$B$28,2,0)</f>
        <v>무지의 탑</v>
      </c>
      <c r="C144" s="5" t="str">
        <f>VLOOKUP(T144,STRING!$A$29:$B$202,2,0)</f>
        <v>숙달 비경: 묘언 I</v>
      </c>
      <c r="D144" s="148">
        <v>20</v>
      </c>
      <c r="E144" s="148">
        <v>3</v>
      </c>
      <c r="F144" s="147">
        <v>1</v>
      </c>
      <c r="G144" s="148">
        <f>INDEX(ABYSS_CONDITION!$B$4:$B$34,MATCH(ABYSS!B144,ABYSS_CONDITION!$F$4:$F$34,0))</f>
        <v>20</v>
      </c>
      <c r="H144" s="147">
        <v>30</v>
      </c>
      <c r="I144" s="149">
        <v>38</v>
      </c>
      <c r="J144" s="149">
        <v>1</v>
      </c>
      <c r="K144" s="147">
        <v>20</v>
      </c>
      <c r="L144" s="147">
        <f>IFERROR(INDEX(PENALTY_OPTION!$B$4:$B$248,MATCH(ABYSS!C144,PENALTY_OPTION!$L$4:$L$248,0)),0)</f>
        <v>141</v>
      </c>
      <c r="M144" s="147">
        <f>IFERROR(INDEX(ABYSS_MONSTER_LIST!$B:$B,MATCH(ABYSS!C144,ABYSS_MONSTER_LIST!$E:$E,0)),0)</f>
        <v>1201</v>
      </c>
      <c r="N144" s="147">
        <f>IFERROR(INDEX(ATTRIBUTE_GROUP!$B:$B,MATCH(ABYSS!C144,ATTRIBUTE_GROUP!$E:$E,0)),0)</f>
        <v>1201</v>
      </c>
      <c r="O144" s="147">
        <f t="shared" si="14"/>
        <v>1</v>
      </c>
      <c r="P144" s="148">
        <f>INDEX(REWARD!$B$6:$B$4545,MATCH(ABYSS!C144,REWARD!$J$6:$J$4545,0))</f>
        <v>142</v>
      </c>
      <c r="Q144" s="147" t="str">
        <f t="shared" si="15"/>
        <v>GROUP_NAME_20</v>
      </c>
      <c r="R144" s="147" t="str">
        <f t="shared" si="16"/>
        <v>GROUP_DESC_20</v>
      </c>
      <c r="S144" s="147" t="str">
        <f t="shared" si="17"/>
        <v>GROUP_IMAGE_20</v>
      </c>
      <c r="T144" s="148" t="str">
        <f t="shared" si="18"/>
        <v>ABYSS_NAME_12035</v>
      </c>
      <c r="U144" s="147" t="str">
        <f t="shared" si="19"/>
        <v>ABYSS_DESC_20</v>
      </c>
      <c r="V144" s="147" t="str">
        <f t="shared" si="20"/>
        <v>ABYSS_IMAGE_12035</v>
      </c>
    </row>
    <row r="145" spans="1:22" ht="16.5" customHeight="1">
      <c r="A145" s="147">
        <f>10000+D145*ID규칙_비경_그룹_단위+E145*ID규칙_스테이지_타입_단위+COUNTIF($D$4:D145,D145)</f>
        <v>12036</v>
      </c>
      <c r="B145" s="5" t="str">
        <f>VLOOKUP(Q145,STRING!$A$3:$B$28,2,0)</f>
        <v>무지의 탑</v>
      </c>
      <c r="C145" s="5" t="str">
        <f>VLOOKUP(T145,STRING!$A$29:$B$202,2,0)</f>
        <v>숙달 비경: 묘언 II</v>
      </c>
      <c r="D145" s="148">
        <v>20</v>
      </c>
      <c r="E145" s="148">
        <v>3</v>
      </c>
      <c r="F145" s="147">
        <v>2</v>
      </c>
      <c r="G145" s="148">
        <f>INDEX(ABYSS_CONDITION!$B$4:$B$34,MATCH(ABYSS!B145,ABYSS_CONDITION!$F$4:$F$34,0))</f>
        <v>20</v>
      </c>
      <c r="H145" s="147">
        <v>30</v>
      </c>
      <c r="I145" s="149">
        <v>54</v>
      </c>
      <c r="J145" s="149">
        <v>1</v>
      </c>
      <c r="K145" s="147">
        <v>20</v>
      </c>
      <c r="L145" s="147">
        <f>IFERROR(INDEX(PENALTY_OPTION!$B$4:$B$248,MATCH(ABYSS!C145,PENALTY_OPTION!$L$4:$L$248,0)),0)</f>
        <v>142</v>
      </c>
      <c r="M145" s="147">
        <f>IFERROR(INDEX(ABYSS_MONSTER_LIST!$B:$B,MATCH(ABYSS!C145,ABYSS_MONSTER_LIST!$E:$E,0)),0)</f>
        <v>1202</v>
      </c>
      <c r="N145" s="147">
        <f>IFERROR(INDEX(ATTRIBUTE_GROUP!$B:$B,MATCH(ABYSS!C145,ATTRIBUTE_GROUP!$E:$E,0)),0)</f>
        <v>1202</v>
      </c>
      <c r="O145" s="147">
        <f t="shared" si="14"/>
        <v>1</v>
      </c>
      <c r="P145" s="148">
        <f>INDEX(REWARD!$B$6:$B$4545,MATCH(ABYSS!C145,REWARD!$J$6:$J$4545,0))</f>
        <v>143</v>
      </c>
      <c r="Q145" s="147" t="str">
        <f t="shared" si="15"/>
        <v>GROUP_NAME_20</v>
      </c>
      <c r="R145" s="147" t="str">
        <f t="shared" si="16"/>
        <v>GROUP_DESC_20</v>
      </c>
      <c r="S145" s="147" t="str">
        <f t="shared" si="17"/>
        <v>GROUP_IMAGE_20</v>
      </c>
      <c r="T145" s="148" t="str">
        <f t="shared" si="18"/>
        <v>ABYSS_NAME_12036</v>
      </c>
      <c r="U145" s="147" t="str">
        <f t="shared" si="19"/>
        <v>ABYSS_DESC_20</v>
      </c>
      <c r="V145" s="147" t="str">
        <f t="shared" si="20"/>
        <v>ABYSS_IMAGE_12036</v>
      </c>
    </row>
    <row r="146" spans="1:22" ht="16.5" customHeight="1">
      <c r="A146" s="147">
        <f>10000+D146*ID규칙_비경_그룹_단위+E146*ID규칙_스테이지_타입_단위+COUNTIF($D$4:D146,D146)</f>
        <v>12037</v>
      </c>
      <c r="B146" s="5" t="str">
        <f>VLOOKUP(Q146,STRING!$A$3:$B$28,2,0)</f>
        <v>무지의 탑</v>
      </c>
      <c r="C146" s="5" t="str">
        <f>VLOOKUP(T146,STRING!$A$29:$B$202,2,0)</f>
        <v>숙달 비경: 묘언 III</v>
      </c>
      <c r="D146" s="148">
        <v>20</v>
      </c>
      <c r="E146" s="148">
        <v>3</v>
      </c>
      <c r="F146" s="147">
        <v>3</v>
      </c>
      <c r="G146" s="148">
        <f>INDEX(ABYSS_CONDITION!$B$4:$B$34,MATCH(ABYSS!B146,ABYSS_CONDITION!$F$4:$F$34,0))</f>
        <v>20</v>
      </c>
      <c r="H146" s="147">
        <v>36</v>
      </c>
      <c r="I146" s="149">
        <v>71</v>
      </c>
      <c r="J146" s="149">
        <v>1</v>
      </c>
      <c r="K146" s="147">
        <v>20</v>
      </c>
      <c r="L146" s="147">
        <f>IFERROR(INDEX(PENALTY_OPTION!$B$4:$B$248,MATCH(ABYSS!C146,PENALTY_OPTION!$L$4:$L$248,0)),0)</f>
        <v>143</v>
      </c>
      <c r="M146" s="147">
        <f>IFERROR(INDEX(ABYSS_MONSTER_LIST!$B:$B,MATCH(ABYSS!C146,ABYSS_MONSTER_LIST!$E:$E,0)),0)</f>
        <v>1203</v>
      </c>
      <c r="N146" s="147">
        <f>IFERROR(INDEX(ATTRIBUTE_GROUP!$B:$B,MATCH(ABYSS!C146,ATTRIBUTE_GROUP!$E:$E,0)),0)</f>
        <v>1203</v>
      </c>
      <c r="O146" s="147">
        <f t="shared" si="14"/>
        <v>1</v>
      </c>
      <c r="P146" s="148">
        <f>INDEX(REWARD!$B$6:$B$4545,MATCH(ABYSS!C146,REWARD!$J$6:$J$4545,0))</f>
        <v>144</v>
      </c>
      <c r="Q146" s="147" t="str">
        <f t="shared" si="15"/>
        <v>GROUP_NAME_20</v>
      </c>
      <c r="R146" s="147" t="str">
        <f t="shared" si="16"/>
        <v>GROUP_DESC_20</v>
      </c>
      <c r="S146" s="147" t="str">
        <f t="shared" si="17"/>
        <v>GROUP_IMAGE_20</v>
      </c>
      <c r="T146" s="148" t="str">
        <f t="shared" si="18"/>
        <v>ABYSS_NAME_12037</v>
      </c>
      <c r="U146" s="147" t="str">
        <f t="shared" si="19"/>
        <v>ABYSS_DESC_20</v>
      </c>
      <c r="V146" s="147" t="str">
        <f t="shared" si="20"/>
        <v>ABYSS_IMAGE_12037</v>
      </c>
    </row>
    <row r="147" spans="1:22" ht="16.5" customHeight="1">
      <c r="A147" s="147">
        <f>10000+D147*ID규칙_비경_그룹_단위+E147*ID규칙_스테이지_타입_단위+COUNTIF($D$4:D147,D147)</f>
        <v>12038</v>
      </c>
      <c r="B147" s="5" t="str">
        <f>VLOOKUP(Q147,STRING!$A$3:$B$28,2,0)</f>
        <v>무지의 탑</v>
      </c>
      <c r="C147" s="5" t="str">
        <f>VLOOKUP(T147,STRING!$A$29:$B$202,2,0)</f>
        <v>숙달 비경: 묘언 IV</v>
      </c>
      <c r="D147" s="148">
        <v>20</v>
      </c>
      <c r="E147" s="148">
        <v>3</v>
      </c>
      <c r="F147" s="147">
        <v>4</v>
      </c>
      <c r="G147" s="148">
        <f>INDEX(ABYSS_CONDITION!$B$4:$B$34,MATCH(ABYSS!B147,ABYSS_CONDITION!$F$4:$F$34,0))</f>
        <v>20</v>
      </c>
      <c r="H147" s="147">
        <v>45</v>
      </c>
      <c r="I147" s="149">
        <v>88</v>
      </c>
      <c r="J147" s="149">
        <v>1</v>
      </c>
      <c r="K147" s="147">
        <v>20</v>
      </c>
      <c r="L147" s="147">
        <f>IFERROR(INDEX(PENALTY_OPTION!$B$4:$B$248,MATCH(ABYSS!C147,PENALTY_OPTION!$L$4:$L$248,0)),0)</f>
        <v>144</v>
      </c>
      <c r="M147" s="147">
        <f>IFERROR(INDEX(ABYSS_MONSTER_LIST!$B:$B,MATCH(ABYSS!C147,ABYSS_MONSTER_LIST!$E:$E,0)),0)</f>
        <v>1204</v>
      </c>
      <c r="N147" s="147">
        <f>IFERROR(INDEX(ATTRIBUTE_GROUP!$B:$B,MATCH(ABYSS!C147,ATTRIBUTE_GROUP!$E:$E,0)),0)</f>
        <v>1204</v>
      </c>
      <c r="O147" s="147">
        <f t="shared" si="14"/>
        <v>1</v>
      </c>
      <c r="P147" s="148">
        <f>INDEX(REWARD!$B$6:$B$4545,MATCH(ABYSS!C147,REWARD!$J$6:$J$4545,0))</f>
        <v>145</v>
      </c>
      <c r="Q147" s="147" t="str">
        <f t="shared" si="15"/>
        <v>GROUP_NAME_20</v>
      </c>
      <c r="R147" s="147" t="str">
        <f t="shared" si="16"/>
        <v>GROUP_DESC_20</v>
      </c>
      <c r="S147" s="147" t="str">
        <f t="shared" si="17"/>
        <v>GROUP_IMAGE_20</v>
      </c>
      <c r="T147" s="148" t="str">
        <f t="shared" si="18"/>
        <v>ABYSS_NAME_12038</v>
      </c>
      <c r="U147" s="147" t="str">
        <f t="shared" si="19"/>
        <v>ABYSS_DESC_20</v>
      </c>
      <c r="V147" s="147" t="str">
        <f t="shared" si="20"/>
        <v>ABYSS_IMAGE_12038</v>
      </c>
    </row>
    <row r="148" spans="1:22" ht="16.5" customHeight="1">
      <c r="A148" s="147">
        <f>10000+D148*ID규칙_비경_그룹_단위+E148*ID규칙_스테이지_타입_단위+COUNTIF($D$4:D148,D148)</f>
        <v>12039</v>
      </c>
      <c r="B148" s="5" t="str">
        <f>VLOOKUP(Q148,STRING!$A$3:$B$28,2,0)</f>
        <v>무지의 탑</v>
      </c>
      <c r="C148" s="5" t="str">
        <f>VLOOKUP(T148,STRING!$A$29:$B$202,2,0)</f>
        <v>숙달 비경: 율장 I</v>
      </c>
      <c r="D148" s="148">
        <v>20</v>
      </c>
      <c r="E148" s="148">
        <v>3</v>
      </c>
      <c r="F148" s="147">
        <v>1</v>
      </c>
      <c r="G148" s="148">
        <f>INDEX(ABYSS_CONDITION!$B$4:$B$34,MATCH(ABYSS!B148,ABYSS_CONDITION!$F$4:$F$34,0))</f>
        <v>20</v>
      </c>
      <c r="H148" s="147">
        <v>30</v>
      </c>
      <c r="I148" s="149">
        <v>38</v>
      </c>
      <c r="J148" s="149">
        <v>1</v>
      </c>
      <c r="K148" s="147">
        <v>20</v>
      </c>
      <c r="L148" s="147">
        <f>IFERROR(INDEX(PENALTY_OPTION!$B$4:$B$248,MATCH(ABYSS!C148,PENALTY_OPTION!$L$4:$L$248,0)),0)</f>
        <v>145</v>
      </c>
      <c r="M148" s="147">
        <f>IFERROR(INDEX(ABYSS_MONSTER_LIST!$B:$B,MATCH(ABYSS!C148,ABYSS_MONSTER_LIST!$E:$E,0)),0)</f>
        <v>1201</v>
      </c>
      <c r="N148" s="147">
        <f>IFERROR(INDEX(ATTRIBUTE_GROUP!$B:$B,MATCH(ABYSS!C148,ATTRIBUTE_GROUP!$E:$E,0)),0)</f>
        <v>1201</v>
      </c>
      <c r="O148" s="147">
        <f t="shared" si="14"/>
        <v>1</v>
      </c>
      <c r="P148" s="148">
        <f>INDEX(REWARD!$B$6:$B$4545,MATCH(ABYSS!C148,REWARD!$J$6:$J$4545,0))</f>
        <v>146</v>
      </c>
      <c r="Q148" s="147" t="str">
        <f t="shared" si="15"/>
        <v>GROUP_NAME_20</v>
      </c>
      <c r="R148" s="147" t="str">
        <f t="shared" si="16"/>
        <v>GROUP_DESC_20</v>
      </c>
      <c r="S148" s="147" t="str">
        <f t="shared" si="17"/>
        <v>GROUP_IMAGE_20</v>
      </c>
      <c r="T148" s="148" t="str">
        <f t="shared" si="18"/>
        <v>ABYSS_NAME_12039</v>
      </c>
      <c r="U148" s="147" t="str">
        <f t="shared" si="19"/>
        <v>ABYSS_DESC_20</v>
      </c>
      <c r="V148" s="147" t="str">
        <f t="shared" si="20"/>
        <v>ABYSS_IMAGE_12039</v>
      </c>
    </row>
    <row r="149" spans="1:22" ht="16.5" customHeight="1">
      <c r="A149" s="147">
        <f>10000+D149*ID규칙_비경_그룹_단위+E149*ID규칙_스테이지_타입_단위+COUNTIF($D$4:D149,D149)</f>
        <v>12040</v>
      </c>
      <c r="B149" s="5" t="str">
        <f>VLOOKUP(Q149,STRING!$A$3:$B$28,2,0)</f>
        <v>무지의 탑</v>
      </c>
      <c r="C149" s="5" t="str">
        <f>VLOOKUP(T149,STRING!$A$29:$B$202,2,0)</f>
        <v>숙달 비경: 율장 II</v>
      </c>
      <c r="D149" s="148">
        <v>20</v>
      </c>
      <c r="E149" s="148">
        <v>3</v>
      </c>
      <c r="F149" s="147">
        <v>2</v>
      </c>
      <c r="G149" s="148">
        <f>INDEX(ABYSS_CONDITION!$B$4:$B$34,MATCH(ABYSS!B149,ABYSS_CONDITION!$F$4:$F$34,0))</f>
        <v>20</v>
      </c>
      <c r="H149" s="147">
        <v>30</v>
      </c>
      <c r="I149" s="149">
        <v>54</v>
      </c>
      <c r="J149" s="149">
        <v>1</v>
      </c>
      <c r="K149" s="147">
        <v>20</v>
      </c>
      <c r="L149" s="147">
        <f>IFERROR(INDEX(PENALTY_OPTION!$B$4:$B$248,MATCH(ABYSS!C149,PENALTY_OPTION!$L$4:$L$248,0)),0)</f>
        <v>146</v>
      </c>
      <c r="M149" s="147">
        <f>IFERROR(INDEX(ABYSS_MONSTER_LIST!$B:$B,MATCH(ABYSS!C149,ABYSS_MONSTER_LIST!$E:$E,0)),0)</f>
        <v>1202</v>
      </c>
      <c r="N149" s="147">
        <f>IFERROR(INDEX(ATTRIBUTE_GROUP!$B:$B,MATCH(ABYSS!C149,ATTRIBUTE_GROUP!$E:$E,0)),0)</f>
        <v>1202</v>
      </c>
      <c r="O149" s="147">
        <f t="shared" si="14"/>
        <v>1</v>
      </c>
      <c r="P149" s="148">
        <f>INDEX(REWARD!$B$6:$B$4545,MATCH(ABYSS!C149,REWARD!$J$6:$J$4545,0))</f>
        <v>147</v>
      </c>
      <c r="Q149" s="147" t="str">
        <f t="shared" si="15"/>
        <v>GROUP_NAME_20</v>
      </c>
      <c r="R149" s="147" t="str">
        <f t="shared" si="16"/>
        <v>GROUP_DESC_20</v>
      </c>
      <c r="S149" s="147" t="str">
        <f t="shared" si="17"/>
        <v>GROUP_IMAGE_20</v>
      </c>
      <c r="T149" s="148" t="str">
        <f t="shared" si="18"/>
        <v>ABYSS_NAME_12040</v>
      </c>
      <c r="U149" s="147" t="str">
        <f t="shared" si="19"/>
        <v>ABYSS_DESC_20</v>
      </c>
      <c r="V149" s="147" t="str">
        <f t="shared" si="20"/>
        <v>ABYSS_IMAGE_12040</v>
      </c>
    </row>
    <row r="150" spans="1:22" ht="16.5" customHeight="1">
      <c r="A150" s="147">
        <f>10000+D150*ID규칙_비경_그룹_단위+E150*ID규칙_스테이지_타입_단위+COUNTIF($D$4:D150,D150)</f>
        <v>12041</v>
      </c>
      <c r="B150" s="5" t="str">
        <f>VLOOKUP(Q150,STRING!$A$3:$B$28,2,0)</f>
        <v>무지의 탑</v>
      </c>
      <c r="C150" s="5" t="str">
        <f>VLOOKUP(T150,STRING!$A$29:$B$202,2,0)</f>
        <v>숙달 비경: 율장 III</v>
      </c>
      <c r="D150" s="148">
        <v>20</v>
      </c>
      <c r="E150" s="148">
        <v>3</v>
      </c>
      <c r="F150" s="147">
        <v>3</v>
      </c>
      <c r="G150" s="148">
        <f>INDEX(ABYSS_CONDITION!$B$4:$B$34,MATCH(ABYSS!B150,ABYSS_CONDITION!$F$4:$F$34,0))</f>
        <v>20</v>
      </c>
      <c r="H150" s="147">
        <v>36</v>
      </c>
      <c r="I150" s="149">
        <v>71</v>
      </c>
      <c r="J150" s="149">
        <v>1</v>
      </c>
      <c r="K150" s="147">
        <v>20</v>
      </c>
      <c r="L150" s="147">
        <f>IFERROR(INDEX(PENALTY_OPTION!$B$4:$B$248,MATCH(ABYSS!C150,PENALTY_OPTION!$L$4:$L$248,0)),0)</f>
        <v>147</v>
      </c>
      <c r="M150" s="147">
        <f>IFERROR(INDEX(ABYSS_MONSTER_LIST!$B:$B,MATCH(ABYSS!C150,ABYSS_MONSTER_LIST!$E:$E,0)),0)</f>
        <v>1203</v>
      </c>
      <c r="N150" s="147">
        <f>IFERROR(INDEX(ATTRIBUTE_GROUP!$B:$B,MATCH(ABYSS!C150,ATTRIBUTE_GROUP!$E:$E,0)),0)</f>
        <v>1203</v>
      </c>
      <c r="O150" s="147">
        <f t="shared" si="14"/>
        <v>1</v>
      </c>
      <c r="P150" s="148">
        <f>INDEX(REWARD!$B$6:$B$4545,MATCH(ABYSS!C150,REWARD!$J$6:$J$4545,0))</f>
        <v>148</v>
      </c>
      <c r="Q150" s="147" t="str">
        <f t="shared" si="15"/>
        <v>GROUP_NAME_20</v>
      </c>
      <c r="R150" s="147" t="str">
        <f t="shared" si="16"/>
        <v>GROUP_DESC_20</v>
      </c>
      <c r="S150" s="147" t="str">
        <f t="shared" si="17"/>
        <v>GROUP_IMAGE_20</v>
      </c>
      <c r="T150" s="148" t="str">
        <f t="shared" si="18"/>
        <v>ABYSS_NAME_12041</v>
      </c>
      <c r="U150" s="147" t="str">
        <f t="shared" si="19"/>
        <v>ABYSS_DESC_20</v>
      </c>
      <c r="V150" s="147" t="str">
        <f t="shared" si="20"/>
        <v>ABYSS_IMAGE_12041</v>
      </c>
    </row>
    <row r="151" spans="1:22" ht="16.5" customHeight="1">
      <c r="A151" s="147">
        <f>10000+D151*ID규칙_비경_그룹_단위+E151*ID규칙_스테이지_타입_단위+COUNTIF($D$4:D151,D151)</f>
        <v>12042</v>
      </c>
      <c r="B151" s="5" t="str">
        <f>VLOOKUP(Q151,STRING!$A$3:$B$28,2,0)</f>
        <v>무지의 탑</v>
      </c>
      <c r="C151" s="5" t="str">
        <f>VLOOKUP(T151,STRING!$A$29:$B$202,2,0)</f>
        <v>숙달 비경: 율장 IV</v>
      </c>
      <c r="D151" s="148">
        <v>20</v>
      </c>
      <c r="E151" s="148">
        <v>3</v>
      </c>
      <c r="F151" s="147">
        <v>4</v>
      </c>
      <c r="G151" s="148">
        <f>INDEX(ABYSS_CONDITION!$B$4:$B$34,MATCH(ABYSS!B151,ABYSS_CONDITION!$F$4:$F$34,0))</f>
        <v>20</v>
      </c>
      <c r="H151" s="147">
        <v>45</v>
      </c>
      <c r="I151" s="149">
        <v>88</v>
      </c>
      <c r="J151" s="149">
        <v>1</v>
      </c>
      <c r="K151" s="147">
        <v>20</v>
      </c>
      <c r="L151" s="147">
        <f>IFERROR(INDEX(PENALTY_OPTION!$B$4:$B$248,MATCH(ABYSS!C151,PENALTY_OPTION!$L$4:$L$248,0)),0)</f>
        <v>148</v>
      </c>
      <c r="M151" s="147">
        <f>IFERROR(INDEX(ABYSS_MONSTER_LIST!$B:$B,MATCH(ABYSS!C151,ABYSS_MONSTER_LIST!$E:$E,0)),0)</f>
        <v>1204</v>
      </c>
      <c r="N151" s="147">
        <f>IFERROR(INDEX(ATTRIBUTE_GROUP!$B:$B,MATCH(ABYSS!C151,ATTRIBUTE_GROUP!$E:$E,0)),0)</f>
        <v>1204</v>
      </c>
      <c r="O151" s="147">
        <f t="shared" si="14"/>
        <v>1</v>
      </c>
      <c r="P151" s="148">
        <f>INDEX(REWARD!$B$6:$B$4545,MATCH(ABYSS!C151,REWARD!$J$6:$J$4545,0))</f>
        <v>149</v>
      </c>
      <c r="Q151" s="147" t="str">
        <f t="shared" si="15"/>
        <v>GROUP_NAME_20</v>
      </c>
      <c r="R151" s="147" t="str">
        <f t="shared" si="16"/>
        <v>GROUP_DESC_20</v>
      </c>
      <c r="S151" s="147" t="str">
        <f t="shared" si="17"/>
        <v>GROUP_IMAGE_20</v>
      </c>
      <c r="T151" s="148" t="str">
        <f t="shared" si="18"/>
        <v>ABYSS_NAME_12042</v>
      </c>
      <c r="U151" s="147" t="str">
        <f t="shared" si="19"/>
        <v>ABYSS_DESC_20</v>
      </c>
      <c r="V151" s="147" t="str">
        <f t="shared" si="20"/>
        <v>ABYSS_IMAGE_12042</v>
      </c>
    </row>
    <row r="152" spans="1:22" ht="16.5" customHeight="1">
      <c r="A152" s="147">
        <f>10000+D152*ID규칙_비경_그룹_단위+E152*ID규칙_스테이지_타입_단위+COUNTIF($D$4:D152,D152)</f>
        <v>12141</v>
      </c>
      <c r="B152" s="5" t="str">
        <f>VLOOKUP(Q152,STRING!$A$3:$B$28,2,0)</f>
        <v>바람 드래곤의 폐허로</v>
      </c>
      <c r="C152" s="5" t="str">
        <f>VLOOKUP(T152,STRING!$A$29:$B$202,2,0)</f>
        <v>추억: 폭풍같이 포효하는 드래곤 I</v>
      </c>
      <c r="D152" s="148">
        <v>21</v>
      </c>
      <c r="E152" s="148">
        <v>4</v>
      </c>
      <c r="F152" s="147">
        <v>1</v>
      </c>
      <c r="G152" s="148">
        <f>INDEX(ABYSS_CONDITION!$B$4:$B$34,MATCH(ABYSS!B152,ABYSS_CONDITION!$F$4:$F$34,0))</f>
        <v>21</v>
      </c>
      <c r="H152" s="147">
        <v>25</v>
      </c>
      <c r="I152" s="149">
        <v>40</v>
      </c>
      <c r="J152" s="149">
        <v>2</v>
      </c>
      <c r="K152" s="147">
        <v>60</v>
      </c>
      <c r="L152" s="147">
        <f>IFERROR(INDEX(PENALTY_OPTION!$B$4:$B$248,MATCH(ABYSS!C152,PENALTY_OPTION!$L$4:$L$248,0)),0)</f>
        <v>0</v>
      </c>
      <c r="M152" s="147">
        <f>IFERROR(INDEX(ABYSS_MONSTER_LIST!$B:$B,MATCH(ABYSS!C152,ABYSS_MONSTER_LIST!$E:$E,0)),0)</f>
        <v>0</v>
      </c>
      <c r="N152" s="147">
        <f>IFERROR(INDEX(ATTRIBUTE_GROUP!$B:$B,MATCH(ABYSS!C152,ATTRIBUTE_GROUP!$E:$E,0)),0)</f>
        <v>0</v>
      </c>
      <c r="O152" s="147">
        <f t="shared" si="14"/>
        <v>0</v>
      </c>
      <c r="P152" s="148">
        <f>INDEX(REWARD!$B$6:$B$4545,MATCH(ABYSS!C152,REWARD!$J$6:$J$4545,0))</f>
        <v>150</v>
      </c>
      <c r="Q152" s="147" t="str">
        <f t="shared" si="15"/>
        <v>GROUP_NAME_21</v>
      </c>
      <c r="R152" s="147" t="str">
        <f t="shared" si="16"/>
        <v>GROUP_DESC_21</v>
      </c>
      <c r="S152" s="147" t="str">
        <f t="shared" si="17"/>
        <v>GROUP_IMAGE_21</v>
      </c>
      <c r="T152" s="148" t="str">
        <f t="shared" si="18"/>
        <v>ABYSS_NAME_12141</v>
      </c>
      <c r="U152" s="147" t="str">
        <f t="shared" si="19"/>
        <v>ABYSS_DESC_21</v>
      </c>
      <c r="V152" s="147" t="str">
        <f t="shared" si="20"/>
        <v>ABYSS_IMAGE_12141</v>
      </c>
    </row>
    <row r="153" spans="1:22" ht="16.5" customHeight="1">
      <c r="A153" s="147">
        <f>10000+D153*ID규칙_비경_그룹_단위+E153*ID규칙_스테이지_타입_단위+COUNTIF($D$4:D153,D153)</f>
        <v>12142</v>
      </c>
      <c r="B153" s="5" t="str">
        <f>VLOOKUP(Q153,STRING!$A$3:$B$28,2,0)</f>
        <v>바람 드래곤의 폐허로</v>
      </c>
      <c r="C153" s="5" t="str">
        <f>VLOOKUP(T153,STRING!$A$29:$B$202,2,0)</f>
        <v>추억: 폭풍같이 포효하는 드래곤 II</v>
      </c>
      <c r="D153" s="148">
        <v>21</v>
      </c>
      <c r="E153" s="148">
        <v>4</v>
      </c>
      <c r="F153" s="147">
        <v>2</v>
      </c>
      <c r="G153" s="148">
        <f>INDEX(ABYSS_CONDITION!$B$4:$B$34,MATCH(ABYSS!B153,ABYSS_CONDITION!$F$4:$F$34,0))</f>
        <v>21</v>
      </c>
      <c r="H153" s="147">
        <v>30</v>
      </c>
      <c r="I153" s="149">
        <v>50</v>
      </c>
      <c r="J153" s="149">
        <v>2</v>
      </c>
      <c r="K153" s="147">
        <v>60</v>
      </c>
      <c r="L153" s="147">
        <f>IFERROR(INDEX(PENALTY_OPTION!$B$4:$B$248,MATCH(ABYSS!C153,PENALTY_OPTION!$L$4:$L$248,0)),0)</f>
        <v>0</v>
      </c>
      <c r="M153" s="147">
        <f>IFERROR(INDEX(ABYSS_MONSTER_LIST!$B:$B,MATCH(ABYSS!C153,ABYSS_MONSTER_LIST!$E:$E,0)),0)</f>
        <v>0</v>
      </c>
      <c r="N153" s="147">
        <f>IFERROR(INDEX(ATTRIBUTE_GROUP!$B:$B,MATCH(ABYSS!C153,ATTRIBUTE_GROUP!$E:$E,0)),0)</f>
        <v>0</v>
      </c>
      <c r="O153" s="147">
        <f t="shared" si="14"/>
        <v>0</v>
      </c>
      <c r="P153" s="148">
        <f>INDEX(REWARD!$B$6:$B$4545,MATCH(ABYSS!C153,REWARD!$J$6:$J$4545,0))</f>
        <v>151</v>
      </c>
      <c r="Q153" s="147" t="str">
        <f t="shared" si="15"/>
        <v>GROUP_NAME_21</v>
      </c>
      <c r="R153" s="147" t="str">
        <f t="shared" si="16"/>
        <v>GROUP_DESC_21</v>
      </c>
      <c r="S153" s="147" t="str">
        <f t="shared" si="17"/>
        <v>GROUP_IMAGE_21</v>
      </c>
      <c r="T153" s="148" t="str">
        <f t="shared" si="18"/>
        <v>ABYSS_NAME_12142</v>
      </c>
      <c r="U153" s="147" t="str">
        <f t="shared" si="19"/>
        <v>ABYSS_DESC_21</v>
      </c>
      <c r="V153" s="147" t="str">
        <f t="shared" si="20"/>
        <v>ABYSS_IMAGE_12142</v>
      </c>
    </row>
    <row r="154" spans="1:22" ht="16.5" customHeight="1">
      <c r="A154" s="147">
        <f>10000+D154*ID규칙_비경_그룹_단위+E154*ID규칙_스테이지_타입_단위+COUNTIF($D$4:D154,D154)</f>
        <v>12143</v>
      </c>
      <c r="B154" s="5" t="str">
        <f>VLOOKUP(Q154,STRING!$A$3:$B$28,2,0)</f>
        <v>바람 드래곤의 폐허로</v>
      </c>
      <c r="C154" s="5" t="str">
        <f>VLOOKUP(T154,STRING!$A$29:$B$202,2,0)</f>
        <v>추억: 폭풍같이 포효하는 드래곤 III</v>
      </c>
      <c r="D154" s="148">
        <v>21</v>
      </c>
      <c r="E154" s="148">
        <v>4</v>
      </c>
      <c r="F154" s="147">
        <v>3</v>
      </c>
      <c r="G154" s="148">
        <f>INDEX(ABYSS_CONDITION!$B$4:$B$34,MATCH(ABYSS!B154,ABYSS_CONDITION!$F$4:$F$34,0))</f>
        <v>21</v>
      </c>
      <c r="H154" s="147">
        <v>35</v>
      </c>
      <c r="I154" s="149">
        <v>60</v>
      </c>
      <c r="J154" s="149">
        <v>2</v>
      </c>
      <c r="K154" s="147">
        <v>60</v>
      </c>
      <c r="L154" s="147">
        <f>IFERROR(INDEX(PENALTY_OPTION!$B$4:$B$248,MATCH(ABYSS!C154,PENALTY_OPTION!$L$4:$L$248,0)),0)</f>
        <v>0</v>
      </c>
      <c r="M154" s="147">
        <f>IFERROR(INDEX(ABYSS_MONSTER_LIST!$B:$B,MATCH(ABYSS!C154,ABYSS_MONSTER_LIST!$E:$E,0)),0)</f>
        <v>0</v>
      </c>
      <c r="N154" s="147">
        <f>IFERROR(INDEX(ATTRIBUTE_GROUP!$B:$B,MATCH(ABYSS!C154,ATTRIBUTE_GROUP!$E:$E,0)),0)</f>
        <v>0</v>
      </c>
      <c r="O154" s="147">
        <f t="shared" si="14"/>
        <v>0</v>
      </c>
      <c r="P154" s="148">
        <f>INDEX(REWARD!$B$6:$B$4545,MATCH(ABYSS!C154,REWARD!$J$6:$J$4545,0))</f>
        <v>152</v>
      </c>
      <c r="Q154" s="147" t="str">
        <f t="shared" si="15"/>
        <v>GROUP_NAME_21</v>
      </c>
      <c r="R154" s="147" t="str">
        <f t="shared" si="16"/>
        <v>GROUP_DESC_21</v>
      </c>
      <c r="S154" s="147" t="str">
        <f t="shared" si="17"/>
        <v>GROUP_IMAGE_21</v>
      </c>
      <c r="T154" s="148" t="str">
        <f t="shared" si="18"/>
        <v>ABYSS_NAME_12143</v>
      </c>
      <c r="U154" s="147" t="str">
        <f t="shared" si="19"/>
        <v>ABYSS_DESC_21</v>
      </c>
      <c r="V154" s="147" t="str">
        <f t="shared" si="20"/>
        <v>ABYSS_IMAGE_12143</v>
      </c>
    </row>
    <row r="155" spans="1:22" ht="16.5" customHeight="1">
      <c r="A155" s="147">
        <f>10000+D155*ID규칙_비경_그룹_단위+E155*ID규칙_스테이지_타입_단위+COUNTIF($D$4:D155,D155)</f>
        <v>12144</v>
      </c>
      <c r="B155" s="5" t="str">
        <f>VLOOKUP(Q155,STRING!$A$3:$B$28,2,0)</f>
        <v>바람 드래곤의 폐허로</v>
      </c>
      <c r="C155" s="5" t="str">
        <f>VLOOKUP(T155,STRING!$A$29:$B$202,2,0)</f>
        <v>추억: 폭풍같이 포효하는 드래곤 IV</v>
      </c>
      <c r="D155" s="148">
        <v>21</v>
      </c>
      <c r="E155" s="148">
        <v>4</v>
      </c>
      <c r="F155" s="147">
        <v>4</v>
      </c>
      <c r="G155" s="148">
        <f>INDEX(ABYSS_CONDITION!$B$4:$B$34,MATCH(ABYSS!B155,ABYSS_CONDITION!$F$4:$F$34,0))</f>
        <v>21</v>
      </c>
      <c r="H155" s="147">
        <v>40</v>
      </c>
      <c r="I155" s="149">
        <v>70</v>
      </c>
      <c r="J155" s="149">
        <v>2</v>
      </c>
      <c r="K155" s="147">
        <v>60</v>
      </c>
      <c r="L155" s="147">
        <f>IFERROR(INDEX(PENALTY_OPTION!$B$4:$B$248,MATCH(ABYSS!C155,PENALTY_OPTION!$L$4:$L$248,0)),0)</f>
        <v>0</v>
      </c>
      <c r="M155" s="147">
        <f>IFERROR(INDEX(ABYSS_MONSTER_LIST!$B:$B,MATCH(ABYSS!C155,ABYSS_MONSTER_LIST!$E:$E,0)),0)</f>
        <v>0</v>
      </c>
      <c r="N155" s="147">
        <f>IFERROR(INDEX(ATTRIBUTE_GROUP!$B:$B,MATCH(ABYSS!C155,ATTRIBUTE_GROUP!$E:$E,0)),0)</f>
        <v>0</v>
      </c>
      <c r="O155" s="147">
        <f t="shared" si="14"/>
        <v>0</v>
      </c>
      <c r="P155" s="148">
        <f>INDEX(REWARD!$B$6:$B$4545,MATCH(ABYSS!C155,REWARD!$J$6:$J$4545,0))</f>
        <v>153</v>
      </c>
      <c r="Q155" s="147" t="str">
        <f t="shared" si="15"/>
        <v>GROUP_NAME_21</v>
      </c>
      <c r="R155" s="147" t="str">
        <f t="shared" si="16"/>
        <v>GROUP_DESC_21</v>
      </c>
      <c r="S155" s="147" t="str">
        <f t="shared" si="17"/>
        <v>GROUP_IMAGE_21</v>
      </c>
      <c r="T155" s="148" t="str">
        <f t="shared" si="18"/>
        <v>ABYSS_NAME_12144</v>
      </c>
      <c r="U155" s="147" t="str">
        <f t="shared" si="19"/>
        <v>ABYSS_DESC_21</v>
      </c>
      <c r="V155" s="147" t="str">
        <f t="shared" si="20"/>
        <v>ABYSS_IMAGE_12144</v>
      </c>
    </row>
    <row r="156" spans="1:22" ht="16.5" customHeight="1">
      <c r="A156" s="147">
        <f>10000+D156*ID규칙_비경_그룹_단위+E156*ID규칙_스테이지_타입_단위+COUNTIF($D$4:D156,D156)</f>
        <v>12145</v>
      </c>
      <c r="B156" s="5" t="str">
        <f>VLOOKUP(Q156,STRING!$A$3:$B$28,2,0)</f>
        <v>바람 드래곤의 폐허로</v>
      </c>
      <c r="C156" s="5" t="str">
        <f>VLOOKUP(T156,STRING!$A$29:$B$202,2,0)</f>
        <v>추억: 폭풍같이 포효하는 드래곤 V</v>
      </c>
      <c r="D156" s="148">
        <v>21</v>
      </c>
      <c r="E156" s="148">
        <v>4</v>
      </c>
      <c r="F156" s="147">
        <v>5</v>
      </c>
      <c r="G156" s="148">
        <f>INDEX(ABYSS_CONDITION!$B$4:$B$34,MATCH(ABYSS!B156,ABYSS_CONDITION!$F$4:$F$34,0))</f>
        <v>21</v>
      </c>
      <c r="H156" s="147">
        <v>45</v>
      </c>
      <c r="I156" s="149">
        <v>80</v>
      </c>
      <c r="J156" s="149">
        <v>2</v>
      </c>
      <c r="K156" s="147">
        <v>60</v>
      </c>
      <c r="L156" s="147">
        <f>IFERROR(INDEX(PENALTY_OPTION!$B$4:$B$248,MATCH(ABYSS!C156,PENALTY_OPTION!$L$4:$L$248,0)),0)</f>
        <v>0</v>
      </c>
      <c r="M156" s="147">
        <f>IFERROR(INDEX(ABYSS_MONSTER_LIST!$B:$B,MATCH(ABYSS!C156,ABYSS_MONSTER_LIST!$E:$E,0)),0)</f>
        <v>0</v>
      </c>
      <c r="N156" s="147">
        <f>IFERROR(INDEX(ATTRIBUTE_GROUP!$B:$B,MATCH(ABYSS!C156,ATTRIBUTE_GROUP!$E:$E,0)),0)</f>
        <v>0</v>
      </c>
      <c r="O156" s="147">
        <f t="shared" si="14"/>
        <v>0</v>
      </c>
      <c r="P156" s="148">
        <f>INDEX(REWARD!$B$6:$B$4545,MATCH(ABYSS!C156,REWARD!$J$6:$J$4545,0))</f>
        <v>154</v>
      </c>
      <c r="Q156" s="147" t="str">
        <f t="shared" si="15"/>
        <v>GROUP_NAME_21</v>
      </c>
      <c r="R156" s="147" t="str">
        <f t="shared" si="16"/>
        <v>GROUP_DESC_21</v>
      </c>
      <c r="S156" s="147" t="str">
        <f t="shared" si="17"/>
        <v>GROUP_IMAGE_21</v>
      </c>
      <c r="T156" s="148" t="str">
        <f t="shared" si="18"/>
        <v>ABYSS_NAME_12145</v>
      </c>
      <c r="U156" s="147" t="str">
        <f t="shared" si="19"/>
        <v>ABYSS_DESC_21</v>
      </c>
      <c r="V156" s="147" t="str">
        <f t="shared" si="20"/>
        <v>ABYSS_IMAGE_12145</v>
      </c>
    </row>
    <row r="157" spans="1:22" ht="16.5" customHeight="1">
      <c r="A157" s="147">
        <f>10000+D157*ID규칙_비경_그룹_단위+E157*ID규칙_스테이지_타입_단위+COUNTIF($D$4:D157,D157)</f>
        <v>12146</v>
      </c>
      <c r="B157" s="5" t="str">
        <f>VLOOKUP(Q157,STRING!$A$3:$B$28,2,0)</f>
        <v>바람 드래곤의 폐허로</v>
      </c>
      <c r="C157" s="5" t="str">
        <f>VLOOKUP(T157,STRING!$A$29:$B$202,2,0)</f>
        <v>추억: 폭풍같이 포효하는 드래곤 VI</v>
      </c>
      <c r="D157" s="148">
        <v>21</v>
      </c>
      <c r="E157" s="148">
        <v>4</v>
      </c>
      <c r="F157" s="147">
        <v>6</v>
      </c>
      <c r="G157" s="148">
        <f>INDEX(ABYSS_CONDITION!$B$4:$B$34,MATCH(ABYSS!B157,ABYSS_CONDITION!$F$4:$F$34,0))</f>
        <v>21</v>
      </c>
      <c r="H157" s="147">
        <v>50</v>
      </c>
      <c r="I157" s="149">
        <v>90</v>
      </c>
      <c r="J157" s="149">
        <v>2</v>
      </c>
      <c r="K157" s="147">
        <v>60</v>
      </c>
      <c r="L157" s="147">
        <f>IFERROR(INDEX(PENALTY_OPTION!$B$4:$B$248,MATCH(ABYSS!C157,PENALTY_OPTION!$L$4:$L$248,0)),0)</f>
        <v>0</v>
      </c>
      <c r="M157" s="147">
        <f>IFERROR(INDEX(ABYSS_MONSTER_LIST!$B:$B,MATCH(ABYSS!C157,ABYSS_MONSTER_LIST!$E:$E,0)),0)</f>
        <v>0</v>
      </c>
      <c r="N157" s="147">
        <f>IFERROR(INDEX(ATTRIBUTE_GROUP!$B:$B,MATCH(ABYSS!C157,ATTRIBUTE_GROUP!$E:$E,0)),0)</f>
        <v>0</v>
      </c>
      <c r="O157" s="147">
        <f t="shared" si="14"/>
        <v>0</v>
      </c>
      <c r="P157" s="148">
        <f>INDEX(REWARD!$B$6:$B$4545,MATCH(ABYSS!C157,REWARD!$J$6:$J$4545,0))</f>
        <v>155</v>
      </c>
      <c r="Q157" s="147" t="str">
        <f t="shared" si="15"/>
        <v>GROUP_NAME_21</v>
      </c>
      <c r="R157" s="147" t="str">
        <f t="shared" si="16"/>
        <v>GROUP_DESC_21</v>
      </c>
      <c r="S157" s="147" t="str">
        <f t="shared" si="17"/>
        <v>GROUP_IMAGE_21</v>
      </c>
      <c r="T157" s="148" t="str">
        <f t="shared" si="18"/>
        <v>ABYSS_NAME_12146</v>
      </c>
      <c r="U157" s="147" t="str">
        <f t="shared" si="19"/>
        <v>ABYSS_DESC_21</v>
      </c>
      <c r="V157" s="147" t="str">
        <f t="shared" si="20"/>
        <v>ABYSS_IMAGE_12146</v>
      </c>
    </row>
    <row r="158" spans="1:22" ht="16.5" customHeight="1">
      <c r="A158" s="147">
        <f>10000+D158*ID규칙_비경_그룹_단위+E158*ID규칙_스테이지_타입_단위+COUNTIF($D$4:D158,D158)</f>
        <v>12241</v>
      </c>
      <c r="B158" s="5" t="str">
        <f>VLOOKUP(Q158,STRING!$A$3:$B$28,2,0)</f>
        <v>「황금옥」 진입</v>
      </c>
      <c r="C158" s="5" t="str">
        <f>VLOOKUP(T158,STRING!$A$29:$B$202,2,0)</f>
        <v>추억: 황금과 쓸쓸한 그림자 I</v>
      </c>
      <c r="D158" s="148">
        <v>22</v>
      </c>
      <c r="E158" s="148">
        <v>4</v>
      </c>
      <c r="F158" s="147">
        <v>1</v>
      </c>
      <c r="G158" s="148">
        <f>INDEX(ABYSS_CONDITION!$B$4:$B$34,MATCH(ABYSS!B158,ABYSS_CONDITION!$F$4:$F$34,0))</f>
        <v>22</v>
      </c>
      <c r="H158" s="147">
        <v>35</v>
      </c>
      <c r="I158" s="149">
        <v>60</v>
      </c>
      <c r="J158" s="149">
        <v>2</v>
      </c>
      <c r="K158" s="147">
        <v>60</v>
      </c>
      <c r="L158" s="147">
        <f>IFERROR(INDEX(PENALTY_OPTION!$B$4:$B$248,MATCH(ABYSS!C158,PENALTY_OPTION!$L$4:$L$248,0)),0)</f>
        <v>0</v>
      </c>
      <c r="M158" s="147">
        <f>IFERROR(INDEX(ABYSS_MONSTER_LIST!$B:$B,MATCH(ABYSS!C158,ABYSS_MONSTER_LIST!$E:$E,0)),0)</f>
        <v>0</v>
      </c>
      <c r="N158" s="147">
        <f>IFERROR(INDEX(ATTRIBUTE_GROUP!$B:$B,MATCH(ABYSS!C158,ATTRIBUTE_GROUP!$E:$E,0)),0)</f>
        <v>0</v>
      </c>
      <c r="O158" s="147">
        <f t="shared" si="14"/>
        <v>0</v>
      </c>
      <c r="P158" s="148">
        <f>INDEX(REWARD!$B$6:$B$4545,MATCH(ABYSS!C158,REWARD!$J$6:$J$4545,0))</f>
        <v>156</v>
      </c>
      <c r="Q158" s="147" t="str">
        <f t="shared" si="15"/>
        <v>GROUP_NAME_22</v>
      </c>
      <c r="R158" s="147" t="str">
        <f t="shared" si="16"/>
        <v>GROUP_DESC_22</v>
      </c>
      <c r="S158" s="147" t="str">
        <f t="shared" si="17"/>
        <v>GROUP_IMAGE_22</v>
      </c>
      <c r="T158" s="148" t="str">
        <f t="shared" si="18"/>
        <v>ABYSS_NAME_12241</v>
      </c>
      <c r="U158" s="147" t="str">
        <f t="shared" si="19"/>
        <v>ABYSS_DESC_22</v>
      </c>
      <c r="V158" s="147" t="str">
        <f t="shared" si="20"/>
        <v>ABYSS_IMAGE_12241</v>
      </c>
    </row>
    <row r="159" spans="1:22" ht="16.5" customHeight="1">
      <c r="A159" s="147">
        <f>10000+D159*ID규칙_비경_그룹_단위+E159*ID규칙_스테이지_타입_단위+COUNTIF($D$4:D159,D159)</f>
        <v>12242</v>
      </c>
      <c r="B159" s="5" t="str">
        <f>VLOOKUP(Q159,STRING!$A$3:$B$28,2,0)</f>
        <v>「황금옥」 진입</v>
      </c>
      <c r="C159" s="5" t="str">
        <f>VLOOKUP(T159,STRING!$A$29:$B$202,2,0)</f>
        <v>추억: 황금과 쓸쓸한 그림자 II</v>
      </c>
      <c r="D159" s="148">
        <v>22</v>
      </c>
      <c r="E159" s="148">
        <v>4</v>
      </c>
      <c r="F159" s="147">
        <v>2</v>
      </c>
      <c r="G159" s="148">
        <f>INDEX(ABYSS_CONDITION!$B$4:$B$34,MATCH(ABYSS!B159,ABYSS_CONDITION!$F$4:$F$34,0))</f>
        <v>22</v>
      </c>
      <c r="H159" s="147">
        <v>40</v>
      </c>
      <c r="I159" s="149">
        <v>70</v>
      </c>
      <c r="J159" s="149">
        <v>2</v>
      </c>
      <c r="K159" s="147">
        <v>60</v>
      </c>
      <c r="L159" s="147">
        <f>IFERROR(INDEX(PENALTY_OPTION!$B$4:$B$248,MATCH(ABYSS!C159,PENALTY_OPTION!$L$4:$L$248,0)),0)</f>
        <v>0</v>
      </c>
      <c r="M159" s="147">
        <f>IFERROR(INDEX(ABYSS_MONSTER_LIST!$B:$B,MATCH(ABYSS!C159,ABYSS_MONSTER_LIST!$E:$E,0)),0)</f>
        <v>0</v>
      </c>
      <c r="N159" s="147">
        <f>IFERROR(INDEX(ATTRIBUTE_GROUP!$B:$B,MATCH(ABYSS!C159,ATTRIBUTE_GROUP!$E:$E,0)),0)</f>
        <v>0</v>
      </c>
      <c r="O159" s="147">
        <f t="shared" si="14"/>
        <v>0</v>
      </c>
      <c r="P159" s="148">
        <f>INDEX(REWARD!$B$6:$B$4545,MATCH(ABYSS!C159,REWARD!$J$6:$J$4545,0))</f>
        <v>157</v>
      </c>
      <c r="Q159" s="147" t="str">
        <f t="shared" si="15"/>
        <v>GROUP_NAME_22</v>
      </c>
      <c r="R159" s="147" t="str">
        <f t="shared" si="16"/>
        <v>GROUP_DESC_22</v>
      </c>
      <c r="S159" s="147" t="str">
        <f t="shared" si="17"/>
        <v>GROUP_IMAGE_22</v>
      </c>
      <c r="T159" s="148" t="str">
        <f t="shared" si="18"/>
        <v>ABYSS_NAME_12242</v>
      </c>
      <c r="U159" s="147" t="str">
        <f t="shared" si="19"/>
        <v>ABYSS_DESC_22</v>
      </c>
      <c r="V159" s="147" t="str">
        <f t="shared" si="20"/>
        <v>ABYSS_IMAGE_12242</v>
      </c>
    </row>
    <row r="160" spans="1:22" ht="16.5" customHeight="1">
      <c r="A160" s="147">
        <f>10000+D160*ID규칙_비경_그룹_단위+E160*ID규칙_스테이지_타입_단위+COUNTIF($D$4:D160,D160)</f>
        <v>12243</v>
      </c>
      <c r="B160" s="5" t="str">
        <f>VLOOKUP(Q160,STRING!$A$3:$B$28,2,0)</f>
        <v>「황금옥」 진입</v>
      </c>
      <c r="C160" s="5" t="str">
        <f>VLOOKUP(T160,STRING!$A$29:$B$202,2,0)</f>
        <v>추억: 황금과 쓸쓸한 그림자 III</v>
      </c>
      <c r="D160" s="148">
        <v>22</v>
      </c>
      <c r="E160" s="148">
        <v>4</v>
      </c>
      <c r="F160" s="147">
        <v>3</v>
      </c>
      <c r="G160" s="148">
        <f>INDEX(ABYSS_CONDITION!$B$4:$B$34,MATCH(ABYSS!B160,ABYSS_CONDITION!$F$4:$F$34,0))</f>
        <v>22</v>
      </c>
      <c r="H160" s="147">
        <v>45</v>
      </c>
      <c r="I160" s="149">
        <v>80</v>
      </c>
      <c r="J160" s="149">
        <v>2</v>
      </c>
      <c r="K160" s="147">
        <v>60</v>
      </c>
      <c r="L160" s="147">
        <f>IFERROR(INDEX(PENALTY_OPTION!$B$4:$B$248,MATCH(ABYSS!C160,PENALTY_OPTION!$L$4:$L$248,0)),0)</f>
        <v>0</v>
      </c>
      <c r="M160" s="147">
        <f>IFERROR(INDEX(ABYSS_MONSTER_LIST!$B:$B,MATCH(ABYSS!C160,ABYSS_MONSTER_LIST!$E:$E,0)),0)</f>
        <v>0</v>
      </c>
      <c r="N160" s="147">
        <f>IFERROR(INDEX(ATTRIBUTE_GROUP!$B:$B,MATCH(ABYSS!C160,ATTRIBUTE_GROUP!$E:$E,0)),0)</f>
        <v>0</v>
      </c>
      <c r="O160" s="147">
        <f t="shared" si="14"/>
        <v>0</v>
      </c>
      <c r="P160" s="148">
        <f>INDEX(REWARD!$B$6:$B$4545,MATCH(ABYSS!C160,REWARD!$J$6:$J$4545,0))</f>
        <v>158</v>
      </c>
      <c r="Q160" s="147" t="str">
        <f t="shared" si="15"/>
        <v>GROUP_NAME_22</v>
      </c>
      <c r="R160" s="147" t="str">
        <f t="shared" si="16"/>
        <v>GROUP_DESC_22</v>
      </c>
      <c r="S160" s="147" t="str">
        <f t="shared" si="17"/>
        <v>GROUP_IMAGE_22</v>
      </c>
      <c r="T160" s="148" t="str">
        <f t="shared" si="18"/>
        <v>ABYSS_NAME_12243</v>
      </c>
      <c r="U160" s="147" t="str">
        <f t="shared" si="19"/>
        <v>ABYSS_DESC_22</v>
      </c>
      <c r="V160" s="147" t="str">
        <f t="shared" si="20"/>
        <v>ABYSS_IMAGE_12243</v>
      </c>
    </row>
    <row r="161" spans="1:22" ht="16.5" customHeight="1">
      <c r="A161" s="147">
        <f>10000+D161*ID규칙_비경_그룹_단위+E161*ID규칙_스테이지_타입_단위+COUNTIF($D$4:D161,D161)</f>
        <v>12244</v>
      </c>
      <c r="B161" s="5" t="str">
        <f>VLOOKUP(Q161,STRING!$A$3:$B$28,2,0)</f>
        <v>「황금옥」 진입</v>
      </c>
      <c r="C161" s="5" t="str">
        <f>VLOOKUP(T161,STRING!$A$29:$B$202,2,0)</f>
        <v>추억: 황금과 쓸쓸한 그림자 IV</v>
      </c>
      <c r="D161" s="148">
        <v>22</v>
      </c>
      <c r="E161" s="148">
        <v>4</v>
      </c>
      <c r="F161" s="147">
        <v>4</v>
      </c>
      <c r="G161" s="148">
        <f>INDEX(ABYSS_CONDITION!$B$4:$B$34,MATCH(ABYSS!B161,ABYSS_CONDITION!$F$4:$F$34,0))</f>
        <v>22</v>
      </c>
      <c r="H161" s="147">
        <v>50</v>
      </c>
      <c r="I161" s="149">
        <v>90</v>
      </c>
      <c r="J161" s="149">
        <v>2</v>
      </c>
      <c r="K161" s="147">
        <v>60</v>
      </c>
      <c r="L161" s="147">
        <f>IFERROR(INDEX(PENALTY_OPTION!$B$4:$B$248,MATCH(ABYSS!C161,PENALTY_OPTION!$L$4:$L$248,0)),0)</f>
        <v>0</v>
      </c>
      <c r="M161" s="147">
        <f>IFERROR(INDEX(ABYSS_MONSTER_LIST!$B:$B,MATCH(ABYSS!C161,ABYSS_MONSTER_LIST!$E:$E,0)),0)</f>
        <v>0</v>
      </c>
      <c r="N161" s="147">
        <f>IFERROR(INDEX(ATTRIBUTE_GROUP!$B:$B,MATCH(ABYSS!C161,ATTRIBUTE_GROUP!$E:$E,0)),0)</f>
        <v>0</v>
      </c>
      <c r="O161" s="147">
        <f t="shared" si="14"/>
        <v>0</v>
      </c>
      <c r="P161" s="148">
        <f>INDEX(REWARD!$B$6:$B$4545,MATCH(ABYSS!C161,REWARD!$J$6:$J$4545,0))</f>
        <v>159</v>
      </c>
      <c r="Q161" s="147" t="str">
        <f t="shared" si="15"/>
        <v>GROUP_NAME_22</v>
      </c>
      <c r="R161" s="147" t="str">
        <f t="shared" si="16"/>
        <v>GROUP_DESC_22</v>
      </c>
      <c r="S161" s="147" t="str">
        <f t="shared" si="17"/>
        <v>GROUP_IMAGE_22</v>
      </c>
      <c r="T161" s="148" t="str">
        <f t="shared" si="18"/>
        <v>ABYSS_NAME_12244</v>
      </c>
      <c r="U161" s="147" t="str">
        <f t="shared" si="19"/>
        <v>ABYSS_DESC_22</v>
      </c>
      <c r="V161" s="147" t="str">
        <f t="shared" si="20"/>
        <v>ABYSS_IMAGE_12244</v>
      </c>
    </row>
    <row r="162" spans="1:22" ht="16.5" customHeight="1">
      <c r="A162" s="147">
        <f>10000+D162*ID규칙_비경_그룹_단위+E162*ID규칙_스테이지_타입_단위+COUNTIF($D$4:D162,D162)</f>
        <v>12341</v>
      </c>
      <c r="B162" s="5" t="str">
        <f>VLOOKUP(Q162,STRING!$A$3:$B$28,2,0)</f>
        <v>「복룡목」 아래</v>
      </c>
      <c r="C162" s="5" t="str">
        <f>VLOOKUP(T162,STRING!$A$29:$B$202,2,0)</f>
        <v>추억: 산악을 뒤흔드는 용 I</v>
      </c>
      <c r="D162" s="148">
        <v>23</v>
      </c>
      <c r="E162" s="148">
        <v>4</v>
      </c>
      <c r="F162" s="147">
        <v>1</v>
      </c>
      <c r="G162" s="148">
        <f>INDEX(ABYSS_CONDITION!$B$4:$B$34,MATCH(ABYSS!B162,ABYSS_CONDITION!$F$4:$F$34,0))</f>
        <v>23</v>
      </c>
      <c r="H162" s="147">
        <v>35</v>
      </c>
      <c r="I162" s="149">
        <v>60</v>
      </c>
      <c r="J162" s="149">
        <v>2</v>
      </c>
      <c r="K162" s="147">
        <v>60</v>
      </c>
      <c r="L162" s="147">
        <f>IFERROR(INDEX(PENALTY_OPTION!$B$4:$B$248,MATCH(ABYSS!C162,PENALTY_OPTION!$L$4:$L$248,0)),0)</f>
        <v>149</v>
      </c>
      <c r="M162" s="147">
        <f>IFERROR(INDEX(ABYSS_MONSTER_LIST!$B:$B,MATCH(ABYSS!C162,ABYSS_MONSTER_LIST!$E:$E,0)),0)</f>
        <v>0</v>
      </c>
      <c r="N162" s="147">
        <f>IFERROR(INDEX(ATTRIBUTE_GROUP!$B:$B,MATCH(ABYSS!C162,ATTRIBUTE_GROUP!$E:$E,0)),0)</f>
        <v>0</v>
      </c>
      <c r="O162" s="147">
        <f t="shared" si="14"/>
        <v>0</v>
      </c>
      <c r="P162" s="148">
        <f>INDEX(REWARD!$B$6:$B$4545,MATCH(ABYSS!C162,REWARD!$J$6:$J$4545,0))</f>
        <v>160</v>
      </c>
      <c r="Q162" s="147" t="str">
        <f t="shared" si="15"/>
        <v>GROUP_NAME_23</v>
      </c>
      <c r="R162" s="147" t="str">
        <f t="shared" si="16"/>
        <v>GROUP_DESC_23</v>
      </c>
      <c r="S162" s="147" t="str">
        <f t="shared" si="17"/>
        <v>GROUP_IMAGE_23</v>
      </c>
      <c r="T162" s="148" t="str">
        <f t="shared" si="18"/>
        <v>ABYSS_NAME_12341</v>
      </c>
      <c r="U162" s="147" t="str">
        <f t="shared" si="19"/>
        <v>ABYSS_DESC_23</v>
      </c>
      <c r="V162" s="147" t="str">
        <f t="shared" si="20"/>
        <v>ABYSS_IMAGE_12341</v>
      </c>
    </row>
    <row r="163" spans="1:22" ht="16.5" customHeight="1">
      <c r="A163" s="147">
        <f>10000+D163*ID규칙_비경_그룹_단위+E163*ID규칙_스테이지_타입_단위+COUNTIF($D$4:D163,D163)</f>
        <v>12342</v>
      </c>
      <c r="B163" s="5" t="str">
        <f>VLOOKUP(Q163,STRING!$A$3:$B$28,2,0)</f>
        <v>「복룡목」 아래</v>
      </c>
      <c r="C163" s="5" t="str">
        <f>VLOOKUP(T163,STRING!$A$29:$B$202,2,0)</f>
        <v>추억: 산악을 뒤흔드는 용 II</v>
      </c>
      <c r="D163" s="148">
        <v>23</v>
      </c>
      <c r="E163" s="148">
        <v>4</v>
      </c>
      <c r="F163" s="147">
        <v>2</v>
      </c>
      <c r="G163" s="148">
        <f>INDEX(ABYSS_CONDITION!$B$4:$B$34,MATCH(ABYSS!B163,ABYSS_CONDITION!$F$4:$F$34,0))</f>
        <v>23</v>
      </c>
      <c r="H163" s="147">
        <v>40</v>
      </c>
      <c r="I163" s="149">
        <v>70</v>
      </c>
      <c r="J163" s="149">
        <v>2</v>
      </c>
      <c r="K163" s="147">
        <v>60</v>
      </c>
      <c r="L163" s="147">
        <f>IFERROR(INDEX(PENALTY_OPTION!$B$4:$B$248,MATCH(ABYSS!C163,PENALTY_OPTION!$L$4:$L$248,0)),0)</f>
        <v>150</v>
      </c>
      <c r="M163" s="147">
        <f>IFERROR(INDEX(ABYSS_MONSTER_LIST!$B:$B,MATCH(ABYSS!C163,ABYSS_MONSTER_LIST!$E:$E,0)),0)</f>
        <v>0</v>
      </c>
      <c r="N163" s="147">
        <f>IFERROR(INDEX(ATTRIBUTE_GROUP!$B:$B,MATCH(ABYSS!C163,ATTRIBUTE_GROUP!$E:$E,0)),0)</f>
        <v>0</v>
      </c>
      <c r="O163" s="147">
        <f t="shared" si="14"/>
        <v>0</v>
      </c>
      <c r="P163" s="148">
        <f>INDEX(REWARD!$B$6:$B$4545,MATCH(ABYSS!C163,REWARD!$J$6:$J$4545,0))</f>
        <v>161</v>
      </c>
      <c r="Q163" s="147" t="str">
        <f t="shared" si="15"/>
        <v>GROUP_NAME_23</v>
      </c>
      <c r="R163" s="147" t="str">
        <f t="shared" si="16"/>
        <v>GROUP_DESC_23</v>
      </c>
      <c r="S163" s="147" t="str">
        <f t="shared" si="17"/>
        <v>GROUP_IMAGE_23</v>
      </c>
      <c r="T163" s="148" t="str">
        <f t="shared" si="18"/>
        <v>ABYSS_NAME_12342</v>
      </c>
      <c r="U163" s="147" t="str">
        <f t="shared" si="19"/>
        <v>ABYSS_DESC_23</v>
      </c>
      <c r="V163" s="147" t="str">
        <f t="shared" si="20"/>
        <v>ABYSS_IMAGE_12342</v>
      </c>
    </row>
    <row r="164" spans="1:22" ht="16.5" customHeight="1">
      <c r="A164" s="147">
        <f>10000+D164*ID규칙_비경_그룹_단위+E164*ID규칙_스테이지_타입_단위+COUNTIF($D$4:D164,D164)</f>
        <v>12343</v>
      </c>
      <c r="B164" s="5" t="str">
        <f>VLOOKUP(Q164,STRING!$A$3:$B$28,2,0)</f>
        <v>「복룡목」 아래</v>
      </c>
      <c r="C164" s="5" t="str">
        <f>VLOOKUP(T164,STRING!$A$29:$B$202,2,0)</f>
        <v>추억: 산악을 뒤흔드는 용 III</v>
      </c>
      <c r="D164" s="148">
        <v>23</v>
      </c>
      <c r="E164" s="148">
        <v>4</v>
      </c>
      <c r="F164" s="147">
        <v>3</v>
      </c>
      <c r="G164" s="148">
        <f>INDEX(ABYSS_CONDITION!$B$4:$B$34,MATCH(ABYSS!B164,ABYSS_CONDITION!$F$4:$F$34,0))</f>
        <v>23</v>
      </c>
      <c r="H164" s="147">
        <v>45</v>
      </c>
      <c r="I164" s="149">
        <v>80</v>
      </c>
      <c r="J164" s="149">
        <v>2</v>
      </c>
      <c r="K164" s="147">
        <v>60</v>
      </c>
      <c r="L164" s="147">
        <f>IFERROR(INDEX(PENALTY_OPTION!$B$4:$B$248,MATCH(ABYSS!C164,PENALTY_OPTION!$L$4:$L$248,0)),0)</f>
        <v>151</v>
      </c>
      <c r="M164" s="147">
        <f>IFERROR(INDEX(ABYSS_MONSTER_LIST!$B:$B,MATCH(ABYSS!C164,ABYSS_MONSTER_LIST!$E:$E,0)),0)</f>
        <v>0</v>
      </c>
      <c r="N164" s="147">
        <f>IFERROR(INDEX(ATTRIBUTE_GROUP!$B:$B,MATCH(ABYSS!C164,ATTRIBUTE_GROUP!$E:$E,0)),0)</f>
        <v>0</v>
      </c>
      <c r="O164" s="147">
        <f t="shared" si="14"/>
        <v>0</v>
      </c>
      <c r="P164" s="148">
        <f>INDEX(REWARD!$B$6:$B$4545,MATCH(ABYSS!C164,REWARD!$J$6:$J$4545,0))</f>
        <v>162</v>
      </c>
      <c r="Q164" s="147" t="str">
        <f t="shared" si="15"/>
        <v>GROUP_NAME_23</v>
      </c>
      <c r="R164" s="147" t="str">
        <f t="shared" si="16"/>
        <v>GROUP_DESC_23</v>
      </c>
      <c r="S164" s="147" t="str">
        <f t="shared" si="17"/>
        <v>GROUP_IMAGE_23</v>
      </c>
      <c r="T164" s="148" t="str">
        <f t="shared" si="18"/>
        <v>ABYSS_NAME_12343</v>
      </c>
      <c r="U164" s="147" t="str">
        <f t="shared" si="19"/>
        <v>ABYSS_DESC_23</v>
      </c>
      <c r="V164" s="147" t="str">
        <f t="shared" si="20"/>
        <v>ABYSS_IMAGE_12343</v>
      </c>
    </row>
    <row r="165" spans="1:22" ht="16.5" customHeight="1">
      <c r="A165" s="147">
        <f>10000+D165*ID규칙_비경_그룹_단위+E165*ID규칙_스테이지_타입_단위+COUNTIF($D$4:D165,D165)</f>
        <v>12344</v>
      </c>
      <c r="B165" s="5" t="str">
        <f>VLOOKUP(Q165,STRING!$A$3:$B$28,2,0)</f>
        <v>「복룡목」 아래</v>
      </c>
      <c r="C165" s="5" t="str">
        <f>VLOOKUP(T165,STRING!$A$29:$B$202,2,0)</f>
        <v>추억: 산악을 뒤흔드는 용 IV</v>
      </c>
      <c r="D165" s="148">
        <v>23</v>
      </c>
      <c r="E165" s="148">
        <v>4</v>
      </c>
      <c r="F165" s="147">
        <v>4</v>
      </c>
      <c r="G165" s="148">
        <f>INDEX(ABYSS_CONDITION!$B$4:$B$34,MATCH(ABYSS!B165,ABYSS_CONDITION!$F$4:$F$34,0))</f>
        <v>23</v>
      </c>
      <c r="H165" s="147">
        <v>50</v>
      </c>
      <c r="I165" s="149">
        <v>90</v>
      </c>
      <c r="J165" s="149">
        <v>2</v>
      </c>
      <c r="K165" s="147">
        <v>60</v>
      </c>
      <c r="L165" s="147">
        <f>IFERROR(INDEX(PENALTY_OPTION!$B$4:$B$248,MATCH(ABYSS!C165,PENALTY_OPTION!$L$4:$L$248,0)),0)</f>
        <v>152</v>
      </c>
      <c r="M165" s="147">
        <f>IFERROR(INDEX(ABYSS_MONSTER_LIST!$B:$B,MATCH(ABYSS!C165,ABYSS_MONSTER_LIST!$E:$E,0)),0)</f>
        <v>0</v>
      </c>
      <c r="N165" s="147">
        <f>IFERROR(INDEX(ATTRIBUTE_GROUP!$B:$B,MATCH(ABYSS!C165,ATTRIBUTE_GROUP!$E:$E,0)),0)</f>
        <v>0</v>
      </c>
      <c r="O165" s="147">
        <f t="shared" si="14"/>
        <v>0</v>
      </c>
      <c r="P165" s="148">
        <f>INDEX(REWARD!$B$6:$B$4545,MATCH(ABYSS!C165,REWARD!$J$6:$J$4545,0))</f>
        <v>163</v>
      </c>
      <c r="Q165" s="147" t="str">
        <f t="shared" si="15"/>
        <v>GROUP_NAME_23</v>
      </c>
      <c r="R165" s="147" t="str">
        <f t="shared" si="16"/>
        <v>GROUP_DESC_23</v>
      </c>
      <c r="S165" s="147" t="str">
        <f t="shared" si="17"/>
        <v>GROUP_IMAGE_23</v>
      </c>
      <c r="T165" s="148" t="str">
        <f t="shared" si="18"/>
        <v>ABYSS_NAME_12344</v>
      </c>
      <c r="U165" s="147" t="str">
        <f t="shared" si="19"/>
        <v>ABYSS_DESC_23</v>
      </c>
      <c r="V165" s="147" t="str">
        <f t="shared" si="20"/>
        <v>ABYSS_IMAGE_12344</v>
      </c>
    </row>
    <row r="166" spans="1:22" ht="16.5" customHeight="1">
      <c r="A166" s="147">
        <f>10000+D166*ID규칙_비경_그룹_단위+E166*ID규칙_스테이지_타입_단위+COUNTIF($D$4:D166,D166)</f>
        <v>12441</v>
      </c>
      <c r="B166" s="5" t="str">
        <f>VLOOKUP(Q166,STRING!$A$3:$B$28,2,0)</f>
        <v>나루카미섬 · 천수각</v>
      </c>
      <c r="C166" s="5" t="str">
        <f>VLOOKUP(T166,STRING!$A$29:$B$202,2,0)</f>
        <v>추억: 홍련의 진검승부 I</v>
      </c>
      <c r="D166" s="148">
        <v>24</v>
      </c>
      <c r="E166" s="148">
        <v>4</v>
      </c>
      <c r="F166" s="147">
        <v>1</v>
      </c>
      <c r="G166" s="148">
        <f>INDEX(ABYSS_CONDITION!$B$4:$B$34,MATCH(ABYSS!B166,ABYSS_CONDITION!$F$4:$F$34,0))</f>
        <v>24</v>
      </c>
      <c r="H166" s="147">
        <v>35</v>
      </c>
      <c r="I166" s="149">
        <v>60</v>
      </c>
      <c r="J166" s="149">
        <v>2</v>
      </c>
      <c r="K166" s="147">
        <v>60</v>
      </c>
      <c r="L166" s="147">
        <f>IFERROR(INDEX(PENALTY_OPTION!$B$4:$B$248,MATCH(ABYSS!C166,PENALTY_OPTION!$L$4:$L$248,0)),0)</f>
        <v>153</v>
      </c>
      <c r="M166" s="147">
        <f>IFERROR(INDEX(ABYSS_MONSTER_LIST!$B:$B,MATCH(ABYSS!C166,ABYSS_MONSTER_LIST!$E:$E,0)),0)</f>
        <v>0</v>
      </c>
      <c r="N166" s="147">
        <f>IFERROR(INDEX(ATTRIBUTE_GROUP!$B:$B,MATCH(ABYSS!C166,ATTRIBUTE_GROUP!$E:$E,0)),0)</f>
        <v>0</v>
      </c>
      <c r="O166" s="147">
        <f t="shared" si="14"/>
        <v>0</v>
      </c>
      <c r="P166" s="148">
        <f>INDEX(REWARD!$B$6:$B$4545,MATCH(ABYSS!C166,REWARD!$J$6:$J$4545,0))</f>
        <v>164</v>
      </c>
      <c r="Q166" s="147" t="str">
        <f t="shared" si="15"/>
        <v>GROUP_NAME_24</v>
      </c>
      <c r="R166" s="147" t="str">
        <f t="shared" si="16"/>
        <v>GROUP_DESC_24</v>
      </c>
      <c r="S166" s="147" t="str">
        <f t="shared" si="17"/>
        <v>GROUP_IMAGE_24</v>
      </c>
      <c r="T166" s="148" t="str">
        <f t="shared" si="18"/>
        <v>ABYSS_NAME_12441</v>
      </c>
      <c r="U166" s="147" t="str">
        <f t="shared" si="19"/>
        <v>ABYSS_DESC_24</v>
      </c>
      <c r="V166" s="147" t="str">
        <f t="shared" si="20"/>
        <v>ABYSS_IMAGE_12441</v>
      </c>
    </row>
    <row r="167" spans="1:22" ht="16.5" customHeight="1">
      <c r="A167" s="147">
        <f>10000+D167*ID규칙_비경_그룹_단위+E167*ID규칙_스테이지_타입_단위+COUNTIF($D$4:D167,D167)</f>
        <v>12442</v>
      </c>
      <c r="B167" s="5" t="str">
        <f>VLOOKUP(Q167,STRING!$A$3:$B$28,2,0)</f>
        <v>나루카미섬 · 천수각</v>
      </c>
      <c r="C167" s="5" t="str">
        <f>VLOOKUP(T167,STRING!$A$29:$B$202,2,0)</f>
        <v>추억: 홍련의 진검승부 II</v>
      </c>
      <c r="D167" s="148">
        <v>24</v>
      </c>
      <c r="E167" s="148">
        <v>4</v>
      </c>
      <c r="F167" s="147">
        <v>2</v>
      </c>
      <c r="G167" s="148">
        <f>INDEX(ABYSS_CONDITION!$B$4:$B$34,MATCH(ABYSS!B167,ABYSS_CONDITION!$F$4:$F$34,0))</f>
        <v>24</v>
      </c>
      <c r="H167" s="147">
        <v>40</v>
      </c>
      <c r="I167" s="149">
        <v>70</v>
      </c>
      <c r="J167" s="149">
        <v>2</v>
      </c>
      <c r="K167" s="147">
        <v>60</v>
      </c>
      <c r="L167" s="147">
        <f>IFERROR(INDEX(PENALTY_OPTION!$B$4:$B$248,MATCH(ABYSS!C167,PENALTY_OPTION!$L$4:$L$248,0)),0)</f>
        <v>154</v>
      </c>
      <c r="M167" s="147">
        <f>IFERROR(INDEX(ABYSS_MONSTER_LIST!$B:$B,MATCH(ABYSS!C167,ABYSS_MONSTER_LIST!$E:$E,0)),0)</f>
        <v>0</v>
      </c>
      <c r="N167" s="147">
        <f>IFERROR(INDEX(ATTRIBUTE_GROUP!$B:$B,MATCH(ABYSS!C167,ATTRIBUTE_GROUP!$E:$E,0)),0)</f>
        <v>0</v>
      </c>
      <c r="O167" s="147">
        <f t="shared" si="14"/>
        <v>0</v>
      </c>
      <c r="P167" s="148">
        <f>INDEX(REWARD!$B$6:$B$4545,MATCH(ABYSS!C167,REWARD!$J$6:$J$4545,0))</f>
        <v>165</v>
      </c>
      <c r="Q167" s="147" t="str">
        <f t="shared" si="15"/>
        <v>GROUP_NAME_24</v>
      </c>
      <c r="R167" s="147" t="str">
        <f t="shared" si="16"/>
        <v>GROUP_DESC_24</v>
      </c>
      <c r="S167" s="147" t="str">
        <f t="shared" si="17"/>
        <v>GROUP_IMAGE_24</v>
      </c>
      <c r="T167" s="148" t="str">
        <f t="shared" si="18"/>
        <v>ABYSS_NAME_12442</v>
      </c>
      <c r="U167" s="147" t="str">
        <f t="shared" si="19"/>
        <v>ABYSS_DESC_24</v>
      </c>
      <c r="V167" s="147" t="str">
        <f t="shared" si="20"/>
        <v>ABYSS_IMAGE_12442</v>
      </c>
    </row>
    <row r="168" spans="1:22" ht="16.5" customHeight="1">
      <c r="A168" s="147">
        <f>10000+D168*ID규칙_비경_그룹_단위+E168*ID규칙_스테이지_타입_단위+COUNTIF($D$4:D168,D168)</f>
        <v>12443</v>
      </c>
      <c r="B168" s="5" t="str">
        <f>VLOOKUP(Q168,STRING!$A$3:$B$28,2,0)</f>
        <v>나루카미섬 · 천수각</v>
      </c>
      <c r="C168" s="5" t="str">
        <f>VLOOKUP(T168,STRING!$A$29:$B$202,2,0)</f>
        <v>추억: 홍련의 진검승부 III</v>
      </c>
      <c r="D168" s="148">
        <v>24</v>
      </c>
      <c r="E168" s="148">
        <v>4</v>
      </c>
      <c r="F168" s="147">
        <v>3</v>
      </c>
      <c r="G168" s="148">
        <f>INDEX(ABYSS_CONDITION!$B$4:$B$34,MATCH(ABYSS!B168,ABYSS_CONDITION!$F$4:$F$34,0))</f>
        <v>24</v>
      </c>
      <c r="H168" s="147">
        <v>45</v>
      </c>
      <c r="I168" s="149">
        <v>80</v>
      </c>
      <c r="J168" s="149">
        <v>2</v>
      </c>
      <c r="K168" s="147">
        <v>60</v>
      </c>
      <c r="L168" s="147">
        <f>IFERROR(INDEX(PENALTY_OPTION!$B$4:$B$248,MATCH(ABYSS!C168,PENALTY_OPTION!$L$4:$L$248,0)),0)</f>
        <v>155</v>
      </c>
      <c r="M168" s="147">
        <f>IFERROR(INDEX(ABYSS_MONSTER_LIST!$B:$B,MATCH(ABYSS!C168,ABYSS_MONSTER_LIST!$E:$E,0)),0)</f>
        <v>0</v>
      </c>
      <c r="N168" s="147">
        <f>IFERROR(INDEX(ATTRIBUTE_GROUP!$B:$B,MATCH(ABYSS!C168,ATTRIBUTE_GROUP!$E:$E,0)),0)</f>
        <v>0</v>
      </c>
      <c r="O168" s="147">
        <f t="shared" si="14"/>
        <v>0</v>
      </c>
      <c r="P168" s="148">
        <f>INDEX(REWARD!$B$6:$B$4545,MATCH(ABYSS!C168,REWARD!$J$6:$J$4545,0))</f>
        <v>166</v>
      </c>
      <c r="Q168" s="147" t="str">
        <f t="shared" si="15"/>
        <v>GROUP_NAME_24</v>
      </c>
      <c r="R168" s="147" t="str">
        <f t="shared" si="16"/>
        <v>GROUP_DESC_24</v>
      </c>
      <c r="S168" s="147" t="str">
        <f t="shared" si="17"/>
        <v>GROUP_IMAGE_24</v>
      </c>
      <c r="T168" s="148" t="str">
        <f t="shared" si="18"/>
        <v>ABYSS_NAME_12443</v>
      </c>
      <c r="U168" s="147" t="str">
        <f t="shared" si="19"/>
        <v>ABYSS_DESC_24</v>
      </c>
      <c r="V168" s="147" t="str">
        <f t="shared" si="20"/>
        <v>ABYSS_IMAGE_12443</v>
      </c>
    </row>
    <row r="169" spans="1:22" ht="16.5" customHeight="1">
      <c r="A169" s="147">
        <f>10000+D169*ID규칙_비경_그룹_단위+E169*ID규칙_스테이지_타입_단위+COUNTIF($D$4:D169,D169)</f>
        <v>12444</v>
      </c>
      <c r="B169" s="5" t="str">
        <f>VLOOKUP(Q169,STRING!$A$3:$B$28,2,0)</f>
        <v>나루카미섬 · 천수각</v>
      </c>
      <c r="C169" s="5" t="str">
        <f>VLOOKUP(T169,STRING!$A$29:$B$202,2,0)</f>
        <v>추억: 홍련의 진검승부 IV</v>
      </c>
      <c r="D169" s="148">
        <v>24</v>
      </c>
      <c r="E169" s="148">
        <v>4</v>
      </c>
      <c r="F169" s="147">
        <v>4</v>
      </c>
      <c r="G169" s="148">
        <f>INDEX(ABYSS_CONDITION!$B$4:$B$34,MATCH(ABYSS!B169,ABYSS_CONDITION!$F$4:$F$34,0))</f>
        <v>24</v>
      </c>
      <c r="H169" s="147">
        <v>50</v>
      </c>
      <c r="I169" s="149">
        <v>90</v>
      </c>
      <c r="J169" s="149">
        <v>2</v>
      </c>
      <c r="K169" s="147">
        <v>60</v>
      </c>
      <c r="L169" s="147">
        <f>IFERROR(INDEX(PENALTY_OPTION!$B$4:$B$248,MATCH(ABYSS!C169,PENALTY_OPTION!$L$4:$L$248,0)),0)</f>
        <v>156</v>
      </c>
      <c r="M169" s="147">
        <f>IFERROR(INDEX(ABYSS_MONSTER_LIST!$B:$B,MATCH(ABYSS!C169,ABYSS_MONSTER_LIST!$E:$E,0)),0)</f>
        <v>0</v>
      </c>
      <c r="N169" s="147">
        <f>IFERROR(INDEX(ATTRIBUTE_GROUP!$B:$B,MATCH(ABYSS!C169,ATTRIBUTE_GROUP!$E:$E,0)),0)</f>
        <v>0</v>
      </c>
      <c r="O169" s="147">
        <f t="shared" si="14"/>
        <v>0</v>
      </c>
      <c r="P169" s="148">
        <f>INDEX(REWARD!$B$6:$B$4545,MATCH(ABYSS!C169,REWARD!$J$6:$J$4545,0))</f>
        <v>167</v>
      </c>
      <c r="Q169" s="147" t="str">
        <f t="shared" si="15"/>
        <v>GROUP_NAME_24</v>
      </c>
      <c r="R169" s="147" t="str">
        <f t="shared" si="16"/>
        <v>GROUP_DESC_24</v>
      </c>
      <c r="S169" s="147" t="str">
        <f t="shared" si="17"/>
        <v>GROUP_IMAGE_24</v>
      </c>
      <c r="T169" s="148" t="str">
        <f t="shared" si="18"/>
        <v>ABYSS_NAME_12444</v>
      </c>
      <c r="U169" s="147" t="str">
        <f t="shared" si="19"/>
        <v>ABYSS_DESC_24</v>
      </c>
      <c r="V169" s="147" t="str">
        <f t="shared" si="20"/>
        <v>ABYSS_IMAGE_12444</v>
      </c>
    </row>
    <row r="170" spans="1:22" ht="16.5" customHeight="1">
      <c r="A170" s="147">
        <f>10000+D170*ID규칙_비경_그룹_단위+E170*ID규칙_스테이지_타입_단위+COUNTIF($D$4:D170,D170)</f>
        <v>12541</v>
      </c>
      <c r="B170" s="5" t="str">
        <f>VLOOKUP(Q170,STRING!$A$3:$B$28,2,0)</f>
        <v>몽상 낙토의 죽음</v>
      </c>
      <c r="C170" s="5" t="str">
        <f>VLOOKUP(T170,STRING!$A$29:$B$202,2,0)</f>
        <v>추억: 영원의 수호자 I</v>
      </c>
      <c r="D170" s="148">
        <v>25</v>
      </c>
      <c r="E170" s="148">
        <v>4</v>
      </c>
      <c r="F170" s="147">
        <v>1</v>
      </c>
      <c r="G170" s="148">
        <f>INDEX(ABYSS_CONDITION!$B$4:$B$34,MATCH(ABYSS!B170,ABYSS_CONDITION!$F$4:$F$34,0))</f>
        <v>25</v>
      </c>
      <c r="H170" s="147">
        <v>35</v>
      </c>
      <c r="I170" s="149">
        <v>60</v>
      </c>
      <c r="J170" s="149">
        <v>2</v>
      </c>
      <c r="K170" s="147">
        <v>60</v>
      </c>
      <c r="L170" s="147">
        <f>IFERROR(INDEX(PENALTY_OPTION!$B$4:$B$248,MATCH(ABYSS!C170,PENALTY_OPTION!$L$4:$L$248,0)),0)</f>
        <v>157</v>
      </c>
      <c r="M170" s="147">
        <f>IFERROR(INDEX(ABYSS_MONSTER_LIST!$B:$B,MATCH(ABYSS!C170,ABYSS_MONSTER_LIST!$E:$E,0)),0)</f>
        <v>0</v>
      </c>
      <c r="N170" s="147">
        <f>IFERROR(INDEX(ATTRIBUTE_GROUP!$B:$B,MATCH(ABYSS!C170,ATTRIBUTE_GROUP!$E:$E,0)),0)</f>
        <v>0</v>
      </c>
      <c r="O170" s="147">
        <f t="shared" si="14"/>
        <v>0</v>
      </c>
      <c r="P170" s="148">
        <f>INDEX(REWARD!$B$6:$B$4545,MATCH(ABYSS!C170,REWARD!$J$6:$J$4545,0))</f>
        <v>168</v>
      </c>
      <c r="Q170" s="147" t="str">
        <f t="shared" si="15"/>
        <v>GROUP_NAME_25</v>
      </c>
      <c r="R170" s="147" t="str">
        <f t="shared" si="16"/>
        <v>GROUP_DESC_25</v>
      </c>
      <c r="S170" s="147" t="str">
        <f t="shared" si="17"/>
        <v>GROUP_IMAGE_25</v>
      </c>
      <c r="T170" s="148" t="str">
        <f t="shared" si="18"/>
        <v>ABYSS_NAME_12541</v>
      </c>
      <c r="U170" s="147" t="str">
        <f t="shared" si="19"/>
        <v>ABYSS_DESC_25</v>
      </c>
      <c r="V170" s="147" t="str">
        <f t="shared" si="20"/>
        <v>ABYSS_IMAGE_12541</v>
      </c>
    </row>
    <row r="171" spans="1:22" ht="16.5" customHeight="1">
      <c r="A171" s="147">
        <f>10000+D171*ID규칙_비경_그룹_단위+E171*ID규칙_스테이지_타입_단위+COUNTIF($D$4:D171,D171)</f>
        <v>12542</v>
      </c>
      <c r="B171" s="5" t="str">
        <f>VLOOKUP(Q171,STRING!$A$3:$B$28,2,0)</f>
        <v>몽상 낙토의 죽음</v>
      </c>
      <c r="C171" s="5" t="str">
        <f>VLOOKUP(T171,STRING!$A$29:$B$202,2,0)</f>
        <v>추억: 영원의 수호자 II</v>
      </c>
      <c r="D171" s="148">
        <v>25</v>
      </c>
      <c r="E171" s="148">
        <v>4</v>
      </c>
      <c r="F171" s="147">
        <v>2</v>
      </c>
      <c r="G171" s="148">
        <f>INDEX(ABYSS_CONDITION!$B$4:$B$34,MATCH(ABYSS!B171,ABYSS_CONDITION!$F$4:$F$34,0))</f>
        <v>25</v>
      </c>
      <c r="H171" s="147">
        <v>40</v>
      </c>
      <c r="I171" s="149">
        <v>70</v>
      </c>
      <c r="J171" s="149">
        <v>2</v>
      </c>
      <c r="K171" s="147">
        <v>60</v>
      </c>
      <c r="L171" s="147">
        <f>IFERROR(INDEX(PENALTY_OPTION!$B$4:$B$248,MATCH(ABYSS!C171,PENALTY_OPTION!$L$4:$L$248,0)),0)</f>
        <v>158</v>
      </c>
      <c r="M171" s="147">
        <f>IFERROR(INDEX(ABYSS_MONSTER_LIST!$B:$B,MATCH(ABYSS!C171,ABYSS_MONSTER_LIST!$E:$E,0)),0)</f>
        <v>0</v>
      </c>
      <c r="N171" s="147">
        <f>IFERROR(INDEX(ATTRIBUTE_GROUP!$B:$B,MATCH(ABYSS!C171,ATTRIBUTE_GROUP!$E:$E,0)),0)</f>
        <v>0</v>
      </c>
      <c r="O171" s="147">
        <f t="shared" si="14"/>
        <v>0</v>
      </c>
      <c r="P171" s="148">
        <f>INDEX(REWARD!$B$6:$B$4545,MATCH(ABYSS!C171,REWARD!$J$6:$J$4545,0))</f>
        <v>169</v>
      </c>
      <c r="Q171" s="147" t="str">
        <f t="shared" si="15"/>
        <v>GROUP_NAME_25</v>
      </c>
      <c r="R171" s="147" t="str">
        <f t="shared" si="16"/>
        <v>GROUP_DESC_25</v>
      </c>
      <c r="S171" s="147" t="str">
        <f t="shared" si="17"/>
        <v>GROUP_IMAGE_25</v>
      </c>
      <c r="T171" s="148" t="str">
        <f t="shared" si="18"/>
        <v>ABYSS_NAME_12542</v>
      </c>
      <c r="U171" s="147" t="str">
        <f t="shared" si="19"/>
        <v>ABYSS_DESC_25</v>
      </c>
      <c r="V171" s="147" t="str">
        <f t="shared" si="20"/>
        <v>ABYSS_IMAGE_12542</v>
      </c>
    </row>
    <row r="172" spans="1:22" ht="16.5" customHeight="1">
      <c r="A172" s="147">
        <f>10000+D172*ID규칙_비경_그룹_단위+E172*ID규칙_스테이지_타입_단위+COUNTIF($D$4:D172,D172)</f>
        <v>12543</v>
      </c>
      <c r="B172" s="5" t="str">
        <f>VLOOKUP(Q172,STRING!$A$3:$B$28,2,0)</f>
        <v>몽상 낙토의 죽음</v>
      </c>
      <c r="C172" s="5" t="str">
        <f>VLOOKUP(T172,STRING!$A$29:$B$202,2,0)</f>
        <v>추억: 영원의 수호자 III</v>
      </c>
      <c r="D172" s="148">
        <v>25</v>
      </c>
      <c r="E172" s="148">
        <v>4</v>
      </c>
      <c r="F172" s="147">
        <v>3</v>
      </c>
      <c r="G172" s="148">
        <f>INDEX(ABYSS_CONDITION!$B$4:$B$34,MATCH(ABYSS!B172,ABYSS_CONDITION!$F$4:$F$34,0))</f>
        <v>25</v>
      </c>
      <c r="H172" s="147">
        <v>45</v>
      </c>
      <c r="I172" s="149">
        <v>80</v>
      </c>
      <c r="J172" s="149">
        <v>2</v>
      </c>
      <c r="K172" s="147">
        <v>60</v>
      </c>
      <c r="L172" s="147">
        <f>IFERROR(INDEX(PENALTY_OPTION!$B$4:$B$248,MATCH(ABYSS!C172,PENALTY_OPTION!$L$4:$L$248,0)),0)</f>
        <v>159</v>
      </c>
      <c r="M172" s="147">
        <f>IFERROR(INDEX(ABYSS_MONSTER_LIST!$B:$B,MATCH(ABYSS!C172,ABYSS_MONSTER_LIST!$E:$E,0)),0)</f>
        <v>0</v>
      </c>
      <c r="N172" s="147">
        <f>IFERROR(INDEX(ATTRIBUTE_GROUP!$B:$B,MATCH(ABYSS!C172,ATTRIBUTE_GROUP!$E:$E,0)),0)</f>
        <v>0</v>
      </c>
      <c r="O172" s="147">
        <f t="shared" si="14"/>
        <v>0</v>
      </c>
      <c r="P172" s="148">
        <f>INDEX(REWARD!$B$6:$B$4545,MATCH(ABYSS!C172,REWARD!$J$6:$J$4545,0))</f>
        <v>170</v>
      </c>
      <c r="Q172" s="147" t="str">
        <f t="shared" si="15"/>
        <v>GROUP_NAME_25</v>
      </c>
      <c r="R172" s="147" t="str">
        <f t="shared" si="16"/>
        <v>GROUP_DESC_25</v>
      </c>
      <c r="S172" s="147" t="str">
        <f t="shared" si="17"/>
        <v>GROUP_IMAGE_25</v>
      </c>
      <c r="T172" s="148" t="str">
        <f t="shared" si="18"/>
        <v>ABYSS_NAME_12543</v>
      </c>
      <c r="U172" s="147" t="str">
        <f t="shared" si="19"/>
        <v>ABYSS_DESC_25</v>
      </c>
      <c r="V172" s="147" t="str">
        <f t="shared" si="20"/>
        <v>ABYSS_IMAGE_12543</v>
      </c>
    </row>
    <row r="173" spans="1:22" ht="16.5" customHeight="1">
      <c r="A173" s="147">
        <f>10000+D173*ID규칙_비경_그룹_단위+E173*ID규칙_스테이지_타입_단위+COUNTIF($D$4:D173,D173)</f>
        <v>12544</v>
      </c>
      <c r="B173" s="5" t="str">
        <f>VLOOKUP(Q173,STRING!$A$3:$B$28,2,0)</f>
        <v>몽상 낙토의 죽음</v>
      </c>
      <c r="C173" s="5" t="str">
        <f>VLOOKUP(T173,STRING!$A$29:$B$202,2,0)</f>
        <v>추억: 영원의 수호자 IV</v>
      </c>
      <c r="D173" s="148">
        <v>25</v>
      </c>
      <c r="E173" s="148">
        <v>4</v>
      </c>
      <c r="F173" s="147">
        <v>4</v>
      </c>
      <c r="G173" s="148">
        <f>INDEX(ABYSS_CONDITION!$B$4:$B$34,MATCH(ABYSS!B173,ABYSS_CONDITION!$F$4:$F$34,0))</f>
        <v>25</v>
      </c>
      <c r="H173" s="147">
        <v>50</v>
      </c>
      <c r="I173" s="149">
        <v>90</v>
      </c>
      <c r="J173" s="149">
        <v>2</v>
      </c>
      <c r="K173" s="147">
        <v>60</v>
      </c>
      <c r="L173" s="147">
        <f>IFERROR(INDEX(PENALTY_OPTION!$B$4:$B$248,MATCH(ABYSS!C173,PENALTY_OPTION!$L$4:$L$248,0)),0)</f>
        <v>160</v>
      </c>
      <c r="M173" s="147">
        <f>IFERROR(INDEX(ABYSS_MONSTER_LIST!$B:$B,MATCH(ABYSS!C173,ABYSS_MONSTER_LIST!$E:$E,0)),0)</f>
        <v>0</v>
      </c>
      <c r="N173" s="147">
        <f>IFERROR(INDEX(ATTRIBUTE_GROUP!$B:$B,MATCH(ABYSS!C173,ATTRIBUTE_GROUP!$E:$E,0)),0)</f>
        <v>0</v>
      </c>
      <c r="O173" s="147">
        <f t="shared" si="14"/>
        <v>0</v>
      </c>
      <c r="P173" s="148">
        <f>INDEX(REWARD!$B$6:$B$4545,MATCH(ABYSS!C173,REWARD!$J$6:$J$4545,0))</f>
        <v>171</v>
      </c>
      <c r="Q173" s="147" t="str">
        <f t="shared" si="15"/>
        <v>GROUP_NAME_25</v>
      </c>
      <c r="R173" s="147" t="str">
        <f t="shared" si="16"/>
        <v>GROUP_DESC_25</v>
      </c>
      <c r="S173" s="147" t="str">
        <f t="shared" si="17"/>
        <v>GROUP_IMAGE_25</v>
      </c>
      <c r="T173" s="148" t="str">
        <f t="shared" si="18"/>
        <v>ABYSS_NAME_12544</v>
      </c>
      <c r="U173" s="147" t="str">
        <f t="shared" si="19"/>
        <v>ABYSS_DESC_25</v>
      </c>
      <c r="V173" s="147" t="str">
        <f t="shared" si="20"/>
        <v>ABYSS_IMAGE_12544</v>
      </c>
    </row>
    <row r="174" spans="1:22" ht="16.5" customHeight="1">
      <c r="A174" s="147">
        <f>10000+D174*ID규칙_비경_그룹_단위+E174*ID규칙_스테이지_타입_단위+COUNTIF($D$4:D174,D174)</f>
        <v>12641</v>
      </c>
      <c r="B174" s="5" t="str">
        <f>VLOOKUP(Q174,STRING!$A$3:$B$28,2,0)</f>
        <v>조루리 공방</v>
      </c>
      <c r="C174" s="5" t="str">
        <f>VLOOKUP(T174,STRING!$A$29:$B$202,2,0)</f>
        <v>추억: 칠엽 중존의 유리단 I</v>
      </c>
      <c r="D174" s="148">
        <v>26</v>
      </c>
      <c r="E174" s="148">
        <v>4</v>
      </c>
      <c r="F174" s="147">
        <v>1</v>
      </c>
      <c r="G174" s="148">
        <f>INDEX(ABYSS_CONDITION!$B$4:$B$34,MATCH(ABYSS!B174,ABYSS_CONDITION!$F$4:$F$34,0))</f>
        <v>26</v>
      </c>
      <c r="H174" s="147">
        <v>35</v>
      </c>
      <c r="I174" s="149">
        <v>60</v>
      </c>
      <c r="J174" s="149">
        <v>2</v>
      </c>
      <c r="K174" s="147">
        <v>60</v>
      </c>
      <c r="L174" s="147">
        <f>IFERROR(INDEX(PENALTY_OPTION!$B$4:$B$248,MATCH(ABYSS!C174,PENALTY_OPTION!$L$4:$L$248,0)),0)</f>
        <v>161</v>
      </c>
      <c r="M174" s="147">
        <f>IFERROR(INDEX(ABYSS_MONSTER_LIST!$B:$B,MATCH(ABYSS!C174,ABYSS_MONSTER_LIST!$E:$E,0)),0)</f>
        <v>0</v>
      </c>
      <c r="N174" s="147">
        <f>IFERROR(INDEX(ATTRIBUTE_GROUP!$B:$B,MATCH(ABYSS!C174,ATTRIBUTE_GROUP!$E:$E,0)),0)</f>
        <v>0</v>
      </c>
      <c r="O174" s="147">
        <f t="shared" si="14"/>
        <v>0</v>
      </c>
      <c r="P174" s="148">
        <f>INDEX(REWARD!$B$6:$B$4545,MATCH(ABYSS!C174,REWARD!$J$6:$J$4545,0))</f>
        <v>172</v>
      </c>
      <c r="Q174" s="147" t="str">
        <f t="shared" si="15"/>
        <v>GROUP_NAME_26</v>
      </c>
      <c r="R174" s="147" t="str">
        <f t="shared" si="16"/>
        <v>GROUP_DESC_26</v>
      </c>
      <c r="S174" s="147" t="str">
        <f t="shared" si="17"/>
        <v>GROUP_IMAGE_26</v>
      </c>
      <c r="T174" s="148" t="str">
        <f t="shared" si="18"/>
        <v>ABYSS_NAME_12641</v>
      </c>
      <c r="U174" s="147" t="str">
        <f t="shared" si="19"/>
        <v>ABYSS_DESC_26</v>
      </c>
      <c r="V174" s="147" t="str">
        <f t="shared" si="20"/>
        <v>ABYSS_IMAGE_12641</v>
      </c>
    </row>
    <row r="175" spans="1:22" ht="16.5" customHeight="1">
      <c r="A175" s="147">
        <f>10000+D175*ID규칙_비경_그룹_단위+E175*ID규칙_스테이지_타입_단위+COUNTIF($D$4:D175,D175)</f>
        <v>12642</v>
      </c>
      <c r="B175" s="5" t="str">
        <f>VLOOKUP(Q175,STRING!$A$3:$B$28,2,0)</f>
        <v>조루리 공방</v>
      </c>
      <c r="C175" s="5" t="str">
        <f>VLOOKUP(T175,STRING!$A$29:$B$202,2,0)</f>
        <v>추억: 칠엽 중존의 유리단 II</v>
      </c>
      <c r="D175" s="148">
        <v>26</v>
      </c>
      <c r="E175" s="148">
        <v>4</v>
      </c>
      <c r="F175" s="147">
        <v>2</v>
      </c>
      <c r="G175" s="148">
        <f>INDEX(ABYSS_CONDITION!$B$4:$B$34,MATCH(ABYSS!B175,ABYSS_CONDITION!$F$4:$F$34,0))</f>
        <v>26</v>
      </c>
      <c r="H175" s="147">
        <v>40</v>
      </c>
      <c r="I175" s="149">
        <v>70</v>
      </c>
      <c r="J175" s="149">
        <v>2</v>
      </c>
      <c r="K175" s="147">
        <v>60</v>
      </c>
      <c r="L175" s="147">
        <f>IFERROR(INDEX(PENALTY_OPTION!$B$4:$B$248,MATCH(ABYSS!C175,PENALTY_OPTION!$L$4:$L$248,0)),0)</f>
        <v>162</v>
      </c>
      <c r="M175" s="147">
        <f>IFERROR(INDEX(ABYSS_MONSTER_LIST!$B:$B,MATCH(ABYSS!C175,ABYSS_MONSTER_LIST!$E:$E,0)),0)</f>
        <v>0</v>
      </c>
      <c r="N175" s="147">
        <f>IFERROR(INDEX(ATTRIBUTE_GROUP!$B:$B,MATCH(ABYSS!C175,ATTRIBUTE_GROUP!$E:$E,0)),0)</f>
        <v>0</v>
      </c>
      <c r="O175" s="147">
        <f t="shared" si="14"/>
        <v>0</v>
      </c>
      <c r="P175" s="148">
        <f>INDEX(REWARD!$B$6:$B$4545,MATCH(ABYSS!C175,REWARD!$J$6:$J$4545,0))</f>
        <v>173</v>
      </c>
      <c r="Q175" s="147" t="str">
        <f t="shared" si="15"/>
        <v>GROUP_NAME_26</v>
      </c>
      <c r="R175" s="147" t="str">
        <f t="shared" si="16"/>
        <v>GROUP_DESC_26</v>
      </c>
      <c r="S175" s="147" t="str">
        <f t="shared" si="17"/>
        <v>GROUP_IMAGE_26</v>
      </c>
      <c r="T175" s="148" t="str">
        <f t="shared" si="18"/>
        <v>ABYSS_NAME_12642</v>
      </c>
      <c r="U175" s="147" t="str">
        <f t="shared" si="19"/>
        <v>ABYSS_DESC_26</v>
      </c>
      <c r="V175" s="147" t="str">
        <f t="shared" si="20"/>
        <v>ABYSS_IMAGE_12642</v>
      </c>
    </row>
    <row r="176" spans="1:22" ht="16.5" customHeight="1">
      <c r="A176" s="147">
        <f>10000+D176*ID규칙_비경_그룹_단위+E176*ID규칙_스테이지_타입_단위+COUNTIF($D$4:D176,D176)</f>
        <v>12643</v>
      </c>
      <c r="B176" s="5" t="str">
        <f>VLOOKUP(Q176,STRING!$A$3:$B$28,2,0)</f>
        <v>조루리 공방</v>
      </c>
      <c r="C176" s="5" t="str">
        <f>VLOOKUP(T176,STRING!$A$29:$B$202,2,0)</f>
        <v>추억: 칠엽 중존의 유리단 III</v>
      </c>
      <c r="D176" s="148">
        <v>26</v>
      </c>
      <c r="E176" s="148">
        <v>4</v>
      </c>
      <c r="F176" s="147">
        <v>3</v>
      </c>
      <c r="G176" s="148">
        <f>INDEX(ABYSS_CONDITION!$B$4:$B$34,MATCH(ABYSS!B176,ABYSS_CONDITION!$F$4:$F$34,0))</f>
        <v>26</v>
      </c>
      <c r="H176" s="147">
        <v>45</v>
      </c>
      <c r="I176" s="149">
        <v>80</v>
      </c>
      <c r="J176" s="149">
        <v>2</v>
      </c>
      <c r="K176" s="147">
        <v>60</v>
      </c>
      <c r="L176" s="147">
        <f>IFERROR(INDEX(PENALTY_OPTION!$B$4:$B$248,MATCH(ABYSS!C176,PENALTY_OPTION!$L$4:$L$248,0)),0)</f>
        <v>163</v>
      </c>
      <c r="M176" s="147">
        <f>IFERROR(INDEX(ABYSS_MONSTER_LIST!$B:$B,MATCH(ABYSS!C176,ABYSS_MONSTER_LIST!$E:$E,0)),0)</f>
        <v>0</v>
      </c>
      <c r="N176" s="147">
        <f>IFERROR(INDEX(ATTRIBUTE_GROUP!$B:$B,MATCH(ABYSS!C176,ATTRIBUTE_GROUP!$E:$E,0)),0)</f>
        <v>0</v>
      </c>
      <c r="O176" s="147">
        <f t="shared" si="14"/>
        <v>0</v>
      </c>
      <c r="P176" s="148">
        <f>INDEX(REWARD!$B$6:$B$4545,MATCH(ABYSS!C176,REWARD!$J$6:$J$4545,0))</f>
        <v>174</v>
      </c>
      <c r="Q176" s="147" t="str">
        <f t="shared" si="15"/>
        <v>GROUP_NAME_26</v>
      </c>
      <c r="R176" s="147" t="str">
        <f t="shared" si="16"/>
        <v>GROUP_DESC_26</v>
      </c>
      <c r="S176" s="147" t="str">
        <f t="shared" si="17"/>
        <v>GROUP_IMAGE_26</v>
      </c>
      <c r="T176" s="148" t="str">
        <f t="shared" si="18"/>
        <v>ABYSS_NAME_12643</v>
      </c>
      <c r="U176" s="147" t="str">
        <f t="shared" si="19"/>
        <v>ABYSS_DESC_26</v>
      </c>
      <c r="V176" s="147" t="str">
        <f t="shared" si="20"/>
        <v>ABYSS_IMAGE_12643</v>
      </c>
    </row>
    <row r="177" spans="1:22" ht="16.5" customHeight="1">
      <c r="A177" s="147">
        <f>10000+D177*ID규칙_비경_그룹_단위+E177*ID규칙_스테이지_타입_단위+COUNTIF($D$4:D177,D177)</f>
        <v>12644</v>
      </c>
      <c r="B177" s="5" t="str">
        <f>VLOOKUP(Q177,STRING!$A$3:$B$28,2,0)</f>
        <v>조루리 공방</v>
      </c>
      <c r="C177" s="5" t="str">
        <f>VLOOKUP(T177,STRING!$A$29:$B$202,2,0)</f>
        <v>추억: 칠엽 중존의 유리단 IV</v>
      </c>
      <c r="D177" s="148">
        <v>26</v>
      </c>
      <c r="E177" s="148">
        <v>4</v>
      </c>
      <c r="F177" s="147">
        <v>4</v>
      </c>
      <c r="G177" s="148">
        <f>INDEX(ABYSS_CONDITION!$B$4:$B$34,MATCH(ABYSS!B177,ABYSS_CONDITION!$F$4:$F$34,0))</f>
        <v>26</v>
      </c>
      <c r="H177" s="147">
        <v>50</v>
      </c>
      <c r="I177" s="149">
        <v>90</v>
      </c>
      <c r="J177" s="149">
        <v>2</v>
      </c>
      <c r="K177" s="147">
        <v>60</v>
      </c>
      <c r="L177" s="147">
        <f>IFERROR(INDEX(PENALTY_OPTION!$B$4:$B$248,MATCH(ABYSS!C177,PENALTY_OPTION!$L$4:$L$248,0)),0)</f>
        <v>164</v>
      </c>
      <c r="M177" s="147">
        <f>IFERROR(INDEX(ABYSS_MONSTER_LIST!$B:$B,MATCH(ABYSS!C177,ABYSS_MONSTER_LIST!$E:$E,0)),0)</f>
        <v>0</v>
      </c>
      <c r="N177" s="147">
        <f>IFERROR(INDEX(ATTRIBUTE_GROUP!$B:$B,MATCH(ABYSS!C177,ATTRIBUTE_GROUP!$E:$E,0)),0)</f>
        <v>0</v>
      </c>
      <c r="O177" s="147">
        <f t="shared" si="14"/>
        <v>0</v>
      </c>
      <c r="P177" s="148">
        <f>INDEX(REWARD!$B$6:$B$4545,MATCH(ABYSS!C177,REWARD!$J$6:$J$4545,0))</f>
        <v>175</v>
      </c>
      <c r="Q177" s="147" t="str">
        <f t="shared" si="15"/>
        <v>GROUP_NAME_26</v>
      </c>
      <c r="R177" s="147" t="str">
        <f t="shared" si="16"/>
        <v>GROUP_DESC_26</v>
      </c>
      <c r="S177" s="147" t="str">
        <f t="shared" si="17"/>
        <v>GROUP_IMAGE_26</v>
      </c>
      <c r="T177" s="148" t="str">
        <f t="shared" si="18"/>
        <v>ABYSS_NAME_12644</v>
      </c>
      <c r="U177" s="147" t="str">
        <f t="shared" si="19"/>
        <v>ABYSS_DESC_26</v>
      </c>
      <c r="V177" s="147" t="str">
        <f t="shared" si="20"/>
        <v>ABYSS_IMAGE_12644</v>
      </c>
    </row>
  </sheetData>
  <phoneticPr fontId="3" type="noConversion"/>
  <conditionalFormatting sqref="A4:A177">
    <cfRule type="duplicateValues" dxfId="24" priority="468"/>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13"/>
  <sheetViews>
    <sheetView showGridLines="0" workbookViewId="0">
      <pane ySplit="3" topLeftCell="A4" activePane="bottomLeft" state="frozen"/>
      <selection activeCell="C104" sqref="C104"/>
      <selection pane="bottomLeft" activeCell="A4" sqref="A4"/>
    </sheetView>
  </sheetViews>
  <sheetFormatPr defaultRowHeight="16.5"/>
  <cols>
    <col min="1" max="1" width="8.5" customWidth="1"/>
    <col min="2" max="2" width="18" bestFit="1" customWidth="1"/>
    <col min="3" max="3" width="12.25" customWidth="1"/>
    <col min="4" max="4" width="28.25" customWidth="1"/>
    <col min="5" max="5" width="30" bestFit="1" customWidth="1"/>
  </cols>
  <sheetData>
    <row r="1" spans="1:5">
      <c r="A1" s="4" t="s">
        <v>1</v>
      </c>
      <c r="B1" s="4" t="s">
        <v>4222</v>
      </c>
      <c r="C1" s="4" t="s">
        <v>4232</v>
      </c>
      <c r="D1" s="60" t="s">
        <v>4231</v>
      </c>
      <c r="E1" s="60" t="s">
        <v>748</v>
      </c>
    </row>
    <row r="2" spans="1:5">
      <c r="A2" s="2" t="s">
        <v>0</v>
      </c>
      <c r="B2" s="2" t="s">
        <v>4224</v>
      </c>
      <c r="C2" s="2" t="s">
        <v>4233</v>
      </c>
      <c r="D2" s="61" t="s">
        <v>4226</v>
      </c>
      <c r="E2" s="61" t="s">
        <v>1336</v>
      </c>
    </row>
    <row r="3" spans="1:5">
      <c r="A3" s="3" t="s">
        <v>5</v>
      </c>
      <c r="B3" s="3" t="s">
        <v>5</v>
      </c>
      <c r="C3" s="3" t="s">
        <v>5</v>
      </c>
      <c r="D3" s="62" t="s">
        <v>145</v>
      </c>
      <c r="E3" s="62" t="s">
        <v>145</v>
      </c>
    </row>
    <row r="4" spans="1:5">
      <c r="A4" s="148">
        <f>1000000+B4*ID규칙_토벌_리스트_그룹_단위+COUNTIF($B$4:B4,B4)</f>
        <v>1101101</v>
      </c>
      <c r="B4" s="148">
        <f>1000+VLOOKUP(E4,ABYSS!C$4:$D$177,2,0)*10+VLOOKUP(E4,ABYSS!$C$4:$F$177,4,0)</f>
        <v>1011</v>
      </c>
      <c r="C4" s="147">
        <v>134003</v>
      </c>
      <c r="D4" s="51" t="str">
        <f>VLOOKUP(C4,MONSTER!$A:$E,5,0)</f>
        <v>물 슬라임 Lv.34</v>
      </c>
      <c r="E4" s="107" t="s">
        <v>2206</v>
      </c>
    </row>
    <row r="5" spans="1:5">
      <c r="A5" s="148">
        <f>1000000+B5*ID규칙_토벌_리스트_그룹_단위+COUNTIF($B$4:B5,B5)</f>
        <v>1101102</v>
      </c>
      <c r="B5" s="148">
        <f>1000+VLOOKUP(E5,ABYSS!C$4:$D$177,2,0)*10+VLOOKUP(E5,ABYSS!$C$4:$F$177,4,0)</f>
        <v>1011</v>
      </c>
      <c r="C5" s="147">
        <v>134013</v>
      </c>
      <c r="D5" s="51" t="str">
        <f>VLOOKUP(C5,MONSTER!$A:$E,5,0)</f>
        <v>거대 얼음 슬라임 Lv.34</v>
      </c>
      <c r="E5" s="107" t="s">
        <v>2206</v>
      </c>
    </row>
    <row r="6" spans="1:5">
      <c r="A6" s="148">
        <f>1000000+B6*ID규칙_토벌_리스트_그룹_단위+COUNTIF($B$4:B6,B6)</f>
        <v>1101103</v>
      </c>
      <c r="B6" s="148">
        <f>1000+VLOOKUP(E6,ABYSS!C$4:$D$177,2,0)*10+VLOOKUP(E6,ABYSS!$C$4:$F$177,4,0)</f>
        <v>1011</v>
      </c>
      <c r="C6" s="147">
        <v>134004</v>
      </c>
      <c r="D6" s="51" t="str">
        <f>VLOOKUP(C6,MONSTER!$A:$E,5,0)</f>
        <v>거대 물 슬라임 Lv.34</v>
      </c>
      <c r="E6" s="107" t="s">
        <v>2206</v>
      </c>
    </row>
    <row r="7" spans="1:5">
      <c r="A7" s="148">
        <f>1000000+B7*ID규칙_토벌_리스트_그룹_단위+COUNTIF($B$4:B7,B7)</f>
        <v>1101104</v>
      </c>
      <c r="B7" s="148">
        <f>1000+VLOOKUP(E7,ABYSS!C$4:$D$177,2,0)*10+VLOOKUP(E7,ABYSS!$C$4:$F$177,4,0)</f>
        <v>1011</v>
      </c>
      <c r="C7" s="147">
        <v>134022</v>
      </c>
      <c r="D7" s="51" t="str">
        <f>VLOOKUP(C7,MONSTER!$A:$E,5,0)</f>
        <v>나무방패 츄츄 Lv.34</v>
      </c>
      <c r="E7" s="107" t="s">
        <v>2206</v>
      </c>
    </row>
    <row r="8" spans="1:5">
      <c r="A8" s="148">
        <f>1000000+B8*ID규칙_토벌_리스트_그룹_단위+COUNTIF($B$4:B8,B8)</f>
        <v>1101105</v>
      </c>
      <c r="B8" s="148">
        <f>1000+VLOOKUP(E8,ABYSS!C$4:$D$177,2,0)*10+VLOOKUP(E8,ABYSS!$C$4:$F$177,4,0)</f>
        <v>1011</v>
      </c>
      <c r="C8" s="148">
        <v>134045</v>
      </c>
      <c r="D8" s="51" t="str">
        <f>VLOOKUP(C8,MONSTER!$A:$E,5,0)</f>
        <v>얼음의 심연 메이지 Lv.34</v>
      </c>
      <c r="E8" s="107" t="s">
        <v>2206</v>
      </c>
    </row>
    <row r="9" spans="1:5">
      <c r="A9" s="148">
        <f>1000000+B9*ID규칙_토벌_리스트_그룹_단위+COUNTIF($B$4:B9,B9)</f>
        <v>1101201</v>
      </c>
      <c r="B9" s="148">
        <f>1000+VLOOKUP(E9,ABYSS!C$4:$D$177,2,0)*10+VLOOKUP(E9,ABYSS!$C$4:$F$177,4,0)</f>
        <v>1012</v>
      </c>
      <c r="C9" s="148">
        <v>147007</v>
      </c>
      <c r="D9" s="51" t="str">
        <f>VLOOKUP(C9,MONSTER!$A:$E,5,0)</f>
        <v>번개 슬라임 Lv.47</v>
      </c>
      <c r="E9" s="107" t="s">
        <v>2207</v>
      </c>
    </row>
    <row r="10" spans="1:5">
      <c r="A10" s="148">
        <f>1000000+B10*ID규칙_토벌_리스트_그룹_단위+COUNTIF($B$4:B10,B10)</f>
        <v>1101202</v>
      </c>
      <c r="B10" s="148">
        <f>1000+VLOOKUP(E10,ABYSS!C$4:$D$177,2,0)*10+VLOOKUP(E10,ABYSS!$C$4:$F$177,4,0)</f>
        <v>1012</v>
      </c>
      <c r="C10" s="148">
        <v>147008</v>
      </c>
      <c r="D10" s="51" t="str">
        <f>VLOOKUP(C10,MONSTER!$A:$E,5,0)</f>
        <v>거대 번개 슬라임 Lv.47</v>
      </c>
      <c r="E10" s="107" t="s">
        <v>2207</v>
      </c>
    </row>
    <row r="11" spans="1:5">
      <c r="A11" s="148">
        <f>1000000+B11*ID규칙_토벌_리스트_그룹_단위+COUNTIF($B$4:B11,B11)</f>
        <v>1101203</v>
      </c>
      <c r="B11" s="148">
        <f>1000+VLOOKUP(E11,ABYSS!C$4:$D$177,2,0)*10+VLOOKUP(E11,ABYSS!$C$4:$F$177,4,0)</f>
        <v>1012</v>
      </c>
      <c r="C11" s="148">
        <v>147009</v>
      </c>
      <c r="D11" s="51" t="str">
        <f>VLOOKUP(C11,MONSTER!$A:$E,5,0)</f>
        <v>돌연변이 번개 슬라임 Lv.47</v>
      </c>
      <c r="E11" s="107" t="s">
        <v>2207</v>
      </c>
    </row>
    <row r="12" spans="1:5">
      <c r="A12" s="148">
        <f>1000000+B12*ID규칙_토벌_리스트_그룹_단위+COUNTIF($B$4:B12,B12)</f>
        <v>1101204</v>
      </c>
      <c r="B12" s="148">
        <f>1000+VLOOKUP(E12,ABYSS!C$4:$D$177,2,0)*10+VLOOKUP(E12,ABYSS!$C$4:$F$177,4,0)</f>
        <v>1012</v>
      </c>
      <c r="C12" s="148">
        <v>147051</v>
      </c>
      <c r="D12" s="51" t="str">
        <f>VLOOKUP(C12,MONSTER!$A:$E,5,0)</f>
        <v>번개 치친술사 Lv.47</v>
      </c>
      <c r="E12" s="107" t="s">
        <v>2207</v>
      </c>
    </row>
    <row r="13" spans="1:5">
      <c r="A13" s="148">
        <f>1000000+B13*ID규칙_토벌_리스트_그룹_단위+COUNTIF($B$4:B13,B13)</f>
        <v>1101301</v>
      </c>
      <c r="B13" s="148">
        <f>1000+VLOOKUP(E13,ABYSS!C$4:$D$177,2,0)*10+VLOOKUP(E13,ABYSS!$C$4:$F$177,4,0)</f>
        <v>1013</v>
      </c>
      <c r="C13" s="148">
        <v>159012</v>
      </c>
      <c r="D13" s="51" t="str">
        <f>VLOOKUP(C13,MONSTER!$A:$E,5,0)</f>
        <v>얼음 슬라임 Lv.59</v>
      </c>
      <c r="E13" s="107" t="s">
        <v>2208</v>
      </c>
    </row>
    <row r="14" spans="1:5">
      <c r="A14" s="148">
        <f>1000000+B14*ID규칙_토벌_리스트_그룹_단위+COUNTIF($B$4:B14,B14)</f>
        <v>1101302</v>
      </c>
      <c r="B14" s="148">
        <f>1000+VLOOKUP(E14,ABYSS!C$4:$D$177,2,0)*10+VLOOKUP(E14,ABYSS!$C$4:$F$177,4,0)</f>
        <v>1013</v>
      </c>
      <c r="C14" s="147">
        <v>159013</v>
      </c>
      <c r="D14" s="51" t="str">
        <f>VLOOKUP(C14,MONSTER!$A:$E,5,0)</f>
        <v>거대 얼음 슬라임 Lv.59</v>
      </c>
      <c r="E14" s="107" t="s">
        <v>2208</v>
      </c>
    </row>
    <row r="15" spans="1:5">
      <c r="A15" s="148">
        <f>1000000+B15*ID규칙_토벌_리스트_그룹_단위+COUNTIF($B$4:B15,B15)</f>
        <v>1101303</v>
      </c>
      <c r="B15" s="148">
        <f>1000+VLOOKUP(E15,ABYSS!C$4:$D$177,2,0)*10+VLOOKUP(E15,ABYSS!$C$4:$F$177,4,0)</f>
        <v>1013</v>
      </c>
      <c r="C15" s="148">
        <v>159045</v>
      </c>
      <c r="D15" s="51" t="str">
        <f>VLOOKUP(C15,MONSTER!$A:$E,5,0)</f>
        <v>얼음의 심연 메이지 Lv.59</v>
      </c>
      <c r="E15" s="107" t="s">
        <v>2208</v>
      </c>
    </row>
    <row r="16" spans="1:5">
      <c r="A16" s="148">
        <f>1000000+B16*ID규칙_토벌_리스트_그룹_단위+COUNTIF($B$4:B16,B16)</f>
        <v>1101401</v>
      </c>
      <c r="B16" s="148">
        <f>1000+VLOOKUP(E16,ABYSS!C$4:$D$177,2,0)*10+VLOOKUP(E16,ABYSS!$C$4:$F$177,4,0)</f>
        <v>1014</v>
      </c>
      <c r="C16" s="147">
        <v>169003</v>
      </c>
      <c r="D16" s="51" t="str">
        <f>VLOOKUP(C16,MONSTER!$A:$E,5,0)</f>
        <v>물 슬라임 Lv.69</v>
      </c>
      <c r="E16" s="107" t="s">
        <v>2209</v>
      </c>
    </row>
    <row r="17" spans="1:5">
      <c r="A17" s="148">
        <f>1000000+B17*ID규칙_토벌_리스트_그룹_단위+COUNTIF($B$4:B17,B17)</f>
        <v>1101402</v>
      </c>
      <c r="B17" s="148">
        <f>1000+VLOOKUP(E17,ABYSS!C$4:$D$177,2,0)*10+VLOOKUP(E17,ABYSS!$C$4:$F$177,4,0)</f>
        <v>1014</v>
      </c>
      <c r="C17" s="147">
        <v>169004</v>
      </c>
      <c r="D17" s="51" t="str">
        <f>VLOOKUP(C17,MONSTER!$A:$E,5,0)</f>
        <v>거대 물 슬라임 Lv.69</v>
      </c>
      <c r="E17" s="107" t="s">
        <v>2209</v>
      </c>
    </row>
    <row r="18" spans="1:5">
      <c r="A18" s="148">
        <f>1000000+B18*ID규칙_토벌_리스트_그룹_단위+COUNTIF($B$4:B18,B18)</f>
        <v>1101403</v>
      </c>
      <c r="B18" s="148">
        <f>1000+VLOOKUP(E18,ABYSS!C$4:$D$177,2,0)*10+VLOOKUP(E18,ABYSS!$C$4:$F$177,4,0)</f>
        <v>1014</v>
      </c>
      <c r="C18" s="148">
        <v>169028</v>
      </c>
      <c r="D18" s="51" t="str">
        <f>VLOOKUP(C18,MONSTER!$A:$E,5,0)</f>
        <v>물 츄츄 샤먼 Lv.69</v>
      </c>
      <c r="E18" s="107" t="s">
        <v>2209</v>
      </c>
    </row>
    <row r="19" spans="1:5">
      <c r="A19" s="148">
        <f>1000000+B19*ID규칙_토벌_리스트_그룹_단위+COUNTIF($B$4:B19,B19)</f>
        <v>1101404</v>
      </c>
      <c r="B19" s="148">
        <f>1000+VLOOKUP(E19,ABYSS!C$4:$D$177,2,0)*10+VLOOKUP(E19,ABYSS!$C$4:$F$177,4,0)</f>
        <v>1014</v>
      </c>
      <c r="C19" s="148">
        <v>169044</v>
      </c>
      <c r="D19" s="51" t="str">
        <f>VLOOKUP(C19,MONSTER!$A:$E,5,0)</f>
        <v>물의 심연 메이지 Lv.69</v>
      </c>
      <c r="E19" s="107" t="s">
        <v>2209</v>
      </c>
    </row>
    <row r="20" spans="1:5">
      <c r="A20" s="148">
        <f>1000000+B20*ID규칙_토벌_리스트_그룹_단위+COUNTIF($B$4:B20,B20)</f>
        <v>1101501</v>
      </c>
      <c r="B20" s="148">
        <f>1000+VLOOKUP(E20,ABYSS!C$4:$D$177,2,0)*10+VLOOKUP(E20,ABYSS!$C$4:$F$177,4,0)</f>
        <v>1015</v>
      </c>
      <c r="C20" s="148">
        <v>180013</v>
      </c>
      <c r="D20" s="51" t="str">
        <f>VLOOKUP(C20,MONSTER!$A:$E,5,0)</f>
        <v>거대 얼음 슬라임 Lv.80</v>
      </c>
      <c r="E20" s="107" t="s">
        <v>2210</v>
      </c>
    </row>
    <row r="21" spans="1:5">
      <c r="A21" s="148">
        <f>1000000+B21*ID규칙_토벌_리스트_그룹_단위+COUNTIF($B$4:B21,B21)</f>
        <v>1101502</v>
      </c>
      <c r="B21" s="148">
        <f>1000+VLOOKUP(E21,ABYSS!C$4:$D$177,2,0)*10+VLOOKUP(E21,ABYSS!$C$4:$F$177,4,0)</f>
        <v>1015</v>
      </c>
      <c r="C21" s="148">
        <v>180045</v>
      </c>
      <c r="D21" s="51" t="str">
        <f>VLOOKUP(C21,MONSTER!$A:$E,5,0)</f>
        <v>얼음의 심연 메이지 Lv.80</v>
      </c>
      <c r="E21" s="107" t="s">
        <v>2210</v>
      </c>
    </row>
    <row r="22" spans="1:5">
      <c r="A22" s="148">
        <f>1000000+B22*ID규칙_토벌_리스트_그룹_단위+COUNTIF($B$4:B22,B22)</f>
        <v>1101601</v>
      </c>
      <c r="B22" s="148">
        <f>1000+VLOOKUP(E22,ABYSS!C$4:$D$177,2,0)*10+VLOOKUP(E22,ABYSS!$C$4:$F$177,4,0)</f>
        <v>1016</v>
      </c>
      <c r="C22" s="148">
        <v>190007</v>
      </c>
      <c r="D22" s="51" t="str">
        <f>VLOOKUP(C22,MONSTER!$A:$E,5,0)</f>
        <v>번개 슬라임 Lv.90</v>
      </c>
      <c r="E22" s="107" t="s">
        <v>2211</v>
      </c>
    </row>
    <row r="23" spans="1:5">
      <c r="A23" s="148">
        <f>1000000+B23*ID규칙_토벌_리스트_그룹_단위+COUNTIF($B$4:B23,B23)</f>
        <v>1101602</v>
      </c>
      <c r="B23" s="148">
        <f>1000+VLOOKUP(E23,ABYSS!C$4:$D$177,2,0)*10+VLOOKUP(E23,ABYSS!$C$4:$F$177,4,0)</f>
        <v>1016</v>
      </c>
      <c r="C23" s="148">
        <v>190008</v>
      </c>
      <c r="D23" s="51" t="str">
        <f>VLOOKUP(C23,MONSTER!$A:$E,5,0)</f>
        <v>거대 번개 슬라임 Lv.90</v>
      </c>
      <c r="E23" s="107" t="s">
        <v>2211</v>
      </c>
    </row>
    <row r="24" spans="1:5">
      <c r="A24" s="148">
        <f>1000000+B24*ID규칙_토벌_리스트_그룹_단위+COUNTIF($B$4:B24,B24)</f>
        <v>1101603</v>
      </c>
      <c r="B24" s="148">
        <f>1000+VLOOKUP(E24,ABYSS!C$4:$D$177,2,0)*10+VLOOKUP(E24,ABYSS!$C$4:$F$177,4,0)</f>
        <v>1016</v>
      </c>
      <c r="C24" s="148">
        <v>190009</v>
      </c>
      <c r="D24" s="51" t="str">
        <f>VLOOKUP(C24,MONSTER!$A:$E,5,0)</f>
        <v>돌연변이 번개 슬라임 Lv.90</v>
      </c>
      <c r="E24" s="107" t="s">
        <v>2211</v>
      </c>
    </row>
    <row r="25" spans="1:5">
      <c r="A25" s="148">
        <f>1000000+B25*ID규칙_토벌_리스트_그룹_단위+COUNTIF($B$4:B25,B25)</f>
        <v>1101604</v>
      </c>
      <c r="B25" s="148">
        <f>1000+VLOOKUP(E25,ABYSS!C$4:$D$177,2,0)*10+VLOOKUP(E25,ABYSS!$C$4:$F$177,4,0)</f>
        <v>1016</v>
      </c>
      <c r="C25" s="148">
        <v>190056</v>
      </c>
      <c r="D25" s="51" t="str">
        <f>VLOOKUP(C25,MONSTER!$A:$E,5,0)</f>
        <v>번개 치친술사 Lv.90</v>
      </c>
      <c r="E25" s="107" t="s">
        <v>2211</v>
      </c>
    </row>
    <row r="26" spans="1:5">
      <c r="A26" s="148">
        <f>1000000+B26*ID규칙_토벌_리스트_그룹_단위+COUNTIF($B$4:B26,B26)</f>
        <v>1102101</v>
      </c>
      <c r="B26" s="148">
        <f>1000+VLOOKUP(E26,ABYSS!C$4:$D$177,2,0)*10+VLOOKUP(E26,ABYSS!$C$4:$F$177,4,0)</f>
        <v>1021</v>
      </c>
      <c r="C26" s="148">
        <v>147059</v>
      </c>
      <c r="D26" s="51" t="str">
        <f>VLOOKUP(C26,MONSTER!$A:$E,5,0)</f>
        <v>얼음의 약제사 Lv.47</v>
      </c>
      <c r="E26" s="107" t="s">
        <v>2212</v>
      </c>
    </row>
    <row r="27" spans="1:5">
      <c r="A27" s="148">
        <f>1000000+B27*ID규칙_토벌_리스트_그룹_단위+COUNTIF($B$4:B27,B27)</f>
        <v>1102102</v>
      </c>
      <c r="B27" s="148">
        <f>1000+VLOOKUP(E27,ABYSS!C$4:$D$177,2,0)*10+VLOOKUP(E27,ABYSS!$C$4:$F$177,4,0)</f>
        <v>1021</v>
      </c>
      <c r="C27" s="148">
        <v>147060</v>
      </c>
      <c r="D27" s="51" t="str">
        <f>VLOOKUP(C27,MONSTER!$A:$E,5,0)</f>
        <v>허드레꾼 Lv.47</v>
      </c>
      <c r="E27" s="107" t="s">
        <v>2212</v>
      </c>
    </row>
    <row r="28" spans="1:5">
      <c r="A28" s="148">
        <f>1000000+B28*ID규칙_토벌_리스트_그룹_단위+COUNTIF($B$4:B28,B28)</f>
        <v>1102103</v>
      </c>
      <c r="B28" s="148">
        <f>1000+VLOOKUP(E28,ABYSS!C$4:$D$177,2,0)*10+VLOOKUP(E28,ABYSS!$C$4:$F$177,4,0)</f>
        <v>1021</v>
      </c>
      <c r="C28" s="148">
        <v>147061</v>
      </c>
      <c r="D28" s="51" t="str">
        <f>VLOOKUP(C28,MONSTER!$A:$E,5,0)</f>
        <v>무덤 도굴자 Lv.47</v>
      </c>
      <c r="E28" s="107" t="s">
        <v>2212</v>
      </c>
    </row>
    <row r="29" spans="1:5">
      <c r="A29" s="148">
        <f>1000000+B29*ID규칙_토벌_리스트_그룹_단위+COUNTIF($B$4:B29,B29)</f>
        <v>1102104</v>
      </c>
      <c r="B29" s="148">
        <f>1000+VLOOKUP(E29,ABYSS!C$4:$D$177,2,0)*10+VLOOKUP(E29,ABYSS!$C$4:$F$177,4,0)</f>
        <v>1021</v>
      </c>
      <c r="C29" s="148">
        <v>147054</v>
      </c>
      <c r="D29" s="51" t="str">
        <f>VLOOKUP(C29,MONSTER!$A:$E,5,0)</f>
        <v>권술사 Lv.47</v>
      </c>
      <c r="E29" s="107" t="s">
        <v>2212</v>
      </c>
    </row>
    <row r="30" spans="1:5">
      <c r="A30" s="148">
        <f>1000000+B30*ID규칙_토벌_리스트_그룹_단위+COUNTIF($B$4:B30,B30)</f>
        <v>1102201</v>
      </c>
      <c r="B30" s="148">
        <f>1000+VLOOKUP(E30,ABYSS!C$4:$D$177,2,0)*10+VLOOKUP(E30,ABYSS!$C$4:$F$177,4,0)</f>
        <v>1022</v>
      </c>
      <c r="C30" s="148">
        <v>159051</v>
      </c>
      <c r="D30" s="51" t="str">
        <f>VLOOKUP(C30,MONSTER!$A:$E,5,0)</f>
        <v>화염 채무 처리인 Lv.59</v>
      </c>
      <c r="E30" s="107" t="s">
        <v>2213</v>
      </c>
    </row>
    <row r="31" spans="1:5">
      <c r="A31" s="148">
        <f>1000000+B31*ID규칙_토벌_리스트_그룹_단위+COUNTIF($B$4:B31,B31)</f>
        <v>1102202</v>
      </c>
      <c r="B31" s="148">
        <f>1000+VLOOKUP(E31,ABYSS!C$4:$D$177,2,0)*10+VLOOKUP(E31,ABYSS!$C$4:$F$177,4,0)</f>
        <v>1022</v>
      </c>
      <c r="C31" s="148">
        <v>159063</v>
      </c>
      <c r="D31" s="51" t="str">
        <f>VLOOKUP(C31,MONSTER!$A:$E,5,0)</f>
        <v>척후병 Lv.59</v>
      </c>
      <c r="E31" s="107" t="s">
        <v>2213</v>
      </c>
    </row>
    <row r="32" spans="1:5">
      <c r="A32" s="148">
        <f>1000000+B32*ID규칙_토벌_리스트_그룹_단위+COUNTIF($B$4:B32,B32)</f>
        <v>1102203</v>
      </c>
      <c r="B32" s="148">
        <f>1000+VLOOKUP(E32,ABYSS!C$4:$D$177,2,0)*10+VLOOKUP(E32,ABYSS!$C$4:$F$177,4,0)</f>
        <v>1022</v>
      </c>
      <c r="C32" s="148">
        <v>159066</v>
      </c>
      <c r="D32" s="51" t="str">
        <f>VLOOKUP(C32,MONSTER!$A:$E,5,0)</f>
        <v>불의 약제사 Lv.59</v>
      </c>
      <c r="E32" s="107" t="s">
        <v>2213</v>
      </c>
    </row>
    <row r="33" spans="1:5">
      <c r="A33" s="148">
        <f>1000000+B33*ID규칙_토벌_리스트_그룹_단위+COUNTIF($B$4:B33,B33)</f>
        <v>1102204</v>
      </c>
      <c r="B33" s="148">
        <f>1000+VLOOKUP(E33,ABYSS!C$4:$D$177,2,0)*10+VLOOKUP(E33,ABYSS!$C$4:$F$177,4,0)</f>
        <v>1022</v>
      </c>
      <c r="C33" s="148">
        <v>159067</v>
      </c>
      <c r="D33" s="51" t="str">
        <f>VLOOKUP(C33,MONSTER!$A:$E,5,0)</f>
        <v>물의 약제사 Lv.59</v>
      </c>
      <c r="E33" s="107" t="s">
        <v>2213</v>
      </c>
    </row>
    <row r="34" spans="1:5">
      <c r="A34" s="148">
        <f>1000000+B34*ID규칙_토벌_리스트_그룹_단위+COUNTIF($B$4:B34,B34)</f>
        <v>1102205</v>
      </c>
      <c r="B34" s="148">
        <f>1000+VLOOKUP(E34,ABYSS!C$4:$D$177,2,0)*10+VLOOKUP(E34,ABYSS!$C$4:$F$177,4,0)</f>
        <v>1022</v>
      </c>
      <c r="C34" s="148">
        <v>159070</v>
      </c>
      <c r="D34" s="51" t="str">
        <f>VLOOKUP(C34,MONSTER!$A:$E,5,0)</f>
        <v>허드레꾼 Lv.59</v>
      </c>
      <c r="E34" s="107" t="s">
        <v>2213</v>
      </c>
    </row>
    <row r="35" spans="1:5">
      <c r="A35" s="148">
        <f>1000000+B35*ID규칙_토벌_리스트_그룹_단위+COUNTIF($B$4:B35,B35)</f>
        <v>1102206</v>
      </c>
      <c r="B35" s="148">
        <f>1000+VLOOKUP(E35,ABYSS!C$4:$D$177,2,0)*10+VLOOKUP(E35,ABYSS!$C$4:$F$177,4,0)</f>
        <v>1022</v>
      </c>
      <c r="C35" s="148">
        <v>159071</v>
      </c>
      <c r="D35" s="51" t="str">
        <f>VLOOKUP(C35,MONSTER!$A:$E,5,0)</f>
        <v>무덤 도굴자 Lv.59</v>
      </c>
      <c r="E35" s="107" t="s">
        <v>2213</v>
      </c>
    </row>
    <row r="36" spans="1:5">
      <c r="A36" s="148">
        <f>1000000+B36*ID규칙_토벌_리스트_그룹_단위+COUNTIF($B$4:B36,B36)</f>
        <v>1102207</v>
      </c>
      <c r="B36" s="148">
        <f>1000+VLOOKUP(E36,ABYSS!C$4:$D$177,2,0)*10+VLOOKUP(E36,ABYSS!$C$4:$F$177,4,0)</f>
        <v>1022</v>
      </c>
      <c r="C36" s="148">
        <v>159064</v>
      </c>
      <c r="D36" s="51" t="str">
        <f>VLOOKUP(C36,MONSTER!$A:$E,5,0)</f>
        <v>권술사 Lv.59</v>
      </c>
      <c r="E36" s="107" t="s">
        <v>2213</v>
      </c>
    </row>
    <row r="37" spans="1:5">
      <c r="A37" s="148">
        <f>1000000+B37*ID규칙_토벌_리스트_그룹_단위+COUNTIF($B$4:B37,B37)</f>
        <v>1102208</v>
      </c>
      <c r="B37" s="148">
        <f>1000+VLOOKUP(E37,ABYSS!C$4:$D$177,2,0)*10+VLOOKUP(E37,ABYSS!$C$4:$F$177,4,0)</f>
        <v>1022</v>
      </c>
      <c r="C37" s="148">
        <v>159072</v>
      </c>
      <c r="D37" s="51" t="str">
        <f>VLOOKUP(C37,MONSTER!$A:$E,5,0)</f>
        <v>분쇄자 Lv.59</v>
      </c>
      <c r="E37" s="107" t="s">
        <v>2213</v>
      </c>
    </row>
    <row r="38" spans="1:5">
      <c r="A38" s="148">
        <f>1000000+B38*ID규칙_토벌_리스트_그룹_단위+COUNTIF($B$4:B38,B38)</f>
        <v>1102301</v>
      </c>
      <c r="B38" s="148">
        <f>1000+VLOOKUP(E38,ABYSS!C$4:$D$177,2,0)*10+VLOOKUP(E38,ABYSS!$C$4:$F$177,4,0)</f>
        <v>1023</v>
      </c>
      <c r="C38" s="148">
        <v>169051</v>
      </c>
      <c r="D38" s="51" t="str">
        <f>VLOOKUP(C38,MONSTER!$A:$E,5,0)</f>
        <v>화염 채무 처리인 Lv.69</v>
      </c>
      <c r="E38" s="107" t="s">
        <v>2214</v>
      </c>
    </row>
    <row r="39" spans="1:5">
      <c r="A39" s="148">
        <f>1000000+B39*ID규칙_토벌_리스트_그룹_단위+COUNTIF($B$4:B39,B39)</f>
        <v>1102302</v>
      </c>
      <c r="B39" s="148">
        <f>1000+VLOOKUP(E39,ABYSS!C$4:$D$177,2,0)*10+VLOOKUP(E39,ABYSS!$C$4:$F$177,4,0)</f>
        <v>1023</v>
      </c>
      <c r="C39" s="148">
        <v>169052</v>
      </c>
      <c r="D39" s="51" t="str">
        <f>VLOOKUP(C39,MONSTER!$A:$E,5,0)</f>
        <v>번개 치친술사 Lv.69</v>
      </c>
      <c r="E39" s="107" t="s">
        <v>2214</v>
      </c>
    </row>
    <row r="40" spans="1:5">
      <c r="A40" s="148">
        <f>1000000+B40*ID규칙_토벌_리스트_그룹_단위+COUNTIF($B$4:B40,B40)</f>
        <v>1102303</v>
      </c>
      <c r="B40" s="148">
        <f>1000+VLOOKUP(E40,ABYSS!C$4:$D$177,2,0)*10+VLOOKUP(E40,ABYSS!$C$4:$F$177,4,0)</f>
        <v>1023</v>
      </c>
      <c r="C40" s="148">
        <v>169063</v>
      </c>
      <c r="D40" s="51" t="str">
        <f>VLOOKUP(C40,MONSTER!$A:$E,5,0)</f>
        <v>척후병 Lv.69</v>
      </c>
      <c r="E40" s="107" t="s">
        <v>2214</v>
      </c>
    </row>
    <row r="41" spans="1:5">
      <c r="A41" s="148">
        <f>1000000+B41*ID규칙_토벌_리스트_그룹_단위+COUNTIF($B$4:B41,B41)</f>
        <v>1102304</v>
      </c>
      <c r="B41" s="148">
        <f>1000+VLOOKUP(E41,ABYSS!C$4:$D$177,2,0)*10+VLOOKUP(E41,ABYSS!$C$4:$F$177,4,0)</f>
        <v>1023</v>
      </c>
      <c r="C41" s="148">
        <v>169066</v>
      </c>
      <c r="D41" s="51" t="str">
        <f>VLOOKUP(C41,MONSTER!$A:$E,5,0)</f>
        <v>불의 약제사 Lv.69</v>
      </c>
      <c r="E41" s="107" t="s">
        <v>2214</v>
      </c>
    </row>
    <row r="42" spans="1:5">
      <c r="A42" s="148">
        <f>1000000+B42*ID규칙_토벌_리스트_그룹_단위+COUNTIF($B$4:B42,B42)</f>
        <v>1102305</v>
      </c>
      <c r="B42" s="148">
        <f>1000+VLOOKUP(E42,ABYSS!C$4:$D$177,2,0)*10+VLOOKUP(E42,ABYSS!$C$4:$F$177,4,0)</f>
        <v>1023</v>
      </c>
      <c r="C42" s="148">
        <v>169068</v>
      </c>
      <c r="D42" s="51" t="str">
        <f>VLOOKUP(C42,MONSTER!$A:$E,5,0)</f>
        <v>번개의 약제사 Lv.69</v>
      </c>
      <c r="E42" s="107" t="s">
        <v>2214</v>
      </c>
    </row>
    <row r="43" spans="1:5">
      <c r="A43" s="148">
        <f>1000000+B43*ID규칙_토벌_리스트_그룹_단위+COUNTIF($B$4:B43,B43)</f>
        <v>1102306</v>
      </c>
      <c r="B43" s="148">
        <f>1000+VLOOKUP(E43,ABYSS!C$4:$D$177,2,0)*10+VLOOKUP(E43,ABYSS!$C$4:$F$177,4,0)</f>
        <v>1023</v>
      </c>
      <c r="C43" s="148">
        <v>169070</v>
      </c>
      <c r="D43" s="51" t="str">
        <f>VLOOKUP(C43,MONSTER!$A:$E,5,0)</f>
        <v>허드레꾼 Lv.69</v>
      </c>
      <c r="E43" s="107" t="s">
        <v>2214</v>
      </c>
    </row>
    <row r="44" spans="1:5">
      <c r="A44" s="148">
        <f>1000000+B44*ID규칙_토벌_리스트_그룹_단위+COUNTIF($B$4:B44,B44)</f>
        <v>1102307</v>
      </c>
      <c r="B44" s="148">
        <f>1000+VLOOKUP(E44,ABYSS!C$4:$D$177,2,0)*10+VLOOKUP(E44,ABYSS!$C$4:$F$177,4,0)</f>
        <v>1023</v>
      </c>
      <c r="C44" s="148">
        <v>169071</v>
      </c>
      <c r="D44" s="51" t="str">
        <f>VLOOKUP(C44,MONSTER!$A:$E,5,0)</f>
        <v>무덤 도굴자 Lv.69</v>
      </c>
      <c r="E44" s="107" t="s">
        <v>2214</v>
      </c>
    </row>
    <row r="45" spans="1:5">
      <c r="A45" s="148">
        <f>1000000+B45*ID규칙_토벌_리스트_그룹_단위+COUNTIF($B$4:B45,B45)</f>
        <v>1102308</v>
      </c>
      <c r="B45" s="148">
        <f>1000+VLOOKUP(E45,ABYSS!C$4:$D$177,2,0)*10+VLOOKUP(E45,ABYSS!$C$4:$F$177,4,0)</f>
        <v>1023</v>
      </c>
      <c r="C45" s="148">
        <v>169072</v>
      </c>
      <c r="D45" s="51" t="str">
        <f>VLOOKUP(C45,MONSTER!$A:$E,5,0)</f>
        <v>분쇄자 Lv.69</v>
      </c>
      <c r="E45" s="107" t="s">
        <v>2214</v>
      </c>
    </row>
    <row r="46" spans="1:5">
      <c r="A46" s="148">
        <f>1000000+B46*ID규칙_토벌_리스트_그룹_단위+COUNTIF($B$4:B46,B46)</f>
        <v>1102401</v>
      </c>
      <c r="B46" s="148">
        <f>1000+VLOOKUP(E46,ABYSS!C$4:$D$177,2,0)*10+VLOOKUP(E46,ABYSS!$C$4:$F$177,4,0)</f>
        <v>1024</v>
      </c>
      <c r="C46" s="148">
        <v>180055</v>
      </c>
      <c r="D46" s="51" t="str">
        <f>VLOOKUP(C46,MONSTER!$A:$E,5,0)</f>
        <v>화염 채무 처리인 Lv.80</v>
      </c>
      <c r="E46" s="107" t="s">
        <v>2215</v>
      </c>
    </row>
    <row r="47" spans="1:5">
      <c r="A47" s="148">
        <f>1000000+B47*ID규칙_토벌_리스트_그룹_단위+COUNTIF($B$4:B47,B47)</f>
        <v>1102402</v>
      </c>
      <c r="B47" s="148">
        <f>1000+VLOOKUP(E47,ABYSS!C$4:$D$177,2,0)*10+VLOOKUP(E47,ABYSS!$C$4:$F$177,4,0)</f>
        <v>1024</v>
      </c>
      <c r="C47" s="148">
        <v>180056</v>
      </c>
      <c r="D47" s="51" t="str">
        <f>VLOOKUP(C47,MONSTER!$A:$E,5,0)</f>
        <v>번개 치친술사 Lv.80</v>
      </c>
      <c r="E47" s="107" t="s">
        <v>2215</v>
      </c>
    </row>
    <row r="48" spans="1:5">
      <c r="A48" s="148">
        <f>1000000+B48*ID규칙_토벌_리스트_그룹_단위+COUNTIF($B$4:B48,B48)</f>
        <v>1102403</v>
      </c>
      <c r="B48" s="148">
        <f>1000+VLOOKUP(E48,ABYSS!C$4:$D$177,2,0)*10+VLOOKUP(E48,ABYSS!$C$4:$F$177,4,0)</f>
        <v>1024</v>
      </c>
      <c r="C48" s="148">
        <v>180067</v>
      </c>
      <c r="D48" s="51" t="str">
        <f>VLOOKUP(C48,MONSTER!$A:$E,5,0)</f>
        <v>불의 약제사 Lv.80</v>
      </c>
      <c r="E48" s="107" t="s">
        <v>2215</v>
      </c>
    </row>
    <row r="49" spans="1:5">
      <c r="A49" s="148">
        <f>1000000+B49*ID규칙_토벌_리스트_그룹_단위+COUNTIF($B$4:B49,B49)</f>
        <v>1102404</v>
      </c>
      <c r="B49" s="148">
        <f>1000+VLOOKUP(E49,ABYSS!C$4:$D$177,2,0)*10+VLOOKUP(E49,ABYSS!$C$4:$F$177,4,0)</f>
        <v>1024</v>
      </c>
      <c r="C49" s="148">
        <v>180068</v>
      </c>
      <c r="D49" s="51" t="str">
        <f>VLOOKUP(C49,MONSTER!$A:$E,5,0)</f>
        <v>물의 약제사 Lv.80</v>
      </c>
      <c r="E49" s="107" t="s">
        <v>2215</v>
      </c>
    </row>
    <row r="50" spans="1:5">
      <c r="A50" s="148">
        <f>1000000+B50*ID규칙_토벌_리스트_그룹_단위+COUNTIF($B$4:B50,B50)</f>
        <v>1102405</v>
      </c>
      <c r="B50" s="148">
        <f>1000+VLOOKUP(E50,ABYSS!C$4:$D$177,2,0)*10+VLOOKUP(E50,ABYSS!$C$4:$F$177,4,0)</f>
        <v>1024</v>
      </c>
      <c r="C50" s="148">
        <v>180069</v>
      </c>
      <c r="D50" s="51" t="str">
        <f>VLOOKUP(C50,MONSTER!$A:$E,5,0)</f>
        <v>번개의 약제사 Lv.80</v>
      </c>
      <c r="E50" s="107" t="s">
        <v>2215</v>
      </c>
    </row>
    <row r="51" spans="1:5">
      <c r="A51" s="148">
        <f>1000000+B51*ID규칙_토벌_리스트_그룹_단위+COUNTIF($B$4:B51,B51)</f>
        <v>1102406</v>
      </c>
      <c r="B51" s="148">
        <f>1000+VLOOKUP(E51,ABYSS!C$4:$D$177,2,0)*10+VLOOKUP(E51,ABYSS!$C$4:$F$177,4,0)</f>
        <v>1024</v>
      </c>
      <c r="C51" s="148">
        <v>180070</v>
      </c>
      <c r="D51" s="51" t="str">
        <f>VLOOKUP(C51,MONSTER!$A:$E,5,0)</f>
        <v>얼음의 약제사 Lv.80</v>
      </c>
      <c r="E51" s="107" t="s">
        <v>2215</v>
      </c>
    </row>
    <row r="52" spans="1:5">
      <c r="A52" s="148">
        <f>1000000+B52*ID규칙_토벌_리스트_그룹_단위+COUNTIF($B$4:B52,B52)</f>
        <v>1102407</v>
      </c>
      <c r="B52" s="148">
        <f>1000+VLOOKUP(E52,ABYSS!C$4:$D$177,2,0)*10+VLOOKUP(E52,ABYSS!$C$4:$F$177,4,0)</f>
        <v>1024</v>
      </c>
      <c r="C52" s="148">
        <v>180071</v>
      </c>
      <c r="D52" s="51" t="str">
        <f>VLOOKUP(C52,MONSTER!$A:$E,5,0)</f>
        <v>바다의 남아 Lv.80</v>
      </c>
      <c r="E52" s="107" t="s">
        <v>2215</v>
      </c>
    </row>
    <row r="53" spans="1:5">
      <c r="A53" s="148">
        <f>1000000+B53*ID규칙_토벌_리스트_그룹_단위+COUNTIF($B$4:B53,B53)</f>
        <v>1102501</v>
      </c>
      <c r="B53" s="148">
        <f>1000+VLOOKUP(E53,ABYSS!C$4:$D$177,2,0)*10+VLOOKUP(E53,ABYSS!$C$4:$F$177,4,0)</f>
        <v>1025</v>
      </c>
      <c r="C53" s="148">
        <v>190055</v>
      </c>
      <c r="D53" s="51" t="str">
        <f>VLOOKUP(C53,MONSTER!$A:$E,5,0)</f>
        <v>화염 채무 처리인 Lv.90</v>
      </c>
      <c r="E53" s="107" t="s">
        <v>2216</v>
      </c>
    </row>
    <row r="54" spans="1:5">
      <c r="A54" s="148">
        <f>1000000+B54*ID규칙_토벌_리스트_그룹_단위+COUNTIF($B$4:B54,B54)</f>
        <v>1102502</v>
      </c>
      <c r="B54" s="148">
        <f>1000+VLOOKUP(E54,ABYSS!C$4:$D$177,2,0)*10+VLOOKUP(E54,ABYSS!$C$4:$F$177,4,0)</f>
        <v>1025</v>
      </c>
      <c r="C54" s="148">
        <v>190056</v>
      </c>
      <c r="D54" s="51" t="str">
        <f>VLOOKUP(C54,MONSTER!$A:$E,5,0)</f>
        <v>번개 치친술사 Lv.90</v>
      </c>
      <c r="E54" s="107" t="s">
        <v>2216</v>
      </c>
    </row>
    <row r="55" spans="1:5">
      <c r="A55" s="148">
        <f>1000000+B55*ID규칙_토벌_리스트_그룹_단위+COUNTIF($B$4:B55,B55)</f>
        <v>1102503</v>
      </c>
      <c r="B55" s="148">
        <f>1000+VLOOKUP(E55,ABYSS!C$4:$D$177,2,0)*10+VLOOKUP(E55,ABYSS!$C$4:$F$177,4,0)</f>
        <v>1025</v>
      </c>
      <c r="C55" s="148">
        <v>190070</v>
      </c>
      <c r="D55" s="51" t="str">
        <f>VLOOKUP(C55,MONSTER!$A:$E,5,0)</f>
        <v>얼음의 약제사 Lv.90</v>
      </c>
      <c r="E55" s="107" t="s">
        <v>2216</v>
      </c>
    </row>
    <row r="56" spans="1:5">
      <c r="A56" s="148">
        <f>1000000+B56*ID규칙_토벌_리스트_그룹_단위+COUNTIF($B$4:B56,B56)</f>
        <v>1103101</v>
      </c>
      <c r="B56" s="148">
        <f>1000+VLOOKUP(E56,ABYSS!C$4:$D$177,2,0)*10+VLOOKUP(E56,ABYSS!$C$4:$F$177,4,0)</f>
        <v>1031</v>
      </c>
      <c r="C56" s="147">
        <v>134003</v>
      </c>
      <c r="D56" s="51" t="str">
        <f>VLOOKUP(C56,MONSTER!$A:$E,5,0)</f>
        <v>물 슬라임 Lv.34</v>
      </c>
      <c r="E56" s="107" t="s">
        <v>2217</v>
      </c>
    </row>
    <row r="57" spans="1:5">
      <c r="A57" s="148">
        <f>1000000+B57*ID규칙_토벌_리스트_그룹_단위+COUNTIF($B$4:B57,B57)</f>
        <v>1103102</v>
      </c>
      <c r="B57" s="148">
        <f>1000+VLOOKUP(E57,ABYSS!C$4:$D$177,2,0)*10+VLOOKUP(E57,ABYSS!$C$4:$F$177,4,0)</f>
        <v>1031</v>
      </c>
      <c r="C57" s="147">
        <v>134004</v>
      </c>
      <c r="D57" s="51" t="str">
        <f>VLOOKUP(C57,MONSTER!$A:$E,5,0)</f>
        <v>거대 물 슬라임 Lv.34</v>
      </c>
      <c r="E57" s="107" t="s">
        <v>2217</v>
      </c>
    </row>
    <row r="58" spans="1:5">
      <c r="A58" s="148">
        <f>1000000+B58*ID규칙_토벌_리스트_그룹_단위+COUNTIF($B$4:B58,B58)</f>
        <v>1103103</v>
      </c>
      <c r="B58" s="148">
        <f>1000+VLOOKUP(E58,ABYSS!C$4:$D$177,2,0)*10+VLOOKUP(E58,ABYSS!$C$4:$F$177,4,0)</f>
        <v>1031</v>
      </c>
      <c r="C58" s="148">
        <v>134044</v>
      </c>
      <c r="D58" s="51" t="str">
        <f>VLOOKUP(C58,MONSTER!$A:$E,5,0)</f>
        <v>물의 심연 메이지 Lv.34</v>
      </c>
      <c r="E58" s="107" t="s">
        <v>2217</v>
      </c>
    </row>
    <row r="59" spans="1:5">
      <c r="A59" s="148">
        <f>1000000+B59*ID규칙_토벌_리스트_그룹_단위+COUNTIF($B$4:B59,B59)</f>
        <v>1103201</v>
      </c>
      <c r="B59" s="148">
        <f>1000+VLOOKUP(E59,ABYSS!C$4:$D$177,2,0)*10+VLOOKUP(E59,ABYSS!$C$4:$F$177,4,0)</f>
        <v>1032</v>
      </c>
      <c r="C59" s="148">
        <v>147001</v>
      </c>
      <c r="D59" s="51" t="str">
        <f>VLOOKUP(C59,MONSTER!$A:$E,5,0)</f>
        <v>화염 슬라임 Lv.47</v>
      </c>
      <c r="E59" s="107" t="s">
        <v>2218</v>
      </c>
    </row>
    <row r="60" spans="1:5">
      <c r="A60" s="148">
        <f>1000000+B60*ID규칙_토벌_리스트_그룹_단위+COUNTIF($B$4:B60,B60)</f>
        <v>1103202</v>
      </c>
      <c r="B60" s="148">
        <f>1000+VLOOKUP(E60,ABYSS!C$4:$D$177,2,0)*10+VLOOKUP(E60,ABYSS!$C$4:$F$177,4,0)</f>
        <v>1032</v>
      </c>
      <c r="C60" s="148">
        <v>147002</v>
      </c>
      <c r="D60" s="51" t="str">
        <f>VLOOKUP(C60,MONSTER!$A:$E,5,0)</f>
        <v>거대 화염 슬라임 Lv.47</v>
      </c>
      <c r="E60" s="107" t="s">
        <v>2218</v>
      </c>
    </row>
    <row r="61" spans="1:5">
      <c r="A61" s="148">
        <f>1000000+B61*ID규칙_토벌_리스트_그룹_단위+COUNTIF($B$4:B61,B61)</f>
        <v>1103203</v>
      </c>
      <c r="B61" s="148">
        <f>1000+VLOOKUP(E61,ABYSS!C$4:$D$177,2,0)*10+VLOOKUP(E61,ABYSS!$C$4:$F$177,4,0)</f>
        <v>1032</v>
      </c>
      <c r="C61" s="148">
        <v>147043</v>
      </c>
      <c r="D61" s="51" t="str">
        <f>VLOOKUP(C61,MONSTER!$A:$E,5,0)</f>
        <v>화염의 심연 메이지 Lv.47</v>
      </c>
      <c r="E61" s="107" t="s">
        <v>2218</v>
      </c>
    </row>
    <row r="62" spans="1:5">
      <c r="A62" s="148">
        <f>1000000+B62*ID규칙_토벌_리스트_그룹_단위+COUNTIF($B$4:B62,B62)</f>
        <v>1103301</v>
      </c>
      <c r="B62" s="148">
        <f>1000+VLOOKUP(E62,ABYSS!C$4:$D$177,2,0)*10+VLOOKUP(E62,ABYSS!$C$4:$F$177,4,0)</f>
        <v>1033</v>
      </c>
      <c r="C62" s="148">
        <v>159012</v>
      </c>
      <c r="D62" s="51" t="str">
        <f>VLOOKUP(C62,MONSTER!$A:$E,5,0)</f>
        <v>얼음 슬라임 Lv.59</v>
      </c>
      <c r="E62" s="107" t="s">
        <v>2219</v>
      </c>
    </row>
    <row r="63" spans="1:5">
      <c r="A63" s="148">
        <f>1000000+B63*ID규칙_토벌_리스트_그룹_단위+COUNTIF($B$4:B63,B63)</f>
        <v>1103302</v>
      </c>
      <c r="B63" s="148">
        <f>1000+VLOOKUP(E63,ABYSS!C$4:$D$177,2,0)*10+VLOOKUP(E63,ABYSS!$C$4:$F$177,4,0)</f>
        <v>1033</v>
      </c>
      <c r="C63" s="148">
        <v>159013</v>
      </c>
      <c r="D63" s="51" t="str">
        <f>VLOOKUP(C63,MONSTER!$A:$E,5,0)</f>
        <v>거대 얼음 슬라임 Lv.59</v>
      </c>
      <c r="E63" s="107" t="s">
        <v>2219</v>
      </c>
    </row>
    <row r="64" spans="1:5">
      <c r="A64" s="148">
        <f>1000000+B64*ID규칙_토벌_리스트_그룹_단위+COUNTIF($B$4:B64,B64)</f>
        <v>1103303</v>
      </c>
      <c r="B64" s="148">
        <f>1000+VLOOKUP(E64,ABYSS!C$4:$D$177,2,0)*10+VLOOKUP(E64,ABYSS!$C$4:$F$177,4,0)</f>
        <v>1033</v>
      </c>
      <c r="C64" s="148">
        <v>159045</v>
      </c>
      <c r="D64" s="51" t="str">
        <f>VLOOKUP(C64,MONSTER!$A:$E,5,0)</f>
        <v>얼음의 심연 메이지 Lv.59</v>
      </c>
      <c r="E64" s="107" t="s">
        <v>2219</v>
      </c>
    </row>
    <row r="65" spans="1:5">
      <c r="A65" s="148">
        <f>1000000+B65*ID규칙_토벌_리스트_그룹_단위+COUNTIF($B$4:B65,B65)</f>
        <v>1103401</v>
      </c>
      <c r="B65" s="148">
        <f>1000+VLOOKUP(E65,ABYSS!C$4:$D$177,2,0)*10+VLOOKUP(E65,ABYSS!$C$4:$F$177,4,0)</f>
        <v>1034</v>
      </c>
      <c r="C65" s="147">
        <v>169003</v>
      </c>
      <c r="D65" s="51" t="str">
        <f>VLOOKUP(C65,MONSTER!$A:$E,5,0)</f>
        <v>물 슬라임 Lv.69</v>
      </c>
      <c r="E65" s="107" t="s">
        <v>2220</v>
      </c>
    </row>
    <row r="66" spans="1:5">
      <c r="A66" s="148">
        <f>1000000+B66*ID규칙_토벌_리스트_그룹_단위+COUNTIF($B$4:B66,B66)</f>
        <v>1103402</v>
      </c>
      <c r="B66" s="148">
        <f>1000+VLOOKUP(E66,ABYSS!C$4:$D$177,2,0)*10+VLOOKUP(E66,ABYSS!$C$4:$F$177,4,0)</f>
        <v>1034</v>
      </c>
      <c r="C66" s="147">
        <v>169004</v>
      </c>
      <c r="D66" s="51" t="str">
        <f>VLOOKUP(C66,MONSTER!$A:$E,5,0)</f>
        <v>거대 물 슬라임 Lv.69</v>
      </c>
      <c r="E66" s="107" t="s">
        <v>2220</v>
      </c>
    </row>
    <row r="67" spans="1:5">
      <c r="A67" s="148">
        <f>1000000+B67*ID규칙_토벌_리스트_그룹_단위+COUNTIF($B$4:B67,B67)</f>
        <v>1103403</v>
      </c>
      <c r="B67" s="148">
        <f>1000+VLOOKUP(E67,ABYSS!C$4:$D$177,2,0)*10+VLOOKUP(E67,ABYSS!$C$4:$F$177,4,0)</f>
        <v>1034</v>
      </c>
      <c r="C67" s="148">
        <v>169017</v>
      </c>
      <c r="D67" s="51" t="str">
        <f>VLOOKUP(C67,MONSTER!$A:$E,5,0)</f>
        <v>츄츄 싸움꾼 Lv.69</v>
      </c>
      <c r="E67" s="107" t="s">
        <v>2220</v>
      </c>
    </row>
    <row r="68" spans="1:5">
      <c r="A68" s="148">
        <f>1000000+B68*ID규칙_토벌_리스트_그룹_단위+COUNTIF($B$4:B68,B68)</f>
        <v>1103404</v>
      </c>
      <c r="B68" s="148">
        <f>1000+VLOOKUP(E68,ABYSS!C$4:$D$177,2,0)*10+VLOOKUP(E68,ABYSS!$C$4:$F$177,4,0)</f>
        <v>1034</v>
      </c>
      <c r="C68" s="148">
        <v>169028</v>
      </c>
      <c r="D68" s="51" t="str">
        <f>VLOOKUP(C68,MONSTER!$A:$E,5,0)</f>
        <v>물 츄츄 샤먼 Lv.69</v>
      </c>
      <c r="E68" s="107" t="s">
        <v>2220</v>
      </c>
    </row>
    <row r="69" spans="1:5">
      <c r="A69" s="148">
        <f>1000000+B69*ID규칙_토벌_리스트_그룹_단위+COUNTIF($B$4:B69,B69)</f>
        <v>1103405</v>
      </c>
      <c r="B69" s="148">
        <f>1000+VLOOKUP(E69,ABYSS!C$4:$D$177,2,0)*10+VLOOKUP(E69,ABYSS!$C$4:$F$177,4,0)</f>
        <v>1034</v>
      </c>
      <c r="C69" s="148">
        <v>169044</v>
      </c>
      <c r="D69" s="51" t="str">
        <f>VLOOKUP(C69,MONSTER!$A:$E,5,0)</f>
        <v>물의 심연 메이지 Lv.69</v>
      </c>
      <c r="E69" s="107" t="s">
        <v>2220</v>
      </c>
    </row>
    <row r="70" spans="1:5">
      <c r="A70" s="148">
        <f>1000000+B70*ID규칙_토벌_리스트_그룹_단위+COUNTIF($B$4:B70,B70)</f>
        <v>1103501</v>
      </c>
      <c r="B70" s="148">
        <f>1000+VLOOKUP(E70,ABYSS!C$4:$D$177,2,0)*10+VLOOKUP(E70,ABYSS!$C$4:$F$177,4,0)</f>
        <v>1035</v>
      </c>
      <c r="C70" s="148">
        <v>180043</v>
      </c>
      <c r="D70" s="51" t="str">
        <f>VLOOKUP(C70,MONSTER!$A:$E,5,0)</f>
        <v>화염의 심연 메이지 Lv.80</v>
      </c>
      <c r="E70" s="107" t="s">
        <v>2221</v>
      </c>
    </row>
    <row r="71" spans="1:5">
      <c r="A71" s="148">
        <f>1000000+B71*ID규칙_토벌_리스트_그룹_단위+COUNTIF($B$4:B71,B71)</f>
        <v>1103502</v>
      </c>
      <c r="B71" s="148">
        <f>1000+VLOOKUP(E71,ABYSS!C$4:$D$177,2,0)*10+VLOOKUP(E71,ABYSS!$C$4:$F$177,4,0)</f>
        <v>1035</v>
      </c>
      <c r="C71" s="148">
        <v>180058</v>
      </c>
      <c r="D71" s="51" t="str">
        <f>VLOOKUP(C71,MONSTER!$A:$E,5,0)</f>
        <v>유적 가디언 Lv.80</v>
      </c>
      <c r="E71" s="107" t="s">
        <v>2221</v>
      </c>
    </row>
    <row r="72" spans="1:5">
      <c r="A72" s="148">
        <f>1000000+B72*ID규칙_토벌_리스트_그룹_단위+COUNTIF($B$4:B72,B72)</f>
        <v>1103601</v>
      </c>
      <c r="B72" s="148">
        <f>1000+VLOOKUP(E72,ABYSS!C$4:$D$177,2,0)*10+VLOOKUP(E72,ABYSS!$C$4:$F$177,4,0)</f>
        <v>1036</v>
      </c>
      <c r="C72" s="148">
        <v>190017</v>
      </c>
      <c r="D72" s="51" t="str">
        <f>VLOOKUP(C72,MONSTER!$A:$E,5,0)</f>
        <v>츄츄 싸움꾼 Lv.90</v>
      </c>
      <c r="E72" s="107" t="s">
        <v>2222</v>
      </c>
    </row>
    <row r="73" spans="1:5">
      <c r="A73" s="148">
        <f>1000000+B73*ID규칙_토벌_리스트_그룹_단위+COUNTIF($B$4:B73,B73)</f>
        <v>1103602</v>
      </c>
      <c r="B73" s="148">
        <f>1000+VLOOKUP(E73,ABYSS!C$4:$D$177,2,0)*10+VLOOKUP(E73,ABYSS!$C$4:$F$177,4,0)</f>
        <v>1036</v>
      </c>
      <c r="C73" s="148">
        <v>190045</v>
      </c>
      <c r="D73" s="51" t="str">
        <f>VLOOKUP(C73,MONSTER!$A:$E,5,0)</f>
        <v>얼음의 심연 메이지 Lv.90</v>
      </c>
      <c r="E73" s="107" t="s">
        <v>2222</v>
      </c>
    </row>
    <row r="74" spans="1:5">
      <c r="A74" s="148">
        <f>1000000+B74*ID규칙_토벌_리스트_그룹_단위+COUNTIF($B$4:B74,B74)</f>
        <v>1103603</v>
      </c>
      <c r="B74" s="148">
        <f>1000+VLOOKUP(E74,ABYSS!C$4:$D$177,2,0)*10+VLOOKUP(E74,ABYSS!$C$4:$F$177,4,0)</f>
        <v>1036</v>
      </c>
      <c r="C74" s="148">
        <v>190059</v>
      </c>
      <c r="D74" s="51" t="str">
        <f>VLOOKUP(C74,MONSTER!$A:$E,5,0)</f>
        <v>유적 헌터 Lv.90</v>
      </c>
      <c r="E74" s="107" t="s">
        <v>2222</v>
      </c>
    </row>
    <row r="75" spans="1:5">
      <c r="A75" s="148">
        <f>1000000+B75*ID규칙_토벌_리스트_그룹_단위+COUNTIF($B$4:B75,B75)</f>
        <v>1104101</v>
      </c>
      <c r="B75" s="148">
        <f>1000+VLOOKUP(E75,ABYSS!C$4:$D$177,2,0)*10+VLOOKUP(E75,ABYSS!$C$4:$F$177,4,0)</f>
        <v>1041</v>
      </c>
      <c r="C75" s="148">
        <v>159008</v>
      </c>
      <c r="D75" s="51" t="str">
        <f>VLOOKUP(C75,MONSTER!$A:$E,5,0)</f>
        <v>거대 번개 슬라임 Lv.59</v>
      </c>
      <c r="E75" s="107" t="s">
        <v>2223</v>
      </c>
    </row>
    <row r="76" spans="1:5">
      <c r="A76" s="148">
        <f>1000000+B76*ID규칙_토벌_리스트_그룹_단위+COUNTIF($B$4:B76,B76)</f>
        <v>1104102</v>
      </c>
      <c r="B76" s="148">
        <f>1000+VLOOKUP(E76,ABYSS!C$4:$D$177,2,0)*10+VLOOKUP(E76,ABYSS!$C$4:$F$177,4,0)</f>
        <v>1041</v>
      </c>
      <c r="C76" s="148">
        <v>159009</v>
      </c>
      <c r="D76" s="51" t="str">
        <f>VLOOKUP(C76,MONSTER!$A:$E,5,0)</f>
        <v>돌연변이 번개 슬라임 Lv.59</v>
      </c>
      <c r="E76" s="107" t="s">
        <v>2223</v>
      </c>
    </row>
    <row r="77" spans="1:5">
      <c r="A77" s="148">
        <f>1000000+B77*ID규칙_토벌_리스트_그룹_단위+COUNTIF($B$4:B77,B77)</f>
        <v>1104103</v>
      </c>
      <c r="B77" s="148">
        <f>1000+VLOOKUP(E77,ABYSS!C$4:$D$177,2,0)*10+VLOOKUP(E77,ABYSS!$C$4:$F$177,4,0)</f>
        <v>1041</v>
      </c>
      <c r="C77" s="147">
        <v>159003</v>
      </c>
      <c r="D77" s="51" t="str">
        <f>VLOOKUP(C77,MONSTER!$A:$E,5,0)</f>
        <v>물 슬라임 Lv.59</v>
      </c>
      <c r="E77" s="107" t="s">
        <v>2223</v>
      </c>
    </row>
    <row r="78" spans="1:5">
      <c r="A78" s="148">
        <f>1000000+B78*ID규칙_토벌_리스트_그룹_단위+COUNTIF($B$4:B78,B78)</f>
        <v>1104104</v>
      </c>
      <c r="B78" s="148">
        <f>1000+VLOOKUP(E78,ABYSS!C$4:$D$177,2,0)*10+VLOOKUP(E78,ABYSS!$C$4:$F$177,4,0)</f>
        <v>1041</v>
      </c>
      <c r="C78" s="147">
        <v>159004</v>
      </c>
      <c r="D78" s="51" t="str">
        <f>VLOOKUP(C78,MONSTER!$A:$E,5,0)</f>
        <v>거대 물 슬라임 Lv.59</v>
      </c>
      <c r="E78" s="107" t="s">
        <v>2223</v>
      </c>
    </row>
    <row r="79" spans="1:5">
      <c r="A79" s="148">
        <f>1000000+B79*ID규칙_토벌_리스트_그룹_단위+COUNTIF($B$4:B79,B79)</f>
        <v>1104201</v>
      </c>
      <c r="B79" s="148">
        <f>1000+VLOOKUP(E79,ABYSS!C$4:$D$177,2,0)*10+VLOOKUP(E79,ABYSS!$C$4:$F$177,4,0)</f>
        <v>1042</v>
      </c>
      <c r="C79" s="148">
        <v>169002</v>
      </c>
      <c r="D79" s="51" t="str">
        <f>VLOOKUP(C79,MONSTER!$A:$E,5,0)</f>
        <v>거대 화염 슬라임 Lv.69</v>
      </c>
      <c r="E79" s="107" t="s">
        <v>2224</v>
      </c>
    </row>
    <row r="80" spans="1:5">
      <c r="A80" s="148">
        <f>1000000+B80*ID규칙_토벌_리스트_그룹_단위+COUNTIF($B$4:B80,B80)</f>
        <v>1104202</v>
      </c>
      <c r="B80" s="148">
        <f>1000+VLOOKUP(E80,ABYSS!C$4:$D$177,2,0)*10+VLOOKUP(E80,ABYSS!$C$4:$F$177,4,0)</f>
        <v>1042</v>
      </c>
      <c r="C80" s="148">
        <v>169034</v>
      </c>
      <c r="D80" s="51" t="str">
        <f>VLOOKUP(C80,MONSTER!$A:$E,5,0)</f>
        <v>불도끼 츄츄 폭도 Lv.69</v>
      </c>
      <c r="E80" s="107" t="s">
        <v>2224</v>
      </c>
    </row>
    <row r="81" spans="1:5">
      <c r="A81" s="148">
        <f>1000000+B81*ID규칙_토벌_리스트_그룹_단위+COUNTIF($B$4:B81,B81)</f>
        <v>1104203</v>
      </c>
      <c r="B81" s="148">
        <f>1000+VLOOKUP(E81,ABYSS!C$4:$D$177,2,0)*10+VLOOKUP(E81,ABYSS!$C$4:$F$177,4,0)</f>
        <v>1042</v>
      </c>
      <c r="C81" s="148">
        <v>169043</v>
      </c>
      <c r="D81" s="51" t="str">
        <f>VLOOKUP(C81,MONSTER!$A:$E,5,0)</f>
        <v>화염의 심연 메이지 Lv.69</v>
      </c>
      <c r="E81" s="107" t="s">
        <v>2224</v>
      </c>
    </row>
    <row r="82" spans="1:5">
      <c r="A82" s="148">
        <f>1000000+B82*ID규칙_토벌_리스트_그룹_단위+COUNTIF($B$4:B82,B82)</f>
        <v>1104301</v>
      </c>
      <c r="B82" s="148">
        <f>1000+VLOOKUP(E82,ABYSS!C$4:$D$177,2,0)*10+VLOOKUP(E82,ABYSS!$C$4:$F$177,4,0)</f>
        <v>1043</v>
      </c>
      <c r="C82" s="148">
        <v>180008</v>
      </c>
      <c r="D82" s="51" t="str">
        <f>VLOOKUP(C82,MONSTER!$A:$E,5,0)</f>
        <v>거대 번개 슬라임 Lv.80</v>
      </c>
      <c r="E82" s="107" t="s">
        <v>2225</v>
      </c>
    </row>
    <row r="83" spans="1:5">
      <c r="A83" s="148">
        <f>1000000+B83*ID규칙_토벌_리스트_그룹_단위+COUNTIF($B$4:B83,B83)</f>
        <v>1104302</v>
      </c>
      <c r="B83" s="148">
        <f>1000+VLOOKUP(E83,ABYSS!C$4:$D$177,2,0)*10+VLOOKUP(E83,ABYSS!$C$4:$F$177,4,0)</f>
        <v>1043</v>
      </c>
      <c r="C83" s="148">
        <v>180009</v>
      </c>
      <c r="D83" s="51" t="str">
        <f>VLOOKUP(C83,MONSTER!$A:$E,5,0)</f>
        <v>돌연변이 번개 슬라임 Lv.80</v>
      </c>
      <c r="E83" s="107" t="s">
        <v>2225</v>
      </c>
    </row>
    <row r="84" spans="1:5">
      <c r="A84" s="148">
        <f>1000000+B84*ID규칙_토벌_리스트_그룹_단위+COUNTIF($B$4:B84,B84)</f>
        <v>1104303</v>
      </c>
      <c r="B84" s="148">
        <f>1000+VLOOKUP(E84,ABYSS!C$4:$D$177,2,0)*10+VLOOKUP(E84,ABYSS!$C$4:$F$177,4,0)</f>
        <v>1043</v>
      </c>
      <c r="C84" s="148">
        <v>180017</v>
      </c>
      <c r="D84" s="51" t="str">
        <f>VLOOKUP(C84,MONSTER!$A:$E,5,0)</f>
        <v>츄츄 싸움꾼 Lv.80</v>
      </c>
      <c r="E84" s="107" t="s">
        <v>2225</v>
      </c>
    </row>
    <row r="85" spans="1:5">
      <c r="A85" s="148">
        <f>1000000+B85*ID규칙_토벌_리스트_그룹_단위+COUNTIF($B$4:B85,B85)</f>
        <v>1104304</v>
      </c>
      <c r="B85" s="148">
        <f>1000+VLOOKUP(E85,ABYSS!C$4:$D$177,2,0)*10+VLOOKUP(E85,ABYSS!$C$4:$F$177,4,0)</f>
        <v>1043</v>
      </c>
      <c r="C85" s="148">
        <v>180056</v>
      </c>
      <c r="D85" s="51" t="str">
        <f>VLOOKUP(C85,MONSTER!$A:$E,5,0)</f>
        <v>번개 치친술사 Lv.80</v>
      </c>
      <c r="E85" s="107" t="s">
        <v>2225</v>
      </c>
    </row>
    <row r="86" spans="1:5">
      <c r="A86" s="148">
        <f>1000000+B86*ID규칙_토벌_리스트_그룹_단위+COUNTIF($B$4:B86,B86)</f>
        <v>1104401</v>
      </c>
      <c r="B86" s="148">
        <f>1000+VLOOKUP(E86,ABYSS!C$4:$D$177,2,0)*10+VLOOKUP(E86,ABYSS!$C$4:$F$177,4,0)</f>
        <v>1044</v>
      </c>
      <c r="C86" s="148">
        <v>190002</v>
      </c>
      <c r="D86" s="51" t="str">
        <f>VLOOKUP(C86,MONSTER!$A:$E,5,0)</f>
        <v>거대 화염 슬라임 Lv.90</v>
      </c>
      <c r="E86" s="107" t="s">
        <v>2226</v>
      </c>
    </row>
    <row r="87" spans="1:5">
      <c r="A87" s="148">
        <f>1000000+B87*ID규칙_토벌_리스트_그룹_단위+COUNTIF($B$4:B87,B87)</f>
        <v>1104402</v>
      </c>
      <c r="B87" s="148">
        <f>1000+VLOOKUP(E87,ABYSS!C$4:$D$177,2,0)*10+VLOOKUP(E87,ABYSS!$C$4:$F$177,4,0)</f>
        <v>1044</v>
      </c>
      <c r="C87" s="148">
        <v>190034</v>
      </c>
      <c r="D87" s="51" t="str">
        <f>VLOOKUP(C87,MONSTER!$A:$E,5,0)</f>
        <v>불도끼 츄츄 폭도 Lv.90</v>
      </c>
      <c r="E87" s="107" t="s">
        <v>2226</v>
      </c>
    </row>
    <row r="88" spans="1:5">
      <c r="A88" s="148">
        <f>1000000+B88*ID규칙_토벌_리스트_그룹_단위+COUNTIF($B$4:B88,B88)</f>
        <v>1104403</v>
      </c>
      <c r="B88" s="148">
        <f>1000+VLOOKUP(E88,ABYSS!C$4:$D$177,2,0)*10+VLOOKUP(E88,ABYSS!$C$4:$F$177,4,0)</f>
        <v>1044</v>
      </c>
      <c r="C88" s="148">
        <v>190043</v>
      </c>
      <c r="D88" s="51" t="str">
        <f>VLOOKUP(C88,MONSTER!$A:$E,5,0)</f>
        <v>화염의 심연 메이지 Lv.90</v>
      </c>
      <c r="E88" s="107" t="s">
        <v>2226</v>
      </c>
    </row>
    <row r="89" spans="1:5">
      <c r="A89" s="148">
        <f>1000000+B89*ID규칙_토벌_리스트_그룹_단위+COUNTIF($B$4:B89,B89)</f>
        <v>1105101</v>
      </c>
      <c r="B89" s="148">
        <f>1000+VLOOKUP(E89,ABYSS!C$4:$D$177,2,0)*10+VLOOKUP(E89,ABYSS!$C$4:$F$177,4,0)</f>
        <v>1051</v>
      </c>
      <c r="C89" s="148">
        <v>169043</v>
      </c>
      <c r="D89" s="51" t="str">
        <f>VLOOKUP(C89,MONSTER!$A:$E,5,0)</f>
        <v>화염의 심연 메이지 Lv.69</v>
      </c>
      <c r="E89" s="107" t="s">
        <v>2227</v>
      </c>
    </row>
    <row r="90" spans="1:5">
      <c r="A90" s="148">
        <f>1000000+B90*ID규칙_토벌_리스트_그룹_단위+COUNTIF($B$4:B90,B90)</f>
        <v>1105102</v>
      </c>
      <c r="B90" s="148">
        <f>1000+VLOOKUP(E90,ABYSS!C$4:$D$177,2,0)*10+VLOOKUP(E90,ABYSS!$C$4:$F$177,4,0)</f>
        <v>1051</v>
      </c>
      <c r="C90" s="148">
        <v>169045</v>
      </c>
      <c r="D90" s="51" t="str">
        <f>VLOOKUP(C90,MONSTER!$A:$E,5,0)</f>
        <v>얼음의 심연 메이지 Lv.69</v>
      </c>
      <c r="E90" s="107" t="s">
        <v>2227</v>
      </c>
    </row>
    <row r="91" spans="1:5">
      <c r="A91" s="148">
        <f>1000000+B91*ID규칙_토벌_리스트_그룹_단위+COUNTIF($B$4:B91,B91)</f>
        <v>1105201</v>
      </c>
      <c r="B91" s="148">
        <f>1000+VLOOKUP(E91,ABYSS!C$4:$D$177,2,0)*10+VLOOKUP(E91,ABYSS!$C$4:$F$177,4,0)</f>
        <v>1052</v>
      </c>
      <c r="C91" s="148">
        <v>180043</v>
      </c>
      <c r="D91" s="51" t="str">
        <f>VLOOKUP(C91,MONSTER!$A:$E,5,0)</f>
        <v>화염의 심연 메이지 Lv.80</v>
      </c>
      <c r="E91" s="107" t="s">
        <v>2228</v>
      </c>
    </row>
    <row r="92" spans="1:5">
      <c r="A92" s="148">
        <f>1000000+B92*ID규칙_토벌_리스트_그룹_단위+COUNTIF($B$4:B92,B92)</f>
        <v>1105202</v>
      </c>
      <c r="B92" s="148">
        <f>1000+VLOOKUP(E92,ABYSS!C$4:$D$177,2,0)*10+VLOOKUP(E92,ABYSS!$C$4:$F$177,4,0)</f>
        <v>1052</v>
      </c>
      <c r="C92" s="148">
        <v>180045</v>
      </c>
      <c r="D92" s="51" t="str">
        <f>VLOOKUP(C92,MONSTER!$A:$E,5,0)</f>
        <v>얼음의 심연 메이지 Lv.80</v>
      </c>
      <c r="E92" s="107" t="s">
        <v>2228</v>
      </c>
    </row>
    <row r="93" spans="1:5">
      <c r="A93" s="148">
        <f>1000000+B93*ID규칙_토벌_리스트_그룹_단위+COUNTIF($B$4:B93,B93)</f>
        <v>1105301</v>
      </c>
      <c r="B93" s="148">
        <f>1000+VLOOKUP(E93,ABYSS!C$4:$D$177,2,0)*10+VLOOKUP(E93,ABYSS!$C$4:$F$177,4,0)</f>
        <v>1053</v>
      </c>
      <c r="C93" s="148">
        <v>190043</v>
      </c>
      <c r="D93" s="51" t="str">
        <f>VLOOKUP(C93,MONSTER!$A:$E,5,0)</f>
        <v>화염의 심연 메이지 Lv.90</v>
      </c>
      <c r="E93" s="107" t="s">
        <v>2229</v>
      </c>
    </row>
    <row r="94" spans="1:5">
      <c r="A94" s="148">
        <f>1000000+B94*ID규칙_토벌_리스트_그룹_단위+COUNTIF($B$4:B94,B94)</f>
        <v>1105302</v>
      </c>
      <c r="B94" s="148">
        <f>1000+VLOOKUP(E94,ABYSS!C$4:$D$177,2,0)*10+VLOOKUP(E94,ABYSS!$C$4:$F$177,4,0)</f>
        <v>1053</v>
      </c>
      <c r="C94" s="148">
        <v>190045</v>
      </c>
      <c r="D94" s="51" t="str">
        <f>VLOOKUP(C94,MONSTER!$A:$E,5,0)</f>
        <v>얼음의 심연 메이지 Lv.90</v>
      </c>
      <c r="E94" s="107" t="s">
        <v>2229</v>
      </c>
    </row>
    <row r="95" spans="1:5">
      <c r="A95" s="148">
        <f>1000000+B95*ID규칙_토벌_리스트_그룹_단위+COUNTIF($B$4:B95,B95)</f>
        <v>1105303</v>
      </c>
      <c r="B95" s="148">
        <f>1000+VLOOKUP(E95,ABYSS!C$4:$D$177,2,0)*10+VLOOKUP(E95,ABYSS!$C$4:$F$177,4,0)</f>
        <v>1053</v>
      </c>
      <c r="C95" s="148">
        <v>190044</v>
      </c>
      <c r="D95" s="51" t="str">
        <f>VLOOKUP(C95,MONSTER!$A:$E,5,0)</f>
        <v>물의 심연 메이지 Lv.90</v>
      </c>
      <c r="E95" s="107" t="s">
        <v>2229</v>
      </c>
    </row>
    <row r="96" spans="1:5">
      <c r="A96" s="148">
        <f>1000000+B96*ID규칙_토벌_리스트_그룹_단위+COUNTIF($B$4:B96,B96)</f>
        <v>1106101</v>
      </c>
      <c r="B96" s="148">
        <f>1000+VLOOKUP(E96,ABYSS!C$4:$D$177,2,0)*10+VLOOKUP(E96,ABYSS!$C$4:$F$177,4,0)</f>
        <v>1061</v>
      </c>
      <c r="C96" s="148">
        <v>159012</v>
      </c>
      <c r="D96" s="51" t="str">
        <f>VLOOKUP(C96,MONSTER!$A:$E,5,0)</f>
        <v>얼음 슬라임 Lv.59</v>
      </c>
      <c r="E96" s="107" t="s">
        <v>2230</v>
      </c>
    </row>
    <row r="97" spans="1:5">
      <c r="A97" s="148">
        <f>1000000+B97*ID규칙_토벌_리스트_그룹_단위+COUNTIF($B$4:B97,B97)</f>
        <v>1106102</v>
      </c>
      <c r="B97" s="148">
        <f>1000+VLOOKUP(E97,ABYSS!C$4:$D$177,2,0)*10+VLOOKUP(E97,ABYSS!$C$4:$F$177,4,0)</f>
        <v>1061</v>
      </c>
      <c r="C97" s="148">
        <v>159013</v>
      </c>
      <c r="D97" s="51" t="str">
        <f>VLOOKUP(C97,MONSTER!$A:$E,5,0)</f>
        <v>거대 얼음 슬라임 Lv.59</v>
      </c>
      <c r="E97" s="107" t="s">
        <v>2230</v>
      </c>
    </row>
    <row r="98" spans="1:5">
      <c r="A98" s="148">
        <f>1000000+B98*ID규칙_토벌_리스트_그룹_단위+COUNTIF($B$4:B98,B98)</f>
        <v>1106103</v>
      </c>
      <c r="B98" s="148">
        <f>1000+VLOOKUP(E98,ABYSS!C$4:$D$177,2,0)*10+VLOOKUP(E98,ABYSS!$C$4:$F$177,4,0)</f>
        <v>1061</v>
      </c>
      <c r="C98" s="148">
        <v>159024</v>
      </c>
      <c r="D98" s="51" t="str">
        <f>VLOOKUP(C98,MONSTER!$A:$E,5,0)</f>
        <v>얼음방패 츄츄 Lv.59</v>
      </c>
      <c r="E98" s="107" t="s">
        <v>2230</v>
      </c>
    </row>
    <row r="99" spans="1:5">
      <c r="A99" s="148">
        <f>1000000+B99*ID규칙_토벌_리스트_그룹_단위+COUNTIF($B$4:B99,B99)</f>
        <v>1106201</v>
      </c>
      <c r="B99" s="148">
        <f>1000+VLOOKUP(E99,ABYSS!C$4:$D$177,2,0)*10+VLOOKUP(E99,ABYSS!$C$4:$F$177,4,0)</f>
        <v>1062</v>
      </c>
      <c r="C99" s="148">
        <v>169012</v>
      </c>
      <c r="D99" s="51" t="str">
        <f>VLOOKUP(C99,MONSTER!$A:$E,5,0)</f>
        <v>얼음 슬라임 Lv.69</v>
      </c>
      <c r="E99" s="107" t="s">
        <v>2231</v>
      </c>
    </row>
    <row r="100" spans="1:5">
      <c r="A100" s="148">
        <f>1000000+B100*ID규칙_토벌_리스트_그룹_단위+COUNTIF($B$4:B100,B100)</f>
        <v>1106202</v>
      </c>
      <c r="B100" s="148">
        <f>1000+VLOOKUP(E100,ABYSS!C$4:$D$177,2,0)*10+VLOOKUP(E100,ABYSS!$C$4:$F$177,4,0)</f>
        <v>1062</v>
      </c>
      <c r="C100" s="148">
        <v>169013</v>
      </c>
      <c r="D100" s="51" t="str">
        <f>VLOOKUP(C100,MONSTER!$A:$E,5,0)</f>
        <v>거대 얼음 슬라임 Lv.69</v>
      </c>
      <c r="E100" s="107" t="s">
        <v>2231</v>
      </c>
    </row>
    <row r="101" spans="1:5">
      <c r="A101" s="148">
        <f>1000000+B101*ID규칙_토벌_리스트_그룹_단위+COUNTIF($B$4:B101,B101)</f>
        <v>1106203</v>
      </c>
      <c r="B101" s="148">
        <f>1000+VLOOKUP(E101,ABYSS!C$4:$D$177,2,0)*10+VLOOKUP(E101,ABYSS!$C$4:$F$177,4,0)</f>
        <v>1062</v>
      </c>
      <c r="C101" s="148">
        <v>169020</v>
      </c>
      <c r="D101" s="51" t="str">
        <f>VLOOKUP(C101,MONSTER!$A:$E,5,0)</f>
        <v>빙탄 츄츄 Lv.69</v>
      </c>
      <c r="E101" s="107" t="s">
        <v>2231</v>
      </c>
    </row>
    <row r="102" spans="1:5">
      <c r="A102" s="148">
        <f>1000000+B102*ID규칙_토벌_리스트_그룹_단위+COUNTIF($B$4:B102,B102)</f>
        <v>1106204</v>
      </c>
      <c r="B102" s="148">
        <f>1000+VLOOKUP(E102,ABYSS!C$4:$D$177,2,0)*10+VLOOKUP(E102,ABYSS!$C$4:$F$177,4,0)</f>
        <v>1062</v>
      </c>
      <c r="C102" s="148">
        <v>169024</v>
      </c>
      <c r="D102" s="51" t="str">
        <f>VLOOKUP(C102,MONSTER!$A:$E,5,0)</f>
        <v>얼음방패 츄츄 Lv.69</v>
      </c>
      <c r="E102" s="107" t="s">
        <v>2231</v>
      </c>
    </row>
    <row r="103" spans="1:5">
      <c r="A103" s="148">
        <f>1000000+B103*ID규칙_토벌_리스트_그룹_단위+COUNTIF($B$4:B103,B103)</f>
        <v>1106301</v>
      </c>
      <c r="B103" s="148">
        <f>1000+VLOOKUP(E103,ABYSS!C$4:$D$177,2,0)*10+VLOOKUP(E103,ABYSS!$C$4:$F$177,4,0)</f>
        <v>1063</v>
      </c>
      <c r="C103" s="148">
        <v>180013</v>
      </c>
      <c r="D103" s="51" t="str">
        <f>VLOOKUP(C103,MONSTER!$A:$E,5,0)</f>
        <v>거대 얼음 슬라임 Lv.80</v>
      </c>
      <c r="E103" s="107" t="s">
        <v>2232</v>
      </c>
    </row>
    <row r="104" spans="1:5">
      <c r="A104" s="148">
        <f>1000000+B104*ID규칙_토벌_리스트_그룹_단위+COUNTIF($B$4:B104,B104)</f>
        <v>1106302</v>
      </c>
      <c r="B104" s="148">
        <f>1000+VLOOKUP(E104,ABYSS!C$4:$D$177,2,0)*10+VLOOKUP(E104,ABYSS!$C$4:$F$177,4,0)</f>
        <v>1063</v>
      </c>
      <c r="C104" s="148">
        <v>180020</v>
      </c>
      <c r="D104" s="51" t="str">
        <f>VLOOKUP(C104,MONSTER!$A:$E,5,0)</f>
        <v>빙탄 츄츄 Lv.80</v>
      </c>
      <c r="E104" s="107" t="s">
        <v>2232</v>
      </c>
    </row>
    <row r="105" spans="1:5">
      <c r="A105" s="148">
        <f>1000000+B105*ID규칙_토벌_리스트_그룹_단위+COUNTIF($B$4:B105,B105)</f>
        <v>1106303</v>
      </c>
      <c r="B105" s="148">
        <f>1000+VLOOKUP(E105,ABYSS!C$4:$D$177,2,0)*10+VLOOKUP(E105,ABYSS!$C$4:$F$177,4,0)</f>
        <v>1063</v>
      </c>
      <c r="C105" s="148">
        <v>180024</v>
      </c>
      <c r="D105" s="51" t="str">
        <f>VLOOKUP(C105,MONSTER!$A:$E,5,0)</f>
        <v>얼음방패 츄츄 Lv.80</v>
      </c>
      <c r="E105" s="107" t="s">
        <v>2232</v>
      </c>
    </row>
    <row r="106" spans="1:5">
      <c r="A106" s="148">
        <f>1000000+B106*ID규칙_토벌_리스트_그룹_단위+COUNTIF($B$4:B106,B106)</f>
        <v>1106304</v>
      </c>
      <c r="B106" s="148">
        <f>1000+VLOOKUP(E106,ABYSS!C$4:$D$177,2,0)*10+VLOOKUP(E106,ABYSS!$C$4:$F$177,4,0)</f>
        <v>1063</v>
      </c>
      <c r="C106" s="148">
        <v>180045</v>
      </c>
      <c r="D106" s="51" t="str">
        <f>VLOOKUP(C106,MONSTER!$A:$E,5,0)</f>
        <v>얼음의 심연 메이지 Lv.80</v>
      </c>
      <c r="E106" s="107" t="s">
        <v>2232</v>
      </c>
    </row>
    <row r="107" spans="1:5">
      <c r="A107" s="148">
        <f>1000000+B107*ID규칙_토벌_리스트_그룹_단위+COUNTIF($B$4:B107,B107)</f>
        <v>1106401</v>
      </c>
      <c r="B107" s="148">
        <f>1000+VLOOKUP(E107,ABYSS!C$4:$D$177,2,0)*10+VLOOKUP(E107,ABYSS!$C$4:$F$177,4,0)</f>
        <v>1064</v>
      </c>
      <c r="C107" s="148">
        <v>190040</v>
      </c>
      <c r="D107" s="51" t="str">
        <f>VLOOKUP(C107,MONSTER!$A:$E,5,0)</f>
        <v>츄츄 서리왕 Lv.90</v>
      </c>
      <c r="E107" s="107" t="s">
        <v>2233</v>
      </c>
    </row>
    <row r="108" spans="1:5">
      <c r="A108" s="148">
        <f>1000000+B108*ID규칙_토벌_리스트_그룹_단위+COUNTIF($B$4:B108,B108)</f>
        <v>1106402</v>
      </c>
      <c r="B108" s="148">
        <f>1000+VLOOKUP(E108,ABYSS!C$4:$D$177,2,0)*10+VLOOKUP(E108,ABYSS!$C$4:$F$177,4,0)</f>
        <v>1064</v>
      </c>
      <c r="C108" s="148">
        <v>190045</v>
      </c>
      <c r="D108" s="51" t="str">
        <f>VLOOKUP(C108,MONSTER!$A:$E,5,0)</f>
        <v>얼음의 심연 메이지 Lv.90</v>
      </c>
      <c r="E108" s="107" t="s">
        <v>2233</v>
      </c>
    </row>
    <row r="109" spans="1:5">
      <c r="A109" s="148">
        <f>1000000+B109*ID규칙_토벌_리스트_그룹_단위+COUNTIF($B$4:B109,B109)</f>
        <v>1107101</v>
      </c>
      <c r="B109" s="148">
        <f>1000+VLOOKUP(E109,ABYSS!C$4:$D$177,2,0)*10+VLOOKUP(E109,ABYSS!$C$4:$F$177,4,0)</f>
        <v>1071</v>
      </c>
      <c r="C109" s="148">
        <v>159001</v>
      </c>
      <c r="D109" s="51" t="str">
        <f>VLOOKUP(C109,MONSTER!$A:$E,5,0)</f>
        <v>화염 슬라임 Lv.59</v>
      </c>
      <c r="E109" s="107" t="s">
        <v>2234</v>
      </c>
    </row>
    <row r="110" spans="1:5">
      <c r="A110" s="148">
        <f>1000000+B110*ID규칙_토벌_리스트_그룹_단위+COUNTIF($B$4:B110,B110)</f>
        <v>1107102</v>
      </c>
      <c r="B110" s="148">
        <f>1000+VLOOKUP(E110,ABYSS!C$4:$D$177,2,0)*10+VLOOKUP(E110,ABYSS!$C$4:$F$177,4,0)</f>
        <v>1071</v>
      </c>
      <c r="C110" s="148">
        <v>159002</v>
      </c>
      <c r="D110" s="51" t="str">
        <f>VLOOKUP(C110,MONSTER!$A:$E,5,0)</f>
        <v>거대 화염 슬라임 Lv.59</v>
      </c>
      <c r="E110" s="107" t="s">
        <v>2234</v>
      </c>
    </row>
    <row r="111" spans="1:5">
      <c r="A111" s="148">
        <f>1000000+B111*ID규칙_토벌_리스트_그룹_단위+COUNTIF($B$4:B111,B111)</f>
        <v>1107103</v>
      </c>
      <c r="B111" s="148">
        <f>1000+VLOOKUP(E111,ABYSS!C$4:$D$177,2,0)*10+VLOOKUP(E111,ABYSS!$C$4:$F$177,4,0)</f>
        <v>1071</v>
      </c>
      <c r="C111" s="148">
        <v>159018</v>
      </c>
      <c r="D111" s="51" t="str">
        <f>VLOOKUP(C111,MONSTER!$A:$E,5,0)</f>
        <v>츄츄 돌격병 Lv.59</v>
      </c>
      <c r="E111" s="107" t="s">
        <v>2234</v>
      </c>
    </row>
    <row r="112" spans="1:5">
      <c r="A112" s="148">
        <f>1000000+B112*ID규칙_토벌_리스트_그룹_단위+COUNTIF($B$4:B112,B112)</f>
        <v>1107201</v>
      </c>
      <c r="B112" s="148">
        <f>1000+VLOOKUP(E112,ABYSS!C$4:$D$177,2,0)*10+VLOOKUP(E112,ABYSS!$C$4:$F$177,4,0)</f>
        <v>1072</v>
      </c>
      <c r="C112" s="148">
        <v>169002</v>
      </c>
      <c r="D112" s="51" t="str">
        <f>VLOOKUP(C112,MONSTER!$A:$E,5,0)</f>
        <v>거대 화염 슬라임 Lv.69</v>
      </c>
      <c r="E112" s="107" t="s">
        <v>2235</v>
      </c>
    </row>
    <row r="113" spans="1:5">
      <c r="A113" s="148">
        <f>1000000+B113*ID규칙_토벌_리스트_그룹_단위+COUNTIF($B$4:B113,B113)</f>
        <v>1107202</v>
      </c>
      <c r="B113" s="148">
        <f>1000+VLOOKUP(E113,ABYSS!C$4:$D$177,2,0)*10+VLOOKUP(E113,ABYSS!$C$4:$F$177,4,0)</f>
        <v>1072</v>
      </c>
      <c r="C113" s="148">
        <v>169018</v>
      </c>
      <c r="D113" s="51" t="str">
        <f>VLOOKUP(C113,MONSTER!$A:$E,5,0)</f>
        <v>츄츄 돌격병 Lv.69</v>
      </c>
      <c r="E113" s="107" t="s">
        <v>2235</v>
      </c>
    </row>
    <row r="114" spans="1:5">
      <c r="A114" s="148">
        <f>1000000+B114*ID규칙_토벌_리스트_그룹_단위+COUNTIF($B$4:B114,B114)</f>
        <v>1107203</v>
      </c>
      <c r="B114" s="148">
        <f>1000+VLOOKUP(E114,ABYSS!C$4:$D$177,2,0)*10+VLOOKUP(E114,ABYSS!$C$4:$F$177,4,0)</f>
        <v>1072</v>
      </c>
      <c r="C114" s="148">
        <v>169034</v>
      </c>
      <c r="D114" s="51" t="str">
        <f>VLOOKUP(C114,MONSTER!$A:$E,5,0)</f>
        <v>불도끼 츄츄 폭도 Lv.69</v>
      </c>
      <c r="E114" s="107" t="s">
        <v>2235</v>
      </c>
    </row>
    <row r="115" spans="1:5">
      <c r="A115" s="148">
        <f>1000000+B115*ID규칙_토벌_리스트_그룹_단위+COUNTIF($B$4:B115,B115)</f>
        <v>1107301</v>
      </c>
      <c r="B115" s="148">
        <f>1000+VLOOKUP(E115,ABYSS!C$4:$D$177,2,0)*10+VLOOKUP(E115,ABYSS!$C$4:$F$177,4,0)</f>
        <v>1073</v>
      </c>
      <c r="C115" s="148">
        <v>180002</v>
      </c>
      <c r="D115" s="51" t="str">
        <f>VLOOKUP(C115,MONSTER!$A:$E,5,0)</f>
        <v>거대 화염 슬라임 Lv.80</v>
      </c>
      <c r="E115" s="107" t="s">
        <v>2236</v>
      </c>
    </row>
    <row r="116" spans="1:5">
      <c r="A116" s="148">
        <f>1000000+B116*ID규칙_토벌_리스트_그룹_단위+COUNTIF($B$4:B116,B116)</f>
        <v>1107302</v>
      </c>
      <c r="B116" s="148">
        <f>1000+VLOOKUP(E116,ABYSS!C$4:$D$177,2,0)*10+VLOOKUP(E116,ABYSS!$C$4:$F$177,4,0)</f>
        <v>1073</v>
      </c>
      <c r="C116" s="148">
        <v>180034</v>
      </c>
      <c r="D116" s="51" t="str">
        <f>VLOOKUP(C116,MONSTER!$A:$E,5,0)</f>
        <v>불도끼 츄츄 폭도 Lv.80</v>
      </c>
      <c r="E116" s="107" t="s">
        <v>2236</v>
      </c>
    </row>
    <row r="117" spans="1:5">
      <c r="A117" s="148">
        <f>1000000+B117*ID규칙_토벌_리스트_그룹_단위+COUNTIF($B$4:B117,B117)</f>
        <v>1107303</v>
      </c>
      <c r="B117" s="148">
        <f>1000+VLOOKUP(E117,ABYSS!C$4:$D$177,2,0)*10+VLOOKUP(E117,ABYSS!$C$4:$F$177,4,0)</f>
        <v>1073</v>
      </c>
      <c r="C117" s="148">
        <v>180037</v>
      </c>
      <c r="D117" s="51" t="str">
        <f>VLOOKUP(C117,MONSTER!$A:$E,5,0)</f>
        <v>돌방패 츄츄 폭도 Lv.80</v>
      </c>
      <c r="E117" s="107" t="s">
        <v>2236</v>
      </c>
    </row>
    <row r="118" spans="1:5">
      <c r="A118" s="148">
        <f>1000000+B118*ID규칙_토벌_리스트_그룹_단위+COUNTIF($B$4:B118,B118)</f>
        <v>1107401</v>
      </c>
      <c r="B118" s="148">
        <f>1000+VLOOKUP(E118,ABYSS!C$4:$D$177,2,0)*10+VLOOKUP(E118,ABYSS!$C$4:$F$177,4,0)</f>
        <v>1074</v>
      </c>
      <c r="C118" s="148">
        <v>190080</v>
      </c>
      <c r="D118" s="51" t="str">
        <f>VLOOKUP(C118,MONSTER!$A:$E,5,0)</f>
        <v>바위 용 도마뱀 Lv.90</v>
      </c>
      <c r="E118" s="107" t="s">
        <v>2237</v>
      </c>
    </row>
    <row r="119" spans="1:5">
      <c r="A119" s="148">
        <f>1000000+B119*ID규칙_토벌_리스트_그룹_단위+COUNTIF($B$4:B119,B119)</f>
        <v>1108101</v>
      </c>
      <c r="B119" s="148">
        <f>1000+VLOOKUP(E119,ABYSS!C$4:$D$177,2,0)*10+VLOOKUP(E119,ABYSS!$C$4:$F$177,4,0)</f>
        <v>1081</v>
      </c>
      <c r="C119" s="148">
        <v>159018</v>
      </c>
      <c r="D119" s="51" t="str">
        <f>VLOOKUP(C119,MONSTER!$A:$E,5,0)</f>
        <v>츄츄 돌격병 Lv.59</v>
      </c>
      <c r="E119" s="107" t="s">
        <v>2238</v>
      </c>
    </row>
    <row r="120" spans="1:5">
      <c r="A120" s="148">
        <f>1000000+B120*ID규칙_토벌_리스트_그룹_단위+COUNTIF($B$4:B120,B120)</f>
        <v>1108102</v>
      </c>
      <c r="B120" s="148">
        <f>1000+VLOOKUP(E120,ABYSS!C$4:$D$177,2,0)*10+VLOOKUP(E120,ABYSS!$C$4:$F$177,4,0)</f>
        <v>1081</v>
      </c>
      <c r="C120" s="148">
        <v>159021</v>
      </c>
      <c r="D120" s="51" t="str">
        <f>VLOOKUP(C120,MONSTER!$A:$E,5,0)</f>
        <v>번개탄 츄츄 Lv.59</v>
      </c>
      <c r="E120" s="107" t="s">
        <v>2238</v>
      </c>
    </row>
    <row r="121" spans="1:5">
      <c r="A121" s="148">
        <f>1000000+B121*ID규칙_토벌_리스트_그룹_단위+COUNTIF($B$4:B121,B121)</f>
        <v>1108103</v>
      </c>
      <c r="B121" s="148">
        <f>1000+VLOOKUP(E121,ABYSS!C$4:$D$177,2,0)*10+VLOOKUP(E121,ABYSS!$C$4:$F$177,4,0)</f>
        <v>1081</v>
      </c>
      <c r="C121" s="148">
        <v>159025</v>
      </c>
      <c r="D121" s="51" t="str">
        <f>VLOOKUP(C121,MONSTER!$A:$E,5,0)</f>
        <v>츄츄 번개 궁수 Lv.59</v>
      </c>
      <c r="E121" s="107" t="s">
        <v>2238</v>
      </c>
    </row>
    <row r="122" spans="1:5">
      <c r="A122" s="148">
        <f>1000000+B122*ID규칙_토벌_리스트_그룹_단위+COUNTIF($B$4:B122,B122)</f>
        <v>1108104</v>
      </c>
      <c r="B122" s="148">
        <f>1000+VLOOKUP(E122,ABYSS!C$4:$D$177,2,0)*10+VLOOKUP(E122,ABYSS!$C$4:$F$177,4,0)</f>
        <v>1081</v>
      </c>
      <c r="C122" s="148">
        <v>159007</v>
      </c>
      <c r="D122" s="51" t="str">
        <f>VLOOKUP(C122,MONSTER!$A:$E,5,0)</f>
        <v>번개 슬라임 Lv.59</v>
      </c>
      <c r="E122" s="107" t="s">
        <v>2238</v>
      </c>
    </row>
    <row r="123" spans="1:5">
      <c r="A123" s="148">
        <f>1000000+B123*ID규칙_토벌_리스트_그룹_단위+COUNTIF($B$4:B123,B123)</f>
        <v>1108105</v>
      </c>
      <c r="B123" s="148">
        <f>1000+VLOOKUP(E123,ABYSS!C$4:$D$177,2,0)*10+VLOOKUP(E123,ABYSS!$C$4:$F$177,4,0)</f>
        <v>1081</v>
      </c>
      <c r="C123" s="148">
        <v>159035</v>
      </c>
      <c r="D123" s="51" t="str">
        <f>VLOOKUP(C123,MONSTER!$A:$E,5,0)</f>
        <v>번개도끼 츄츄 폭도 Lv.59</v>
      </c>
      <c r="E123" s="107" t="s">
        <v>2238</v>
      </c>
    </row>
    <row r="124" spans="1:5">
      <c r="A124" s="148">
        <f>1000000+B124*ID규칙_토벌_리스트_그룹_단위+COUNTIF($B$4:B124,B124)</f>
        <v>1108201</v>
      </c>
      <c r="B124" s="148">
        <f>1000+VLOOKUP(E124,ABYSS!C$4:$D$177,2,0)*10+VLOOKUP(E124,ABYSS!$C$4:$F$177,4,0)</f>
        <v>1082</v>
      </c>
      <c r="C124" s="148">
        <v>169018</v>
      </c>
      <c r="D124" s="51" t="str">
        <f>VLOOKUP(C124,MONSTER!$A:$E,5,0)</f>
        <v>츄츄 돌격병 Lv.69</v>
      </c>
      <c r="E124" s="107" t="s">
        <v>2239</v>
      </c>
    </row>
    <row r="125" spans="1:5">
      <c r="A125" s="148">
        <f>1000000+B125*ID규칙_토벌_리스트_그룹_단위+COUNTIF($B$4:B125,B125)</f>
        <v>1108202</v>
      </c>
      <c r="B125" s="148">
        <f>1000+VLOOKUP(E125,ABYSS!C$4:$D$177,2,0)*10+VLOOKUP(E125,ABYSS!$C$4:$F$177,4,0)</f>
        <v>1082</v>
      </c>
      <c r="C125" s="148">
        <v>169021</v>
      </c>
      <c r="D125" s="51" t="str">
        <f>VLOOKUP(C125,MONSTER!$A:$E,5,0)</f>
        <v>번개탄 츄츄 Lv.69</v>
      </c>
      <c r="E125" s="107" t="s">
        <v>2239</v>
      </c>
    </row>
    <row r="126" spans="1:5">
      <c r="A126" s="148">
        <f>1000000+B126*ID규칙_토벌_리스트_그룹_단위+COUNTIF($B$4:B126,B126)</f>
        <v>1108203</v>
      </c>
      <c r="B126" s="148">
        <f>1000+VLOOKUP(E126,ABYSS!C$4:$D$177,2,0)*10+VLOOKUP(E126,ABYSS!$C$4:$F$177,4,0)</f>
        <v>1082</v>
      </c>
      <c r="C126" s="148">
        <v>169007</v>
      </c>
      <c r="D126" s="51" t="str">
        <f>VLOOKUP(C126,MONSTER!$A:$E,5,0)</f>
        <v>번개 슬라임 Lv.69</v>
      </c>
      <c r="E126" s="107" t="s">
        <v>2239</v>
      </c>
    </row>
    <row r="127" spans="1:5">
      <c r="A127" s="148">
        <f>1000000+B127*ID규칙_토벌_리스트_그룹_단위+COUNTIF($B$4:B127,B127)</f>
        <v>1108204</v>
      </c>
      <c r="B127" s="148">
        <f>1000+VLOOKUP(E127,ABYSS!C$4:$D$177,2,0)*10+VLOOKUP(E127,ABYSS!$C$4:$F$177,4,0)</f>
        <v>1082</v>
      </c>
      <c r="C127" s="148">
        <v>169008</v>
      </c>
      <c r="D127" s="51" t="str">
        <f>VLOOKUP(C127,MONSTER!$A:$E,5,0)</f>
        <v>거대 번개 슬라임 Lv.69</v>
      </c>
      <c r="E127" s="107" t="s">
        <v>2239</v>
      </c>
    </row>
    <row r="128" spans="1:5">
      <c r="A128" s="148">
        <f>1000000+B128*ID규칙_토벌_리스트_그룹_단위+COUNTIF($B$4:B128,B128)</f>
        <v>1108205</v>
      </c>
      <c r="B128" s="148">
        <f>1000+VLOOKUP(E128,ABYSS!C$4:$D$177,2,0)*10+VLOOKUP(E128,ABYSS!$C$4:$F$177,4,0)</f>
        <v>1082</v>
      </c>
      <c r="C128" s="148">
        <v>169009</v>
      </c>
      <c r="D128" s="51" t="str">
        <f>VLOOKUP(C128,MONSTER!$A:$E,5,0)</f>
        <v>돌연변이 번개 슬라임 Lv.69</v>
      </c>
      <c r="E128" s="107" t="s">
        <v>2239</v>
      </c>
    </row>
    <row r="129" spans="1:5">
      <c r="A129" s="148">
        <f>1000000+B129*ID규칙_토벌_리스트_그룹_단위+COUNTIF($B$4:B129,B129)</f>
        <v>1108206</v>
      </c>
      <c r="B129" s="148">
        <f>1000+VLOOKUP(E129,ABYSS!C$4:$D$177,2,0)*10+VLOOKUP(E129,ABYSS!$C$4:$F$177,4,0)</f>
        <v>1082</v>
      </c>
      <c r="C129" s="148">
        <v>169035</v>
      </c>
      <c r="D129" s="51" t="str">
        <f>VLOOKUP(C129,MONSTER!$A:$E,5,0)</f>
        <v>번개도끼 츄츄 폭도 Lv.69</v>
      </c>
      <c r="E129" s="107" t="s">
        <v>2239</v>
      </c>
    </row>
    <row r="130" spans="1:5">
      <c r="A130" s="148">
        <f>1000000+B130*ID규칙_토벌_리스트_그룹_단위+COUNTIF($B$4:B130,B130)</f>
        <v>1108301</v>
      </c>
      <c r="B130" s="148">
        <f>1000+VLOOKUP(E130,ABYSS!C$4:$D$177,2,0)*10+VLOOKUP(E130,ABYSS!$C$4:$F$177,4,0)</f>
        <v>1083</v>
      </c>
      <c r="C130" s="148">
        <v>180008</v>
      </c>
      <c r="D130" s="51" t="str">
        <f>VLOOKUP(C130,MONSTER!$A:$E,5,0)</f>
        <v>거대 번개 슬라임 Lv.80</v>
      </c>
      <c r="E130" s="107" t="s">
        <v>2240</v>
      </c>
    </row>
    <row r="131" spans="1:5">
      <c r="A131" s="148">
        <f>1000000+B131*ID규칙_토벌_리스트_그룹_단위+COUNTIF($B$4:B131,B131)</f>
        <v>1108302</v>
      </c>
      <c r="B131" s="148">
        <f>1000+VLOOKUP(E131,ABYSS!C$4:$D$177,2,0)*10+VLOOKUP(E131,ABYSS!$C$4:$F$177,4,0)</f>
        <v>1083</v>
      </c>
      <c r="C131" s="148">
        <v>180009</v>
      </c>
      <c r="D131" s="51" t="str">
        <f>VLOOKUP(C131,MONSTER!$A:$E,5,0)</f>
        <v>돌연변이 번개 슬라임 Lv.80</v>
      </c>
      <c r="E131" s="107" t="s">
        <v>2240</v>
      </c>
    </row>
    <row r="132" spans="1:5">
      <c r="A132" s="148">
        <f>1000000+B132*ID규칙_토벌_리스트_그룹_단위+COUNTIF($B$4:B132,B132)</f>
        <v>1108303</v>
      </c>
      <c r="B132" s="148">
        <f>1000+VLOOKUP(E132,ABYSS!C$4:$D$177,2,0)*10+VLOOKUP(E132,ABYSS!$C$4:$F$177,4,0)</f>
        <v>1083</v>
      </c>
      <c r="C132" s="148">
        <v>180046</v>
      </c>
      <c r="D132" s="51" t="str">
        <f>VLOOKUP(C132,MONSTER!$A:$E,5,0)</f>
        <v>번개의 심연 메이지 Lv.80</v>
      </c>
      <c r="E132" s="107" t="s">
        <v>2240</v>
      </c>
    </row>
    <row r="133" spans="1:5">
      <c r="A133" s="148">
        <f>1000000+B133*ID규칙_토벌_리스트_그룹_단위+COUNTIF($B$4:B133,B133)</f>
        <v>1108401</v>
      </c>
      <c r="B133" s="148">
        <f>1000+VLOOKUP(E133,ABYSS!C$4:$D$177,2,0)*10+VLOOKUP(E133,ABYSS!$C$4:$F$177,4,0)</f>
        <v>1084</v>
      </c>
      <c r="C133" s="148">
        <v>190008</v>
      </c>
      <c r="D133" s="51" t="str">
        <f>VLOOKUP(C133,MONSTER!$A:$E,5,0)</f>
        <v>거대 번개 슬라임 Lv.90</v>
      </c>
      <c r="E133" s="107" t="s">
        <v>2241</v>
      </c>
    </row>
    <row r="134" spans="1:5">
      <c r="A134" s="148">
        <f>1000000+B134*ID규칙_토벌_리스트_그룹_단위+COUNTIF($B$4:B134,B134)</f>
        <v>1108402</v>
      </c>
      <c r="B134" s="148">
        <f>1000+VLOOKUP(E134,ABYSS!C$4:$D$177,2,0)*10+VLOOKUP(E134,ABYSS!$C$4:$F$177,4,0)</f>
        <v>1084</v>
      </c>
      <c r="C134" s="148">
        <v>190046</v>
      </c>
      <c r="D134" s="51" t="str">
        <f>VLOOKUP(C134,MONSTER!$A:$E,5,0)</f>
        <v>번개의 심연 메이지 Lv.90</v>
      </c>
      <c r="E134" s="107" t="s">
        <v>2241</v>
      </c>
    </row>
    <row r="135" spans="1:5">
      <c r="A135" s="148">
        <f>1000000+B135*ID규칙_토벌_리스트_그룹_단위+COUNTIF($B$4:B135,B135)</f>
        <v>1108403</v>
      </c>
      <c r="B135" s="148">
        <f>1000+VLOOKUP(E135,ABYSS!C$4:$D$177,2,0)*10+VLOOKUP(E135,ABYSS!$C$4:$F$177,4,0)</f>
        <v>1084</v>
      </c>
      <c r="C135" s="148">
        <v>190041</v>
      </c>
      <c r="D135" s="51" t="str">
        <f>VLOOKUP(C135,MONSTER!$A:$E,5,0)</f>
        <v>츄츄 번개왕 Lv.90</v>
      </c>
      <c r="E135" s="107" t="s">
        <v>2241</v>
      </c>
    </row>
    <row r="136" spans="1:5">
      <c r="A136" s="148">
        <f>1000000+B136*ID규칙_토벌_리스트_그룹_단위+COUNTIF($B$4:B136,B136)</f>
        <v>1109101</v>
      </c>
      <c r="B136" s="148">
        <f>1000+VLOOKUP(E136,ABYSS!C$4:$D$177,2,0)*10+VLOOKUP(E136,ABYSS!$C$4:$F$177,4,0)</f>
        <v>1091</v>
      </c>
      <c r="C136" s="148">
        <v>159035</v>
      </c>
      <c r="D136" s="51" t="str">
        <f>VLOOKUP(C136,MONSTER!$A:$E,5,0)</f>
        <v>번개도끼 츄츄 폭도 Lv.59</v>
      </c>
      <c r="E136" s="107" t="s">
        <v>2242</v>
      </c>
    </row>
    <row r="137" spans="1:5">
      <c r="A137" s="148">
        <f>1000000+B137*ID규칙_토벌_리스트_그룹_단위+COUNTIF($B$4:B137,B137)</f>
        <v>1109102</v>
      </c>
      <c r="B137" s="148">
        <f>1000+VLOOKUP(E137,ABYSS!C$4:$D$177,2,0)*10+VLOOKUP(E137,ABYSS!$C$4:$F$177,4,0)</f>
        <v>1091</v>
      </c>
      <c r="C137" s="148">
        <v>159003</v>
      </c>
      <c r="D137" s="51" t="str">
        <f>VLOOKUP(C137,MONSTER!$A:$E,5,0)</f>
        <v>물 슬라임 Lv.59</v>
      </c>
      <c r="E137" s="107" t="s">
        <v>2242</v>
      </c>
    </row>
    <row r="138" spans="1:5">
      <c r="A138" s="148">
        <f>1000000+B138*ID규칙_토벌_리스트_그룹_단위+COUNTIF($B$4:B138,B138)</f>
        <v>1109103</v>
      </c>
      <c r="B138" s="148">
        <f>1000+VLOOKUP(E138,ABYSS!C$4:$D$177,2,0)*10+VLOOKUP(E138,ABYSS!$C$4:$F$177,4,0)</f>
        <v>1091</v>
      </c>
      <c r="C138" s="148">
        <v>159004</v>
      </c>
      <c r="D138" s="51" t="str">
        <f>VLOOKUP(C138,MONSTER!$A:$E,5,0)</f>
        <v>거대 물 슬라임 Lv.59</v>
      </c>
      <c r="E138" s="107" t="s">
        <v>2242</v>
      </c>
    </row>
    <row r="139" spans="1:5">
      <c r="A139" s="148">
        <f>1000000+B139*ID규칙_토벌_리스트_그룹_단위+COUNTIF($B$4:B139,B139)</f>
        <v>1109201</v>
      </c>
      <c r="B139" s="148">
        <f>1000+VLOOKUP(E139,ABYSS!C$4:$D$177,2,0)*10+VLOOKUP(E139,ABYSS!$C$4:$F$177,4,0)</f>
        <v>1092</v>
      </c>
      <c r="C139" s="148">
        <v>169035</v>
      </c>
      <c r="D139" s="51" t="str">
        <f>VLOOKUP(C139,MONSTER!$A:$E,5,0)</f>
        <v>번개도끼 츄츄 폭도 Lv.69</v>
      </c>
      <c r="E139" s="107" t="s">
        <v>2243</v>
      </c>
    </row>
    <row r="140" spans="1:5">
      <c r="A140" s="148">
        <f>1000000+B140*ID규칙_토벌_리스트_그룹_단위+COUNTIF($B$4:B140,B140)</f>
        <v>1109202</v>
      </c>
      <c r="B140" s="148">
        <f>1000+VLOOKUP(E140,ABYSS!C$4:$D$177,2,0)*10+VLOOKUP(E140,ABYSS!$C$4:$F$177,4,0)</f>
        <v>1092</v>
      </c>
      <c r="C140" s="148">
        <v>169003</v>
      </c>
      <c r="D140" s="51" t="str">
        <f>VLOOKUP(C140,MONSTER!$A:$E,5,0)</f>
        <v>물 슬라임 Lv.69</v>
      </c>
      <c r="E140" s="107" t="s">
        <v>2243</v>
      </c>
    </row>
    <row r="141" spans="1:5">
      <c r="A141" s="148">
        <f>1000000+B141*ID규칙_토벌_리스트_그룹_단위+COUNTIF($B$4:B141,B141)</f>
        <v>1109203</v>
      </c>
      <c r="B141" s="148">
        <f>1000+VLOOKUP(E141,ABYSS!C$4:$D$177,2,0)*10+VLOOKUP(E141,ABYSS!$C$4:$F$177,4,0)</f>
        <v>1092</v>
      </c>
      <c r="C141" s="148">
        <v>169004</v>
      </c>
      <c r="D141" s="51" t="str">
        <f>VLOOKUP(C141,MONSTER!$A:$E,5,0)</f>
        <v>거대 물 슬라임 Lv.69</v>
      </c>
      <c r="E141" s="107" t="s">
        <v>2243</v>
      </c>
    </row>
    <row r="142" spans="1:5">
      <c r="A142" s="148">
        <f>1000000+B142*ID규칙_토벌_리스트_그룹_단위+COUNTIF($B$4:B142,B142)</f>
        <v>1109204</v>
      </c>
      <c r="B142" s="148">
        <f>1000+VLOOKUP(E142,ABYSS!C$4:$D$177,2,0)*10+VLOOKUP(E142,ABYSS!$C$4:$F$177,4,0)</f>
        <v>1092</v>
      </c>
      <c r="C142" s="148">
        <v>169025</v>
      </c>
      <c r="D142" s="51" t="str">
        <f>VLOOKUP(C142,MONSTER!$A:$E,5,0)</f>
        <v>츄츄 번개 궁수 Lv.69</v>
      </c>
      <c r="E142" s="107" t="s">
        <v>2243</v>
      </c>
    </row>
    <row r="143" spans="1:5">
      <c r="A143" s="148">
        <f>1000000+B143*ID규칙_토벌_리스트_그룹_단위+COUNTIF($B$4:B143,B143)</f>
        <v>1109205</v>
      </c>
      <c r="B143" s="148">
        <f>1000+VLOOKUP(E143,ABYSS!C$4:$D$177,2,0)*10+VLOOKUP(E143,ABYSS!$C$4:$F$177,4,0)</f>
        <v>1092</v>
      </c>
      <c r="C143" s="148">
        <v>169018</v>
      </c>
      <c r="D143" s="51" t="str">
        <f>VLOOKUP(C143,MONSTER!$A:$E,5,0)</f>
        <v>츄츄 돌격병 Lv.69</v>
      </c>
      <c r="E143" s="107" t="s">
        <v>2243</v>
      </c>
    </row>
    <row r="144" spans="1:5">
      <c r="A144" s="148">
        <f>1000000+B144*ID규칙_토벌_리스트_그룹_단위+COUNTIF($B$4:B144,B144)</f>
        <v>1109301</v>
      </c>
      <c r="B144" s="148">
        <f>1000+VLOOKUP(E144,ABYSS!C$4:$D$177,2,0)*10+VLOOKUP(E144,ABYSS!$C$4:$F$177,4,0)</f>
        <v>1093</v>
      </c>
      <c r="C144" s="148">
        <v>180054</v>
      </c>
      <c r="D144" s="51" t="str">
        <f>VLOOKUP(C144,MONSTER!$A:$E,5,0)</f>
        <v>기뢰·수계(獸界) 사냥개 Lv.80</v>
      </c>
      <c r="E144" s="107" t="s">
        <v>2244</v>
      </c>
    </row>
    <row r="145" spans="1:5">
      <c r="A145" s="148">
        <f>1000000+B145*ID규칙_토벌_리스트_그룹_단위+COUNTIF($B$4:B145,B145)</f>
        <v>1109302</v>
      </c>
      <c r="B145" s="148">
        <f>1000+VLOOKUP(E145,ABYSS!C$4:$D$177,2,0)*10+VLOOKUP(E145,ABYSS!$C$4:$F$177,4,0)</f>
        <v>1093</v>
      </c>
      <c r="C145" s="148">
        <v>180052</v>
      </c>
      <c r="D145" s="51" t="str">
        <f>VLOOKUP(C145,MONSTER!$A:$E,5,0)</f>
        <v>기뢰·수계(獸界) 유견 Lv.80</v>
      </c>
      <c r="E145" s="107" t="s">
        <v>2244</v>
      </c>
    </row>
    <row r="146" spans="1:5">
      <c r="A146" s="148">
        <f>1000000+B146*ID규칙_토벌_리스트_그룹_단위+COUNTIF($B$4:B146,B146)</f>
        <v>1109303</v>
      </c>
      <c r="B146" s="148">
        <f>1000+VLOOKUP(E146,ABYSS!C$4:$D$177,2,0)*10+VLOOKUP(E146,ABYSS!$C$4:$F$177,4,0)</f>
        <v>1093</v>
      </c>
      <c r="C146" s="148">
        <v>180025</v>
      </c>
      <c r="D146" s="51" t="str">
        <f>VLOOKUP(C146,MONSTER!$A:$E,5,0)</f>
        <v>츄츄 번개 궁수 Lv.80</v>
      </c>
      <c r="E146" s="107" t="s">
        <v>2244</v>
      </c>
    </row>
    <row r="147" spans="1:5">
      <c r="A147" s="148">
        <f>1000000+B147*ID규칙_토벌_리스트_그룹_단위+COUNTIF($B$4:B147,B147)</f>
        <v>1109401</v>
      </c>
      <c r="B147" s="148">
        <f>1000+VLOOKUP(E147,ABYSS!C$4:$D$177,2,0)*10+VLOOKUP(E147,ABYSS!$C$4:$F$177,4,0)</f>
        <v>1094</v>
      </c>
      <c r="C147" s="148">
        <v>190054</v>
      </c>
      <c r="D147" s="51" t="str">
        <f>VLOOKUP(C147,MONSTER!$A:$E,5,0)</f>
        <v>기뢰·수계(獸界) 사냥개 Lv.90</v>
      </c>
      <c r="E147" s="107" t="s">
        <v>2245</v>
      </c>
    </row>
    <row r="148" spans="1:5">
      <c r="A148" s="148">
        <f>1000000+B148*ID규칙_토벌_리스트_그룹_단위+COUNTIF($B$4:B148,B148)</f>
        <v>1109402</v>
      </c>
      <c r="B148" s="148">
        <f>1000+VLOOKUP(E148,ABYSS!C$4:$D$177,2,0)*10+VLOOKUP(E148,ABYSS!$C$4:$F$177,4,0)</f>
        <v>1094</v>
      </c>
      <c r="C148" s="148">
        <v>190052</v>
      </c>
      <c r="D148" s="51" t="str">
        <f>VLOOKUP(C148,MONSTER!$A:$E,5,0)</f>
        <v>기뢰·수계(獸界) 유견 Lv.90</v>
      </c>
      <c r="E148" s="107" t="s">
        <v>2245</v>
      </c>
    </row>
    <row r="149" spans="1:5">
      <c r="A149" s="148">
        <f>1000000+B149*ID규칙_토벌_리스트_그룹_단위+COUNTIF($B$4:B149,B149)</f>
        <v>1109403</v>
      </c>
      <c r="B149" s="148">
        <f>1000+VLOOKUP(E149,ABYSS!C$4:$D$177,2,0)*10+VLOOKUP(E149,ABYSS!$C$4:$F$177,4,0)</f>
        <v>1094</v>
      </c>
      <c r="C149" s="148">
        <v>190035</v>
      </c>
      <c r="D149" s="51" t="str">
        <f>VLOOKUP(C149,MONSTER!$A:$E,5,0)</f>
        <v>번개도끼 츄츄 폭도 Lv.90</v>
      </c>
      <c r="E149" s="107" t="s">
        <v>2245</v>
      </c>
    </row>
    <row r="150" spans="1:5">
      <c r="A150" s="148">
        <f>1000000+B150*ID규칙_토벌_리스트_그룹_단위+COUNTIF($B$4:B150,B150)</f>
        <v>1110101</v>
      </c>
      <c r="B150" s="148">
        <f>1000+VLOOKUP(E150,ABYSS!C$4:$D$177,2,0)*10+VLOOKUP(E150,ABYSS!$C$4:$F$177,4,0)</f>
        <v>1101</v>
      </c>
      <c r="C150" s="148">
        <v>159054</v>
      </c>
      <c r="D150" s="51" t="str">
        <f>VLOOKUP(C150,MONSTER!$A:$E,5,0)</f>
        <v>유적 가디언 Lv.59</v>
      </c>
      <c r="E150" s="107" t="s">
        <v>2246</v>
      </c>
    </row>
    <row r="151" spans="1:5">
      <c r="A151" s="148">
        <f>1000000+B151*ID규칙_토벌_리스트_그룹_단위+COUNTIF($B$4:B151,B151)</f>
        <v>1110102</v>
      </c>
      <c r="B151" s="148">
        <f>1000+VLOOKUP(E151,ABYSS!C$4:$D$177,2,0)*10+VLOOKUP(E151,ABYSS!$C$4:$F$177,4,0)</f>
        <v>1101</v>
      </c>
      <c r="C151" s="148">
        <v>159058</v>
      </c>
      <c r="D151" s="51" t="str">
        <f>VLOOKUP(C151,MONSTER!$A:$E,5,0)</f>
        <v>유적 섬멸자 Lv.59</v>
      </c>
      <c r="E151" s="107" t="s">
        <v>2246</v>
      </c>
    </row>
    <row r="152" spans="1:5">
      <c r="A152" s="148">
        <f>1000000+B152*ID규칙_토벌_리스트_그룹_단위+COUNTIF($B$4:B152,B152)</f>
        <v>1110201</v>
      </c>
      <c r="B152" s="148">
        <f>1000+VLOOKUP(E152,ABYSS!C$4:$D$177,2,0)*10+VLOOKUP(E152,ABYSS!$C$4:$F$177,4,0)</f>
        <v>1102</v>
      </c>
      <c r="C152" s="148">
        <v>169054</v>
      </c>
      <c r="D152" s="51" t="str">
        <f>VLOOKUP(C152,MONSTER!$A:$E,5,0)</f>
        <v>유적 가디언 Lv.69</v>
      </c>
      <c r="E152" s="107" t="s">
        <v>2247</v>
      </c>
    </row>
    <row r="153" spans="1:5">
      <c r="A153" s="148">
        <f>1000000+B153*ID규칙_토벌_리스트_그룹_단위+COUNTIF($B$4:B153,B153)</f>
        <v>1110202</v>
      </c>
      <c r="B153" s="148">
        <f>1000+VLOOKUP(E153,ABYSS!C$4:$D$177,2,0)*10+VLOOKUP(E153,ABYSS!$C$4:$F$177,4,0)</f>
        <v>1102</v>
      </c>
      <c r="C153" s="148">
        <v>169060</v>
      </c>
      <c r="D153" s="51" t="str">
        <f>VLOOKUP(C153,MONSTER!$A:$E,5,0)</f>
        <v>유적 정찰자 Lv.69</v>
      </c>
      <c r="E153" s="107" t="s">
        <v>2247</v>
      </c>
    </row>
    <row r="154" spans="1:5">
      <c r="A154" s="148">
        <f>1000000+B154*ID규칙_토벌_리스트_그룹_단위+COUNTIF($B$4:B154,B154)</f>
        <v>1110203</v>
      </c>
      <c r="B154" s="148">
        <f>1000+VLOOKUP(E154,ABYSS!C$4:$D$177,2,0)*10+VLOOKUP(E154,ABYSS!$C$4:$F$177,4,0)</f>
        <v>1102</v>
      </c>
      <c r="C154" s="148">
        <v>169057</v>
      </c>
      <c r="D154" s="51" t="str">
        <f>VLOOKUP(C154,MONSTER!$A:$E,5,0)</f>
        <v>유적 순찰자 Lv.69</v>
      </c>
      <c r="E154" s="107" t="s">
        <v>2247</v>
      </c>
    </row>
    <row r="155" spans="1:5">
      <c r="A155" s="148">
        <f>1000000+B155*ID규칙_토벌_리스트_그룹_단위+COUNTIF($B$4:B155,B155)</f>
        <v>1110204</v>
      </c>
      <c r="B155" s="148">
        <f>1000+VLOOKUP(E155,ABYSS!C$4:$D$177,2,0)*10+VLOOKUP(E155,ABYSS!$C$4:$F$177,4,0)</f>
        <v>1102</v>
      </c>
      <c r="C155" s="148">
        <v>169058</v>
      </c>
      <c r="D155" s="51" t="str">
        <f>VLOOKUP(C155,MONSTER!$A:$E,5,0)</f>
        <v>유적 섬멸자 Lv.69</v>
      </c>
      <c r="E155" s="107" t="s">
        <v>2247</v>
      </c>
    </row>
    <row r="156" spans="1:5">
      <c r="A156" s="148">
        <f>1000000+B156*ID규칙_토벌_리스트_그룹_단위+COUNTIF($B$4:B156,B156)</f>
        <v>1110301</v>
      </c>
      <c r="B156" s="148">
        <f>1000+VLOOKUP(E156,ABYSS!C$4:$D$177,2,0)*10+VLOOKUP(E156,ABYSS!$C$4:$F$177,4,0)</f>
        <v>1103</v>
      </c>
      <c r="C156" s="148">
        <v>180064</v>
      </c>
      <c r="D156" s="51" t="str">
        <f>VLOOKUP(C156,MONSTER!$A:$E,5,0)</f>
        <v>유적 정찰자 Lv.80</v>
      </c>
      <c r="E156" s="107" t="s">
        <v>2248</v>
      </c>
    </row>
    <row r="157" spans="1:5">
      <c r="A157" s="148">
        <f>1000000+B157*ID규칙_토벌_리스트_그룹_단위+COUNTIF($B$4:B157,B157)</f>
        <v>1110302</v>
      </c>
      <c r="B157" s="148">
        <f>1000+VLOOKUP(E157,ABYSS!C$4:$D$177,2,0)*10+VLOOKUP(E157,ABYSS!$C$4:$F$177,4,0)</f>
        <v>1103</v>
      </c>
      <c r="C157" s="148">
        <v>180061</v>
      </c>
      <c r="D157" s="51" t="str">
        <f>VLOOKUP(C157,MONSTER!$A:$E,5,0)</f>
        <v>유적 순찰자 Lv.80</v>
      </c>
      <c r="E157" s="107" t="s">
        <v>2248</v>
      </c>
    </row>
    <row r="158" spans="1:5">
      <c r="A158" s="148">
        <f>1000000+B158*ID규칙_토벌_리스트_그룹_단위+COUNTIF($B$4:B158,B158)</f>
        <v>1110303</v>
      </c>
      <c r="B158" s="148">
        <f>1000+VLOOKUP(E158,ABYSS!C$4:$D$177,2,0)*10+VLOOKUP(E158,ABYSS!$C$4:$F$177,4,0)</f>
        <v>1103</v>
      </c>
      <c r="C158" s="148">
        <v>180062</v>
      </c>
      <c r="D158" s="51" t="str">
        <f>VLOOKUP(C158,MONSTER!$A:$E,5,0)</f>
        <v>유적 섬멸자 Lv.80</v>
      </c>
      <c r="E158" s="107" t="s">
        <v>2248</v>
      </c>
    </row>
    <row r="159" spans="1:5">
      <c r="A159" s="148">
        <f>1000000+B159*ID규칙_토벌_리스트_그룹_단위+COUNTIF($B$4:B159,B159)</f>
        <v>1110401</v>
      </c>
      <c r="B159" s="148">
        <f>1000+VLOOKUP(E159,ABYSS!C$4:$D$177,2,0)*10+VLOOKUP(E159,ABYSS!$C$4:$F$177,4,0)</f>
        <v>1104</v>
      </c>
      <c r="C159" s="148">
        <v>190060</v>
      </c>
      <c r="D159" s="51" t="str">
        <f>VLOOKUP(C159,MONSTER!$A:$E,5,0)</f>
        <v>파멸의 유적 가디언 Lv.90</v>
      </c>
      <c r="E159" s="107" t="s">
        <v>2249</v>
      </c>
    </row>
    <row r="160" spans="1:5">
      <c r="A160" s="148">
        <f>1000000+B160*ID규칙_토벌_리스트_그룹_단위+COUNTIF($B$4:B160,B160)</f>
        <v>1110402</v>
      </c>
      <c r="B160" s="148">
        <f>1000+VLOOKUP(E160,ABYSS!C$4:$D$177,2,0)*10+VLOOKUP(E160,ABYSS!$C$4:$F$177,4,0)</f>
        <v>1104</v>
      </c>
      <c r="C160" s="148">
        <v>190061</v>
      </c>
      <c r="D160" s="51" t="str">
        <f>VLOOKUP(C160,MONSTER!$A:$E,5,0)</f>
        <v>유적 순찰자 Lv.90</v>
      </c>
      <c r="E160" s="107" t="s">
        <v>2249</v>
      </c>
    </row>
    <row r="161" spans="1:5">
      <c r="A161" s="148">
        <f>1000000+B161*ID규칙_토벌_리스트_그룹_단위+COUNTIF($B$4:B161,B161)</f>
        <v>1110403</v>
      </c>
      <c r="B161" s="148">
        <f>1000+VLOOKUP(E161,ABYSS!C$4:$D$177,2,0)*10+VLOOKUP(E161,ABYSS!$C$4:$F$177,4,0)</f>
        <v>1104</v>
      </c>
      <c r="C161" s="148">
        <v>190062</v>
      </c>
      <c r="D161" s="51" t="str">
        <f>VLOOKUP(C161,MONSTER!$A:$E,5,0)</f>
        <v>유적 섬멸자 Lv.90</v>
      </c>
      <c r="E161" s="107" t="s">
        <v>2249</v>
      </c>
    </row>
    <row r="162" spans="1:5">
      <c r="A162" s="148">
        <f>1000000+B162*ID규칙_토벌_리스트_그룹_단위+COUNTIF($B$4:B162,B162)</f>
        <v>1111101</v>
      </c>
      <c r="B162" s="148">
        <f>1000+VLOOKUP(E162,ABYSS!C$4:$D$177,2,0)*10+VLOOKUP(E162,ABYSS!$C$4:$F$177,4,0)</f>
        <v>1111</v>
      </c>
      <c r="C162" s="148">
        <v>159076</v>
      </c>
      <c r="D162" s="51" t="str">
        <f>VLOOKUP(C162,MONSTER!$A:$E,5,0)</f>
        <v>태양의 서리 Lv.59</v>
      </c>
      <c r="E162" s="107" t="s">
        <v>2250</v>
      </c>
    </row>
    <row r="163" spans="1:5">
      <c r="A163" s="148">
        <f>1000000+B163*ID규칙_토벌_리스트_그룹_단위+COUNTIF($B$4:B163,B163)</f>
        <v>1111102</v>
      </c>
      <c r="B163" s="148">
        <f>1000+VLOOKUP(E163,ABYSS!C$4:$D$177,2,0)*10+VLOOKUP(E163,ABYSS!$C$4:$F$177,4,0)</f>
        <v>1111</v>
      </c>
      <c r="C163" s="148">
        <v>159073</v>
      </c>
      <c r="D163" s="51" t="str">
        <f>VLOOKUP(C163,MONSTER!$A:$E,5,0)</f>
        <v>석궁병 Lv.59</v>
      </c>
      <c r="E163" s="107" t="s">
        <v>2250</v>
      </c>
    </row>
    <row r="164" spans="1:5">
      <c r="A164" s="148">
        <f>1000000+B164*ID규칙_토벌_리스트_그룹_단위+COUNTIF($B$4:B164,B164)</f>
        <v>1111103</v>
      </c>
      <c r="B164" s="148">
        <f>1000+VLOOKUP(E164,ABYSS!C$4:$D$177,2,0)*10+VLOOKUP(E164,ABYSS!$C$4:$F$177,4,0)</f>
        <v>1111</v>
      </c>
      <c r="C164" s="148">
        <v>159075</v>
      </c>
      <c r="D164" s="51" t="str">
        <f>VLOOKUP(C164,MONSTER!$A:$E,5,0)</f>
        <v>춤추는 칼 Lv.59</v>
      </c>
      <c r="E164" s="107" t="s">
        <v>2250</v>
      </c>
    </row>
    <row r="165" spans="1:5">
      <c r="A165" s="148">
        <f>1000000+B165*ID규칙_토벌_리스트_그룹_단위+COUNTIF($B$4:B165,B165)</f>
        <v>1111104</v>
      </c>
      <c r="B165" s="148">
        <f>1000+VLOOKUP(E165,ABYSS!C$4:$D$177,2,0)*10+VLOOKUP(E165,ABYSS!$C$4:$F$177,4,0)</f>
        <v>1111</v>
      </c>
      <c r="C165" s="148">
        <v>159074</v>
      </c>
      <c r="D165" s="51" t="str">
        <f>VLOOKUP(C165,MONSTER!$A:$E,5,0)</f>
        <v>까마귀 부리 창병 Lv.59</v>
      </c>
      <c r="E165" s="107" t="s">
        <v>2250</v>
      </c>
    </row>
    <row r="166" spans="1:5">
      <c r="A166" s="148">
        <f>1000000+B166*ID규칙_토벌_리스트_그룹_단위+COUNTIF($B$4:B166,B166)</f>
        <v>1111201</v>
      </c>
      <c r="B166" s="148">
        <f>1000+VLOOKUP(E166,ABYSS!C$4:$D$177,2,0)*10+VLOOKUP(E166,ABYSS!$C$4:$F$177,4,0)</f>
        <v>1112</v>
      </c>
      <c r="C166" s="148">
        <v>169079</v>
      </c>
      <c r="D166" s="51" t="str">
        <f>VLOOKUP(C166,MONSTER!$A:$E,5,0)</f>
        <v>낮을 밝히는 번개 Lv.69</v>
      </c>
      <c r="E166" s="107" t="s">
        <v>2251</v>
      </c>
    </row>
    <row r="167" spans="1:5">
      <c r="A167" s="148">
        <f>1000000+B167*ID규칙_토벌_리스트_그룹_단위+COUNTIF($B$4:B167,B167)</f>
        <v>1111202</v>
      </c>
      <c r="B167" s="148">
        <f>1000+VLOOKUP(E167,ABYSS!C$4:$D$177,2,0)*10+VLOOKUP(E167,ABYSS!$C$4:$F$177,4,0)</f>
        <v>1112</v>
      </c>
      <c r="C167" s="148">
        <v>169077</v>
      </c>
      <c r="D167" s="51" t="str">
        <f>VLOOKUP(C167,MONSTER!$A:$E,5,0)</f>
        <v>사막의 물 Lv.69</v>
      </c>
      <c r="E167" s="107" t="s">
        <v>2251</v>
      </c>
    </row>
    <row r="168" spans="1:5">
      <c r="A168" s="148">
        <f>1000000+B168*ID규칙_토벌_리스트_그룹_단위+COUNTIF($B$4:B168,B168)</f>
        <v>1111203</v>
      </c>
      <c r="B168" s="148">
        <f>1000+VLOOKUP(E168,ABYSS!C$4:$D$177,2,0)*10+VLOOKUP(E168,ABYSS!$C$4:$F$177,4,0)</f>
        <v>1112</v>
      </c>
      <c r="C168" s="148">
        <v>169074</v>
      </c>
      <c r="D168" s="51" t="str">
        <f>VLOOKUP(C168,MONSTER!$A:$E,5,0)</f>
        <v>석궁병 Lv.69</v>
      </c>
      <c r="E168" s="107" t="s">
        <v>2251</v>
      </c>
    </row>
    <row r="169" spans="1:5">
      <c r="A169" s="148">
        <f>1000000+B169*ID규칙_토벌_리스트_그룹_단위+COUNTIF($B$4:B169,B169)</f>
        <v>1111204</v>
      </c>
      <c r="B169" s="148">
        <f>1000+VLOOKUP(E169,ABYSS!C$4:$D$177,2,0)*10+VLOOKUP(E169,ABYSS!$C$4:$F$177,4,0)</f>
        <v>1112</v>
      </c>
      <c r="C169" s="148">
        <v>169076</v>
      </c>
      <c r="D169" s="51" t="str">
        <f>VLOOKUP(C169,MONSTER!$A:$E,5,0)</f>
        <v>춤추는 칼 Lv.69</v>
      </c>
      <c r="E169" s="107" t="s">
        <v>2251</v>
      </c>
    </row>
    <row r="170" spans="1:5">
      <c r="A170" s="148">
        <f>1000000+B170*ID규칙_토벌_리스트_그룹_단위+COUNTIF($B$4:B170,B170)</f>
        <v>1111205</v>
      </c>
      <c r="B170" s="148">
        <f>1000+VLOOKUP(E170,ABYSS!C$4:$D$177,2,0)*10+VLOOKUP(E170,ABYSS!$C$4:$F$177,4,0)</f>
        <v>1112</v>
      </c>
      <c r="C170" s="148">
        <v>169073</v>
      </c>
      <c r="D170" s="51" t="str">
        <f>VLOOKUP(C170,MONSTER!$A:$E,5,0)</f>
        <v>선봉 부월수 Lv.69</v>
      </c>
      <c r="E170" s="107" t="s">
        <v>2251</v>
      </c>
    </row>
    <row r="171" spans="1:5">
      <c r="A171" s="148">
        <f>1000000+B171*ID규칙_토벌_리스트_그룹_단위+COUNTIF($B$4:B171,B171)</f>
        <v>1111301</v>
      </c>
      <c r="B171" s="148">
        <f>1000+VLOOKUP(E171,ABYSS!C$4:$D$177,2,0)*10+VLOOKUP(E171,ABYSS!$C$4:$F$177,4,0)</f>
        <v>1113</v>
      </c>
      <c r="C171" s="148">
        <v>180077</v>
      </c>
      <c r="D171" s="51" t="str">
        <f>VLOOKUP(C171,MONSTER!$A:$E,5,0)</f>
        <v>낮을 밝히는 번개 Lv.80</v>
      </c>
      <c r="E171" s="107" t="s">
        <v>2252</v>
      </c>
    </row>
    <row r="172" spans="1:5">
      <c r="A172" s="148">
        <f>1000000+B172*ID규칙_토벌_리스트_그룹_단위+COUNTIF($B$4:B172,B172)</f>
        <v>1111302</v>
      </c>
      <c r="B172" s="148">
        <f>1000+VLOOKUP(E172,ABYSS!C$4:$D$177,2,0)*10+VLOOKUP(E172,ABYSS!$C$4:$F$177,4,0)</f>
        <v>1113</v>
      </c>
      <c r="C172" s="148">
        <v>180075</v>
      </c>
      <c r="D172" s="51" t="str">
        <f>VLOOKUP(C172,MONSTER!$A:$E,5,0)</f>
        <v>사막의 물 Lv.80</v>
      </c>
      <c r="E172" s="107" t="s">
        <v>2252</v>
      </c>
    </row>
    <row r="173" spans="1:5">
      <c r="A173" s="148">
        <f>1000000+B173*ID규칙_토벌_리스트_그룹_단위+COUNTIF($B$4:B173,B173)</f>
        <v>1111303</v>
      </c>
      <c r="B173" s="148">
        <f>1000+VLOOKUP(E173,ABYSS!C$4:$D$177,2,0)*10+VLOOKUP(E173,ABYSS!$C$4:$F$177,4,0)</f>
        <v>1113</v>
      </c>
      <c r="C173" s="148">
        <v>180076</v>
      </c>
      <c r="D173" s="51" t="str">
        <f>VLOOKUP(C173,MONSTER!$A:$E,5,0)</f>
        <v>태양의 서리 Lv.80</v>
      </c>
      <c r="E173" s="107" t="s">
        <v>2252</v>
      </c>
    </row>
    <row r="174" spans="1:5">
      <c r="A174" s="148">
        <f>1000000+B174*ID규칙_토벌_리스트_그룹_단위+COUNTIF($B$4:B174,B174)</f>
        <v>1111304</v>
      </c>
      <c r="B174" s="148">
        <f>1000+VLOOKUP(E174,ABYSS!C$4:$D$177,2,0)*10+VLOOKUP(E174,ABYSS!$C$4:$F$177,4,0)</f>
        <v>1113</v>
      </c>
      <c r="C174" s="148">
        <v>180072</v>
      </c>
      <c r="D174" s="51" t="str">
        <f>VLOOKUP(C174,MONSTER!$A:$E,5,0)</f>
        <v>석궁병 Lv.80</v>
      </c>
      <c r="E174" s="107" t="s">
        <v>2252</v>
      </c>
    </row>
    <row r="175" spans="1:5">
      <c r="A175" s="148">
        <f>1000000+B175*ID규칙_토벌_리스트_그룹_단위+COUNTIF($B$4:B175,B175)</f>
        <v>1111305</v>
      </c>
      <c r="B175" s="148">
        <f>1000+VLOOKUP(E175,ABYSS!C$4:$D$177,2,0)*10+VLOOKUP(E175,ABYSS!$C$4:$F$177,4,0)</f>
        <v>1113</v>
      </c>
      <c r="C175" s="148">
        <v>180074</v>
      </c>
      <c r="D175" s="51" t="str">
        <f>VLOOKUP(C175,MONSTER!$A:$E,5,0)</f>
        <v>진의 파괴자 Lv.80</v>
      </c>
      <c r="E175" s="107" t="s">
        <v>2252</v>
      </c>
    </row>
    <row r="176" spans="1:5">
      <c r="A176" s="148">
        <f>1000000+B176*ID규칙_토벌_리스트_그룹_단위+COUNTIF($B$4:B176,B176)</f>
        <v>1111306</v>
      </c>
      <c r="B176" s="148">
        <f>1000+VLOOKUP(E176,ABYSS!C$4:$D$177,2,0)*10+VLOOKUP(E176,ABYSS!$C$4:$F$177,4,0)</f>
        <v>1113</v>
      </c>
      <c r="C176" s="148">
        <v>180073</v>
      </c>
      <c r="D176" s="51" t="str">
        <f>VLOOKUP(C176,MONSTER!$A:$E,5,0)</f>
        <v>까마귀 부리 창병 Lv.80</v>
      </c>
      <c r="E176" s="107" t="s">
        <v>2252</v>
      </c>
    </row>
    <row r="177" spans="1:7">
      <c r="A177" s="148">
        <f>1000000+B177*ID규칙_토벌_리스트_그룹_단위+COUNTIF($B$4:B177,B177)</f>
        <v>1111401</v>
      </c>
      <c r="B177" s="148">
        <f>1000+VLOOKUP(E177,ABYSS!C$4:$D$177,2,0)*10+VLOOKUP(E177,ABYSS!$C$4:$F$177,4,0)</f>
        <v>1114</v>
      </c>
      <c r="C177" s="148">
        <v>190075</v>
      </c>
      <c r="D177" s="51" t="str">
        <f>VLOOKUP(C177,MONSTER!$A:$E,5,0)</f>
        <v>낮을 밝히는 번개 Lv.90</v>
      </c>
      <c r="E177" s="107" t="s">
        <v>2253</v>
      </c>
    </row>
    <row r="178" spans="1:7">
      <c r="A178" s="148">
        <f>1000000+B178*ID규칙_토벌_리스트_그룹_단위+COUNTIF($B$4:B178,B178)</f>
        <v>1111402</v>
      </c>
      <c r="B178" s="148">
        <f>1000+VLOOKUP(E178,ABYSS!C$4:$D$177,2,0)*10+VLOOKUP(E178,ABYSS!$C$4:$F$177,4,0)</f>
        <v>1114</v>
      </c>
      <c r="C178" s="148">
        <v>190073</v>
      </c>
      <c r="D178" s="51" t="str">
        <f>VLOOKUP(C178,MONSTER!$A:$E,5,0)</f>
        <v>사막의 물 Lv.90</v>
      </c>
      <c r="E178" s="107" t="s">
        <v>2253</v>
      </c>
    </row>
    <row r="179" spans="1:7">
      <c r="A179" s="148">
        <f>1000000+B179*ID규칙_토벌_리스트_그룹_단위+COUNTIF($B$4:B179,B179)</f>
        <v>1111403</v>
      </c>
      <c r="B179" s="148">
        <f>1000+VLOOKUP(E179,ABYSS!C$4:$D$177,2,0)*10+VLOOKUP(E179,ABYSS!$C$4:$F$177,4,0)</f>
        <v>1114</v>
      </c>
      <c r="C179" s="148">
        <v>190074</v>
      </c>
      <c r="D179" s="51" t="str">
        <f>VLOOKUP(C179,MONSTER!$A:$E,5,0)</f>
        <v>태양의 서리 Lv.90</v>
      </c>
      <c r="E179" s="107" t="s">
        <v>2253</v>
      </c>
    </row>
    <row r="180" spans="1:7">
      <c r="A180" s="148">
        <f>1000000+B180*ID규칙_토벌_리스트_그룹_단위+COUNTIF($B$4:B180,B180)</f>
        <v>1112101</v>
      </c>
      <c r="B180" s="148">
        <f>1000+VLOOKUP(E180,ABYSS!C$4:$D$177,2,0)*10+VLOOKUP(E180,ABYSS!$C$4:$F$177,4,0)</f>
        <v>1121</v>
      </c>
      <c r="C180" s="148">
        <v>159003</v>
      </c>
      <c r="D180" s="51" t="str">
        <f>VLOOKUP(C180,MONSTER!$A:$E,5,0)</f>
        <v>물 슬라임 Lv.59</v>
      </c>
      <c r="E180" s="107" t="s">
        <v>2254</v>
      </c>
    </row>
    <row r="181" spans="1:7">
      <c r="A181" s="148">
        <f>1000000+B181*ID규칙_토벌_리스트_그룹_단위+COUNTIF($B$4:B181,B181)</f>
        <v>1112102</v>
      </c>
      <c r="B181" s="148">
        <f>1000+VLOOKUP(E181,ABYSS!C$4:$D$177,2,0)*10+VLOOKUP(E181,ABYSS!$C$4:$F$177,4,0)</f>
        <v>1121</v>
      </c>
      <c r="C181" s="148">
        <v>159001</v>
      </c>
      <c r="D181" s="51" t="str">
        <f>VLOOKUP(C181,MONSTER!$A:$E,5,0)</f>
        <v>화염 슬라임 Lv.59</v>
      </c>
      <c r="E181" s="107" t="s">
        <v>2254</v>
      </c>
    </row>
    <row r="182" spans="1:7">
      <c r="A182" s="148">
        <f>1000000+B182*ID규칙_토벌_리스트_그룹_단위+COUNTIF($B$4:B182,B182)</f>
        <v>1112103</v>
      </c>
      <c r="B182" s="148">
        <f>1000+VLOOKUP(E182,ABYSS!C$4:$D$177,2,0)*10+VLOOKUP(E182,ABYSS!$C$4:$F$177,4,0)</f>
        <v>1121</v>
      </c>
      <c r="C182" s="148">
        <v>159092</v>
      </c>
      <c r="D182" s="51" t="str">
        <f>VLOOKUP(C182,MONSTER!$A:$E,5,0)</f>
        <v>쭉쭉 불 버섯몬 Lv.59</v>
      </c>
      <c r="E182" s="107" t="s">
        <v>2254</v>
      </c>
    </row>
    <row r="183" spans="1:7">
      <c r="A183" s="148">
        <f>1000000+B183*ID규칙_토벌_리스트_그룹_단위+COUNTIF($B$4:B183,B183)</f>
        <v>1112104</v>
      </c>
      <c r="B183" s="148">
        <f>1000+VLOOKUP(E183,ABYSS!C$4:$D$177,2,0)*10+VLOOKUP(E183,ABYSS!$C$4:$F$177,4,0)</f>
        <v>1121</v>
      </c>
      <c r="C183" s="148">
        <v>159012</v>
      </c>
      <c r="D183" s="51" t="str">
        <f>VLOOKUP(C183,MONSTER!$A:$E,5,0)</f>
        <v>얼음 슬라임 Lv.59</v>
      </c>
      <c r="E183" s="107" t="s">
        <v>2254</v>
      </c>
    </row>
    <row r="184" spans="1:7">
      <c r="A184" s="148">
        <f>1000000+B184*ID규칙_토벌_리스트_그룹_단위+COUNTIF($B$4:B184,B184)</f>
        <v>1112105</v>
      </c>
      <c r="B184" s="148">
        <f>1000+VLOOKUP(E184,ABYSS!C$4:$D$177,2,0)*10+VLOOKUP(E184,ABYSS!$C$4:$F$177,4,0)</f>
        <v>1121</v>
      </c>
      <c r="C184" s="148">
        <v>159008</v>
      </c>
      <c r="D184" s="51" t="str">
        <f>VLOOKUP(C184,MONSTER!$A:$E,5,0)</f>
        <v>거대 번개 슬라임 Lv.59</v>
      </c>
      <c r="E184" s="107" t="s">
        <v>2254</v>
      </c>
    </row>
    <row r="185" spans="1:7">
      <c r="A185" s="148">
        <f>1000000+B185*ID규칙_토벌_리스트_그룹_단위+COUNTIF($B$4:B185,B185)</f>
        <v>1112201</v>
      </c>
      <c r="B185" s="148">
        <f>1000+VLOOKUP(E185,ABYSS!C$4:$D$177,2,0)*10+VLOOKUP(E185,ABYSS!$C$4:$F$177,4,0)</f>
        <v>1122</v>
      </c>
      <c r="C185" s="148">
        <v>169001</v>
      </c>
      <c r="D185" s="51" t="str">
        <f>VLOOKUP(C185,MONSTER!$A:$E,5,0)</f>
        <v>화염 슬라임 Lv.69</v>
      </c>
      <c r="E185" s="107" t="s">
        <v>2255</v>
      </c>
    </row>
    <row r="186" spans="1:7">
      <c r="A186" s="148">
        <f>1000000+B186*ID규칙_토벌_리스트_그룹_단위+COUNTIF($B$4:B186,B186)</f>
        <v>1112202</v>
      </c>
      <c r="B186" s="148">
        <f>1000+VLOOKUP(E186,ABYSS!C$4:$D$177,2,0)*10+VLOOKUP(E186,ABYSS!$C$4:$F$177,4,0)</f>
        <v>1122</v>
      </c>
      <c r="C186" s="148">
        <v>169012</v>
      </c>
      <c r="D186" s="51" t="str">
        <f>VLOOKUP(C186,MONSTER!$A:$E,5,0)</f>
        <v>얼음 슬라임 Lv.69</v>
      </c>
      <c r="E186" s="107" t="s">
        <v>2255</v>
      </c>
    </row>
    <row r="187" spans="1:7">
      <c r="A187" s="148">
        <f>1000000+B187*ID규칙_토벌_리스트_그룹_단위+COUNTIF($B$4:B187,B187)</f>
        <v>1112203</v>
      </c>
      <c r="B187" s="148">
        <f>1000+VLOOKUP(E187,ABYSS!C$4:$D$177,2,0)*10+VLOOKUP(E187,ABYSS!$C$4:$F$177,4,0)</f>
        <v>1122</v>
      </c>
      <c r="C187" s="148">
        <v>169002</v>
      </c>
      <c r="D187" s="51" t="str">
        <f>VLOOKUP(C187,MONSTER!$A:$E,5,0)</f>
        <v>거대 화염 슬라임 Lv.69</v>
      </c>
      <c r="E187" s="107" t="s">
        <v>2255</v>
      </c>
      <c r="G187" s="9"/>
    </row>
    <row r="188" spans="1:7">
      <c r="A188" s="148">
        <f>1000000+B188*ID규칙_토벌_리스트_그룹_단위+COUNTIF($B$4:B188,B188)</f>
        <v>1112204</v>
      </c>
      <c r="B188" s="148">
        <f>1000+VLOOKUP(E188,ABYSS!C$4:$D$177,2,0)*10+VLOOKUP(E188,ABYSS!$C$4:$F$177,4,0)</f>
        <v>1122</v>
      </c>
      <c r="C188" s="148">
        <v>169091</v>
      </c>
      <c r="D188" s="51" t="str">
        <f>VLOOKUP(C188,MONSTER!$A:$E,5,0)</f>
        <v>빙글 번개 버섯몬 Lv.69</v>
      </c>
      <c r="E188" s="107" t="s">
        <v>2255</v>
      </c>
      <c r="G188" s="9"/>
    </row>
    <row r="189" spans="1:7">
      <c r="A189" s="148">
        <f>1000000+B189*ID규칙_토벌_리스트_그룹_단위+COUNTIF($B$4:B189,B189)</f>
        <v>1112205</v>
      </c>
      <c r="B189" s="148">
        <f>1000+VLOOKUP(E189,ABYSS!C$4:$D$177,2,0)*10+VLOOKUP(E189,ABYSS!$C$4:$F$177,4,0)</f>
        <v>1122</v>
      </c>
      <c r="C189" s="148">
        <v>169101</v>
      </c>
      <c r="D189" s="51" t="str">
        <f>VLOOKUP(C189,MONSTER!$A:$E,5,0)</f>
        <v>포롱 얼음 버섯몬 Lv.69</v>
      </c>
      <c r="E189" s="107" t="s">
        <v>2255</v>
      </c>
      <c r="G189" s="9"/>
    </row>
    <row r="190" spans="1:7">
      <c r="A190" s="148">
        <f>1000000+B190*ID규칙_토벌_리스트_그룹_단위+COUNTIF($B$4:B190,B190)</f>
        <v>1112301</v>
      </c>
      <c r="B190" s="148">
        <f>1000+VLOOKUP(E190,ABYSS!C$4:$D$177,2,0)*10+VLOOKUP(E190,ABYSS!$C$4:$F$177,4,0)</f>
        <v>1123</v>
      </c>
      <c r="C190" s="148">
        <v>180097</v>
      </c>
      <c r="D190" s="51" t="str">
        <f>VLOOKUP(C190,MONSTER!$A:$E,5,0)</f>
        <v>뚜벅 바위 버섯몬 Lv.80</v>
      </c>
      <c r="E190" s="107" t="s">
        <v>2256</v>
      </c>
      <c r="G190" s="9"/>
    </row>
    <row r="191" spans="1:7">
      <c r="A191" s="148">
        <f>1000000+B191*ID규칙_토벌_리스트_그룹_단위+COUNTIF($B$4:B191,B191)</f>
        <v>1112302</v>
      </c>
      <c r="B191" s="148">
        <f>1000+VLOOKUP(E191,ABYSS!C$4:$D$177,2,0)*10+VLOOKUP(E191,ABYSS!$C$4:$F$177,4,0)</f>
        <v>1123</v>
      </c>
      <c r="C191" s="148">
        <v>180002</v>
      </c>
      <c r="D191" s="51" t="str">
        <f>VLOOKUP(C191,MONSTER!$A:$E,5,0)</f>
        <v>거대 화염 슬라임 Lv.80</v>
      </c>
      <c r="E191" s="107" t="s">
        <v>2256</v>
      </c>
      <c r="G191" s="9"/>
    </row>
    <row r="192" spans="1:7">
      <c r="A192" s="148">
        <f>1000000+B192*ID규칙_토벌_리스트_그룹_단위+COUNTIF($B$4:B192,B192)</f>
        <v>1112303</v>
      </c>
      <c r="B192" s="148">
        <f>1000+VLOOKUP(E192,ABYSS!C$4:$D$177,2,0)*10+VLOOKUP(E192,ABYSS!$C$4:$F$177,4,0)</f>
        <v>1123</v>
      </c>
      <c r="C192" s="148">
        <v>180004</v>
      </c>
      <c r="D192" s="51" t="str">
        <f>VLOOKUP(C192,MONSTER!$A:$E,5,0)</f>
        <v>거대 물 슬라임 Lv.80</v>
      </c>
      <c r="E192" s="107" t="s">
        <v>2256</v>
      </c>
      <c r="G192" s="9"/>
    </row>
    <row r="193" spans="1:7">
      <c r="A193" s="148">
        <f>1000000+B193*ID규칙_토벌_리스트_그룹_단위+COUNTIF($B$4:B193,B193)</f>
        <v>1112304</v>
      </c>
      <c r="B193" s="148">
        <f>1000+VLOOKUP(E193,ABYSS!C$4:$D$177,2,0)*10+VLOOKUP(E193,ABYSS!$C$4:$F$177,4,0)</f>
        <v>1123</v>
      </c>
      <c r="C193" s="148">
        <v>180096</v>
      </c>
      <c r="D193" s="51" t="str">
        <f>VLOOKUP(C193,MONSTER!$A:$E,5,0)</f>
        <v>뚜벅 물 버섯몬 Lv.80</v>
      </c>
      <c r="E193" s="107" t="s">
        <v>2256</v>
      </c>
      <c r="G193" s="9"/>
    </row>
    <row r="194" spans="1:7">
      <c r="A194" s="148">
        <f>1000000+B194*ID규칙_토벌_리스트_그룹_단위+COUNTIF($B$4:B194,B194)</f>
        <v>1112401</v>
      </c>
      <c r="B194" s="148">
        <f>1000+VLOOKUP(E194,ABYSS!C$4:$D$177,2,0)*10+VLOOKUP(E194,ABYSS!$C$4:$F$177,4,0)</f>
        <v>1124</v>
      </c>
      <c r="C194" s="148">
        <v>190002</v>
      </c>
      <c r="D194" s="51" t="str">
        <f>VLOOKUP(C194,MONSTER!$A:$E,5,0)</f>
        <v>거대 화염 슬라임 Lv.90</v>
      </c>
      <c r="E194" s="107" t="s">
        <v>2257</v>
      </c>
      <c r="G194" s="9"/>
    </row>
    <row r="195" spans="1:7">
      <c r="A195" s="148">
        <f>1000000+B195*ID규칙_토벌_리스트_그룹_단위+COUNTIF($B$4:B195,B195)</f>
        <v>1112402</v>
      </c>
      <c r="B195" s="148">
        <f>1000+VLOOKUP(E195,ABYSS!C$4:$D$177,2,0)*10+VLOOKUP(E195,ABYSS!$C$4:$F$177,4,0)</f>
        <v>1124</v>
      </c>
      <c r="C195" s="148">
        <v>190094</v>
      </c>
      <c r="D195" s="51" t="str">
        <f>VLOOKUP(C195,MONSTER!$A:$E,5,0)</f>
        <v>뚜벅 물 버섯몬 Lv.90</v>
      </c>
      <c r="E195" s="107" t="s">
        <v>2257</v>
      </c>
      <c r="G195" s="9"/>
    </row>
    <row r="196" spans="1:7">
      <c r="A196" s="148">
        <f>1000000+B196*ID규칙_토벌_리스트_그룹_단위+COUNTIF($B$4:B196,B196)</f>
        <v>1112403</v>
      </c>
      <c r="B196" s="148">
        <f>1000+VLOOKUP(E196,ABYSS!C$4:$D$177,2,0)*10+VLOOKUP(E196,ABYSS!$C$4:$F$177,4,0)</f>
        <v>1124</v>
      </c>
      <c r="C196" s="148">
        <v>190004</v>
      </c>
      <c r="D196" s="51" t="str">
        <f>VLOOKUP(C196,MONSTER!$A:$E,5,0)</f>
        <v>거대 물 슬라임 Lv.90</v>
      </c>
      <c r="E196" s="107" t="s">
        <v>2257</v>
      </c>
      <c r="G196" s="9"/>
    </row>
    <row r="197" spans="1:7">
      <c r="A197" s="148">
        <f>1000000+B197*ID규칙_토벌_리스트_그룹_단위+COUNTIF($B$4:B197,B197)</f>
        <v>1112404</v>
      </c>
      <c r="B197" s="148">
        <f>1000+VLOOKUP(E197,ABYSS!C$4:$D$177,2,0)*10+VLOOKUP(E197,ABYSS!$C$4:$F$177,4,0)</f>
        <v>1124</v>
      </c>
      <c r="C197" s="148">
        <v>190095</v>
      </c>
      <c r="D197" s="51" t="str">
        <f>VLOOKUP(C197,MONSTER!$A:$E,5,0)</f>
        <v>뚜벅 바위 버섯몬 Lv.90</v>
      </c>
      <c r="E197" s="107" t="s">
        <v>2257</v>
      </c>
      <c r="G197" s="9"/>
    </row>
    <row r="198" spans="1:7">
      <c r="A198" s="148">
        <f>1000000+B198*ID규칙_토벌_리스트_그룹_단위+COUNTIF($B$4:B198,B198)</f>
        <v>1112405</v>
      </c>
      <c r="B198" s="148">
        <f>1000+VLOOKUP(E198,ABYSS!C$4:$D$177,2,0)*10+VLOOKUP(E198,ABYSS!$C$4:$F$177,4,0)</f>
        <v>1124</v>
      </c>
      <c r="C198" s="148">
        <v>190097</v>
      </c>
      <c r="D198" s="51" t="str">
        <f>VLOOKUP(C198,MONSTER!$A:$E,5,0)</f>
        <v>포롱 얼음 버섯몬 Lv.90</v>
      </c>
      <c r="E198" s="107" t="s">
        <v>2257</v>
      </c>
      <c r="G198" s="9"/>
    </row>
    <row r="199" spans="1:7">
      <c r="A199" s="148">
        <f>1000000+B199*ID규칙_토벌_리스트_그룹_단위+COUNTIF($B$4:B199,B199)</f>
        <v>1113101</v>
      </c>
      <c r="B199" s="148">
        <f>1000+VLOOKUP(E199,ABYSS!C$4:$D$177,2,0)*10+VLOOKUP(E199,ABYSS!$C$4:$F$177,4,0)</f>
        <v>1131</v>
      </c>
      <c r="C199" s="148">
        <v>115003</v>
      </c>
      <c r="D199" s="51" t="str">
        <f>VLOOKUP(C199,MONSTER!$A:$E,5,0)</f>
        <v>물 슬라임 Lv.15</v>
      </c>
      <c r="E199" s="107" t="s">
        <v>2258</v>
      </c>
    </row>
    <row r="200" spans="1:7">
      <c r="A200" s="148">
        <f>1000000+B200*ID규칙_토벌_리스트_그룹_단위+COUNTIF($B$4:B200,B200)</f>
        <v>1113102</v>
      </c>
      <c r="B200" s="148">
        <f>1000+VLOOKUP(E200,ABYSS!C$4:$D$177,2,0)*10+VLOOKUP(E200,ABYSS!$C$4:$F$177,4,0)</f>
        <v>1131</v>
      </c>
      <c r="C200" s="148">
        <v>115004</v>
      </c>
      <c r="D200" s="51" t="str">
        <f>VLOOKUP(C200,MONSTER!$A:$E,5,0)</f>
        <v>거대 물 슬라임 Lv.15</v>
      </c>
      <c r="E200" s="107" t="s">
        <v>2258</v>
      </c>
    </row>
    <row r="201" spans="1:7">
      <c r="A201" s="148">
        <f>1000000+B201*ID규칙_토벌_리스트_그룹_단위+COUNTIF($B$4:B201,B201)</f>
        <v>1113201</v>
      </c>
      <c r="B201" s="148">
        <f>1000+VLOOKUP(E201,ABYSS!C$4:$D$177,2,0)*10+VLOOKUP(E201,ABYSS!$C$4:$F$177,4,0)</f>
        <v>1132</v>
      </c>
      <c r="C201" s="148">
        <v>136003</v>
      </c>
      <c r="D201" s="51" t="str">
        <f>VLOOKUP(C201,MONSTER!$A:$E,5,0)</f>
        <v>물 슬라임 Lv.36</v>
      </c>
      <c r="E201" s="107" t="s">
        <v>2259</v>
      </c>
    </row>
    <row r="202" spans="1:7">
      <c r="A202" s="148">
        <f>1000000+B202*ID규칙_토벌_리스트_그룹_단위+COUNTIF($B$4:B202,B202)</f>
        <v>1113202</v>
      </c>
      <c r="B202" s="148">
        <f>1000+VLOOKUP(E202,ABYSS!C$4:$D$177,2,0)*10+VLOOKUP(E202,ABYSS!$C$4:$F$177,4,0)</f>
        <v>1132</v>
      </c>
      <c r="C202" s="148">
        <v>136004</v>
      </c>
      <c r="D202" s="51" t="str">
        <f>VLOOKUP(C202,MONSTER!$A:$E,5,0)</f>
        <v>거대 물 슬라임 Lv.36</v>
      </c>
      <c r="E202" s="107" t="s">
        <v>2259</v>
      </c>
    </row>
    <row r="203" spans="1:7">
      <c r="A203" s="148">
        <f>1000000+B203*ID규칙_토벌_리스트_그룹_단위+COUNTIF($B$4:B203,B203)</f>
        <v>1113203</v>
      </c>
      <c r="B203" s="148">
        <f>1000+VLOOKUP(E203,ABYSS!C$4:$D$177,2,0)*10+VLOOKUP(E203,ABYSS!$C$4:$F$177,4,0)</f>
        <v>1132</v>
      </c>
      <c r="C203" s="148">
        <v>136022</v>
      </c>
      <c r="D203" s="51" t="str">
        <f>VLOOKUP(C203,MONSTER!$A:$E,5,0)</f>
        <v>나무방패 츄츄 Lv.36</v>
      </c>
      <c r="E203" s="107" t="s">
        <v>2259</v>
      </c>
    </row>
    <row r="204" spans="1:7">
      <c r="A204" s="148">
        <f>1000000+B204*ID규칙_토벌_리스트_그룹_단위+COUNTIF($B$4:B204,B204)</f>
        <v>1113301</v>
      </c>
      <c r="B204" s="148">
        <f>1000+VLOOKUP(E204,ABYSS!C$4:$D$177,2,0)*10+VLOOKUP(E204,ABYSS!$C$4:$F$177,4,0)</f>
        <v>1133</v>
      </c>
      <c r="C204" s="148">
        <v>159003</v>
      </c>
      <c r="D204" s="51" t="str">
        <f>VLOOKUP(C204,MONSTER!$A:$E,5,0)</f>
        <v>물 슬라임 Lv.59</v>
      </c>
      <c r="E204" s="107" t="s">
        <v>2260</v>
      </c>
    </row>
    <row r="205" spans="1:7">
      <c r="A205" s="148">
        <f>1000000+B205*ID규칙_토벌_리스트_그룹_단위+COUNTIF($B$4:B205,B205)</f>
        <v>1113302</v>
      </c>
      <c r="B205" s="148">
        <f>1000+VLOOKUP(E205,ABYSS!C$4:$D$177,2,0)*10+VLOOKUP(E205,ABYSS!$C$4:$F$177,4,0)</f>
        <v>1133</v>
      </c>
      <c r="C205" s="148">
        <v>159004</v>
      </c>
      <c r="D205" s="51" t="str">
        <f>VLOOKUP(C205,MONSTER!$A:$E,5,0)</f>
        <v>거대 물 슬라임 Lv.59</v>
      </c>
      <c r="E205" s="107" t="s">
        <v>2260</v>
      </c>
    </row>
    <row r="206" spans="1:7">
      <c r="A206" s="148">
        <f>1000000+B206*ID규칙_토벌_리스트_그룹_단위+COUNTIF($B$4:B206,B206)</f>
        <v>1113303</v>
      </c>
      <c r="B206" s="148">
        <f>1000+VLOOKUP(E206,ABYSS!C$4:$D$177,2,0)*10+VLOOKUP(E206,ABYSS!$C$4:$F$177,4,0)</f>
        <v>1133</v>
      </c>
      <c r="C206" s="148">
        <v>159028</v>
      </c>
      <c r="D206" s="51" t="str">
        <f>VLOOKUP(C206,MONSTER!$A:$E,5,0)</f>
        <v>물 츄츄 샤먼 Lv.59</v>
      </c>
      <c r="E206" s="107" t="s">
        <v>2260</v>
      </c>
    </row>
    <row r="207" spans="1:7">
      <c r="A207" s="148">
        <f>1000000+B207*ID규칙_토벌_리스트_그룹_단위+COUNTIF($B$4:B207,B207)</f>
        <v>1113304</v>
      </c>
      <c r="B207" s="148">
        <f>1000+VLOOKUP(E207,ABYSS!C$4:$D$177,2,0)*10+VLOOKUP(E207,ABYSS!$C$4:$F$177,4,0)</f>
        <v>1133</v>
      </c>
      <c r="C207" s="148">
        <v>159044</v>
      </c>
      <c r="D207" s="51" t="str">
        <f>VLOOKUP(C207,MONSTER!$A:$E,5,0)</f>
        <v>물의 심연 메이지 Lv.59</v>
      </c>
      <c r="E207" s="107" t="s">
        <v>2260</v>
      </c>
    </row>
    <row r="208" spans="1:7">
      <c r="A208" s="148">
        <f>1000000+B208*ID규칙_토벌_리스트_그룹_단위+COUNTIF($B$4:B208,B208)</f>
        <v>1113401</v>
      </c>
      <c r="B208" s="148">
        <f>1000+VLOOKUP(E208,ABYSS!C$4:$D$177,2,0)*10+VLOOKUP(E208,ABYSS!$C$4:$F$177,4,0)</f>
        <v>1134</v>
      </c>
      <c r="C208" s="148">
        <v>180004</v>
      </c>
      <c r="D208" s="51" t="str">
        <f>VLOOKUP(C208,MONSTER!$A:$E,5,0)</f>
        <v>거대 물 슬라임 Lv.80</v>
      </c>
      <c r="E208" s="107" t="s">
        <v>2261</v>
      </c>
    </row>
    <row r="209" spans="1:5">
      <c r="A209" s="148">
        <f>1000000+B209*ID규칙_토벌_리스트_그룹_단위+COUNTIF($B$4:B209,B209)</f>
        <v>1113402</v>
      </c>
      <c r="B209" s="148">
        <f>1000+VLOOKUP(E209,ABYSS!C$4:$D$177,2,0)*10+VLOOKUP(E209,ABYSS!$C$4:$F$177,4,0)</f>
        <v>1134</v>
      </c>
      <c r="C209" s="148">
        <v>180044</v>
      </c>
      <c r="D209" s="51" t="str">
        <f>VLOOKUP(C209,MONSTER!$A:$E,5,0)</f>
        <v>물의 심연 메이지 Lv.80</v>
      </c>
      <c r="E209" s="107" t="s">
        <v>2261</v>
      </c>
    </row>
    <row r="210" spans="1:5">
      <c r="A210" s="148">
        <f>1000000+B210*ID규칙_토벌_리스트_그룹_단위+COUNTIF($B$4:B210,B210)</f>
        <v>1113103</v>
      </c>
      <c r="B210" s="148">
        <f>1000+VLOOKUP(E210,ABYSS!C$4:$D$177,2,0)*10+VLOOKUP(E210,ABYSS!$C$4:$F$177,4,0)</f>
        <v>1131</v>
      </c>
      <c r="C210" s="148">
        <v>115003</v>
      </c>
      <c r="D210" s="51" t="str">
        <f>VLOOKUP(C210,MONSTER!$A:$E,5,0)</f>
        <v>물 슬라임 Lv.15</v>
      </c>
      <c r="E210" s="107" t="s">
        <v>2262</v>
      </c>
    </row>
    <row r="211" spans="1:5">
      <c r="A211" s="148">
        <f>1000000+B211*ID규칙_토벌_리스트_그룹_단위+COUNTIF($B$4:B211,B211)</f>
        <v>1113104</v>
      </c>
      <c r="B211" s="148">
        <f>1000+VLOOKUP(E211,ABYSS!C$4:$D$177,2,0)*10+VLOOKUP(E211,ABYSS!$C$4:$F$177,4,0)</f>
        <v>1131</v>
      </c>
      <c r="C211" s="148">
        <v>115004</v>
      </c>
      <c r="D211" s="51" t="str">
        <f>VLOOKUP(C211,MONSTER!$A:$E,5,0)</f>
        <v>거대 물 슬라임 Lv.15</v>
      </c>
      <c r="E211" s="107" t="s">
        <v>2262</v>
      </c>
    </row>
    <row r="212" spans="1:5">
      <c r="A212" s="148">
        <f>1000000+B212*ID규칙_토벌_리스트_그룹_단위+COUNTIF($B$4:B212,B212)</f>
        <v>1113204</v>
      </c>
      <c r="B212" s="148">
        <f>1000+VLOOKUP(E212,ABYSS!C$4:$D$177,2,0)*10+VLOOKUP(E212,ABYSS!$C$4:$F$177,4,0)</f>
        <v>1132</v>
      </c>
      <c r="C212" s="148">
        <v>136003</v>
      </c>
      <c r="D212" s="51" t="str">
        <f>VLOOKUP(C212,MONSTER!$A:$E,5,0)</f>
        <v>물 슬라임 Lv.36</v>
      </c>
      <c r="E212" s="107" t="s">
        <v>2263</v>
      </c>
    </row>
    <row r="213" spans="1:5">
      <c r="A213" s="148">
        <f>1000000+B213*ID규칙_토벌_리스트_그룹_단위+COUNTIF($B$4:B213,B213)</f>
        <v>1113205</v>
      </c>
      <c r="B213" s="148">
        <f>1000+VLOOKUP(E213,ABYSS!C$4:$D$177,2,0)*10+VLOOKUP(E213,ABYSS!$C$4:$F$177,4,0)</f>
        <v>1132</v>
      </c>
      <c r="C213" s="148">
        <v>136004</v>
      </c>
      <c r="D213" s="51" t="str">
        <f>VLOOKUP(C213,MONSTER!$A:$E,5,0)</f>
        <v>거대 물 슬라임 Lv.36</v>
      </c>
      <c r="E213" s="107" t="s">
        <v>2263</v>
      </c>
    </row>
    <row r="214" spans="1:5">
      <c r="A214" s="148">
        <f>1000000+B214*ID규칙_토벌_리스트_그룹_단위+COUNTIF($B$4:B214,B214)</f>
        <v>1113206</v>
      </c>
      <c r="B214" s="148">
        <f>1000+VLOOKUP(E214,ABYSS!C$4:$D$177,2,0)*10+VLOOKUP(E214,ABYSS!$C$4:$F$177,4,0)</f>
        <v>1132</v>
      </c>
      <c r="C214" s="148">
        <v>136022</v>
      </c>
      <c r="D214" s="51" t="str">
        <f>VLOOKUP(C214,MONSTER!$A:$E,5,0)</f>
        <v>나무방패 츄츄 Lv.36</v>
      </c>
      <c r="E214" s="107" t="s">
        <v>2263</v>
      </c>
    </row>
    <row r="215" spans="1:5">
      <c r="A215" s="148">
        <f>1000000+B215*ID규칙_토벌_리스트_그룹_단위+COUNTIF($B$4:B215,B215)</f>
        <v>1113305</v>
      </c>
      <c r="B215" s="148">
        <f>1000+VLOOKUP(E215,ABYSS!C$4:$D$177,2,0)*10+VLOOKUP(E215,ABYSS!$C$4:$F$177,4,0)</f>
        <v>1133</v>
      </c>
      <c r="C215" s="148">
        <v>159003</v>
      </c>
      <c r="D215" s="51" t="str">
        <f>VLOOKUP(C215,MONSTER!$A:$E,5,0)</f>
        <v>물 슬라임 Lv.59</v>
      </c>
      <c r="E215" s="107" t="s">
        <v>2264</v>
      </c>
    </row>
    <row r="216" spans="1:5">
      <c r="A216" s="148">
        <f>1000000+B216*ID규칙_토벌_리스트_그룹_단위+COUNTIF($B$4:B216,B216)</f>
        <v>1113306</v>
      </c>
      <c r="B216" s="148">
        <f>1000+VLOOKUP(E216,ABYSS!C$4:$D$177,2,0)*10+VLOOKUP(E216,ABYSS!$C$4:$F$177,4,0)</f>
        <v>1133</v>
      </c>
      <c r="C216" s="148">
        <v>159004</v>
      </c>
      <c r="D216" s="51" t="str">
        <f>VLOOKUP(C216,MONSTER!$A:$E,5,0)</f>
        <v>거대 물 슬라임 Lv.59</v>
      </c>
      <c r="E216" s="107" t="s">
        <v>2264</v>
      </c>
    </row>
    <row r="217" spans="1:5">
      <c r="A217" s="148">
        <f>1000000+B217*ID규칙_토벌_리스트_그룹_단위+COUNTIF($B$4:B217,B217)</f>
        <v>1113307</v>
      </c>
      <c r="B217" s="148">
        <f>1000+VLOOKUP(E217,ABYSS!C$4:$D$177,2,0)*10+VLOOKUP(E217,ABYSS!$C$4:$F$177,4,0)</f>
        <v>1133</v>
      </c>
      <c r="C217" s="148">
        <v>159028</v>
      </c>
      <c r="D217" s="51" t="str">
        <f>VLOOKUP(C217,MONSTER!$A:$E,5,0)</f>
        <v>물 츄츄 샤먼 Lv.59</v>
      </c>
      <c r="E217" s="107" t="s">
        <v>2264</v>
      </c>
    </row>
    <row r="218" spans="1:5">
      <c r="A218" s="148">
        <f>1000000+B218*ID규칙_토벌_리스트_그룹_단위+COUNTIF($B$4:B218,B218)</f>
        <v>1113308</v>
      </c>
      <c r="B218" s="148">
        <f>1000+VLOOKUP(E218,ABYSS!C$4:$D$177,2,0)*10+VLOOKUP(E218,ABYSS!$C$4:$F$177,4,0)</f>
        <v>1133</v>
      </c>
      <c r="C218" s="148">
        <v>159044</v>
      </c>
      <c r="D218" s="51" t="str">
        <f>VLOOKUP(C218,MONSTER!$A:$E,5,0)</f>
        <v>물의 심연 메이지 Lv.59</v>
      </c>
      <c r="E218" s="107" t="s">
        <v>2264</v>
      </c>
    </row>
    <row r="219" spans="1:5">
      <c r="A219" s="148">
        <f>1000000+B219*ID규칙_토벌_리스트_그룹_단위+COUNTIF($B$4:B219,B219)</f>
        <v>1113403</v>
      </c>
      <c r="B219" s="148">
        <f>1000+VLOOKUP(E219,ABYSS!C$4:$D$177,2,0)*10+VLOOKUP(E219,ABYSS!$C$4:$F$177,4,0)</f>
        <v>1134</v>
      </c>
      <c r="C219" s="148">
        <v>180004</v>
      </c>
      <c r="D219" s="51" t="str">
        <f>VLOOKUP(C219,MONSTER!$A:$E,5,0)</f>
        <v>거대 물 슬라임 Lv.80</v>
      </c>
      <c r="E219" s="107" t="s">
        <v>2265</v>
      </c>
    </row>
    <row r="220" spans="1:5">
      <c r="A220" s="148">
        <f>1000000+B220*ID규칙_토벌_리스트_그룹_단위+COUNTIF($B$4:B220,B220)</f>
        <v>1113404</v>
      </c>
      <c r="B220" s="148">
        <f>1000+VLOOKUP(E220,ABYSS!C$4:$D$177,2,0)*10+VLOOKUP(E220,ABYSS!$C$4:$F$177,4,0)</f>
        <v>1134</v>
      </c>
      <c r="C220" s="148">
        <v>180044</v>
      </c>
      <c r="D220" s="51" t="str">
        <f>VLOOKUP(C220,MONSTER!$A:$E,5,0)</f>
        <v>물의 심연 메이지 Lv.80</v>
      </c>
      <c r="E220" s="107" t="s">
        <v>2265</v>
      </c>
    </row>
    <row r="221" spans="1:5">
      <c r="A221" s="148">
        <f>1000000+B221*ID규칙_토벌_리스트_그룹_단위+COUNTIF($B$4:B221,B221)</f>
        <v>1113105</v>
      </c>
      <c r="B221" s="148">
        <f>1000+VLOOKUP(E221,ABYSS!C$4:$D$177,2,0)*10+VLOOKUP(E221,ABYSS!$C$4:$F$177,4,0)</f>
        <v>1131</v>
      </c>
      <c r="C221" s="148">
        <v>115003</v>
      </c>
      <c r="D221" s="51" t="str">
        <f>VLOOKUP(C221,MONSTER!$A:$E,5,0)</f>
        <v>물 슬라임 Lv.15</v>
      </c>
      <c r="E221" s="107" t="s">
        <v>2266</v>
      </c>
    </row>
    <row r="222" spans="1:5">
      <c r="A222" s="148">
        <f>1000000+B222*ID규칙_토벌_리스트_그룹_단위+COUNTIF($B$4:B222,B222)</f>
        <v>1113106</v>
      </c>
      <c r="B222" s="148">
        <f>1000+VLOOKUP(E222,ABYSS!C$4:$D$177,2,0)*10+VLOOKUP(E222,ABYSS!$C$4:$F$177,4,0)</f>
        <v>1131</v>
      </c>
      <c r="C222" s="148">
        <v>115004</v>
      </c>
      <c r="D222" s="51" t="str">
        <f>VLOOKUP(C222,MONSTER!$A:$E,5,0)</f>
        <v>거대 물 슬라임 Lv.15</v>
      </c>
      <c r="E222" s="107" t="s">
        <v>2266</v>
      </c>
    </row>
    <row r="223" spans="1:5">
      <c r="A223" s="148">
        <f>1000000+B223*ID규칙_토벌_리스트_그룹_단위+COUNTIF($B$4:B223,B223)</f>
        <v>1113207</v>
      </c>
      <c r="B223" s="148">
        <f>1000+VLOOKUP(E223,ABYSS!C$4:$D$177,2,0)*10+VLOOKUP(E223,ABYSS!$C$4:$F$177,4,0)</f>
        <v>1132</v>
      </c>
      <c r="C223" s="148">
        <v>136003</v>
      </c>
      <c r="D223" s="51" t="str">
        <f>VLOOKUP(C223,MONSTER!$A:$E,5,0)</f>
        <v>물 슬라임 Lv.36</v>
      </c>
      <c r="E223" s="107" t="s">
        <v>2267</v>
      </c>
    </row>
    <row r="224" spans="1:5">
      <c r="A224" s="148">
        <f>1000000+B224*ID규칙_토벌_리스트_그룹_단위+COUNTIF($B$4:B224,B224)</f>
        <v>1113208</v>
      </c>
      <c r="B224" s="148">
        <f>1000+VLOOKUP(E224,ABYSS!C$4:$D$177,2,0)*10+VLOOKUP(E224,ABYSS!$C$4:$F$177,4,0)</f>
        <v>1132</v>
      </c>
      <c r="C224" s="148">
        <v>136004</v>
      </c>
      <c r="D224" s="51" t="str">
        <f>VLOOKUP(C224,MONSTER!$A:$E,5,0)</f>
        <v>거대 물 슬라임 Lv.36</v>
      </c>
      <c r="E224" s="107" t="s">
        <v>2267</v>
      </c>
    </row>
    <row r="225" spans="1:5">
      <c r="A225" s="148">
        <f>1000000+B225*ID규칙_토벌_리스트_그룹_단위+COUNTIF($B$4:B225,B225)</f>
        <v>1113209</v>
      </c>
      <c r="B225" s="148">
        <f>1000+VLOOKUP(E225,ABYSS!C$4:$D$177,2,0)*10+VLOOKUP(E225,ABYSS!$C$4:$F$177,4,0)</f>
        <v>1132</v>
      </c>
      <c r="C225" s="148">
        <v>136022</v>
      </c>
      <c r="D225" s="51" t="str">
        <f>VLOOKUP(C225,MONSTER!$A:$E,5,0)</f>
        <v>나무방패 츄츄 Lv.36</v>
      </c>
      <c r="E225" s="107" t="s">
        <v>2267</v>
      </c>
    </row>
    <row r="226" spans="1:5">
      <c r="A226" s="148">
        <f>1000000+B226*ID규칙_토벌_리스트_그룹_단위+COUNTIF($B$4:B226,B226)</f>
        <v>1113309</v>
      </c>
      <c r="B226" s="148">
        <f>1000+VLOOKUP(E226,ABYSS!C$4:$D$177,2,0)*10+VLOOKUP(E226,ABYSS!$C$4:$F$177,4,0)</f>
        <v>1133</v>
      </c>
      <c r="C226" s="148">
        <v>159003</v>
      </c>
      <c r="D226" s="51" t="str">
        <f>VLOOKUP(C226,MONSTER!$A:$E,5,0)</f>
        <v>물 슬라임 Lv.59</v>
      </c>
      <c r="E226" s="107" t="s">
        <v>2268</v>
      </c>
    </row>
    <row r="227" spans="1:5">
      <c r="A227" s="148">
        <f>1000000+B227*ID규칙_토벌_리스트_그룹_단위+COUNTIF($B$4:B227,B227)</f>
        <v>1113310</v>
      </c>
      <c r="B227" s="148">
        <f>1000+VLOOKUP(E227,ABYSS!C$4:$D$177,2,0)*10+VLOOKUP(E227,ABYSS!$C$4:$F$177,4,0)</f>
        <v>1133</v>
      </c>
      <c r="C227" s="148">
        <v>159004</v>
      </c>
      <c r="D227" s="51" t="str">
        <f>VLOOKUP(C227,MONSTER!$A:$E,5,0)</f>
        <v>거대 물 슬라임 Lv.59</v>
      </c>
      <c r="E227" s="107" t="s">
        <v>2268</v>
      </c>
    </row>
    <row r="228" spans="1:5">
      <c r="A228" s="148">
        <f>1000000+B228*ID규칙_토벌_리스트_그룹_단위+COUNTIF($B$4:B228,B228)</f>
        <v>1113311</v>
      </c>
      <c r="B228" s="148">
        <f>1000+VLOOKUP(E228,ABYSS!C$4:$D$177,2,0)*10+VLOOKUP(E228,ABYSS!$C$4:$F$177,4,0)</f>
        <v>1133</v>
      </c>
      <c r="C228" s="148">
        <v>159028</v>
      </c>
      <c r="D228" s="51" t="str">
        <f>VLOOKUP(C228,MONSTER!$A:$E,5,0)</f>
        <v>물 츄츄 샤먼 Lv.59</v>
      </c>
      <c r="E228" s="107" t="s">
        <v>2268</v>
      </c>
    </row>
    <row r="229" spans="1:5">
      <c r="A229" s="148">
        <f>1000000+B229*ID규칙_토벌_리스트_그룹_단위+COUNTIF($B$4:B229,B229)</f>
        <v>1113312</v>
      </c>
      <c r="B229" s="148">
        <f>1000+VLOOKUP(E229,ABYSS!C$4:$D$177,2,0)*10+VLOOKUP(E229,ABYSS!$C$4:$F$177,4,0)</f>
        <v>1133</v>
      </c>
      <c r="C229" s="148">
        <v>159044</v>
      </c>
      <c r="D229" s="51" t="str">
        <f>VLOOKUP(C229,MONSTER!$A:$E,5,0)</f>
        <v>물의 심연 메이지 Lv.59</v>
      </c>
      <c r="E229" s="107" t="s">
        <v>2268</v>
      </c>
    </row>
    <row r="230" spans="1:5">
      <c r="A230" s="148">
        <f>1000000+B230*ID규칙_토벌_리스트_그룹_단위+COUNTIF($B$4:B230,B230)</f>
        <v>1113405</v>
      </c>
      <c r="B230" s="148">
        <f>1000+VLOOKUP(E230,ABYSS!C$4:$D$177,2,0)*10+VLOOKUP(E230,ABYSS!$C$4:$F$177,4,0)</f>
        <v>1134</v>
      </c>
      <c r="C230" s="148">
        <v>180004</v>
      </c>
      <c r="D230" s="51" t="str">
        <f>VLOOKUP(C230,MONSTER!$A:$E,5,0)</f>
        <v>거대 물 슬라임 Lv.80</v>
      </c>
      <c r="E230" s="107" t="s">
        <v>2269</v>
      </c>
    </row>
    <row r="231" spans="1:5">
      <c r="A231" s="148">
        <f>1000000+B231*ID규칙_토벌_리스트_그룹_단위+COUNTIF($B$4:B231,B231)</f>
        <v>1113406</v>
      </c>
      <c r="B231" s="148">
        <f>1000+VLOOKUP(E231,ABYSS!C$4:$D$177,2,0)*10+VLOOKUP(E231,ABYSS!$C$4:$F$177,4,0)</f>
        <v>1134</v>
      </c>
      <c r="C231" s="148">
        <v>180044</v>
      </c>
      <c r="D231" s="51" t="str">
        <f>VLOOKUP(C231,MONSTER!$A:$E,5,0)</f>
        <v>물의 심연 메이지 Lv.80</v>
      </c>
      <c r="E231" s="107" t="s">
        <v>2269</v>
      </c>
    </row>
    <row r="232" spans="1:5">
      <c r="A232" s="148">
        <f>1000000+B232*ID규칙_토벌_리스트_그룹_단위+COUNTIF($B$4:B232,B232)</f>
        <v>1114101</v>
      </c>
      <c r="B232" s="148">
        <f>1000+VLOOKUP(E232,ABYSS!C$4:$D$177,2,0)*10+VLOOKUP(E232,ABYSS!$C$4:$F$177,4,0)</f>
        <v>1141</v>
      </c>
      <c r="C232" s="148">
        <v>115007</v>
      </c>
      <c r="D232" s="51" t="str">
        <f>VLOOKUP(C232,MONSTER!$A:$E,5,0)</f>
        <v>번개 슬라임 Lv.15</v>
      </c>
      <c r="E232" s="107" t="s">
        <v>2270</v>
      </c>
    </row>
    <row r="233" spans="1:5">
      <c r="A233" s="148">
        <f>1000000+B233*ID규칙_토벌_리스트_그룹_단위+COUNTIF($B$4:B233,B233)</f>
        <v>1114102</v>
      </c>
      <c r="B233" s="148">
        <f>1000+VLOOKUP(E233,ABYSS!C$4:$D$177,2,0)*10+VLOOKUP(E233,ABYSS!$C$4:$F$177,4,0)</f>
        <v>1141</v>
      </c>
      <c r="C233" s="148">
        <v>115008</v>
      </c>
      <c r="D233" s="51" t="str">
        <f>VLOOKUP(C233,MONSTER!$A:$E,5,0)</f>
        <v>거대 번개 슬라임 Lv.15</v>
      </c>
      <c r="E233" s="107" t="s">
        <v>2270</v>
      </c>
    </row>
    <row r="234" spans="1:5">
      <c r="A234" s="148">
        <f>1000000+B234*ID규칙_토벌_리스트_그룹_단위+COUNTIF($B$4:B234,B234)</f>
        <v>1114103</v>
      </c>
      <c r="B234" s="148">
        <f>1000+VLOOKUP(E234,ABYSS!C$4:$D$177,2,0)*10+VLOOKUP(E234,ABYSS!$C$4:$F$177,4,0)</f>
        <v>1141</v>
      </c>
      <c r="C234" s="148">
        <v>115009</v>
      </c>
      <c r="D234" s="51" t="str">
        <f>VLOOKUP(C234,MONSTER!$A:$E,5,0)</f>
        <v>돌연변이 번개 슬라임 Lv.15</v>
      </c>
      <c r="E234" s="107" t="s">
        <v>2270</v>
      </c>
    </row>
    <row r="235" spans="1:5">
      <c r="A235" s="148">
        <f>1000000+B235*ID규칙_토벌_리스트_그룹_단위+COUNTIF($B$4:B235,B235)</f>
        <v>1114201</v>
      </c>
      <c r="B235" s="148">
        <f>1000+VLOOKUP(E235,ABYSS!C$4:$D$177,2,0)*10+VLOOKUP(E235,ABYSS!$C$4:$F$177,4,0)</f>
        <v>1142</v>
      </c>
      <c r="C235" s="148">
        <v>136007</v>
      </c>
      <c r="D235" s="51" t="str">
        <f>VLOOKUP(C235,MONSTER!$A:$E,5,0)</f>
        <v>번개 슬라임 Lv.36</v>
      </c>
      <c r="E235" s="107" t="s">
        <v>2271</v>
      </c>
    </row>
    <row r="236" spans="1:5">
      <c r="A236" s="148">
        <f>1000000+B236*ID규칙_토벌_리스트_그룹_단위+COUNTIF($B$4:B236,B236)</f>
        <v>1114202</v>
      </c>
      <c r="B236" s="148">
        <f>1000+VLOOKUP(E236,ABYSS!C$4:$D$177,2,0)*10+VLOOKUP(E236,ABYSS!$C$4:$F$177,4,0)</f>
        <v>1142</v>
      </c>
      <c r="C236" s="148">
        <v>136008</v>
      </c>
      <c r="D236" s="51" t="str">
        <f>VLOOKUP(C236,MONSTER!$A:$E,5,0)</f>
        <v>거대 번개 슬라임 Lv.36</v>
      </c>
      <c r="E236" s="107" t="s">
        <v>2271</v>
      </c>
    </row>
    <row r="237" spans="1:5">
      <c r="A237" s="148">
        <f>1000000+B237*ID규칙_토벌_리스트_그룹_단위+COUNTIF($B$4:B237,B237)</f>
        <v>1114203</v>
      </c>
      <c r="B237" s="148">
        <f>1000+VLOOKUP(E237,ABYSS!C$4:$D$177,2,0)*10+VLOOKUP(E237,ABYSS!$C$4:$F$177,4,0)</f>
        <v>1142</v>
      </c>
      <c r="C237" s="148">
        <v>136009</v>
      </c>
      <c r="D237" s="51" t="str">
        <f>VLOOKUP(C237,MONSTER!$A:$E,5,0)</f>
        <v>돌연변이 번개 슬라임 Lv.36</v>
      </c>
      <c r="E237" s="107" t="s">
        <v>2271</v>
      </c>
    </row>
    <row r="238" spans="1:5">
      <c r="A238" s="148">
        <f>1000000+B238*ID규칙_토벌_리스트_그룹_단위+COUNTIF($B$4:B238,B238)</f>
        <v>1114301</v>
      </c>
      <c r="B238" s="148">
        <f>1000+VLOOKUP(E238,ABYSS!C$4:$D$177,2,0)*10+VLOOKUP(E238,ABYSS!$C$4:$F$177,4,0)</f>
        <v>1143</v>
      </c>
      <c r="C238" s="148">
        <v>159008</v>
      </c>
      <c r="D238" s="51" t="str">
        <f>VLOOKUP(C238,MONSTER!$A:$E,5,0)</f>
        <v>거대 번개 슬라임 Lv.59</v>
      </c>
      <c r="E238" s="107" t="s">
        <v>2272</v>
      </c>
    </row>
    <row r="239" spans="1:5">
      <c r="A239" s="148">
        <f>1000000+B239*ID규칙_토벌_리스트_그룹_단위+COUNTIF($B$4:B239,B239)</f>
        <v>1114302</v>
      </c>
      <c r="B239" s="148">
        <f>1000+VLOOKUP(E239,ABYSS!C$4:$D$177,2,0)*10+VLOOKUP(E239,ABYSS!$C$4:$F$177,4,0)</f>
        <v>1143</v>
      </c>
      <c r="C239" s="148">
        <v>159009</v>
      </c>
      <c r="D239" s="51" t="str">
        <f>VLOOKUP(C239,MONSTER!$A:$E,5,0)</f>
        <v>돌연변이 번개 슬라임 Lv.59</v>
      </c>
      <c r="E239" s="107" t="s">
        <v>2272</v>
      </c>
    </row>
    <row r="240" spans="1:5">
      <c r="A240" s="148">
        <f>1000000+B240*ID규칙_토벌_리스트_그룹_단위+COUNTIF($B$4:B240,B240)</f>
        <v>1114303</v>
      </c>
      <c r="B240" s="148">
        <f>1000+VLOOKUP(E240,ABYSS!C$4:$D$177,2,0)*10+VLOOKUP(E240,ABYSS!$C$4:$F$177,4,0)</f>
        <v>1143</v>
      </c>
      <c r="C240" s="148">
        <v>159052</v>
      </c>
      <c r="D240" s="51" t="str">
        <f>VLOOKUP(C240,MONSTER!$A:$E,5,0)</f>
        <v>번개 치친술사 Lv.59</v>
      </c>
      <c r="E240" s="107" t="s">
        <v>2272</v>
      </c>
    </row>
    <row r="241" spans="1:5">
      <c r="A241" s="148">
        <f>1000000+B241*ID규칙_토벌_리스트_그룹_단위+COUNTIF($B$4:B241,B241)</f>
        <v>1114401</v>
      </c>
      <c r="B241" s="148">
        <f>1000+VLOOKUP(E241,ABYSS!C$4:$D$177,2,0)*10+VLOOKUP(E241,ABYSS!$C$4:$F$177,4,0)</f>
        <v>1144</v>
      </c>
      <c r="C241" s="148">
        <v>180008</v>
      </c>
      <c r="D241" s="51" t="str">
        <f>VLOOKUP(C241,MONSTER!$A:$E,5,0)</f>
        <v>거대 번개 슬라임 Lv.80</v>
      </c>
      <c r="E241" s="107" t="s">
        <v>2273</v>
      </c>
    </row>
    <row r="242" spans="1:5">
      <c r="A242" s="148">
        <f>1000000+B242*ID규칙_토벌_리스트_그룹_단위+COUNTIF($B$4:B242,B242)</f>
        <v>1114402</v>
      </c>
      <c r="B242" s="148">
        <f>1000+VLOOKUP(E242,ABYSS!C$4:$D$177,2,0)*10+VLOOKUP(E242,ABYSS!$C$4:$F$177,4,0)</f>
        <v>1144</v>
      </c>
      <c r="C242" s="148">
        <v>180009</v>
      </c>
      <c r="D242" s="51" t="str">
        <f>VLOOKUP(C242,MONSTER!$A:$E,5,0)</f>
        <v>돌연변이 번개 슬라임 Lv.80</v>
      </c>
      <c r="E242" s="107" t="s">
        <v>2273</v>
      </c>
    </row>
    <row r="243" spans="1:5">
      <c r="A243" s="148">
        <f>1000000+B243*ID규칙_토벌_리스트_그룹_단위+COUNTIF($B$4:B243,B243)</f>
        <v>1114403</v>
      </c>
      <c r="B243" s="148">
        <f>1000+VLOOKUP(E243,ABYSS!C$4:$D$177,2,0)*10+VLOOKUP(E243,ABYSS!$C$4:$F$177,4,0)</f>
        <v>1144</v>
      </c>
      <c r="C243" s="148">
        <v>180056</v>
      </c>
      <c r="D243" s="51" t="str">
        <f>VLOOKUP(C243,MONSTER!$A:$E,5,0)</f>
        <v>번개 치친술사 Lv.80</v>
      </c>
      <c r="E243" s="107" t="s">
        <v>2273</v>
      </c>
    </row>
    <row r="244" spans="1:5">
      <c r="A244" s="148">
        <f>1000000+B244*ID규칙_토벌_리스트_그룹_단위+COUNTIF($B$4:B244,B244)</f>
        <v>1114104</v>
      </c>
      <c r="B244" s="148">
        <f>1000+VLOOKUP(E244,ABYSS!C$4:$D$177,2,0)*10+VLOOKUP(E244,ABYSS!$C$4:$F$177,4,0)</f>
        <v>1141</v>
      </c>
      <c r="C244" s="148">
        <v>115007</v>
      </c>
      <c r="D244" s="51" t="str">
        <f>VLOOKUP(C244,MONSTER!$A:$E,5,0)</f>
        <v>번개 슬라임 Lv.15</v>
      </c>
      <c r="E244" s="107" t="s">
        <v>2274</v>
      </c>
    </row>
    <row r="245" spans="1:5">
      <c r="A245" s="148">
        <f>1000000+B245*ID규칙_토벌_리스트_그룹_단위+COUNTIF($B$4:B245,B245)</f>
        <v>1114105</v>
      </c>
      <c r="B245" s="148">
        <f>1000+VLOOKUP(E245,ABYSS!C$4:$D$177,2,0)*10+VLOOKUP(E245,ABYSS!$C$4:$F$177,4,0)</f>
        <v>1141</v>
      </c>
      <c r="C245" s="148">
        <v>115008</v>
      </c>
      <c r="D245" s="51" t="str">
        <f>VLOOKUP(C245,MONSTER!$A:$E,5,0)</f>
        <v>거대 번개 슬라임 Lv.15</v>
      </c>
      <c r="E245" s="107" t="s">
        <v>2274</v>
      </c>
    </row>
    <row r="246" spans="1:5">
      <c r="A246" s="148">
        <f>1000000+B246*ID규칙_토벌_리스트_그룹_단위+COUNTIF($B$4:B246,B246)</f>
        <v>1114106</v>
      </c>
      <c r="B246" s="148">
        <f>1000+VLOOKUP(E246,ABYSS!C$4:$D$177,2,0)*10+VLOOKUP(E246,ABYSS!$C$4:$F$177,4,0)</f>
        <v>1141</v>
      </c>
      <c r="C246" s="148">
        <v>115009</v>
      </c>
      <c r="D246" s="51" t="str">
        <f>VLOOKUP(C246,MONSTER!$A:$E,5,0)</f>
        <v>돌연변이 번개 슬라임 Lv.15</v>
      </c>
      <c r="E246" s="107" t="s">
        <v>2274</v>
      </c>
    </row>
    <row r="247" spans="1:5">
      <c r="A247" s="148">
        <f>1000000+B247*ID규칙_토벌_리스트_그룹_단위+COUNTIF($B$4:B247,B247)</f>
        <v>1114204</v>
      </c>
      <c r="B247" s="148">
        <f>1000+VLOOKUP(E247,ABYSS!C$4:$D$177,2,0)*10+VLOOKUP(E247,ABYSS!$C$4:$F$177,4,0)</f>
        <v>1142</v>
      </c>
      <c r="C247" s="148">
        <v>136007</v>
      </c>
      <c r="D247" s="51" t="str">
        <f>VLOOKUP(C247,MONSTER!$A:$E,5,0)</f>
        <v>번개 슬라임 Lv.36</v>
      </c>
      <c r="E247" s="107" t="s">
        <v>2275</v>
      </c>
    </row>
    <row r="248" spans="1:5">
      <c r="A248" s="148">
        <f>1000000+B248*ID규칙_토벌_리스트_그룹_단위+COUNTIF($B$4:B248,B248)</f>
        <v>1114205</v>
      </c>
      <c r="B248" s="148">
        <f>1000+VLOOKUP(E248,ABYSS!C$4:$D$177,2,0)*10+VLOOKUP(E248,ABYSS!$C$4:$F$177,4,0)</f>
        <v>1142</v>
      </c>
      <c r="C248" s="148">
        <v>136008</v>
      </c>
      <c r="D248" s="51" t="str">
        <f>VLOOKUP(C248,MONSTER!$A:$E,5,0)</f>
        <v>거대 번개 슬라임 Lv.36</v>
      </c>
      <c r="E248" s="107" t="s">
        <v>2275</v>
      </c>
    </row>
    <row r="249" spans="1:5">
      <c r="A249" s="148">
        <f>1000000+B249*ID규칙_토벌_리스트_그룹_단위+COUNTIF($B$4:B249,B249)</f>
        <v>1114206</v>
      </c>
      <c r="B249" s="148">
        <f>1000+VLOOKUP(E249,ABYSS!C$4:$D$177,2,0)*10+VLOOKUP(E249,ABYSS!$C$4:$F$177,4,0)</f>
        <v>1142</v>
      </c>
      <c r="C249" s="148">
        <v>136009</v>
      </c>
      <c r="D249" s="51" t="str">
        <f>VLOOKUP(C249,MONSTER!$A:$E,5,0)</f>
        <v>돌연변이 번개 슬라임 Lv.36</v>
      </c>
      <c r="E249" s="107" t="s">
        <v>2275</v>
      </c>
    </row>
    <row r="250" spans="1:5">
      <c r="A250" s="148">
        <f>1000000+B250*ID규칙_토벌_리스트_그룹_단위+COUNTIF($B$4:B250,B250)</f>
        <v>1114304</v>
      </c>
      <c r="B250" s="148">
        <f>1000+VLOOKUP(E250,ABYSS!C$4:$D$177,2,0)*10+VLOOKUP(E250,ABYSS!$C$4:$F$177,4,0)</f>
        <v>1143</v>
      </c>
      <c r="C250" s="148">
        <v>159008</v>
      </c>
      <c r="D250" s="51" t="str">
        <f>VLOOKUP(C250,MONSTER!$A:$E,5,0)</f>
        <v>거대 번개 슬라임 Lv.59</v>
      </c>
      <c r="E250" s="107" t="s">
        <v>2276</v>
      </c>
    </row>
    <row r="251" spans="1:5">
      <c r="A251" s="148">
        <f>1000000+B251*ID규칙_토벌_리스트_그룹_단위+COUNTIF($B$4:B251,B251)</f>
        <v>1114305</v>
      </c>
      <c r="B251" s="148">
        <f>1000+VLOOKUP(E251,ABYSS!C$4:$D$177,2,0)*10+VLOOKUP(E251,ABYSS!$C$4:$F$177,4,0)</f>
        <v>1143</v>
      </c>
      <c r="C251" s="148">
        <v>159009</v>
      </c>
      <c r="D251" s="51" t="str">
        <f>VLOOKUP(C251,MONSTER!$A:$E,5,0)</f>
        <v>돌연변이 번개 슬라임 Lv.59</v>
      </c>
      <c r="E251" s="107" t="s">
        <v>2276</v>
      </c>
    </row>
    <row r="252" spans="1:5">
      <c r="A252" s="148">
        <f>1000000+B252*ID규칙_토벌_리스트_그룹_단위+COUNTIF($B$4:B252,B252)</f>
        <v>1114306</v>
      </c>
      <c r="B252" s="148">
        <f>1000+VLOOKUP(E252,ABYSS!C$4:$D$177,2,0)*10+VLOOKUP(E252,ABYSS!$C$4:$F$177,4,0)</f>
        <v>1143</v>
      </c>
      <c r="C252" s="148">
        <v>159052</v>
      </c>
      <c r="D252" s="51" t="str">
        <f>VLOOKUP(C252,MONSTER!$A:$E,5,0)</f>
        <v>번개 치친술사 Lv.59</v>
      </c>
      <c r="E252" s="107" t="s">
        <v>2276</v>
      </c>
    </row>
    <row r="253" spans="1:5">
      <c r="A253" s="148">
        <f>1000000+B253*ID규칙_토벌_리스트_그룹_단위+COUNTIF($B$4:B253,B253)</f>
        <v>1114404</v>
      </c>
      <c r="B253" s="148">
        <f>1000+VLOOKUP(E253,ABYSS!C$4:$D$177,2,0)*10+VLOOKUP(E253,ABYSS!$C$4:$F$177,4,0)</f>
        <v>1144</v>
      </c>
      <c r="C253" s="148">
        <v>180008</v>
      </c>
      <c r="D253" s="51" t="str">
        <f>VLOOKUP(C253,MONSTER!$A:$E,5,0)</f>
        <v>거대 번개 슬라임 Lv.80</v>
      </c>
      <c r="E253" s="107" t="s">
        <v>2277</v>
      </c>
    </row>
    <row r="254" spans="1:5">
      <c r="A254" s="148">
        <f>1000000+B254*ID규칙_토벌_리스트_그룹_단위+COUNTIF($B$4:B254,B254)</f>
        <v>1114405</v>
      </c>
      <c r="B254" s="148">
        <f>1000+VLOOKUP(E254,ABYSS!C$4:$D$177,2,0)*10+VLOOKUP(E254,ABYSS!$C$4:$F$177,4,0)</f>
        <v>1144</v>
      </c>
      <c r="C254" s="148">
        <v>180009</v>
      </c>
      <c r="D254" s="51" t="str">
        <f>VLOOKUP(C254,MONSTER!$A:$E,5,0)</f>
        <v>돌연변이 번개 슬라임 Lv.80</v>
      </c>
      <c r="E254" s="107" t="s">
        <v>2277</v>
      </c>
    </row>
    <row r="255" spans="1:5">
      <c r="A255" s="148">
        <f>1000000+B255*ID규칙_토벌_리스트_그룹_단위+COUNTIF($B$4:B255,B255)</f>
        <v>1114406</v>
      </c>
      <c r="B255" s="148">
        <f>1000+VLOOKUP(E255,ABYSS!C$4:$D$177,2,0)*10+VLOOKUP(E255,ABYSS!$C$4:$F$177,4,0)</f>
        <v>1144</v>
      </c>
      <c r="C255" s="148">
        <v>180056</v>
      </c>
      <c r="D255" s="51" t="str">
        <f>VLOOKUP(C255,MONSTER!$A:$E,5,0)</f>
        <v>번개 치친술사 Lv.80</v>
      </c>
      <c r="E255" s="107" t="s">
        <v>2277</v>
      </c>
    </row>
    <row r="256" spans="1:5">
      <c r="A256" s="148">
        <f>1000000+B256*ID규칙_토벌_리스트_그룹_단위+COUNTIF($B$4:B256,B256)</f>
        <v>1114107</v>
      </c>
      <c r="B256" s="148">
        <f>1000+VLOOKUP(E256,ABYSS!C$4:$D$177,2,0)*10+VLOOKUP(E256,ABYSS!$C$4:$F$177,4,0)</f>
        <v>1141</v>
      </c>
      <c r="C256" s="148">
        <v>115007</v>
      </c>
      <c r="D256" s="51" t="str">
        <f>VLOOKUP(C256,MONSTER!$A:$E,5,0)</f>
        <v>번개 슬라임 Lv.15</v>
      </c>
      <c r="E256" s="107" t="s">
        <v>2278</v>
      </c>
    </row>
    <row r="257" spans="1:5">
      <c r="A257" s="148">
        <f>1000000+B257*ID규칙_토벌_리스트_그룹_단위+COUNTIF($B$4:B257,B257)</f>
        <v>1114108</v>
      </c>
      <c r="B257" s="148">
        <f>1000+VLOOKUP(E257,ABYSS!C$4:$D$177,2,0)*10+VLOOKUP(E257,ABYSS!$C$4:$F$177,4,0)</f>
        <v>1141</v>
      </c>
      <c r="C257" s="148">
        <v>115008</v>
      </c>
      <c r="D257" s="51" t="str">
        <f>VLOOKUP(C257,MONSTER!$A:$E,5,0)</f>
        <v>거대 번개 슬라임 Lv.15</v>
      </c>
      <c r="E257" s="107" t="s">
        <v>2278</v>
      </c>
    </row>
    <row r="258" spans="1:5">
      <c r="A258" s="148">
        <f>1000000+B258*ID규칙_토벌_리스트_그룹_단위+COUNTIF($B$4:B258,B258)</f>
        <v>1114109</v>
      </c>
      <c r="B258" s="148">
        <f>1000+VLOOKUP(E258,ABYSS!C$4:$D$177,2,0)*10+VLOOKUP(E258,ABYSS!$C$4:$F$177,4,0)</f>
        <v>1141</v>
      </c>
      <c r="C258" s="148">
        <v>115009</v>
      </c>
      <c r="D258" s="51" t="str">
        <f>VLOOKUP(C258,MONSTER!$A:$E,5,0)</f>
        <v>돌연변이 번개 슬라임 Lv.15</v>
      </c>
      <c r="E258" s="107" t="s">
        <v>2278</v>
      </c>
    </row>
    <row r="259" spans="1:5">
      <c r="A259" s="148">
        <f>1000000+B259*ID규칙_토벌_리스트_그룹_단위+COUNTIF($B$4:B259,B259)</f>
        <v>1114207</v>
      </c>
      <c r="B259" s="148">
        <f>1000+VLOOKUP(E259,ABYSS!C$4:$D$177,2,0)*10+VLOOKUP(E259,ABYSS!$C$4:$F$177,4,0)</f>
        <v>1142</v>
      </c>
      <c r="C259" s="148">
        <v>136007</v>
      </c>
      <c r="D259" s="51" t="str">
        <f>VLOOKUP(C259,MONSTER!$A:$E,5,0)</f>
        <v>번개 슬라임 Lv.36</v>
      </c>
      <c r="E259" s="107" t="s">
        <v>2279</v>
      </c>
    </row>
    <row r="260" spans="1:5">
      <c r="A260" s="148">
        <f>1000000+B260*ID규칙_토벌_리스트_그룹_단위+COUNTIF($B$4:B260,B260)</f>
        <v>1114208</v>
      </c>
      <c r="B260" s="148">
        <f>1000+VLOOKUP(E260,ABYSS!C$4:$D$177,2,0)*10+VLOOKUP(E260,ABYSS!$C$4:$F$177,4,0)</f>
        <v>1142</v>
      </c>
      <c r="C260" s="148">
        <v>136008</v>
      </c>
      <c r="D260" s="51" t="str">
        <f>VLOOKUP(C260,MONSTER!$A:$E,5,0)</f>
        <v>거대 번개 슬라임 Lv.36</v>
      </c>
      <c r="E260" s="107" t="s">
        <v>2279</v>
      </c>
    </row>
    <row r="261" spans="1:5">
      <c r="A261" s="148">
        <f>1000000+B261*ID규칙_토벌_리스트_그룹_단위+COUNTIF($B$4:B261,B261)</f>
        <v>1114209</v>
      </c>
      <c r="B261" s="148">
        <f>1000+VLOOKUP(E261,ABYSS!C$4:$D$177,2,0)*10+VLOOKUP(E261,ABYSS!$C$4:$F$177,4,0)</f>
        <v>1142</v>
      </c>
      <c r="C261" s="148">
        <v>136009</v>
      </c>
      <c r="D261" s="51" t="str">
        <f>VLOOKUP(C261,MONSTER!$A:$E,5,0)</f>
        <v>돌연변이 번개 슬라임 Lv.36</v>
      </c>
      <c r="E261" s="107" t="s">
        <v>2279</v>
      </c>
    </row>
    <row r="262" spans="1:5">
      <c r="A262" s="148">
        <f>1000000+B262*ID규칙_토벌_리스트_그룹_단위+COUNTIF($B$4:B262,B262)</f>
        <v>1114307</v>
      </c>
      <c r="B262" s="148">
        <f>1000+VLOOKUP(E262,ABYSS!C$4:$D$177,2,0)*10+VLOOKUP(E262,ABYSS!$C$4:$F$177,4,0)</f>
        <v>1143</v>
      </c>
      <c r="C262" s="148">
        <v>159008</v>
      </c>
      <c r="D262" s="51" t="str">
        <f>VLOOKUP(C262,MONSTER!$A:$E,5,0)</f>
        <v>거대 번개 슬라임 Lv.59</v>
      </c>
      <c r="E262" s="107" t="s">
        <v>2280</v>
      </c>
    </row>
    <row r="263" spans="1:5">
      <c r="A263" s="148">
        <f>1000000+B263*ID규칙_토벌_리스트_그룹_단위+COUNTIF($B$4:B263,B263)</f>
        <v>1114308</v>
      </c>
      <c r="B263" s="148">
        <f>1000+VLOOKUP(E263,ABYSS!C$4:$D$177,2,0)*10+VLOOKUP(E263,ABYSS!$C$4:$F$177,4,0)</f>
        <v>1143</v>
      </c>
      <c r="C263" s="148">
        <v>159009</v>
      </c>
      <c r="D263" s="51" t="str">
        <f>VLOOKUP(C263,MONSTER!$A:$E,5,0)</f>
        <v>돌연변이 번개 슬라임 Lv.59</v>
      </c>
      <c r="E263" s="107" t="s">
        <v>2280</v>
      </c>
    </row>
    <row r="264" spans="1:5">
      <c r="A264" s="148">
        <f>1000000+B264*ID규칙_토벌_리스트_그룹_단위+COUNTIF($B$4:B264,B264)</f>
        <v>1114309</v>
      </c>
      <c r="B264" s="148">
        <f>1000+VLOOKUP(E264,ABYSS!C$4:$D$177,2,0)*10+VLOOKUP(E264,ABYSS!$C$4:$F$177,4,0)</f>
        <v>1143</v>
      </c>
      <c r="C264" s="148">
        <v>159052</v>
      </c>
      <c r="D264" s="51" t="str">
        <f>VLOOKUP(C264,MONSTER!$A:$E,5,0)</f>
        <v>번개 치친술사 Lv.59</v>
      </c>
      <c r="E264" s="107" t="s">
        <v>2280</v>
      </c>
    </row>
    <row r="265" spans="1:5">
      <c r="A265" s="148">
        <f>1000000+B265*ID규칙_토벌_리스트_그룹_단위+COUNTIF($B$4:B265,B265)</f>
        <v>1114407</v>
      </c>
      <c r="B265" s="148">
        <f>1000+VLOOKUP(E265,ABYSS!C$4:$D$177,2,0)*10+VLOOKUP(E265,ABYSS!$C$4:$F$177,4,0)</f>
        <v>1144</v>
      </c>
      <c r="C265" s="148">
        <v>180008</v>
      </c>
      <c r="D265" s="51" t="str">
        <f>VLOOKUP(C265,MONSTER!$A:$E,5,0)</f>
        <v>거대 번개 슬라임 Lv.80</v>
      </c>
      <c r="E265" s="107" t="s">
        <v>2281</v>
      </c>
    </row>
    <row r="266" spans="1:5">
      <c r="A266" s="148">
        <f>1000000+B266*ID규칙_토벌_리스트_그룹_단위+COUNTIF($B$4:B266,B266)</f>
        <v>1114408</v>
      </c>
      <c r="B266" s="148">
        <f>1000+VLOOKUP(E266,ABYSS!C$4:$D$177,2,0)*10+VLOOKUP(E266,ABYSS!$C$4:$F$177,4,0)</f>
        <v>1144</v>
      </c>
      <c r="C266" s="148">
        <v>180009</v>
      </c>
      <c r="D266" s="51" t="str">
        <f>VLOOKUP(C266,MONSTER!$A:$E,5,0)</f>
        <v>돌연변이 번개 슬라임 Lv.80</v>
      </c>
      <c r="E266" s="107" t="s">
        <v>2281</v>
      </c>
    </row>
    <row r="267" spans="1:5">
      <c r="A267" s="148">
        <f>1000000+B267*ID규칙_토벌_리스트_그룹_단위+COUNTIF($B$4:B267,B267)</f>
        <v>1114409</v>
      </c>
      <c r="B267" s="148">
        <f>1000+VLOOKUP(E267,ABYSS!C$4:$D$177,2,0)*10+VLOOKUP(E267,ABYSS!$C$4:$F$177,4,0)</f>
        <v>1144</v>
      </c>
      <c r="C267" s="148">
        <v>180056</v>
      </c>
      <c r="D267" s="51" t="str">
        <f>VLOOKUP(C267,MONSTER!$A:$E,5,0)</f>
        <v>번개 치친술사 Lv.80</v>
      </c>
      <c r="E267" s="107" t="s">
        <v>2281</v>
      </c>
    </row>
    <row r="268" spans="1:5">
      <c r="A268" s="148">
        <f>1000000+B268*ID규칙_토벌_리스트_그룹_단위+COUNTIF($B$4:B268,B268)</f>
        <v>1115101</v>
      </c>
      <c r="B268" s="148">
        <f>1000+VLOOKUP(E268,ABYSS!C$4:$D$177,2,0)*10+VLOOKUP(E268,ABYSS!$C$4:$F$177,4,0)</f>
        <v>1151</v>
      </c>
      <c r="C268" s="148">
        <v>115003</v>
      </c>
      <c r="D268" s="51" t="str">
        <f>VLOOKUP(C268,MONSTER!$A:$E,5,0)</f>
        <v>물 슬라임 Lv.15</v>
      </c>
      <c r="E268" s="107" t="s">
        <v>2282</v>
      </c>
    </row>
    <row r="269" spans="1:5">
      <c r="A269" s="148">
        <f>1000000+B269*ID규칙_토벌_리스트_그룹_단위+COUNTIF($B$4:B269,B269)</f>
        <v>1115102</v>
      </c>
      <c r="B269" s="148">
        <f>1000+VLOOKUP(E269,ABYSS!C$4:$D$177,2,0)*10+VLOOKUP(E269,ABYSS!$C$4:$F$177,4,0)</f>
        <v>1151</v>
      </c>
      <c r="C269" s="148">
        <v>115004</v>
      </c>
      <c r="D269" s="51" t="str">
        <f>VLOOKUP(C269,MONSTER!$A:$E,5,0)</f>
        <v>거대 물 슬라임 Lv.15</v>
      </c>
      <c r="E269" s="107" t="s">
        <v>2282</v>
      </c>
    </row>
    <row r="270" spans="1:5">
      <c r="A270" s="148">
        <f>1000000+B270*ID규칙_토벌_리스트_그룹_단위+COUNTIF($B$4:B270,B270)</f>
        <v>1115103</v>
      </c>
      <c r="B270" s="148">
        <f>1000+VLOOKUP(E270,ABYSS!C$4:$D$177,2,0)*10+VLOOKUP(E270,ABYSS!$C$4:$F$177,4,0)</f>
        <v>1151</v>
      </c>
      <c r="C270" s="148">
        <v>115001</v>
      </c>
      <c r="D270" s="51" t="str">
        <f>VLOOKUP(C270,MONSTER!$A:$E,5,0)</f>
        <v>화염 슬라임 Lv.15</v>
      </c>
      <c r="E270" s="107" t="s">
        <v>2282</v>
      </c>
    </row>
    <row r="271" spans="1:5">
      <c r="A271" s="148">
        <f>1000000+B271*ID규칙_토벌_리스트_그룹_단위+COUNTIF($B$4:B271,B271)</f>
        <v>1115104</v>
      </c>
      <c r="B271" s="148">
        <f>1000+VLOOKUP(E271,ABYSS!C$4:$D$177,2,0)*10+VLOOKUP(E271,ABYSS!$C$4:$F$177,4,0)</f>
        <v>1151</v>
      </c>
      <c r="C271" s="148">
        <v>115002</v>
      </c>
      <c r="D271" s="51" t="str">
        <f>VLOOKUP(C271,MONSTER!$A:$E,5,0)</f>
        <v>거대 화염 슬라임 Lv.15</v>
      </c>
      <c r="E271" s="107" t="s">
        <v>2282</v>
      </c>
    </row>
    <row r="272" spans="1:5">
      <c r="A272" s="148">
        <f>1000000+B272*ID규칙_토벌_리스트_그룹_단위+COUNTIF($B$4:B272,B272)</f>
        <v>1115201</v>
      </c>
      <c r="B272" s="148">
        <f>1000+VLOOKUP(E272,ABYSS!C$4:$D$177,2,0)*10+VLOOKUP(E272,ABYSS!$C$4:$F$177,4,0)</f>
        <v>1152</v>
      </c>
      <c r="C272" s="148">
        <v>136004</v>
      </c>
      <c r="D272" s="51" t="str">
        <f>VLOOKUP(C272,MONSTER!$A:$E,5,0)</f>
        <v>거대 물 슬라임 Lv.36</v>
      </c>
      <c r="E272" s="107" t="s">
        <v>2283</v>
      </c>
    </row>
    <row r="273" spans="1:5">
      <c r="A273" s="148">
        <f>1000000+B273*ID규칙_토벌_리스트_그룹_단위+COUNTIF($B$4:B273,B273)</f>
        <v>1115202</v>
      </c>
      <c r="B273" s="148">
        <f>1000+VLOOKUP(E273,ABYSS!C$4:$D$177,2,0)*10+VLOOKUP(E273,ABYSS!$C$4:$F$177,4,0)</f>
        <v>1152</v>
      </c>
      <c r="C273" s="148">
        <v>136002</v>
      </c>
      <c r="D273" s="51" t="str">
        <f>VLOOKUP(C273,MONSTER!$A:$E,5,0)</f>
        <v>거대 화염 슬라임 Lv.36</v>
      </c>
      <c r="E273" s="107" t="s">
        <v>2283</v>
      </c>
    </row>
    <row r="274" spans="1:5">
      <c r="A274" s="148">
        <f>1000000+B274*ID규칙_토벌_리스트_그룹_단위+COUNTIF($B$4:B274,B274)</f>
        <v>1115301</v>
      </c>
      <c r="B274" s="148">
        <f>1000+VLOOKUP(E274,ABYSS!C$4:$D$177,2,0)*10+VLOOKUP(E274,ABYSS!$C$4:$F$177,4,0)</f>
        <v>1153</v>
      </c>
      <c r="C274" s="148">
        <v>159004</v>
      </c>
      <c r="D274" s="51" t="str">
        <f>VLOOKUP(C274,MONSTER!$A:$E,5,0)</f>
        <v>거대 물 슬라임 Lv.59</v>
      </c>
      <c r="E274" s="107" t="s">
        <v>2284</v>
      </c>
    </row>
    <row r="275" spans="1:5">
      <c r="A275" s="148">
        <f>1000000+B275*ID규칙_토벌_리스트_그룹_단위+COUNTIF($B$4:B275,B275)</f>
        <v>1115302</v>
      </c>
      <c r="B275" s="148">
        <f>1000+VLOOKUP(E275,ABYSS!C$4:$D$177,2,0)*10+VLOOKUP(E275,ABYSS!$C$4:$F$177,4,0)</f>
        <v>1153</v>
      </c>
      <c r="C275" s="148">
        <v>159002</v>
      </c>
      <c r="D275" s="51" t="str">
        <f>VLOOKUP(C275,MONSTER!$A:$E,5,0)</f>
        <v>거대 화염 슬라임 Lv.59</v>
      </c>
      <c r="E275" s="107" t="s">
        <v>2284</v>
      </c>
    </row>
    <row r="276" spans="1:5">
      <c r="A276" s="148">
        <f>1000000+B276*ID규칙_토벌_리스트_그룹_단위+COUNTIF($B$4:B276,B276)</f>
        <v>1115303</v>
      </c>
      <c r="B276" s="148">
        <f>1000+VLOOKUP(E276,ABYSS!C$4:$D$177,2,0)*10+VLOOKUP(E276,ABYSS!$C$4:$F$177,4,0)</f>
        <v>1153</v>
      </c>
      <c r="C276" s="148">
        <v>159044</v>
      </c>
      <c r="D276" s="51" t="str">
        <f>VLOOKUP(C276,MONSTER!$A:$E,5,0)</f>
        <v>물의 심연 메이지 Lv.59</v>
      </c>
      <c r="E276" s="107" t="s">
        <v>2284</v>
      </c>
    </row>
    <row r="277" spans="1:5">
      <c r="A277" s="148">
        <f>1000000+B277*ID규칙_토벌_리스트_그룹_단위+COUNTIF($B$4:B277,B277)</f>
        <v>1115304</v>
      </c>
      <c r="B277" s="148">
        <f>1000+VLOOKUP(E277,ABYSS!C$4:$D$177,2,0)*10+VLOOKUP(E277,ABYSS!$C$4:$F$177,4,0)</f>
        <v>1153</v>
      </c>
      <c r="C277" s="148">
        <v>159043</v>
      </c>
      <c r="D277" s="51" t="str">
        <f>VLOOKUP(C277,MONSTER!$A:$E,5,0)</f>
        <v>화염의 심연 메이지 Lv.59</v>
      </c>
      <c r="E277" s="107" t="s">
        <v>2284</v>
      </c>
    </row>
    <row r="278" spans="1:5">
      <c r="A278" s="148">
        <f>1000000+B278*ID규칙_토벌_리스트_그룹_단위+COUNTIF($B$4:B278,B278)</f>
        <v>1115401</v>
      </c>
      <c r="B278" s="148">
        <f>1000+VLOOKUP(E278,ABYSS!C$4:$D$177,2,0)*10+VLOOKUP(E278,ABYSS!$C$4:$F$177,4,0)</f>
        <v>1154</v>
      </c>
      <c r="C278" s="148">
        <v>180021</v>
      </c>
      <c r="D278" s="51" t="str">
        <f>VLOOKUP(C278,MONSTER!$A:$E,5,0)</f>
        <v>번개탄 츄츄 Lv.80</v>
      </c>
      <c r="E278" s="107" t="s">
        <v>2285</v>
      </c>
    </row>
    <row r="279" spans="1:5">
      <c r="A279" s="148">
        <f>1000000+B279*ID규칙_토벌_리스트_그룹_단위+COUNTIF($B$4:B279,B279)</f>
        <v>1115402</v>
      </c>
      <c r="B279" s="148">
        <f>1000+VLOOKUP(E279,ABYSS!C$4:$D$177,2,0)*10+VLOOKUP(E279,ABYSS!$C$4:$F$177,4,0)</f>
        <v>1154</v>
      </c>
      <c r="C279" s="148">
        <v>180008</v>
      </c>
      <c r="D279" s="51" t="str">
        <f>VLOOKUP(C279,MONSTER!$A:$E,5,0)</f>
        <v>거대 번개 슬라임 Lv.80</v>
      </c>
      <c r="E279" s="107" t="s">
        <v>2285</v>
      </c>
    </row>
    <row r="280" spans="1:5">
      <c r="A280" s="148">
        <f>1000000+B280*ID규칙_토벌_리스트_그룹_단위+COUNTIF($B$4:B280,B280)</f>
        <v>1115403</v>
      </c>
      <c r="B280" s="148">
        <f>1000+VLOOKUP(E280,ABYSS!C$4:$D$177,2,0)*10+VLOOKUP(E280,ABYSS!$C$4:$F$177,4,0)</f>
        <v>1154</v>
      </c>
      <c r="C280" s="148">
        <v>180009</v>
      </c>
      <c r="D280" s="51" t="str">
        <f>VLOOKUP(C280,MONSTER!$A:$E,5,0)</f>
        <v>돌연변이 번개 슬라임 Lv.80</v>
      </c>
      <c r="E280" s="107" t="s">
        <v>2285</v>
      </c>
    </row>
    <row r="281" spans="1:5">
      <c r="A281" s="148">
        <f>1000000+B281*ID규칙_토벌_리스트_그룹_단위+COUNTIF($B$4:B281,B281)</f>
        <v>1115404</v>
      </c>
      <c r="B281" s="148">
        <f>1000+VLOOKUP(E281,ABYSS!C$4:$D$177,2,0)*10+VLOOKUP(E281,ABYSS!$C$4:$F$177,4,0)</f>
        <v>1154</v>
      </c>
      <c r="C281" s="148">
        <v>180035</v>
      </c>
      <c r="D281" s="51" t="str">
        <f>VLOOKUP(C281,MONSTER!$A:$E,5,0)</f>
        <v>번개도끼 츄츄 폭도 Lv.80</v>
      </c>
      <c r="E281" s="107" t="s">
        <v>2285</v>
      </c>
    </row>
    <row r="282" spans="1:5">
      <c r="A282" s="148">
        <f>1000000+B282*ID규칙_토벌_리스트_그룹_단위+COUNTIF($B$4:B282,B282)</f>
        <v>1115105</v>
      </c>
      <c r="B282" s="148">
        <f>1000+VLOOKUP(E282,ABYSS!C$4:$D$177,2,0)*10+VLOOKUP(E282,ABYSS!$C$4:$F$177,4,0)</f>
        <v>1151</v>
      </c>
      <c r="C282" s="148">
        <v>115003</v>
      </c>
      <c r="D282" s="51" t="str">
        <f>VLOOKUP(C282,MONSTER!$A:$E,5,0)</f>
        <v>물 슬라임 Lv.15</v>
      </c>
      <c r="E282" s="107" t="s">
        <v>2286</v>
      </c>
    </row>
    <row r="283" spans="1:5">
      <c r="A283" s="148">
        <f>1000000+B283*ID규칙_토벌_리스트_그룹_단위+COUNTIF($B$4:B283,B283)</f>
        <v>1115106</v>
      </c>
      <c r="B283" s="148">
        <f>1000+VLOOKUP(E283,ABYSS!C$4:$D$177,2,0)*10+VLOOKUP(E283,ABYSS!$C$4:$F$177,4,0)</f>
        <v>1151</v>
      </c>
      <c r="C283" s="148">
        <v>115004</v>
      </c>
      <c r="D283" s="51" t="str">
        <f>VLOOKUP(C283,MONSTER!$A:$E,5,0)</f>
        <v>거대 물 슬라임 Lv.15</v>
      </c>
      <c r="E283" s="107" t="s">
        <v>2286</v>
      </c>
    </row>
    <row r="284" spans="1:5">
      <c r="A284" s="148">
        <f>1000000+B284*ID규칙_토벌_리스트_그룹_단위+COUNTIF($B$4:B284,B284)</f>
        <v>1115107</v>
      </c>
      <c r="B284" s="148">
        <f>1000+VLOOKUP(E284,ABYSS!C$4:$D$177,2,0)*10+VLOOKUP(E284,ABYSS!$C$4:$F$177,4,0)</f>
        <v>1151</v>
      </c>
      <c r="C284" s="148">
        <v>115001</v>
      </c>
      <c r="D284" s="51" t="str">
        <f>VLOOKUP(C284,MONSTER!$A:$E,5,0)</f>
        <v>화염 슬라임 Lv.15</v>
      </c>
      <c r="E284" s="107" t="s">
        <v>2286</v>
      </c>
    </row>
    <row r="285" spans="1:5">
      <c r="A285" s="148">
        <f>1000000+B285*ID규칙_토벌_리스트_그룹_단위+COUNTIF($B$4:B285,B285)</f>
        <v>1115108</v>
      </c>
      <c r="B285" s="148">
        <f>1000+VLOOKUP(E285,ABYSS!C$4:$D$177,2,0)*10+VLOOKUP(E285,ABYSS!$C$4:$F$177,4,0)</f>
        <v>1151</v>
      </c>
      <c r="C285" s="148">
        <v>115002</v>
      </c>
      <c r="D285" s="51" t="str">
        <f>VLOOKUP(C285,MONSTER!$A:$E,5,0)</f>
        <v>거대 화염 슬라임 Lv.15</v>
      </c>
      <c r="E285" s="107" t="s">
        <v>2286</v>
      </c>
    </row>
    <row r="286" spans="1:5">
      <c r="A286" s="148">
        <f>1000000+B286*ID규칙_토벌_리스트_그룹_단위+COUNTIF($B$4:B286,B286)</f>
        <v>1115203</v>
      </c>
      <c r="B286" s="148">
        <f>1000+VLOOKUP(E286,ABYSS!C$4:$D$177,2,0)*10+VLOOKUP(E286,ABYSS!$C$4:$F$177,4,0)</f>
        <v>1152</v>
      </c>
      <c r="C286" s="148">
        <v>136004</v>
      </c>
      <c r="D286" s="51" t="str">
        <f>VLOOKUP(C286,MONSTER!$A:$E,5,0)</f>
        <v>거대 물 슬라임 Lv.36</v>
      </c>
      <c r="E286" s="107" t="s">
        <v>2287</v>
      </c>
    </row>
    <row r="287" spans="1:5">
      <c r="A287" s="148">
        <f>1000000+B287*ID규칙_토벌_리스트_그룹_단위+COUNTIF($B$4:B287,B287)</f>
        <v>1115204</v>
      </c>
      <c r="B287" s="148">
        <f>1000+VLOOKUP(E287,ABYSS!C$4:$D$177,2,0)*10+VLOOKUP(E287,ABYSS!$C$4:$F$177,4,0)</f>
        <v>1152</v>
      </c>
      <c r="C287" s="148">
        <v>136002</v>
      </c>
      <c r="D287" s="51" t="str">
        <f>VLOOKUP(C287,MONSTER!$A:$E,5,0)</f>
        <v>거대 화염 슬라임 Lv.36</v>
      </c>
      <c r="E287" s="107" t="s">
        <v>2287</v>
      </c>
    </row>
    <row r="288" spans="1:5">
      <c r="A288" s="148">
        <f>1000000+B288*ID규칙_토벌_리스트_그룹_단위+COUNTIF($B$4:B288,B288)</f>
        <v>1115305</v>
      </c>
      <c r="B288" s="148">
        <f>1000+VLOOKUP(E288,ABYSS!C$4:$D$177,2,0)*10+VLOOKUP(E288,ABYSS!$C$4:$F$177,4,0)</f>
        <v>1153</v>
      </c>
      <c r="C288" s="148">
        <v>159004</v>
      </c>
      <c r="D288" s="51" t="str">
        <f>VLOOKUP(C288,MONSTER!$A:$E,5,0)</f>
        <v>거대 물 슬라임 Lv.59</v>
      </c>
      <c r="E288" s="107" t="s">
        <v>2288</v>
      </c>
    </row>
    <row r="289" spans="1:5">
      <c r="A289" s="148">
        <f>1000000+B289*ID규칙_토벌_리스트_그룹_단위+COUNTIF($B$4:B289,B289)</f>
        <v>1115306</v>
      </c>
      <c r="B289" s="148">
        <f>1000+VLOOKUP(E289,ABYSS!C$4:$D$177,2,0)*10+VLOOKUP(E289,ABYSS!$C$4:$F$177,4,0)</f>
        <v>1153</v>
      </c>
      <c r="C289" s="148">
        <v>159002</v>
      </c>
      <c r="D289" s="51" t="str">
        <f>VLOOKUP(C289,MONSTER!$A:$E,5,0)</f>
        <v>거대 화염 슬라임 Lv.59</v>
      </c>
      <c r="E289" s="107" t="s">
        <v>2288</v>
      </c>
    </row>
    <row r="290" spans="1:5">
      <c r="A290" s="148">
        <f>1000000+B290*ID규칙_토벌_리스트_그룹_단위+COUNTIF($B$4:B290,B290)</f>
        <v>1115307</v>
      </c>
      <c r="B290" s="148">
        <f>1000+VLOOKUP(E290,ABYSS!C$4:$D$177,2,0)*10+VLOOKUP(E290,ABYSS!$C$4:$F$177,4,0)</f>
        <v>1153</v>
      </c>
      <c r="C290" s="148">
        <v>159044</v>
      </c>
      <c r="D290" s="51" t="str">
        <f>VLOOKUP(C290,MONSTER!$A:$E,5,0)</f>
        <v>물의 심연 메이지 Lv.59</v>
      </c>
      <c r="E290" s="107" t="s">
        <v>2288</v>
      </c>
    </row>
    <row r="291" spans="1:5">
      <c r="A291" s="148">
        <f>1000000+B291*ID규칙_토벌_리스트_그룹_단위+COUNTIF($B$4:B291,B291)</f>
        <v>1115308</v>
      </c>
      <c r="B291" s="148">
        <f>1000+VLOOKUP(E291,ABYSS!C$4:$D$177,2,0)*10+VLOOKUP(E291,ABYSS!$C$4:$F$177,4,0)</f>
        <v>1153</v>
      </c>
      <c r="C291" s="148">
        <v>159043</v>
      </c>
      <c r="D291" s="51" t="str">
        <f>VLOOKUP(C291,MONSTER!$A:$E,5,0)</f>
        <v>화염의 심연 메이지 Lv.59</v>
      </c>
      <c r="E291" s="107" t="s">
        <v>2288</v>
      </c>
    </row>
    <row r="292" spans="1:5">
      <c r="A292" s="148">
        <f>1000000+B292*ID규칙_토벌_리스트_그룹_단위+COUNTIF($B$4:B292,B292)</f>
        <v>1115405</v>
      </c>
      <c r="B292" s="148">
        <f>1000+VLOOKUP(E292,ABYSS!C$4:$D$177,2,0)*10+VLOOKUP(E292,ABYSS!$C$4:$F$177,4,0)</f>
        <v>1154</v>
      </c>
      <c r="C292" s="148">
        <v>180021</v>
      </c>
      <c r="D292" s="51" t="str">
        <f>VLOOKUP(C292,MONSTER!$A:$E,5,0)</f>
        <v>번개탄 츄츄 Lv.80</v>
      </c>
      <c r="E292" s="107" t="s">
        <v>2289</v>
      </c>
    </row>
    <row r="293" spans="1:5">
      <c r="A293" s="148">
        <f>1000000+B293*ID규칙_토벌_리스트_그룹_단위+COUNTIF($B$4:B293,B293)</f>
        <v>1115406</v>
      </c>
      <c r="B293" s="148">
        <f>1000+VLOOKUP(E293,ABYSS!C$4:$D$177,2,0)*10+VLOOKUP(E293,ABYSS!$C$4:$F$177,4,0)</f>
        <v>1154</v>
      </c>
      <c r="C293" s="148">
        <v>180008</v>
      </c>
      <c r="D293" s="51" t="str">
        <f>VLOOKUP(C293,MONSTER!$A:$E,5,0)</f>
        <v>거대 번개 슬라임 Lv.80</v>
      </c>
      <c r="E293" s="107" t="s">
        <v>2289</v>
      </c>
    </row>
    <row r="294" spans="1:5">
      <c r="A294" s="148">
        <f>1000000+B294*ID규칙_토벌_리스트_그룹_단위+COUNTIF($B$4:B294,B294)</f>
        <v>1115407</v>
      </c>
      <c r="B294" s="148">
        <f>1000+VLOOKUP(E294,ABYSS!C$4:$D$177,2,0)*10+VLOOKUP(E294,ABYSS!$C$4:$F$177,4,0)</f>
        <v>1154</v>
      </c>
      <c r="C294" s="148">
        <v>180009</v>
      </c>
      <c r="D294" s="51" t="str">
        <f>VLOOKUP(C294,MONSTER!$A:$E,5,0)</f>
        <v>돌연변이 번개 슬라임 Lv.80</v>
      </c>
      <c r="E294" s="107" t="s">
        <v>2289</v>
      </c>
    </row>
    <row r="295" spans="1:5">
      <c r="A295" s="148">
        <f>1000000+B295*ID규칙_토벌_리스트_그룹_단위+COUNTIF($B$4:B295,B295)</f>
        <v>1115408</v>
      </c>
      <c r="B295" s="148">
        <f>1000+VLOOKUP(E295,ABYSS!C$4:$D$177,2,0)*10+VLOOKUP(E295,ABYSS!$C$4:$F$177,4,0)</f>
        <v>1154</v>
      </c>
      <c r="C295" s="148">
        <v>180035</v>
      </c>
      <c r="D295" s="51" t="str">
        <f>VLOOKUP(C295,MONSTER!$A:$E,5,0)</f>
        <v>번개도끼 츄츄 폭도 Lv.80</v>
      </c>
      <c r="E295" s="107" t="s">
        <v>2289</v>
      </c>
    </row>
    <row r="296" spans="1:5">
      <c r="A296" s="148">
        <f>1000000+B296*ID규칙_토벌_리스트_그룹_단위+COUNTIF($B$4:B296,B296)</f>
        <v>1115109</v>
      </c>
      <c r="B296" s="148">
        <f>1000+VLOOKUP(E296,ABYSS!C$4:$D$177,2,0)*10+VLOOKUP(E296,ABYSS!$C$4:$F$177,4,0)</f>
        <v>1151</v>
      </c>
      <c r="C296" s="148">
        <v>115003</v>
      </c>
      <c r="D296" s="51" t="str">
        <f>VLOOKUP(C296,MONSTER!$A:$E,5,0)</f>
        <v>물 슬라임 Lv.15</v>
      </c>
      <c r="E296" s="107" t="s">
        <v>2290</v>
      </c>
    </row>
    <row r="297" spans="1:5">
      <c r="A297" s="148">
        <f>1000000+B297*ID규칙_토벌_리스트_그룹_단위+COUNTIF($B$4:B297,B297)</f>
        <v>1115110</v>
      </c>
      <c r="B297" s="148">
        <f>1000+VLOOKUP(E297,ABYSS!C$4:$D$177,2,0)*10+VLOOKUP(E297,ABYSS!$C$4:$F$177,4,0)</f>
        <v>1151</v>
      </c>
      <c r="C297" s="148">
        <v>115004</v>
      </c>
      <c r="D297" s="51" t="str">
        <f>VLOOKUP(C297,MONSTER!$A:$E,5,0)</f>
        <v>거대 물 슬라임 Lv.15</v>
      </c>
      <c r="E297" s="107" t="s">
        <v>2290</v>
      </c>
    </row>
    <row r="298" spans="1:5">
      <c r="A298" s="148">
        <f>1000000+B298*ID규칙_토벌_리스트_그룹_단위+COUNTIF($B$4:B298,B298)</f>
        <v>1115111</v>
      </c>
      <c r="B298" s="148">
        <f>1000+VLOOKUP(E298,ABYSS!C$4:$D$177,2,0)*10+VLOOKUP(E298,ABYSS!$C$4:$F$177,4,0)</f>
        <v>1151</v>
      </c>
      <c r="C298" s="148">
        <v>115001</v>
      </c>
      <c r="D298" s="51" t="str">
        <f>VLOOKUP(C298,MONSTER!$A:$E,5,0)</f>
        <v>화염 슬라임 Lv.15</v>
      </c>
      <c r="E298" s="107" t="s">
        <v>2290</v>
      </c>
    </row>
    <row r="299" spans="1:5">
      <c r="A299" s="148">
        <f>1000000+B299*ID규칙_토벌_리스트_그룹_단위+COUNTIF($B$4:B299,B299)</f>
        <v>1115112</v>
      </c>
      <c r="B299" s="148">
        <f>1000+VLOOKUP(E299,ABYSS!C$4:$D$177,2,0)*10+VLOOKUP(E299,ABYSS!$C$4:$F$177,4,0)</f>
        <v>1151</v>
      </c>
      <c r="C299" s="148">
        <v>115002</v>
      </c>
      <c r="D299" s="51" t="str">
        <f>VLOOKUP(C299,MONSTER!$A:$E,5,0)</f>
        <v>거대 화염 슬라임 Lv.15</v>
      </c>
      <c r="E299" s="107" t="s">
        <v>2290</v>
      </c>
    </row>
    <row r="300" spans="1:5">
      <c r="A300" s="148">
        <f>1000000+B300*ID규칙_토벌_리스트_그룹_단위+COUNTIF($B$4:B300,B300)</f>
        <v>1115205</v>
      </c>
      <c r="B300" s="148">
        <f>1000+VLOOKUP(E300,ABYSS!C$4:$D$177,2,0)*10+VLOOKUP(E300,ABYSS!$C$4:$F$177,4,0)</f>
        <v>1152</v>
      </c>
      <c r="C300" s="148">
        <v>136004</v>
      </c>
      <c r="D300" s="51" t="str">
        <f>VLOOKUP(C300,MONSTER!$A:$E,5,0)</f>
        <v>거대 물 슬라임 Lv.36</v>
      </c>
      <c r="E300" s="107" t="s">
        <v>2291</v>
      </c>
    </row>
    <row r="301" spans="1:5">
      <c r="A301" s="148">
        <f>1000000+B301*ID규칙_토벌_리스트_그룹_단위+COUNTIF($B$4:B301,B301)</f>
        <v>1115206</v>
      </c>
      <c r="B301" s="148">
        <f>1000+VLOOKUP(E301,ABYSS!C$4:$D$177,2,0)*10+VLOOKUP(E301,ABYSS!$C$4:$F$177,4,0)</f>
        <v>1152</v>
      </c>
      <c r="C301" s="148">
        <v>136002</v>
      </c>
      <c r="D301" s="51" t="str">
        <f>VLOOKUP(C301,MONSTER!$A:$E,5,0)</f>
        <v>거대 화염 슬라임 Lv.36</v>
      </c>
      <c r="E301" s="107" t="s">
        <v>2291</v>
      </c>
    </row>
    <row r="302" spans="1:5">
      <c r="A302" s="148">
        <f>1000000+B302*ID규칙_토벌_리스트_그룹_단위+COUNTIF($B$4:B302,B302)</f>
        <v>1115309</v>
      </c>
      <c r="B302" s="148">
        <f>1000+VLOOKUP(E302,ABYSS!C$4:$D$177,2,0)*10+VLOOKUP(E302,ABYSS!$C$4:$F$177,4,0)</f>
        <v>1153</v>
      </c>
      <c r="C302" s="148">
        <v>159004</v>
      </c>
      <c r="D302" s="51" t="str">
        <f>VLOOKUP(C302,MONSTER!$A:$E,5,0)</f>
        <v>거대 물 슬라임 Lv.59</v>
      </c>
      <c r="E302" s="107" t="s">
        <v>2292</v>
      </c>
    </row>
    <row r="303" spans="1:5">
      <c r="A303" s="148">
        <f>1000000+B303*ID규칙_토벌_리스트_그룹_단위+COUNTIF($B$4:B303,B303)</f>
        <v>1115310</v>
      </c>
      <c r="B303" s="148">
        <f>1000+VLOOKUP(E303,ABYSS!C$4:$D$177,2,0)*10+VLOOKUP(E303,ABYSS!$C$4:$F$177,4,0)</f>
        <v>1153</v>
      </c>
      <c r="C303" s="148">
        <v>159002</v>
      </c>
      <c r="D303" s="51" t="str">
        <f>VLOOKUP(C303,MONSTER!$A:$E,5,0)</f>
        <v>거대 화염 슬라임 Lv.59</v>
      </c>
      <c r="E303" s="107" t="s">
        <v>2292</v>
      </c>
    </row>
    <row r="304" spans="1:5">
      <c r="A304" s="148">
        <f>1000000+B304*ID규칙_토벌_리스트_그룹_단위+COUNTIF($B$4:B304,B304)</f>
        <v>1115311</v>
      </c>
      <c r="B304" s="148">
        <f>1000+VLOOKUP(E304,ABYSS!C$4:$D$177,2,0)*10+VLOOKUP(E304,ABYSS!$C$4:$F$177,4,0)</f>
        <v>1153</v>
      </c>
      <c r="C304" s="148">
        <v>159044</v>
      </c>
      <c r="D304" s="51" t="str">
        <f>VLOOKUP(C304,MONSTER!$A:$E,5,0)</f>
        <v>물의 심연 메이지 Lv.59</v>
      </c>
      <c r="E304" s="107" t="s">
        <v>2292</v>
      </c>
    </row>
    <row r="305" spans="1:5">
      <c r="A305" s="148">
        <f>1000000+B305*ID규칙_토벌_리스트_그룹_단위+COUNTIF($B$4:B305,B305)</f>
        <v>1115312</v>
      </c>
      <c r="B305" s="148">
        <f>1000+VLOOKUP(E305,ABYSS!C$4:$D$177,2,0)*10+VLOOKUP(E305,ABYSS!$C$4:$F$177,4,0)</f>
        <v>1153</v>
      </c>
      <c r="C305" s="148">
        <v>159043</v>
      </c>
      <c r="D305" s="51" t="str">
        <f>VLOOKUP(C305,MONSTER!$A:$E,5,0)</f>
        <v>화염의 심연 메이지 Lv.59</v>
      </c>
      <c r="E305" s="107" t="s">
        <v>2292</v>
      </c>
    </row>
    <row r="306" spans="1:5">
      <c r="A306" s="148">
        <f>1000000+B306*ID규칙_토벌_리스트_그룹_단위+COUNTIF($B$4:B306,B306)</f>
        <v>1115409</v>
      </c>
      <c r="B306" s="148">
        <f>1000+VLOOKUP(E306,ABYSS!C$4:$D$177,2,0)*10+VLOOKUP(E306,ABYSS!$C$4:$F$177,4,0)</f>
        <v>1154</v>
      </c>
      <c r="C306" s="148">
        <v>180021</v>
      </c>
      <c r="D306" s="51" t="str">
        <f>VLOOKUP(C306,MONSTER!$A:$E,5,0)</f>
        <v>번개탄 츄츄 Lv.80</v>
      </c>
      <c r="E306" s="107" t="s">
        <v>2293</v>
      </c>
    </row>
    <row r="307" spans="1:5">
      <c r="A307" s="148">
        <f>1000000+B307*ID규칙_토벌_리스트_그룹_단위+COUNTIF($B$4:B307,B307)</f>
        <v>1115410</v>
      </c>
      <c r="B307" s="148">
        <f>1000+VLOOKUP(E307,ABYSS!C$4:$D$177,2,0)*10+VLOOKUP(E307,ABYSS!$C$4:$F$177,4,0)</f>
        <v>1154</v>
      </c>
      <c r="C307" s="148">
        <v>180008</v>
      </c>
      <c r="D307" s="51" t="str">
        <f>VLOOKUP(C307,MONSTER!$A:$E,5,0)</f>
        <v>거대 번개 슬라임 Lv.80</v>
      </c>
      <c r="E307" s="107" t="s">
        <v>2293</v>
      </c>
    </row>
    <row r="308" spans="1:5">
      <c r="A308" s="148">
        <f>1000000+B308*ID규칙_토벌_리스트_그룹_단위+COUNTIF($B$4:B308,B308)</f>
        <v>1115411</v>
      </c>
      <c r="B308" s="148">
        <f>1000+VLOOKUP(E308,ABYSS!C$4:$D$177,2,0)*10+VLOOKUP(E308,ABYSS!$C$4:$F$177,4,0)</f>
        <v>1154</v>
      </c>
      <c r="C308" s="148">
        <v>180009</v>
      </c>
      <c r="D308" s="51" t="str">
        <f>VLOOKUP(C308,MONSTER!$A:$E,5,0)</f>
        <v>돌연변이 번개 슬라임 Lv.80</v>
      </c>
      <c r="E308" s="107" t="s">
        <v>2293</v>
      </c>
    </row>
    <row r="309" spans="1:5">
      <c r="A309" s="148">
        <f>1000000+B309*ID규칙_토벌_리스트_그룹_단위+COUNTIF($B$4:B309,B309)</f>
        <v>1115412</v>
      </c>
      <c r="B309" s="148">
        <f>1000+VLOOKUP(E309,ABYSS!C$4:$D$177,2,0)*10+VLOOKUP(E309,ABYSS!$C$4:$F$177,4,0)</f>
        <v>1154</v>
      </c>
      <c r="C309" s="148">
        <v>180035</v>
      </c>
      <c r="D309" s="51" t="str">
        <f>VLOOKUP(C309,MONSTER!$A:$E,5,0)</f>
        <v>번개도끼 츄츄 폭도 Lv.80</v>
      </c>
      <c r="E309" s="107" t="s">
        <v>2293</v>
      </c>
    </row>
    <row r="310" spans="1:5">
      <c r="A310" s="148">
        <f>1000000+B310*ID규칙_토벌_리스트_그룹_단위+COUNTIF($B$4:B310,B310)</f>
        <v>1116101</v>
      </c>
      <c r="B310" s="148">
        <f>1000+VLOOKUP(E310,ABYSS!C$4:$D$177,2,0)*10+VLOOKUP(E310,ABYSS!$C$4:$F$177,4,0)</f>
        <v>1161</v>
      </c>
      <c r="C310" s="148">
        <v>115055</v>
      </c>
      <c r="D310" s="51" t="str">
        <f>VLOOKUP(C310,MONSTER!$A:$E,5,0)</f>
        <v>쭉쭉 불 버섯몬 Lv.15</v>
      </c>
      <c r="E310" s="107" t="s">
        <v>2294</v>
      </c>
    </row>
    <row r="311" spans="1:5">
      <c r="A311" s="148">
        <f>1000000+B311*ID규칙_토벌_리스트_그룹_단위+COUNTIF($B$4:B311,B311)</f>
        <v>1116102</v>
      </c>
      <c r="B311" s="148">
        <f>1000+VLOOKUP(E311,ABYSS!C$4:$D$177,2,0)*10+VLOOKUP(E311,ABYSS!$C$4:$F$177,4,0)</f>
        <v>1161</v>
      </c>
      <c r="C311" s="148">
        <v>115051</v>
      </c>
      <c r="D311" s="51" t="str">
        <f>VLOOKUP(C311,MONSTER!$A:$E,5,0)</f>
        <v>둥실 풀 버섯몬 Lv.15</v>
      </c>
      <c r="E311" s="107" t="s">
        <v>2294</v>
      </c>
    </row>
    <row r="312" spans="1:5">
      <c r="A312" s="148">
        <f>1000000+B312*ID규칙_토벌_리스트_그룹_단위+COUNTIF($B$4:B312,B312)</f>
        <v>1116103</v>
      </c>
      <c r="B312" s="148">
        <f>1000+VLOOKUP(E312,ABYSS!C$4:$D$177,2,0)*10+VLOOKUP(E312,ABYSS!$C$4:$F$177,4,0)</f>
        <v>1161</v>
      </c>
      <c r="C312" s="148">
        <v>115050</v>
      </c>
      <c r="D312" s="51" t="str">
        <f>VLOOKUP(C312,MONSTER!$A:$E,5,0)</f>
        <v>둥실 물 버섯몬 Lv.15</v>
      </c>
      <c r="E312" s="107" t="s">
        <v>2294</v>
      </c>
    </row>
    <row r="313" spans="1:5">
      <c r="A313" s="148">
        <f>1000000+B313*ID규칙_토벌_리스트_그룹_단위+COUNTIF($B$4:B313,B313)</f>
        <v>1116104</v>
      </c>
      <c r="B313" s="148">
        <f>1000+VLOOKUP(E313,ABYSS!C$4:$D$177,2,0)*10+VLOOKUP(E313,ABYSS!$C$4:$F$177,4,0)</f>
        <v>1161</v>
      </c>
      <c r="C313" s="148">
        <v>115052</v>
      </c>
      <c r="D313" s="51" t="str">
        <f>VLOOKUP(C313,MONSTER!$A:$E,5,0)</f>
        <v>빙글 번개 버섯몬 Lv.15</v>
      </c>
      <c r="E313" s="107" t="s">
        <v>2294</v>
      </c>
    </row>
    <row r="314" spans="1:5">
      <c r="A314" s="148">
        <f>1000000+B314*ID규칙_토벌_리스트_그룹_단위+COUNTIF($B$4:B314,B314)</f>
        <v>1116201</v>
      </c>
      <c r="B314" s="148">
        <f>1000+VLOOKUP(E314,ABYSS!C$4:$D$177,2,0)*10+VLOOKUP(E314,ABYSS!$C$4:$F$177,4,0)</f>
        <v>1162</v>
      </c>
      <c r="C314" s="148">
        <v>136057</v>
      </c>
      <c r="D314" s="51" t="str">
        <f>VLOOKUP(C314,MONSTER!$A:$E,5,0)</f>
        <v>빙글 얼음 버섯몬 Lv.36</v>
      </c>
      <c r="E314" s="107" t="s">
        <v>2295</v>
      </c>
    </row>
    <row r="315" spans="1:5">
      <c r="A315" s="148">
        <f>1000000+B315*ID규칙_토벌_리스트_그룹_단위+COUNTIF($B$4:B315,B315)</f>
        <v>1116202</v>
      </c>
      <c r="B315" s="148">
        <f>1000+VLOOKUP(E315,ABYSS!C$4:$D$177,2,0)*10+VLOOKUP(E315,ABYSS!$C$4:$F$177,4,0)</f>
        <v>1162</v>
      </c>
      <c r="C315" s="148">
        <v>136059</v>
      </c>
      <c r="D315" s="51" t="str">
        <f>VLOOKUP(C315,MONSTER!$A:$E,5,0)</f>
        <v>쭉쭉 불 버섯몬 Lv.36</v>
      </c>
      <c r="E315" s="107" t="s">
        <v>2295</v>
      </c>
    </row>
    <row r="316" spans="1:5">
      <c r="A316" s="148">
        <f>1000000+B316*ID규칙_토벌_리스트_그룹_단위+COUNTIF($B$4:B316,B316)</f>
        <v>1116203</v>
      </c>
      <c r="B316" s="148">
        <f>1000+VLOOKUP(E316,ABYSS!C$4:$D$177,2,0)*10+VLOOKUP(E316,ABYSS!$C$4:$F$177,4,0)</f>
        <v>1162</v>
      </c>
      <c r="C316" s="148">
        <v>136062</v>
      </c>
      <c r="D316" s="51" t="str">
        <f>VLOOKUP(C316,MONSTER!$A:$E,5,0)</f>
        <v>쭉쭉 바위 버섯몬 Lv.36</v>
      </c>
      <c r="E316" s="107" t="s">
        <v>2295</v>
      </c>
    </row>
    <row r="317" spans="1:5">
      <c r="A317" s="148">
        <f>1000000+B317*ID규칙_토벌_리스트_그룹_단위+COUNTIF($B$4:B317,B317)</f>
        <v>1116204</v>
      </c>
      <c r="B317" s="148">
        <f>1000+VLOOKUP(E317,ABYSS!C$4:$D$177,2,0)*10+VLOOKUP(E317,ABYSS!$C$4:$F$177,4,0)</f>
        <v>1162</v>
      </c>
      <c r="C317" s="148">
        <v>136055</v>
      </c>
      <c r="D317" s="51" t="str">
        <f>VLOOKUP(C317,MONSTER!$A:$E,5,0)</f>
        <v>둥실 풀 버섯몬 Lv.36</v>
      </c>
      <c r="E317" s="107" t="s">
        <v>2295</v>
      </c>
    </row>
    <row r="318" spans="1:5">
      <c r="A318" s="148">
        <f>1000000+B318*ID규칙_토벌_리스트_그룹_단위+COUNTIF($B$4:B318,B318)</f>
        <v>1116205</v>
      </c>
      <c r="B318" s="148">
        <f>1000+VLOOKUP(E318,ABYSS!C$4:$D$177,2,0)*10+VLOOKUP(E318,ABYSS!$C$4:$F$177,4,0)</f>
        <v>1162</v>
      </c>
      <c r="C318" s="148">
        <v>136056</v>
      </c>
      <c r="D318" s="51" t="str">
        <f>VLOOKUP(C318,MONSTER!$A:$E,5,0)</f>
        <v>빙글 번개 버섯몬 Lv.36</v>
      </c>
      <c r="E318" s="107" t="s">
        <v>2295</v>
      </c>
    </row>
    <row r="319" spans="1:5">
      <c r="A319" s="148">
        <f>1000000+B319*ID규칙_토벌_리스트_그룹_단위+COUNTIF($B$4:B319,B319)</f>
        <v>1116301</v>
      </c>
      <c r="B319" s="148">
        <f>1000+VLOOKUP(E319,ABYSS!C$4:$D$177,2,0)*10+VLOOKUP(E319,ABYSS!$C$4:$F$177,4,0)</f>
        <v>1163</v>
      </c>
      <c r="C319" s="148">
        <v>159092</v>
      </c>
      <c r="D319" s="51" t="str">
        <f>VLOOKUP(C319,MONSTER!$A:$E,5,0)</f>
        <v>쭉쭉 불 버섯몬 Lv.59</v>
      </c>
      <c r="E319" s="107" t="s">
        <v>2296</v>
      </c>
    </row>
    <row r="320" spans="1:5">
      <c r="A320" s="148">
        <f>1000000+B320*ID규칙_토벌_리스트_그룹_단위+COUNTIF($B$4:B320,B320)</f>
        <v>1116302</v>
      </c>
      <c r="B320" s="148">
        <f>1000+VLOOKUP(E320,ABYSS!C$4:$D$177,2,0)*10+VLOOKUP(E320,ABYSS!$C$4:$F$177,4,0)</f>
        <v>1163</v>
      </c>
      <c r="C320" s="148">
        <v>159090</v>
      </c>
      <c r="D320" s="51" t="str">
        <f>VLOOKUP(C320,MONSTER!$A:$E,5,0)</f>
        <v>빙글 얼음 버섯몬 Lv.59</v>
      </c>
      <c r="E320" s="107" t="s">
        <v>2296</v>
      </c>
    </row>
    <row r="321" spans="1:5">
      <c r="A321" s="148">
        <f>1000000+B321*ID규칙_토벌_리스트_그룹_단위+COUNTIF($B$4:B321,B321)</f>
        <v>1116303</v>
      </c>
      <c r="B321" s="148">
        <f>1000+VLOOKUP(E321,ABYSS!C$4:$D$177,2,0)*10+VLOOKUP(E321,ABYSS!$C$4:$F$177,4,0)</f>
        <v>1163</v>
      </c>
      <c r="C321" s="148">
        <v>159095</v>
      </c>
      <c r="D321" s="51" t="str">
        <f>VLOOKUP(C321,MONSTER!$A:$E,5,0)</f>
        <v>쭉쭉 바위 버섯몬 Lv.59</v>
      </c>
      <c r="E321" s="107" t="s">
        <v>2296</v>
      </c>
    </row>
    <row r="322" spans="1:5">
      <c r="A322" s="148">
        <f>1000000+B322*ID규칙_토벌_리스트_그룹_단위+COUNTIF($B$4:B322,B322)</f>
        <v>1116304</v>
      </c>
      <c r="B322" s="148">
        <f>1000+VLOOKUP(E322,ABYSS!C$4:$D$177,2,0)*10+VLOOKUP(E322,ABYSS!$C$4:$F$177,4,0)</f>
        <v>1163</v>
      </c>
      <c r="C322" s="148">
        <v>159089</v>
      </c>
      <c r="D322" s="51" t="str">
        <f>VLOOKUP(C322,MONSTER!$A:$E,5,0)</f>
        <v>빙글 번개 버섯몬 Lv.59</v>
      </c>
      <c r="E322" s="107" t="s">
        <v>2296</v>
      </c>
    </row>
    <row r="323" spans="1:5">
      <c r="A323" s="148">
        <f>1000000+B323*ID규칙_토벌_리스트_그룹_단위+COUNTIF($B$4:B323,B323)</f>
        <v>1116305</v>
      </c>
      <c r="B323" s="148">
        <f>1000+VLOOKUP(E323,ABYSS!C$4:$D$177,2,0)*10+VLOOKUP(E323,ABYSS!$C$4:$F$177,4,0)</f>
        <v>1163</v>
      </c>
      <c r="C323" s="148">
        <v>159088</v>
      </c>
      <c r="D323" s="51" t="str">
        <f>VLOOKUP(C323,MONSTER!$A:$E,5,0)</f>
        <v>둥실 풀 버섯몬 Lv.59</v>
      </c>
      <c r="E323" s="107" t="s">
        <v>2296</v>
      </c>
    </row>
    <row r="324" spans="1:5">
      <c r="A324" s="148">
        <f>1000000+B324*ID규칙_토벌_리스트_그룹_단위+COUNTIF($B$4:B324,B324)</f>
        <v>1116306</v>
      </c>
      <c r="B324" s="148">
        <f>1000+VLOOKUP(E324,ABYSS!C$4:$D$177,2,0)*10+VLOOKUP(E324,ABYSS!$C$4:$F$177,4,0)</f>
        <v>1163</v>
      </c>
      <c r="C324" s="148">
        <v>159096</v>
      </c>
      <c r="D324" s="51" t="str">
        <f>VLOOKUP(C324,MONSTER!$A:$E,5,0)</f>
        <v>뚜벅 물 버섯몬 Lv.59</v>
      </c>
      <c r="E324" s="107" t="s">
        <v>2296</v>
      </c>
    </row>
    <row r="325" spans="1:5">
      <c r="A325" s="148">
        <f>1000000+B325*ID규칙_토벌_리스트_그룹_단위+COUNTIF($B$4:B325,B325)</f>
        <v>1116307</v>
      </c>
      <c r="B325" s="148">
        <f>1000+VLOOKUP(E325,ABYSS!C$4:$D$177,2,0)*10+VLOOKUP(E325,ABYSS!$C$4:$F$177,4,0)</f>
        <v>1163</v>
      </c>
      <c r="C325" s="148">
        <v>159098</v>
      </c>
      <c r="D325" s="51" t="str">
        <f>VLOOKUP(C325,MONSTER!$A:$E,5,0)</f>
        <v>포롱 풀 버섯몬 Lv.59</v>
      </c>
      <c r="E325" s="107" t="s">
        <v>2296</v>
      </c>
    </row>
    <row r="326" spans="1:5">
      <c r="A326" s="148">
        <f>1000000+B326*ID규칙_토벌_리스트_그룹_단위+COUNTIF($B$4:B326,B326)</f>
        <v>1116401</v>
      </c>
      <c r="B326" s="148">
        <f>1000+VLOOKUP(E326,ABYSS!C$4:$D$177,2,0)*10+VLOOKUP(E326,ABYSS!$C$4:$F$177,4,0)</f>
        <v>1164</v>
      </c>
      <c r="C326" s="148">
        <v>180087</v>
      </c>
      <c r="D326" s="51" t="str">
        <f>VLOOKUP(C326,MONSTER!$A:$E,5,0)</f>
        <v>둥실 물 버섯몬 Lv.80</v>
      </c>
      <c r="E326" s="107" t="s">
        <v>2297</v>
      </c>
    </row>
    <row r="327" spans="1:5">
      <c r="A327" s="148">
        <f>1000000+B327*ID규칙_토벌_리스트_그룹_단위+COUNTIF($B$4:B327,B327)</f>
        <v>1116402</v>
      </c>
      <c r="B327" s="148">
        <f>1000+VLOOKUP(E327,ABYSS!C$4:$D$177,2,0)*10+VLOOKUP(E327,ABYSS!$C$4:$F$177,4,0)</f>
        <v>1164</v>
      </c>
      <c r="C327" s="148">
        <v>180088</v>
      </c>
      <c r="D327" s="51" t="str">
        <f>VLOOKUP(C327,MONSTER!$A:$E,5,0)</f>
        <v>둥실 풀 버섯몬 Lv.80</v>
      </c>
      <c r="E327" s="107" t="s">
        <v>2297</v>
      </c>
    </row>
    <row r="328" spans="1:5">
      <c r="A328" s="148">
        <f>1000000+B328*ID규칙_토벌_리스트_그룹_단위+COUNTIF($B$4:B328,B328)</f>
        <v>1116403</v>
      </c>
      <c r="B328" s="148">
        <f>1000+VLOOKUP(E328,ABYSS!C$4:$D$177,2,0)*10+VLOOKUP(E328,ABYSS!$C$4:$F$177,4,0)</f>
        <v>1164</v>
      </c>
      <c r="C328" s="148">
        <v>180096</v>
      </c>
      <c r="D328" s="51" t="str">
        <f>VLOOKUP(C328,MONSTER!$A:$E,5,0)</f>
        <v>뚜벅 물 버섯몬 Lv.80</v>
      </c>
      <c r="E328" s="107" t="s">
        <v>2297</v>
      </c>
    </row>
    <row r="329" spans="1:5">
      <c r="A329" s="148">
        <f>1000000+B329*ID규칙_토벌_리스트_그룹_단위+COUNTIF($B$4:B329,B329)</f>
        <v>1116404</v>
      </c>
      <c r="B329" s="148">
        <f>1000+VLOOKUP(E329,ABYSS!C$4:$D$177,2,0)*10+VLOOKUP(E329,ABYSS!$C$4:$F$177,4,0)</f>
        <v>1164</v>
      </c>
      <c r="C329" s="148">
        <v>180098</v>
      </c>
      <c r="D329" s="51" t="str">
        <f>VLOOKUP(C329,MONSTER!$A:$E,5,0)</f>
        <v>포롱 풀 버섯몬 Lv.80</v>
      </c>
      <c r="E329" s="107" t="s">
        <v>2297</v>
      </c>
    </row>
    <row r="330" spans="1:5">
      <c r="A330" s="148">
        <f>1000000+B330*ID규칙_토벌_리스트_그룹_단위+COUNTIF($B$4:B330,B330)</f>
        <v>1116105</v>
      </c>
      <c r="B330" s="148">
        <f>1000+VLOOKUP(E330,ABYSS!C$4:$D$177,2,0)*10+VLOOKUP(E330,ABYSS!$C$4:$F$177,4,0)</f>
        <v>1161</v>
      </c>
      <c r="C330" s="148">
        <v>115055</v>
      </c>
      <c r="D330" s="51" t="str">
        <f>VLOOKUP(C330,MONSTER!$A:$E,5,0)</f>
        <v>쭉쭉 불 버섯몬 Lv.15</v>
      </c>
      <c r="E330" s="107" t="s">
        <v>2298</v>
      </c>
    </row>
    <row r="331" spans="1:5">
      <c r="A331" s="148">
        <f>1000000+B331*ID규칙_토벌_리스트_그룹_단위+COUNTIF($B$4:B331,B331)</f>
        <v>1116106</v>
      </c>
      <c r="B331" s="148">
        <f>1000+VLOOKUP(E331,ABYSS!C$4:$D$177,2,0)*10+VLOOKUP(E331,ABYSS!$C$4:$F$177,4,0)</f>
        <v>1161</v>
      </c>
      <c r="C331" s="148">
        <v>115051</v>
      </c>
      <c r="D331" s="51" t="str">
        <f>VLOOKUP(C331,MONSTER!$A:$E,5,0)</f>
        <v>둥실 풀 버섯몬 Lv.15</v>
      </c>
      <c r="E331" s="107" t="s">
        <v>2298</v>
      </c>
    </row>
    <row r="332" spans="1:5">
      <c r="A332" s="148">
        <f>1000000+B332*ID규칙_토벌_리스트_그룹_단위+COUNTIF($B$4:B332,B332)</f>
        <v>1116107</v>
      </c>
      <c r="B332" s="148">
        <f>1000+VLOOKUP(E332,ABYSS!C$4:$D$177,2,0)*10+VLOOKUP(E332,ABYSS!$C$4:$F$177,4,0)</f>
        <v>1161</v>
      </c>
      <c r="C332" s="148">
        <v>115050</v>
      </c>
      <c r="D332" s="51" t="str">
        <f>VLOOKUP(C332,MONSTER!$A:$E,5,0)</f>
        <v>둥실 물 버섯몬 Lv.15</v>
      </c>
      <c r="E332" s="107" t="s">
        <v>2298</v>
      </c>
    </row>
    <row r="333" spans="1:5">
      <c r="A333" s="148">
        <f>1000000+B333*ID규칙_토벌_리스트_그룹_단위+COUNTIF($B$4:B333,B333)</f>
        <v>1116108</v>
      </c>
      <c r="B333" s="148">
        <f>1000+VLOOKUP(E333,ABYSS!C$4:$D$177,2,0)*10+VLOOKUP(E333,ABYSS!$C$4:$F$177,4,0)</f>
        <v>1161</v>
      </c>
      <c r="C333" s="148">
        <v>115052</v>
      </c>
      <c r="D333" s="51" t="str">
        <f>VLOOKUP(C333,MONSTER!$A:$E,5,0)</f>
        <v>빙글 번개 버섯몬 Lv.15</v>
      </c>
      <c r="E333" s="107" t="s">
        <v>2298</v>
      </c>
    </row>
    <row r="334" spans="1:5">
      <c r="A334" s="148">
        <f>1000000+B334*ID규칙_토벌_리스트_그룹_단위+COUNTIF($B$4:B334,B334)</f>
        <v>1116206</v>
      </c>
      <c r="B334" s="148">
        <f>1000+VLOOKUP(E334,ABYSS!C$4:$D$177,2,0)*10+VLOOKUP(E334,ABYSS!$C$4:$F$177,4,0)</f>
        <v>1162</v>
      </c>
      <c r="C334" s="148">
        <v>136057</v>
      </c>
      <c r="D334" s="51" t="str">
        <f>VLOOKUP(C334,MONSTER!$A:$E,5,0)</f>
        <v>빙글 얼음 버섯몬 Lv.36</v>
      </c>
      <c r="E334" s="107" t="s">
        <v>2299</v>
      </c>
    </row>
    <row r="335" spans="1:5">
      <c r="A335" s="148">
        <f>1000000+B335*ID규칙_토벌_리스트_그룹_단위+COUNTIF($B$4:B335,B335)</f>
        <v>1116207</v>
      </c>
      <c r="B335" s="148">
        <f>1000+VLOOKUP(E335,ABYSS!C$4:$D$177,2,0)*10+VLOOKUP(E335,ABYSS!$C$4:$F$177,4,0)</f>
        <v>1162</v>
      </c>
      <c r="C335" s="148">
        <v>136059</v>
      </c>
      <c r="D335" s="51" t="str">
        <f>VLOOKUP(C335,MONSTER!$A:$E,5,0)</f>
        <v>쭉쭉 불 버섯몬 Lv.36</v>
      </c>
      <c r="E335" s="107" t="s">
        <v>2299</v>
      </c>
    </row>
    <row r="336" spans="1:5">
      <c r="A336" s="148">
        <f>1000000+B336*ID규칙_토벌_리스트_그룹_단위+COUNTIF($B$4:B336,B336)</f>
        <v>1116208</v>
      </c>
      <c r="B336" s="148">
        <f>1000+VLOOKUP(E336,ABYSS!C$4:$D$177,2,0)*10+VLOOKUP(E336,ABYSS!$C$4:$F$177,4,0)</f>
        <v>1162</v>
      </c>
      <c r="C336" s="148">
        <v>136062</v>
      </c>
      <c r="D336" s="51" t="str">
        <f>VLOOKUP(C336,MONSTER!$A:$E,5,0)</f>
        <v>쭉쭉 바위 버섯몬 Lv.36</v>
      </c>
      <c r="E336" s="107" t="s">
        <v>2299</v>
      </c>
    </row>
    <row r="337" spans="1:5">
      <c r="A337" s="148">
        <f>1000000+B337*ID규칙_토벌_리스트_그룹_단위+COUNTIF($B$4:B337,B337)</f>
        <v>1116209</v>
      </c>
      <c r="B337" s="148">
        <f>1000+VLOOKUP(E337,ABYSS!C$4:$D$177,2,0)*10+VLOOKUP(E337,ABYSS!$C$4:$F$177,4,0)</f>
        <v>1162</v>
      </c>
      <c r="C337" s="148">
        <v>136055</v>
      </c>
      <c r="D337" s="51" t="str">
        <f>VLOOKUP(C337,MONSTER!$A:$E,5,0)</f>
        <v>둥실 풀 버섯몬 Lv.36</v>
      </c>
      <c r="E337" s="107" t="s">
        <v>2299</v>
      </c>
    </row>
    <row r="338" spans="1:5">
      <c r="A338" s="148">
        <f>1000000+B338*ID규칙_토벌_리스트_그룹_단위+COUNTIF($B$4:B338,B338)</f>
        <v>1116210</v>
      </c>
      <c r="B338" s="148">
        <f>1000+VLOOKUP(E338,ABYSS!C$4:$D$177,2,0)*10+VLOOKUP(E338,ABYSS!$C$4:$F$177,4,0)</f>
        <v>1162</v>
      </c>
      <c r="C338" s="148">
        <v>136056</v>
      </c>
      <c r="D338" s="51" t="str">
        <f>VLOOKUP(C338,MONSTER!$A:$E,5,0)</f>
        <v>빙글 번개 버섯몬 Lv.36</v>
      </c>
      <c r="E338" s="107" t="s">
        <v>2299</v>
      </c>
    </row>
    <row r="339" spans="1:5">
      <c r="A339" s="148">
        <f>1000000+B339*ID규칙_토벌_리스트_그룹_단위+COUNTIF($B$4:B339,B339)</f>
        <v>1116308</v>
      </c>
      <c r="B339" s="148">
        <f>1000+VLOOKUP(E339,ABYSS!C$4:$D$177,2,0)*10+VLOOKUP(E339,ABYSS!$C$4:$F$177,4,0)</f>
        <v>1163</v>
      </c>
      <c r="C339" s="148">
        <v>159092</v>
      </c>
      <c r="D339" s="51" t="str">
        <f>VLOOKUP(C339,MONSTER!$A:$E,5,0)</f>
        <v>쭉쭉 불 버섯몬 Lv.59</v>
      </c>
      <c r="E339" s="107" t="s">
        <v>2300</v>
      </c>
    </row>
    <row r="340" spans="1:5">
      <c r="A340" s="148">
        <f>1000000+B340*ID규칙_토벌_리스트_그룹_단위+COUNTIF($B$4:B340,B340)</f>
        <v>1116309</v>
      </c>
      <c r="B340" s="148">
        <f>1000+VLOOKUP(E340,ABYSS!C$4:$D$177,2,0)*10+VLOOKUP(E340,ABYSS!$C$4:$F$177,4,0)</f>
        <v>1163</v>
      </c>
      <c r="C340" s="148">
        <v>159090</v>
      </c>
      <c r="D340" s="51" t="str">
        <f>VLOOKUP(C340,MONSTER!$A:$E,5,0)</f>
        <v>빙글 얼음 버섯몬 Lv.59</v>
      </c>
      <c r="E340" s="107" t="s">
        <v>2300</v>
      </c>
    </row>
    <row r="341" spans="1:5">
      <c r="A341" s="148">
        <f>1000000+B341*ID규칙_토벌_리스트_그룹_단위+COUNTIF($B$4:B341,B341)</f>
        <v>1116310</v>
      </c>
      <c r="B341" s="148">
        <f>1000+VLOOKUP(E341,ABYSS!C$4:$D$177,2,0)*10+VLOOKUP(E341,ABYSS!$C$4:$F$177,4,0)</f>
        <v>1163</v>
      </c>
      <c r="C341" s="148">
        <v>159095</v>
      </c>
      <c r="D341" s="51" t="str">
        <f>VLOOKUP(C341,MONSTER!$A:$E,5,0)</f>
        <v>쭉쭉 바위 버섯몬 Lv.59</v>
      </c>
      <c r="E341" s="107" t="s">
        <v>2300</v>
      </c>
    </row>
    <row r="342" spans="1:5">
      <c r="A342" s="148">
        <f>1000000+B342*ID규칙_토벌_리스트_그룹_단위+COUNTIF($B$4:B342,B342)</f>
        <v>1116311</v>
      </c>
      <c r="B342" s="148">
        <f>1000+VLOOKUP(E342,ABYSS!C$4:$D$177,2,0)*10+VLOOKUP(E342,ABYSS!$C$4:$F$177,4,0)</f>
        <v>1163</v>
      </c>
      <c r="C342" s="148">
        <v>159089</v>
      </c>
      <c r="D342" s="51" t="str">
        <f>VLOOKUP(C342,MONSTER!$A:$E,5,0)</f>
        <v>빙글 번개 버섯몬 Lv.59</v>
      </c>
      <c r="E342" s="107" t="s">
        <v>2300</v>
      </c>
    </row>
    <row r="343" spans="1:5">
      <c r="A343" s="148">
        <f>1000000+B343*ID규칙_토벌_리스트_그룹_단위+COUNTIF($B$4:B343,B343)</f>
        <v>1116312</v>
      </c>
      <c r="B343" s="148">
        <f>1000+VLOOKUP(E343,ABYSS!C$4:$D$177,2,0)*10+VLOOKUP(E343,ABYSS!$C$4:$F$177,4,0)</f>
        <v>1163</v>
      </c>
      <c r="C343" s="148">
        <v>159088</v>
      </c>
      <c r="D343" s="51" t="str">
        <f>VLOOKUP(C343,MONSTER!$A:$E,5,0)</f>
        <v>둥실 풀 버섯몬 Lv.59</v>
      </c>
      <c r="E343" s="107" t="s">
        <v>2300</v>
      </c>
    </row>
    <row r="344" spans="1:5">
      <c r="A344" s="148">
        <f>1000000+B344*ID규칙_토벌_리스트_그룹_단위+COUNTIF($B$4:B344,B344)</f>
        <v>1116313</v>
      </c>
      <c r="B344" s="148">
        <f>1000+VLOOKUP(E344,ABYSS!C$4:$D$177,2,0)*10+VLOOKUP(E344,ABYSS!$C$4:$F$177,4,0)</f>
        <v>1163</v>
      </c>
      <c r="C344" s="148">
        <v>159096</v>
      </c>
      <c r="D344" s="51" t="str">
        <f>VLOOKUP(C344,MONSTER!$A:$E,5,0)</f>
        <v>뚜벅 물 버섯몬 Lv.59</v>
      </c>
      <c r="E344" s="107" t="s">
        <v>2300</v>
      </c>
    </row>
    <row r="345" spans="1:5">
      <c r="A345" s="148">
        <f>1000000+B345*ID규칙_토벌_리스트_그룹_단위+COUNTIF($B$4:B345,B345)</f>
        <v>1116314</v>
      </c>
      <c r="B345" s="148">
        <f>1000+VLOOKUP(E345,ABYSS!C$4:$D$177,2,0)*10+VLOOKUP(E345,ABYSS!$C$4:$F$177,4,0)</f>
        <v>1163</v>
      </c>
      <c r="C345" s="148">
        <v>159098</v>
      </c>
      <c r="D345" s="51" t="str">
        <f>VLOOKUP(C345,MONSTER!$A:$E,5,0)</f>
        <v>포롱 풀 버섯몬 Lv.59</v>
      </c>
      <c r="E345" s="107" t="s">
        <v>2300</v>
      </c>
    </row>
    <row r="346" spans="1:5">
      <c r="A346" s="148">
        <f>1000000+B346*ID규칙_토벌_리스트_그룹_단위+COUNTIF($B$4:B346,B346)</f>
        <v>1116405</v>
      </c>
      <c r="B346" s="148">
        <f>1000+VLOOKUP(E346,ABYSS!C$4:$D$177,2,0)*10+VLOOKUP(E346,ABYSS!$C$4:$F$177,4,0)</f>
        <v>1164</v>
      </c>
      <c r="C346" s="148">
        <v>180087</v>
      </c>
      <c r="D346" s="51" t="str">
        <f>VLOOKUP(C346,MONSTER!$A:$E,5,0)</f>
        <v>둥실 물 버섯몬 Lv.80</v>
      </c>
      <c r="E346" s="107" t="s">
        <v>2301</v>
      </c>
    </row>
    <row r="347" spans="1:5">
      <c r="A347" s="148">
        <f>1000000+B347*ID규칙_토벌_리스트_그룹_단위+COUNTIF($B$4:B347,B347)</f>
        <v>1116406</v>
      </c>
      <c r="B347" s="148">
        <f>1000+VLOOKUP(E347,ABYSS!C$4:$D$177,2,0)*10+VLOOKUP(E347,ABYSS!$C$4:$F$177,4,0)</f>
        <v>1164</v>
      </c>
      <c r="C347" s="148">
        <v>180088</v>
      </c>
      <c r="D347" s="51" t="str">
        <f>VLOOKUP(C347,MONSTER!$A:$E,5,0)</f>
        <v>둥실 풀 버섯몬 Lv.80</v>
      </c>
      <c r="E347" s="107" t="s">
        <v>2301</v>
      </c>
    </row>
    <row r="348" spans="1:5">
      <c r="A348" s="148">
        <f>1000000+B348*ID규칙_토벌_리스트_그룹_단위+COUNTIF($B$4:B348,B348)</f>
        <v>1116407</v>
      </c>
      <c r="B348" s="148">
        <f>1000+VLOOKUP(E348,ABYSS!C$4:$D$177,2,0)*10+VLOOKUP(E348,ABYSS!$C$4:$F$177,4,0)</f>
        <v>1164</v>
      </c>
      <c r="C348" s="148">
        <v>180096</v>
      </c>
      <c r="D348" s="51" t="str">
        <f>VLOOKUP(C348,MONSTER!$A:$E,5,0)</f>
        <v>뚜벅 물 버섯몬 Lv.80</v>
      </c>
      <c r="E348" s="107" t="s">
        <v>2301</v>
      </c>
    </row>
    <row r="349" spans="1:5">
      <c r="A349" s="148">
        <f>1000000+B349*ID규칙_토벌_리스트_그룹_단위+COUNTIF($B$4:B349,B349)</f>
        <v>1116408</v>
      </c>
      <c r="B349" s="148">
        <f>1000+VLOOKUP(E349,ABYSS!C$4:$D$177,2,0)*10+VLOOKUP(E349,ABYSS!$C$4:$F$177,4,0)</f>
        <v>1164</v>
      </c>
      <c r="C349" s="148">
        <v>180098</v>
      </c>
      <c r="D349" s="51" t="str">
        <f>VLOOKUP(C349,MONSTER!$A:$E,5,0)</f>
        <v>포롱 풀 버섯몬 Lv.80</v>
      </c>
      <c r="E349" s="107" t="s">
        <v>2301</v>
      </c>
    </row>
    <row r="350" spans="1:5">
      <c r="A350" s="148">
        <f>1000000+B350*ID규칙_토벌_리스트_그룹_단위+COUNTIF($B$4:B350,B350)</f>
        <v>1116109</v>
      </c>
      <c r="B350" s="148">
        <f>1000+VLOOKUP(E350,ABYSS!C$4:$D$177,2,0)*10+VLOOKUP(E350,ABYSS!$C$4:$F$177,4,0)</f>
        <v>1161</v>
      </c>
      <c r="C350" s="148">
        <v>115055</v>
      </c>
      <c r="D350" s="51" t="str">
        <f>VLOOKUP(C350,MONSTER!$A:$E,5,0)</f>
        <v>쭉쭉 불 버섯몬 Lv.15</v>
      </c>
      <c r="E350" s="107" t="s">
        <v>2302</v>
      </c>
    </row>
    <row r="351" spans="1:5">
      <c r="A351" s="148">
        <f>1000000+B351*ID규칙_토벌_리스트_그룹_단위+COUNTIF($B$4:B351,B351)</f>
        <v>1116110</v>
      </c>
      <c r="B351" s="148">
        <f>1000+VLOOKUP(E351,ABYSS!C$4:$D$177,2,0)*10+VLOOKUP(E351,ABYSS!$C$4:$F$177,4,0)</f>
        <v>1161</v>
      </c>
      <c r="C351" s="148">
        <v>115051</v>
      </c>
      <c r="D351" s="51" t="str">
        <f>VLOOKUP(C351,MONSTER!$A:$E,5,0)</f>
        <v>둥실 풀 버섯몬 Lv.15</v>
      </c>
      <c r="E351" s="107" t="s">
        <v>2302</v>
      </c>
    </row>
    <row r="352" spans="1:5">
      <c r="A352" s="148">
        <f>1000000+B352*ID규칙_토벌_리스트_그룹_단위+COUNTIF($B$4:B352,B352)</f>
        <v>1116111</v>
      </c>
      <c r="B352" s="148">
        <f>1000+VLOOKUP(E352,ABYSS!C$4:$D$177,2,0)*10+VLOOKUP(E352,ABYSS!$C$4:$F$177,4,0)</f>
        <v>1161</v>
      </c>
      <c r="C352" s="148">
        <v>115050</v>
      </c>
      <c r="D352" s="51" t="str">
        <f>VLOOKUP(C352,MONSTER!$A:$E,5,0)</f>
        <v>둥실 물 버섯몬 Lv.15</v>
      </c>
      <c r="E352" s="107" t="s">
        <v>2302</v>
      </c>
    </row>
    <row r="353" spans="1:5">
      <c r="A353" s="148">
        <f>1000000+B353*ID규칙_토벌_리스트_그룹_단위+COUNTIF($B$4:B353,B353)</f>
        <v>1116112</v>
      </c>
      <c r="B353" s="148">
        <f>1000+VLOOKUP(E353,ABYSS!C$4:$D$177,2,0)*10+VLOOKUP(E353,ABYSS!$C$4:$F$177,4,0)</f>
        <v>1161</v>
      </c>
      <c r="C353" s="148">
        <v>115052</v>
      </c>
      <c r="D353" s="51" t="str">
        <f>VLOOKUP(C353,MONSTER!$A:$E,5,0)</f>
        <v>빙글 번개 버섯몬 Lv.15</v>
      </c>
      <c r="E353" s="107" t="s">
        <v>2302</v>
      </c>
    </row>
    <row r="354" spans="1:5">
      <c r="A354" s="148">
        <f>1000000+B354*ID규칙_토벌_리스트_그룹_단위+COUNTIF($B$4:B354,B354)</f>
        <v>1116211</v>
      </c>
      <c r="B354" s="148">
        <f>1000+VLOOKUP(E354,ABYSS!C$4:$D$177,2,0)*10+VLOOKUP(E354,ABYSS!$C$4:$F$177,4,0)</f>
        <v>1162</v>
      </c>
      <c r="C354" s="148">
        <v>136057</v>
      </c>
      <c r="D354" s="51" t="str">
        <f>VLOOKUP(C354,MONSTER!$A:$E,5,0)</f>
        <v>빙글 얼음 버섯몬 Lv.36</v>
      </c>
      <c r="E354" s="107" t="s">
        <v>2303</v>
      </c>
    </row>
    <row r="355" spans="1:5">
      <c r="A355" s="148">
        <f>1000000+B355*ID규칙_토벌_리스트_그룹_단위+COUNTIF($B$4:B355,B355)</f>
        <v>1116212</v>
      </c>
      <c r="B355" s="148">
        <f>1000+VLOOKUP(E355,ABYSS!C$4:$D$177,2,0)*10+VLOOKUP(E355,ABYSS!$C$4:$F$177,4,0)</f>
        <v>1162</v>
      </c>
      <c r="C355" s="148">
        <v>136059</v>
      </c>
      <c r="D355" s="51" t="str">
        <f>VLOOKUP(C355,MONSTER!$A:$E,5,0)</f>
        <v>쭉쭉 불 버섯몬 Lv.36</v>
      </c>
      <c r="E355" s="107" t="s">
        <v>2303</v>
      </c>
    </row>
    <row r="356" spans="1:5">
      <c r="A356" s="148">
        <f>1000000+B356*ID규칙_토벌_리스트_그룹_단위+COUNTIF($B$4:B356,B356)</f>
        <v>1116213</v>
      </c>
      <c r="B356" s="148">
        <f>1000+VLOOKUP(E356,ABYSS!C$4:$D$177,2,0)*10+VLOOKUP(E356,ABYSS!$C$4:$F$177,4,0)</f>
        <v>1162</v>
      </c>
      <c r="C356" s="148">
        <v>136062</v>
      </c>
      <c r="D356" s="51" t="str">
        <f>VLOOKUP(C356,MONSTER!$A:$E,5,0)</f>
        <v>쭉쭉 바위 버섯몬 Lv.36</v>
      </c>
      <c r="E356" s="107" t="s">
        <v>2303</v>
      </c>
    </row>
    <row r="357" spans="1:5">
      <c r="A357" s="148">
        <f>1000000+B357*ID규칙_토벌_리스트_그룹_단위+COUNTIF($B$4:B357,B357)</f>
        <v>1116214</v>
      </c>
      <c r="B357" s="148">
        <f>1000+VLOOKUP(E357,ABYSS!C$4:$D$177,2,0)*10+VLOOKUP(E357,ABYSS!$C$4:$F$177,4,0)</f>
        <v>1162</v>
      </c>
      <c r="C357" s="148">
        <v>136055</v>
      </c>
      <c r="D357" s="51" t="str">
        <f>VLOOKUP(C357,MONSTER!$A:$E,5,0)</f>
        <v>둥실 풀 버섯몬 Lv.36</v>
      </c>
      <c r="E357" s="107" t="s">
        <v>2303</v>
      </c>
    </row>
    <row r="358" spans="1:5">
      <c r="A358" s="148">
        <f>1000000+B358*ID규칙_토벌_리스트_그룹_단위+COUNTIF($B$4:B358,B358)</f>
        <v>1116215</v>
      </c>
      <c r="B358" s="148">
        <f>1000+VLOOKUP(E358,ABYSS!C$4:$D$177,2,0)*10+VLOOKUP(E358,ABYSS!$C$4:$F$177,4,0)</f>
        <v>1162</v>
      </c>
      <c r="C358" s="148">
        <v>136056</v>
      </c>
      <c r="D358" s="51" t="str">
        <f>VLOOKUP(C358,MONSTER!$A:$E,5,0)</f>
        <v>빙글 번개 버섯몬 Lv.36</v>
      </c>
      <c r="E358" s="107" t="s">
        <v>2303</v>
      </c>
    </row>
    <row r="359" spans="1:5">
      <c r="A359" s="148">
        <f>1000000+B359*ID규칙_토벌_리스트_그룹_단위+COUNTIF($B$4:B359,B359)</f>
        <v>1116315</v>
      </c>
      <c r="B359" s="148">
        <f>1000+VLOOKUP(E359,ABYSS!C$4:$D$177,2,0)*10+VLOOKUP(E359,ABYSS!$C$4:$F$177,4,0)</f>
        <v>1163</v>
      </c>
      <c r="C359" s="148">
        <v>159092</v>
      </c>
      <c r="D359" s="51" t="str">
        <f>VLOOKUP(C359,MONSTER!$A:$E,5,0)</f>
        <v>쭉쭉 불 버섯몬 Lv.59</v>
      </c>
      <c r="E359" s="107" t="s">
        <v>2304</v>
      </c>
    </row>
    <row r="360" spans="1:5">
      <c r="A360" s="148">
        <f>1000000+B360*ID규칙_토벌_리스트_그룹_단위+COUNTIF($B$4:B360,B360)</f>
        <v>1116316</v>
      </c>
      <c r="B360" s="148">
        <f>1000+VLOOKUP(E360,ABYSS!C$4:$D$177,2,0)*10+VLOOKUP(E360,ABYSS!$C$4:$F$177,4,0)</f>
        <v>1163</v>
      </c>
      <c r="C360" s="148">
        <v>159090</v>
      </c>
      <c r="D360" s="51" t="str">
        <f>VLOOKUP(C360,MONSTER!$A:$E,5,0)</f>
        <v>빙글 얼음 버섯몬 Lv.59</v>
      </c>
      <c r="E360" s="107" t="s">
        <v>2304</v>
      </c>
    </row>
    <row r="361" spans="1:5">
      <c r="A361" s="148">
        <f>1000000+B361*ID규칙_토벌_리스트_그룹_단위+COUNTIF($B$4:B361,B361)</f>
        <v>1116317</v>
      </c>
      <c r="B361" s="148">
        <f>1000+VLOOKUP(E361,ABYSS!C$4:$D$177,2,0)*10+VLOOKUP(E361,ABYSS!$C$4:$F$177,4,0)</f>
        <v>1163</v>
      </c>
      <c r="C361" s="148">
        <v>159095</v>
      </c>
      <c r="D361" s="51" t="str">
        <f>VLOOKUP(C361,MONSTER!$A:$E,5,0)</f>
        <v>쭉쭉 바위 버섯몬 Lv.59</v>
      </c>
      <c r="E361" s="107" t="s">
        <v>2304</v>
      </c>
    </row>
    <row r="362" spans="1:5">
      <c r="A362" s="148">
        <f>1000000+B362*ID규칙_토벌_리스트_그룹_단위+COUNTIF($B$4:B362,B362)</f>
        <v>1116318</v>
      </c>
      <c r="B362" s="148">
        <f>1000+VLOOKUP(E362,ABYSS!C$4:$D$177,2,0)*10+VLOOKUP(E362,ABYSS!$C$4:$F$177,4,0)</f>
        <v>1163</v>
      </c>
      <c r="C362" s="148">
        <v>159089</v>
      </c>
      <c r="D362" s="51" t="str">
        <f>VLOOKUP(C362,MONSTER!$A:$E,5,0)</f>
        <v>빙글 번개 버섯몬 Lv.59</v>
      </c>
      <c r="E362" s="107" t="s">
        <v>2304</v>
      </c>
    </row>
    <row r="363" spans="1:5">
      <c r="A363" s="148">
        <f>1000000+B363*ID규칙_토벌_리스트_그룹_단위+COUNTIF($B$4:B363,B363)</f>
        <v>1116319</v>
      </c>
      <c r="B363" s="148">
        <f>1000+VLOOKUP(E363,ABYSS!C$4:$D$177,2,0)*10+VLOOKUP(E363,ABYSS!$C$4:$F$177,4,0)</f>
        <v>1163</v>
      </c>
      <c r="C363" s="148">
        <v>159088</v>
      </c>
      <c r="D363" s="51" t="str">
        <f>VLOOKUP(C363,MONSTER!$A:$E,5,0)</f>
        <v>둥실 풀 버섯몬 Lv.59</v>
      </c>
      <c r="E363" s="107" t="s">
        <v>2304</v>
      </c>
    </row>
    <row r="364" spans="1:5">
      <c r="A364" s="148">
        <f>1000000+B364*ID규칙_토벌_리스트_그룹_단위+COUNTIF($B$4:B364,B364)</f>
        <v>1116320</v>
      </c>
      <c r="B364" s="148">
        <f>1000+VLOOKUP(E364,ABYSS!C$4:$D$177,2,0)*10+VLOOKUP(E364,ABYSS!$C$4:$F$177,4,0)</f>
        <v>1163</v>
      </c>
      <c r="C364" s="148">
        <v>159096</v>
      </c>
      <c r="D364" s="51" t="str">
        <f>VLOOKUP(C364,MONSTER!$A:$E,5,0)</f>
        <v>뚜벅 물 버섯몬 Lv.59</v>
      </c>
      <c r="E364" s="107" t="s">
        <v>2304</v>
      </c>
    </row>
    <row r="365" spans="1:5">
      <c r="A365" s="148">
        <f>1000000+B365*ID규칙_토벌_리스트_그룹_단위+COUNTIF($B$4:B365,B365)</f>
        <v>1116321</v>
      </c>
      <c r="B365" s="148">
        <f>1000+VLOOKUP(E365,ABYSS!C$4:$D$177,2,0)*10+VLOOKUP(E365,ABYSS!$C$4:$F$177,4,0)</f>
        <v>1163</v>
      </c>
      <c r="C365" s="148">
        <v>159098</v>
      </c>
      <c r="D365" s="51" t="str">
        <f>VLOOKUP(C365,MONSTER!$A:$E,5,0)</f>
        <v>포롱 풀 버섯몬 Lv.59</v>
      </c>
      <c r="E365" s="107" t="s">
        <v>2304</v>
      </c>
    </row>
    <row r="366" spans="1:5">
      <c r="A366" s="148">
        <f>1000000+B366*ID규칙_토벌_리스트_그룹_단위+COUNTIF($B$4:B366,B366)</f>
        <v>1116409</v>
      </c>
      <c r="B366" s="148">
        <f>1000+VLOOKUP(E366,ABYSS!C$4:$D$177,2,0)*10+VLOOKUP(E366,ABYSS!$C$4:$F$177,4,0)</f>
        <v>1164</v>
      </c>
      <c r="C366" s="148">
        <v>180087</v>
      </c>
      <c r="D366" s="51" t="str">
        <f>VLOOKUP(C366,MONSTER!$A:$E,5,0)</f>
        <v>둥실 물 버섯몬 Lv.80</v>
      </c>
      <c r="E366" s="107" t="s">
        <v>2305</v>
      </c>
    </row>
    <row r="367" spans="1:5">
      <c r="A367" s="148">
        <f>1000000+B367*ID규칙_토벌_리스트_그룹_단위+COUNTIF($B$4:B367,B367)</f>
        <v>1116410</v>
      </c>
      <c r="B367" s="148">
        <f>1000+VLOOKUP(E367,ABYSS!C$4:$D$177,2,0)*10+VLOOKUP(E367,ABYSS!$C$4:$F$177,4,0)</f>
        <v>1164</v>
      </c>
      <c r="C367" s="148">
        <v>180088</v>
      </c>
      <c r="D367" s="51" t="str">
        <f>VLOOKUP(C367,MONSTER!$A:$E,5,0)</f>
        <v>둥실 풀 버섯몬 Lv.80</v>
      </c>
      <c r="E367" s="107" t="s">
        <v>2305</v>
      </c>
    </row>
    <row r="368" spans="1:5">
      <c r="A368" s="148">
        <f>1000000+B368*ID규칙_토벌_리스트_그룹_단위+COUNTIF($B$4:B368,B368)</f>
        <v>1116411</v>
      </c>
      <c r="B368" s="148">
        <f>1000+VLOOKUP(E368,ABYSS!C$4:$D$177,2,0)*10+VLOOKUP(E368,ABYSS!$C$4:$F$177,4,0)</f>
        <v>1164</v>
      </c>
      <c r="C368" s="148">
        <v>180096</v>
      </c>
      <c r="D368" s="51" t="str">
        <f>VLOOKUP(C368,MONSTER!$A:$E,5,0)</f>
        <v>뚜벅 물 버섯몬 Lv.80</v>
      </c>
      <c r="E368" s="107" t="s">
        <v>2305</v>
      </c>
    </row>
    <row r="369" spans="1:5">
      <c r="A369" s="148">
        <f>1000000+B369*ID규칙_토벌_리스트_그룹_단위+COUNTIF($B$4:B369,B369)</f>
        <v>1116412</v>
      </c>
      <c r="B369" s="148">
        <f>1000+VLOOKUP(E369,ABYSS!C$4:$D$177,2,0)*10+VLOOKUP(E369,ABYSS!$C$4:$F$177,4,0)</f>
        <v>1164</v>
      </c>
      <c r="C369" s="148">
        <v>180098</v>
      </c>
      <c r="D369" s="51" t="str">
        <f>VLOOKUP(C369,MONSTER!$A:$E,5,0)</f>
        <v>포롱 풀 버섯몬 Lv.80</v>
      </c>
      <c r="E369" s="107" t="s">
        <v>2305</v>
      </c>
    </row>
    <row r="370" spans="1:5">
      <c r="A370" s="148">
        <f>1000000+B370*ID규칙_토벌_리스트_그룹_단위+COUNTIF($B$4:B370,B370)</f>
        <v>1117101</v>
      </c>
      <c r="B370" s="148">
        <f>1000+VLOOKUP(E370,ABYSS!C$4:$D$177,2,0)*10+VLOOKUP(E370,ABYSS!$C$4:$F$177,4,0)</f>
        <v>1171</v>
      </c>
      <c r="C370" s="148">
        <v>138012</v>
      </c>
      <c r="D370" s="51" t="str">
        <f>VLOOKUP(C370,MONSTER!$A:$E,5,0)</f>
        <v>얼음 슬라임 Lv.38</v>
      </c>
      <c r="E370" s="107" t="s">
        <v>2306</v>
      </c>
    </row>
    <row r="371" spans="1:5">
      <c r="A371" s="148">
        <f>1000000+B371*ID규칙_토벌_리스트_그룹_단위+COUNTIF($B$4:B371,B371)</f>
        <v>1117102</v>
      </c>
      <c r="B371" s="148">
        <f>1000+VLOOKUP(E371,ABYSS!C$4:$D$177,2,0)*10+VLOOKUP(E371,ABYSS!$C$4:$F$177,4,0)</f>
        <v>1171</v>
      </c>
      <c r="C371" s="148">
        <v>138013</v>
      </c>
      <c r="D371" s="51" t="str">
        <f>VLOOKUP(C371,MONSTER!$A:$E,5,0)</f>
        <v>거대 얼음 슬라임 Lv.38</v>
      </c>
      <c r="E371" s="107" t="s">
        <v>2306</v>
      </c>
    </row>
    <row r="372" spans="1:5">
      <c r="A372" s="148">
        <f>1000000+B372*ID규칙_토벌_리스트_그룹_단위+COUNTIF($B$4:B372,B372)</f>
        <v>1117103</v>
      </c>
      <c r="B372" s="148">
        <f>1000+VLOOKUP(E372,ABYSS!C$4:$D$177,2,0)*10+VLOOKUP(E372,ABYSS!$C$4:$F$177,4,0)</f>
        <v>1171</v>
      </c>
      <c r="C372" s="148">
        <v>138045</v>
      </c>
      <c r="D372" s="51" t="str">
        <f>VLOOKUP(C372,MONSTER!$A:$E,5,0)</f>
        <v>얼음의 심연 메이지 Lv.38</v>
      </c>
      <c r="E372" s="107" t="s">
        <v>2306</v>
      </c>
    </row>
    <row r="373" spans="1:5">
      <c r="A373" s="148">
        <f>1000000+B373*ID규칙_토벌_리스트_그룹_단위+COUNTIF($B$4:B373,B373)</f>
        <v>1117201</v>
      </c>
      <c r="B373" s="148">
        <f>1000+VLOOKUP(E373,ABYSS!C$4:$D$177,2,0)*10+VLOOKUP(E373,ABYSS!$C$4:$F$177,4,0)</f>
        <v>1172</v>
      </c>
      <c r="C373" s="148">
        <v>154012</v>
      </c>
      <c r="D373" s="51" t="str">
        <f>VLOOKUP(C373,MONSTER!$A:$E,5,0)</f>
        <v>얼음 슬라임 Lv.54</v>
      </c>
      <c r="E373" s="107" t="s">
        <v>2307</v>
      </c>
    </row>
    <row r="374" spans="1:5">
      <c r="A374" s="148">
        <f>1000000+B374*ID규칙_토벌_리스트_그룹_단위+COUNTIF($B$4:B374,B374)</f>
        <v>1117202</v>
      </c>
      <c r="B374" s="148">
        <f>1000+VLOOKUP(E374,ABYSS!C$4:$D$177,2,0)*10+VLOOKUP(E374,ABYSS!$C$4:$F$177,4,0)</f>
        <v>1172</v>
      </c>
      <c r="C374" s="148">
        <v>154013</v>
      </c>
      <c r="D374" s="51" t="str">
        <f>VLOOKUP(C374,MONSTER!$A:$E,5,0)</f>
        <v>거대 얼음 슬라임 Lv.54</v>
      </c>
      <c r="E374" s="107" t="s">
        <v>2307</v>
      </c>
    </row>
    <row r="375" spans="1:5">
      <c r="A375" s="148">
        <f>1000000+B375*ID규칙_토벌_리스트_그룹_단위+COUNTIF($B$4:B375,B375)</f>
        <v>1117203</v>
      </c>
      <c r="B375" s="148">
        <f>1000+VLOOKUP(E375,ABYSS!C$4:$D$177,2,0)*10+VLOOKUP(E375,ABYSS!$C$4:$F$177,4,0)</f>
        <v>1172</v>
      </c>
      <c r="C375" s="148">
        <v>154017</v>
      </c>
      <c r="D375" s="51" t="str">
        <f>VLOOKUP(C375,MONSTER!$A:$E,5,0)</f>
        <v>츄츄 싸움꾼 Lv.54</v>
      </c>
      <c r="E375" s="107" t="s">
        <v>2307</v>
      </c>
    </row>
    <row r="376" spans="1:5">
      <c r="A376" s="148">
        <f>1000000+B376*ID규칙_토벌_리스트_그룹_단위+COUNTIF($B$4:B376,B376)</f>
        <v>1117204</v>
      </c>
      <c r="B376" s="148">
        <f>1000+VLOOKUP(E376,ABYSS!C$4:$D$177,2,0)*10+VLOOKUP(E376,ABYSS!$C$4:$F$177,4,0)</f>
        <v>1172</v>
      </c>
      <c r="C376" s="148">
        <v>154045</v>
      </c>
      <c r="D376" s="51" t="str">
        <f>VLOOKUP(C376,MONSTER!$A:$E,5,0)</f>
        <v>얼음의 심연 메이지 Lv.54</v>
      </c>
      <c r="E376" s="107" t="s">
        <v>2307</v>
      </c>
    </row>
    <row r="377" spans="1:5">
      <c r="A377" s="148">
        <f>1000000+B377*ID규칙_토벌_리스트_그룹_단위+COUNTIF($B$4:B377,B377)</f>
        <v>1117301</v>
      </c>
      <c r="B377" s="148">
        <f>1000+VLOOKUP(E377,ABYSS!C$4:$D$177,2,0)*10+VLOOKUP(E377,ABYSS!$C$4:$F$177,4,0)</f>
        <v>1173</v>
      </c>
      <c r="C377" s="148">
        <v>171001</v>
      </c>
      <c r="D377" s="51" t="str">
        <f>VLOOKUP(C377,MONSTER!$A:$E,5,0)</f>
        <v>화염 슬라임 Lv.71</v>
      </c>
      <c r="E377" s="107" t="s">
        <v>2308</v>
      </c>
    </row>
    <row r="378" spans="1:5">
      <c r="A378" s="148">
        <f>1000000+B378*ID규칙_토벌_리스트_그룹_단위+COUNTIF($B$4:B378,B378)</f>
        <v>1117302</v>
      </c>
      <c r="B378" s="148">
        <f>1000+VLOOKUP(E378,ABYSS!C$4:$D$177,2,0)*10+VLOOKUP(E378,ABYSS!$C$4:$F$177,4,0)</f>
        <v>1173</v>
      </c>
      <c r="C378" s="148">
        <v>171002</v>
      </c>
      <c r="D378" s="51" t="str">
        <f>VLOOKUP(C378,MONSTER!$A:$E,5,0)</f>
        <v>거대 화염 슬라임 Lv.71</v>
      </c>
      <c r="E378" s="107" t="s">
        <v>2308</v>
      </c>
    </row>
    <row r="379" spans="1:5">
      <c r="A379" s="148">
        <f>1000000+B379*ID규칙_토벌_리스트_그룹_단위+COUNTIF($B$4:B379,B379)</f>
        <v>1117303</v>
      </c>
      <c r="B379" s="148">
        <f>1000+VLOOKUP(E379,ABYSS!C$4:$D$177,2,0)*10+VLOOKUP(E379,ABYSS!$C$4:$F$177,4,0)</f>
        <v>1173</v>
      </c>
      <c r="C379" s="148">
        <v>171030</v>
      </c>
      <c r="D379" s="51" t="str">
        <f>VLOOKUP(C379,MONSTER!$A:$E,5,0)</f>
        <v>츄츄 바위왕 Lv.71</v>
      </c>
      <c r="E379" s="107" t="s">
        <v>2308</v>
      </c>
    </row>
    <row r="380" spans="1:5">
      <c r="A380" s="148">
        <f>1000000+B380*ID규칙_토벌_리스트_그룹_단위+COUNTIF($B$4:B380,B380)</f>
        <v>1117401</v>
      </c>
      <c r="B380" s="148">
        <f>1000+VLOOKUP(E380,ABYSS!C$4:$D$177,2,0)*10+VLOOKUP(E380,ABYSS!$C$4:$F$177,4,0)</f>
        <v>1174</v>
      </c>
      <c r="C380" s="148">
        <v>188013</v>
      </c>
      <c r="D380" s="51" t="str">
        <f>VLOOKUP(C380,MONSTER!$A:$E,5,0)</f>
        <v>거대 얼음 슬라임 Lv.88</v>
      </c>
      <c r="E380" s="107" t="s">
        <v>2309</v>
      </c>
    </row>
    <row r="381" spans="1:5">
      <c r="A381" s="148">
        <f>1000000+B381*ID규칙_토벌_리스트_그룹_단위+COUNTIF($B$4:B381,B381)</f>
        <v>1117402</v>
      </c>
      <c r="B381" s="148">
        <f>1000+VLOOKUP(E381,ABYSS!C$4:$D$177,2,0)*10+VLOOKUP(E381,ABYSS!$C$4:$F$177,4,0)</f>
        <v>1174</v>
      </c>
      <c r="C381" s="148">
        <v>188045</v>
      </c>
      <c r="D381" s="51" t="str">
        <f>VLOOKUP(C381,MONSTER!$A:$E,5,0)</f>
        <v>얼음의 심연 메이지 Lv.88</v>
      </c>
      <c r="E381" s="107" t="s">
        <v>2309</v>
      </c>
    </row>
    <row r="382" spans="1:5">
      <c r="A382" s="148">
        <f>1000000+B382*ID규칙_토벌_리스트_그룹_단위+COUNTIF($B$4:B382,B382)</f>
        <v>1117104</v>
      </c>
      <c r="B382" s="148">
        <f>1000+VLOOKUP(E382,ABYSS!C$4:$D$177,2,0)*10+VLOOKUP(E382,ABYSS!$C$4:$F$177,4,0)</f>
        <v>1171</v>
      </c>
      <c r="C382" s="148">
        <v>138012</v>
      </c>
      <c r="D382" s="51" t="str">
        <f>VLOOKUP(C382,MONSTER!$A:$E,5,0)</f>
        <v>얼음 슬라임 Lv.38</v>
      </c>
      <c r="E382" s="107" t="s">
        <v>2310</v>
      </c>
    </row>
    <row r="383" spans="1:5">
      <c r="A383" s="148">
        <f>1000000+B383*ID규칙_토벌_리스트_그룹_단위+COUNTIF($B$4:B383,B383)</f>
        <v>1117105</v>
      </c>
      <c r="B383" s="148">
        <f>1000+VLOOKUP(E383,ABYSS!C$4:$D$177,2,0)*10+VLOOKUP(E383,ABYSS!$C$4:$F$177,4,0)</f>
        <v>1171</v>
      </c>
      <c r="C383" s="148">
        <v>138013</v>
      </c>
      <c r="D383" s="51" t="str">
        <f>VLOOKUP(C383,MONSTER!$A:$E,5,0)</f>
        <v>거대 얼음 슬라임 Lv.38</v>
      </c>
      <c r="E383" s="107" t="s">
        <v>2310</v>
      </c>
    </row>
    <row r="384" spans="1:5">
      <c r="A384" s="148">
        <f>1000000+B384*ID규칙_토벌_리스트_그룹_단위+COUNTIF($B$4:B384,B384)</f>
        <v>1117106</v>
      </c>
      <c r="B384" s="148">
        <f>1000+VLOOKUP(E384,ABYSS!C$4:$D$177,2,0)*10+VLOOKUP(E384,ABYSS!$C$4:$F$177,4,0)</f>
        <v>1171</v>
      </c>
      <c r="C384" s="148">
        <v>138045</v>
      </c>
      <c r="D384" s="51" t="str">
        <f>VLOOKUP(C384,MONSTER!$A:$E,5,0)</f>
        <v>얼음의 심연 메이지 Lv.38</v>
      </c>
      <c r="E384" s="107" t="s">
        <v>2310</v>
      </c>
    </row>
    <row r="385" spans="1:5">
      <c r="A385" s="148">
        <f>1000000+B385*ID규칙_토벌_리스트_그룹_단위+COUNTIF($B$4:B385,B385)</f>
        <v>1117205</v>
      </c>
      <c r="B385" s="148">
        <f>1000+VLOOKUP(E385,ABYSS!C$4:$D$177,2,0)*10+VLOOKUP(E385,ABYSS!$C$4:$F$177,4,0)</f>
        <v>1172</v>
      </c>
      <c r="C385" s="148">
        <v>154012</v>
      </c>
      <c r="D385" s="51" t="str">
        <f>VLOOKUP(C385,MONSTER!$A:$E,5,0)</f>
        <v>얼음 슬라임 Lv.54</v>
      </c>
      <c r="E385" s="107" t="s">
        <v>2311</v>
      </c>
    </row>
    <row r="386" spans="1:5">
      <c r="A386" s="148">
        <f>1000000+B386*ID규칙_토벌_리스트_그룹_단위+COUNTIF($B$4:B386,B386)</f>
        <v>1117206</v>
      </c>
      <c r="B386" s="148">
        <f>1000+VLOOKUP(E386,ABYSS!C$4:$D$177,2,0)*10+VLOOKUP(E386,ABYSS!$C$4:$F$177,4,0)</f>
        <v>1172</v>
      </c>
      <c r="C386" s="148">
        <v>154013</v>
      </c>
      <c r="D386" s="51" t="str">
        <f>VLOOKUP(C386,MONSTER!$A:$E,5,0)</f>
        <v>거대 얼음 슬라임 Lv.54</v>
      </c>
      <c r="E386" s="107" t="s">
        <v>2311</v>
      </c>
    </row>
    <row r="387" spans="1:5">
      <c r="A387" s="148">
        <f>1000000+B387*ID규칙_토벌_리스트_그룹_단위+COUNTIF($B$4:B387,B387)</f>
        <v>1117207</v>
      </c>
      <c r="B387" s="148">
        <f>1000+VLOOKUP(E387,ABYSS!C$4:$D$177,2,0)*10+VLOOKUP(E387,ABYSS!$C$4:$F$177,4,0)</f>
        <v>1172</v>
      </c>
      <c r="C387" s="148">
        <v>154017</v>
      </c>
      <c r="D387" s="51" t="str">
        <f>VLOOKUP(C387,MONSTER!$A:$E,5,0)</f>
        <v>츄츄 싸움꾼 Lv.54</v>
      </c>
      <c r="E387" s="107" t="s">
        <v>2311</v>
      </c>
    </row>
    <row r="388" spans="1:5">
      <c r="A388" s="148">
        <f>1000000+B388*ID규칙_토벌_리스트_그룹_단위+COUNTIF($B$4:B388,B388)</f>
        <v>1117208</v>
      </c>
      <c r="B388" s="148">
        <f>1000+VLOOKUP(E388,ABYSS!C$4:$D$177,2,0)*10+VLOOKUP(E388,ABYSS!$C$4:$F$177,4,0)</f>
        <v>1172</v>
      </c>
      <c r="C388" s="148">
        <v>154045</v>
      </c>
      <c r="D388" s="51" t="str">
        <f>VLOOKUP(C388,MONSTER!$A:$E,5,0)</f>
        <v>얼음의 심연 메이지 Lv.54</v>
      </c>
      <c r="E388" s="107" t="s">
        <v>2311</v>
      </c>
    </row>
    <row r="389" spans="1:5">
      <c r="A389" s="148">
        <f>1000000+B389*ID규칙_토벌_리스트_그룹_단위+COUNTIF($B$4:B389,B389)</f>
        <v>1117304</v>
      </c>
      <c r="B389" s="148">
        <f>1000+VLOOKUP(E389,ABYSS!C$4:$D$177,2,0)*10+VLOOKUP(E389,ABYSS!$C$4:$F$177,4,0)</f>
        <v>1173</v>
      </c>
      <c r="C389" s="148">
        <v>171001</v>
      </c>
      <c r="D389" s="51" t="str">
        <f>VLOOKUP(C389,MONSTER!$A:$E,5,0)</f>
        <v>화염 슬라임 Lv.71</v>
      </c>
      <c r="E389" s="107" t="s">
        <v>2312</v>
      </c>
    </row>
    <row r="390" spans="1:5">
      <c r="A390" s="148">
        <f>1000000+B390*ID규칙_토벌_리스트_그룹_단위+COUNTIF($B$4:B390,B390)</f>
        <v>1117305</v>
      </c>
      <c r="B390" s="148">
        <f>1000+VLOOKUP(E390,ABYSS!C$4:$D$177,2,0)*10+VLOOKUP(E390,ABYSS!$C$4:$F$177,4,0)</f>
        <v>1173</v>
      </c>
      <c r="C390" s="148">
        <v>171002</v>
      </c>
      <c r="D390" s="51" t="str">
        <f>VLOOKUP(C390,MONSTER!$A:$E,5,0)</f>
        <v>거대 화염 슬라임 Lv.71</v>
      </c>
      <c r="E390" s="107" t="s">
        <v>2312</v>
      </c>
    </row>
    <row r="391" spans="1:5">
      <c r="A391" s="148">
        <f>1000000+B391*ID규칙_토벌_리스트_그룹_단위+COUNTIF($B$4:B391,B391)</f>
        <v>1117306</v>
      </c>
      <c r="B391" s="148">
        <f>1000+VLOOKUP(E391,ABYSS!C$4:$D$177,2,0)*10+VLOOKUP(E391,ABYSS!$C$4:$F$177,4,0)</f>
        <v>1173</v>
      </c>
      <c r="C391" s="148">
        <v>171030</v>
      </c>
      <c r="D391" s="51" t="str">
        <f>VLOOKUP(C391,MONSTER!$A:$E,5,0)</f>
        <v>츄츄 바위왕 Lv.71</v>
      </c>
      <c r="E391" s="107" t="s">
        <v>2312</v>
      </c>
    </row>
    <row r="392" spans="1:5">
      <c r="A392" s="148">
        <f>1000000+B392*ID규칙_토벌_리스트_그룹_단위+COUNTIF($B$4:B392,B392)</f>
        <v>1117403</v>
      </c>
      <c r="B392" s="148">
        <f>1000+VLOOKUP(E392,ABYSS!C$4:$D$177,2,0)*10+VLOOKUP(E392,ABYSS!$C$4:$F$177,4,0)</f>
        <v>1174</v>
      </c>
      <c r="C392" s="148">
        <v>188013</v>
      </c>
      <c r="D392" s="51" t="str">
        <f>VLOOKUP(C392,MONSTER!$A:$E,5,0)</f>
        <v>거대 얼음 슬라임 Lv.88</v>
      </c>
      <c r="E392" s="107" t="s">
        <v>2313</v>
      </c>
    </row>
    <row r="393" spans="1:5">
      <c r="A393" s="148">
        <f>1000000+B393*ID규칙_토벌_리스트_그룹_단위+COUNTIF($B$4:B393,B393)</f>
        <v>1117404</v>
      </c>
      <c r="B393" s="148">
        <f>1000+VLOOKUP(E393,ABYSS!C$4:$D$177,2,0)*10+VLOOKUP(E393,ABYSS!$C$4:$F$177,4,0)</f>
        <v>1174</v>
      </c>
      <c r="C393" s="148">
        <v>188045</v>
      </c>
      <c r="D393" s="51" t="str">
        <f>VLOOKUP(C393,MONSTER!$A:$E,5,0)</f>
        <v>얼음의 심연 메이지 Lv.88</v>
      </c>
      <c r="E393" s="107" t="s">
        <v>2313</v>
      </c>
    </row>
    <row r="394" spans="1:5">
      <c r="A394" s="148">
        <f>1000000+B394*ID규칙_토벌_리스트_그룹_단위+COUNTIF($B$4:B394,B394)</f>
        <v>1117107</v>
      </c>
      <c r="B394" s="148">
        <f>1000+VLOOKUP(E394,ABYSS!C$4:$D$177,2,0)*10+VLOOKUP(E394,ABYSS!$C$4:$F$177,4,0)</f>
        <v>1171</v>
      </c>
      <c r="C394" s="148">
        <v>138012</v>
      </c>
      <c r="D394" s="51" t="str">
        <f>VLOOKUP(C394,MONSTER!$A:$E,5,0)</f>
        <v>얼음 슬라임 Lv.38</v>
      </c>
      <c r="E394" s="107" t="s">
        <v>2314</v>
      </c>
    </row>
    <row r="395" spans="1:5">
      <c r="A395" s="148">
        <f>1000000+B395*ID규칙_토벌_리스트_그룹_단위+COUNTIF($B$4:B395,B395)</f>
        <v>1117108</v>
      </c>
      <c r="B395" s="148">
        <f>1000+VLOOKUP(E395,ABYSS!C$4:$D$177,2,0)*10+VLOOKUP(E395,ABYSS!$C$4:$F$177,4,0)</f>
        <v>1171</v>
      </c>
      <c r="C395" s="148">
        <v>138013</v>
      </c>
      <c r="D395" s="51" t="str">
        <f>VLOOKUP(C395,MONSTER!$A:$E,5,0)</f>
        <v>거대 얼음 슬라임 Lv.38</v>
      </c>
      <c r="E395" s="107" t="s">
        <v>2314</v>
      </c>
    </row>
    <row r="396" spans="1:5">
      <c r="A396" s="148">
        <f>1000000+B396*ID규칙_토벌_리스트_그룹_단위+COUNTIF($B$4:B396,B396)</f>
        <v>1117109</v>
      </c>
      <c r="B396" s="148">
        <f>1000+VLOOKUP(E396,ABYSS!C$4:$D$177,2,0)*10+VLOOKUP(E396,ABYSS!$C$4:$F$177,4,0)</f>
        <v>1171</v>
      </c>
      <c r="C396" s="148">
        <v>138045</v>
      </c>
      <c r="D396" s="51" t="str">
        <f>VLOOKUP(C396,MONSTER!$A:$E,5,0)</f>
        <v>얼음의 심연 메이지 Lv.38</v>
      </c>
      <c r="E396" s="107" t="s">
        <v>2314</v>
      </c>
    </row>
    <row r="397" spans="1:5">
      <c r="A397" s="148">
        <f>1000000+B397*ID규칙_토벌_리스트_그룹_단위+COUNTIF($B$4:B397,B397)</f>
        <v>1117209</v>
      </c>
      <c r="B397" s="148">
        <f>1000+VLOOKUP(E397,ABYSS!C$4:$D$177,2,0)*10+VLOOKUP(E397,ABYSS!$C$4:$F$177,4,0)</f>
        <v>1172</v>
      </c>
      <c r="C397" s="148">
        <v>154012</v>
      </c>
      <c r="D397" s="51" t="str">
        <f>VLOOKUP(C397,MONSTER!$A:$E,5,0)</f>
        <v>얼음 슬라임 Lv.54</v>
      </c>
      <c r="E397" s="107" t="s">
        <v>2315</v>
      </c>
    </row>
    <row r="398" spans="1:5">
      <c r="A398" s="148">
        <f>1000000+B398*ID규칙_토벌_리스트_그룹_단위+COUNTIF($B$4:B398,B398)</f>
        <v>1117210</v>
      </c>
      <c r="B398" s="148">
        <f>1000+VLOOKUP(E398,ABYSS!C$4:$D$177,2,0)*10+VLOOKUP(E398,ABYSS!$C$4:$F$177,4,0)</f>
        <v>1172</v>
      </c>
      <c r="C398" s="148">
        <v>154013</v>
      </c>
      <c r="D398" s="51" t="str">
        <f>VLOOKUP(C398,MONSTER!$A:$E,5,0)</f>
        <v>거대 얼음 슬라임 Lv.54</v>
      </c>
      <c r="E398" s="107" t="s">
        <v>2315</v>
      </c>
    </row>
    <row r="399" spans="1:5">
      <c r="A399" s="148">
        <f>1000000+B399*ID규칙_토벌_리스트_그룹_단위+COUNTIF($B$4:B399,B399)</f>
        <v>1117211</v>
      </c>
      <c r="B399" s="148">
        <f>1000+VLOOKUP(E399,ABYSS!C$4:$D$177,2,0)*10+VLOOKUP(E399,ABYSS!$C$4:$F$177,4,0)</f>
        <v>1172</v>
      </c>
      <c r="C399" s="148">
        <v>154017</v>
      </c>
      <c r="D399" s="51" t="str">
        <f>VLOOKUP(C399,MONSTER!$A:$E,5,0)</f>
        <v>츄츄 싸움꾼 Lv.54</v>
      </c>
      <c r="E399" s="107" t="s">
        <v>2315</v>
      </c>
    </row>
    <row r="400" spans="1:5">
      <c r="A400" s="148">
        <f>1000000+B400*ID규칙_토벌_리스트_그룹_단위+COUNTIF($B$4:B400,B400)</f>
        <v>1117212</v>
      </c>
      <c r="B400" s="148">
        <f>1000+VLOOKUP(E400,ABYSS!C$4:$D$177,2,0)*10+VLOOKUP(E400,ABYSS!$C$4:$F$177,4,0)</f>
        <v>1172</v>
      </c>
      <c r="C400" s="148">
        <v>154045</v>
      </c>
      <c r="D400" s="51" t="str">
        <f>VLOOKUP(C400,MONSTER!$A:$E,5,0)</f>
        <v>얼음의 심연 메이지 Lv.54</v>
      </c>
      <c r="E400" s="107" t="s">
        <v>2315</v>
      </c>
    </row>
    <row r="401" spans="1:5">
      <c r="A401" s="148">
        <f>1000000+B401*ID규칙_토벌_리스트_그룹_단위+COUNTIF($B$4:B401,B401)</f>
        <v>1117307</v>
      </c>
      <c r="B401" s="148">
        <f>1000+VLOOKUP(E401,ABYSS!C$4:$D$177,2,0)*10+VLOOKUP(E401,ABYSS!$C$4:$F$177,4,0)</f>
        <v>1173</v>
      </c>
      <c r="C401" s="148">
        <v>171001</v>
      </c>
      <c r="D401" s="51" t="str">
        <f>VLOOKUP(C401,MONSTER!$A:$E,5,0)</f>
        <v>화염 슬라임 Lv.71</v>
      </c>
      <c r="E401" s="107" t="s">
        <v>2316</v>
      </c>
    </row>
    <row r="402" spans="1:5">
      <c r="A402" s="148">
        <f>1000000+B402*ID규칙_토벌_리스트_그룹_단위+COUNTIF($B$4:B402,B402)</f>
        <v>1117308</v>
      </c>
      <c r="B402" s="148">
        <f>1000+VLOOKUP(E402,ABYSS!C$4:$D$177,2,0)*10+VLOOKUP(E402,ABYSS!$C$4:$F$177,4,0)</f>
        <v>1173</v>
      </c>
      <c r="C402" s="148">
        <v>171002</v>
      </c>
      <c r="D402" s="51" t="str">
        <f>VLOOKUP(C402,MONSTER!$A:$E,5,0)</f>
        <v>거대 화염 슬라임 Lv.71</v>
      </c>
      <c r="E402" s="107" t="s">
        <v>2316</v>
      </c>
    </row>
    <row r="403" spans="1:5">
      <c r="A403" s="148">
        <f>1000000+B403*ID규칙_토벌_리스트_그룹_단위+COUNTIF($B$4:B403,B403)</f>
        <v>1117309</v>
      </c>
      <c r="B403" s="148">
        <f>1000+VLOOKUP(E403,ABYSS!C$4:$D$177,2,0)*10+VLOOKUP(E403,ABYSS!$C$4:$F$177,4,0)</f>
        <v>1173</v>
      </c>
      <c r="C403" s="148">
        <v>171030</v>
      </c>
      <c r="D403" s="51" t="str">
        <f>VLOOKUP(C403,MONSTER!$A:$E,5,0)</f>
        <v>츄츄 바위왕 Lv.71</v>
      </c>
      <c r="E403" s="107" t="s">
        <v>2316</v>
      </c>
    </row>
    <row r="404" spans="1:5">
      <c r="A404" s="148">
        <f>1000000+B404*ID규칙_토벌_리스트_그룹_단위+COUNTIF($B$4:B404,B404)</f>
        <v>1117405</v>
      </c>
      <c r="B404" s="148">
        <f>1000+VLOOKUP(E404,ABYSS!C$4:$D$177,2,0)*10+VLOOKUP(E404,ABYSS!$C$4:$F$177,4,0)</f>
        <v>1174</v>
      </c>
      <c r="C404" s="148">
        <v>188013</v>
      </c>
      <c r="D404" s="51" t="str">
        <f>VLOOKUP(C404,MONSTER!$A:$E,5,0)</f>
        <v>거대 얼음 슬라임 Lv.88</v>
      </c>
      <c r="E404" s="107" t="s">
        <v>2317</v>
      </c>
    </row>
    <row r="405" spans="1:5">
      <c r="A405" s="148">
        <f>1000000+B405*ID규칙_토벌_리스트_그룹_단위+COUNTIF($B$4:B405,B405)</f>
        <v>1117406</v>
      </c>
      <c r="B405" s="148">
        <f>1000+VLOOKUP(E405,ABYSS!C$4:$D$177,2,0)*10+VLOOKUP(E405,ABYSS!$C$4:$F$177,4,0)</f>
        <v>1174</v>
      </c>
      <c r="C405" s="148">
        <v>188045</v>
      </c>
      <c r="D405" s="51" t="str">
        <f>VLOOKUP(C405,MONSTER!$A:$E,5,0)</f>
        <v>얼음의 심연 메이지 Lv.88</v>
      </c>
      <c r="E405" s="107" t="s">
        <v>2317</v>
      </c>
    </row>
    <row r="406" spans="1:5">
      <c r="A406" s="148">
        <f>1000000+B406*ID규칙_토벌_리스트_그룹_단위+COUNTIF($B$4:B406,B406)</f>
        <v>1118101</v>
      </c>
      <c r="B406" s="148">
        <f>1000+VLOOKUP(E406,ABYSS!C$4:$D$177,2,0)*10+VLOOKUP(E406,ABYSS!$C$4:$F$177,4,0)</f>
        <v>1181</v>
      </c>
      <c r="C406" s="148">
        <v>138001</v>
      </c>
      <c r="D406" s="51" t="str">
        <f>VLOOKUP(C406,MONSTER!$A:$E,5,0)</f>
        <v>화염 슬라임 Lv.38</v>
      </c>
      <c r="E406" s="107" t="s">
        <v>2318</v>
      </c>
    </row>
    <row r="407" spans="1:5">
      <c r="A407" s="148">
        <f>1000000+B407*ID규칙_토벌_리스트_그룹_단위+COUNTIF($B$4:B407,B407)</f>
        <v>1118102</v>
      </c>
      <c r="B407" s="148">
        <f>1000+VLOOKUP(E407,ABYSS!C$4:$D$177,2,0)*10+VLOOKUP(E407,ABYSS!$C$4:$F$177,4,0)</f>
        <v>1181</v>
      </c>
      <c r="C407" s="148">
        <v>138002</v>
      </c>
      <c r="D407" s="51" t="str">
        <f>VLOOKUP(C407,MONSTER!$A:$E,5,0)</f>
        <v>거대 화염 슬라임 Lv.38</v>
      </c>
      <c r="E407" s="107" t="s">
        <v>2318</v>
      </c>
    </row>
    <row r="408" spans="1:5">
      <c r="A408" s="148">
        <f>1000000+B408*ID규칙_토벌_리스트_그룹_단위+COUNTIF($B$4:B408,B408)</f>
        <v>1118103</v>
      </c>
      <c r="B408" s="148">
        <f>1000+VLOOKUP(E408,ABYSS!C$4:$D$177,2,0)*10+VLOOKUP(E408,ABYSS!$C$4:$F$177,4,0)</f>
        <v>1181</v>
      </c>
      <c r="C408" s="148">
        <v>138043</v>
      </c>
      <c r="D408" s="51" t="str">
        <f>VLOOKUP(C408,MONSTER!$A:$E,5,0)</f>
        <v>화염의 심연 메이지 Lv.38</v>
      </c>
      <c r="E408" s="107" t="s">
        <v>2318</v>
      </c>
    </row>
    <row r="409" spans="1:5">
      <c r="A409" s="148">
        <f>1000000+B409*ID규칙_토벌_리스트_그룹_단위+COUNTIF($B$4:B409,B409)</f>
        <v>1118201</v>
      </c>
      <c r="B409" s="148">
        <f>1000+VLOOKUP(E409,ABYSS!C$4:$D$177,2,0)*10+VLOOKUP(E409,ABYSS!$C$4:$F$177,4,0)</f>
        <v>1182</v>
      </c>
      <c r="C409" s="148">
        <v>154001</v>
      </c>
      <c r="D409" s="51" t="str">
        <f>VLOOKUP(C409,MONSTER!$A:$E,5,0)</f>
        <v>화염 슬라임 Lv.54</v>
      </c>
      <c r="E409" s="107" t="s">
        <v>2319</v>
      </c>
    </row>
    <row r="410" spans="1:5">
      <c r="A410" s="148">
        <f>1000000+B410*ID규칙_토벌_리스트_그룹_단위+COUNTIF($B$4:B410,B410)</f>
        <v>1118202</v>
      </c>
      <c r="B410" s="148">
        <f>1000+VLOOKUP(E410,ABYSS!C$4:$D$177,2,0)*10+VLOOKUP(E410,ABYSS!$C$4:$F$177,4,0)</f>
        <v>1182</v>
      </c>
      <c r="C410" s="148">
        <v>154002</v>
      </c>
      <c r="D410" s="51" t="str">
        <f>VLOOKUP(C410,MONSTER!$A:$E,5,0)</f>
        <v>거대 화염 슬라임 Lv.54</v>
      </c>
      <c r="E410" s="107" t="s">
        <v>2319</v>
      </c>
    </row>
    <row r="411" spans="1:5">
      <c r="A411" s="148">
        <f>1000000+B411*ID규칙_토벌_리스트_그룹_단위+COUNTIF($B$4:B411,B411)</f>
        <v>1118203</v>
      </c>
      <c r="B411" s="148">
        <f>1000+VLOOKUP(E411,ABYSS!C$4:$D$177,2,0)*10+VLOOKUP(E411,ABYSS!$C$4:$F$177,4,0)</f>
        <v>1182</v>
      </c>
      <c r="C411" s="148">
        <v>154043</v>
      </c>
      <c r="D411" s="51" t="str">
        <f>VLOOKUP(C411,MONSTER!$A:$E,5,0)</f>
        <v>화염의 심연 메이지 Lv.54</v>
      </c>
      <c r="E411" s="107" t="s">
        <v>2319</v>
      </c>
    </row>
    <row r="412" spans="1:5">
      <c r="A412" s="148">
        <f>1000000+B412*ID규칙_토벌_리스트_그룹_단위+COUNTIF($B$4:B412,B412)</f>
        <v>1118301</v>
      </c>
      <c r="B412" s="148">
        <f>1000+VLOOKUP(E412,ABYSS!C$4:$D$177,2,0)*10+VLOOKUP(E412,ABYSS!$C$4:$F$177,4,0)</f>
        <v>1183</v>
      </c>
      <c r="C412" s="148">
        <v>171002</v>
      </c>
      <c r="D412" s="51" t="str">
        <f>VLOOKUP(C412,MONSTER!$A:$E,5,0)</f>
        <v>거대 화염 슬라임 Lv.71</v>
      </c>
      <c r="E412" s="107" t="s">
        <v>2320</v>
      </c>
    </row>
    <row r="413" spans="1:5">
      <c r="A413" s="148">
        <f>1000000+B413*ID규칙_토벌_리스트_그룹_단위+COUNTIF($B$4:B413,B413)</f>
        <v>1118302</v>
      </c>
      <c r="B413" s="148">
        <f>1000+VLOOKUP(E413,ABYSS!C$4:$D$177,2,0)*10+VLOOKUP(E413,ABYSS!$C$4:$F$177,4,0)</f>
        <v>1183</v>
      </c>
      <c r="C413" s="148">
        <v>171030</v>
      </c>
      <c r="D413" s="51" t="str">
        <f>VLOOKUP(C413,MONSTER!$A:$E,5,0)</f>
        <v>츄츄 바위왕 Lv.71</v>
      </c>
      <c r="E413" s="107" t="s">
        <v>2320</v>
      </c>
    </row>
    <row r="414" spans="1:5">
      <c r="A414" s="148">
        <f>1000000+B414*ID규칙_토벌_리스트_그룹_단위+COUNTIF($B$4:B414,B414)</f>
        <v>1118401</v>
      </c>
      <c r="B414" s="148">
        <f>1000+VLOOKUP(E414,ABYSS!C$4:$D$177,2,0)*10+VLOOKUP(E414,ABYSS!$C$4:$F$177,4,0)</f>
        <v>1184</v>
      </c>
      <c r="C414" s="148">
        <v>188034</v>
      </c>
      <c r="D414" s="51" t="str">
        <f>VLOOKUP(C414,MONSTER!$A:$E,5,0)</f>
        <v>불도끼 츄츄 폭도 Lv.88</v>
      </c>
      <c r="E414" s="107" t="s">
        <v>2321</v>
      </c>
    </row>
    <row r="415" spans="1:5">
      <c r="A415" s="148">
        <f>1000000+B415*ID규칙_토벌_리스트_그룹_단위+COUNTIF($B$4:B415,B415)</f>
        <v>1118402</v>
      </c>
      <c r="B415" s="148">
        <f>1000+VLOOKUP(E415,ABYSS!C$4:$D$177,2,0)*10+VLOOKUP(E415,ABYSS!$C$4:$F$177,4,0)</f>
        <v>1184</v>
      </c>
      <c r="C415" s="148">
        <v>188051</v>
      </c>
      <c r="D415" s="51" t="str">
        <f>VLOOKUP(C415,MONSTER!$A:$E,5,0)</f>
        <v>화염 채무 처리인 Lv.88</v>
      </c>
      <c r="E415" s="107" t="s">
        <v>2321</v>
      </c>
    </row>
    <row r="416" spans="1:5">
      <c r="A416" s="148">
        <f>1000000+B416*ID규칙_토벌_리스트_그룹_단위+COUNTIF($B$4:B416,B416)</f>
        <v>1118104</v>
      </c>
      <c r="B416" s="148">
        <f>1000+VLOOKUP(E416,ABYSS!C$4:$D$177,2,0)*10+VLOOKUP(E416,ABYSS!$C$4:$F$177,4,0)</f>
        <v>1181</v>
      </c>
      <c r="C416" s="148">
        <v>138001</v>
      </c>
      <c r="D416" s="51" t="str">
        <f>VLOOKUP(C416,MONSTER!$A:$E,5,0)</f>
        <v>화염 슬라임 Lv.38</v>
      </c>
      <c r="E416" s="107" t="s">
        <v>2322</v>
      </c>
    </row>
    <row r="417" spans="1:5">
      <c r="A417" s="148">
        <f>1000000+B417*ID규칙_토벌_리스트_그룹_단위+COUNTIF($B$4:B417,B417)</f>
        <v>1118105</v>
      </c>
      <c r="B417" s="148">
        <f>1000+VLOOKUP(E417,ABYSS!C$4:$D$177,2,0)*10+VLOOKUP(E417,ABYSS!$C$4:$F$177,4,0)</f>
        <v>1181</v>
      </c>
      <c r="C417" s="148">
        <v>138002</v>
      </c>
      <c r="D417" s="51" t="str">
        <f>VLOOKUP(C417,MONSTER!$A:$E,5,0)</f>
        <v>거대 화염 슬라임 Lv.38</v>
      </c>
      <c r="E417" s="107" t="s">
        <v>2322</v>
      </c>
    </row>
    <row r="418" spans="1:5">
      <c r="A418" s="148">
        <f>1000000+B418*ID규칙_토벌_리스트_그룹_단위+COUNTIF($B$4:B418,B418)</f>
        <v>1118106</v>
      </c>
      <c r="B418" s="148">
        <f>1000+VLOOKUP(E418,ABYSS!C$4:$D$177,2,0)*10+VLOOKUP(E418,ABYSS!$C$4:$F$177,4,0)</f>
        <v>1181</v>
      </c>
      <c r="C418" s="148">
        <v>138043</v>
      </c>
      <c r="D418" s="51" t="str">
        <f>VLOOKUP(C418,MONSTER!$A:$E,5,0)</f>
        <v>화염의 심연 메이지 Lv.38</v>
      </c>
      <c r="E418" s="107" t="s">
        <v>2322</v>
      </c>
    </row>
    <row r="419" spans="1:5">
      <c r="A419" s="148">
        <f>1000000+B419*ID규칙_토벌_리스트_그룹_단위+COUNTIF($B$4:B419,B419)</f>
        <v>1118204</v>
      </c>
      <c r="B419" s="148">
        <f>1000+VLOOKUP(E419,ABYSS!C$4:$D$177,2,0)*10+VLOOKUP(E419,ABYSS!$C$4:$F$177,4,0)</f>
        <v>1182</v>
      </c>
      <c r="C419" s="148">
        <v>154001</v>
      </c>
      <c r="D419" s="51" t="str">
        <f>VLOOKUP(C419,MONSTER!$A:$E,5,0)</f>
        <v>화염 슬라임 Lv.54</v>
      </c>
      <c r="E419" s="107" t="s">
        <v>2323</v>
      </c>
    </row>
    <row r="420" spans="1:5">
      <c r="A420" s="148">
        <f>1000000+B420*ID규칙_토벌_리스트_그룹_단위+COUNTIF($B$4:B420,B420)</f>
        <v>1118205</v>
      </c>
      <c r="B420" s="148">
        <f>1000+VLOOKUP(E420,ABYSS!C$4:$D$177,2,0)*10+VLOOKUP(E420,ABYSS!$C$4:$F$177,4,0)</f>
        <v>1182</v>
      </c>
      <c r="C420" s="148">
        <v>154002</v>
      </c>
      <c r="D420" s="51" t="str">
        <f>VLOOKUP(C420,MONSTER!$A:$E,5,0)</f>
        <v>거대 화염 슬라임 Lv.54</v>
      </c>
      <c r="E420" s="107" t="s">
        <v>2323</v>
      </c>
    </row>
    <row r="421" spans="1:5">
      <c r="A421" s="148">
        <f>1000000+B421*ID규칙_토벌_리스트_그룹_단위+COUNTIF($B$4:B421,B421)</f>
        <v>1118206</v>
      </c>
      <c r="B421" s="148">
        <f>1000+VLOOKUP(E421,ABYSS!C$4:$D$177,2,0)*10+VLOOKUP(E421,ABYSS!$C$4:$F$177,4,0)</f>
        <v>1182</v>
      </c>
      <c r="C421" s="148">
        <v>154043</v>
      </c>
      <c r="D421" s="51" t="str">
        <f>VLOOKUP(C421,MONSTER!$A:$E,5,0)</f>
        <v>화염의 심연 메이지 Lv.54</v>
      </c>
      <c r="E421" s="107" t="s">
        <v>2323</v>
      </c>
    </row>
    <row r="422" spans="1:5">
      <c r="A422" s="148">
        <f>1000000+B422*ID규칙_토벌_리스트_그룹_단위+COUNTIF($B$4:B422,B422)</f>
        <v>1118303</v>
      </c>
      <c r="B422" s="148">
        <f>1000+VLOOKUP(E422,ABYSS!C$4:$D$177,2,0)*10+VLOOKUP(E422,ABYSS!$C$4:$F$177,4,0)</f>
        <v>1183</v>
      </c>
      <c r="C422" s="148">
        <v>171002</v>
      </c>
      <c r="D422" s="51" t="str">
        <f>VLOOKUP(C422,MONSTER!$A:$E,5,0)</f>
        <v>거대 화염 슬라임 Lv.71</v>
      </c>
      <c r="E422" s="107" t="s">
        <v>2324</v>
      </c>
    </row>
    <row r="423" spans="1:5">
      <c r="A423" s="148">
        <f>1000000+B423*ID규칙_토벌_리스트_그룹_단위+COUNTIF($B$4:B423,B423)</f>
        <v>1118304</v>
      </c>
      <c r="B423" s="148">
        <f>1000+VLOOKUP(E423,ABYSS!C$4:$D$177,2,0)*10+VLOOKUP(E423,ABYSS!$C$4:$F$177,4,0)</f>
        <v>1183</v>
      </c>
      <c r="C423" s="148">
        <v>171030</v>
      </c>
      <c r="D423" s="51" t="str">
        <f>VLOOKUP(C423,MONSTER!$A:$E,5,0)</f>
        <v>츄츄 바위왕 Lv.71</v>
      </c>
      <c r="E423" s="107" t="s">
        <v>2324</v>
      </c>
    </row>
    <row r="424" spans="1:5">
      <c r="A424" s="148">
        <f>1000000+B424*ID규칙_토벌_리스트_그룹_단위+COUNTIF($B$4:B424,B424)</f>
        <v>1118403</v>
      </c>
      <c r="B424" s="148">
        <f>1000+VLOOKUP(E424,ABYSS!C$4:$D$177,2,0)*10+VLOOKUP(E424,ABYSS!$C$4:$F$177,4,0)</f>
        <v>1184</v>
      </c>
      <c r="C424" s="148">
        <v>188034</v>
      </c>
      <c r="D424" s="51" t="str">
        <f>VLOOKUP(C424,MONSTER!$A:$E,5,0)</f>
        <v>불도끼 츄츄 폭도 Lv.88</v>
      </c>
      <c r="E424" s="107" t="s">
        <v>2325</v>
      </c>
    </row>
    <row r="425" spans="1:5">
      <c r="A425" s="148">
        <f>1000000+B425*ID규칙_토벌_리스트_그룹_단위+COUNTIF($B$4:B425,B425)</f>
        <v>1118404</v>
      </c>
      <c r="B425" s="148">
        <f>1000+VLOOKUP(E425,ABYSS!C$4:$D$177,2,0)*10+VLOOKUP(E425,ABYSS!$C$4:$F$177,4,0)</f>
        <v>1184</v>
      </c>
      <c r="C425" s="148">
        <v>188051</v>
      </c>
      <c r="D425" s="51" t="str">
        <f>VLOOKUP(C425,MONSTER!$A:$E,5,0)</f>
        <v>화염 채무 처리인 Lv.88</v>
      </c>
      <c r="E425" s="107" t="s">
        <v>2325</v>
      </c>
    </row>
    <row r="426" spans="1:5">
      <c r="A426" s="148">
        <f>1000000+B426*ID규칙_토벌_리스트_그룹_단위+COUNTIF($B$4:B426,B426)</f>
        <v>1118107</v>
      </c>
      <c r="B426" s="148">
        <f>1000+VLOOKUP(E426,ABYSS!C$4:$D$177,2,0)*10+VLOOKUP(E426,ABYSS!$C$4:$F$177,4,0)</f>
        <v>1181</v>
      </c>
      <c r="C426" s="148">
        <v>138001</v>
      </c>
      <c r="D426" s="51" t="str">
        <f>VLOOKUP(C426,MONSTER!$A:$E,5,0)</f>
        <v>화염 슬라임 Lv.38</v>
      </c>
      <c r="E426" s="107" t="s">
        <v>2326</v>
      </c>
    </row>
    <row r="427" spans="1:5">
      <c r="A427" s="148">
        <f>1000000+B427*ID규칙_토벌_리스트_그룹_단위+COUNTIF($B$4:B427,B427)</f>
        <v>1118108</v>
      </c>
      <c r="B427" s="148">
        <f>1000+VLOOKUP(E427,ABYSS!C$4:$D$177,2,0)*10+VLOOKUP(E427,ABYSS!$C$4:$F$177,4,0)</f>
        <v>1181</v>
      </c>
      <c r="C427" s="148">
        <v>138002</v>
      </c>
      <c r="D427" s="51" t="str">
        <f>VLOOKUP(C427,MONSTER!$A:$E,5,0)</f>
        <v>거대 화염 슬라임 Lv.38</v>
      </c>
      <c r="E427" s="107" t="s">
        <v>2326</v>
      </c>
    </row>
    <row r="428" spans="1:5">
      <c r="A428" s="148">
        <f>1000000+B428*ID규칙_토벌_리스트_그룹_단위+COUNTIF($B$4:B428,B428)</f>
        <v>1118109</v>
      </c>
      <c r="B428" s="148">
        <f>1000+VLOOKUP(E428,ABYSS!C$4:$D$177,2,0)*10+VLOOKUP(E428,ABYSS!$C$4:$F$177,4,0)</f>
        <v>1181</v>
      </c>
      <c r="C428" s="148">
        <v>138043</v>
      </c>
      <c r="D428" s="51" t="str">
        <f>VLOOKUP(C428,MONSTER!$A:$E,5,0)</f>
        <v>화염의 심연 메이지 Lv.38</v>
      </c>
      <c r="E428" s="107" t="s">
        <v>2326</v>
      </c>
    </row>
    <row r="429" spans="1:5">
      <c r="A429" s="148">
        <f>1000000+B429*ID규칙_토벌_리스트_그룹_단위+COUNTIF($B$4:B429,B429)</f>
        <v>1118207</v>
      </c>
      <c r="B429" s="148">
        <f>1000+VLOOKUP(E429,ABYSS!C$4:$D$177,2,0)*10+VLOOKUP(E429,ABYSS!$C$4:$F$177,4,0)</f>
        <v>1182</v>
      </c>
      <c r="C429" s="148">
        <v>154001</v>
      </c>
      <c r="D429" s="51" t="str">
        <f>VLOOKUP(C429,MONSTER!$A:$E,5,0)</f>
        <v>화염 슬라임 Lv.54</v>
      </c>
      <c r="E429" s="107" t="s">
        <v>2327</v>
      </c>
    </row>
    <row r="430" spans="1:5">
      <c r="A430" s="148">
        <f>1000000+B430*ID규칙_토벌_리스트_그룹_단위+COUNTIF($B$4:B430,B430)</f>
        <v>1118208</v>
      </c>
      <c r="B430" s="148">
        <f>1000+VLOOKUP(E430,ABYSS!C$4:$D$177,2,0)*10+VLOOKUP(E430,ABYSS!$C$4:$F$177,4,0)</f>
        <v>1182</v>
      </c>
      <c r="C430" s="148">
        <v>154002</v>
      </c>
      <c r="D430" s="51" t="str">
        <f>VLOOKUP(C430,MONSTER!$A:$E,5,0)</f>
        <v>거대 화염 슬라임 Lv.54</v>
      </c>
      <c r="E430" s="107" t="s">
        <v>2327</v>
      </c>
    </row>
    <row r="431" spans="1:5">
      <c r="A431" s="148">
        <f>1000000+B431*ID규칙_토벌_리스트_그룹_단위+COUNTIF($B$4:B431,B431)</f>
        <v>1118209</v>
      </c>
      <c r="B431" s="148">
        <f>1000+VLOOKUP(E431,ABYSS!C$4:$D$177,2,0)*10+VLOOKUP(E431,ABYSS!$C$4:$F$177,4,0)</f>
        <v>1182</v>
      </c>
      <c r="C431" s="148">
        <v>154043</v>
      </c>
      <c r="D431" s="51" t="str">
        <f>VLOOKUP(C431,MONSTER!$A:$E,5,0)</f>
        <v>화염의 심연 메이지 Lv.54</v>
      </c>
      <c r="E431" s="107" t="s">
        <v>2327</v>
      </c>
    </row>
    <row r="432" spans="1:5">
      <c r="A432" s="148">
        <f>1000000+B432*ID규칙_토벌_리스트_그룹_단위+COUNTIF($B$4:B432,B432)</f>
        <v>1118305</v>
      </c>
      <c r="B432" s="148">
        <f>1000+VLOOKUP(E432,ABYSS!C$4:$D$177,2,0)*10+VLOOKUP(E432,ABYSS!$C$4:$F$177,4,0)</f>
        <v>1183</v>
      </c>
      <c r="C432" s="148">
        <v>171002</v>
      </c>
      <c r="D432" s="51" t="str">
        <f>VLOOKUP(C432,MONSTER!$A:$E,5,0)</f>
        <v>거대 화염 슬라임 Lv.71</v>
      </c>
      <c r="E432" s="107" t="s">
        <v>2328</v>
      </c>
    </row>
    <row r="433" spans="1:5">
      <c r="A433" s="148">
        <f>1000000+B433*ID규칙_토벌_리스트_그룹_단위+COUNTIF($B$4:B433,B433)</f>
        <v>1118306</v>
      </c>
      <c r="B433" s="148">
        <f>1000+VLOOKUP(E433,ABYSS!C$4:$D$177,2,0)*10+VLOOKUP(E433,ABYSS!$C$4:$F$177,4,0)</f>
        <v>1183</v>
      </c>
      <c r="C433" s="148">
        <v>171030</v>
      </c>
      <c r="D433" s="51" t="str">
        <f>VLOOKUP(C433,MONSTER!$A:$E,5,0)</f>
        <v>츄츄 바위왕 Lv.71</v>
      </c>
      <c r="E433" s="107" t="s">
        <v>2328</v>
      </c>
    </row>
    <row r="434" spans="1:5">
      <c r="A434" s="148">
        <f>1000000+B434*ID규칙_토벌_리스트_그룹_단위+COUNTIF($B$4:B434,B434)</f>
        <v>1118405</v>
      </c>
      <c r="B434" s="148">
        <f>1000+VLOOKUP(E434,ABYSS!C$4:$D$177,2,0)*10+VLOOKUP(E434,ABYSS!$C$4:$F$177,4,0)</f>
        <v>1184</v>
      </c>
      <c r="C434" s="148">
        <v>188034</v>
      </c>
      <c r="D434" s="51" t="str">
        <f>VLOOKUP(C434,MONSTER!$A:$E,5,0)</f>
        <v>불도끼 츄츄 폭도 Lv.88</v>
      </c>
      <c r="E434" s="107" t="s">
        <v>2329</v>
      </c>
    </row>
    <row r="435" spans="1:5">
      <c r="A435" s="148">
        <f>1000000+B435*ID규칙_토벌_리스트_그룹_단위+COUNTIF($B$4:B435,B435)</f>
        <v>1118406</v>
      </c>
      <c r="B435" s="148">
        <f>1000+VLOOKUP(E435,ABYSS!C$4:$D$177,2,0)*10+VLOOKUP(E435,ABYSS!$C$4:$F$177,4,0)</f>
        <v>1184</v>
      </c>
      <c r="C435" s="148">
        <v>188051</v>
      </c>
      <c r="D435" s="51" t="str">
        <f>VLOOKUP(C435,MONSTER!$A:$E,5,0)</f>
        <v>화염 채무 처리인 Lv.88</v>
      </c>
      <c r="E435" s="107" t="s">
        <v>2329</v>
      </c>
    </row>
    <row r="436" spans="1:5">
      <c r="A436" s="148">
        <f>1000000+B436*ID규칙_토벌_리스트_그룹_단위+COUNTIF($B$4:B436,B436)</f>
        <v>1119101</v>
      </c>
      <c r="B436" s="148">
        <f>1000+VLOOKUP(E436,ABYSS!C$4:$D$177,2,0)*10+VLOOKUP(E436,ABYSS!$C$4:$F$177,4,0)</f>
        <v>1191</v>
      </c>
      <c r="C436" s="148">
        <v>138016</v>
      </c>
      <c r="D436" s="51" t="str">
        <f>VLOOKUP(C436,MONSTER!$A:$E,5,0)</f>
        <v>츄츄족 Lv.38</v>
      </c>
      <c r="E436" s="107" t="s">
        <v>2330</v>
      </c>
    </row>
    <row r="437" spans="1:5">
      <c r="A437" s="148">
        <f>1000000+B437*ID규칙_토벌_리스트_그룹_단위+COUNTIF($B$4:B437,B437)</f>
        <v>1119102</v>
      </c>
      <c r="B437" s="148">
        <f>1000+VLOOKUP(E437,ABYSS!C$4:$D$177,2,0)*10+VLOOKUP(E437,ABYSS!$C$4:$F$177,4,0)</f>
        <v>1191</v>
      </c>
      <c r="C437" s="148">
        <v>138021</v>
      </c>
      <c r="D437" s="51" t="str">
        <f>VLOOKUP(C437,MONSTER!$A:$E,5,0)</f>
        <v>번개탄 츄츄 Lv.38</v>
      </c>
      <c r="E437" s="107" t="s">
        <v>2330</v>
      </c>
    </row>
    <row r="438" spans="1:5">
      <c r="A438" s="148">
        <f>1000000+B438*ID규칙_토벌_리스트_그룹_단위+COUNTIF($B$4:B438,B438)</f>
        <v>1119103</v>
      </c>
      <c r="B438" s="148">
        <f>1000+VLOOKUP(E438,ABYSS!C$4:$D$177,2,0)*10+VLOOKUP(E438,ABYSS!$C$4:$F$177,4,0)</f>
        <v>1191</v>
      </c>
      <c r="C438" s="148">
        <v>138025</v>
      </c>
      <c r="D438" s="51" t="str">
        <f>VLOOKUP(C438,MONSTER!$A:$E,5,0)</f>
        <v>츄츄 번개 궁수 Lv.38</v>
      </c>
      <c r="E438" s="107" t="s">
        <v>2330</v>
      </c>
    </row>
    <row r="439" spans="1:5">
      <c r="A439" s="148">
        <f>1000000+B439*ID규칙_토벌_리스트_그룹_단위+COUNTIF($B$4:B439,B439)</f>
        <v>1119104</v>
      </c>
      <c r="B439" s="148">
        <f>1000+VLOOKUP(E439,ABYSS!C$4:$D$177,2,0)*10+VLOOKUP(E439,ABYSS!$C$4:$F$177,4,0)</f>
        <v>1191</v>
      </c>
      <c r="C439" s="148">
        <v>138035</v>
      </c>
      <c r="D439" s="51" t="str">
        <f>VLOOKUP(C439,MONSTER!$A:$E,5,0)</f>
        <v>번개도끼 츄츄 폭도 Lv.38</v>
      </c>
      <c r="E439" s="107" t="s">
        <v>2330</v>
      </c>
    </row>
    <row r="440" spans="1:5">
      <c r="A440" s="148">
        <f>1000000+B440*ID규칙_토벌_리스트_그룹_단위+COUNTIF($B$4:B440,B440)</f>
        <v>1119201</v>
      </c>
      <c r="B440" s="148">
        <f>1000+VLOOKUP(E440,ABYSS!C$4:$D$177,2,0)*10+VLOOKUP(E440,ABYSS!$C$4:$F$177,4,0)</f>
        <v>1192</v>
      </c>
      <c r="C440" s="148">
        <v>154064</v>
      </c>
      <c r="D440" s="51" t="str">
        <f>VLOOKUP(C440,MONSTER!$A:$E,5,0)</f>
        <v>칼잡이 Lv.54</v>
      </c>
      <c r="E440" s="107" t="s">
        <v>2331</v>
      </c>
    </row>
    <row r="441" spans="1:5">
      <c r="A441" s="148">
        <f>1000000+B441*ID규칙_토벌_리스트_그룹_단위+COUNTIF($B$4:B441,B441)</f>
        <v>1119202</v>
      </c>
      <c r="B441" s="148">
        <f>1000+VLOOKUP(E441,ABYSS!C$4:$D$177,2,0)*10+VLOOKUP(E441,ABYSS!$C$4:$F$177,4,0)</f>
        <v>1192</v>
      </c>
      <c r="C441" s="148">
        <v>154065</v>
      </c>
      <c r="D441" s="51" t="str">
        <f>VLOOKUP(C441,MONSTER!$A:$E,5,0)</f>
        <v>방화범 Lv.54</v>
      </c>
      <c r="E441" s="107" t="s">
        <v>2331</v>
      </c>
    </row>
    <row r="442" spans="1:5">
      <c r="A442" s="148">
        <f>1000000+B442*ID규칙_토벌_리스트_그룹_단위+COUNTIF($B$4:B442,B442)</f>
        <v>1119203</v>
      </c>
      <c r="B442" s="148">
        <f>1000+VLOOKUP(E442,ABYSS!C$4:$D$177,2,0)*10+VLOOKUP(E442,ABYSS!$C$4:$F$177,4,0)</f>
        <v>1192</v>
      </c>
      <c r="C442" s="148">
        <v>154066</v>
      </c>
      <c r="D442" s="51" t="str">
        <f>VLOOKUP(C442,MONSTER!$A:$E,5,0)</f>
        <v>잔재주꾼 Lv.54</v>
      </c>
      <c r="E442" s="107" t="s">
        <v>2331</v>
      </c>
    </row>
    <row r="443" spans="1:5">
      <c r="A443" s="148">
        <f>1000000+B443*ID규칙_토벌_리스트_그룹_단위+COUNTIF($B$4:B443,B443)</f>
        <v>1119204</v>
      </c>
      <c r="B443" s="148">
        <f>1000+VLOOKUP(E443,ABYSS!C$4:$D$177,2,0)*10+VLOOKUP(E443,ABYSS!$C$4:$F$177,4,0)</f>
        <v>1192</v>
      </c>
      <c r="C443" s="148">
        <v>154060</v>
      </c>
      <c r="D443" s="51" t="str">
        <f>VLOOKUP(C443,MONSTER!$A:$E,5,0)</f>
        <v>불의 약제사 Lv.54</v>
      </c>
      <c r="E443" s="107" t="s">
        <v>2331</v>
      </c>
    </row>
    <row r="444" spans="1:5">
      <c r="A444" s="148">
        <f>1000000+B444*ID규칙_토벌_리스트_그룹_단위+COUNTIF($B$4:B444,B444)</f>
        <v>1119205</v>
      </c>
      <c r="B444" s="148">
        <f>1000+VLOOKUP(E444,ABYSS!C$4:$D$177,2,0)*10+VLOOKUP(E444,ABYSS!$C$4:$F$177,4,0)</f>
        <v>1192</v>
      </c>
      <c r="C444" s="148">
        <v>154062</v>
      </c>
      <c r="D444" s="51" t="str">
        <f>VLOOKUP(C444,MONSTER!$A:$E,5,0)</f>
        <v>번개의 약제사 Lv.54</v>
      </c>
      <c r="E444" s="107" t="s">
        <v>2331</v>
      </c>
    </row>
    <row r="445" spans="1:5">
      <c r="A445" s="148">
        <f>1000000+B445*ID규칙_토벌_리스트_그룹_단위+COUNTIF($B$4:B445,B445)</f>
        <v>1119301</v>
      </c>
      <c r="B445" s="148">
        <f>1000+VLOOKUP(E445,ABYSS!C$4:$D$177,2,0)*10+VLOOKUP(E445,ABYSS!$C$4:$F$177,4,0)</f>
        <v>1193</v>
      </c>
      <c r="C445" s="148">
        <v>171051</v>
      </c>
      <c r="D445" s="51" t="str">
        <f>VLOOKUP(C445,MONSTER!$A:$E,5,0)</f>
        <v>방화범 Lv.71</v>
      </c>
      <c r="E445" s="107" t="s">
        <v>2332</v>
      </c>
    </row>
    <row r="446" spans="1:5">
      <c r="A446" s="148">
        <f>1000000+B446*ID규칙_토벌_리스트_그룹_단위+COUNTIF($B$4:B446,B446)</f>
        <v>1119302</v>
      </c>
      <c r="B446" s="148">
        <f>1000+VLOOKUP(E446,ABYSS!C$4:$D$177,2,0)*10+VLOOKUP(E446,ABYSS!$C$4:$F$177,4,0)</f>
        <v>1193</v>
      </c>
      <c r="C446" s="148">
        <v>171052</v>
      </c>
      <c r="D446" s="51" t="str">
        <f>VLOOKUP(C446,MONSTER!$A:$E,5,0)</f>
        <v>잔재주꾼 Lv.71</v>
      </c>
      <c r="E446" s="107" t="s">
        <v>2332</v>
      </c>
    </row>
    <row r="447" spans="1:5">
      <c r="A447" s="148">
        <f>1000000+B447*ID규칙_토벌_리스트_그룹_단위+COUNTIF($B$4:B447,B447)</f>
        <v>1119303</v>
      </c>
      <c r="B447" s="148">
        <f>1000+VLOOKUP(E447,ABYSS!C$4:$D$177,2,0)*10+VLOOKUP(E447,ABYSS!$C$4:$F$177,4,0)</f>
        <v>1193</v>
      </c>
      <c r="C447" s="148">
        <v>169066</v>
      </c>
      <c r="D447" s="51" t="str">
        <f>VLOOKUP(C447,MONSTER!$A:$E,5,0)</f>
        <v>불의 약제사 Lv.69</v>
      </c>
      <c r="E447" s="107" t="s">
        <v>2332</v>
      </c>
    </row>
    <row r="448" spans="1:5">
      <c r="A448" s="148">
        <f>1000000+B448*ID규칙_토벌_리스트_그룹_단위+COUNTIF($B$4:B448,B448)</f>
        <v>1119304</v>
      </c>
      <c r="B448" s="148">
        <f>1000+VLOOKUP(E448,ABYSS!C$4:$D$177,2,0)*10+VLOOKUP(E448,ABYSS!$C$4:$F$177,4,0)</f>
        <v>1193</v>
      </c>
      <c r="C448" s="148">
        <v>169068</v>
      </c>
      <c r="D448" s="51" t="str">
        <f>VLOOKUP(C448,MONSTER!$A:$E,5,0)</f>
        <v>번개의 약제사 Lv.69</v>
      </c>
      <c r="E448" s="107" t="s">
        <v>2332</v>
      </c>
    </row>
    <row r="449" spans="1:5">
      <c r="A449" s="148">
        <f>1000000+B449*ID규칙_토벌_리스트_그룹_단위+COUNTIF($B$4:B449,B449)</f>
        <v>1119305</v>
      </c>
      <c r="B449" s="148">
        <f>1000+VLOOKUP(E449,ABYSS!C$4:$D$177,2,0)*10+VLOOKUP(E449,ABYSS!$C$4:$F$177,4,0)</f>
        <v>1193</v>
      </c>
      <c r="C449" s="148">
        <v>171053</v>
      </c>
      <c r="D449" s="51" t="str">
        <f>VLOOKUP(C449,MONSTER!$A:$E,5,0)</f>
        <v>염위 Lv.71</v>
      </c>
      <c r="E449" s="107" t="s">
        <v>2332</v>
      </c>
    </row>
    <row r="450" spans="1:5">
      <c r="A450" s="148">
        <f>1000000+B450*ID규칙_토벌_리스트_그룹_단위+COUNTIF($B$4:B450,B450)</f>
        <v>1119401</v>
      </c>
      <c r="B450" s="148">
        <f>1000+VLOOKUP(E450,ABYSS!C$4:$D$177,2,0)*10+VLOOKUP(E450,ABYSS!$C$4:$F$177,4,0)</f>
        <v>1194</v>
      </c>
      <c r="C450" s="148">
        <v>180070</v>
      </c>
      <c r="D450" s="51" t="str">
        <f>VLOOKUP(C450,MONSTER!$A:$E,5,0)</f>
        <v>얼음의 약제사 Lv.80</v>
      </c>
      <c r="E450" s="107" t="s">
        <v>2333</v>
      </c>
    </row>
    <row r="451" spans="1:5">
      <c r="A451" s="148">
        <f>1000000+B451*ID규칙_토벌_리스트_그룹_단위+COUNTIF($B$4:B451,B451)</f>
        <v>1119402</v>
      </c>
      <c r="B451" s="148">
        <f>1000+VLOOKUP(E451,ABYSS!C$4:$D$177,2,0)*10+VLOOKUP(E451,ABYSS!$C$4:$F$177,4,0)</f>
        <v>1194</v>
      </c>
      <c r="C451" s="148">
        <v>188063</v>
      </c>
      <c r="D451" s="51" t="str">
        <f>VLOOKUP(C451,MONSTER!$A:$E,5,0)</f>
        <v>염위 Lv.88</v>
      </c>
      <c r="E451" s="107" t="s">
        <v>2333</v>
      </c>
    </row>
    <row r="452" spans="1:5">
      <c r="A452" s="148">
        <f>1000000+B452*ID규칙_토벌_리스트_그룹_단위+COUNTIF($B$4:B452,B452)</f>
        <v>1119403</v>
      </c>
      <c r="B452" s="148">
        <f>1000+VLOOKUP(E452,ABYSS!C$4:$D$177,2,0)*10+VLOOKUP(E452,ABYSS!$C$4:$F$177,4,0)</f>
        <v>1194</v>
      </c>
      <c r="C452" s="148">
        <v>188064</v>
      </c>
      <c r="D452" s="51" t="str">
        <f>VLOOKUP(C452,MONSTER!$A:$E,5,0)</f>
        <v>뇌무 Lv.88</v>
      </c>
      <c r="E452" s="107" t="s">
        <v>2333</v>
      </c>
    </row>
    <row r="453" spans="1:5">
      <c r="A453" s="148">
        <f>1000000+B453*ID규칙_토벌_리스트_그룹_단위+COUNTIF($B$4:B453,B453)</f>
        <v>1119105</v>
      </c>
      <c r="B453" s="148">
        <f>1000+VLOOKUP(E453,ABYSS!C$4:$D$177,2,0)*10+VLOOKUP(E453,ABYSS!$C$4:$F$177,4,0)</f>
        <v>1191</v>
      </c>
      <c r="C453" s="148">
        <v>138016</v>
      </c>
      <c r="D453" s="51" t="str">
        <f>VLOOKUP(C453,MONSTER!$A:$E,5,0)</f>
        <v>츄츄족 Lv.38</v>
      </c>
      <c r="E453" s="107" t="s">
        <v>2334</v>
      </c>
    </row>
    <row r="454" spans="1:5">
      <c r="A454" s="148">
        <f>1000000+B454*ID규칙_토벌_리스트_그룹_단위+COUNTIF($B$4:B454,B454)</f>
        <v>1119106</v>
      </c>
      <c r="B454" s="148">
        <f>1000+VLOOKUP(E454,ABYSS!C$4:$D$177,2,0)*10+VLOOKUP(E454,ABYSS!$C$4:$F$177,4,0)</f>
        <v>1191</v>
      </c>
      <c r="C454" s="148">
        <v>138021</v>
      </c>
      <c r="D454" s="51" t="str">
        <f>VLOOKUP(C454,MONSTER!$A:$E,5,0)</f>
        <v>번개탄 츄츄 Lv.38</v>
      </c>
      <c r="E454" s="107" t="s">
        <v>2334</v>
      </c>
    </row>
    <row r="455" spans="1:5">
      <c r="A455" s="148">
        <f>1000000+B455*ID규칙_토벌_리스트_그룹_단위+COUNTIF($B$4:B455,B455)</f>
        <v>1119107</v>
      </c>
      <c r="B455" s="148">
        <f>1000+VLOOKUP(E455,ABYSS!C$4:$D$177,2,0)*10+VLOOKUP(E455,ABYSS!$C$4:$F$177,4,0)</f>
        <v>1191</v>
      </c>
      <c r="C455" s="148">
        <v>138025</v>
      </c>
      <c r="D455" s="51" t="str">
        <f>VLOOKUP(C455,MONSTER!$A:$E,5,0)</f>
        <v>츄츄 번개 궁수 Lv.38</v>
      </c>
      <c r="E455" s="107" t="s">
        <v>2334</v>
      </c>
    </row>
    <row r="456" spans="1:5">
      <c r="A456" s="148">
        <f>1000000+B456*ID규칙_토벌_리스트_그룹_단위+COUNTIF($B$4:B456,B456)</f>
        <v>1119108</v>
      </c>
      <c r="B456" s="148">
        <f>1000+VLOOKUP(E456,ABYSS!C$4:$D$177,2,0)*10+VLOOKUP(E456,ABYSS!$C$4:$F$177,4,0)</f>
        <v>1191</v>
      </c>
      <c r="C456" s="148">
        <v>138035</v>
      </c>
      <c r="D456" s="51" t="str">
        <f>VLOOKUP(C456,MONSTER!$A:$E,5,0)</f>
        <v>번개도끼 츄츄 폭도 Lv.38</v>
      </c>
      <c r="E456" s="107" t="s">
        <v>2334</v>
      </c>
    </row>
    <row r="457" spans="1:5">
      <c r="A457" s="148">
        <f>1000000+B457*ID규칙_토벌_리스트_그룹_단위+COUNTIF($B$4:B457,B457)</f>
        <v>1119206</v>
      </c>
      <c r="B457" s="148">
        <f>1000+VLOOKUP(E457,ABYSS!C$4:$D$177,2,0)*10+VLOOKUP(E457,ABYSS!$C$4:$F$177,4,0)</f>
        <v>1192</v>
      </c>
      <c r="C457" s="148">
        <v>154064</v>
      </c>
      <c r="D457" s="51" t="str">
        <f>VLOOKUP(C457,MONSTER!$A:$E,5,0)</f>
        <v>칼잡이 Lv.54</v>
      </c>
      <c r="E457" s="107" t="s">
        <v>2335</v>
      </c>
    </row>
    <row r="458" spans="1:5">
      <c r="A458" s="148">
        <f>1000000+B458*ID규칙_토벌_리스트_그룹_단위+COUNTIF($B$4:B458,B458)</f>
        <v>1119207</v>
      </c>
      <c r="B458" s="148">
        <f>1000+VLOOKUP(E458,ABYSS!C$4:$D$177,2,0)*10+VLOOKUP(E458,ABYSS!$C$4:$F$177,4,0)</f>
        <v>1192</v>
      </c>
      <c r="C458" s="148">
        <v>154065</v>
      </c>
      <c r="D458" s="51" t="str">
        <f>VLOOKUP(C458,MONSTER!$A:$E,5,0)</f>
        <v>방화범 Lv.54</v>
      </c>
      <c r="E458" s="107" t="s">
        <v>2335</v>
      </c>
    </row>
    <row r="459" spans="1:5">
      <c r="A459" s="148">
        <f>1000000+B459*ID규칙_토벌_리스트_그룹_단위+COUNTIF($B$4:B459,B459)</f>
        <v>1119208</v>
      </c>
      <c r="B459" s="148">
        <f>1000+VLOOKUP(E459,ABYSS!C$4:$D$177,2,0)*10+VLOOKUP(E459,ABYSS!$C$4:$F$177,4,0)</f>
        <v>1192</v>
      </c>
      <c r="C459" s="148">
        <v>154066</v>
      </c>
      <c r="D459" s="51" t="str">
        <f>VLOOKUP(C459,MONSTER!$A:$E,5,0)</f>
        <v>잔재주꾼 Lv.54</v>
      </c>
      <c r="E459" s="107" t="s">
        <v>2335</v>
      </c>
    </row>
    <row r="460" spans="1:5">
      <c r="A460" s="148">
        <f>1000000+B460*ID규칙_토벌_리스트_그룹_단위+COUNTIF($B$4:B460,B460)</f>
        <v>1119209</v>
      </c>
      <c r="B460" s="148">
        <f>1000+VLOOKUP(E460,ABYSS!C$4:$D$177,2,0)*10+VLOOKUP(E460,ABYSS!$C$4:$F$177,4,0)</f>
        <v>1192</v>
      </c>
      <c r="C460" s="148">
        <v>154060</v>
      </c>
      <c r="D460" s="51" t="str">
        <f>VLOOKUP(C460,MONSTER!$A:$E,5,0)</f>
        <v>불의 약제사 Lv.54</v>
      </c>
      <c r="E460" s="107" t="s">
        <v>2335</v>
      </c>
    </row>
    <row r="461" spans="1:5">
      <c r="A461" s="148">
        <f>1000000+B461*ID규칙_토벌_리스트_그룹_단위+COUNTIF($B$4:B461,B461)</f>
        <v>1119210</v>
      </c>
      <c r="B461" s="148">
        <f>1000+VLOOKUP(E461,ABYSS!C$4:$D$177,2,0)*10+VLOOKUP(E461,ABYSS!$C$4:$F$177,4,0)</f>
        <v>1192</v>
      </c>
      <c r="C461" s="148">
        <v>154062</v>
      </c>
      <c r="D461" s="51" t="str">
        <f>VLOOKUP(C461,MONSTER!$A:$E,5,0)</f>
        <v>번개의 약제사 Lv.54</v>
      </c>
      <c r="E461" s="107" t="s">
        <v>2335</v>
      </c>
    </row>
    <row r="462" spans="1:5">
      <c r="A462" s="148">
        <f>1000000+B462*ID규칙_토벌_리스트_그룹_단위+COUNTIF($B$4:B462,B462)</f>
        <v>1119306</v>
      </c>
      <c r="B462" s="148">
        <f>1000+VLOOKUP(E462,ABYSS!C$4:$D$177,2,0)*10+VLOOKUP(E462,ABYSS!$C$4:$F$177,4,0)</f>
        <v>1193</v>
      </c>
      <c r="C462" s="148">
        <v>171051</v>
      </c>
      <c r="D462" s="51" t="str">
        <f>VLOOKUP(C462,MONSTER!$A:$E,5,0)</f>
        <v>방화범 Lv.71</v>
      </c>
      <c r="E462" s="107" t="s">
        <v>2336</v>
      </c>
    </row>
    <row r="463" spans="1:5">
      <c r="A463" s="148">
        <f>1000000+B463*ID규칙_토벌_리스트_그룹_단위+COUNTIF($B$4:B463,B463)</f>
        <v>1119307</v>
      </c>
      <c r="B463" s="148">
        <f>1000+VLOOKUP(E463,ABYSS!C$4:$D$177,2,0)*10+VLOOKUP(E463,ABYSS!$C$4:$F$177,4,0)</f>
        <v>1193</v>
      </c>
      <c r="C463" s="148">
        <v>171052</v>
      </c>
      <c r="D463" s="51" t="str">
        <f>VLOOKUP(C463,MONSTER!$A:$E,5,0)</f>
        <v>잔재주꾼 Lv.71</v>
      </c>
      <c r="E463" s="107" t="s">
        <v>2336</v>
      </c>
    </row>
    <row r="464" spans="1:5">
      <c r="A464" s="148">
        <f>1000000+B464*ID규칙_토벌_리스트_그룹_단위+COUNTIF($B$4:B464,B464)</f>
        <v>1119308</v>
      </c>
      <c r="B464" s="148">
        <f>1000+VLOOKUP(E464,ABYSS!C$4:$D$177,2,0)*10+VLOOKUP(E464,ABYSS!$C$4:$F$177,4,0)</f>
        <v>1193</v>
      </c>
      <c r="C464" s="148">
        <v>169066</v>
      </c>
      <c r="D464" s="51" t="str">
        <f>VLOOKUP(C464,MONSTER!$A:$E,5,0)</f>
        <v>불의 약제사 Lv.69</v>
      </c>
      <c r="E464" s="107" t="s">
        <v>2336</v>
      </c>
    </row>
    <row r="465" spans="1:5">
      <c r="A465" s="148">
        <f>1000000+B465*ID규칙_토벌_리스트_그룹_단위+COUNTIF($B$4:B465,B465)</f>
        <v>1119309</v>
      </c>
      <c r="B465" s="148">
        <f>1000+VLOOKUP(E465,ABYSS!C$4:$D$177,2,0)*10+VLOOKUP(E465,ABYSS!$C$4:$F$177,4,0)</f>
        <v>1193</v>
      </c>
      <c r="C465" s="148">
        <v>169068</v>
      </c>
      <c r="D465" s="51" t="str">
        <f>VLOOKUP(C465,MONSTER!$A:$E,5,0)</f>
        <v>번개의 약제사 Lv.69</v>
      </c>
      <c r="E465" s="107" t="s">
        <v>2336</v>
      </c>
    </row>
    <row r="466" spans="1:5">
      <c r="A466" s="148">
        <f>1000000+B466*ID규칙_토벌_리스트_그룹_단위+COUNTIF($B$4:B466,B466)</f>
        <v>1119310</v>
      </c>
      <c r="B466" s="148">
        <f>1000+VLOOKUP(E466,ABYSS!C$4:$D$177,2,0)*10+VLOOKUP(E466,ABYSS!$C$4:$F$177,4,0)</f>
        <v>1193</v>
      </c>
      <c r="C466" s="148">
        <v>171053</v>
      </c>
      <c r="D466" s="51" t="str">
        <f>VLOOKUP(C466,MONSTER!$A:$E,5,0)</f>
        <v>염위 Lv.71</v>
      </c>
      <c r="E466" s="107" t="s">
        <v>2336</v>
      </c>
    </row>
    <row r="467" spans="1:5">
      <c r="A467" s="148">
        <f>1000000+B467*ID규칙_토벌_리스트_그룹_단위+COUNTIF($B$4:B467,B467)</f>
        <v>1119404</v>
      </c>
      <c r="B467" s="148">
        <f>1000+VLOOKUP(E467,ABYSS!C$4:$D$177,2,0)*10+VLOOKUP(E467,ABYSS!$C$4:$F$177,4,0)</f>
        <v>1194</v>
      </c>
      <c r="C467" s="148">
        <v>180070</v>
      </c>
      <c r="D467" s="51" t="str">
        <f>VLOOKUP(C467,MONSTER!$A:$E,5,0)</f>
        <v>얼음의 약제사 Lv.80</v>
      </c>
      <c r="E467" s="107" t="s">
        <v>2337</v>
      </c>
    </row>
    <row r="468" spans="1:5">
      <c r="A468" s="148">
        <f>1000000+B468*ID규칙_토벌_리스트_그룹_단위+COUNTIF($B$4:B468,B468)</f>
        <v>1119405</v>
      </c>
      <c r="B468" s="148">
        <f>1000+VLOOKUP(E468,ABYSS!C$4:$D$177,2,0)*10+VLOOKUP(E468,ABYSS!$C$4:$F$177,4,0)</f>
        <v>1194</v>
      </c>
      <c r="C468" s="148">
        <v>188063</v>
      </c>
      <c r="D468" s="51" t="str">
        <f>VLOOKUP(C468,MONSTER!$A:$E,5,0)</f>
        <v>염위 Lv.88</v>
      </c>
      <c r="E468" s="107" t="s">
        <v>2337</v>
      </c>
    </row>
    <row r="469" spans="1:5">
      <c r="A469" s="148">
        <f>1000000+B469*ID규칙_토벌_리스트_그룹_단위+COUNTIF($B$4:B469,B469)</f>
        <v>1119406</v>
      </c>
      <c r="B469" s="148">
        <f>1000+VLOOKUP(E469,ABYSS!C$4:$D$177,2,0)*10+VLOOKUP(E469,ABYSS!$C$4:$F$177,4,0)</f>
        <v>1194</v>
      </c>
      <c r="C469" s="148">
        <v>188064</v>
      </c>
      <c r="D469" s="51" t="str">
        <f>VLOOKUP(C469,MONSTER!$A:$E,5,0)</f>
        <v>뇌무 Lv.88</v>
      </c>
      <c r="E469" s="107" t="s">
        <v>2337</v>
      </c>
    </row>
    <row r="470" spans="1:5">
      <c r="A470" s="148">
        <f>1000000+B470*ID규칙_토벌_리스트_그룹_단위+COUNTIF($B$4:B470,B470)</f>
        <v>1119109</v>
      </c>
      <c r="B470" s="148">
        <f>1000+VLOOKUP(E470,ABYSS!C$4:$D$177,2,0)*10+VLOOKUP(E470,ABYSS!$C$4:$F$177,4,0)</f>
        <v>1191</v>
      </c>
      <c r="C470" s="148">
        <v>138016</v>
      </c>
      <c r="D470" s="51" t="str">
        <f>VLOOKUP(C470,MONSTER!$A:$E,5,0)</f>
        <v>츄츄족 Lv.38</v>
      </c>
      <c r="E470" s="107" t="s">
        <v>2338</v>
      </c>
    </row>
    <row r="471" spans="1:5">
      <c r="A471" s="148">
        <f>1000000+B471*ID규칙_토벌_리스트_그룹_단위+COUNTIF($B$4:B471,B471)</f>
        <v>1119110</v>
      </c>
      <c r="B471" s="148">
        <f>1000+VLOOKUP(E471,ABYSS!C$4:$D$177,2,0)*10+VLOOKUP(E471,ABYSS!$C$4:$F$177,4,0)</f>
        <v>1191</v>
      </c>
      <c r="C471" s="148">
        <v>138021</v>
      </c>
      <c r="D471" s="51" t="str">
        <f>VLOOKUP(C471,MONSTER!$A:$E,5,0)</f>
        <v>번개탄 츄츄 Lv.38</v>
      </c>
      <c r="E471" s="107" t="s">
        <v>2338</v>
      </c>
    </row>
    <row r="472" spans="1:5">
      <c r="A472" s="148">
        <f>1000000+B472*ID규칙_토벌_리스트_그룹_단위+COUNTIF($B$4:B472,B472)</f>
        <v>1119111</v>
      </c>
      <c r="B472" s="148">
        <f>1000+VLOOKUP(E472,ABYSS!C$4:$D$177,2,0)*10+VLOOKUP(E472,ABYSS!$C$4:$F$177,4,0)</f>
        <v>1191</v>
      </c>
      <c r="C472" s="148">
        <v>138025</v>
      </c>
      <c r="D472" s="51" t="str">
        <f>VLOOKUP(C472,MONSTER!$A:$E,5,0)</f>
        <v>츄츄 번개 궁수 Lv.38</v>
      </c>
      <c r="E472" s="107" t="s">
        <v>2338</v>
      </c>
    </row>
    <row r="473" spans="1:5">
      <c r="A473" s="148">
        <f>1000000+B473*ID규칙_토벌_리스트_그룹_단위+COUNTIF($B$4:B473,B473)</f>
        <v>1119112</v>
      </c>
      <c r="B473" s="148">
        <f>1000+VLOOKUP(E473,ABYSS!C$4:$D$177,2,0)*10+VLOOKUP(E473,ABYSS!$C$4:$F$177,4,0)</f>
        <v>1191</v>
      </c>
      <c r="C473" s="148">
        <v>138035</v>
      </c>
      <c r="D473" s="51" t="str">
        <f>VLOOKUP(C473,MONSTER!$A:$E,5,0)</f>
        <v>번개도끼 츄츄 폭도 Lv.38</v>
      </c>
      <c r="E473" s="107" t="s">
        <v>2338</v>
      </c>
    </row>
    <row r="474" spans="1:5">
      <c r="A474" s="148">
        <f>1000000+B474*ID규칙_토벌_리스트_그룹_단위+COUNTIF($B$4:B474,B474)</f>
        <v>1119211</v>
      </c>
      <c r="B474" s="148">
        <f>1000+VLOOKUP(E474,ABYSS!C$4:$D$177,2,0)*10+VLOOKUP(E474,ABYSS!$C$4:$F$177,4,0)</f>
        <v>1192</v>
      </c>
      <c r="C474" s="148">
        <v>154064</v>
      </c>
      <c r="D474" s="51" t="str">
        <f>VLOOKUP(C474,MONSTER!$A:$E,5,0)</f>
        <v>칼잡이 Lv.54</v>
      </c>
      <c r="E474" s="107" t="s">
        <v>2339</v>
      </c>
    </row>
    <row r="475" spans="1:5">
      <c r="A475" s="148">
        <f>1000000+B475*ID규칙_토벌_리스트_그룹_단위+COUNTIF($B$4:B475,B475)</f>
        <v>1119212</v>
      </c>
      <c r="B475" s="148">
        <f>1000+VLOOKUP(E475,ABYSS!C$4:$D$177,2,0)*10+VLOOKUP(E475,ABYSS!$C$4:$F$177,4,0)</f>
        <v>1192</v>
      </c>
      <c r="C475" s="148">
        <v>154065</v>
      </c>
      <c r="D475" s="51" t="str">
        <f>VLOOKUP(C475,MONSTER!$A:$E,5,0)</f>
        <v>방화범 Lv.54</v>
      </c>
      <c r="E475" s="107" t="s">
        <v>2339</v>
      </c>
    </row>
    <row r="476" spans="1:5">
      <c r="A476" s="148">
        <f>1000000+B476*ID규칙_토벌_리스트_그룹_단위+COUNTIF($B$4:B476,B476)</f>
        <v>1119213</v>
      </c>
      <c r="B476" s="148">
        <f>1000+VLOOKUP(E476,ABYSS!C$4:$D$177,2,0)*10+VLOOKUP(E476,ABYSS!$C$4:$F$177,4,0)</f>
        <v>1192</v>
      </c>
      <c r="C476" s="148">
        <v>154066</v>
      </c>
      <c r="D476" s="51" t="str">
        <f>VLOOKUP(C476,MONSTER!$A:$E,5,0)</f>
        <v>잔재주꾼 Lv.54</v>
      </c>
      <c r="E476" s="107" t="s">
        <v>2339</v>
      </c>
    </row>
    <row r="477" spans="1:5">
      <c r="A477" s="148">
        <f>1000000+B477*ID규칙_토벌_리스트_그룹_단위+COUNTIF($B$4:B477,B477)</f>
        <v>1119214</v>
      </c>
      <c r="B477" s="148">
        <f>1000+VLOOKUP(E477,ABYSS!C$4:$D$177,2,0)*10+VLOOKUP(E477,ABYSS!$C$4:$F$177,4,0)</f>
        <v>1192</v>
      </c>
      <c r="C477" s="148">
        <v>154060</v>
      </c>
      <c r="D477" s="51" t="str">
        <f>VLOOKUP(C477,MONSTER!$A:$E,5,0)</f>
        <v>불의 약제사 Lv.54</v>
      </c>
      <c r="E477" s="107" t="s">
        <v>2339</v>
      </c>
    </row>
    <row r="478" spans="1:5">
      <c r="A478" s="148">
        <f>1000000+B478*ID규칙_토벌_리스트_그룹_단위+COUNTIF($B$4:B478,B478)</f>
        <v>1119215</v>
      </c>
      <c r="B478" s="148">
        <f>1000+VLOOKUP(E478,ABYSS!C$4:$D$177,2,0)*10+VLOOKUP(E478,ABYSS!$C$4:$F$177,4,0)</f>
        <v>1192</v>
      </c>
      <c r="C478" s="148">
        <v>154062</v>
      </c>
      <c r="D478" s="51" t="str">
        <f>VLOOKUP(C478,MONSTER!$A:$E,5,0)</f>
        <v>번개의 약제사 Lv.54</v>
      </c>
      <c r="E478" s="107" t="s">
        <v>2339</v>
      </c>
    </row>
    <row r="479" spans="1:5">
      <c r="A479" s="148">
        <f>1000000+B479*ID규칙_토벌_리스트_그룹_단위+COUNTIF($B$4:B479,B479)</f>
        <v>1119311</v>
      </c>
      <c r="B479" s="148">
        <f>1000+VLOOKUP(E479,ABYSS!C$4:$D$177,2,0)*10+VLOOKUP(E479,ABYSS!$C$4:$F$177,4,0)</f>
        <v>1193</v>
      </c>
      <c r="C479" s="148">
        <v>171051</v>
      </c>
      <c r="D479" s="51" t="str">
        <f>VLOOKUP(C479,MONSTER!$A:$E,5,0)</f>
        <v>방화범 Lv.71</v>
      </c>
      <c r="E479" s="107" t="s">
        <v>2340</v>
      </c>
    </row>
    <row r="480" spans="1:5">
      <c r="A480" s="148">
        <f>1000000+B480*ID규칙_토벌_리스트_그룹_단위+COUNTIF($B$4:B480,B480)</f>
        <v>1119312</v>
      </c>
      <c r="B480" s="148">
        <f>1000+VLOOKUP(E480,ABYSS!C$4:$D$177,2,0)*10+VLOOKUP(E480,ABYSS!$C$4:$F$177,4,0)</f>
        <v>1193</v>
      </c>
      <c r="C480" s="148">
        <v>171052</v>
      </c>
      <c r="D480" s="51" t="str">
        <f>VLOOKUP(C480,MONSTER!$A:$E,5,0)</f>
        <v>잔재주꾼 Lv.71</v>
      </c>
      <c r="E480" s="107" t="s">
        <v>2340</v>
      </c>
    </row>
    <row r="481" spans="1:5">
      <c r="A481" s="148">
        <f>1000000+B481*ID규칙_토벌_리스트_그룹_단위+COUNTIF($B$4:B481,B481)</f>
        <v>1119313</v>
      </c>
      <c r="B481" s="148">
        <f>1000+VLOOKUP(E481,ABYSS!C$4:$D$177,2,0)*10+VLOOKUP(E481,ABYSS!$C$4:$F$177,4,0)</f>
        <v>1193</v>
      </c>
      <c r="C481" s="148">
        <v>169066</v>
      </c>
      <c r="D481" s="51" t="str">
        <f>VLOOKUP(C481,MONSTER!$A:$E,5,0)</f>
        <v>불의 약제사 Lv.69</v>
      </c>
      <c r="E481" s="107" t="s">
        <v>2340</v>
      </c>
    </row>
    <row r="482" spans="1:5">
      <c r="A482" s="148">
        <f>1000000+B482*ID규칙_토벌_리스트_그룹_단위+COUNTIF($B$4:B482,B482)</f>
        <v>1119314</v>
      </c>
      <c r="B482" s="148">
        <f>1000+VLOOKUP(E482,ABYSS!C$4:$D$177,2,0)*10+VLOOKUP(E482,ABYSS!$C$4:$F$177,4,0)</f>
        <v>1193</v>
      </c>
      <c r="C482" s="148">
        <v>169068</v>
      </c>
      <c r="D482" s="51" t="str">
        <f>VLOOKUP(C482,MONSTER!$A:$E,5,0)</f>
        <v>번개의 약제사 Lv.69</v>
      </c>
      <c r="E482" s="107" t="s">
        <v>2340</v>
      </c>
    </row>
    <row r="483" spans="1:5">
      <c r="A483" s="148">
        <f>1000000+B483*ID규칙_토벌_리스트_그룹_단위+COUNTIF($B$4:B483,B483)</f>
        <v>1119315</v>
      </c>
      <c r="B483" s="148">
        <f>1000+VLOOKUP(E483,ABYSS!C$4:$D$177,2,0)*10+VLOOKUP(E483,ABYSS!$C$4:$F$177,4,0)</f>
        <v>1193</v>
      </c>
      <c r="C483" s="148">
        <v>171053</v>
      </c>
      <c r="D483" s="51" t="str">
        <f>VLOOKUP(C483,MONSTER!$A:$E,5,0)</f>
        <v>염위 Lv.71</v>
      </c>
      <c r="E483" s="107" t="s">
        <v>2340</v>
      </c>
    </row>
    <row r="484" spans="1:5">
      <c r="A484" s="148">
        <f>1000000+B484*ID규칙_토벌_리스트_그룹_단위+COUNTIF($B$4:B484,B484)</f>
        <v>1119407</v>
      </c>
      <c r="B484" s="148">
        <f>1000+VLOOKUP(E484,ABYSS!C$4:$D$177,2,0)*10+VLOOKUP(E484,ABYSS!$C$4:$F$177,4,0)</f>
        <v>1194</v>
      </c>
      <c r="C484" s="148">
        <v>180070</v>
      </c>
      <c r="D484" s="51" t="str">
        <f>VLOOKUP(C484,MONSTER!$A:$E,5,0)</f>
        <v>얼음의 약제사 Lv.80</v>
      </c>
      <c r="E484" s="107" t="s">
        <v>2341</v>
      </c>
    </row>
    <row r="485" spans="1:5">
      <c r="A485" s="148">
        <f>1000000+B485*ID규칙_토벌_리스트_그룹_단위+COUNTIF($B$4:B485,B485)</f>
        <v>1119408</v>
      </c>
      <c r="B485" s="148">
        <f>1000+VLOOKUP(E485,ABYSS!C$4:$D$177,2,0)*10+VLOOKUP(E485,ABYSS!$C$4:$F$177,4,0)</f>
        <v>1194</v>
      </c>
      <c r="C485" s="148">
        <v>188063</v>
      </c>
      <c r="D485" s="51" t="str">
        <f>VLOOKUP(C485,MONSTER!$A:$E,5,0)</f>
        <v>염위 Lv.88</v>
      </c>
      <c r="E485" s="107" t="s">
        <v>2341</v>
      </c>
    </row>
    <row r="486" spans="1:5">
      <c r="A486" s="148">
        <f>1000000+B486*ID규칙_토벌_리스트_그룹_단위+COUNTIF($B$4:B486,B486)</f>
        <v>1119409</v>
      </c>
      <c r="B486" s="148">
        <f>1000+VLOOKUP(E486,ABYSS!C$4:$D$177,2,0)*10+VLOOKUP(E486,ABYSS!$C$4:$F$177,4,0)</f>
        <v>1194</v>
      </c>
      <c r="C486" s="148">
        <v>188064</v>
      </c>
      <c r="D486" s="51" t="str">
        <f>VLOOKUP(C486,MONSTER!$A:$E,5,0)</f>
        <v>뇌무 Lv.88</v>
      </c>
      <c r="E486" s="107" t="s">
        <v>2341</v>
      </c>
    </row>
    <row r="487" spans="1:5">
      <c r="A487" s="148">
        <f>1000000+B487*ID규칙_토벌_리스트_그룹_단위+COUNTIF($B$4:B487,B487)</f>
        <v>1120101</v>
      </c>
      <c r="B487" s="148">
        <f>1000+VLOOKUP(E487,ABYSS!C$4:$D$177,2,0)*10+VLOOKUP(E487,ABYSS!$C$4:$F$177,4,0)</f>
        <v>1201</v>
      </c>
      <c r="C487" s="148">
        <v>138051</v>
      </c>
      <c r="D487" s="51" t="str">
        <f>VLOOKUP(C487,MONSTER!$A:$E,5,0)</f>
        <v>유적 가디언 Lv.38</v>
      </c>
      <c r="E487" s="107" t="s">
        <v>2342</v>
      </c>
    </row>
    <row r="488" spans="1:5">
      <c r="A488" s="148">
        <f>1000000+B488*ID규칙_토벌_리스트_그룹_단위+COUNTIF($B$4:B488,B488)</f>
        <v>1120102</v>
      </c>
      <c r="B488" s="148">
        <f>1000+VLOOKUP(E488,ABYSS!C$4:$D$177,2,0)*10+VLOOKUP(E488,ABYSS!$C$4:$F$177,4,0)</f>
        <v>1201</v>
      </c>
      <c r="C488" s="148">
        <v>138058</v>
      </c>
      <c r="D488" s="51" t="str">
        <f>VLOOKUP(C488,MONSTER!$A:$E,5,0)</f>
        <v>유적 드레이크: 대지의 수호자 Lv.38</v>
      </c>
      <c r="E488" s="107" t="s">
        <v>2342</v>
      </c>
    </row>
    <row r="489" spans="1:5">
      <c r="A489" s="148">
        <f>1000000+B489*ID규칙_토벌_리스트_그룹_단위+COUNTIF($B$4:B489,B489)</f>
        <v>1120201</v>
      </c>
      <c r="B489" s="148">
        <f>1000+VLOOKUP(E489,ABYSS!C$4:$D$177,2,0)*10+VLOOKUP(E489,ABYSS!$C$4:$F$177,4,0)</f>
        <v>1202</v>
      </c>
      <c r="C489" s="148">
        <v>154058</v>
      </c>
      <c r="D489" s="51" t="str">
        <f>VLOOKUP(C489,MONSTER!$A:$E,5,0)</f>
        <v>유적 드레이크: 대지의 수호자 Lv.54</v>
      </c>
      <c r="E489" s="107" t="s">
        <v>2343</v>
      </c>
    </row>
    <row r="490" spans="1:5">
      <c r="A490" s="148">
        <f>1000000+B490*ID규칙_토벌_리스트_그룹_단위+COUNTIF($B$4:B490,B490)</f>
        <v>1120202</v>
      </c>
      <c r="B490" s="148">
        <f>1000+VLOOKUP(E490,ABYSS!C$4:$D$177,2,0)*10+VLOOKUP(E490,ABYSS!$C$4:$F$177,4,0)</f>
        <v>1202</v>
      </c>
      <c r="C490" s="148">
        <v>154055</v>
      </c>
      <c r="D490" s="51" t="str">
        <f>VLOOKUP(C490,MONSTER!$A:$E,5,0)</f>
        <v>유적 섬멸자 Lv.54</v>
      </c>
      <c r="E490" s="107" t="s">
        <v>2343</v>
      </c>
    </row>
    <row r="491" spans="1:5">
      <c r="A491" s="148">
        <f>1000000+B491*ID규칙_토벌_리스트_그룹_단위+COUNTIF($B$4:B491,B491)</f>
        <v>1120203</v>
      </c>
      <c r="B491" s="148">
        <f>1000+VLOOKUP(E491,ABYSS!C$4:$D$177,2,0)*10+VLOOKUP(E491,ABYSS!$C$4:$F$177,4,0)</f>
        <v>1202</v>
      </c>
      <c r="C491" s="148">
        <v>154057</v>
      </c>
      <c r="D491" s="51" t="str">
        <f>VLOOKUP(C491,MONSTER!$A:$E,5,0)</f>
        <v>유적 정찰자 Lv.54</v>
      </c>
      <c r="E491" s="107" t="s">
        <v>2343</v>
      </c>
    </row>
    <row r="492" spans="1:5">
      <c r="A492" s="148">
        <f>1000000+B492*ID규칙_토벌_리스트_그룹_단위+COUNTIF($B$4:B492,B492)</f>
        <v>1120301</v>
      </c>
      <c r="B492" s="148">
        <f>1000+VLOOKUP(E492,ABYSS!C$4:$D$177,2,0)*10+VLOOKUP(E492,ABYSS!$C$4:$F$177,4,0)</f>
        <v>1203</v>
      </c>
      <c r="C492" s="148">
        <v>171049</v>
      </c>
      <c r="D492" s="51" t="str">
        <f>VLOOKUP(C492,MONSTER!$A:$E,5,0)</f>
        <v>유적 드레이크: 대지의 수호자 Lv.71</v>
      </c>
      <c r="E492" s="107" t="s">
        <v>2344</v>
      </c>
    </row>
    <row r="493" spans="1:5">
      <c r="A493" s="148">
        <f>1000000+B493*ID규칙_토벌_리스트_그룹_단위+COUNTIF($B$4:B493,B493)</f>
        <v>1120302</v>
      </c>
      <c r="B493" s="148">
        <f>1000+VLOOKUP(E493,ABYSS!C$4:$D$177,2,0)*10+VLOOKUP(E493,ABYSS!$C$4:$F$177,4,0)</f>
        <v>1203</v>
      </c>
      <c r="C493" s="148">
        <v>171050</v>
      </c>
      <c r="D493" s="51" t="str">
        <f>VLOOKUP(C493,MONSTER!$A:$E,5,0)</f>
        <v>유적 드레이크: 천공의 수호자 Lv.71</v>
      </c>
      <c r="E493" s="107" t="s">
        <v>2344</v>
      </c>
    </row>
    <row r="494" spans="1:5">
      <c r="A494" s="148">
        <f>1000000+B494*ID규칙_토벌_리스트_그룹_단위+COUNTIF($B$4:B494,B494)</f>
        <v>1120401</v>
      </c>
      <c r="B494" s="148">
        <f>1000+VLOOKUP(E494,ABYSS!C$4:$D$177,2,0)*10+VLOOKUP(E494,ABYSS!$C$4:$F$177,4,0)</f>
        <v>1204</v>
      </c>
      <c r="C494" s="148">
        <v>188061</v>
      </c>
      <c r="D494" s="51" t="str">
        <f>VLOOKUP(C494,MONSTER!$A:$E,5,0)</f>
        <v>유적 드레이크: 대지의 수호자 Lv.88</v>
      </c>
      <c r="E494" s="107" t="s">
        <v>2345</v>
      </c>
    </row>
    <row r="495" spans="1:5">
      <c r="A495" s="148">
        <f>1000000+B495*ID규칙_토벌_리스트_그룹_단위+COUNTIF($B$4:B495,B495)</f>
        <v>1120402</v>
      </c>
      <c r="B495" s="148">
        <f>1000+VLOOKUP(E495,ABYSS!C$4:$D$177,2,0)*10+VLOOKUP(E495,ABYSS!$C$4:$F$177,4,0)</f>
        <v>1204</v>
      </c>
      <c r="C495" s="148">
        <v>188062</v>
      </c>
      <c r="D495" s="51" t="str">
        <f>VLOOKUP(C495,MONSTER!$A:$E,5,0)</f>
        <v>유적 드레이크: 천공의 수호자 Lv.88</v>
      </c>
      <c r="E495" s="107" t="s">
        <v>2345</v>
      </c>
    </row>
    <row r="496" spans="1:5">
      <c r="A496" s="148">
        <f>1000000+B496*ID규칙_토벌_리스트_그룹_단위+COUNTIF($B$4:B496,B496)</f>
        <v>1120103</v>
      </c>
      <c r="B496" s="148">
        <f>1000+VLOOKUP(E496,ABYSS!C$4:$D$177,2,0)*10+VLOOKUP(E496,ABYSS!$C$4:$F$177,4,0)</f>
        <v>1201</v>
      </c>
      <c r="C496" s="148">
        <v>138051</v>
      </c>
      <c r="D496" s="51" t="str">
        <f>VLOOKUP(C496,MONSTER!$A:$E,5,0)</f>
        <v>유적 가디언 Lv.38</v>
      </c>
      <c r="E496" s="107" t="s">
        <v>2346</v>
      </c>
    </row>
    <row r="497" spans="1:5">
      <c r="A497" s="148">
        <f>1000000+B497*ID규칙_토벌_리스트_그룹_단위+COUNTIF($B$4:B497,B497)</f>
        <v>1120104</v>
      </c>
      <c r="B497" s="148">
        <f>1000+VLOOKUP(E497,ABYSS!C$4:$D$177,2,0)*10+VLOOKUP(E497,ABYSS!$C$4:$F$177,4,0)</f>
        <v>1201</v>
      </c>
      <c r="C497" s="148">
        <v>138058</v>
      </c>
      <c r="D497" s="51" t="str">
        <f>VLOOKUP(C497,MONSTER!$A:$E,5,0)</f>
        <v>유적 드레이크: 대지의 수호자 Lv.38</v>
      </c>
      <c r="E497" s="107" t="s">
        <v>2346</v>
      </c>
    </row>
    <row r="498" spans="1:5">
      <c r="A498" s="148">
        <f>1000000+B498*ID규칙_토벌_리스트_그룹_단위+COUNTIF($B$4:B498,B498)</f>
        <v>1120204</v>
      </c>
      <c r="B498" s="148">
        <f>1000+VLOOKUP(E498,ABYSS!C$4:$D$177,2,0)*10+VLOOKUP(E498,ABYSS!$C$4:$F$177,4,0)</f>
        <v>1202</v>
      </c>
      <c r="C498" s="148">
        <v>154058</v>
      </c>
      <c r="D498" s="51" t="str">
        <f>VLOOKUP(C498,MONSTER!$A:$E,5,0)</f>
        <v>유적 드레이크: 대지의 수호자 Lv.54</v>
      </c>
      <c r="E498" s="107" t="s">
        <v>2347</v>
      </c>
    </row>
    <row r="499" spans="1:5">
      <c r="A499" s="148">
        <f>1000000+B499*ID규칙_토벌_리스트_그룹_단위+COUNTIF($B$4:B499,B499)</f>
        <v>1120205</v>
      </c>
      <c r="B499" s="148">
        <f>1000+VLOOKUP(E499,ABYSS!C$4:$D$177,2,0)*10+VLOOKUP(E499,ABYSS!$C$4:$F$177,4,0)</f>
        <v>1202</v>
      </c>
      <c r="C499" s="148">
        <v>154055</v>
      </c>
      <c r="D499" s="51" t="str">
        <f>VLOOKUP(C499,MONSTER!$A:$E,5,0)</f>
        <v>유적 섬멸자 Lv.54</v>
      </c>
      <c r="E499" s="107" t="s">
        <v>2347</v>
      </c>
    </row>
    <row r="500" spans="1:5">
      <c r="A500" s="148">
        <f>1000000+B500*ID규칙_토벌_리스트_그룹_단위+COUNTIF($B$4:B500,B500)</f>
        <v>1120206</v>
      </c>
      <c r="B500" s="148">
        <f>1000+VLOOKUP(E500,ABYSS!C$4:$D$177,2,0)*10+VLOOKUP(E500,ABYSS!$C$4:$F$177,4,0)</f>
        <v>1202</v>
      </c>
      <c r="C500" s="148">
        <v>154057</v>
      </c>
      <c r="D500" s="51" t="str">
        <f>VLOOKUP(C500,MONSTER!$A:$E,5,0)</f>
        <v>유적 정찰자 Lv.54</v>
      </c>
      <c r="E500" s="107" t="s">
        <v>2347</v>
      </c>
    </row>
    <row r="501" spans="1:5">
      <c r="A501" s="148">
        <f>1000000+B501*ID규칙_토벌_리스트_그룹_단위+COUNTIF($B$4:B501,B501)</f>
        <v>1120303</v>
      </c>
      <c r="B501" s="148">
        <f>1000+VLOOKUP(E501,ABYSS!C$4:$D$177,2,0)*10+VLOOKUP(E501,ABYSS!$C$4:$F$177,4,0)</f>
        <v>1203</v>
      </c>
      <c r="C501" s="148">
        <v>171049</v>
      </c>
      <c r="D501" s="51" t="str">
        <f>VLOOKUP(C501,MONSTER!$A:$E,5,0)</f>
        <v>유적 드레이크: 대지의 수호자 Lv.71</v>
      </c>
      <c r="E501" s="107" t="s">
        <v>2348</v>
      </c>
    </row>
    <row r="502" spans="1:5">
      <c r="A502" s="148">
        <f>1000000+B502*ID규칙_토벌_리스트_그룹_단위+COUNTIF($B$4:B502,B502)</f>
        <v>1120304</v>
      </c>
      <c r="B502" s="148">
        <f>1000+VLOOKUP(E502,ABYSS!C$4:$D$177,2,0)*10+VLOOKUP(E502,ABYSS!$C$4:$F$177,4,0)</f>
        <v>1203</v>
      </c>
      <c r="C502" s="148">
        <v>171050</v>
      </c>
      <c r="D502" s="51" t="str">
        <f>VLOOKUP(C502,MONSTER!$A:$E,5,0)</f>
        <v>유적 드레이크: 천공의 수호자 Lv.71</v>
      </c>
      <c r="E502" s="107" t="s">
        <v>2348</v>
      </c>
    </row>
    <row r="503" spans="1:5">
      <c r="A503" s="148">
        <f>1000000+B503*ID규칙_토벌_리스트_그룹_단위+COUNTIF($B$4:B503,B503)</f>
        <v>1120403</v>
      </c>
      <c r="B503" s="148">
        <f>1000+VLOOKUP(E503,ABYSS!C$4:$D$177,2,0)*10+VLOOKUP(E503,ABYSS!$C$4:$F$177,4,0)</f>
        <v>1204</v>
      </c>
      <c r="C503" s="148">
        <v>188061</v>
      </c>
      <c r="D503" s="51" t="str">
        <f>VLOOKUP(C503,MONSTER!$A:$E,5,0)</f>
        <v>유적 드레이크: 대지의 수호자 Lv.88</v>
      </c>
      <c r="E503" s="107" t="s">
        <v>2349</v>
      </c>
    </row>
    <row r="504" spans="1:5">
      <c r="A504" s="148">
        <f>1000000+B504*ID규칙_토벌_리스트_그룹_단위+COUNTIF($B$4:B504,B504)</f>
        <v>1120404</v>
      </c>
      <c r="B504" s="148">
        <f>1000+VLOOKUP(E504,ABYSS!C$4:$D$177,2,0)*10+VLOOKUP(E504,ABYSS!$C$4:$F$177,4,0)</f>
        <v>1204</v>
      </c>
      <c r="C504" s="148">
        <v>188062</v>
      </c>
      <c r="D504" s="51" t="str">
        <f>VLOOKUP(C504,MONSTER!$A:$E,5,0)</f>
        <v>유적 드레이크: 천공의 수호자 Lv.88</v>
      </c>
      <c r="E504" s="107" t="s">
        <v>2349</v>
      </c>
    </row>
    <row r="505" spans="1:5">
      <c r="A505" s="148">
        <f>1000000+B505*ID규칙_토벌_리스트_그룹_단위+COUNTIF($B$4:B505,B505)</f>
        <v>1120105</v>
      </c>
      <c r="B505" s="148">
        <f>1000+VLOOKUP(E505,ABYSS!C$4:$D$177,2,0)*10+VLOOKUP(E505,ABYSS!$C$4:$F$177,4,0)</f>
        <v>1201</v>
      </c>
      <c r="C505" s="148">
        <v>138051</v>
      </c>
      <c r="D505" s="51" t="str">
        <f>VLOOKUP(C505,MONSTER!$A:$E,5,0)</f>
        <v>유적 가디언 Lv.38</v>
      </c>
      <c r="E505" s="107" t="s">
        <v>2350</v>
      </c>
    </row>
    <row r="506" spans="1:5">
      <c r="A506" s="148">
        <f>1000000+B506*ID규칙_토벌_리스트_그룹_단위+COUNTIF($B$4:B506,B506)</f>
        <v>1120106</v>
      </c>
      <c r="B506" s="148">
        <f>1000+VLOOKUP(E506,ABYSS!C$4:$D$177,2,0)*10+VLOOKUP(E506,ABYSS!$C$4:$F$177,4,0)</f>
        <v>1201</v>
      </c>
      <c r="C506" s="148">
        <v>138058</v>
      </c>
      <c r="D506" s="51" t="str">
        <f>VLOOKUP(C506,MONSTER!$A:$E,5,0)</f>
        <v>유적 드레이크: 대지의 수호자 Lv.38</v>
      </c>
      <c r="E506" s="107" t="s">
        <v>2350</v>
      </c>
    </row>
    <row r="507" spans="1:5">
      <c r="A507" s="148">
        <f>1000000+B507*ID규칙_토벌_리스트_그룹_단위+COUNTIF($B$4:B507,B507)</f>
        <v>1120207</v>
      </c>
      <c r="B507" s="148">
        <f>1000+VLOOKUP(E507,ABYSS!C$4:$D$177,2,0)*10+VLOOKUP(E507,ABYSS!$C$4:$F$177,4,0)</f>
        <v>1202</v>
      </c>
      <c r="C507" s="148">
        <v>154058</v>
      </c>
      <c r="D507" s="51" t="str">
        <f>VLOOKUP(C507,MONSTER!$A:$E,5,0)</f>
        <v>유적 드레이크: 대지의 수호자 Lv.54</v>
      </c>
      <c r="E507" s="107" t="s">
        <v>2351</v>
      </c>
    </row>
    <row r="508" spans="1:5">
      <c r="A508" s="148">
        <f>1000000+B508*ID규칙_토벌_리스트_그룹_단위+COUNTIF($B$4:B508,B508)</f>
        <v>1120208</v>
      </c>
      <c r="B508" s="148">
        <f>1000+VLOOKUP(E508,ABYSS!C$4:$D$177,2,0)*10+VLOOKUP(E508,ABYSS!$C$4:$F$177,4,0)</f>
        <v>1202</v>
      </c>
      <c r="C508" s="148">
        <v>154055</v>
      </c>
      <c r="D508" s="51" t="str">
        <f>VLOOKUP(C508,MONSTER!$A:$E,5,0)</f>
        <v>유적 섬멸자 Lv.54</v>
      </c>
      <c r="E508" s="107" t="s">
        <v>2351</v>
      </c>
    </row>
    <row r="509" spans="1:5">
      <c r="A509" s="148">
        <f>1000000+B509*ID규칙_토벌_리스트_그룹_단위+COUNTIF($B$4:B509,B509)</f>
        <v>1120209</v>
      </c>
      <c r="B509" s="148">
        <f>1000+VLOOKUP(E509,ABYSS!C$4:$D$177,2,0)*10+VLOOKUP(E509,ABYSS!$C$4:$F$177,4,0)</f>
        <v>1202</v>
      </c>
      <c r="C509" s="148">
        <v>154057</v>
      </c>
      <c r="D509" s="51" t="str">
        <f>VLOOKUP(C509,MONSTER!$A:$E,5,0)</f>
        <v>유적 정찰자 Lv.54</v>
      </c>
      <c r="E509" s="107" t="s">
        <v>2351</v>
      </c>
    </row>
    <row r="510" spans="1:5">
      <c r="A510" s="148">
        <f>1000000+B510*ID규칙_토벌_리스트_그룹_단위+COUNTIF($B$4:B510,B510)</f>
        <v>1120305</v>
      </c>
      <c r="B510" s="148">
        <f>1000+VLOOKUP(E510,ABYSS!C$4:$D$177,2,0)*10+VLOOKUP(E510,ABYSS!$C$4:$F$177,4,0)</f>
        <v>1203</v>
      </c>
      <c r="C510" s="148">
        <v>171049</v>
      </c>
      <c r="D510" s="51" t="str">
        <f>VLOOKUP(C510,MONSTER!$A:$E,5,0)</f>
        <v>유적 드레이크: 대지의 수호자 Lv.71</v>
      </c>
      <c r="E510" s="107" t="s">
        <v>2352</v>
      </c>
    </row>
    <row r="511" spans="1:5">
      <c r="A511" s="148">
        <f>1000000+B511*ID규칙_토벌_리스트_그룹_단위+COUNTIF($B$4:B511,B511)</f>
        <v>1120306</v>
      </c>
      <c r="B511" s="148">
        <f>1000+VLOOKUP(E511,ABYSS!C$4:$D$177,2,0)*10+VLOOKUP(E511,ABYSS!$C$4:$F$177,4,0)</f>
        <v>1203</v>
      </c>
      <c r="C511" s="148">
        <v>171050</v>
      </c>
      <c r="D511" s="51" t="str">
        <f>VLOOKUP(C511,MONSTER!$A:$E,5,0)</f>
        <v>유적 드레이크: 천공의 수호자 Lv.71</v>
      </c>
      <c r="E511" s="107" t="s">
        <v>2352</v>
      </c>
    </row>
    <row r="512" spans="1:5">
      <c r="A512" s="148">
        <f>1000000+B512*ID규칙_토벌_리스트_그룹_단위+COUNTIF($B$4:B512,B512)</f>
        <v>1120405</v>
      </c>
      <c r="B512" s="148">
        <f>1000+VLOOKUP(E512,ABYSS!C$4:$D$177,2,0)*10+VLOOKUP(E512,ABYSS!$C$4:$F$177,4,0)</f>
        <v>1204</v>
      </c>
      <c r="C512" s="148">
        <v>188061</v>
      </c>
      <c r="D512" s="51" t="str">
        <f>VLOOKUP(C512,MONSTER!$A:$E,5,0)</f>
        <v>유적 드레이크: 대지의 수호자 Lv.88</v>
      </c>
      <c r="E512" s="107" t="s">
        <v>2353</v>
      </c>
    </row>
    <row r="513" spans="1:5">
      <c r="A513" s="148">
        <f>1000000+B513*ID규칙_토벌_리스트_그룹_단위+COUNTIF($B$4:B513,B513)</f>
        <v>1120406</v>
      </c>
      <c r="B513" s="148">
        <f>1000+VLOOKUP(E513,ABYSS!C$4:$D$177,2,0)*10+VLOOKUP(E513,ABYSS!$C$4:$F$177,4,0)</f>
        <v>1204</v>
      </c>
      <c r="C513" s="148">
        <v>188062</v>
      </c>
      <c r="D513" s="51" t="str">
        <f>VLOOKUP(C513,MONSTER!$A:$E,5,0)</f>
        <v>유적 드레이크: 천공의 수호자 Lv.88</v>
      </c>
      <c r="E513" s="107" t="s">
        <v>2353</v>
      </c>
    </row>
  </sheetData>
  <phoneticPr fontId="3" type="noConversion"/>
  <conditionalFormatting sqref="A4:A513">
    <cfRule type="duplicateValues" dxfId="23" priority="715"/>
  </conditionalFormatting>
  <conditionalFormatting sqref="C129">
    <cfRule type="duplicateValues" dxfId="22" priority="6"/>
  </conditionalFormatting>
  <conditionalFormatting sqref="C182">
    <cfRule type="duplicateValues" dxfId="21" priority="5"/>
  </conditionalFormatting>
  <conditionalFormatting sqref="C198">
    <cfRule type="duplicateValues" dxfId="20" priority="3"/>
  </conditionalFormatting>
  <conditionalFormatting sqref="C199">
    <cfRule type="duplicateValues" dxfId="19" priority="4"/>
  </conditionalFormatting>
  <conditionalFormatting sqref="C210">
    <cfRule type="duplicateValues" dxfId="18" priority="2"/>
  </conditionalFormatting>
  <conditionalFormatting sqref="C221">
    <cfRule type="duplicateValues" dxfId="17"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01"/>
  <sheetViews>
    <sheetView showGridLines="0" workbookViewId="0">
      <pane ySplit="3" topLeftCell="A4" activePane="bottomLeft" state="frozen"/>
      <selection activeCell="D243" sqref="D243"/>
      <selection pane="bottomLeft" activeCell="G15" sqref="G15"/>
    </sheetView>
  </sheetViews>
  <sheetFormatPr defaultRowHeight="16.5"/>
  <cols>
    <col min="1" max="1" width="8.25" customWidth="1"/>
    <col min="2" max="2" width="13.125" bestFit="1" customWidth="1"/>
    <col min="3" max="4" width="21.75" customWidth="1"/>
    <col min="5" max="5" width="26.125" bestFit="1" customWidth="1"/>
  </cols>
  <sheetData>
    <row r="1" spans="1:7">
      <c r="A1" s="4" t="s">
        <v>1</v>
      </c>
      <c r="B1" s="4" t="s">
        <v>4227</v>
      </c>
      <c r="C1" s="4" t="s">
        <v>4225</v>
      </c>
      <c r="D1" s="4" t="s">
        <v>4229</v>
      </c>
      <c r="E1" s="4" t="s">
        <v>5176</v>
      </c>
    </row>
    <row r="2" spans="1:7">
      <c r="A2" s="2" t="s">
        <v>0</v>
      </c>
      <c r="B2" s="2" t="s">
        <v>4228</v>
      </c>
      <c r="C2" s="2" t="s">
        <v>4226</v>
      </c>
      <c r="D2" s="2" t="s">
        <v>4230</v>
      </c>
      <c r="E2" s="2" t="s">
        <v>5177</v>
      </c>
    </row>
    <row r="3" spans="1:7">
      <c r="A3" s="3" t="s">
        <v>5</v>
      </c>
      <c r="B3" s="3" t="s">
        <v>5</v>
      </c>
      <c r="C3" s="3" t="s">
        <v>6</v>
      </c>
      <c r="D3" s="3" t="s">
        <v>6</v>
      </c>
      <c r="E3" s="3" t="s">
        <v>145</v>
      </c>
    </row>
    <row r="4" spans="1:7">
      <c r="A4" s="148">
        <f>100000+B4*ID규칙_몬스터_레벨_단위+COUNTIF($B$4:B4,B4)</f>
        <v>115001</v>
      </c>
      <c r="B4" s="148">
        <v>15</v>
      </c>
      <c r="C4" s="148" t="str">
        <f>"MONSTER_NAME_"&amp;A4</f>
        <v>MONSTER_NAME_115001</v>
      </c>
      <c r="D4" s="148" t="str">
        <f>"MONSTER_ICON_"&amp;A4</f>
        <v>MONSTER_ICON_115001</v>
      </c>
      <c r="E4" s="51" t="str">
        <f>VLOOKUP(C4,STRING!$A:$B,2,0)</f>
        <v>화염 슬라임 Lv.15</v>
      </c>
    </row>
    <row r="5" spans="1:7">
      <c r="A5" s="148">
        <f>100000+B5*ID규칙_몬스터_레벨_단위+COUNTIF($B$4:B5,B5)</f>
        <v>134001</v>
      </c>
      <c r="B5" s="148">
        <v>34</v>
      </c>
      <c r="C5" s="148" t="str">
        <f t="shared" ref="C5:C15" si="0">"MONSTER_NAME_"&amp;A5</f>
        <v>MONSTER_NAME_134001</v>
      </c>
      <c r="D5" s="148" t="str">
        <f t="shared" ref="D5:D15" si="1">"MONSTER_ICON_"&amp;A5</f>
        <v>MONSTER_ICON_134001</v>
      </c>
      <c r="E5" s="51" t="str">
        <f>VLOOKUP(C5,STRING!$A:$B,2,0)</f>
        <v>화염 슬라임 Lv.34</v>
      </c>
      <c r="G5" s="108" t="s">
        <v>4259</v>
      </c>
    </row>
    <row r="6" spans="1:7">
      <c r="A6" s="148">
        <f>100000+B6*ID규칙_몬스터_레벨_단위+COUNTIF($B$4:B6,B6)</f>
        <v>136001</v>
      </c>
      <c r="B6" s="148">
        <v>36</v>
      </c>
      <c r="C6" s="148" t="str">
        <f t="shared" si="0"/>
        <v>MONSTER_NAME_136001</v>
      </c>
      <c r="D6" s="148" t="str">
        <f t="shared" si="1"/>
        <v>MONSTER_ICON_136001</v>
      </c>
      <c r="E6" s="51" t="str">
        <f>VLOOKUP(C6,STRING!$A:$B,2,0)</f>
        <v>화염 슬라임 Lv.36</v>
      </c>
    </row>
    <row r="7" spans="1:7">
      <c r="A7" s="148">
        <f>100000+B7*ID규칙_몬스터_레벨_단위+COUNTIF($B$4:B7,B7)</f>
        <v>138001</v>
      </c>
      <c r="B7" s="148">
        <v>38</v>
      </c>
      <c r="C7" s="148" t="str">
        <f t="shared" si="0"/>
        <v>MONSTER_NAME_138001</v>
      </c>
      <c r="D7" s="148" t="str">
        <f t="shared" si="1"/>
        <v>MONSTER_ICON_138001</v>
      </c>
      <c r="E7" s="51" t="str">
        <f>VLOOKUP(C7,STRING!$A:$B,2,0)</f>
        <v>화염 슬라임 Lv.38</v>
      </c>
    </row>
    <row r="8" spans="1:7">
      <c r="A8" s="148">
        <f>100000+B8*ID규칙_몬스터_레벨_단위+COUNTIF($B$4:B8,B8)</f>
        <v>147001</v>
      </c>
      <c r="B8" s="148">
        <v>47</v>
      </c>
      <c r="C8" s="148" t="str">
        <f t="shared" si="0"/>
        <v>MONSTER_NAME_147001</v>
      </c>
      <c r="D8" s="148" t="str">
        <f t="shared" si="1"/>
        <v>MONSTER_ICON_147001</v>
      </c>
      <c r="E8" s="51" t="str">
        <f>VLOOKUP(C8,STRING!$A:$B,2,0)</f>
        <v>화염 슬라임 Lv.47</v>
      </c>
    </row>
    <row r="9" spans="1:7">
      <c r="A9" s="148">
        <f>100000+B9*ID규칙_몬스터_레벨_단위+COUNTIF($B$4:B9,B9)</f>
        <v>154001</v>
      </c>
      <c r="B9" s="148">
        <v>54</v>
      </c>
      <c r="C9" s="148" t="str">
        <f t="shared" si="0"/>
        <v>MONSTER_NAME_154001</v>
      </c>
      <c r="D9" s="148" t="str">
        <f t="shared" si="1"/>
        <v>MONSTER_ICON_154001</v>
      </c>
      <c r="E9" s="51" t="str">
        <f>VLOOKUP(C9,STRING!$A:$B,2,0)</f>
        <v>화염 슬라임 Lv.54</v>
      </c>
    </row>
    <row r="10" spans="1:7">
      <c r="A10" s="148">
        <f>100000+B10*ID규칙_몬스터_레벨_단위+COUNTIF($B$4:B10,B10)</f>
        <v>159001</v>
      </c>
      <c r="B10" s="148">
        <v>59</v>
      </c>
      <c r="C10" s="148" t="str">
        <f t="shared" si="0"/>
        <v>MONSTER_NAME_159001</v>
      </c>
      <c r="D10" s="148" t="str">
        <f t="shared" si="1"/>
        <v>MONSTER_ICON_159001</v>
      </c>
      <c r="E10" s="51" t="str">
        <f>VLOOKUP(C10,STRING!$A:$B,2,0)</f>
        <v>화염 슬라임 Lv.59</v>
      </c>
    </row>
    <row r="11" spans="1:7">
      <c r="A11" s="148">
        <f>100000+B11*ID규칙_몬스터_레벨_단위+COUNTIF($B$4:B11,B11)</f>
        <v>169001</v>
      </c>
      <c r="B11" s="148">
        <v>69</v>
      </c>
      <c r="C11" s="148" t="str">
        <f t="shared" si="0"/>
        <v>MONSTER_NAME_169001</v>
      </c>
      <c r="D11" s="148" t="str">
        <f t="shared" si="1"/>
        <v>MONSTER_ICON_169001</v>
      </c>
      <c r="E11" s="51" t="str">
        <f>VLOOKUP(C11,STRING!$A:$B,2,0)</f>
        <v>화염 슬라임 Lv.69</v>
      </c>
    </row>
    <row r="12" spans="1:7">
      <c r="A12" s="148">
        <f>100000+B12*ID규칙_몬스터_레벨_단위+COUNTIF($B$4:B12,B12)</f>
        <v>171001</v>
      </c>
      <c r="B12" s="148">
        <v>71</v>
      </c>
      <c r="C12" s="148" t="str">
        <f t="shared" ref="C12:C14" si="2">"MONSTER_NAME_"&amp;A12</f>
        <v>MONSTER_NAME_171001</v>
      </c>
      <c r="D12" s="148" t="str">
        <f t="shared" ref="D12:D14" si="3">"MONSTER_ICON_"&amp;A12</f>
        <v>MONSTER_ICON_171001</v>
      </c>
      <c r="E12" s="51" t="str">
        <f>VLOOKUP(C12,STRING!$A:$B,2,0)</f>
        <v>화염 슬라임 Lv.71</v>
      </c>
    </row>
    <row r="13" spans="1:7">
      <c r="A13" s="148">
        <f>100000+B13*ID규칙_몬스터_레벨_단위+COUNTIF($B$4:B13,B13)</f>
        <v>180001</v>
      </c>
      <c r="B13" s="148">
        <v>80</v>
      </c>
      <c r="C13" s="148" t="str">
        <f t="shared" si="2"/>
        <v>MONSTER_NAME_180001</v>
      </c>
      <c r="D13" s="148" t="str">
        <f t="shared" si="3"/>
        <v>MONSTER_ICON_180001</v>
      </c>
      <c r="E13" s="51" t="str">
        <f>VLOOKUP(C13,STRING!$A:$B,2,0)</f>
        <v>화염 슬라임 Lv.80</v>
      </c>
    </row>
    <row r="14" spans="1:7">
      <c r="A14" s="148">
        <f>100000+B14*ID규칙_몬스터_레벨_단위+COUNTIF($B$4:B14,B14)</f>
        <v>188001</v>
      </c>
      <c r="B14" s="148">
        <v>88</v>
      </c>
      <c r="C14" s="148" t="str">
        <f t="shared" si="2"/>
        <v>MONSTER_NAME_188001</v>
      </c>
      <c r="D14" s="148" t="str">
        <f t="shared" si="3"/>
        <v>MONSTER_ICON_188001</v>
      </c>
      <c r="E14" s="51" t="str">
        <f>VLOOKUP(C14,STRING!$A:$B,2,0)</f>
        <v>화염 슬라임 Lv.88</v>
      </c>
    </row>
    <row r="15" spans="1:7">
      <c r="A15" s="148">
        <f>100000+B15*ID규칙_몬스터_레벨_단위+COUNTIF($B$4:B15,B15)</f>
        <v>190001</v>
      </c>
      <c r="B15" s="148">
        <v>90</v>
      </c>
      <c r="C15" s="148" t="str">
        <f t="shared" si="0"/>
        <v>MONSTER_NAME_190001</v>
      </c>
      <c r="D15" s="148" t="str">
        <f t="shared" si="1"/>
        <v>MONSTER_ICON_190001</v>
      </c>
      <c r="E15" s="51" t="str">
        <f>VLOOKUP(C15,STRING!$A:$B,2,0)</f>
        <v>화염 슬라임 Lv.90</v>
      </c>
    </row>
    <row r="16" spans="1:7">
      <c r="A16" s="148">
        <f>100000+B16*ID규칙_몬스터_레벨_단위+COUNTIF($B$4:B16,B16)</f>
        <v>115002</v>
      </c>
      <c r="B16" s="148">
        <v>15</v>
      </c>
      <c r="C16" s="148" t="str">
        <f t="shared" ref="C16:C222" si="4">"MONSTER_NAME_"&amp;A16</f>
        <v>MONSTER_NAME_115002</v>
      </c>
      <c r="D16" s="148" t="str">
        <f t="shared" ref="D16:D219" si="5">"MONSTER_ICON_"&amp;A16</f>
        <v>MONSTER_ICON_115002</v>
      </c>
      <c r="E16" s="51" t="str">
        <f>VLOOKUP(C16,STRING!$A:$B,2,0)</f>
        <v>거대 화염 슬라임 Lv.15</v>
      </c>
    </row>
    <row r="17" spans="1:5">
      <c r="A17" s="148">
        <f>100000+B17*ID규칙_몬스터_레벨_단위+COUNTIF($B$4:B17,B17)</f>
        <v>134002</v>
      </c>
      <c r="B17" s="148">
        <v>34</v>
      </c>
      <c r="C17" s="148" t="str">
        <f t="shared" si="4"/>
        <v>MONSTER_NAME_134002</v>
      </c>
      <c r="D17" s="148" t="str">
        <f t="shared" si="5"/>
        <v>MONSTER_ICON_134002</v>
      </c>
      <c r="E17" s="51" t="str">
        <f>VLOOKUP(C17,STRING!$A:$B,2,0)</f>
        <v>거대 화염 슬라임 Lv.34</v>
      </c>
    </row>
    <row r="18" spans="1:5">
      <c r="A18" s="148">
        <f>100000+B18*ID규칙_몬스터_레벨_단위+COUNTIF($B$4:B18,B18)</f>
        <v>136002</v>
      </c>
      <c r="B18" s="148">
        <v>36</v>
      </c>
      <c r="C18" s="148" t="str">
        <f t="shared" si="4"/>
        <v>MONSTER_NAME_136002</v>
      </c>
      <c r="D18" s="148" t="str">
        <f t="shared" si="5"/>
        <v>MONSTER_ICON_136002</v>
      </c>
      <c r="E18" s="51" t="str">
        <f>VLOOKUP(C18,STRING!$A:$B,2,0)</f>
        <v>거대 화염 슬라임 Lv.36</v>
      </c>
    </row>
    <row r="19" spans="1:5">
      <c r="A19" s="148">
        <f>100000+B19*ID규칙_몬스터_레벨_단위+COUNTIF($B$4:B19,B19)</f>
        <v>138002</v>
      </c>
      <c r="B19" s="148">
        <v>38</v>
      </c>
      <c r="C19" s="148" t="str">
        <f t="shared" si="4"/>
        <v>MONSTER_NAME_138002</v>
      </c>
      <c r="D19" s="148" t="str">
        <f t="shared" si="5"/>
        <v>MONSTER_ICON_138002</v>
      </c>
      <c r="E19" s="51" t="str">
        <f>VLOOKUP(C19,STRING!$A:$B,2,0)</f>
        <v>거대 화염 슬라임 Lv.38</v>
      </c>
    </row>
    <row r="20" spans="1:5">
      <c r="A20" s="148">
        <f>100000+B20*ID규칙_몬스터_레벨_단위+COUNTIF($B$4:B20,B20)</f>
        <v>147002</v>
      </c>
      <c r="B20" s="148">
        <v>47</v>
      </c>
      <c r="C20" s="148" t="str">
        <f t="shared" si="4"/>
        <v>MONSTER_NAME_147002</v>
      </c>
      <c r="D20" s="148" t="str">
        <f t="shared" si="5"/>
        <v>MONSTER_ICON_147002</v>
      </c>
      <c r="E20" s="51" t="str">
        <f>VLOOKUP(C20,STRING!$A:$B,2,0)</f>
        <v>거대 화염 슬라임 Lv.47</v>
      </c>
    </row>
    <row r="21" spans="1:5">
      <c r="A21" s="148">
        <f>100000+B21*ID규칙_몬스터_레벨_단위+COUNTIF($B$4:B21,B21)</f>
        <v>154002</v>
      </c>
      <c r="B21" s="148">
        <v>54</v>
      </c>
      <c r="C21" s="148" t="str">
        <f t="shared" si="4"/>
        <v>MONSTER_NAME_154002</v>
      </c>
      <c r="D21" s="148" t="str">
        <f t="shared" si="5"/>
        <v>MONSTER_ICON_154002</v>
      </c>
      <c r="E21" s="51" t="str">
        <f>VLOOKUP(C21,STRING!$A:$B,2,0)</f>
        <v>거대 화염 슬라임 Lv.54</v>
      </c>
    </row>
    <row r="22" spans="1:5">
      <c r="A22" s="148">
        <f>100000+B22*ID규칙_몬스터_레벨_단위+COUNTIF($B$4:B22,B22)</f>
        <v>159002</v>
      </c>
      <c r="B22" s="148">
        <v>59</v>
      </c>
      <c r="C22" s="148" t="str">
        <f t="shared" si="4"/>
        <v>MONSTER_NAME_159002</v>
      </c>
      <c r="D22" s="148" t="str">
        <f t="shared" si="5"/>
        <v>MONSTER_ICON_159002</v>
      </c>
      <c r="E22" s="51" t="str">
        <f>VLOOKUP(C22,STRING!$A:$B,2,0)</f>
        <v>거대 화염 슬라임 Lv.59</v>
      </c>
    </row>
    <row r="23" spans="1:5">
      <c r="A23" s="148">
        <f>100000+B23*ID규칙_몬스터_레벨_단위+COUNTIF($B$4:B23,B23)</f>
        <v>169002</v>
      </c>
      <c r="B23" s="148">
        <v>69</v>
      </c>
      <c r="C23" s="148" t="str">
        <f t="shared" si="4"/>
        <v>MONSTER_NAME_169002</v>
      </c>
      <c r="D23" s="148" t="str">
        <f t="shared" si="5"/>
        <v>MONSTER_ICON_169002</v>
      </c>
      <c r="E23" s="51" t="str">
        <f>VLOOKUP(C23,STRING!$A:$B,2,0)</f>
        <v>거대 화염 슬라임 Lv.69</v>
      </c>
    </row>
    <row r="24" spans="1:5">
      <c r="A24" s="148">
        <f>100000+B24*ID규칙_몬스터_레벨_단위+COUNTIF($B$4:B24,B24)</f>
        <v>171002</v>
      </c>
      <c r="B24" s="148">
        <v>71</v>
      </c>
      <c r="C24" s="148" t="str">
        <f t="shared" ref="C24" si="6">"MONSTER_NAME_"&amp;A24</f>
        <v>MONSTER_NAME_171002</v>
      </c>
      <c r="D24" s="148" t="str">
        <f t="shared" ref="D24" si="7">"MONSTER_ICON_"&amp;A24</f>
        <v>MONSTER_ICON_171002</v>
      </c>
      <c r="E24" s="51" t="str">
        <f>VLOOKUP(C24,STRING!$A:$B,2,0)</f>
        <v>거대 화염 슬라임 Lv.71</v>
      </c>
    </row>
    <row r="25" spans="1:5">
      <c r="A25" s="148">
        <f>100000+B25*ID규칙_몬스터_레벨_단위+COUNTIF($B$4:B25,B25)</f>
        <v>180002</v>
      </c>
      <c r="B25" s="148">
        <v>80</v>
      </c>
      <c r="C25" s="148" t="str">
        <f t="shared" si="4"/>
        <v>MONSTER_NAME_180002</v>
      </c>
      <c r="D25" s="148" t="str">
        <f t="shared" si="5"/>
        <v>MONSTER_ICON_180002</v>
      </c>
      <c r="E25" s="51" t="str">
        <f>VLOOKUP(C25,STRING!$A:$B,2,0)</f>
        <v>거대 화염 슬라임 Lv.80</v>
      </c>
    </row>
    <row r="26" spans="1:5">
      <c r="A26" s="148">
        <f>100000+B26*ID규칙_몬스터_레벨_단위+COUNTIF($B$4:B26,B26)</f>
        <v>188002</v>
      </c>
      <c r="B26" s="148">
        <v>88</v>
      </c>
      <c r="C26" s="148" t="str">
        <f t="shared" si="4"/>
        <v>MONSTER_NAME_188002</v>
      </c>
      <c r="D26" s="148" t="str">
        <f t="shared" si="5"/>
        <v>MONSTER_ICON_188002</v>
      </c>
      <c r="E26" s="51" t="str">
        <f>VLOOKUP(C26,STRING!$A:$B,2,0)</f>
        <v>거대 화염 슬라임 Lv.88</v>
      </c>
    </row>
    <row r="27" spans="1:5">
      <c r="A27" s="148">
        <f>100000+B27*ID규칙_몬스터_레벨_단위+COUNTIF($B$4:B27,B27)</f>
        <v>190002</v>
      </c>
      <c r="B27" s="148">
        <v>90</v>
      </c>
      <c r="C27" s="148" t="str">
        <f t="shared" si="4"/>
        <v>MONSTER_NAME_190002</v>
      </c>
      <c r="D27" s="148" t="str">
        <f t="shared" si="5"/>
        <v>MONSTER_ICON_190002</v>
      </c>
      <c r="E27" s="51" t="str">
        <f>VLOOKUP(C27,STRING!$A:$B,2,0)</f>
        <v>거대 화염 슬라임 Lv.90</v>
      </c>
    </row>
    <row r="28" spans="1:5">
      <c r="A28" s="148">
        <f>100000+B28*ID규칙_몬스터_레벨_단위+COUNTIF($B$4:B28,B28)</f>
        <v>115003</v>
      </c>
      <c r="B28" s="148">
        <v>15</v>
      </c>
      <c r="C28" s="148" t="str">
        <f t="shared" si="4"/>
        <v>MONSTER_NAME_115003</v>
      </c>
      <c r="D28" s="148" t="str">
        <f t="shared" si="5"/>
        <v>MONSTER_ICON_115003</v>
      </c>
      <c r="E28" s="51" t="str">
        <f>VLOOKUP(C28,STRING!$A:$B,2,0)</f>
        <v>물 슬라임 Lv.15</v>
      </c>
    </row>
    <row r="29" spans="1:5">
      <c r="A29" s="148">
        <f>100000+B29*ID규칙_몬스터_레벨_단위+COUNTIF($B$4:B29,B29)</f>
        <v>134003</v>
      </c>
      <c r="B29" s="148">
        <v>34</v>
      </c>
      <c r="C29" s="148" t="str">
        <f t="shared" si="4"/>
        <v>MONSTER_NAME_134003</v>
      </c>
      <c r="D29" s="148" t="str">
        <f t="shared" si="5"/>
        <v>MONSTER_ICON_134003</v>
      </c>
      <c r="E29" s="51" t="str">
        <f>VLOOKUP(C29,STRING!$A:$B,2,0)</f>
        <v>물 슬라임 Lv.34</v>
      </c>
    </row>
    <row r="30" spans="1:5">
      <c r="A30" s="148">
        <f>100000+B30*ID규칙_몬스터_레벨_단위+COUNTIF($B$4:B30,B30)</f>
        <v>136003</v>
      </c>
      <c r="B30" s="148">
        <v>36</v>
      </c>
      <c r="C30" s="148" t="str">
        <f t="shared" si="4"/>
        <v>MONSTER_NAME_136003</v>
      </c>
      <c r="D30" s="148" t="str">
        <f t="shared" si="5"/>
        <v>MONSTER_ICON_136003</v>
      </c>
      <c r="E30" s="51" t="str">
        <f>VLOOKUP(C30,STRING!$A:$B,2,0)</f>
        <v>물 슬라임 Lv.36</v>
      </c>
    </row>
    <row r="31" spans="1:5">
      <c r="A31" s="148">
        <f>100000+B31*ID규칙_몬스터_레벨_단위+COUNTIF($B$4:B31,B31)</f>
        <v>138003</v>
      </c>
      <c r="B31" s="148">
        <v>38</v>
      </c>
      <c r="C31" s="148" t="str">
        <f t="shared" si="4"/>
        <v>MONSTER_NAME_138003</v>
      </c>
      <c r="D31" s="148" t="str">
        <f t="shared" si="5"/>
        <v>MONSTER_ICON_138003</v>
      </c>
      <c r="E31" s="51" t="str">
        <f>VLOOKUP(C31,STRING!$A:$B,2,0)</f>
        <v>물 슬라임 Lv.38</v>
      </c>
    </row>
    <row r="32" spans="1:5">
      <c r="A32" s="148">
        <f>100000+B32*ID규칙_몬스터_레벨_단위+COUNTIF($B$4:B32,B32)</f>
        <v>147003</v>
      </c>
      <c r="B32" s="148">
        <v>47</v>
      </c>
      <c r="C32" s="148" t="str">
        <f t="shared" si="4"/>
        <v>MONSTER_NAME_147003</v>
      </c>
      <c r="D32" s="148" t="str">
        <f t="shared" si="5"/>
        <v>MONSTER_ICON_147003</v>
      </c>
      <c r="E32" s="51" t="str">
        <f>VLOOKUP(C32,STRING!$A:$B,2,0)</f>
        <v>물 슬라임 Lv.47</v>
      </c>
    </row>
    <row r="33" spans="1:5">
      <c r="A33" s="148">
        <f>100000+B33*ID규칙_몬스터_레벨_단위+COUNTIF($B$4:B33,B33)</f>
        <v>154003</v>
      </c>
      <c r="B33" s="148">
        <v>54</v>
      </c>
      <c r="C33" s="148" t="str">
        <f t="shared" si="4"/>
        <v>MONSTER_NAME_154003</v>
      </c>
      <c r="D33" s="148" t="str">
        <f t="shared" si="5"/>
        <v>MONSTER_ICON_154003</v>
      </c>
      <c r="E33" s="51" t="str">
        <f>VLOOKUP(C33,STRING!$A:$B,2,0)</f>
        <v>물 슬라임 Lv.54</v>
      </c>
    </row>
    <row r="34" spans="1:5">
      <c r="A34" s="148">
        <f>100000+B34*ID규칙_몬스터_레벨_단위+COUNTIF($B$4:B34,B34)</f>
        <v>159003</v>
      </c>
      <c r="B34" s="148">
        <v>59</v>
      </c>
      <c r="C34" s="148" t="str">
        <f t="shared" si="4"/>
        <v>MONSTER_NAME_159003</v>
      </c>
      <c r="D34" s="148" t="str">
        <f t="shared" si="5"/>
        <v>MONSTER_ICON_159003</v>
      </c>
      <c r="E34" s="51" t="str">
        <f>VLOOKUP(C34,STRING!$A:$B,2,0)</f>
        <v>물 슬라임 Lv.59</v>
      </c>
    </row>
    <row r="35" spans="1:5">
      <c r="A35" s="148">
        <f>100000+B35*ID규칙_몬스터_레벨_단위+COUNTIF($B$4:B35,B35)</f>
        <v>169003</v>
      </c>
      <c r="B35" s="148">
        <v>69</v>
      </c>
      <c r="C35" s="148" t="str">
        <f t="shared" si="4"/>
        <v>MONSTER_NAME_169003</v>
      </c>
      <c r="D35" s="148" t="str">
        <f t="shared" si="5"/>
        <v>MONSTER_ICON_169003</v>
      </c>
      <c r="E35" s="51" t="str">
        <f>VLOOKUP(C35,STRING!$A:$B,2,0)</f>
        <v>물 슬라임 Lv.69</v>
      </c>
    </row>
    <row r="36" spans="1:5">
      <c r="A36" s="148">
        <f>100000+B36*ID규칙_몬스터_레벨_단위+COUNTIF($B$4:B36,B36)</f>
        <v>171003</v>
      </c>
      <c r="B36" s="148">
        <v>71</v>
      </c>
      <c r="C36" s="148" t="str">
        <f t="shared" ref="C36" si="8">"MONSTER_NAME_"&amp;A36</f>
        <v>MONSTER_NAME_171003</v>
      </c>
      <c r="D36" s="148" t="str">
        <f t="shared" ref="D36" si="9">"MONSTER_ICON_"&amp;A36</f>
        <v>MONSTER_ICON_171003</v>
      </c>
      <c r="E36" s="51" t="str">
        <f>VLOOKUP(C36,STRING!$A:$B,2,0)</f>
        <v>물 슬라임 Lv.71</v>
      </c>
    </row>
    <row r="37" spans="1:5">
      <c r="A37" s="148">
        <f>100000+B37*ID규칙_몬스터_레벨_단위+COUNTIF($B$4:B37,B37)</f>
        <v>180003</v>
      </c>
      <c r="B37" s="148">
        <v>80</v>
      </c>
      <c r="C37" s="148" t="str">
        <f t="shared" si="4"/>
        <v>MONSTER_NAME_180003</v>
      </c>
      <c r="D37" s="148" t="str">
        <f t="shared" si="5"/>
        <v>MONSTER_ICON_180003</v>
      </c>
      <c r="E37" s="51" t="str">
        <f>VLOOKUP(C37,STRING!$A:$B,2,0)</f>
        <v>물 슬라임 Lv.80</v>
      </c>
    </row>
    <row r="38" spans="1:5">
      <c r="A38" s="148">
        <f>100000+B38*ID규칙_몬스터_레벨_단위+COUNTIF($B$4:B38,B38)</f>
        <v>188003</v>
      </c>
      <c r="B38" s="148">
        <v>88</v>
      </c>
      <c r="C38" s="148" t="str">
        <f t="shared" si="4"/>
        <v>MONSTER_NAME_188003</v>
      </c>
      <c r="D38" s="148" t="str">
        <f t="shared" si="5"/>
        <v>MONSTER_ICON_188003</v>
      </c>
      <c r="E38" s="51" t="str">
        <f>VLOOKUP(C38,STRING!$A:$B,2,0)</f>
        <v>물 슬라임 Lv.88</v>
      </c>
    </row>
    <row r="39" spans="1:5">
      <c r="A39" s="148">
        <f>100000+B39*ID규칙_몬스터_레벨_단위+COUNTIF($B$4:B39,B39)</f>
        <v>190003</v>
      </c>
      <c r="B39" s="148">
        <v>90</v>
      </c>
      <c r="C39" s="148" t="str">
        <f t="shared" si="4"/>
        <v>MONSTER_NAME_190003</v>
      </c>
      <c r="D39" s="148" t="str">
        <f t="shared" si="5"/>
        <v>MONSTER_ICON_190003</v>
      </c>
      <c r="E39" s="51" t="str">
        <f>VLOOKUP(C39,STRING!$A:$B,2,0)</f>
        <v>물 슬라임 Lv.90</v>
      </c>
    </row>
    <row r="40" spans="1:5">
      <c r="A40" s="148">
        <f>100000+B40*ID규칙_몬스터_레벨_단위+COUNTIF($B$4:B40,B40)</f>
        <v>115004</v>
      </c>
      <c r="B40" s="148">
        <v>15</v>
      </c>
      <c r="C40" s="148" t="str">
        <f t="shared" si="4"/>
        <v>MONSTER_NAME_115004</v>
      </c>
      <c r="D40" s="148" t="str">
        <f t="shared" si="5"/>
        <v>MONSTER_ICON_115004</v>
      </c>
      <c r="E40" s="51" t="str">
        <f>VLOOKUP(C40,STRING!$A:$B,2,0)</f>
        <v>거대 물 슬라임 Lv.15</v>
      </c>
    </row>
    <row r="41" spans="1:5">
      <c r="A41" s="148">
        <f>100000+B41*ID규칙_몬스터_레벨_단위+COUNTIF($B$4:B41,B41)</f>
        <v>134004</v>
      </c>
      <c r="B41" s="148">
        <v>34</v>
      </c>
      <c r="C41" s="148" t="str">
        <f t="shared" si="4"/>
        <v>MONSTER_NAME_134004</v>
      </c>
      <c r="D41" s="148" t="str">
        <f t="shared" si="5"/>
        <v>MONSTER_ICON_134004</v>
      </c>
      <c r="E41" s="51" t="str">
        <f>VLOOKUP(C41,STRING!$A:$B,2,0)</f>
        <v>거대 물 슬라임 Lv.34</v>
      </c>
    </row>
    <row r="42" spans="1:5">
      <c r="A42" s="148">
        <f>100000+B42*ID규칙_몬스터_레벨_단위+COUNTIF($B$4:B42,B42)</f>
        <v>136004</v>
      </c>
      <c r="B42" s="148">
        <v>36</v>
      </c>
      <c r="C42" s="148" t="str">
        <f t="shared" si="4"/>
        <v>MONSTER_NAME_136004</v>
      </c>
      <c r="D42" s="148" t="str">
        <f t="shared" si="5"/>
        <v>MONSTER_ICON_136004</v>
      </c>
      <c r="E42" s="51" t="str">
        <f>VLOOKUP(C42,STRING!$A:$B,2,0)</f>
        <v>거대 물 슬라임 Lv.36</v>
      </c>
    </row>
    <row r="43" spans="1:5">
      <c r="A43" s="148">
        <f>100000+B43*ID규칙_몬스터_레벨_단위+COUNTIF($B$4:B43,B43)</f>
        <v>138004</v>
      </c>
      <c r="B43" s="148">
        <v>38</v>
      </c>
      <c r="C43" s="148" t="str">
        <f t="shared" si="4"/>
        <v>MONSTER_NAME_138004</v>
      </c>
      <c r="D43" s="148" t="str">
        <f t="shared" si="5"/>
        <v>MONSTER_ICON_138004</v>
      </c>
      <c r="E43" s="51" t="str">
        <f>VLOOKUP(C43,STRING!$A:$B,2,0)</f>
        <v>거대 물 슬라임 Lv.38</v>
      </c>
    </row>
    <row r="44" spans="1:5">
      <c r="A44" s="148">
        <f>100000+B44*ID규칙_몬스터_레벨_단위+COUNTIF($B$4:B44,B44)</f>
        <v>147004</v>
      </c>
      <c r="B44" s="148">
        <v>47</v>
      </c>
      <c r="C44" s="148" t="str">
        <f t="shared" si="4"/>
        <v>MONSTER_NAME_147004</v>
      </c>
      <c r="D44" s="148" t="str">
        <f t="shared" si="5"/>
        <v>MONSTER_ICON_147004</v>
      </c>
      <c r="E44" s="51" t="str">
        <f>VLOOKUP(C44,STRING!$A:$B,2,0)</f>
        <v>거대 물 슬라임 Lv.47</v>
      </c>
    </row>
    <row r="45" spans="1:5">
      <c r="A45" s="148">
        <f>100000+B45*ID규칙_몬스터_레벨_단위+COUNTIF($B$4:B45,B45)</f>
        <v>154004</v>
      </c>
      <c r="B45" s="148">
        <v>54</v>
      </c>
      <c r="C45" s="148" t="str">
        <f t="shared" si="4"/>
        <v>MONSTER_NAME_154004</v>
      </c>
      <c r="D45" s="148" t="str">
        <f t="shared" si="5"/>
        <v>MONSTER_ICON_154004</v>
      </c>
      <c r="E45" s="51" t="str">
        <f>VLOOKUP(C45,STRING!$A:$B,2,0)</f>
        <v>거대 물 슬라임 Lv.54</v>
      </c>
    </row>
    <row r="46" spans="1:5">
      <c r="A46" s="148">
        <f>100000+B46*ID규칙_몬스터_레벨_단위+COUNTIF($B$4:B46,B46)</f>
        <v>159004</v>
      </c>
      <c r="B46" s="148">
        <v>59</v>
      </c>
      <c r="C46" s="148" t="str">
        <f t="shared" si="4"/>
        <v>MONSTER_NAME_159004</v>
      </c>
      <c r="D46" s="148" t="str">
        <f t="shared" si="5"/>
        <v>MONSTER_ICON_159004</v>
      </c>
      <c r="E46" s="51" t="str">
        <f>VLOOKUP(C46,STRING!$A:$B,2,0)</f>
        <v>거대 물 슬라임 Lv.59</v>
      </c>
    </row>
    <row r="47" spans="1:5">
      <c r="A47" s="148">
        <f>100000+B47*ID규칙_몬스터_레벨_단위+COUNTIF($B$4:B47,B47)</f>
        <v>169004</v>
      </c>
      <c r="B47" s="148">
        <v>69</v>
      </c>
      <c r="C47" s="148" t="str">
        <f t="shared" si="4"/>
        <v>MONSTER_NAME_169004</v>
      </c>
      <c r="D47" s="148" t="str">
        <f t="shared" si="5"/>
        <v>MONSTER_ICON_169004</v>
      </c>
      <c r="E47" s="51" t="str">
        <f>VLOOKUP(C47,STRING!$A:$B,2,0)</f>
        <v>거대 물 슬라임 Lv.69</v>
      </c>
    </row>
    <row r="48" spans="1:5">
      <c r="A48" s="148">
        <f>100000+B48*ID규칙_몬스터_레벨_단위+COUNTIF($B$4:B48,B48)</f>
        <v>171004</v>
      </c>
      <c r="B48" s="148">
        <v>71</v>
      </c>
      <c r="C48" s="148" t="str">
        <f t="shared" ref="C48" si="10">"MONSTER_NAME_"&amp;A48</f>
        <v>MONSTER_NAME_171004</v>
      </c>
      <c r="D48" s="148" t="str">
        <f t="shared" ref="D48" si="11">"MONSTER_ICON_"&amp;A48</f>
        <v>MONSTER_ICON_171004</v>
      </c>
      <c r="E48" s="51" t="str">
        <f>VLOOKUP(C48,STRING!$A:$B,2,0)</f>
        <v>거대 물 슬라임 Lv.71</v>
      </c>
    </row>
    <row r="49" spans="1:5">
      <c r="A49" s="148">
        <f>100000+B49*ID규칙_몬스터_레벨_단위+COUNTIF($B$4:B49,B49)</f>
        <v>180004</v>
      </c>
      <c r="B49" s="148">
        <v>80</v>
      </c>
      <c r="C49" s="148" t="str">
        <f t="shared" si="4"/>
        <v>MONSTER_NAME_180004</v>
      </c>
      <c r="D49" s="148" t="str">
        <f t="shared" si="5"/>
        <v>MONSTER_ICON_180004</v>
      </c>
      <c r="E49" s="51" t="str">
        <f>VLOOKUP(C49,STRING!$A:$B,2,0)</f>
        <v>거대 물 슬라임 Lv.80</v>
      </c>
    </row>
    <row r="50" spans="1:5">
      <c r="A50" s="148">
        <f>100000+B50*ID규칙_몬스터_레벨_단위+COUNTIF($B$4:B50,B50)</f>
        <v>188004</v>
      </c>
      <c r="B50" s="148">
        <v>88</v>
      </c>
      <c r="C50" s="148" t="str">
        <f t="shared" si="4"/>
        <v>MONSTER_NAME_188004</v>
      </c>
      <c r="D50" s="148" t="str">
        <f t="shared" si="5"/>
        <v>MONSTER_ICON_188004</v>
      </c>
      <c r="E50" s="51" t="str">
        <f>VLOOKUP(C50,STRING!$A:$B,2,0)</f>
        <v>거대 물 슬라임 Lv.88</v>
      </c>
    </row>
    <row r="51" spans="1:5">
      <c r="A51" s="148">
        <f>100000+B51*ID규칙_몬스터_레벨_단위+COUNTIF($B$4:B51,B51)</f>
        <v>190004</v>
      </c>
      <c r="B51" s="148">
        <v>90</v>
      </c>
      <c r="C51" s="148" t="str">
        <f t="shared" si="4"/>
        <v>MONSTER_NAME_190004</v>
      </c>
      <c r="D51" s="148" t="str">
        <f t="shared" si="5"/>
        <v>MONSTER_ICON_190004</v>
      </c>
      <c r="E51" s="51" t="str">
        <f>VLOOKUP(C51,STRING!$A:$B,2,0)</f>
        <v>거대 물 슬라임 Lv.90</v>
      </c>
    </row>
    <row r="52" spans="1:5">
      <c r="A52" s="148">
        <f>100000+B52*ID규칙_몬스터_레벨_단위+COUNTIF($B$4:B52,B52)</f>
        <v>115005</v>
      </c>
      <c r="B52" s="148">
        <v>15</v>
      </c>
      <c r="C52" s="148" t="str">
        <f t="shared" si="4"/>
        <v>MONSTER_NAME_115005</v>
      </c>
      <c r="D52" s="148" t="str">
        <f t="shared" si="5"/>
        <v>MONSTER_ICON_115005</v>
      </c>
      <c r="E52" s="51" t="str">
        <f>VLOOKUP(C52,STRING!$A:$B,2,0)</f>
        <v>바람 슬라임 Lv.15</v>
      </c>
    </row>
    <row r="53" spans="1:5">
      <c r="A53" s="148">
        <f>100000+B53*ID규칙_몬스터_레벨_단위+COUNTIF($B$4:B53,B53)</f>
        <v>134005</v>
      </c>
      <c r="B53" s="148">
        <v>34</v>
      </c>
      <c r="C53" s="148" t="str">
        <f t="shared" si="4"/>
        <v>MONSTER_NAME_134005</v>
      </c>
      <c r="D53" s="148" t="str">
        <f t="shared" si="5"/>
        <v>MONSTER_ICON_134005</v>
      </c>
      <c r="E53" s="51" t="str">
        <f>VLOOKUP(C53,STRING!$A:$B,2,0)</f>
        <v>바람 슬라임 Lv.34</v>
      </c>
    </row>
    <row r="54" spans="1:5">
      <c r="A54" s="148">
        <f>100000+B54*ID규칙_몬스터_레벨_단위+COUNTIF($B$4:B54,B54)</f>
        <v>136005</v>
      </c>
      <c r="B54" s="148">
        <v>36</v>
      </c>
      <c r="C54" s="148" t="str">
        <f t="shared" si="4"/>
        <v>MONSTER_NAME_136005</v>
      </c>
      <c r="D54" s="148" t="str">
        <f t="shared" si="5"/>
        <v>MONSTER_ICON_136005</v>
      </c>
      <c r="E54" s="51" t="str">
        <f>VLOOKUP(C54,STRING!$A:$B,2,0)</f>
        <v>바람 슬라임 Lv.36</v>
      </c>
    </row>
    <row r="55" spans="1:5">
      <c r="A55" s="148">
        <f>100000+B55*ID규칙_몬스터_레벨_단위+COUNTIF($B$4:B55,B55)</f>
        <v>138005</v>
      </c>
      <c r="B55" s="148">
        <v>38</v>
      </c>
      <c r="C55" s="148" t="str">
        <f t="shared" si="4"/>
        <v>MONSTER_NAME_138005</v>
      </c>
      <c r="D55" s="148" t="str">
        <f t="shared" si="5"/>
        <v>MONSTER_ICON_138005</v>
      </c>
      <c r="E55" s="51" t="str">
        <f>VLOOKUP(C55,STRING!$A:$B,2,0)</f>
        <v>바람 슬라임 Lv.38</v>
      </c>
    </row>
    <row r="56" spans="1:5">
      <c r="A56" s="148">
        <f>100000+B56*ID규칙_몬스터_레벨_단위+COUNTIF($B$4:B56,B56)</f>
        <v>147005</v>
      </c>
      <c r="B56" s="148">
        <v>47</v>
      </c>
      <c r="C56" s="148" t="str">
        <f t="shared" si="4"/>
        <v>MONSTER_NAME_147005</v>
      </c>
      <c r="D56" s="148" t="str">
        <f t="shared" si="5"/>
        <v>MONSTER_ICON_147005</v>
      </c>
      <c r="E56" s="51" t="str">
        <f>VLOOKUP(C56,STRING!$A:$B,2,0)</f>
        <v>바람 슬라임 Lv.47</v>
      </c>
    </row>
    <row r="57" spans="1:5">
      <c r="A57" s="148">
        <f>100000+B57*ID규칙_몬스터_레벨_단위+COUNTIF($B$4:B57,B57)</f>
        <v>154005</v>
      </c>
      <c r="B57" s="148">
        <v>54</v>
      </c>
      <c r="C57" s="148" t="str">
        <f t="shared" si="4"/>
        <v>MONSTER_NAME_154005</v>
      </c>
      <c r="D57" s="148" t="str">
        <f t="shared" si="5"/>
        <v>MONSTER_ICON_154005</v>
      </c>
      <c r="E57" s="51" t="str">
        <f>VLOOKUP(C57,STRING!$A:$B,2,0)</f>
        <v>바람 슬라임 Lv.54</v>
      </c>
    </row>
    <row r="58" spans="1:5">
      <c r="A58" s="148">
        <f>100000+B58*ID규칙_몬스터_레벨_단위+COUNTIF($B$4:B58,B58)</f>
        <v>159005</v>
      </c>
      <c r="B58" s="148">
        <v>59</v>
      </c>
      <c r="C58" s="148" t="str">
        <f t="shared" si="4"/>
        <v>MONSTER_NAME_159005</v>
      </c>
      <c r="D58" s="148" t="str">
        <f t="shared" si="5"/>
        <v>MONSTER_ICON_159005</v>
      </c>
      <c r="E58" s="51" t="str">
        <f>VLOOKUP(C58,STRING!$A:$B,2,0)</f>
        <v>바람 슬라임 Lv.59</v>
      </c>
    </row>
    <row r="59" spans="1:5">
      <c r="A59" s="148">
        <f>100000+B59*ID규칙_몬스터_레벨_단위+COUNTIF($B$4:B59,B59)</f>
        <v>169005</v>
      </c>
      <c r="B59" s="148">
        <v>69</v>
      </c>
      <c r="C59" s="148" t="str">
        <f t="shared" si="4"/>
        <v>MONSTER_NAME_169005</v>
      </c>
      <c r="D59" s="148" t="str">
        <f t="shared" si="5"/>
        <v>MONSTER_ICON_169005</v>
      </c>
      <c r="E59" s="51" t="str">
        <f>VLOOKUP(C59,STRING!$A:$B,2,0)</f>
        <v>바람 슬라임 Lv.69</v>
      </c>
    </row>
    <row r="60" spans="1:5">
      <c r="A60" s="148">
        <f>100000+B60*ID규칙_몬스터_레벨_단위+COUNTIF($B$4:B60,B60)</f>
        <v>180005</v>
      </c>
      <c r="B60" s="148">
        <v>80</v>
      </c>
      <c r="C60" s="148" t="str">
        <f t="shared" si="4"/>
        <v>MONSTER_NAME_180005</v>
      </c>
      <c r="D60" s="148" t="str">
        <f t="shared" si="5"/>
        <v>MONSTER_ICON_180005</v>
      </c>
      <c r="E60" s="51" t="str">
        <f>VLOOKUP(C60,STRING!$A:$B,2,0)</f>
        <v>바람 슬라임 Lv.80</v>
      </c>
    </row>
    <row r="61" spans="1:5">
      <c r="A61" s="148">
        <f>100000+B61*ID규칙_몬스터_레벨_단위+COUNTIF($B$4:B61,B61)</f>
        <v>188005</v>
      </c>
      <c r="B61" s="148">
        <v>88</v>
      </c>
      <c r="C61" s="148" t="str">
        <f t="shared" si="4"/>
        <v>MONSTER_NAME_188005</v>
      </c>
      <c r="D61" s="148" t="str">
        <f t="shared" si="5"/>
        <v>MONSTER_ICON_188005</v>
      </c>
      <c r="E61" s="51" t="str">
        <f>VLOOKUP(C61,STRING!$A:$B,2,0)</f>
        <v>바람 슬라임 Lv.88</v>
      </c>
    </row>
    <row r="62" spans="1:5">
      <c r="A62" s="148">
        <f>100000+B62*ID규칙_몬스터_레벨_단위+COUNTIF($B$4:B62,B62)</f>
        <v>190005</v>
      </c>
      <c r="B62" s="148">
        <v>90</v>
      </c>
      <c r="C62" s="148" t="str">
        <f t="shared" si="4"/>
        <v>MONSTER_NAME_190005</v>
      </c>
      <c r="D62" s="148" t="str">
        <f t="shared" si="5"/>
        <v>MONSTER_ICON_190005</v>
      </c>
      <c r="E62" s="51" t="str">
        <f>VLOOKUP(C62,STRING!$A:$B,2,0)</f>
        <v>바람 슬라임 Lv.90</v>
      </c>
    </row>
    <row r="63" spans="1:5">
      <c r="A63" s="148">
        <f>100000+B63*ID규칙_몬스터_레벨_단위+COUNTIF($B$4:B63,B63)</f>
        <v>115006</v>
      </c>
      <c r="B63" s="148">
        <v>15</v>
      </c>
      <c r="C63" s="148" t="str">
        <f t="shared" si="4"/>
        <v>MONSTER_NAME_115006</v>
      </c>
      <c r="D63" s="148" t="str">
        <f t="shared" si="5"/>
        <v>MONSTER_ICON_115006</v>
      </c>
      <c r="E63" s="51" t="str">
        <f>VLOOKUP(C63,STRING!$A:$B,2,0)</f>
        <v>거대 바람 슬라임 Lv.15</v>
      </c>
    </row>
    <row r="64" spans="1:5">
      <c r="A64" s="148">
        <f>100000+B64*ID규칙_몬스터_레벨_단위+COUNTIF($B$4:B64,B64)</f>
        <v>134006</v>
      </c>
      <c r="B64" s="148">
        <v>34</v>
      </c>
      <c r="C64" s="148" t="str">
        <f t="shared" si="4"/>
        <v>MONSTER_NAME_134006</v>
      </c>
      <c r="D64" s="148" t="str">
        <f t="shared" si="5"/>
        <v>MONSTER_ICON_134006</v>
      </c>
      <c r="E64" s="51" t="str">
        <f>VLOOKUP(C64,STRING!$A:$B,2,0)</f>
        <v>거대 바람 슬라임 Lv.34</v>
      </c>
    </row>
    <row r="65" spans="1:5">
      <c r="A65" s="148">
        <f>100000+B65*ID규칙_몬스터_레벨_단위+COUNTIF($B$4:B65,B65)</f>
        <v>136006</v>
      </c>
      <c r="B65" s="148">
        <v>36</v>
      </c>
      <c r="C65" s="148" t="str">
        <f t="shared" si="4"/>
        <v>MONSTER_NAME_136006</v>
      </c>
      <c r="D65" s="148" t="str">
        <f t="shared" si="5"/>
        <v>MONSTER_ICON_136006</v>
      </c>
      <c r="E65" s="51" t="str">
        <f>VLOOKUP(C65,STRING!$A:$B,2,0)</f>
        <v>거대 바람 슬라임 Lv.36</v>
      </c>
    </row>
    <row r="66" spans="1:5">
      <c r="A66" s="148">
        <f>100000+B66*ID규칙_몬스터_레벨_단위+COUNTIF($B$4:B66,B66)</f>
        <v>138006</v>
      </c>
      <c r="B66" s="148">
        <v>38</v>
      </c>
      <c r="C66" s="148" t="str">
        <f t="shared" si="4"/>
        <v>MONSTER_NAME_138006</v>
      </c>
      <c r="D66" s="148" t="str">
        <f t="shared" si="5"/>
        <v>MONSTER_ICON_138006</v>
      </c>
      <c r="E66" s="51" t="str">
        <f>VLOOKUP(C66,STRING!$A:$B,2,0)</f>
        <v>거대 바람 슬라임 Lv.38</v>
      </c>
    </row>
    <row r="67" spans="1:5">
      <c r="A67" s="148">
        <f>100000+B67*ID규칙_몬스터_레벨_단위+COUNTIF($B$4:B67,B67)</f>
        <v>147006</v>
      </c>
      <c r="B67" s="148">
        <v>47</v>
      </c>
      <c r="C67" s="148" t="str">
        <f t="shared" si="4"/>
        <v>MONSTER_NAME_147006</v>
      </c>
      <c r="D67" s="148" t="str">
        <f t="shared" si="5"/>
        <v>MONSTER_ICON_147006</v>
      </c>
      <c r="E67" s="51" t="str">
        <f>VLOOKUP(C67,STRING!$A:$B,2,0)</f>
        <v>거대 바람 슬라임 Lv.47</v>
      </c>
    </row>
    <row r="68" spans="1:5">
      <c r="A68" s="148">
        <f>100000+B68*ID규칙_몬스터_레벨_단위+COUNTIF($B$4:B68,B68)</f>
        <v>154006</v>
      </c>
      <c r="B68" s="148">
        <v>54</v>
      </c>
      <c r="C68" s="148" t="str">
        <f t="shared" si="4"/>
        <v>MONSTER_NAME_154006</v>
      </c>
      <c r="D68" s="148" t="str">
        <f t="shared" si="5"/>
        <v>MONSTER_ICON_154006</v>
      </c>
      <c r="E68" s="51" t="str">
        <f>VLOOKUP(C68,STRING!$A:$B,2,0)</f>
        <v>거대 바람 슬라임 Lv.54</v>
      </c>
    </row>
    <row r="69" spans="1:5">
      <c r="A69" s="148">
        <f>100000+B69*ID규칙_몬스터_레벨_단위+COUNTIF($B$4:B69,B69)</f>
        <v>159006</v>
      </c>
      <c r="B69" s="148">
        <v>59</v>
      </c>
      <c r="C69" s="148" t="str">
        <f t="shared" si="4"/>
        <v>MONSTER_NAME_159006</v>
      </c>
      <c r="D69" s="148" t="str">
        <f t="shared" si="5"/>
        <v>MONSTER_ICON_159006</v>
      </c>
      <c r="E69" s="51" t="str">
        <f>VLOOKUP(C69,STRING!$A:$B,2,0)</f>
        <v>거대 바람 슬라임 Lv.59</v>
      </c>
    </row>
    <row r="70" spans="1:5">
      <c r="A70" s="148">
        <f>100000+B70*ID규칙_몬스터_레벨_단위+COUNTIF($B$4:B70,B70)</f>
        <v>169006</v>
      </c>
      <c r="B70" s="148">
        <v>69</v>
      </c>
      <c r="C70" s="148" t="str">
        <f t="shared" si="4"/>
        <v>MONSTER_NAME_169006</v>
      </c>
      <c r="D70" s="148" t="str">
        <f t="shared" si="5"/>
        <v>MONSTER_ICON_169006</v>
      </c>
      <c r="E70" s="51" t="str">
        <f>VLOOKUP(C70,STRING!$A:$B,2,0)</f>
        <v>거대 바람 슬라임 Lv.69</v>
      </c>
    </row>
    <row r="71" spans="1:5">
      <c r="A71" s="148">
        <f>100000+B71*ID규칙_몬스터_레벨_단위+COUNTIF($B$4:B71,B71)</f>
        <v>180006</v>
      </c>
      <c r="B71" s="148">
        <v>80</v>
      </c>
      <c r="C71" s="148" t="str">
        <f t="shared" si="4"/>
        <v>MONSTER_NAME_180006</v>
      </c>
      <c r="D71" s="148" t="str">
        <f t="shared" si="5"/>
        <v>MONSTER_ICON_180006</v>
      </c>
      <c r="E71" s="51" t="str">
        <f>VLOOKUP(C71,STRING!$A:$B,2,0)</f>
        <v>거대 바람 슬라임 Lv.80</v>
      </c>
    </row>
    <row r="72" spans="1:5">
      <c r="A72" s="148">
        <f>100000+B72*ID규칙_몬스터_레벨_단위+COUNTIF($B$4:B72,B72)</f>
        <v>188006</v>
      </c>
      <c r="B72" s="148">
        <v>88</v>
      </c>
      <c r="C72" s="148" t="str">
        <f t="shared" si="4"/>
        <v>MONSTER_NAME_188006</v>
      </c>
      <c r="D72" s="148" t="str">
        <f t="shared" si="5"/>
        <v>MONSTER_ICON_188006</v>
      </c>
      <c r="E72" s="51" t="str">
        <f>VLOOKUP(C72,STRING!$A:$B,2,0)</f>
        <v>거대 바람 슬라임 Lv.88</v>
      </c>
    </row>
    <row r="73" spans="1:5">
      <c r="A73" s="148">
        <f>100000+B73*ID규칙_몬스터_레벨_단위+COUNTIF($B$4:B73,B73)</f>
        <v>190006</v>
      </c>
      <c r="B73" s="148">
        <v>90</v>
      </c>
      <c r="C73" s="148" t="str">
        <f t="shared" si="4"/>
        <v>MONSTER_NAME_190006</v>
      </c>
      <c r="D73" s="148" t="str">
        <f t="shared" si="5"/>
        <v>MONSTER_ICON_190006</v>
      </c>
      <c r="E73" s="51" t="str">
        <f>VLOOKUP(C73,STRING!$A:$B,2,0)</f>
        <v>거대 바람 슬라임 Lv.90</v>
      </c>
    </row>
    <row r="74" spans="1:5">
      <c r="A74" s="148">
        <f>100000+B74*ID규칙_몬스터_레벨_단위+COUNTIF($B$4:B74,B74)</f>
        <v>115007</v>
      </c>
      <c r="B74" s="148">
        <v>15</v>
      </c>
      <c r="C74" s="148" t="str">
        <f t="shared" si="4"/>
        <v>MONSTER_NAME_115007</v>
      </c>
      <c r="D74" s="148" t="str">
        <f t="shared" si="5"/>
        <v>MONSTER_ICON_115007</v>
      </c>
      <c r="E74" s="51" t="str">
        <f>VLOOKUP(C74,STRING!$A:$B,2,0)</f>
        <v>번개 슬라임 Lv.15</v>
      </c>
    </row>
    <row r="75" spans="1:5">
      <c r="A75" s="148">
        <f>100000+B75*ID규칙_몬스터_레벨_단위+COUNTIF($B$4:B75,B75)</f>
        <v>134007</v>
      </c>
      <c r="B75" s="148">
        <v>34</v>
      </c>
      <c r="C75" s="148" t="str">
        <f t="shared" si="4"/>
        <v>MONSTER_NAME_134007</v>
      </c>
      <c r="D75" s="148" t="str">
        <f t="shared" si="5"/>
        <v>MONSTER_ICON_134007</v>
      </c>
      <c r="E75" s="51" t="str">
        <f>VLOOKUP(C75,STRING!$A:$B,2,0)</f>
        <v>번개 슬라임 Lv.34</v>
      </c>
    </row>
    <row r="76" spans="1:5">
      <c r="A76" s="148">
        <f>100000+B76*ID규칙_몬스터_레벨_단위+COUNTIF($B$4:B76,B76)</f>
        <v>136007</v>
      </c>
      <c r="B76" s="148">
        <v>36</v>
      </c>
      <c r="C76" s="148" t="str">
        <f t="shared" si="4"/>
        <v>MONSTER_NAME_136007</v>
      </c>
      <c r="D76" s="148" t="str">
        <f t="shared" si="5"/>
        <v>MONSTER_ICON_136007</v>
      </c>
      <c r="E76" s="51" t="str">
        <f>VLOOKUP(C76,STRING!$A:$B,2,0)</f>
        <v>번개 슬라임 Lv.36</v>
      </c>
    </row>
    <row r="77" spans="1:5">
      <c r="A77" s="148">
        <f>100000+B77*ID규칙_몬스터_레벨_단위+COUNTIF($B$4:B77,B77)</f>
        <v>138007</v>
      </c>
      <c r="B77" s="148">
        <v>38</v>
      </c>
      <c r="C77" s="148" t="str">
        <f t="shared" si="4"/>
        <v>MONSTER_NAME_138007</v>
      </c>
      <c r="D77" s="148" t="str">
        <f t="shared" si="5"/>
        <v>MONSTER_ICON_138007</v>
      </c>
      <c r="E77" s="51" t="str">
        <f>VLOOKUP(C77,STRING!$A:$B,2,0)</f>
        <v>번개 슬라임 Lv.38</v>
      </c>
    </row>
    <row r="78" spans="1:5">
      <c r="A78" s="148">
        <f>100000+B78*ID규칙_몬스터_레벨_단위+COUNTIF($B$4:B78,B78)</f>
        <v>147007</v>
      </c>
      <c r="B78" s="148">
        <v>47</v>
      </c>
      <c r="C78" s="148" t="str">
        <f t="shared" si="4"/>
        <v>MONSTER_NAME_147007</v>
      </c>
      <c r="D78" s="148" t="str">
        <f t="shared" si="5"/>
        <v>MONSTER_ICON_147007</v>
      </c>
      <c r="E78" s="51" t="str">
        <f>VLOOKUP(C78,STRING!$A:$B,2,0)</f>
        <v>번개 슬라임 Lv.47</v>
      </c>
    </row>
    <row r="79" spans="1:5">
      <c r="A79" s="148">
        <f>100000+B79*ID규칙_몬스터_레벨_단위+COUNTIF($B$4:B79,B79)</f>
        <v>154007</v>
      </c>
      <c r="B79" s="148">
        <v>54</v>
      </c>
      <c r="C79" s="148" t="str">
        <f t="shared" si="4"/>
        <v>MONSTER_NAME_154007</v>
      </c>
      <c r="D79" s="148" t="str">
        <f t="shared" si="5"/>
        <v>MONSTER_ICON_154007</v>
      </c>
      <c r="E79" s="51" t="str">
        <f>VLOOKUP(C79,STRING!$A:$B,2,0)</f>
        <v>번개 슬라임 Lv.54</v>
      </c>
    </row>
    <row r="80" spans="1:5">
      <c r="A80" s="148">
        <f>100000+B80*ID규칙_몬스터_레벨_단위+COUNTIF($B$4:B80,B80)</f>
        <v>159007</v>
      </c>
      <c r="B80" s="148">
        <v>59</v>
      </c>
      <c r="C80" s="148" t="str">
        <f t="shared" si="4"/>
        <v>MONSTER_NAME_159007</v>
      </c>
      <c r="D80" s="148" t="str">
        <f t="shared" si="5"/>
        <v>MONSTER_ICON_159007</v>
      </c>
      <c r="E80" s="51" t="str">
        <f>VLOOKUP(C80,STRING!$A:$B,2,0)</f>
        <v>번개 슬라임 Lv.59</v>
      </c>
    </row>
    <row r="81" spans="1:5">
      <c r="A81" s="148">
        <f>100000+B81*ID규칙_몬스터_레벨_단위+COUNTIF($B$4:B81,B81)</f>
        <v>169007</v>
      </c>
      <c r="B81" s="148">
        <v>69</v>
      </c>
      <c r="C81" s="148" t="str">
        <f t="shared" si="4"/>
        <v>MONSTER_NAME_169007</v>
      </c>
      <c r="D81" s="148" t="str">
        <f t="shared" si="5"/>
        <v>MONSTER_ICON_169007</v>
      </c>
      <c r="E81" s="51" t="str">
        <f>VLOOKUP(C81,STRING!$A:$B,2,0)</f>
        <v>번개 슬라임 Lv.69</v>
      </c>
    </row>
    <row r="82" spans="1:5">
      <c r="A82" s="148">
        <f>100000+B82*ID규칙_몬스터_레벨_단위+COUNTIF($B$4:B82,B82)</f>
        <v>180007</v>
      </c>
      <c r="B82" s="148">
        <v>80</v>
      </c>
      <c r="C82" s="148" t="str">
        <f t="shared" si="4"/>
        <v>MONSTER_NAME_180007</v>
      </c>
      <c r="D82" s="148" t="str">
        <f t="shared" si="5"/>
        <v>MONSTER_ICON_180007</v>
      </c>
      <c r="E82" s="51" t="str">
        <f>VLOOKUP(C82,STRING!$A:$B,2,0)</f>
        <v>번개 슬라임 Lv.80</v>
      </c>
    </row>
    <row r="83" spans="1:5">
      <c r="A83" s="148">
        <f>100000+B83*ID규칙_몬스터_레벨_단위+COUNTIF($B$4:B83,B83)</f>
        <v>188007</v>
      </c>
      <c r="B83" s="148">
        <v>88</v>
      </c>
      <c r="C83" s="148" t="str">
        <f t="shared" si="4"/>
        <v>MONSTER_NAME_188007</v>
      </c>
      <c r="D83" s="148" t="str">
        <f t="shared" si="5"/>
        <v>MONSTER_ICON_188007</v>
      </c>
      <c r="E83" s="51" t="str">
        <f>VLOOKUP(C83,STRING!$A:$B,2,0)</f>
        <v>번개 슬라임 Lv.88</v>
      </c>
    </row>
    <row r="84" spans="1:5">
      <c r="A84" s="148">
        <f>100000+B84*ID규칙_몬스터_레벨_단위+COUNTIF($B$4:B84,B84)</f>
        <v>190007</v>
      </c>
      <c r="B84" s="148">
        <v>90</v>
      </c>
      <c r="C84" s="148" t="str">
        <f t="shared" si="4"/>
        <v>MONSTER_NAME_190007</v>
      </c>
      <c r="D84" s="148" t="str">
        <f t="shared" si="5"/>
        <v>MONSTER_ICON_190007</v>
      </c>
      <c r="E84" s="51" t="str">
        <f>VLOOKUP(C84,STRING!$A:$B,2,0)</f>
        <v>번개 슬라임 Lv.90</v>
      </c>
    </row>
    <row r="85" spans="1:5">
      <c r="A85" s="148">
        <f>100000+B85*ID규칙_몬스터_레벨_단위+COUNTIF($B$4:B85,B85)</f>
        <v>115008</v>
      </c>
      <c r="B85" s="148">
        <v>15</v>
      </c>
      <c r="C85" s="148" t="str">
        <f t="shared" si="4"/>
        <v>MONSTER_NAME_115008</v>
      </c>
      <c r="D85" s="148" t="str">
        <f t="shared" si="5"/>
        <v>MONSTER_ICON_115008</v>
      </c>
      <c r="E85" s="51" t="str">
        <f>VLOOKUP(C85,STRING!$A:$B,2,0)</f>
        <v>거대 번개 슬라임 Lv.15</v>
      </c>
    </row>
    <row r="86" spans="1:5">
      <c r="A86" s="148">
        <f>100000+B86*ID규칙_몬스터_레벨_단위+COUNTIF($B$4:B86,B86)</f>
        <v>134008</v>
      </c>
      <c r="B86" s="148">
        <v>34</v>
      </c>
      <c r="C86" s="148" t="str">
        <f t="shared" si="4"/>
        <v>MONSTER_NAME_134008</v>
      </c>
      <c r="D86" s="148" t="str">
        <f t="shared" si="5"/>
        <v>MONSTER_ICON_134008</v>
      </c>
      <c r="E86" s="51" t="str">
        <f>VLOOKUP(C86,STRING!$A:$B,2,0)</f>
        <v>거대 번개 슬라임 Lv.34</v>
      </c>
    </row>
    <row r="87" spans="1:5">
      <c r="A87" s="148">
        <f>100000+B87*ID규칙_몬스터_레벨_단위+COUNTIF($B$4:B87,B87)</f>
        <v>136008</v>
      </c>
      <c r="B87" s="148">
        <v>36</v>
      </c>
      <c r="C87" s="148" t="str">
        <f t="shared" si="4"/>
        <v>MONSTER_NAME_136008</v>
      </c>
      <c r="D87" s="148" t="str">
        <f t="shared" si="5"/>
        <v>MONSTER_ICON_136008</v>
      </c>
      <c r="E87" s="51" t="str">
        <f>VLOOKUP(C87,STRING!$A:$B,2,0)</f>
        <v>거대 번개 슬라임 Lv.36</v>
      </c>
    </row>
    <row r="88" spans="1:5">
      <c r="A88" s="148">
        <f>100000+B88*ID규칙_몬스터_레벨_단위+COUNTIF($B$4:B88,B88)</f>
        <v>138008</v>
      </c>
      <c r="B88" s="148">
        <v>38</v>
      </c>
      <c r="C88" s="148" t="str">
        <f t="shared" si="4"/>
        <v>MONSTER_NAME_138008</v>
      </c>
      <c r="D88" s="148" t="str">
        <f t="shared" si="5"/>
        <v>MONSTER_ICON_138008</v>
      </c>
      <c r="E88" s="51" t="str">
        <f>VLOOKUP(C88,STRING!$A:$B,2,0)</f>
        <v>거대 번개 슬라임 Lv.38</v>
      </c>
    </row>
    <row r="89" spans="1:5">
      <c r="A89" s="148">
        <f>100000+B89*ID규칙_몬스터_레벨_단위+COUNTIF($B$4:B89,B89)</f>
        <v>147008</v>
      </c>
      <c r="B89" s="148">
        <v>47</v>
      </c>
      <c r="C89" s="148" t="str">
        <f t="shared" si="4"/>
        <v>MONSTER_NAME_147008</v>
      </c>
      <c r="D89" s="148" t="str">
        <f t="shared" si="5"/>
        <v>MONSTER_ICON_147008</v>
      </c>
      <c r="E89" s="51" t="str">
        <f>VLOOKUP(C89,STRING!$A:$B,2,0)</f>
        <v>거대 번개 슬라임 Lv.47</v>
      </c>
    </row>
    <row r="90" spans="1:5">
      <c r="A90" s="148">
        <f>100000+B90*ID규칙_몬스터_레벨_단위+COUNTIF($B$4:B90,B90)</f>
        <v>154008</v>
      </c>
      <c r="B90" s="148">
        <v>54</v>
      </c>
      <c r="C90" s="148" t="str">
        <f t="shared" si="4"/>
        <v>MONSTER_NAME_154008</v>
      </c>
      <c r="D90" s="148" t="str">
        <f t="shared" si="5"/>
        <v>MONSTER_ICON_154008</v>
      </c>
      <c r="E90" s="51" t="str">
        <f>VLOOKUP(C90,STRING!$A:$B,2,0)</f>
        <v>거대 번개 슬라임 Lv.54</v>
      </c>
    </row>
    <row r="91" spans="1:5">
      <c r="A91" s="148">
        <f>100000+B91*ID규칙_몬스터_레벨_단위+COUNTIF($B$4:B91,B91)</f>
        <v>159008</v>
      </c>
      <c r="B91" s="148">
        <v>59</v>
      </c>
      <c r="C91" s="148" t="str">
        <f t="shared" si="4"/>
        <v>MONSTER_NAME_159008</v>
      </c>
      <c r="D91" s="148" t="str">
        <f t="shared" si="5"/>
        <v>MONSTER_ICON_159008</v>
      </c>
      <c r="E91" s="51" t="str">
        <f>VLOOKUP(C91,STRING!$A:$B,2,0)</f>
        <v>거대 번개 슬라임 Lv.59</v>
      </c>
    </row>
    <row r="92" spans="1:5">
      <c r="A92" s="148">
        <f>100000+B92*ID규칙_몬스터_레벨_단위+COUNTIF($B$4:B92,B92)</f>
        <v>169008</v>
      </c>
      <c r="B92" s="148">
        <v>69</v>
      </c>
      <c r="C92" s="148" t="str">
        <f t="shared" si="4"/>
        <v>MONSTER_NAME_169008</v>
      </c>
      <c r="D92" s="148" t="str">
        <f t="shared" si="5"/>
        <v>MONSTER_ICON_169008</v>
      </c>
      <c r="E92" s="51" t="str">
        <f>VLOOKUP(C92,STRING!$A:$B,2,0)</f>
        <v>거대 번개 슬라임 Lv.69</v>
      </c>
    </row>
    <row r="93" spans="1:5">
      <c r="A93" s="148">
        <f>100000+B93*ID규칙_몬스터_레벨_단위+COUNTIF($B$4:B93,B93)</f>
        <v>180008</v>
      </c>
      <c r="B93" s="148">
        <v>80</v>
      </c>
      <c r="C93" s="148" t="str">
        <f t="shared" si="4"/>
        <v>MONSTER_NAME_180008</v>
      </c>
      <c r="D93" s="148" t="str">
        <f t="shared" si="5"/>
        <v>MONSTER_ICON_180008</v>
      </c>
      <c r="E93" s="51" t="str">
        <f>VLOOKUP(C93,STRING!$A:$B,2,0)</f>
        <v>거대 번개 슬라임 Lv.80</v>
      </c>
    </row>
    <row r="94" spans="1:5">
      <c r="A94" s="148">
        <f>100000+B94*ID규칙_몬스터_레벨_단위+COUNTIF($B$4:B94,B94)</f>
        <v>188008</v>
      </c>
      <c r="B94" s="148">
        <v>88</v>
      </c>
      <c r="C94" s="148" t="str">
        <f t="shared" si="4"/>
        <v>MONSTER_NAME_188008</v>
      </c>
      <c r="D94" s="148" t="str">
        <f t="shared" si="5"/>
        <v>MONSTER_ICON_188008</v>
      </c>
      <c r="E94" s="51" t="str">
        <f>VLOOKUP(C94,STRING!$A:$B,2,0)</f>
        <v>거대 번개 슬라임 Lv.88</v>
      </c>
    </row>
    <row r="95" spans="1:5">
      <c r="A95" s="148">
        <f>100000+B95*ID규칙_몬스터_레벨_단위+COUNTIF($B$4:B95,B95)</f>
        <v>190008</v>
      </c>
      <c r="B95" s="148">
        <v>90</v>
      </c>
      <c r="C95" s="148" t="str">
        <f t="shared" si="4"/>
        <v>MONSTER_NAME_190008</v>
      </c>
      <c r="D95" s="148" t="str">
        <f t="shared" si="5"/>
        <v>MONSTER_ICON_190008</v>
      </c>
      <c r="E95" s="51" t="str">
        <f>VLOOKUP(C95,STRING!$A:$B,2,0)</f>
        <v>거대 번개 슬라임 Lv.90</v>
      </c>
    </row>
    <row r="96" spans="1:5">
      <c r="A96" s="148">
        <f>100000+B96*ID규칙_몬스터_레벨_단위+COUNTIF($B$4:B96,B96)</f>
        <v>115009</v>
      </c>
      <c r="B96" s="148">
        <v>15</v>
      </c>
      <c r="C96" s="148" t="str">
        <f t="shared" si="4"/>
        <v>MONSTER_NAME_115009</v>
      </c>
      <c r="D96" s="148" t="str">
        <f t="shared" si="5"/>
        <v>MONSTER_ICON_115009</v>
      </c>
      <c r="E96" s="51" t="str">
        <f>VLOOKUP(C96,STRING!$A:$B,2,0)</f>
        <v>돌연변이 번개 슬라임 Lv.15</v>
      </c>
    </row>
    <row r="97" spans="1:5">
      <c r="A97" s="148">
        <f>100000+B97*ID규칙_몬스터_레벨_단위+COUNTIF($B$4:B97,B97)</f>
        <v>134009</v>
      </c>
      <c r="B97" s="148">
        <v>34</v>
      </c>
      <c r="C97" s="148" t="str">
        <f t="shared" si="4"/>
        <v>MONSTER_NAME_134009</v>
      </c>
      <c r="D97" s="148" t="str">
        <f t="shared" si="5"/>
        <v>MONSTER_ICON_134009</v>
      </c>
      <c r="E97" s="51" t="str">
        <f>VLOOKUP(C97,STRING!$A:$B,2,0)</f>
        <v>돌연변이 번개 슬라임 Lv.34</v>
      </c>
    </row>
    <row r="98" spans="1:5">
      <c r="A98" s="148">
        <f>100000+B98*ID규칙_몬스터_레벨_단위+COUNTIF($B$4:B98,B98)</f>
        <v>136009</v>
      </c>
      <c r="B98" s="148">
        <v>36</v>
      </c>
      <c r="C98" s="148" t="str">
        <f t="shared" si="4"/>
        <v>MONSTER_NAME_136009</v>
      </c>
      <c r="D98" s="148" t="str">
        <f t="shared" si="5"/>
        <v>MONSTER_ICON_136009</v>
      </c>
      <c r="E98" s="51" t="str">
        <f>VLOOKUP(C98,STRING!$A:$B,2,0)</f>
        <v>돌연변이 번개 슬라임 Lv.36</v>
      </c>
    </row>
    <row r="99" spans="1:5">
      <c r="A99" s="148">
        <f>100000+B99*ID규칙_몬스터_레벨_단위+COUNTIF($B$4:B99,B99)</f>
        <v>138009</v>
      </c>
      <c r="B99" s="148">
        <v>38</v>
      </c>
      <c r="C99" s="148" t="str">
        <f t="shared" si="4"/>
        <v>MONSTER_NAME_138009</v>
      </c>
      <c r="D99" s="148" t="str">
        <f t="shared" si="5"/>
        <v>MONSTER_ICON_138009</v>
      </c>
      <c r="E99" s="51" t="str">
        <f>VLOOKUP(C99,STRING!$A:$B,2,0)</f>
        <v>돌연변이 번개 슬라임 Lv.38</v>
      </c>
    </row>
    <row r="100" spans="1:5">
      <c r="A100" s="148">
        <f>100000+B100*ID규칙_몬스터_레벨_단위+COUNTIF($B$4:B100,B100)</f>
        <v>147009</v>
      </c>
      <c r="B100" s="148">
        <v>47</v>
      </c>
      <c r="C100" s="148" t="str">
        <f t="shared" si="4"/>
        <v>MONSTER_NAME_147009</v>
      </c>
      <c r="D100" s="148" t="str">
        <f t="shared" si="5"/>
        <v>MONSTER_ICON_147009</v>
      </c>
      <c r="E100" s="51" t="str">
        <f>VLOOKUP(C100,STRING!$A:$B,2,0)</f>
        <v>돌연변이 번개 슬라임 Lv.47</v>
      </c>
    </row>
    <row r="101" spans="1:5">
      <c r="A101" s="148">
        <f>100000+B101*ID규칙_몬스터_레벨_단위+COUNTIF($B$4:B101,B101)</f>
        <v>154009</v>
      </c>
      <c r="B101" s="148">
        <v>54</v>
      </c>
      <c r="C101" s="148" t="str">
        <f t="shared" si="4"/>
        <v>MONSTER_NAME_154009</v>
      </c>
      <c r="D101" s="148" t="str">
        <f t="shared" si="5"/>
        <v>MONSTER_ICON_154009</v>
      </c>
      <c r="E101" s="51" t="str">
        <f>VLOOKUP(C101,STRING!$A:$B,2,0)</f>
        <v>돌연변이 번개 슬라임 Lv.54</v>
      </c>
    </row>
    <row r="102" spans="1:5">
      <c r="A102" s="148">
        <f>100000+B102*ID규칙_몬스터_레벨_단위+COUNTIF($B$4:B102,B102)</f>
        <v>159009</v>
      </c>
      <c r="B102" s="148">
        <v>59</v>
      </c>
      <c r="C102" s="148" t="str">
        <f t="shared" si="4"/>
        <v>MONSTER_NAME_159009</v>
      </c>
      <c r="D102" s="148" t="str">
        <f t="shared" si="5"/>
        <v>MONSTER_ICON_159009</v>
      </c>
      <c r="E102" s="51" t="str">
        <f>VLOOKUP(C102,STRING!$A:$B,2,0)</f>
        <v>돌연변이 번개 슬라임 Lv.59</v>
      </c>
    </row>
    <row r="103" spans="1:5">
      <c r="A103" s="148">
        <f>100000+B103*ID규칙_몬스터_레벨_단위+COUNTIF($B$4:B103,B103)</f>
        <v>169009</v>
      </c>
      <c r="B103" s="148">
        <v>69</v>
      </c>
      <c r="C103" s="148" t="str">
        <f t="shared" si="4"/>
        <v>MONSTER_NAME_169009</v>
      </c>
      <c r="D103" s="148" t="str">
        <f t="shared" si="5"/>
        <v>MONSTER_ICON_169009</v>
      </c>
      <c r="E103" s="51" t="str">
        <f>VLOOKUP(C103,STRING!$A:$B,2,0)</f>
        <v>돌연변이 번개 슬라임 Lv.69</v>
      </c>
    </row>
    <row r="104" spans="1:5">
      <c r="A104" s="148">
        <f>100000+B104*ID규칙_몬스터_레벨_단위+COUNTIF($B$4:B104,B104)</f>
        <v>180009</v>
      </c>
      <c r="B104" s="148">
        <v>80</v>
      </c>
      <c r="C104" s="148" t="str">
        <f t="shared" si="4"/>
        <v>MONSTER_NAME_180009</v>
      </c>
      <c r="D104" s="148" t="str">
        <f t="shared" si="5"/>
        <v>MONSTER_ICON_180009</v>
      </c>
      <c r="E104" s="51" t="str">
        <f>VLOOKUP(C104,STRING!$A:$B,2,0)</f>
        <v>돌연변이 번개 슬라임 Lv.80</v>
      </c>
    </row>
    <row r="105" spans="1:5">
      <c r="A105" s="148">
        <f>100000+B105*ID규칙_몬스터_레벨_단위+COUNTIF($B$4:B105,B105)</f>
        <v>188009</v>
      </c>
      <c r="B105" s="148">
        <v>88</v>
      </c>
      <c r="C105" s="148" t="str">
        <f t="shared" si="4"/>
        <v>MONSTER_NAME_188009</v>
      </c>
      <c r="D105" s="148" t="str">
        <f t="shared" si="5"/>
        <v>MONSTER_ICON_188009</v>
      </c>
      <c r="E105" s="51" t="str">
        <f>VLOOKUP(C105,STRING!$A:$B,2,0)</f>
        <v>돌연변이 번개 슬라임 Lv.88</v>
      </c>
    </row>
    <row r="106" spans="1:5">
      <c r="A106" s="148">
        <f>100000+B106*ID규칙_몬스터_레벨_단위+COUNTIF($B$4:B106,B106)</f>
        <v>190009</v>
      </c>
      <c r="B106" s="148">
        <v>90</v>
      </c>
      <c r="C106" s="148" t="str">
        <f t="shared" si="4"/>
        <v>MONSTER_NAME_190009</v>
      </c>
      <c r="D106" s="148" t="str">
        <f t="shared" si="5"/>
        <v>MONSTER_ICON_190009</v>
      </c>
      <c r="E106" s="51" t="str">
        <f>VLOOKUP(C106,STRING!$A:$B,2,0)</f>
        <v>돌연변이 번개 슬라임 Lv.90</v>
      </c>
    </row>
    <row r="107" spans="1:5">
      <c r="A107" s="148">
        <f>100000+B107*ID규칙_몬스터_레벨_단위+COUNTIF($B$4:B107,B107)</f>
        <v>115010</v>
      </c>
      <c r="B107" s="148">
        <v>15</v>
      </c>
      <c r="C107" s="148" t="str">
        <f t="shared" si="4"/>
        <v>MONSTER_NAME_115010</v>
      </c>
      <c r="D107" s="148" t="str">
        <f t="shared" si="5"/>
        <v>MONSTER_ICON_115010</v>
      </c>
      <c r="E107" s="51" t="str">
        <f>VLOOKUP(C107,STRING!$A:$B,2,0)</f>
        <v>풀 슬라임 Lv.15</v>
      </c>
    </row>
    <row r="108" spans="1:5">
      <c r="A108" s="148">
        <f>100000+B108*ID규칙_몬스터_레벨_단위+COUNTIF($B$4:B108,B108)</f>
        <v>134010</v>
      </c>
      <c r="B108" s="148">
        <v>34</v>
      </c>
      <c r="C108" s="148" t="str">
        <f t="shared" si="4"/>
        <v>MONSTER_NAME_134010</v>
      </c>
      <c r="D108" s="148" t="str">
        <f t="shared" si="5"/>
        <v>MONSTER_ICON_134010</v>
      </c>
      <c r="E108" s="51" t="str">
        <f>VLOOKUP(C108,STRING!$A:$B,2,0)</f>
        <v>풀 슬라임 Lv.34</v>
      </c>
    </row>
    <row r="109" spans="1:5">
      <c r="A109" s="148">
        <f>100000+B109*ID규칙_몬스터_레벨_단위+COUNTIF($B$4:B109,B109)</f>
        <v>136010</v>
      </c>
      <c r="B109" s="148">
        <v>36</v>
      </c>
      <c r="C109" s="148" t="str">
        <f t="shared" si="4"/>
        <v>MONSTER_NAME_136010</v>
      </c>
      <c r="D109" s="148" t="str">
        <f t="shared" si="5"/>
        <v>MONSTER_ICON_136010</v>
      </c>
      <c r="E109" s="51" t="str">
        <f>VLOOKUP(C109,STRING!$A:$B,2,0)</f>
        <v>풀 슬라임 Lv.36</v>
      </c>
    </row>
    <row r="110" spans="1:5">
      <c r="A110" s="148">
        <f>100000+B110*ID규칙_몬스터_레벨_단위+COUNTIF($B$4:B110,B110)</f>
        <v>138010</v>
      </c>
      <c r="B110" s="148">
        <v>38</v>
      </c>
      <c r="C110" s="148" t="str">
        <f t="shared" si="4"/>
        <v>MONSTER_NAME_138010</v>
      </c>
      <c r="D110" s="148" t="str">
        <f t="shared" si="5"/>
        <v>MONSTER_ICON_138010</v>
      </c>
      <c r="E110" s="51" t="str">
        <f>VLOOKUP(C110,STRING!$A:$B,2,0)</f>
        <v>풀 슬라임 Lv.38</v>
      </c>
    </row>
    <row r="111" spans="1:5">
      <c r="A111" s="148">
        <f>100000+B111*ID규칙_몬스터_레벨_단위+COUNTIF($B$4:B111,B111)</f>
        <v>147010</v>
      </c>
      <c r="B111" s="148">
        <v>47</v>
      </c>
      <c r="C111" s="148" t="str">
        <f t="shared" si="4"/>
        <v>MONSTER_NAME_147010</v>
      </c>
      <c r="D111" s="148" t="str">
        <f t="shared" si="5"/>
        <v>MONSTER_ICON_147010</v>
      </c>
      <c r="E111" s="51" t="str">
        <f>VLOOKUP(C111,STRING!$A:$B,2,0)</f>
        <v>풀 슬라임 Lv.47</v>
      </c>
    </row>
    <row r="112" spans="1:5">
      <c r="A112" s="148">
        <f>100000+B112*ID규칙_몬스터_레벨_단위+COUNTIF($B$4:B112,B112)</f>
        <v>154010</v>
      </c>
      <c r="B112" s="148">
        <v>54</v>
      </c>
      <c r="C112" s="148" t="str">
        <f t="shared" si="4"/>
        <v>MONSTER_NAME_154010</v>
      </c>
      <c r="D112" s="148" t="str">
        <f t="shared" si="5"/>
        <v>MONSTER_ICON_154010</v>
      </c>
      <c r="E112" s="51" t="str">
        <f>VLOOKUP(C112,STRING!$A:$B,2,0)</f>
        <v>풀 슬라임 Lv.54</v>
      </c>
    </row>
    <row r="113" spans="1:5">
      <c r="A113" s="148">
        <f>100000+B113*ID규칙_몬스터_레벨_단위+COUNTIF($B$4:B113,B113)</f>
        <v>159010</v>
      </c>
      <c r="B113" s="148">
        <v>59</v>
      </c>
      <c r="C113" s="148" t="str">
        <f t="shared" si="4"/>
        <v>MONSTER_NAME_159010</v>
      </c>
      <c r="D113" s="148" t="str">
        <f t="shared" si="5"/>
        <v>MONSTER_ICON_159010</v>
      </c>
      <c r="E113" s="51" t="str">
        <f>VLOOKUP(C113,STRING!$A:$B,2,0)</f>
        <v>풀 슬라임 Lv.59</v>
      </c>
    </row>
    <row r="114" spans="1:5">
      <c r="A114" s="148">
        <f>100000+B114*ID규칙_몬스터_레벨_단위+COUNTIF($B$4:B114,B114)</f>
        <v>169010</v>
      </c>
      <c r="B114" s="148">
        <v>69</v>
      </c>
      <c r="C114" s="148" t="str">
        <f t="shared" si="4"/>
        <v>MONSTER_NAME_169010</v>
      </c>
      <c r="D114" s="148" t="str">
        <f t="shared" si="5"/>
        <v>MONSTER_ICON_169010</v>
      </c>
      <c r="E114" s="51" t="str">
        <f>VLOOKUP(C114,STRING!$A:$B,2,0)</f>
        <v>풀 슬라임 Lv.69</v>
      </c>
    </row>
    <row r="115" spans="1:5">
      <c r="A115" s="148">
        <f>100000+B115*ID규칙_몬스터_레벨_단위+COUNTIF($B$4:B115,B115)</f>
        <v>180010</v>
      </c>
      <c r="B115" s="148">
        <v>80</v>
      </c>
      <c r="C115" s="148" t="str">
        <f t="shared" si="4"/>
        <v>MONSTER_NAME_180010</v>
      </c>
      <c r="D115" s="148" t="str">
        <f t="shared" si="5"/>
        <v>MONSTER_ICON_180010</v>
      </c>
      <c r="E115" s="51" t="str">
        <f>VLOOKUP(C115,STRING!$A:$B,2,0)</f>
        <v>풀 슬라임 Lv.80</v>
      </c>
    </row>
    <row r="116" spans="1:5">
      <c r="A116" s="148">
        <f>100000+B116*ID규칙_몬스터_레벨_단위+COUNTIF($B$4:B116,B116)</f>
        <v>188010</v>
      </c>
      <c r="B116" s="148">
        <v>88</v>
      </c>
      <c r="C116" s="148" t="str">
        <f t="shared" si="4"/>
        <v>MONSTER_NAME_188010</v>
      </c>
      <c r="D116" s="148" t="str">
        <f t="shared" si="5"/>
        <v>MONSTER_ICON_188010</v>
      </c>
      <c r="E116" s="51" t="str">
        <f>VLOOKUP(C116,STRING!$A:$B,2,0)</f>
        <v>풀 슬라임 Lv.88</v>
      </c>
    </row>
    <row r="117" spans="1:5">
      <c r="A117" s="148">
        <f>100000+B117*ID규칙_몬스터_레벨_단위+COUNTIF($B$4:B117,B117)</f>
        <v>190010</v>
      </c>
      <c r="B117" s="148">
        <v>90</v>
      </c>
      <c r="C117" s="148" t="str">
        <f t="shared" si="4"/>
        <v>MONSTER_NAME_190010</v>
      </c>
      <c r="D117" s="148" t="str">
        <f t="shared" si="5"/>
        <v>MONSTER_ICON_190010</v>
      </c>
      <c r="E117" s="51" t="str">
        <f>VLOOKUP(C117,STRING!$A:$B,2,0)</f>
        <v>풀 슬라임 Lv.90</v>
      </c>
    </row>
    <row r="118" spans="1:5">
      <c r="A118" s="148">
        <f>100000+B118*ID규칙_몬스터_레벨_단위+COUNTIF($B$4:B118,B118)</f>
        <v>115011</v>
      </c>
      <c r="B118" s="148">
        <v>15</v>
      </c>
      <c r="C118" s="148" t="str">
        <f t="shared" si="4"/>
        <v>MONSTER_NAME_115011</v>
      </c>
      <c r="D118" s="148" t="str">
        <f t="shared" si="5"/>
        <v>MONSTER_ICON_115011</v>
      </c>
      <c r="E118" s="51" t="str">
        <f>VLOOKUP(C118,STRING!$A:$B,2,0)</f>
        <v>거대 풀 슬라임 Lv.15</v>
      </c>
    </row>
    <row r="119" spans="1:5">
      <c r="A119" s="148">
        <f>100000+B119*ID규칙_몬스터_레벨_단위+COUNTIF($B$4:B119,B119)</f>
        <v>134011</v>
      </c>
      <c r="B119" s="148">
        <v>34</v>
      </c>
      <c r="C119" s="148" t="str">
        <f t="shared" si="4"/>
        <v>MONSTER_NAME_134011</v>
      </c>
      <c r="D119" s="148" t="str">
        <f t="shared" si="5"/>
        <v>MONSTER_ICON_134011</v>
      </c>
      <c r="E119" s="51" t="str">
        <f>VLOOKUP(C119,STRING!$A:$B,2,0)</f>
        <v>거대 풀 슬라임 Lv.34</v>
      </c>
    </row>
    <row r="120" spans="1:5">
      <c r="A120" s="148">
        <f>100000+B120*ID규칙_몬스터_레벨_단위+COUNTIF($B$4:B120,B120)</f>
        <v>136011</v>
      </c>
      <c r="B120" s="148">
        <v>36</v>
      </c>
      <c r="C120" s="148" t="str">
        <f t="shared" si="4"/>
        <v>MONSTER_NAME_136011</v>
      </c>
      <c r="D120" s="148" t="str">
        <f t="shared" si="5"/>
        <v>MONSTER_ICON_136011</v>
      </c>
      <c r="E120" s="51" t="str">
        <f>VLOOKUP(C120,STRING!$A:$B,2,0)</f>
        <v>거대 풀 슬라임 Lv.36</v>
      </c>
    </row>
    <row r="121" spans="1:5">
      <c r="A121" s="148">
        <f>100000+B121*ID규칙_몬스터_레벨_단위+COUNTIF($B$4:B121,B121)</f>
        <v>138011</v>
      </c>
      <c r="B121" s="148">
        <v>38</v>
      </c>
      <c r="C121" s="148" t="str">
        <f t="shared" si="4"/>
        <v>MONSTER_NAME_138011</v>
      </c>
      <c r="D121" s="148" t="str">
        <f t="shared" si="5"/>
        <v>MONSTER_ICON_138011</v>
      </c>
      <c r="E121" s="51" t="str">
        <f>VLOOKUP(C121,STRING!$A:$B,2,0)</f>
        <v>거대 풀 슬라임 Lv.38</v>
      </c>
    </row>
    <row r="122" spans="1:5">
      <c r="A122" s="148">
        <f>100000+B122*ID규칙_몬스터_레벨_단위+COUNTIF($B$4:B122,B122)</f>
        <v>147011</v>
      </c>
      <c r="B122" s="148">
        <v>47</v>
      </c>
      <c r="C122" s="148" t="str">
        <f t="shared" si="4"/>
        <v>MONSTER_NAME_147011</v>
      </c>
      <c r="D122" s="148" t="str">
        <f t="shared" si="5"/>
        <v>MONSTER_ICON_147011</v>
      </c>
      <c r="E122" s="51" t="str">
        <f>VLOOKUP(C122,STRING!$A:$B,2,0)</f>
        <v>거대 풀 슬라임 Lv.47</v>
      </c>
    </row>
    <row r="123" spans="1:5">
      <c r="A123" s="148">
        <f>100000+B123*ID규칙_몬스터_레벨_단위+COUNTIF($B$4:B123,B123)</f>
        <v>154011</v>
      </c>
      <c r="B123" s="148">
        <v>54</v>
      </c>
      <c r="C123" s="148" t="str">
        <f t="shared" si="4"/>
        <v>MONSTER_NAME_154011</v>
      </c>
      <c r="D123" s="148" t="str">
        <f t="shared" si="5"/>
        <v>MONSTER_ICON_154011</v>
      </c>
      <c r="E123" s="51" t="str">
        <f>VLOOKUP(C123,STRING!$A:$B,2,0)</f>
        <v>거대 풀 슬라임 Lv.54</v>
      </c>
    </row>
    <row r="124" spans="1:5">
      <c r="A124" s="148">
        <f>100000+B124*ID규칙_몬스터_레벨_단위+COUNTIF($B$4:B124,B124)</f>
        <v>159011</v>
      </c>
      <c r="B124" s="148">
        <v>59</v>
      </c>
      <c r="C124" s="148" t="str">
        <f t="shared" si="4"/>
        <v>MONSTER_NAME_159011</v>
      </c>
      <c r="D124" s="148" t="str">
        <f t="shared" si="5"/>
        <v>MONSTER_ICON_159011</v>
      </c>
      <c r="E124" s="51" t="str">
        <f>VLOOKUP(C124,STRING!$A:$B,2,0)</f>
        <v>거대 풀 슬라임 Lv.59</v>
      </c>
    </row>
    <row r="125" spans="1:5">
      <c r="A125" s="148">
        <f>100000+B125*ID규칙_몬스터_레벨_단위+COUNTIF($B$4:B125,B125)</f>
        <v>169011</v>
      </c>
      <c r="B125" s="148">
        <v>69</v>
      </c>
      <c r="C125" s="148" t="str">
        <f t="shared" si="4"/>
        <v>MONSTER_NAME_169011</v>
      </c>
      <c r="D125" s="148" t="str">
        <f t="shared" si="5"/>
        <v>MONSTER_ICON_169011</v>
      </c>
      <c r="E125" s="51" t="str">
        <f>VLOOKUP(C125,STRING!$A:$B,2,0)</f>
        <v>거대 풀 슬라임 Lv.69</v>
      </c>
    </row>
    <row r="126" spans="1:5">
      <c r="A126" s="148">
        <f>100000+B126*ID규칙_몬스터_레벨_단위+COUNTIF($B$4:B126,B126)</f>
        <v>180011</v>
      </c>
      <c r="B126" s="148">
        <v>80</v>
      </c>
      <c r="C126" s="148" t="str">
        <f t="shared" si="4"/>
        <v>MONSTER_NAME_180011</v>
      </c>
      <c r="D126" s="148" t="str">
        <f t="shared" si="5"/>
        <v>MONSTER_ICON_180011</v>
      </c>
      <c r="E126" s="51" t="str">
        <f>VLOOKUP(C126,STRING!$A:$B,2,0)</f>
        <v>거대 풀 슬라임 Lv.80</v>
      </c>
    </row>
    <row r="127" spans="1:5">
      <c r="A127" s="148">
        <f>100000+B127*ID규칙_몬스터_레벨_단위+COUNTIF($B$4:B127,B127)</f>
        <v>188011</v>
      </c>
      <c r="B127" s="148">
        <v>88</v>
      </c>
      <c r="C127" s="148" t="str">
        <f t="shared" si="4"/>
        <v>MONSTER_NAME_188011</v>
      </c>
      <c r="D127" s="148" t="str">
        <f t="shared" si="5"/>
        <v>MONSTER_ICON_188011</v>
      </c>
      <c r="E127" s="51" t="str">
        <f>VLOOKUP(C127,STRING!$A:$B,2,0)</f>
        <v>거대 풀 슬라임 Lv.88</v>
      </c>
    </row>
    <row r="128" spans="1:5">
      <c r="A128" s="148">
        <f>100000+B128*ID규칙_몬스터_레벨_단위+COUNTIF($B$4:B128,B128)</f>
        <v>190011</v>
      </c>
      <c r="B128" s="148">
        <v>90</v>
      </c>
      <c r="C128" s="148" t="str">
        <f t="shared" si="4"/>
        <v>MONSTER_NAME_190011</v>
      </c>
      <c r="D128" s="148" t="str">
        <f t="shared" si="5"/>
        <v>MONSTER_ICON_190011</v>
      </c>
      <c r="E128" s="51" t="str">
        <f>VLOOKUP(C128,STRING!$A:$B,2,0)</f>
        <v>거대 풀 슬라임 Lv.90</v>
      </c>
    </row>
    <row r="129" spans="1:5">
      <c r="A129" s="148">
        <f>100000+B129*ID규칙_몬스터_레벨_단위+COUNTIF($B$4:B129,B129)</f>
        <v>115012</v>
      </c>
      <c r="B129" s="148">
        <v>15</v>
      </c>
      <c r="C129" s="148" t="str">
        <f t="shared" si="4"/>
        <v>MONSTER_NAME_115012</v>
      </c>
      <c r="D129" s="148" t="str">
        <f t="shared" si="5"/>
        <v>MONSTER_ICON_115012</v>
      </c>
      <c r="E129" s="51" t="str">
        <f>VLOOKUP(C129,STRING!$A:$B,2,0)</f>
        <v>얼음 슬라임 Lv.15</v>
      </c>
    </row>
    <row r="130" spans="1:5">
      <c r="A130" s="148">
        <f>100000+B130*ID규칙_몬스터_레벨_단위+COUNTIF($B$4:B130,B130)</f>
        <v>134012</v>
      </c>
      <c r="B130" s="148">
        <v>34</v>
      </c>
      <c r="C130" s="148" t="str">
        <f t="shared" si="4"/>
        <v>MONSTER_NAME_134012</v>
      </c>
      <c r="D130" s="148" t="str">
        <f t="shared" si="5"/>
        <v>MONSTER_ICON_134012</v>
      </c>
      <c r="E130" s="51" t="str">
        <f>VLOOKUP(C130,STRING!$A:$B,2,0)</f>
        <v>얼음 슬라임 Lv.34</v>
      </c>
    </row>
    <row r="131" spans="1:5">
      <c r="A131" s="148">
        <f>100000+B131*ID규칙_몬스터_레벨_단위+COUNTIF($B$4:B131,B131)</f>
        <v>136012</v>
      </c>
      <c r="B131" s="148">
        <v>36</v>
      </c>
      <c r="C131" s="148" t="str">
        <f t="shared" si="4"/>
        <v>MONSTER_NAME_136012</v>
      </c>
      <c r="D131" s="148" t="str">
        <f t="shared" si="5"/>
        <v>MONSTER_ICON_136012</v>
      </c>
      <c r="E131" s="51" t="str">
        <f>VLOOKUP(C131,STRING!$A:$B,2,0)</f>
        <v>얼음 슬라임 Lv.36</v>
      </c>
    </row>
    <row r="132" spans="1:5">
      <c r="A132" s="148">
        <f>100000+B132*ID규칙_몬스터_레벨_단위+COUNTIF($B$4:B132,B132)</f>
        <v>138012</v>
      </c>
      <c r="B132" s="148">
        <v>38</v>
      </c>
      <c r="C132" s="148" t="str">
        <f t="shared" si="4"/>
        <v>MONSTER_NAME_138012</v>
      </c>
      <c r="D132" s="148" t="str">
        <f t="shared" si="5"/>
        <v>MONSTER_ICON_138012</v>
      </c>
      <c r="E132" s="51" t="str">
        <f>VLOOKUP(C132,STRING!$A:$B,2,0)</f>
        <v>얼음 슬라임 Lv.38</v>
      </c>
    </row>
    <row r="133" spans="1:5">
      <c r="A133" s="148">
        <f>100000+B133*ID규칙_몬스터_레벨_단위+COUNTIF($B$4:B133,B133)</f>
        <v>147012</v>
      </c>
      <c r="B133" s="148">
        <v>47</v>
      </c>
      <c r="C133" s="148" t="str">
        <f t="shared" si="4"/>
        <v>MONSTER_NAME_147012</v>
      </c>
      <c r="D133" s="148" t="str">
        <f t="shared" si="5"/>
        <v>MONSTER_ICON_147012</v>
      </c>
      <c r="E133" s="51" t="str">
        <f>VLOOKUP(C133,STRING!$A:$B,2,0)</f>
        <v>얼음 슬라임 Lv.47</v>
      </c>
    </row>
    <row r="134" spans="1:5">
      <c r="A134" s="148">
        <f>100000+B134*ID규칙_몬스터_레벨_단위+COUNTIF($B$4:B134,B134)</f>
        <v>154012</v>
      </c>
      <c r="B134" s="148">
        <v>54</v>
      </c>
      <c r="C134" s="148" t="str">
        <f t="shared" si="4"/>
        <v>MONSTER_NAME_154012</v>
      </c>
      <c r="D134" s="148" t="str">
        <f t="shared" si="5"/>
        <v>MONSTER_ICON_154012</v>
      </c>
      <c r="E134" s="51" t="str">
        <f>VLOOKUP(C134,STRING!$A:$B,2,0)</f>
        <v>얼음 슬라임 Lv.54</v>
      </c>
    </row>
    <row r="135" spans="1:5">
      <c r="A135" s="148">
        <f>100000+B135*ID규칙_몬스터_레벨_단위+COUNTIF($B$4:B135,B135)</f>
        <v>159012</v>
      </c>
      <c r="B135" s="148">
        <v>59</v>
      </c>
      <c r="C135" s="148" t="str">
        <f t="shared" si="4"/>
        <v>MONSTER_NAME_159012</v>
      </c>
      <c r="D135" s="148" t="str">
        <f t="shared" si="5"/>
        <v>MONSTER_ICON_159012</v>
      </c>
      <c r="E135" s="51" t="str">
        <f>VLOOKUP(C135,STRING!$A:$B,2,0)</f>
        <v>얼음 슬라임 Lv.59</v>
      </c>
    </row>
    <row r="136" spans="1:5">
      <c r="A136" s="148">
        <f>100000+B136*ID규칙_몬스터_레벨_단위+COUNTIF($B$4:B136,B136)</f>
        <v>169012</v>
      </c>
      <c r="B136" s="148">
        <v>69</v>
      </c>
      <c r="C136" s="148" t="str">
        <f t="shared" si="4"/>
        <v>MONSTER_NAME_169012</v>
      </c>
      <c r="D136" s="148" t="str">
        <f t="shared" si="5"/>
        <v>MONSTER_ICON_169012</v>
      </c>
      <c r="E136" s="51" t="str">
        <f>VLOOKUP(C136,STRING!$A:$B,2,0)</f>
        <v>얼음 슬라임 Lv.69</v>
      </c>
    </row>
    <row r="137" spans="1:5">
      <c r="A137" s="148">
        <f>100000+B137*ID규칙_몬스터_레벨_단위+COUNTIF($B$4:B137,B137)</f>
        <v>171005</v>
      </c>
      <c r="B137" s="148">
        <v>71</v>
      </c>
      <c r="C137" s="148" t="str">
        <f t="shared" si="4"/>
        <v>MONSTER_NAME_171005</v>
      </c>
      <c r="D137" s="148" t="str">
        <f t="shared" si="5"/>
        <v>MONSTER_ICON_171005</v>
      </c>
      <c r="E137" s="51" t="str">
        <f>VLOOKUP(C137,STRING!$A:$B,2,0)</f>
        <v>얼음 슬라임 Lv.71</v>
      </c>
    </row>
    <row r="138" spans="1:5">
      <c r="A138" s="148">
        <f>100000+B138*ID규칙_몬스터_레벨_단위+COUNTIF($B$4:B138,B138)</f>
        <v>180012</v>
      </c>
      <c r="B138" s="148">
        <v>80</v>
      </c>
      <c r="C138" s="148" t="str">
        <f t="shared" si="4"/>
        <v>MONSTER_NAME_180012</v>
      </c>
      <c r="D138" s="148" t="str">
        <f t="shared" si="5"/>
        <v>MONSTER_ICON_180012</v>
      </c>
      <c r="E138" s="51" t="str">
        <f>VLOOKUP(C138,STRING!$A:$B,2,0)</f>
        <v>얼음 슬라임 Lv.80</v>
      </c>
    </row>
    <row r="139" spans="1:5">
      <c r="A139" s="148">
        <f>100000+B139*ID규칙_몬스터_레벨_단위+COUNTIF($B$4:B139,B139)</f>
        <v>188012</v>
      </c>
      <c r="B139" s="148">
        <v>88</v>
      </c>
      <c r="C139" s="148" t="str">
        <f t="shared" si="4"/>
        <v>MONSTER_NAME_188012</v>
      </c>
      <c r="D139" s="148" t="str">
        <f t="shared" si="5"/>
        <v>MONSTER_ICON_188012</v>
      </c>
      <c r="E139" s="51" t="str">
        <f>VLOOKUP(C139,STRING!$A:$B,2,0)</f>
        <v>얼음 슬라임 Lv.88</v>
      </c>
    </row>
    <row r="140" spans="1:5">
      <c r="A140" s="148">
        <f>100000+B140*ID규칙_몬스터_레벨_단위+COUNTIF($B$4:B140,B140)</f>
        <v>190012</v>
      </c>
      <c r="B140" s="148">
        <v>90</v>
      </c>
      <c r="C140" s="148" t="str">
        <f t="shared" si="4"/>
        <v>MONSTER_NAME_190012</v>
      </c>
      <c r="D140" s="148" t="str">
        <f t="shared" si="5"/>
        <v>MONSTER_ICON_190012</v>
      </c>
      <c r="E140" s="51" t="str">
        <f>VLOOKUP(C140,STRING!$A:$B,2,0)</f>
        <v>얼음 슬라임 Lv.90</v>
      </c>
    </row>
    <row r="141" spans="1:5">
      <c r="A141" s="148">
        <f>100000+B141*ID규칙_몬스터_레벨_단위+COUNTIF($B$4:B141,B141)</f>
        <v>115013</v>
      </c>
      <c r="B141" s="148">
        <v>15</v>
      </c>
      <c r="C141" s="148" t="str">
        <f t="shared" si="4"/>
        <v>MONSTER_NAME_115013</v>
      </c>
      <c r="D141" s="148" t="str">
        <f t="shared" si="5"/>
        <v>MONSTER_ICON_115013</v>
      </c>
      <c r="E141" s="51" t="str">
        <f>VLOOKUP(C141,STRING!$A:$B,2,0)</f>
        <v>거대 얼음 슬라임 Lv.15</v>
      </c>
    </row>
    <row r="142" spans="1:5">
      <c r="A142" s="148">
        <f>100000+B142*ID규칙_몬스터_레벨_단위+COUNTIF($B$4:B142,B142)</f>
        <v>134013</v>
      </c>
      <c r="B142" s="148">
        <v>34</v>
      </c>
      <c r="C142" s="148" t="str">
        <f t="shared" si="4"/>
        <v>MONSTER_NAME_134013</v>
      </c>
      <c r="D142" s="148" t="str">
        <f t="shared" si="5"/>
        <v>MONSTER_ICON_134013</v>
      </c>
      <c r="E142" s="51" t="str">
        <f>VLOOKUP(C142,STRING!$A:$B,2,0)</f>
        <v>거대 얼음 슬라임 Lv.34</v>
      </c>
    </row>
    <row r="143" spans="1:5">
      <c r="A143" s="148">
        <f>100000+B143*ID규칙_몬스터_레벨_단위+COUNTIF($B$4:B143,B143)</f>
        <v>136013</v>
      </c>
      <c r="B143" s="148">
        <v>36</v>
      </c>
      <c r="C143" s="148" t="str">
        <f t="shared" si="4"/>
        <v>MONSTER_NAME_136013</v>
      </c>
      <c r="D143" s="148" t="str">
        <f t="shared" si="5"/>
        <v>MONSTER_ICON_136013</v>
      </c>
      <c r="E143" s="51" t="str">
        <f>VLOOKUP(C143,STRING!$A:$B,2,0)</f>
        <v>거대 얼음 슬라임 Lv.36</v>
      </c>
    </row>
    <row r="144" spans="1:5">
      <c r="A144" s="148">
        <f>100000+B144*ID규칙_몬스터_레벨_단위+COUNTIF($B$4:B144,B144)</f>
        <v>138013</v>
      </c>
      <c r="B144" s="148">
        <v>38</v>
      </c>
      <c r="C144" s="148" t="str">
        <f t="shared" si="4"/>
        <v>MONSTER_NAME_138013</v>
      </c>
      <c r="D144" s="148" t="str">
        <f t="shared" si="5"/>
        <v>MONSTER_ICON_138013</v>
      </c>
      <c r="E144" s="51" t="str">
        <f>VLOOKUP(C144,STRING!$A:$B,2,0)</f>
        <v>거대 얼음 슬라임 Lv.38</v>
      </c>
    </row>
    <row r="145" spans="1:5">
      <c r="A145" s="148">
        <f>100000+B145*ID규칙_몬스터_레벨_단위+COUNTIF($B$4:B145,B145)</f>
        <v>147013</v>
      </c>
      <c r="B145" s="148">
        <v>47</v>
      </c>
      <c r="C145" s="148" t="str">
        <f t="shared" si="4"/>
        <v>MONSTER_NAME_147013</v>
      </c>
      <c r="D145" s="148" t="str">
        <f t="shared" si="5"/>
        <v>MONSTER_ICON_147013</v>
      </c>
      <c r="E145" s="51" t="str">
        <f>VLOOKUP(C145,STRING!$A:$B,2,0)</f>
        <v>거대 얼음 슬라임 Lv.47</v>
      </c>
    </row>
    <row r="146" spans="1:5">
      <c r="A146" s="148">
        <f>100000+B146*ID규칙_몬스터_레벨_단위+COUNTIF($B$4:B146,B146)</f>
        <v>154013</v>
      </c>
      <c r="B146" s="148">
        <v>54</v>
      </c>
      <c r="C146" s="148" t="str">
        <f t="shared" si="4"/>
        <v>MONSTER_NAME_154013</v>
      </c>
      <c r="D146" s="148" t="str">
        <f t="shared" si="5"/>
        <v>MONSTER_ICON_154013</v>
      </c>
      <c r="E146" s="51" t="str">
        <f>VLOOKUP(C146,STRING!$A:$B,2,0)</f>
        <v>거대 얼음 슬라임 Lv.54</v>
      </c>
    </row>
    <row r="147" spans="1:5">
      <c r="A147" s="148">
        <f>100000+B147*ID규칙_몬스터_레벨_단위+COUNTIF($B$4:B147,B147)</f>
        <v>159013</v>
      </c>
      <c r="B147" s="148">
        <v>59</v>
      </c>
      <c r="C147" s="148" t="str">
        <f t="shared" si="4"/>
        <v>MONSTER_NAME_159013</v>
      </c>
      <c r="D147" s="148" t="str">
        <f t="shared" si="5"/>
        <v>MONSTER_ICON_159013</v>
      </c>
      <c r="E147" s="51" t="str">
        <f>VLOOKUP(C147,STRING!$A:$B,2,0)</f>
        <v>거대 얼음 슬라임 Lv.59</v>
      </c>
    </row>
    <row r="148" spans="1:5">
      <c r="A148" s="148">
        <f>100000+B148*ID규칙_몬스터_레벨_단위+COUNTIF($B$4:B148,B148)</f>
        <v>169013</v>
      </c>
      <c r="B148" s="148">
        <v>69</v>
      </c>
      <c r="C148" s="148" t="str">
        <f t="shared" si="4"/>
        <v>MONSTER_NAME_169013</v>
      </c>
      <c r="D148" s="148" t="str">
        <f t="shared" si="5"/>
        <v>MONSTER_ICON_169013</v>
      </c>
      <c r="E148" s="51" t="str">
        <f>VLOOKUP(C148,STRING!$A:$B,2,0)</f>
        <v>거대 얼음 슬라임 Lv.69</v>
      </c>
    </row>
    <row r="149" spans="1:5">
      <c r="A149" s="148">
        <f>100000+B149*ID규칙_몬스터_레벨_단위+COUNTIF($B$4:B149,B149)</f>
        <v>171006</v>
      </c>
      <c r="B149" s="148">
        <v>71</v>
      </c>
      <c r="C149" s="148" t="str">
        <f t="shared" ref="C149:C150" si="12">"MONSTER_NAME_"&amp;A149</f>
        <v>MONSTER_NAME_171006</v>
      </c>
      <c r="D149" s="148" t="str">
        <f t="shared" ref="D149:D150" si="13">"MONSTER_ICON_"&amp;A149</f>
        <v>MONSTER_ICON_171006</v>
      </c>
      <c r="E149" s="51" t="str">
        <f>VLOOKUP(C149,STRING!$A:$B,2,0)</f>
        <v>거대 얼음 슬라임 Lv.71</v>
      </c>
    </row>
    <row r="150" spans="1:5">
      <c r="A150" s="148">
        <f>100000+B150*ID규칙_몬스터_레벨_단위+COUNTIF($B$4:B150,B150)</f>
        <v>180013</v>
      </c>
      <c r="B150" s="148">
        <v>80</v>
      </c>
      <c r="C150" s="148" t="str">
        <f t="shared" si="12"/>
        <v>MONSTER_NAME_180013</v>
      </c>
      <c r="D150" s="148" t="str">
        <f t="shared" si="13"/>
        <v>MONSTER_ICON_180013</v>
      </c>
      <c r="E150" s="51" t="str">
        <f>VLOOKUP(C150,STRING!$A:$B,2,0)</f>
        <v>거대 얼음 슬라임 Lv.80</v>
      </c>
    </row>
    <row r="151" spans="1:5">
      <c r="A151" s="148">
        <f>100000+B151*ID규칙_몬스터_레벨_단위+COUNTIF($B$4:B151,B151)</f>
        <v>188013</v>
      </c>
      <c r="B151" s="148">
        <v>88</v>
      </c>
      <c r="C151" s="148" t="str">
        <f t="shared" si="4"/>
        <v>MONSTER_NAME_188013</v>
      </c>
      <c r="D151" s="148" t="str">
        <f t="shared" si="5"/>
        <v>MONSTER_ICON_188013</v>
      </c>
      <c r="E151" s="51" t="str">
        <f>VLOOKUP(C151,STRING!$A:$B,2,0)</f>
        <v>거대 얼음 슬라임 Lv.88</v>
      </c>
    </row>
    <row r="152" spans="1:5">
      <c r="A152" s="148">
        <f>100000+B152*ID규칙_몬스터_레벨_단위+COUNTIF($B$4:B152,B152)</f>
        <v>190013</v>
      </c>
      <c r="B152" s="148">
        <v>90</v>
      </c>
      <c r="C152" s="148" t="str">
        <f t="shared" si="4"/>
        <v>MONSTER_NAME_190013</v>
      </c>
      <c r="D152" s="148" t="str">
        <f t="shared" si="5"/>
        <v>MONSTER_ICON_190013</v>
      </c>
      <c r="E152" s="51" t="str">
        <f>VLOOKUP(C152,STRING!$A:$B,2,0)</f>
        <v>거대 얼음 슬라임 Lv.90</v>
      </c>
    </row>
    <row r="153" spans="1:5">
      <c r="A153" s="148">
        <f>100000+B153*ID규칙_몬스터_레벨_단위+COUNTIF($B$4:B153,B153)</f>
        <v>115014</v>
      </c>
      <c r="B153" s="148">
        <v>15</v>
      </c>
      <c r="C153" s="148" t="str">
        <f t="shared" si="4"/>
        <v>MONSTER_NAME_115014</v>
      </c>
      <c r="D153" s="148" t="str">
        <f t="shared" si="5"/>
        <v>MONSTER_ICON_115014</v>
      </c>
      <c r="E153" s="51" t="str">
        <f>VLOOKUP(C153,STRING!$A:$B,2,0)</f>
        <v>바위 슬라임 Lv.15</v>
      </c>
    </row>
    <row r="154" spans="1:5">
      <c r="A154" s="148">
        <f>100000+B154*ID규칙_몬스터_레벨_단위+COUNTIF($B$4:B154,B154)</f>
        <v>134014</v>
      </c>
      <c r="B154" s="148">
        <v>34</v>
      </c>
      <c r="C154" s="148" t="str">
        <f t="shared" si="4"/>
        <v>MONSTER_NAME_134014</v>
      </c>
      <c r="D154" s="148" t="str">
        <f t="shared" si="5"/>
        <v>MONSTER_ICON_134014</v>
      </c>
      <c r="E154" s="51" t="str">
        <f>VLOOKUP(C154,STRING!$A:$B,2,0)</f>
        <v>바위 슬라임 Lv.34</v>
      </c>
    </row>
    <row r="155" spans="1:5">
      <c r="A155" s="148">
        <f>100000+B155*ID규칙_몬스터_레벨_단위+COUNTIF($B$4:B155,B155)</f>
        <v>136014</v>
      </c>
      <c r="B155" s="148">
        <v>36</v>
      </c>
      <c r="C155" s="148" t="str">
        <f t="shared" si="4"/>
        <v>MONSTER_NAME_136014</v>
      </c>
      <c r="D155" s="148" t="str">
        <f t="shared" si="5"/>
        <v>MONSTER_ICON_136014</v>
      </c>
      <c r="E155" s="51" t="str">
        <f>VLOOKUP(C155,STRING!$A:$B,2,0)</f>
        <v>바위 슬라임 Lv.36</v>
      </c>
    </row>
    <row r="156" spans="1:5">
      <c r="A156" s="148">
        <f>100000+B156*ID규칙_몬스터_레벨_단위+COUNTIF($B$4:B156,B156)</f>
        <v>138014</v>
      </c>
      <c r="B156" s="148">
        <v>38</v>
      </c>
      <c r="C156" s="148" t="str">
        <f t="shared" si="4"/>
        <v>MONSTER_NAME_138014</v>
      </c>
      <c r="D156" s="148" t="str">
        <f t="shared" si="5"/>
        <v>MONSTER_ICON_138014</v>
      </c>
      <c r="E156" s="51" t="str">
        <f>VLOOKUP(C156,STRING!$A:$B,2,0)</f>
        <v>바위 슬라임 Lv.38</v>
      </c>
    </row>
    <row r="157" spans="1:5">
      <c r="A157" s="148">
        <f>100000+B157*ID규칙_몬스터_레벨_단위+COUNTIF($B$4:B157,B157)</f>
        <v>147014</v>
      </c>
      <c r="B157" s="148">
        <v>47</v>
      </c>
      <c r="C157" s="148" t="str">
        <f t="shared" si="4"/>
        <v>MONSTER_NAME_147014</v>
      </c>
      <c r="D157" s="148" t="str">
        <f t="shared" si="5"/>
        <v>MONSTER_ICON_147014</v>
      </c>
      <c r="E157" s="51" t="str">
        <f>VLOOKUP(C157,STRING!$A:$B,2,0)</f>
        <v>바위 슬라임 Lv.47</v>
      </c>
    </row>
    <row r="158" spans="1:5">
      <c r="A158" s="148">
        <f>100000+B158*ID규칙_몬스터_레벨_단위+COUNTIF($B$4:B158,B158)</f>
        <v>154014</v>
      </c>
      <c r="B158" s="148">
        <v>54</v>
      </c>
      <c r="C158" s="148" t="str">
        <f t="shared" si="4"/>
        <v>MONSTER_NAME_154014</v>
      </c>
      <c r="D158" s="148" t="str">
        <f t="shared" si="5"/>
        <v>MONSTER_ICON_154014</v>
      </c>
      <c r="E158" s="51" t="str">
        <f>VLOOKUP(C158,STRING!$A:$B,2,0)</f>
        <v>바위 슬라임 Lv.54</v>
      </c>
    </row>
    <row r="159" spans="1:5">
      <c r="A159" s="148">
        <f>100000+B159*ID규칙_몬스터_레벨_단위+COUNTIF($B$4:B159,B159)</f>
        <v>159014</v>
      </c>
      <c r="B159" s="148">
        <v>59</v>
      </c>
      <c r="C159" s="148" t="str">
        <f t="shared" si="4"/>
        <v>MONSTER_NAME_159014</v>
      </c>
      <c r="D159" s="148" t="str">
        <f t="shared" si="5"/>
        <v>MONSTER_ICON_159014</v>
      </c>
      <c r="E159" s="51" t="str">
        <f>VLOOKUP(C159,STRING!$A:$B,2,0)</f>
        <v>바위 슬라임 Lv.59</v>
      </c>
    </row>
    <row r="160" spans="1:5">
      <c r="A160" s="148">
        <f>100000+B160*ID규칙_몬스터_레벨_단위+COUNTIF($B$4:B160,B160)</f>
        <v>169014</v>
      </c>
      <c r="B160" s="148">
        <v>69</v>
      </c>
      <c r="C160" s="148" t="str">
        <f t="shared" si="4"/>
        <v>MONSTER_NAME_169014</v>
      </c>
      <c r="D160" s="148" t="str">
        <f t="shared" si="5"/>
        <v>MONSTER_ICON_169014</v>
      </c>
      <c r="E160" s="51" t="str">
        <f>VLOOKUP(C160,STRING!$A:$B,2,0)</f>
        <v>바위 슬라임 Lv.69</v>
      </c>
    </row>
    <row r="161" spans="1:5">
      <c r="A161" s="148">
        <f>100000+B161*ID규칙_몬스터_레벨_단위+COUNTIF($B$4:B161,B161)</f>
        <v>180014</v>
      </c>
      <c r="B161" s="148">
        <v>80</v>
      </c>
      <c r="C161" s="148" t="str">
        <f t="shared" si="4"/>
        <v>MONSTER_NAME_180014</v>
      </c>
      <c r="D161" s="148" t="str">
        <f t="shared" si="5"/>
        <v>MONSTER_ICON_180014</v>
      </c>
      <c r="E161" s="51" t="str">
        <f>VLOOKUP(C161,STRING!$A:$B,2,0)</f>
        <v>바위 슬라임 Lv.80</v>
      </c>
    </row>
    <row r="162" spans="1:5">
      <c r="A162" s="148">
        <f>100000+B162*ID규칙_몬스터_레벨_단위+COUNTIF($B$4:B162,B162)</f>
        <v>188014</v>
      </c>
      <c r="B162" s="148">
        <v>88</v>
      </c>
      <c r="C162" s="148" t="str">
        <f t="shared" si="4"/>
        <v>MONSTER_NAME_188014</v>
      </c>
      <c r="D162" s="148" t="str">
        <f t="shared" si="5"/>
        <v>MONSTER_ICON_188014</v>
      </c>
      <c r="E162" s="51" t="str">
        <f>VLOOKUP(C162,STRING!$A:$B,2,0)</f>
        <v>바위 슬라임 Lv.88</v>
      </c>
    </row>
    <row r="163" spans="1:5">
      <c r="A163" s="148">
        <f>100000+B163*ID규칙_몬스터_레벨_단위+COUNTIF($B$4:B163,B163)</f>
        <v>190014</v>
      </c>
      <c r="B163" s="148">
        <v>90</v>
      </c>
      <c r="C163" s="148" t="str">
        <f t="shared" si="4"/>
        <v>MONSTER_NAME_190014</v>
      </c>
      <c r="D163" s="148" t="str">
        <f t="shared" si="5"/>
        <v>MONSTER_ICON_190014</v>
      </c>
      <c r="E163" s="51" t="str">
        <f>VLOOKUP(C163,STRING!$A:$B,2,0)</f>
        <v>바위 슬라임 Lv.90</v>
      </c>
    </row>
    <row r="164" spans="1:5">
      <c r="A164" s="148">
        <f>100000+B164*ID규칙_몬스터_레벨_단위+COUNTIF($B$4:B164,B164)</f>
        <v>115015</v>
      </c>
      <c r="B164" s="148">
        <v>15</v>
      </c>
      <c r="C164" s="148" t="str">
        <f t="shared" si="4"/>
        <v>MONSTER_NAME_115015</v>
      </c>
      <c r="D164" s="148" t="str">
        <f t="shared" si="5"/>
        <v>MONSTER_ICON_115015</v>
      </c>
      <c r="E164" s="51" t="str">
        <f>VLOOKUP(C164,STRING!$A:$B,2,0)</f>
        <v>거대 바위 슬라임 Lv.15</v>
      </c>
    </row>
    <row r="165" spans="1:5">
      <c r="A165" s="148">
        <f>100000+B165*ID규칙_몬스터_레벨_단위+COUNTIF($B$4:B165,B165)</f>
        <v>134015</v>
      </c>
      <c r="B165" s="148">
        <v>34</v>
      </c>
      <c r="C165" s="148" t="str">
        <f t="shared" si="4"/>
        <v>MONSTER_NAME_134015</v>
      </c>
      <c r="D165" s="148" t="str">
        <f t="shared" si="5"/>
        <v>MONSTER_ICON_134015</v>
      </c>
      <c r="E165" s="51" t="str">
        <f>VLOOKUP(C165,STRING!$A:$B,2,0)</f>
        <v>거대 바위 슬라임 Lv.34</v>
      </c>
    </row>
    <row r="166" spans="1:5">
      <c r="A166" s="148">
        <f>100000+B166*ID규칙_몬스터_레벨_단위+COUNTIF($B$4:B166,B166)</f>
        <v>136015</v>
      </c>
      <c r="B166" s="148">
        <v>36</v>
      </c>
      <c r="C166" s="148" t="str">
        <f t="shared" si="4"/>
        <v>MONSTER_NAME_136015</v>
      </c>
      <c r="D166" s="148" t="str">
        <f t="shared" si="5"/>
        <v>MONSTER_ICON_136015</v>
      </c>
      <c r="E166" s="51" t="str">
        <f>VLOOKUP(C166,STRING!$A:$B,2,0)</f>
        <v>거대 바위 슬라임 Lv.36</v>
      </c>
    </row>
    <row r="167" spans="1:5">
      <c r="A167" s="148">
        <f>100000+B167*ID규칙_몬스터_레벨_단위+COUNTIF($B$4:B167,B167)</f>
        <v>138015</v>
      </c>
      <c r="B167" s="148">
        <v>38</v>
      </c>
      <c r="C167" s="148" t="str">
        <f t="shared" si="4"/>
        <v>MONSTER_NAME_138015</v>
      </c>
      <c r="D167" s="148" t="str">
        <f t="shared" si="5"/>
        <v>MONSTER_ICON_138015</v>
      </c>
      <c r="E167" s="51" t="str">
        <f>VLOOKUP(C167,STRING!$A:$B,2,0)</f>
        <v>거대 바위 슬라임 Lv.38</v>
      </c>
    </row>
    <row r="168" spans="1:5">
      <c r="A168" s="148">
        <f>100000+B168*ID규칙_몬스터_레벨_단위+COUNTIF($B$4:B168,B168)</f>
        <v>147015</v>
      </c>
      <c r="B168" s="148">
        <v>47</v>
      </c>
      <c r="C168" s="148" t="str">
        <f t="shared" si="4"/>
        <v>MONSTER_NAME_147015</v>
      </c>
      <c r="D168" s="148" t="str">
        <f t="shared" si="5"/>
        <v>MONSTER_ICON_147015</v>
      </c>
      <c r="E168" s="51" t="str">
        <f>VLOOKUP(C168,STRING!$A:$B,2,0)</f>
        <v>거대 바위 슬라임 Lv.47</v>
      </c>
    </row>
    <row r="169" spans="1:5">
      <c r="A169" s="148">
        <f>100000+B169*ID규칙_몬스터_레벨_단위+COUNTIF($B$4:B169,B169)</f>
        <v>154015</v>
      </c>
      <c r="B169" s="148">
        <v>54</v>
      </c>
      <c r="C169" s="148" t="str">
        <f t="shared" si="4"/>
        <v>MONSTER_NAME_154015</v>
      </c>
      <c r="D169" s="148" t="str">
        <f t="shared" si="5"/>
        <v>MONSTER_ICON_154015</v>
      </c>
      <c r="E169" s="51" t="str">
        <f>VLOOKUP(C169,STRING!$A:$B,2,0)</f>
        <v>거대 바위 슬라임 Lv.54</v>
      </c>
    </row>
    <row r="170" spans="1:5">
      <c r="A170" s="148">
        <f>100000+B170*ID규칙_몬스터_레벨_단위+COUNTIF($B$4:B170,B170)</f>
        <v>159015</v>
      </c>
      <c r="B170" s="148">
        <v>59</v>
      </c>
      <c r="C170" s="148" t="str">
        <f t="shared" si="4"/>
        <v>MONSTER_NAME_159015</v>
      </c>
      <c r="D170" s="148" t="str">
        <f t="shared" si="5"/>
        <v>MONSTER_ICON_159015</v>
      </c>
      <c r="E170" s="51" t="str">
        <f>VLOOKUP(C170,STRING!$A:$B,2,0)</f>
        <v>거대 바위 슬라임 Lv.59</v>
      </c>
    </row>
    <row r="171" spans="1:5">
      <c r="A171" s="148">
        <f>100000+B171*ID규칙_몬스터_레벨_단위+COUNTIF($B$4:B171,B171)</f>
        <v>169015</v>
      </c>
      <c r="B171" s="148">
        <v>69</v>
      </c>
      <c r="C171" s="148" t="str">
        <f t="shared" si="4"/>
        <v>MONSTER_NAME_169015</v>
      </c>
      <c r="D171" s="148" t="str">
        <f t="shared" si="5"/>
        <v>MONSTER_ICON_169015</v>
      </c>
      <c r="E171" s="51" t="str">
        <f>VLOOKUP(C171,STRING!$A:$B,2,0)</f>
        <v>거대 바위 슬라임 Lv.69</v>
      </c>
    </row>
    <row r="172" spans="1:5">
      <c r="A172" s="148">
        <f>100000+B172*ID규칙_몬스터_레벨_단위+COUNTIF($B$4:B172,B172)</f>
        <v>180015</v>
      </c>
      <c r="B172" s="148">
        <v>80</v>
      </c>
      <c r="C172" s="148" t="str">
        <f t="shared" si="4"/>
        <v>MONSTER_NAME_180015</v>
      </c>
      <c r="D172" s="148" t="str">
        <f t="shared" si="5"/>
        <v>MONSTER_ICON_180015</v>
      </c>
      <c r="E172" s="51" t="str">
        <f>VLOOKUP(C172,STRING!$A:$B,2,0)</f>
        <v>거대 바위 슬라임 Lv.80</v>
      </c>
    </row>
    <row r="173" spans="1:5">
      <c r="A173" s="148">
        <f>100000+B173*ID규칙_몬스터_레벨_단위+COUNTIF($B$4:B173,B173)</f>
        <v>188015</v>
      </c>
      <c r="B173" s="148">
        <v>88</v>
      </c>
      <c r="C173" s="148" t="str">
        <f t="shared" si="4"/>
        <v>MONSTER_NAME_188015</v>
      </c>
      <c r="D173" s="148" t="str">
        <f t="shared" si="5"/>
        <v>MONSTER_ICON_188015</v>
      </c>
      <c r="E173" s="51" t="str">
        <f>VLOOKUP(C173,STRING!$A:$B,2,0)</f>
        <v>거대 바위 슬라임 Lv.88</v>
      </c>
    </row>
    <row r="174" spans="1:5">
      <c r="A174" s="148">
        <f>100000+B174*ID규칙_몬스터_레벨_단위+COUNTIF($B$4:B174,B174)</f>
        <v>190015</v>
      </c>
      <c r="B174" s="148">
        <v>90</v>
      </c>
      <c r="C174" s="148" t="str">
        <f t="shared" si="4"/>
        <v>MONSTER_NAME_190015</v>
      </c>
      <c r="D174" s="148" t="str">
        <f t="shared" si="5"/>
        <v>MONSTER_ICON_190015</v>
      </c>
      <c r="E174" s="51" t="str">
        <f>VLOOKUP(C174,STRING!$A:$B,2,0)</f>
        <v>거대 바위 슬라임 Lv.90</v>
      </c>
    </row>
    <row r="175" spans="1:5">
      <c r="A175" s="148">
        <f>100000+B175*ID규칙_몬스터_레벨_단위+COUNTIF($B$4:B175,B175)</f>
        <v>115016</v>
      </c>
      <c r="B175" s="148">
        <v>15</v>
      </c>
      <c r="C175" s="148" t="str">
        <f t="shared" si="4"/>
        <v>MONSTER_NAME_115016</v>
      </c>
      <c r="D175" s="148" t="str">
        <f t="shared" si="5"/>
        <v>MONSTER_ICON_115016</v>
      </c>
      <c r="E175" s="51" t="str">
        <f>VLOOKUP(C175,STRING!$A:$B,2,0)</f>
        <v>츄츄족 Lv.15</v>
      </c>
    </row>
    <row r="176" spans="1:5">
      <c r="A176" s="148">
        <f>100000+B176*ID규칙_몬스터_레벨_단위+COUNTIF($B$4:B176,B176)</f>
        <v>134016</v>
      </c>
      <c r="B176" s="148">
        <v>34</v>
      </c>
      <c r="C176" s="148" t="str">
        <f t="shared" si="4"/>
        <v>MONSTER_NAME_134016</v>
      </c>
      <c r="D176" s="148" t="str">
        <f t="shared" si="5"/>
        <v>MONSTER_ICON_134016</v>
      </c>
      <c r="E176" s="51" t="str">
        <f>VLOOKUP(C176,STRING!$A:$B,2,0)</f>
        <v>츄츄족 Lv.34</v>
      </c>
    </row>
    <row r="177" spans="1:5">
      <c r="A177" s="148">
        <f>100000+B177*ID규칙_몬스터_레벨_단위+COUNTIF($B$4:B177,B177)</f>
        <v>136016</v>
      </c>
      <c r="B177" s="148">
        <v>36</v>
      </c>
      <c r="C177" s="148" t="str">
        <f t="shared" si="4"/>
        <v>MONSTER_NAME_136016</v>
      </c>
      <c r="D177" s="148" t="str">
        <f t="shared" si="5"/>
        <v>MONSTER_ICON_136016</v>
      </c>
      <c r="E177" s="51" t="str">
        <f>VLOOKUP(C177,STRING!$A:$B,2,0)</f>
        <v>츄츄족 Lv.36</v>
      </c>
    </row>
    <row r="178" spans="1:5">
      <c r="A178" s="148">
        <f>100000+B178*ID규칙_몬스터_레벨_단위+COUNTIF($B$4:B178,B178)</f>
        <v>138016</v>
      </c>
      <c r="B178" s="148">
        <v>38</v>
      </c>
      <c r="C178" s="148" t="str">
        <f t="shared" si="4"/>
        <v>MONSTER_NAME_138016</v>
      </c>
      <c r="D178" s="148" t="str">
        <f t="shared" si="5"/>
        <v>MONSTER_ICON_138016</v>
      </c>
      <c r="E178" s="51" t="str">
        <f>VLOOKUP(C178,STRING!$A:$B,2,0)</f>
        <v>츄츄족 Lv.38</v>
      </c>
    </row>
    <row r="179" spans="1:5">
      <c r="A179" s="148">
        <f>100000+B179*ID규칙_몬스터_레벨_단위+COUNTIF($B$4:B179,B179)</f>
        <v>147016</v>
      </c>
      <c r="B179" s="148">
        <v>47</v>
      </c>
      <c r="C179" s="148" t="str">
        <f t="shared" si="4"/>
        <v>MONSTER_NAME_147016</v>
      </c>
      <c r="D179" s="148" t="str">
        <f t="shared" si="5"/>
        <v>MONSTER_ICON_147016</v>
      </c>
      <c r="E179" s="51" t="str">
        <f>VLOOKUP(C179,STRING!$A:$B,2,0)</f>
        <v>츄츄족 Lv.47</v>
      </c>
    </row>
    <row r="180" spans="1:5">
      <c r="A180" s="148">
        <f>100000+B180*ID규칙_몬스터_레벨_단위+COUNTIF($B$4:B180,B180)</f>
        <v>154016</v>
      </c>
      <c r="B180" s="148">
        <v>54</v>
      </c>
      <c r="C180" s="148" t="str">
        <f t="shared" si="4"/>
        <v>MONSTER_NAME_154016</v>
      </c>
      <c r="D180" s="148" t="str">
        <f t="shared" si="5"/>
        <v>MONSTER_ICON_154016</v>
      </c>
      <c r="E180" s="51" t="str">
        <f>VLOOKUP(C180,STRING!$A:$B,2,0)</f>
        <v>츄츄족 Lv.54</v>
      </c>
    </row>
    <row r="181" spans="1:5">
      <c r="A181" s="148">
        <f>100000+B181*ID규칙_몬스터_레벨_단위+COUNTIF($B$4:B181,B181)</f>
        <v>159016</v>
      </c>
      <c r="B181" s="148">
        <v>59</v>
      </c>
      <c r="C181" s="148" t="str">
        <f t="shared" si="4"/>
        <v>MONSTER_NAME_159016</v>
      </c>
      <c r="D181" s="148" t="str">
        <f t="shared" si="5"/>
        <v>MONSTER_ICON_159016</v>
      </c>
      <c r="E181" s="51" t="str">
        <f>VLOOKUP(C181,STRING!$A:$B,2,0)</f>
        <v>츄츄족 Lv.59</v>
      </c>
    </row>
    <row r="182" spans="1:5">
      <c r="A182" s="148">
        <f>100000+B182*ID규칙_몬스터_레벨_단위+COUNTIF($B$4:B182,B182)</f>
        <v>169016</v>
      </c>
      <c r="B182" s="148">
        <v>69</v>
      </c>
      <c r="C182" s="148" t="str">
        <f t="shared" si="4"/>
        <v>MONSTER_NAME_169016</v>
      </c>
      <c r="D182" s="148" t="str">
        <f t="shared" si="5"/>
        <v>MONSTER_ICON_169016</v>
      </c>
      <c r="E182" s="51" t="str">
        <f>VLOOKUP(C182,STRING!$A:$B,2,0)</f>
        <v>츄츄족 Lv.69</v>
      </c>
    </row>
    <row r="183" spans="1:5">
      <c r="A183" s="148">
        <f>100000+B183*ID규칙_몬스터_레벨_단위+COUNTIF($B$4:B183,B183)</f>
        <v>171007</v>
      </c>
      <c r="B183" s="148">
        <v>71</v>
      </c>
      <c r="C183" s="148" t="str">
        <f t="shared" si="4"/>
        <v>MONSTER_NAME_171007</v>
      </c>
      <c r="D183" s="148" t="str">
        <f t="shared" si="5"/>
        <v>MONSTER_ICON_171007</v>
      </c>
      <c r="E183" s="51" t="str">
        <f>VLOOKUP(C183,STRING!$A:$B,2,0)</f>
        <v>츄츄족 Lv.71</v>
      </c>
    </row>
    <row r="184" spans="1:5">
      <c r="A184" s="148">
        <f>100000+B184*ID규칙_몬스터_레벨_단위+COUNTIF($B$4:B184,B184)</f>
        <v>180016</v>
      </c>
      <c r="B184" s="148">
        <v>80</v>
      </c>
      <c r="C184" s="148" t="str">
        <f t="shared" si="4"/>
        <v>MONSTER_NAME_180016</v>
      </c>
      <c r="D184" s="148" t="str">
        <f t="shared" si="5"/>
        <v>MONSTER_ICON_180016</v>
      </c>
      <c r="E184" s="51" t="str">
        <f>VLOOKUP(C184,STRING!$A:$B,2,0)</f>
        <v>츄츄족 Lv.80</v>
      </c>
    </row>
    <row r="185" spans="1:5">
      <c r="A185" s="148">
        <f>100000+B185*ID규칙_몬스터_레벨_단위+COUNTIF($B$4:B185,B185)</f>
        <v>188016</v>
      </c>
      <c r="B185" s="148">
        <v>88</v>
      </c>
      <c r="C185" s="148" t="str">
        <f t="shared" si="4"/>
        <v>MONSTER_NAME_188016</v>
      </c>
      <c r="D185" s="148" t="str">
        <f t="shared" si="5"/>
        <v>MONSTER_ICON_188016</v>
      </c>
      <c r="E185" s="51" t="str">
        <f>VLOOKUP(C185,STRING!$A:$B,2,0)</f>
        <v>츄츄족 Lv.88</v>
      </c>
    </row>
    <row r="186" spans="1:5">
      <c r="A186" s="148">
        <f>100000+B186*ID규칙_몬스터_레벨_단위+COUNTIF($B$4:B186,B186)</f>
        <v>190016</v>
      </c>
      <c r="B186" s="148">
        <v>90</v>
      </c>
      <c r="C186" s="148" t="str">
        <f t="shared" si="4"/>
        <v>MONSTER_NAME_190016</v>
      </c>
      <c r="D186" s="148" t="str">
        <f t="shared" si="5"/>
        <v>MONSTER_ICON_190016</v>
      </c>
      <c r="E186" s="51" t="str">
        <f>VLOOKUP(C186,STRING!$A:$B,2,0)</f>
        <v>츄츄족 Lv.90</v>
      </c>
    </row>
    <row r="187" spans="1:5">
      <c r="A187" s="148">
        <f>100000+B187*ID규칙_몬스터_레벨_단위+COUNTIF($B$4:B187,B187)</f>
        <v>115017</v>
      </c>
      <c r="B187" s="148">
        <v>15</v>
      </c>
      <c r="C187" s="148" t="str">
        <f t="shared" si="4"/>
        <v>MONSTER_NAME_115017</v>
      </c>
      <c r="D187" s="148" t="str">
        <f t="shared" si="5"/>
        <v>MONSTER_ICON_115017</v>
      </c>
      <c r="E187" s="51" t="str">
        <f>VLOOKUP(C187,STRING!$A:$B,2,0)</f>
        <v>츄츄 싸움꾼 Lv.15</v>
      </c>
    </row>
    <row r="188" spans="1:5">
      <c r="A188" s="148">
        <f>100000+B188*ID규칙_몬스터_레벨_단위+COUNTIF($B$4:B188,B188)</f>
        <v>134017</v>
      </c>
      <c r="B188" s="148">
        <v>34</v>
      </c>
      <c r="C188" s="148" t="str">
        <f t="shared" si="4"/>
        <v>MONSTER_NAME_134017</v>
      </c>
      <c r="D188" s="148" t="str">
        <f t="shared" si="5"/>
        <v>MONSTER_ICON_134017</v>
      </c>
      <c r="E188" s="51" t="str">
        <f>VLOOKUP(C188,STRING!$A:$B,2,0)</f>
        <v>츄츄 싸움꾼 Lv.34</v>
      </c>
    </row>
    <row r="189" spans="1:5">
      <c r="A189" s="148">
        <f>100000+B189*ID규칙_몬스터_레벨_단위+COUNTIF($B$4:B189,B189)</f>
        <v>136017</v>
      </c>
      <c r="B189" s="148">
        <v>36</v>
      </c>
      <c r="C189" s="148" t="str">
        <f t="shared" si="4"/>
        <v>MONSTER_NAME_136017</v>
      </c>
      <c r="D189" s="148" t="str">
        <f t="shared" si="5"/>
        <v>MONSTER_ICON_136017</v>
      </c>
      <c r="E189" s="51" t="str">
        <f>VLOOKUP(C189,STRING!$A:$B,2,0)</f>
        <v>츄츄 싸움꾼 Lv.36</v>
      </c>
    </row>
    <row r="190" spans="1:5">
      <c r="A190" s="148">
        <f>100000+B190*ID규칙_몬스터_레벨_단위+COUNTIF($B$4:B190,B190)</f>
        <v>138017</v>
      </c>
      <c r="B190" s="148">
        <v>38</v>
      </c>
      <c r="C190" s="148" t="str">
        <f t="shared" si="4"/>
        <v>MONSTER_NAME_138017</v>
      </c>
      <c r="D190" s="148" t="str">
        <f t="shared" si="5"/>
        <v>MONSTER_ICON_138017</v>
      </c>
      <c r="E190" s="51" t="str">
        <f>VLOOKUP(C190,STRING!$A:$B,2,0)</f>
        <v>츄츄 싸움꾼 Lv.38</v>
      </c>
    </row>
    <row r="191" spans="1:5">
      <c r="A191" s="148">
        <f>100000+B191*ID규칙_몬스터_레벨_단위+COUNTIF($B$4:B191,B191)</f>
        <v>147017</v>
      </c>
      <c r="B191" s="148">
        <v>47</v>
      </c>
      <c r="C191" s="148" t="str">
        <f t="shared" si="4"/>
        <v>MONSTER_NAME_147017</v>
      </c>
      <c r="D191" s="148" t="str">
        <f t="shared" si="5"/>
        <v>MONSTER_ICON_147017</v>
      </c>
      <c r="E191" s="51" t="str">
        <f>VLOOKUP(C191,STRING!$A:$B,2,0)</f>
        <v>츄츄 싸움꾼 Lv.47</v>
      </c>
    </row>
    <row r="192" spans="1:5">
      <c r="A192" s="148">
        <f>100000+B192*ID규칙_몬스터_레벨_단위+COUNTIF($B$4:B192,B192)</f>
        <v>154017</v>
      </c>
      <c r="B192" s="148">
        <v>54</v>
      </c>
      <c r="C192" s="148" t="str">
        <f t="shared" si="4"/>
        <v>MONSTER_NAME_154017</v>
      </c>
      <c r="D192" s="148" t="str">
        <f t="shared" si="5"/>
        <v>MONSTER_ICON_154017</v>
      </c>
      <c r="E192" s="51" t="str">
        <f>VLOOKUP(C192,STRING!$A:$B,2,0)</f>
        <v>츄츄 싸움꾼 Lv.54</v>
      </c>
    </row>
    <row r="193" spans="1:5">
      <c r="A193" s="148">
        <f>100000+B193*ID규칙_몬스터_레벨_단위+COUNTIF($B$4:B193,B193)</f>
        <v>159017</v>
      </c>
      <c r="B193" s="148">
        <v>59</v>
      </c>
      <c r="C193" s="148" t="str">
        <f t="shared" si="4"/>
        <v>MONSTER_NAME_159017</v>
      </c>
      <c r="D193" s="148" t="str">
        <f t="shared" si="5"/>
        <v>MONSTER_ICON_159017</v>
      </c>
      <c r="E193" s="51" t="str">
        <f>VLOOKUP(C193,STRING!$A:$B,2,0)</f>
        <v>츄츄 싸움꾼 Lv.59</v>
      </c>
    </row>
    <row r="194" spans="1:5">
      <c r="A194" s="148">
        <f>100000+B194*ID규칙_몬스터_레벨_단위+COUNTIF($B$4:B194,B194)</f>
        <v>169017</v>
      </c>
      <c r="B194" s="148">
        <v>69</v>
      </c>
      <c r="C194" s="148" t="str">
        <f t="shared" si="4"/>
        <v>MONSTER_NAME_169017</v>
      </c>
      <c r="D194" s="148" t="str">
        <f t="shared" si="5"/>
        <v>MONSTER_ICON_169017</v>
      </c>
      <c r="E194" s="51" t="str">
        <f>VLOOKUP(C194,STRING!$A:$B,2,0)</f>
        <v>츄츄 싸움꾼 Lv.69</v>
      </c>
    </row>
    <row r="195" spans="1:5">
      <c r="A195" s="148">
        <f>100000+B195*ID규칙_몬스터_레벨_단위+COUNTIF($B$4:B195,B195)</f>
        <v>171008</v>
      </c>
      <c r="B195" s="148">
        <v>71</v>
      </c>
      <c r="C195" s="148" t="str">
        <f t="shared" si="4"/>
        <v>MONSTER_NAME_171008</v>
      </c>
      <c r="D195" s="148" t="str">
        <f t="shared" si="5"/>
        <v>MONSTER_ICON_171008</v>
      </c>
      <c r="E195" s="51" t="str">
        <f>VLOOKUP(C195,STRING!$A:$B,2,0)</f>
        <v>츄츄 싸움꾼 Lv.71</v>
      </c>
    </row>
    <row r="196" spans="1:5">
      <c r="A196" s="148">
        <f>100000+B196*ID규칙_몬스터_레벨_단위+COUNTIF($B$4:B196,B196)</f>
        <v>180017</v>
      </c>
      <c r="B196" s="148">
        <v>80</v>
      </c>
      <c r="C196" s="148" t="str">
        <f t="shared" si="4"/>
        <v>MONSTER_NAME_180017</v>
      </c>
      <c r="D196" s="148" t="str">
        <f t="shared" si="5"/>
        <v>MONSTER_ICON_180017</v>
      </c>
      <c r="E196" s="51" t="str">
        <f>VLOOKUP(C196,STRING!$A:$B,2,0)</f>
        <v>츄츄 싸움꾼 Lv.80</v>
      </c>
    </row>
    <row r="197" spans="1:5">
      <c r="A197" s="148">
        <f>100000+B197*ID규칙_몬스터_레벨_단위+COUNTIF($B$4:B197,B197)</f>
        <v>188017</v>
      </c>
      <c r="B197" s="148">
        <v>88</v>
      </c>
      <c r="C197" s="148" t="str">
        <f t="shared" si="4"/>
        <v>MONSTER_NAME_188017</v>
      </c>
      <c r="D197" s="148" t="str">
        <f t="shared" si="5"/>
        <v>MONSTER_ICON_188017</v>
      </c>
      <c r="E197" s="51" t="str">
        <f>VLOOKUP(C197,STRING!$A:$B,2,0)</f>
        <v>츄츄 싸움꾼 Lv.88</v>
      </c>
    </row>
    <row r="198" spans="1:5">
      <c r="A198" s="148">
        <f>100000+B198*ID규칙_몬스터_레벨_단위+COUNTIF($B$4:B198,B198)</f>
        <v>190017</v>
      </c>
      <c r="B198" s="148">
        <v>90</v>
      </c>
      <c r="C198" s="148" t="str">
        <f t="shared" si="4"/>
        <v>MONSTER_NAME_190017</v>
      </c>
      <c r="D198" s="148" t="str">
        <f t="shared" si="5"/>
        <v>MONSTER_ICON_190017</v>
      </c>
      <c r="E198" s="51" t="str">
        <f>VLOOKUP(C198,STRING!$A:$B,2,0)</f>
        <v>츄츄 싸움꾼 Lv.90</v>
      </c>
    </row>
    <row r="199" spans="1:5">
      <c r="A199" s="148">
        <f>100000+B199*ID규칙_몬스터_레벨_단위+COUNTIF($B$4:B199,B199)</f>
        <v>115018</v>
      </c>
      <c r="B199" s="148">
        <v>15</v>
      </c>
      <c r="C199" s="148" t="str">
        <f t="shared" si="4"/>
        <v>MONSTER_NAME_115018</v>
      </c>
      <c r="D199" s="148" t="str">
        <f t="shared" si="5"/>
        <v>MONSTER_ICON_115018</v>
      </c>
      <c r="E199" s="51" t="str">
        <f>VLOOKUP(C199,STRING!$A:$B,2,0)</f>
        <v>츄츄 돌격병 Lv.15</v>
      </c>
    </row>
    <row r="200" spans="1:5">
      <c r="A200" s="148">
        <f>100000+B200*ID규칙_몬스터_레벨_단위+COUNTIF($B$4:B200,B200)</f>
        <v>134018</v>
      </c>
      <c r="B200" s="148">
        <v>34</v>
      </c>
      <c r="C200" s="148" t="str">
        <f t="shared" si="4"/>
        <v>MONSTER_NAME_134018</v>
      </c>
      <c r="D200" s="148" t="str">
        <f t="shared" si="5"/>
        <v>MONSTER_ICON_134018</v>
      </c>
      <c r="E200" s="51" t="str">
        <f>VLOOKUP(C200,STRING!$A:$B,2,0)</f>
        <v>츄츄 돌격병 Lv.34</v>
      </c>
    </row>
    <row r="201" spans="1:5">
      <c r="A201" s="148">
        <f>100000+B201*ID규칙_몬스터_레벨_단위+COUNTIF($B$4:B201,B201)</f>
        <v>136018</v>
      </c>
      <c r="B201" s="148">
        <v>36</v>
      </c>
      <c r="C201" s="148" t="str">
        <f t="shared" si="4"/>
        <v>MONSTER_NAME_136018</v>
      </c>
      <c r="D201" s="148" t="str">
        <f t="shared" si="5"/>
        <v>MONSTER_ICON_136018</v>
      </c>
      <c r="E201" s="51" t="str">
        <f>VLOOKUP(C201,STRING!$A:$B,2,0)</f>
        <v>츄츄 돌격병 Lv.36</v>
      </c>
    </row>
    <row r="202" spans="1:5">
      <c r="A202" s="148">
        <f>100000+B202*ID규칙_몬스터_레벨_단위+COUNTIF($B$4:B202,B202)</f>
        <v>138018</v>
      </c>
      <c r="B202" s="148">
        <v>38</v>
      </c>
      <c r="C202" s="148" t="str">
        <f t="shared" si="4"/>
        <v>MONSTER_NAME_138018</v>
      </c>
      <c r="D202" s="148" t="str">
        <f t="shared" si="5"/>
        <v>MONSTER_ICON_138018</v>
      </c>
      <c r="E202" s="51" t="str">
        <f>VLOOKUP(C202,STRING!$A:$B,2,0)</f>
        <v>츄츄 돌격병 Lv.38</v>
      </c>
    </row>
    <row r="203" spans="1:5">
      <c r="A203" s="148">
        <f>100000+B203*ID규칙_몬스터_레벨_단위+COUNTIF($B$4:B203,B203)</f>
        <v>147018</v>
      </c>
      <c r="B203" s="148">
        <v>47</v>
      </c>
      <c r="C203" s="148" t="str">
        <f t="shared" si="4"/>
        <v>MONSTER_NAME_147018</v>
      </c>
      <c r="D203" s="148" t="str">
        <f t="shared" si="5"/>
        <v>MONSTER_ICON_147018</v>
      </c>
      <c r="E203" s="51" t="str">
        <f>VLOOKUP(C203,STRING!$A:$B,2,0)</f>
        <v>츄츄 돌격병 Lv.47</v>
      </c>
    </row>
    <row r="204" spans="1:5">
      <c r="A204" s="148">
        <f>100000+B204*ID규칙_몬스터_레벨_단위+COUNTIF($B$4:B204,B204)</f>
        <v>154018</v>
      </c>
      <c r="B204" s="148">
        <v>54</v>
      </c>
      <c r="C204" s="148" t="str">
        <f t="shared" si="4"/>
        <v>MONSTER_NAME_154018</v>
      </c>
      <c r="D204" s="148" t="str">
        <f t="shared" si="5"/>
        <v>MONSTER_ICON_154018</v>
      </c>
      <c r="E204" s="51" t="str">
        <f>VLOOKUP(C204,STRING!$A:$B,2,0)</f>
        <v>츄츄 돌격병 Lv.54</v>
      </c>
    </row>
    <row r="205" spans="1:5">
      <c r="A205" s="148">
        <f>100000+B205*ID규칙_몬스터_레벨_단위+COUNTIF($B$4:B205,B205)</f>
        <v>159018</v>
      </c>
      <c r="B205" s="148">
        <v>59</v>
      </c>
      <c r="C205" s="148" t="str">
        <f t="shared" si="4"/>
        <v>MONSTER_NAME_159018</v>
      </c>
      <c r="D205" s="148" t="str">
        <f t="shared" si="5"/>
        <v>MONSTER_ICON_159018</v>
      </c>
      <c r="E205" s="51" t="str">
        <f>VLOOKUP(C205,STRING!$A:$B,2,0)</f>
        <v>츄츄 돌격병 Lv.59</v>
      </c>
    </row>
    <row r="206" spans="1:5">
      <c r="A206" s="148">
        <f>100000+B206*ID규칙_몬스터_레벨_단위+COUNTIF($B$4:B206,B206)</f>
        <v>169018</v>
      </c>
      <c r="B206" s="148">
        <v>69</v>
      </c>
      <c r="C206" s="148" t="str">
        <f t="shared" si="4"/>
        <v>MONSTER_NAME_169018</v>
      </c>
      <c r="D206" s="148" t="str">
        <f t="shared" si="5"/>
        <v>MONSTER_ICON_169018</v>
      </c>
      <c r="E206" s="51" t="str">
        <f>VLOOKUP(C206,STRING!$A:$B,2,0)</f>
        <v>츄츄 돌격병 Lv.69</v>
      </c>
    </row>
    <row r="207" spans="1:5">
      <c r="A207" s="148">
        <f>100000+B207*ID규칙_몬스터_레벨_단위+COUNTIF($B$4:B207,B207)</f>
        <v>171009</v>
      </c>
      <c r="B207" s="148">
        <v>71</v>
      </c>
      <c r="C207" s="148" t="str">
        <f t="shared" si="4"/>
        <v>MONSTER_NAME_171009</v>
      </c>
      <c r="D207" s="148" t="str">
        <f t="shared" si="5"/>
        <v>MONSTER_ICON_171009</v>
      </c>
      <c r="E207" s="51" t="str">
        <f>VLOOKUP(C207,STRING!$A:$B,2,0)</f>
        <v>츄츄 돌격병 Lv.71</v>
      </c>
    </row>
    <row r="208" spans="1:5">
      <c r="A208" s="148">
        <f>100000+B208*ID규칙_몬스터_레벨_단위+COUNTIF($B$4:B208,B208)</f>
        <v>180018</v>
      </c>
      <c r="B208" s="148">
        <v>80</v>
      </c>
      <c r="C208" s="148" t="str">
        <f t="shared" si="4"/>
        <v>MONSTER_NAME_180018</v>
      </c>
      <c r="D208" s="148" t="str">
        <f t="shared" si="5"/>
        <v>MONSTER_ICON_180018</v>
      </c>
      <c r="E208" s="51" t="str">
        <f>VLOOKUP(C208,STRING!$A:$B,2,0)</f>
        <v>츄츄 돌격병 Lv.80</v>
      </c>
    </row>
    <row r="209" spans="1:5">
      <c r="A209" s="148">
        <f>100000+B209*ID규칙_몬스터_레벨_단위+COUNTIF($B$4:B209,B209)</f>
        <v>188018</v>
      </c>
      <c r="B209" s="148">
        <v>88</v>
      </c>
      <c r="C209" s="148" t="str">
        <f t="shared" si="4"/>
        <v>MONSTER_NAME_188018</v>
      </c>
      <c r="D209" s="148" t="str">
        <f t="shared" si="5"/>
        <v>MONSTER_ICON_188018</v>
      </c>
      <c r="E209" s="51" t="str">
        <f>VLOOKUP(C209,STRING!$A:$B,2,0)</f>
        <v>츄츄 돌격병 Lv.88</v>
      </c>
    </row>
    <row r="210" spans="1:5">
      <c r="A210" s="148">
        <f>100000+B210*ID규칙_몬스터_레벨_단위+COUNTIF($B$4:B210,B210)</f>
        <v>190018</v>
      </c>
      <c r="B210" s="148">
        <v>90</v>
      </c>
      <c r="C210" s="148" t="str">
        <f t="shared" si="4"/>
        <v>MONSTER_NAME_190018</v>
      </c>
      <c r="D210" s="148" t="str">
        <f t="shared" si="5"/>
        <v>MONSTER_ICON_190018</v>
      </c>
      <c r="E210" s="51" t="str">
        <f>VLOOKUP(C210,STRING!$A:$B,2,0)</f>
        <v>츄츄 돌격병 Lv.90</v>
      </c>
    </row>
    <row r="211" spans="1:5">
      <c r="A211" s="148">
        <f>100000+B211*ID규칙_몬스터_레벨_단위+COUNTIF($B$4:B211,B211)</f>
        <v>115019</v>
      </c>
      <c r="B211" s="148">
        <v>15</v>
      </c>
      <c r="C211" s="148" t="str">
        <f t="shared" si="4"/>
        <v>MONSTER_NAME_115019</v>
      </c>
      <c r="D211" s="148" t="str">
        <f t="shared" si="5"/>
        <v>MONSTER_ICON_115019</v>
      </c>
      <c r="E211" s="51" t="str">
        <f>VLOOKUP(C211,STRING!$A:$B,2,0)</f>
        <v>츄츄 척탄병 Lv.15</v>
      </c>
    </row>
    <row r="212" spans="1:5">
      <c r="A212" s="148">
        <f>100000+B212*ID규칙_몬스터_레벨_단위+COUNTIF($B$4:B212,B212)</f>
        <v>134019</v>
      </c>
      <c r="B212" s="148">
        <v>34</v>
      </c>
      <c r="C212" s="148" t="str">
        <f t="shared" si="4"/>
        <v>MONSTER_NAME_134019</v>
      </c>
      <c r="D212" s="148" t="str">
        <f t="shared" si="5"/>
        <v>MONSTER_ICON_134019</v>
      </c>
      <c r="E212" s="51" t="str">
        <f>VLOOKUP(C212,STRING!$A:$B,2,0)</f>
        <v>츄츄 척탄병 Lv.34</v>
      </c>
    </row>
    <row r="213" spans="1:5">
      <c r="A213" s="148">
        <f>100000+B213*ID규칙_몬스터_레벨_단위+COUNTIF($B$4:B213,B213)</f>
        <v>136019</v>
      </c>
      <c r="B213" s="148">
        <v>36</v>
      </c>
      <c r="C213" s="148" t="str">
        <f t="shared" si="4"/>
        <v>MONSTER_NAME_136019</v>
      </c>
      <c r="D213" s="148" t="str">
        <f t="shared" si="5"/>
        <v>MONSTER_ICON_136019</v>
      </c>
      <c r="E213" s="51" t="str">
        <f>VLOOKUP(C213,STRING!$A:$B,2,0)</f>
        <v>츄츄 척탄병 Lv.36</v>
      </c>
    </row>
    <row r="214" spans="1:5">
      <c r="A214" s="148">
        <f>100000+B214*ID규칙_몬스터_레벨_단위+COUNTIF($B$4:B214,B214)</f>
        <v>138019</v>
      </c>
      <c r="B214" s="148">
        <v>38</v>
      </c>
      <c r="C214" s="148" t="str">
        <f t="shared" si="4"/>
        <v>MONSTER_NAME_138019</v>
      </c>
      <c r="D214" s="148" t="str">
        <f t="shared" si="5"/>
        <v>MONSTER_ICON_138019</v>
      </c>
      <c r="E214" s="51" t="str">
        <f>VLOOKUP(C214,STRING!$A:$B,2,0)</f>
        <v>츄츄 척탄병 Lv.38</v>
      </c>
    </row>
    <row r="215" spans="1:5">
      <c r="A215" s="148">
        <f>100000+B215*ID규칙_몬스터_레벨_단위+COUNTIF($B$4:B215,B215)</f>
        <v>147019</v>
      </c>
      <c r="B215" s="148">
        <v>47</v>
      </c>
      <c r="C215" s="148" t="str">
        <f t="shared" si="4"/>
        <v>MONSTER_NAME_147019</v>
      </c>
      <c r="D215" s="148" t="str">
        <f t="shared" si="5"/>
        <v>MONSTER_ICON_147019</v>
      </c>
      <c r="E215" s="51" t="str">
        <f>VLOOKUP(C215,STRING!$A:$B,2,0)</f>
        <v>츄츄 척탄병 Lv.47</v>
      </c>
    </row>
    <row r="216" spans="1:5">
      <c r="A216" s="148">
        <f>100000+B216*ID규칙_몬스터_레벨_단위+COUNTIF($B$4:B216,B216)</f>
        <v>154019</v>
      </c>
      <c r="B216" s="148">
        <v>54</v>
      </c>
      <c r="C216" s="148" t="str">
        <f t="shared" si="4"/>
        <v>MONSTER_NAME_154019</v>
      </c>
      <c r="D216" s="148" t="str">
        <f t="shared" si="5"/>
        <v>MONSTER_ICON_154019</v>
      </c>
      <c r="E216" s="51" t="str">
        <f>VLOOKUP(C216,STRING!$A:$B,2,0)</f>
        <v>츄츄 척탄병 Lv.54</v>
      </c>
    </row>
    <row r="217" spans="1:5">
      <c r="A217" s="148">
        <f>100000+B217*ID규칙_몬스터_레벨_단위+COUNTIF($B$4:B217,B217)</f>
        <v>159019</v>
      </c>
      <c r="B217" s="148">
        <v>59</v>
      </c>
      <c r="C217" s="148" t="str">
        <f t="shared" si="4"/>
        <v>MONSTER_NAME_159019</v>
      </c>
      <c r="D217" s="148" t="str">
        <f t="shared" si="5"/>
        <v>MONSTER_ICON_159019</v>
      </c>
      <c r="E217" s="51" t="str">
        <f>VLOOKUP(C217,STRING!$A:$B,2,0)</f>
        <v>츄츄 척탄병 Lv.59</v>
      </c>
    </row>
    <row r="218" spans="1:5">
      <c r="A218" s="148">
        <f>100000+B218*ID규칙_몬스터_레벨_단위+COUNTIF($B$4:B218,B218)</f>
        <v>169019</v>
      </c>
      <c r="B218" s="148">
        <v>69</v>
      </c>
      <c r="C218" s="148" t="str">
        <f t="shared" si="4"/>
        <v>MONSTER_NAME_169019</v>
      </c>
      <c r="D218" s="148" t="str">
        <f t="shared" si="5"/>
        <v>MONSTER_ICON_169019</v>
      </c>
      <c r="E218" s="51" t="str">
        <f>VLOOKUP(C218,STRING!$A:$B,2,0)</f>
        <v>츄츄 척탄병 Lv.69</v>
      </c>
    </row>
    <row r="219" spans="1:5">
      <c r="A219" s="148">
        <f>100000+B219*ID규칙_몬스터_레벨_단위+COUNTIF($B$4:B219,B219)</f>
        <v>171010</v>
      </c>
      <c r="B219" s="148">
        <v>71</v>
      </c>
      <c r="C219" s="148" t="str">
        <f t="shared" si="4"/>
        <v>MONSTER_NAME_171010</v>
      </c>
      <c r="D219" s="148" t="str">
        <f t="shared" si="5"/>
        <v>MONSTER_ICON_171010</v>
      </c>
      <c r="E219" s="51" t="str">
        <f>VLOOKUP(C219,STRING!$A:$B,2,0)</f>
        <v>츄츄 척탄병 Lv.71</v>
      </c>
    </row>
    <row r="220" spans="1:5">
      <c r="A220" s="148">
        <f>100000+B220*ID규칙_몬스터_레벨_단위+COUNTIF($B$4:B220,B220)</f>
        <v>180019</v>
      </c>
      <c r="B220" s="148">
        <v>80</v>
      </c>
      <c r="C220" s="148" t="str">
        <f t="shared" si="4"/>
        <v>MONSTER_NAME_180019</v>
      </c>
      <c r="D220" s="148" t="str">
        <f t="shared" ref="D220:D283" si="14">"MONSTER_ICON_"&amp;A220</f>
        <v>MONSTER_ICON_180019</v>
      </c>
      <c r="E220" s="51" t="str">
        <f>VLOOKUP(C220,STRING!$A:$B,2,0)</f>
        <v>츄츄 척탄병 Lv.80</v>
      </c>
    </row>
    <row r="221" spans="1:5">
      <c r="A221" s="148">
        <f>100000+B221*ID규칙_몬스터_레벨_단위+COUNTIF($B$4:B221,B221)</f>
        <v>188019</v>
      </c>
      <c r="B221" s="148">
        <v>88</v>
      </c>
      <c r="C221" s="148" t="str">
        <f t="shared" si="4"/>
        <v>MONSTER_NAME_188019</v>
      </c>
      <c r="D221" s="148" t="str">
        <f t="shared" si="14"/>
        <v>MONSTER_ICON_188019</v>
      </c>
      <c r="E221" s="51" t="str">
        <f>VLOOKUP(C221,STRING!$A:$B,2,0)</f>
        <v>츄츄 척탄병 Lv.88</v>
      </c>
    </row>
    <row r="222" spans="1:5">
      <c r="A222" s="148">
        <f>100000+B222*ID규칙_몬스터_레벨_단위+COUNTIF($B$4:B222,B222)</f>
        <v>190019</v>
      </c>
      <c r="B222" s="148">
        <v>90</v>
      </c>
      <c r="C222" s="148" t="str">
        <f t="shared" si="4"/>
        <v>MONSTER_NAME_190019</v>
      </c>
      <c r="D222" s="148" t="str">
        <f t="shared" si="14"/>
        <v>MONSTER_ICON_190019</v>
      </c>
      <c r="E222" s="51" t="str">
        <f>VLOOKUP(C222,STRING!$A:$B,2,0)</f>
        <v>츄츄 척탄병 Lv.90</v>
      </c>
    </row>
    <row r="223" spans="1:5">
      <c r="A223" s="148">
        <f>100000+B223*ID규칙_몬스터_레벨_단위+COUNTIF($B$4:B223,B223)</f>
        <v>115020</v>
      </c>
      <c r="B223" s="148">
        <v>15</v>
      </c>
      <c r="C223" s="148" t="str">
        <f t="shared" ref="C223:C286" si="15">"MONSTER_NAME_"&amp;A223</f>
        <v>MONSTER_NAME_115020</v>
      </c>
      <c r="D223" s="148" t="str">
        <f t="shared" si="14"/>
        <v>MONSTER_ICON_115020</v>
      </c>
      <c r="E223" s="51" t="str">
        <f>VLOOKUP(C223,STRING!$A:$B,2,0)</f>
        <v>빙탄 츄츄 Lv.15</v>
      </c>
    </row>
    <row r="224" spans="1:5">
      <c r="A224" s="148">
        <f>100000+B224*ID규칙_몬스터_레벨_단위+COUNTIF($B$4:B224,B224)</f>
        <v>134020</v>
      </c>
      <c r="B224" s="148">
        <v>34</v>
      </c>
      <c r="C224" s="148" t="str">
        <f t="shared" si="15"/>
        <v>MONSTER_NAME_134020</v>
      </c>
      <c r="D224" s="148" t="str">
        <f t="shared" si="14"/>
        <v>MONSTER_ICON_134020</v>
      </c>
      <c r="E224" s="51" t="str">
        <f>VLOOKUP(C224,STRING!$A:$B,2,0)</f>
        <v>빙탄 츄츄 Lv.34</v>
      </c>
    </row>
    <row r="225" spans="1:5">
      <c r="A225" s="148">
        <f>100000+B225*ID규칙_몬스터_레벨_단위+COUNTIF($B$4:B225,B225)</f>
        <v>136020</v>
      </c>
      <c r="B225" s="148">
        <v>36</v>
      </c>
      <c r="C225" s="148" t="str">
        <f t="shared" si="15"/>
        <v>MONSTER_NAME_136020</v>
      </c>
      <c r="D225" s="148" t="str">
        <f t="shared" si="14"/>
        <v>MONSTER_ICON_136020</v>
      </c>
      <c r="E225" s="51" t="str">
        <f>VLOOKUP(C225,STRING!$A:$B,2,0)</f>
        <v>빙탄 츄츄 Lv.36</v>
      </c>
    </row>
    <row r="226" spans="1:5">
      <c r="A226" s="148">
        <f>100000+B226*ID규칙_몬스터_레벨_단위+COUNTIF($B$4:B226,B226)</f>
        <v>138020</v>
      </c>
      <c r="B226" s="148">
        <v>38</v>
      </c>
      <c r="C226" s="148" t="str">
        <f t="shared" si="15"/>
        <v>MONSTER_NAME_138020</v>
      </c>
      <c r="D226" s="148" t="str">
        <f t="shared" si="14"/>
        <v>MONSTER_ICON_138020</v>
      </c>
      <c r="E226" s="51" t="str">
        <f>VLOOKUP(C226,STRING!$A:$B,2,0)</f>
        <v>빙탄 츄츄 Lv.38</v>
      </c>
    </row>
    <row r="227" spans="1:5">
      <c r="A227" s="148">
        <f>100000+B227*ID규칙_몬스터_레벨_단위+COUNTIF($B$4:B227,B227)</f>
        <v>147020</v>
      </c>
      <c r="B227" s="148">
        <v>47</v>
      </c>
      <c r="C227" s="148" t="str">
        <f t="shared" si="15"/>
        <v>MONSTER_NAME_147020</v>
      </c>
      <c r="D227" s="148" t="str">
        <f t="shared" si="14"/>
        <v>MONSTER_ICON_147020</v>
      </c>
      <c r="E227" s="51" t="str">
        <f>VLOOKUP(C227,STRING!$A:$B,2,0)</f>
        <v>빙탄 츄츄 Lv.47</v>
      </c>
    </row>
    <row r="228" spans="1:5">
      <c r="A228" s="148">
        <f>100000+B228*ID규칙_몬스터_레벨_단위+COUNTIF($B$4:B228,B228)</f>
        <v>154020</v>
      </c>
      <c r="B228" s="148">
        <v>54</v>
      </c>
      <c r="C228" s="148" t="str">
        <f t="shared" si="15"/>
        <v>MONSTER_NAME_154020</v>
      </c>
      <c r="D228" s="148" t="str">
        <f t="shared" si="14"/>
        <v>MONSTER_ICON_154020</v>
      </c>
      <c r="E228" s="51" t="str">
        <f>VLOOKUP(C228,STRING!$A:$B,2,0)</f>
        <v>빙탄 츄츄 Lv.54</v>
      </c>
    </row>
    <row r="229" spans="1:5">
      <c r="A229" s="148">
        <f>100000+B229*ID규칙_몬스터_레벨_단위+COUNTIF($B$4:B229,B229)</f>
        <v>159020</v>
      </c>
      <c r="B229" s="148">
        <v>59</v>
      </c>
      <c r="C229" s="148" t="str">
        <f t="shared" si="15"/>
        <v>MONSTER_NAME_159020</v>
      </c>
      <c r="D229" s="148" t="str">
        <f t="shared" si="14"/>
        <v>MONSTER_ICON_159020</v>
      </c>
      <c r="E229" s="51" t="str">
        <f>VLOOKUP(C229,STRING!$A:$B,2,0)</f>
        <v>빙탄 츄츄 Lv.59</v>
      </c>
    </row>
    <row r="230" spans="1:5">
      <c r="A230" s="148">
        <f>100000+B230*ID규칙_몬스터_레벨_단위+COUNTIF($B$4:B230,B230)</f>
        <v>169020</v>
      </c>
      <c r="B230" s="148">
        <v>69</v>
      </c>
      <c r="C230" s="148" t="str">
        <f t="shared" si="15"/>
        <v>MONSTER_NAME_169020</v>
      </c>
      <c r="D230" s="148" t="str">
        <f t="shared" si="14"/>
        <v>MONSTER_ICON_169020</v>
      </c>
      <c r="E230" s="51" t="str">
        <f>VLOOKUP(C230,STRING!$A:$B,2,0)</f>
        <v>빙탄 츄츄 Lv.69</v>
      </c>
    </row>
    <row r="231" spans="1:5">
      <c r="A231" s="148">
        <f>100000+B231*ID규칙_몬스터_레벨_단위+COUNTIF($B$4:B231,B231)</f>
        <v>171011</v>
      </c>
      <c r="B231" s="148">
        <v>71</v>
      </c>
      <c r="C231" s="148" t="str">
        <f t="shared" si="15"/>
        <v>MONSTER_NAME_171011</v>
      </c>
      <c r="D231" s="148" t="str">
        <f t="shared" si="14"/>
        <v>MONSTER_ICON_171011</v>
      </c>
      <c r="E231" s="51" t="str">
        <f>VLOOKUP(C231,STRING!$A:$B,2,0)</f>
        <v>빙탄 츄츄 Lv.71</v>
      </c>
    </row>
    <row r="232" spans="1:5">
      <c r="A232" s="148">
        <f>100000+B232*ID규칙_몬스터_레벨_단위+COUNTIF($B$4:B232,B232)</f>
        <v>180020</v>
      </c>
      <c r="B232" s="148">
        <v>80</v>
      </c>
      <c r="C232" s="148" t="str">
        <f t="shared" si="15"/>
        <v>MONSTER_NAME_180020</v>
      </c>
      <c r="D232" s="148" t="str">
        <f t="shared" si="14"/>
        <v>MONSTER_ICON_180020</v>
      </c>
      <c r="E232" s="51" t="str">
        <f>VLOOKUP(C232,STRING!$A:$B,2,0)</f>
        <v>빙탄 츄츄 Lv.80</v>
      </c>
    </row>
    <row r="233" spans="1:5">
      <c r="A233" s="148">
        <f>100000+B233*ID규칙_몬스터_레벨_단위+COUNTIF($B$4:B233,B233)</f>
        <v>188020</v>
      </c>
      <c r="B233" s="148">
        <v>88</v>
      </c>
      <c r="C233" s="148" t="str">
        <f t="shared" si="15"/>
        <v>MONSTER_NAME_188020</v>
      </c>
      <c r="D233" s="148" t="str">
        <f t="shared" si="14"/>
        <v>MONSTER_ICON_188020</v>
      </c>
      <c r="E233" s="51" t="str">
        <f>VLOOKUP(C233,STRING!$A:$B,2,0)</f>
        <v>빙탄 츄츄 Lv.88</v>
      </c>
    </row>
    <row r="234" spans="1:5">
      <c r="A234" s="148">
        <f>100000+B234*ID규칙_몬스터_레벨_단위+COUNTIF($B$4:B234,B234)</f>
        <v>190020</v>
      </c>
      <c r="B234" s="148">
        <v>90</v>
      </c>
      <c r="C234" s="148" t="str">
        <f t="shared" si="15"/>
        <v>MONSTER_NAME_190020</v>
      </c>
      <c r="D234" s="148" t="str">
        <f t="shared" si="14"/>
        <v>MONSTER_ICON_190020</v>
      </c>
      <c r="E234" s="51" t="str">
        <f>VLOOKUP(C234,STRING!$A:$B,2,0)</f>
        <v>빙탄 츄츄 Lv.90</v>
      </c>
    </row>
    <row r="235" spans="1:5">
      <c r="A235" s="148">
        <f>100000+B235*ID규칙_몬스터_레벨_단위+COUNTIF($B$4:B235,B235)</f>
        <v>115021</v>
      </c>
      <c r="B235" s="148">
        <v>15</v>
      </c>
      <c r="C235" s="148" t="str">
        <f t="shared" si="15"/>
        <v>MONSTER_NAME_115021</v>
      </c>
      <c r="D235" s="148" t="str">
        <f t="shared" si="14"/>
        <v>MONSTER_ICON_115021</v>
      </c>
      <c r="E235" s="51" t="str">
        <f>VLOOKUP(C235,STRING!$A:$B,2,0)</f>
        <v>번개탄 츄츄 Lv.15</v>
      </c>
    </row>
    <row r="236" spans="1:5">
      <c r="A236" s="148">
        <f>100000+B236*ID규칙_몬스터_레벨_단위+COUNTIF($B$4:B236,B236)</f>
        <v>134021</v>
      </c>
      <c r="B236" s="148">
        <v>34</v>
      </c>
      <c r="C236" s="148" t="str">
        <f t="shared" si="15"/>
        <v>MONSTER_NAME_134021</v>
      </c>
      <c r="D236" s="148" t="str">
        <f t="shared" si="14"/>
        <v>MONSTER_ICON_134021</v>
      </c>
      <c r="E236" s="51" t="str">
        <f>VLOOKUP(C236,STRING!$A:$B,2,0)</f>
        <v>번개탄 츄츄 Lv.34</v>
      </c>
    </row>
    <row r="237" spans="1:5">
      <c r="A237" s="148">
        <f>100000+B237*ID규칙_몬스터_레벨_단위+COUNTIF($B$4:B237,B237)</f>
        <v>136021</v>
      </c>
      <c r="B237" s="148">
        <v>36</v>
      </c>
      <c r="C237" s="148" t="str">
        <f t="shared" si="15"/>
        <v>MONSTER_NAME_136021</v>
      </c>
      <c r="D237" s="148" t="str">
        <f t="shared" si="14"/>
        <v>MONSTER_ICON_136021</v>
      </c>
      <c r="E237" s="51" t="str">
        <f>VLOOKUP(C237,STRING!$A:$B,2,0)</f>
        <v>번개탄 츄츄 Lv.36</v>
      </c>
    </row>
    <row r="238" spans="1:5">
      <c r="A238" s="148">
        <f>100000+B238*ID규칙_몬스터_레벨_단위+COUNTIF($B$4:B238,B238)</f>
        <v>138021</v>
      </c>
      <c r="B238" s="148">
        <v>38</v>
      </c>
      <c r="C238" s="148" t="str">
        <f t="shared" si="15"/>
        <v>MONSTER_NAME_138021</v>
      </c>
      <c r="D238" s="148" t="str">
        <f t="shared" si="14"/>
        <v>MONSTER_ICON_138021</v>
      </c>
      <c r="E238" s="51" t="str">
        <f>VLOOKUP(C238,STRING!$A:$B,2,0)</f>
        <v>번개탄 츄츄 Lv.38</v>
      </c>
    </row>
    <row r="239" spans="1:5">
      <c r="A239" s="148">
        <f>100000+B239*ID규칙_몬스터_레벨_단위+COUNTIF($B$4:B239,B239)</f>
        <v>147021</v>
      </c>
      <c r="B239" s="148">
        <v>47</v>
      </c>
      <c r="C239" s="148" t="str">
        <f t="shared" si="15"/>
        <v>MONSTER_NAME_147021</v>
      </c>
      <c r="D239" s="148" t="str">
        <f t="shared" si="14"/>
        <v>MONSTER_ICON_147021</v>
      </c>
      <c r="E239" s="51" t="str">
        <f>VLOOKUP(C239,STRING!$A:$B,2,0)</f>
        <v>번개탄 츄츄 Lv.47</v>
      </c>
    </row>
    <row r="240" spans="1:5">
      <c r="A240" s="148">
        <f>100000+B240*ID규칙_몬스터_레벨_단위+COUNTIF($B$4:B240,B240)</f>
        <v>154021</v>
      </c>
      <c r="B240" s="148">
        <v>54</v>
      </c>
      <c r="C240" s="148" t="str">
        <f t="shared" si="15"/>
        <v>MONSTER_NAME_154021</v>
      </c>
      <c r="D240" s="148" t="str">
        <f t="shared" si="14"/>
        <v>MONSTER_ICON_154021</v>
      </c>
      <c r="E240" s="51" t="str">
        <f>VLOOKUP(C240,STRING!$A:$B,2,0)</f>
        <v>번개탄 츄츄 Lv.54</v>
      </c>
    </row>
    <row r="241" spans="1:5">
      <c r="A241" s="148">
        <f>100000+B241*ID규칙_몬스터_레벨_단위+COUNTIF($B$4:B241,B241)</f>
        <v>159021</v>
      </c>
      <c r="B241" s="148">
        <v>59</v>
      </c>
      <c r="C241" s="148" t="str">
        <f t="shared" si="15"/>
        <v>MONSTER_NAME_159021</v>
      </c>
      <c r="D241" s="148" t="str">
        <f t="shared" si="14"/>
        <v>MONSTER_ICON_159021</v>
      </c>
      <c r="E241" s="51" t="str">
        <f>VLOOKUP(C241,STRING!$A:$B,2,0)</f>
        <v>번개탄 츄츄 Lv.59</v>
      </c>
    </row>
    <row r="242" spans="1:5">
      <c r="A242" s="148">
        <f>100000+B242*ID규칙_몬스터_레벨_단위+COUNTIF($B$4:B242,B242)</f>
        <v>169021</v>
      </c>
      <c r="B242" s="148">
        <v>69</v>
      </c>
      <c r="C242" s="148" t="str">
        <f t="shared" si="15"/>
        <v>MONSTER_NAME_169021</v>
      </c>
      <c r="D242" s="148" t="str">
        <f t="shared" si="14"/>
        <v>MONSTER_ICON_169021</v>
      </c>
      <c r="E242" s="51" t="str">
        <f>VLOOKUP(C242,STRING!$A:$B,2,0)</f>
        <v>번개탄 츄츄 Lv.69</v>
      </c>
    </row>
    <row r="243" spans="1:5">
      <c r="A243" s="148">
        <f>100000+B243*ID규칙_몬스터_레벨_단위+COUNTIF($B$4:B243,B243)</f>
        <v>171012</v>
      </c>
      <c r="B243" s="148">
        <v>71</v>
      </c>
      <c r="C243" s="148" t="str">
        <f t="shared" si="15"/>
        <v>MONSTER_NAME_171012</v>
      </c>
      <c r="D243" s="148" t="str">
        <f t="shared" si="14"/>
        <v>MONSTER_ICON_171012</v>
      </c>
      <c r="E243" s="51" t="str">
        <f>VLOOKUP(C243,STRING!$A:$B,2,0)</f>
        <v>번개탄 츄츄 Lv.71</v>
      </c>
    </row>
    <row r="244" spans="1:5">
      <c r="A244" s="148">
        <f>100000+B244*ID규칙_몬스터_레벨_단위+COUNTIF($B$4:B244,B244)</f>
        <v>180021</v>
      </c>
      <c r="B244" s="148">
        <v>80</v>
      </c>
      <c r="C244" s="148" t="str">
        <f t="shared" si="15"/>
        <v>MONSTER_NAME_180021</v>
      </c>
      <c r="D244" s="148" t="str">
        <f t="shared" si="14"/>
        <v>MONSTER_ICON_180021</v>
      </c>
      <c r="E244" s="51" t="str">
        <f>VLOOKUP(C244,STRING!$A:$B,2,0)</f>
        <v>번개탄 츄츄 Lv.80</v>
      </c>
    </row>
    <row r="245" spans="1:5">
      <c r="A245" s="148">
        <f>100000+B245*ID규칙_몬스터_레벨_단위+COUNTIF($B$4:B245,B245)</f>
        <v>188021</v>
      </c>
      <c r="B245" s="148">
        <v>88</v>
      </c>
      <c r="C245" s="148" t="str">
        <f t="shared" si="15"/>
        <v>MONSTER_NAME_188021</v>
      </c>
      <c r="D245" s="148" t="str">
        <f t="shared" si="14"/>
        <v>MONSTER_ICON_188021</v>
      </c>
      <c r="E245" s="51" t="str">
        <f>VLOOKUP(C245,STRING!$A:$B,2,0)</f>
        <v>번개탄 츄츄 Lv.88</v>
      </c>
    </row>
    <row r="246" spans="1:5">
      <c r="A246" s="148">
        <f>100000+B246*ID규칙_몬스터_레벨_단위+COUNTIF($B$4:B246,B246)</f>
        <v>190021</v>
      </c>
      <c r="B246" s="148">
        <v>90</v>
      </c>
      <c r="C246" s="148" t="str">
        <f t="shared" si="15"/>
        <v>MONSTER_NAME_190021</v>
      </c>
      <c r="D246" s="148" t="str">
        <f t="shared" si="14"/>
        <v>MONSTER_ICON_190021</v>
      </c>
      <c r="E246" s="51" t="str">
        <f>VLOOKUP(C246,STRING!$A:$B,2,0)</f>
        <v>번개탄 츄츄 Lv.90</v>
      </c>
    </row>
    <row r="247" spans="1:5">
      <c r="A247" s="148">
        <f>100000+B247*ID규칙_몬스터_레벨_단위+COUNTIF($B$4:B247,B247)</f>
        <v>115022</v>
      </c>
      <c r="B247" s="148">
        <v>15</v>
      </c>
      <c r="C247" s="148" t="str">
        <f t="shared" si="15"/>
        <v>MONSTER_NAME_115022</v>
      </c>
      <c r="D247" s="148" t="str">
        <f t="shared" si="14"/>
        <v>MONSTER_ICON_115022</v>
      </c>
      <c r="E247" s="51" t="str">
        <f>VLOOKUP(C247,STRING!$A:$B,2,0)</f>
        <v>나무방패 츄츄 Lv.15</v>
      </c>
    </row>
    <row r="248" spans="1:5">
      <c r="A248" s="148">
        <f>100000+B248*ID규칙_몬스터_레벨_단위+COUNTIF($B$4:B248,B248)</f>
        <v>134022</v>
      </c>
      <c r="B248" s="148">
        <v>34</v>
      </c>
      <c r="C248" s="148" t="str">
        <f t="shared" si="15"/>
        <v>MONSTER_NAME_134022</v>
      </c>
      <c r="D248" s="148" t="str">
        <f t="shared" si="14"/>
        <v>MONSTER_ICON_134022</v>
      </c>
      <c r="E248" s="51" t="str">
        <f>VLOOKUP(C248,STRING!$A:$B,2,0)</f>
        <v>나무방패 츄츄 Lv.34</v>
      </c>
    </row>
    <row r="249" spans="1:5">
      <c r="A249" s="148">
        <f>100000+B249*ID규칙_몬스터_레벨_단위+COUNTIF($B$4:B249,B249)</f>
        <v>136022</v>
      </c>
      <c r="B249" s="148">
        <v>36</v>
      </c>
      <c r="C249" s="148" t="str">
        <f t="shared" si="15"/>
        <v>MONSTER_NAME_136022</v>
      </c>
      <c r="D249" s="148" t="str">
        <f t="shared" si="14"/>
        <v>MONSTER_ICON_136022</v>
      </c>
      <c r="E249" s="51" t="str">
        <f>VLOOKUP(C249,STRING!$A:$B,2,0)</f>
        <v>나무방패 츄츄 Lv.36</v>
      </c>
    </row>
    <row r="250" spans="1:5">
      <c r="A250" s="148">
        <f>100000+B250*ID규칙_몬스터_레벨_단위+COUNTIF($B$4:B250,B250)</f>
        <v>138022</v>
      </c>
      <c r="B250" s="148">
        <v>38</v>
      </c>
      <c r="C250" s="148" t="str">
        <f t="shared" si="15"/>
        <v>MONSTER_NAME_138022</v>
      </c>
      <c r="D250" s="148" t="str">
        <f t="shared" si="14"/>
        <v>MONSTER_ICON_138022</v>
      </c>
      <c r="E250" s="51" t="str">
        <f>VLOOKUP(C250,STRING!$A:$B,2,0)</f>
        <v>나무방패 츄츄 Lv.38</v>
      </c>
    </row>
    <row r="251" spans="1:5">
      <c r="A251" s="148">
        <f>100000+B251*ID규칙_몬스터_레벨_단위+COUNTIF($B$4:B251,B251)</f>
        <v>147022</v>
      </c>
      <c r="B251" s="148">
        <v>47</v>
      </c>
      <c r="C251" s="148" t="str">
        <f t="shared" si="15"/>
        <v>MONSTER_NAME_147022</v>
      </c>
      <c r="D251" s="148" t="str">
        <f t="shared" si="14"/>
        <v>MONSTER_ICON_147022</v>
      </c>
      <c r="E251" s="51" t="str">
        <f>VLOOKUP(C251,STRING!$A:$B,2,0)</f>
        <v>나무방패 츄츄 Lv.47</v>
      </c>
    </row>
    <row r="252" spans="1:5">
      <c r="A252" s="148">
        <f>100000+B252*ID규칙_몬스터_레벨_단위+COUNTIF($B$4:B252,B252)</f>
        <v>154022</v>
      </c>
      <c r="B252" s="148">
        <v>54</v>
      </c>
      <c r="C252" s="148" t="str">
        <f t="shared" si="15"/>
        <v>MONSTER_NAME_154022</v>
      </c>
      <c r="D252" s="148" t="str">
        <f t="shared" si="14"/>
        <v>MONSTER_ICON_154022</v>
      </c>
      <c r="E252" s="51" t="str">
        <f>VLOOKUP(C252,STRING!$A:$B,2,0)</f>
        <v>나무방패 츄츄 Lv.54</v>
      </c>
    </row>
    <row r="253" spans="1:5">
      <c r="A253" s="148">
        <f>100000+B253*ID규칙_몬스터_레벨_단위+COUNTIF($B$4:B253,B253)</f>
        <v>159022</v>
      </c>
      <c r="B253" s="148">
        <v>59</v>
      </c>
      <c r="C253" s="148" t="str">
        <f t="shared" si="15"/>
        <v>MONSTER_NAME_159022</v>
      </c>
      <c r="D253" s="148" t="str">
        <f t="shared" si="14"/>
        <v>MONSTER_ICON_159022</v>
      </c>
      <c r="E253" s="51" t="str">
        <f>VLOOKUP(C253,STRING!$A:$B,2,0)</f>
        <v>나무방패 츄츄 Lv.59</v>
      </c>
    </row>
    <row r="254" spans="1:5">
      <c r="A254" s="148">
        <f>100000+B254*ID규칙_몬스터_레벨_단위+COUNTIF($B$4:B254,B254)</f>
        <v>169022</v>
      </c>
      <c r="B254" s="148">
        <v>69</v>
      </c>
      <c r="C254" s="148" t="str">
        <f t="shared" si="15"/>
        <v>MONSTER_NAME_169022</v>
      </c>
      <c r="D254" s="148" t="str">
        <f t="shared" si="14"/>
        <v>MONSTER_ICON_169022</v>
      </c>
      <c r="E254" s="51" t="str">
        <f>VLOOKUP(C254,STRING!$A:$B,2,0)</f>
        <v>나무방패 츄츄 Lv.69</v>
      </c>
    </row>
    <row r="255" spans="1:5">
      <c r="A255" s="148">
        <f>100000+B255*ID규칙_몬스터_레벨_단위+COUNTIF($B$4:B255,B255)</f>
        <v>171013</v>
      </c>
      <c r="B255" s="148">
        <v>71</v>
      </c>
      <c r="C255" s="148" t="str">
        <f t="shared" si="15"/>
        <v>MONSTER_NAME_171013</v>
      </c>
      <c r="D255" s="148" t="str">
        <f t="shared" si="14"/>
        <v>MONSTER_ICON_171013</v>
      </c>
      <c r="E255" s="51" t="str">
        <f>VLOOKUP(C255,STRING!$A:$B,2,0)</f>
        <v>나무방패 츄츄 Lv.71</v>
      </c>
    </row>
    <row r="256" spans="1:5">
      <c r="A256" s="148">
        <f>100000+B256*ID규칙_몬스터_레벨_단위+COUNTIF($B$4:B256,B256)</f>
        <v>180022</v>
      </c>
      <c r="B256" s="148">
        <v>80</v>
      </c>
      <c r="C256" s="148" t="str">
        <f t="shared" si="15"/>
        <v>MONSTER_NAME_180022</v>
      </c>
      <c r="D256" s="148" t="str">
        <f t="shared" si="14"/>
        <v>MONSTER_ICON_180022</v>
      </c>
      <c r="E256" s="51" t="str">
        <f>VLOOKUP(C256,STRING!$A:$B,2,0)</f>
        <v>나무방패 츄츄 Lv.80</v>
      </c>
    </row>
    <row r="257" spans="1:5">
      <c r="A257" s="148">
        <f>100000+B257*ID규칙_몬스터_레벨_단위+COUNTIF($B$4:B257,B257)</f>
        <v>188022</v>
      </c>
      <c r="B257" s="148">
        <v>88</v>
      </c>
      <c r="C257" s="148" t="str">
        <f t="shared" si="15"/>
        <v>MONSTER_NAME_188022</v>
      </c>
      <c r="D257" s="148" t="str">
        <f t="shared" si="14"/>
        <v>MONSTER_ICON_188022</v>
      </c>
      <c r="E257" s="51" t="str">
        <f>VLOOKUP(C257,STRING!$A:$B,2,0)</f>
        <v>나무방패 츄츄 Lv.88</v>
      </c>
    </row>
    <row r="258" spans="1:5">
      <c r="A258" s="148">
        <f>100000+B258*ID규칙_몬스터_레벨_단위+COUNTIF($B$4:B258,B258)</f>
        <v>190022</v>
      </c>
      <c r="B258" s="148">
        <v>90</v>
      </c>
      <c r="C258" s="148" t="str">
        <f t="shared" si="15"/>
        <v>MONSTER_NAME_190022</v>
      </c>
      <c r="D258" s="148" t="str">
        <f t="shared" si="14"/>
        <v>MONSTER_ICON_190022</v>
      </c>
      <c r="E258" s="51" t="str">
        <f>VLOOKUP(C258,STRING!$A:$B,2,0)</f>
        <v>나무방패 츄츄 Lv.90</v>
      </c>
    </row>
    <row r="259" spans="1:5">
      <c r="A259" s="148">
        <f>100000+B259*ID규칙_몬스터_레벨_단위+COUNTIF($B$4:B259,B259)</f>
        <v>115023</v>
      </c>
      <c r="B259" s="148">
        <v>15</v>
      </c>
      <c r="C259" s="148" t="str">
        <f t="shared" si="15"/>
        <v>MONSTER_NAME_115023</v>
      </c>
      <c r="D259" s="148" t="str">
        <f t="shared" si="14"/>
        <v>MONSTER_ICON_115023</v>
      </c>
      <c r="E259" s="51" t="str">
        <f>VLOOKUP(C259,STRING!$A:$B,2,0)</f>
        <v>돌방패 츄츄 Lv.15</v>
      </c>
    </row>
    <row r="260" spans="1:5">
      <c r="A260" s="148">
        <f>100000+B260*ID규칙_몬스터_레벨_단위+COUNTIF($B$4:B260,B260)</f>
        <v>134023</v>
      </c>
      <c r="B260" s="148">
        <v>34</v>
      </c>
      <c r="C260" s="148" t="str">
        <f t="shared" si="15"/>
        <v>MONSTER_NAME_134023</v>
      </c>
      <c r="D260" s="148" t="str">
        <f t="shared" si="14"/>
        <v>MONSTER_ICON_134023</v>
      </c>
      <c r="E260" s="51" t="str">
        <f>VLOOKUP(C260,STRING!$A:$B,2,0)</f>
        <v>돌방패 츄츄 Lv.34</v>
      </c>
    </row>
    <row r="261" spans="1:5">
      <c r="A261" s="148">
        <f>100000+B261*ID규칙_몬스터_레벨_단위+COUNTIF($B$4:B261,B261)</f>
        <v>136023</v>
      </c>
      <c r="B261" s="148">
        <v>36</v>
      </c>
      <c r="C261" s="148" t="str">
        <f t="shared" si="15"/>
        <v>MONSTER_NAME_136023</v>
      </c>
      <c r="D261" s="148" t="str">
        <f t="shared" si="14"/>
        <v>MONSTER_ICON_136023</v>
      </c>
      <c r="E261" s="51" t="str">
        <f>VLOOKUP(C261,STRING!$A:$B,2,0)</f>
        <v>돌방패 츄츄 Lv.36</v>
      </c>
    </row>
    <row r="262" spans="1:5">
      <c r="A262" s="148">
        <f>100000+B262*ID규칙_몬스터_레벨_단위+COUNTIF($B$4:B262,B262)</f>
        <v>138023</v>
      </c>
      <c r="B262" s="148">
        <v>38</v>
      </c>
      <c r="C262" s="148" t="str">
        <f t="shared" si="15"/>
        <v>MONSTER_NAME_138023</v>
      </c>
      <c r="D262" s="148" t="str">
        <f t="shared" si="14"/>
        <v>MONSTER_ICON_138023</v>
      </c>
      <c r="E262" s="51" t="str">
        <f>VLOOKUP(C262,STRING!$A:$B,2,0)</f>
        <v>돌방패 츄츄 Lv.38</v>
      </c>
    </row>
    <row r="263" spans="1:5">
      <c r="A263" s="148">
        <f>100000+B263*ID규칙_몬스터_레벨_단위+COUNTIF($B$4:B263,B263)</f>
        <v>147023</v>
      </c>
      <c r="B263" s="148">
        <v>47</v>
      </c>
      <c r="C263" s="148" t="str">
        <f t="shared" si="15"/>
        <v>MONSTER_NAME_147023</v>
      </c>
      <c r="D263" s="148" t="str">
        <f t="shared" si="14"/>
        <v>MONSTER_ICON_147023</v>
      </c>
      <c r="E263" s="51" t="str">
        <f>VLOOKUP(C263,STRING!$A:$B,2,0)</f>
        <v>돌방패 츄츄 Lv.47</v>
      </c>
    </row>
    <row r="264" spans="1:5">
      <c r="A264" s="148">
        <f>100000+B264*ID규칙_몬스터_레벨_단위+COUNTIF($B$4:B264,B264)</f>
        <v>154023</v>
      </c>
      <c r="B264" s="148">
        <v>54</v>
      </c>
      <c r="C264" s="148" t="str">
        <f t="shared" si="15"/>
        <v>MONSTER_NAME_154023</v>
      </c>
      <c r="D264" s="148" t="str">
        <f t="shared" si="14"/>
        <v>MONSTER_ICON_154023</v>
      </c>
      <c r="E264" s="51" t="str">
        <f>VLOOKUP(C264,STRING!$A:$B,2,0)</f>
        <v>돌방패 츄츄 Lv.54</v>
      </c>
    </row>
    <row r="265" spans="1:5">
      <c r="A265" s="148">
        <f>100000+B265*ID규칙_몬스터_레벨_단위+COUNTIF($B$4:B265,B265)</f>
        <v>159023</v>
      </c>
      <c r="B265" s="148">
        <v>59</v>
      </c>
      <c r="C265" s="148" t="str">
        <f t="shared" si="15"/>
        <v>MONSTER_NAME_159023</v>
      </c>
      <c r="D265" s="148" t="str">
        <f t="shared" si="14"/>
        <v>MONSTER_ICON_159023</v>
      </c>
      <c r="E265" s="51" t="str">
        <f>VLOOKUP(C265,STRING!$A:$B,2,0)</f>
        <v>돌방패 츄츄 Lv.59</v>
      </c>
    </row>
    <row r="266" spans="1:5">
      <c r="A266" s="148">
        <f>100000+B266*ID규칙_몬스터_레벨_단위+COUNTIF($B$4:B266,B266)</f>
        <v>169023</v>
      </c>
      <c r="B266" s="148">
        <v>69</v>
      </c>
      <c r="C266" s="148" t="str">
        <f t="shared" si="15"/>
        <v>MONSTER_NAME_169023</v>
      </c>
      <c r="D266" s="148" t="str">
        <f t="shared" si="14"/>
        <v>MONSTER_ICON_169023</v>
      </c>
      <c r="E266" s="51" t="str">
        <f>VLOOKUP(C266,STRING!$A:$B,2,0)</f>
        <v>돌방패 츄츄 Lv.69</v>
      </c>
    </row>
    <row r="267" spans="1:5">
      <c r="A267" s="148">
        <f>100000+B267*ID규칙_몬스터_레벨_단위+COUNTIF($B$4:B267,B267)</f>
        <v>171014</v>
      </c>
      <c r="B267" s="148">
        <v>71</v>
      </c>
      <c r="C267" s="148" t="str">
        <f t="shared" si="15"/>
        <v>MONSTER_NAME_171014</v>
      </c>
      <c r="D267" s="148" t="str">
        <f t="shared" si="14"/>
        <v>MONSTER_ICON_171014</v>
      </c>
      <c r="E267" s="51" t="str">
        <f>VLOOKUP(C267,STRING!$A:$B,2,0)</f>
        <v>돌방패 츄츄 Lv.71</v>
      </c>
    </row>
    <row r="268" spans="1:5">
      <c r="A268" s="148">
        <f>100000+B268*ID규칙_몬스터_레벨_단위+COUNTIF($B$4:B268,B268)</f>
        <v>180023</v>
      </c>
      <c r="B268" s="148">
        <v>80</v>
      </c>
      <c r="C268" s="148" t="str">
        <f t="shared" si="15"/>
        <v>MONSTER_NAME_180023</v>
      </c>
      <c r="D268" s="148" t="str">
        <f t="shared" si="14"/>
        <v>MONSTER_ICON_180023</v>
      </c>
      <c r="E268" s="51" t="str">
        <f>VLOOKUP(C268,STRING!$A:$B,2,0)</f>
        <v>돌방패 츄츄 Lv.80</v>
      </c>
    </row>
    <row r="269" spans="1:5">
      <c r="A269" s="148">
        <f>100000+B269*ID규칙_몬스터_레벨_단위+COUNTIF($B$4:B269,B269)</f>
        <v>188023</v>
      </c>
      <c r="B269" s="148">
        <v>88</v>
      </c>
      <c r="C269" s="148" t="str">
        <f t="shared" si="15"/>
        <v>MONSTER_NAME_188023</v>
      </c>
      <c r="D269" s="148" t="str">
        <f t="shared" si="14"/>
        <v>MONSTER_ICON_188023</v>
      </c>
      <c r="E269" s="51" t="str">
        <f>VLOOKUP(C269,STRING!$A:$B,2,0)</f>
        <v>돌방패 츄츄 Lv.88</v>
      </c>
    </row>
    <row r="270" spans="1:5">
      <c r="A270" s="148">
        <f>100000+B270*ID규칙_몬스터_레벨_단위+COUNTIF($B$4:B270,B270)</f>
        <v>190023</v>
      </c>
      <c r="B270" s="148">
        <v>90</v>
      </c>
      <c r="C270" s="148" t="str">
        <f t="shared" si="15"/>
        <v>MONSTER_NAME_190023</v>
      </c>
      <c r="D270" s="148" t="str">
        <f t="shared" si="14"/>
        <v>MONSTER_ICON_190023</v>
      </c>
      <c r="E270" s="51" t="str">
        <f>VLOOKUP(C270,STRING!$A:$B,2,0)</f>
        <v>돌방패 츄츄 Lv.90</v>
      </c>
    </row>
    <row r="271" spans="1:5">
      <c r="A271" s="148">
        <f>100000+B271*ID규칙_몬스터_레벨_단위+COUNTIF($B$4:B271,B271)</f>
        <v>115024</v>
      </c>
      <c r="B271" s="148">
        <v>15</v>
      </c>
      <c r="C271" s="148" t="str">
        <f t="shared" si="15"/>
        <v>MONSTER_NAME_115024</v>
      </c>
      <c r="D271" s="148" t="str">
        <f t="shared" si="14"/>
        <v>MONSTER_ICON_115024</v>
      </c>
      <c r="E271" s="51" t="str">
        <f>VLOOKUP(C271,STRING!$A:$B,2,0)</f>
        <v>얼음방패 츄츄 Lv.15</v>
      </c>
    </row>
    <row r="272" spans="1:5">
      <c r="A272" s="148">
        <f>100000+B272*ID규칙_몬스터_레벨_단위+COUNTIF($B$4:B272,B272)</f>
        <v>134024</v>
      </c>
      <c r="B272" s="148">
        <v>34</v>
      </c>
      <c r="C272" s="148" t="str">
        <f t="shared" si="15"/>
        <v>MONSTER_NAME_134024</v>
      </c>
      <c r="D272" s="148" t="str">
        <f t="shared" si="14"/>
        <v>MONSTER_ICON_134024</v>
      </c>
      <c r="E272" s="51" t="str">
        <f>VLOOKUP(C272,STRING!$A:$B,2,0)</f>
        <v>얼음방패 츄츄 Lv.34</v>
      </c>
    </row>
    <row r="273" spans="1:5">
      <c r="A273" s="148">
        <f>100000+B273*ID규칙_몬스터_레벨_단위+COUNTIF($B$4:B273,B273)</f>
        <v>136024</v>
      </c>
      <c r="B273" s="148">
        <v>36</v>
      </c>
      <c r="C273" s="148" t="str">
        <f t="shared" si="15"/>
        <v>MONSTER_NAME_136024</v>
      </c>
      <c r="D273" s="148" t="str">
        <f t="shared" si="14"/>
        <v>MONSTER_ICON_136024</v>
      </c>
      <c r="E273" s="51" t="str">
        <f>VLOOKUP(C273,STRING!$A:$B,2,0)</f>
        <v>얼음방패 츄츄 Lv.36</v>
      </c>
    </row>
    <row r="274" spans="1:5">
      <c r="A274" s="148">
        <f>100000+B274*ID규칙_몬스터_레벨_단위+COUNTIF($B$4:B274,B274)</f>
        <v>138024</v>
      </c>
      <c r="B274" s="148">
        <v>38</v>
      </c>
      <c r="C274" s="148" t="str">
        <f t="shared" si="15"/>
        <v>MONSTER_NAME_138024</v>
      </c>
      <c r="D274" s="148" t="str">
        <f t="shared" si="14"/>
        <v>MONSTER_ICON_138024</v>
      </c>
      <c r="E274" s="51" t="str">
        <f>VLOOKUP(C274,STRING!$A:$B,2,0)</f>
        <v>얼음방패 츄츄 Lv.38</v>
      </c>
    </row>
    <row r="275" spans="1:5">
      <c r="A275" s="148">
        <f>100000+B275*ID규칙_몬스터_레벨_단위+COUNTIF($B$4:B275,B275)</f>
        <v>147024</v>
      </c>
      <c r="B275" s="148">
        <v>47</v>
      </c>
      <c r="C275" s="148" t="str">
        <f t="shared" si="15"/>
        <v>MONSTER_NAME_147024</v>
      </c>
      <c r="D275" s="148" t="str">
        <f t="shared" si="14"/>
        <v>MONSTER_ICON_147024</v>
      </c>
      <c r="E275" s="51" t="str">
        <f>VLOOKUP(C275,STRING!$A:$B,2,0)</f>
        <v>얼음방패 츄츄 Lv.47</v>
      </c>
    </row>
    <row r="276" spans="1:5">
      <c r="A276" s="148">
        <f>100000+B276*ID규칙_몬스터_레벨_단위+COUNTIF($B$4:B276,B276)</f>
        <v>154024</v>
      </c>
      <c r="B276" s="148">
        <v>54</v>
      </c>
      <c r="C276" s="148" t="str">
        <f t="shared" si="15"/>
        <v>MONSTER_NAME_154024</v>
      </c>
      <c r="D276" s="148" t="str">
        <f t="shared" si="14"/>
        <v>MONSTER_ICON_154024</v>
      </c>
      <c r="E276" s="51" t="str">
        <f>VLOOKUP(C276,STRING!$A:$B,2,0)</f>
        <v>얼음방패 츄츄 Lv.54</v>
      </c>
    </row>
    <row r="277" spans="1:5">
      <c r="A277" s="148">
        <f>100000+B277*ID규칙_몬스터_레벨_단위+COUNTIF($B$4:B277,B277)</f>
        <v>159024</v>
      </c>
      <c r="B277" s="148">
        <v>59</v>
      </c>
      <c r="C277" s="148" t="str">
        <f t="shared" si="15"/>
        <v>MONSTER_NAME_159024</v>
      </c>
      <c r="D277" s="148" t="str">
        <f t="shared" si="14"/>
        <v>MONSTER_ICON_159024</v>
      </c>
      <c r="E277" s="51" t="str">
        <f>VLOOKUP(C277,STRING!$A:$B,2,0)</f>
        <v>얼음방패 츄츄 Lv.59</v>
      </c>
    </row>
    <row r="278" spans="1:5">
      <c r="A278" s="148">
        <f>100000+B278*ID규칙_몬스터_레벨_단위+COUNTIF($B$4:B278,B278)</f>
        <v>169024</v>
      </c>
      <c r="B278" s="148">
        <v>69</v>
      </c>
      <c r="C278" s="148" t="str">
        <f t="shared" si="15"/>
        <v>MONSTER_NAME_169024</v>
      </c>
      <c r="D278" s="148" t="str">
        <f t="shared" si="14"/>
        <v>MONSTER_ICON_169024</v>
      </c>
      <c r="E278" s="51" t="str">
        <f>VLOOKUP(C278,STRING!$A:$B,2,0)</f>
        <v>얼음방패 츄츄 Lv.69</v>
      </c>
    </row>
    <row r="279" spans="1:5">
      <c r="A279" s="148">
        <f>100000+B279*ID규칙_몬스터_레벨_단위+COUNTIF($B$4:B279,B279)</f>
        <v>171015</v>
      </c>
      <c r="B279" s="148">
        <v>71</v>
      </c>
      <c r="C279" s="148" t="str">
        <f t="shared" si="15"/>
        <v>MONSTER_NAME_171015</v>
      </c>
      <c r="D279" s="148" t="str">
        <f t="shared" si="14"/>
        <v>MONSTER_ICON_171015</v>
      </c>
      <c r="E279" s="51" t="str">
        <f>VLOOKUP(C279,STRING!$A:$B,2,0)</f>
        <v>얼음방패 츄츄 Lv.71</v>
      </c>
    </row>
    <row r="280" spans="1:5">
      <c r="A280" s="148">
        <f>100000+B280*ID규칙_몬스터_레벨_단위+COUNTIF($B$4:B280,B280)</f>
        <v>180024</v>
      </c>
      <c r="B280" s="148">
        <v>80</v>
      </c>
      <c r="C280" s="148" t="str">
        <f t="shared" si="15"/>
        <v>MONSTER_NAME_180024</v>
      </c>
      <c r="D280" s="148" t="str">
        <f t="shared" si="14"/>
        <v>MONSTER_ICON_180024</v>
      </c>
      <c r="E280" s="51" t="str">
        <f>VLOOKUP(C280,STRING!$A:$B,2,0)</f>
        <v>얼음방패 츄츄 Lv.80</v>
      </c>
    </row>
    <row r="281" spans="1:5">
      <c r="A281" s="148">
        <f>100000+B281*ID규칙_몬스터_레벨_단위+COUNTIF($B$4:B281,B281)</f>
        <v>188024</v>
      </c>
      <c r="B281" s="148">
        <v>88</v>
      </c>
      <c r="C281" s="148" t="str">
        <f t="shared" si="15"/>
        <v>MONSTER_NAME_188024</v>
      </c>
      <c r="D281" s="148" t="str">
        <f t="shared" si="14"/>
        <v>MONSTER_ICON_188024</v>
      </c>
      <c r="E281" s="51" t="str">
        <f>VLOOKUP(C281,STRING!$A:$B,2,0)</f>
        <v>얼음방패 츄츄 Lv.88</v>
      </c>
    </row>
    <row r="282" spans="1:5">
      <c r="A282" s="148">
        <f>100000+B282*ID규칙_몬스터_레벨_단위+COUNTIF($B$4:B282,B282)</f>
        <v>190024</v>
      </c>
      <c r="B282" s="148">
        <v>90</v>
      </c>
      <c r="C282" s="148" t="str">
        <f t="shared" si="15"/>
        <v>MONSTER_NAME_190024</v>
      </c>
      <c r="D282" s="148" t="str">
        <f t="shared" si="14"/>
        <v>MONSTER_ICON_190024</v>
      </c>
      <c r="E282" s="51" t="str">
        <f>VLOOKUP(C282,STRING!$A:$B,2,0)</f>
        <v>얼음방패 츄츄 Lv.90</v>
      </c>
    </row>
    <row r="283" spans="1:5">
      <c r="A283" s="148">
        <f>100000+B283*ID규칙_몬스터_레벨_단위+COUNTIF($B$4:B283,B283)</f>
        <v>115025</v>
      </c>
      <c r="B283" s="148">
        <v>15</v>
      </c>
      <c r="C283" s="148" t="str">
        <f t="shared" si="15"/>
        <v>MONSTER_NAME_115025</v>
      </c>
      <c r="D283" s="148" t="str">
        <f t="shared" si="14"/>
        <v>MONSTER_ICON_115025</v>
      </c>
      <c r="E283" s="51" t="str">
        <f>VLOOKUP(C283,STRING!$A:$B,2,0)</f>
        <v>츄츄 번개 궁수 Lv.15</v>
      </c>
    </row>
    <row r="284" spans="1:5">
      <c r="A284" s="148">
        <f>100000+B284*ID규칙_몬스터_레벨_단위+COUNTIF($B$4:B284,B284)</f>
        <v>134025</v>
      </c>
      <c r="B284" s="148">
        <v>34</v>
      </c>
      <c r="C284" s="148" t="str">
        <f t="shared" si="15"/>
        <v>MONSTER_NAME_134025</v>
      </c>
      <c r="D284" s="148" t="str">
        <f t="shared" ref="D284:D379" si="16">"MONSTER_ICON_"&amp;A284</f>
        <v>MONSTER_ICON_134025</v>
      </c>
      <c r="E284" s="51" t="str">
        <f>VLOOKUP(C284,STRING!$A:$B,2,0)</f>
        <v>츄츄 번개 궁수 Lv.34</v>
      </c>
    </row>
    <row r="285" spans="1:5">
      <c r="A285" s="148">
        <f>100000+B285*ID규칙_몬스터_레벨_단위+COUNTIF($B$4:B285,B285)</f>
        <v>136025</v>
      </c>
      <c r="B285" s="148">
        <v>36</v>
      </c>
      <c r="C285" s="148" t="str">
        <f t="shared" si="15"/>
        <v>MONSTER_NAME_136025</v>
      </c>
      <c r="D285" s="148" t="str">
        <f t="shared" si="16"/>
        <v>MONSTER_ICON_136025</v>
      </c>
      <c r="E285" s="51" t="str">
        <f>VLOOKUP(C285,STRING!$A:$B,2,0)</f>
        <v>츄츄 번개 궁수 Lv.36</v>
      </c>
    </row>
    <row r="286" spans="1:5">
      <c r="A286" s="148">
        <f>100000+B286*ID규칙_몬스터_레벨_단위+COUNTIF($B$4:B286,B286)</f>
        <v>138025</v>
      </c>
      <c r="B286" s="148">
        <v>38</v>
      </c>
      <c r="C286" s="148" t="str">
        <f t="shared" si="15"/>
        <v>MONSTER_NAME_138025</v>
      </c>
      <c r="D286" s="148" t="str">
        <f t="shared" si="16"/>
        <v>MONSTER_ICON_138025</v>
      </c>
      <c r="E286" s="51" t="str">
        <f>VLOOKUP(C286,STRING!$A:$B,2,0)</f>
        <v>츄츄 번개 궁수 Lv.38</v>
      </c>
    </row>
    <row r="287" spans="1:5">
      <c r="A287" s="148">
        <f>100000+B287*ID규칙_몬스터_레벨_단위+COUNTIF($B$4:B287,B287)</f>
        <v>147025</v>
      </c>
      <c r="B287" s="148">
        <v>47</v>
      </c>
      <c r="C287" s="148" t="str">
        <f t="shared" ref="C287:C379" si="17">"MONSTER_NAME_"&amp;A287</f>
        <v>MONSTER_NAME_147025</v>
      </c>
      <c r="D287" s="148" t="str">
        <f t="shared" si="16"/>
        <v>MONSTER_ICON_147025</v>
      </c>
      <c r="E287" s="51" t="str">
        <f>VLOOKUP(C287,STRING!$A:$B,2,0)</f>
        <v>츄츄 번개 궁수 Lv.47</v>
      </c>
    </row>
    <row r="288" spans="1:5">
      <c r="A288" s="148">
        <f>100000+B288*ID규칙_몬스터_레벨_단위+COUNTIF($B$4:B288,B288)</f>
        <v>154025</v>
      </c>
      <c r="B288" s="148">
        <v>54</v>
      </c>
      <c r="C288" s="148" t="str">
        <f t="shared" si="17"/>
        <v>MONSTER_NAME_154025</v>
      </c>
      <c r="D288" s="148" t="str">
        <f t="shared" si="16"/>
        <v>MONSTER_ICON_154025</v>
      </c>
      <c r="E288" s="51" t="str">
        <f>VLOOKUP(C288,STRING!$A:$B,2,0)</f>
        <v>츄츄 번개 궁수 Lv.54</v>
      </c>
    </row>
    <row r="289" spans="1:5">
      <c r="A289" s="148">
        <f>100000+B289*ID규칙_몬스터_레벨_단위+COUNTIF($B$4:B289,B289)</f>
        <v>159025</v>
      </c>
      <c r="B289" s="148">
        <v>59</v>
      </c>
      <c r="C289" s="148" t="str">
        <f t="shared" si="17"/>
        <v>MONSTER_NAME_159025</v>
      </c>
      <c r="D289" s="148" t="str">
        <f t="shared" si="16"/>
        <v>MONSTER_ICON_159025</v>
      </c>
      <c r="E289" s="51" t="str">
        <f>VLOOKUP(C289,STRING!$A:$B,2,0)</f>
        <v>츄츄 번개 궁수 Lv.59</v>
      </c>
    </row>
    <row r="290" spans="1:5">
      <c r="A290" s="148">
        <f>100000+B290*ID규칙_몬스터_레벨_단위+COUNTIF($B$4:B290,B290)</f>
        <v>169025</v>
      </c>
      <c r="B290" s="148">
        <v>69</v>
      </c>
      <c r="C290" s="148" t="str">
        <f t="shared" si="17"/>
        <v>MONSTER_NAME_169025</v>
      </c>
      <c r="D290" s="148" t="str">
        <f t="shared" si="16"/>
        <v>MONSTER_ICON_169025</v>
      </c>
      <c r="E290" s="51" t="str">
        <f>VLOOKUP(C290,STRING!$A:$B,2,0)</f>
        <v>츄츄 번개 궁수 Lv.69</v>
      </c>
    </row>
    <row r="291" spans="1:5">
      <c r="A291" s="148">
        <f>100000+B291*ID규칙_몬스터_레벨_단위+COUNTIF($B$4:B291,B291)</f>
        <v>171016</v>
      </c>
      <c r="B291" s="148">
        <v>71</v>
      </c>
      <c r="C291" s="148" t="str">
        <f t="shared" si="17"/>
        <v>MONSTER_NAME_171016</v>
      </c>
      <c r="D291" s="148" t="str">
        <f t="shared" si="16"/>
        <v>MONSTER_ICON_171016</v>
      </c>
      <c r="E291" s="51" t="str">
        <f>VLOOKUP(C291,STRING!$A:$B,2,0)</f>
        <v>츄츄 번개 궁수 Lv.71</v>
      </c>
    </row>
    <row r="292" spans="1:5">
      <c r="A292" s="148">
        <f>100000+B292*ID규칙_몬스터_레벨_단위+COUNTIF($B$4:B292,B292)</f>
        <v>180025</v>
      </c>
      <c r="B292" s="148">
        <v>80</v>
      </c>
      <c r="C292" s="148" t="str">
        <f t="shared" si="17"/>
        <v>MONSTER_NAME_180025</v>
      </c>
      <c r="D292" s="148" t="str">
        <f t="shared" si="16"/>
        <v>MONSTER_ICON_180025</v>
      </c>
      <c r="E292" s="51" t="str">
        <f>VLOOKUP(C292,STRING!$A:$B,2,0)</f>
        <v>츄츄 번개 궁수 Lv.80</v>
      </c>
    </row>
    <row r="293" spans="1:5">
      <c r="A293" s="148">
        <f>100000+B293*ID규칙_몬스터_레벨_단위+COUNTIF($B$4:B293,B293)</f>
        <v>188025</v>
      </c>
      <c r="B293" s="148">
        <v>88</v>
      </c>
      <c r="C293" s="148" t="str">
        <f t="shared" si="17"/>
        <v>MONSTER_NAME_188025</v>
      </c>
      <c r="D293" s="148" t="str">
        <f t="shared" si="16"/>
        <v>MONSTER_ICON_188025</v>
      </c>
      <c r="E293" s="51" t="str">
        <f>VLOOKUP(C293,STRING!$A:$B,2,0)</f>
        <v>츄츄 번개 궁수 Lv.88</v>
      </c>
    </row>
    <row r="294" spans="1:5">
      <c r="A294" s="148">
        <f>100000+B294*ID규칙_몬스터_레벨_단위+COUNTIF($B$4:B294,B294)</f>
        <v>190025</v>
      </c>
      <c r="B294" s="148">
        <v>90</v>
      </c>
      <c r="C294" s="148" t="str">
        <f t="shared" si="17"/>
        <v>MONSTER_NAME_190025</v>
      </c>
      <c r="D294" s="148" t="str">
        <f t="shared" si="16"/>
        <v>MONSTER_ICON_190025</v>
      </c>
      <c r="E294" s="51" t="str">
        <f>VLOOKUP(C294,STRING!$A:$B,2,0)</f>
        <v>츄츄 번개 궁수 Lv.90</v>
      </c>
    </row>
    <row r="295" spans="1:5">
      <c r="A295" s="148">
        <f>100000+B295*ID규칙_몬스터_레벨_단위+COUNTIF($B$4:B295,B295)</f>
        <v>115026</v>
      </c>
      <c r="B295" s="148">
        <v>15</v>
      </c>
      <c r="C295" s="148" t="str">
        <f t="shared" si="17"/>
        <v>MONSTER_NAME_115026</v>
      </c>
      <c r="D295" s="148" t="str">
        <f t="shared" si="16"/>
        <v>MONSTER_ICON_115026</v>
      </c>
      <c r="E295" s="51" t="str">
        <f>VLOOKUP(C295,STRING!$A:$B,2,0)</f>
        <v>츄츄 화염 궁수 Lv.15</v>
      </c>
    </row>
    <row r="296" spans="1:5">
      <c r="A296" s="148">
        <f>100000+B296*ID규칙_몬스터_레벨_단위+COUNTIF($B$4:B296,B296)</f>
        <v>134026</v>
      </c>
      <c r="B296" s="148">
        <v>34</v>
      </c>
      <c r="C296" s="148" t="str">
        <f t="shared" si="17"/>
        <v>MONSTER_NAME_134026</v>
      </c>
      <c r="D296" s="148" t="str">
        <f t="shared" si="16"/>
        <v>MONSTER_ICON_134026</v>
      </c>
      <c r="E296" s="51" t="str">
        <f>VLOOKUP(C296,STRING!$A:$B,2,0)</f>
        <v>츄츄 화염 궁수 Lv.34</v>
      </c>
    </row>
    <row r="297" spans="1:5">
      <c r="A297" s="148">
        <f>100000+B297*ID규칙_몬스터_레벨_단위+COUNTIF($B$4:B297,B297)</f>
        <v>136026</v>
      </c>
      <c r="B297" s="148">
        <v>36</v>
      </c>
      <c r="C297" s="148" t="str">
        <f t="shared" si="17"/>
        <v>MONSTER_NAME_136026</v>
      </c>
      <c r="D297" s="148" t="str">
        <f t="shared" si="16"/>
        <v>MONSTER_ICON_136026</v>
      </c>
      <c r="E297" s="51" t="str">
        <f>VLOOKUP(C297,STRING!$A:$B,2,0)</f>
        <v>츄츄 화염 궁수 Lv.36</v>
      </c>
    </row>
    <row r="298" spans="1:5">
      <c r="A298" s="148">
        <f>100000+B298*ID규칙_몬스터_레벨_단위+COUNTIF($B$4:B298,B298)</f>
        <v>138026</v>
      </c>
      <c r="B298" s="148">
        <v>38</v>
      </c>
      <c r="C298" s="148" t="str">
        <f t="shared" si="17"/>
        <v>MONSTER_NAME_138026</v>
      </c>
      <c r="D298" s="148" t="str">
        <f t="shared" si="16"/>
        <v>MONSTER_ICON_138026</v>
      </c>
      <c r="E298" s="51" t="str">
        <f>VLOOKUP(C298,STRING!$A:$B,2,0)</f>
        <v>츄츄 화염 궁수 Lv.38</v>
      </c>
    </row>
    <row r="299" spans="1:5">
      <c r="A299" s="148">
        <f>100000+B299*ID규칙_몬스터_레벨_단위+COUNTIF($B$4:B299,B299)</f>
        <v>147026</v>
      </c>
      <c r="B299" s="148">
        <v>47</v>
      </c>
      <c r="C299" s="148" t="str">
        <f t="shared" si="17"/>
        <v>MONSTER_NAME_147026</v>
      </c>
      <c r="D299" s="148" t="str">
        <f t="shared" si="16"/>
        <v>MONSTER_ICON_147026</v>
      </c>
      <c r="E299" s="51" t="str">
        <f>VLOOKUP(C299,STRING!$A:$B,2,0)</f>
        <v>츄츄 화염 궁수 Lv.47</v>
      </c>
    </row>
    <row r="300" spans="1:5">
      <c r="A300" s="148">
        <f>100000+B300*ID규칙_몬스터_레벨_단위+COUNTIF($B$4:B300,B300)</f>
        <v>154026</v>
      </c>
      <c r="B300" s="148">
        <v>54</v>
      </c>
      <c r="C300" s="148" t="str">
        <f t="shared" si="17"/>
        <v>MONSTER_NAME_154026</v>
      </c>
      <c r="D300" s="148" t="str">
        <f t="shared" si="16"/>
        <v>MONSTER_ICON_154026</v>
      </c>
      <c r="E300" s="51" t="str">
        <f>VLOOKUP(C300,STRING!$A:$B,2,0)</f>
        <v>츄츄 화염 궁수 Lv.54</v>
      </c>
    </row>
    <row r="301" spans="1:5">
      <c r="A301" s="148">
        <f>100000+B301*ID규칙_몬스터_레벨_단위+COUNTIF($B$4:B301,B301)</f>
        <v>159026</v>
      </c>
      <c r="B301" s="148">
        <v>59</v>
      </c>
      <c r="C301" s="148" t="str">
        <f t="shared" si="17"/>
        <v>MONSTER_NAME_159026</v>
      </c>
      <c r="D301" s="148" t="str">
        <f t="shared" si="16"/>
        <v>MONSTER_ICON_159026</v>
      </c>
      <c r="E301" s="51" t="str">
        <f>VLOOKUP(C301,STRING!$A:$B,2,0)</f>
        <v>츄츄 화염 궁수 Lv.59</v>
      </c>
    </row>
    <row r="302" spans="1:5">
      <c r="A302" s="148">
        <f>100000+B302*ID규칙_몬스터_레벨_단위+COUNTIF($B$4:B302,B302)</f>
        <v>169026</v>
      </c>
      <c r="B302" s="148">
        <v>69</v>
      </c>
      <c r="C302" s="148" t="str">
        <f t="shared" si="17"/>
        <v>MONSTER_NAME_169026</v>
      </c>
      <c r="D302" s="148" t="str">
        <f t="shared" si="16"/>
        <v>MONSTER_ICON_169026</v>
      </c>
      <c r="E302" s="51" t="str">
        <f>VLOOKUP(C302,STRING!$A:$B,2,0)</f>
        <v>츄츄 화염 궁수 Lv.69</v>
      </c>
    </row>
    <row r="303" spans="1:5">
      <c r="A303" s="148">
        <f>100000+B303*ID규칙_몬스터_레벨_단위+COUNTIF($B$4:B303,B303)</f>
        <v>171017</v>
      </c>
      <c r="B303" s="148">
        <v>71</v>
      </c>
      <c r="C303" s="148" t="str">
        <f t="shared" si="17"/>
        <v>MONSTER_NAME_171017</v>
      </c>
      <c r="D303" s="148" t="str">
        <f t="shared" si="16"/>
        <v>MONSTER_ICON_171017</v>
      </c>
      <c r="E303" s="51" t="str">
        <f>VLOOKUP(C303,STRING!$A:$B,2,0)</f>
        <v>츄츄 화염 궁수 Lv.71</v>
      </c>
    </row>
    <row r="304" spans="1:5">
      <c r="A304" s="148">
        <f>100000+B304*ID규칙_몬스터_레벨_단위+COUNTIF($B$4:B304,B304)</f>
        <v>180026</v>
      </c>
      <c r="B304" s="148">
        <v>80</v>
      </c>
      <c r="C304" s="148" t="str">
        <f t="shared" si="17"/>
        <v>MONSTER_NAME_180026</v>
      </c>
      <c r="D304" s="148" t="str">
        <f t="shared" si="16"/>
        <v>MONSTER_ICON_180026</v>
      </c>
      <c r="E304" s="51" t="str">
        <f>VLOOKUP(C304,STRING!$A:$B,2,0)</f>
        <v>츄츄 화염 궁수 Lv.80</v>
      </c>
    </row>
    <row r="305" spans="1:5">
      <c r="A305" s="148">
        <f>100000+B305*ID규칙_몬스터_레벨_단위+COUNTIF($B$4:B305,B305)</f>
        <v>188026</v>
      </c>
      <c r="B305" s="148">
        <v>88</v>
      </c>
      <c r="C305" s="148" t="str">
        <f t="shared" si="17"/>
        <v>MONSTER_NAME_188026</v>
      </c>
      <c r="D305" s="148" t="str">
        <f t="shared" si="16"/>
        <v>MONSTER_ICON_188026</v>
      </c>
      <c r="E305" s="51" t="str">
        <f>VLOOKUP(C305,STRING!$A:$B,2,0)</f>
        <v>츄츄 화염 궁수 Lv.88</v>
      </c>
    </row>
    <row r="306" spans="1:5">
      <c r="A306" s="148">
        <f>100000+B306*ID규칙_몬스터_레벨_단위+COUNTIF($B$4:B306,B306)</f>
        <v>190026</v>
      </c>
      <c r="B306" s="148">
        <v>90</v>
      </c>
      <c r="C306" s="148" t="str">
        <f t="shared" si="17"/>
        <v>MONSTER_NAME_190026</v>
      </c>
      <c r="D306" s="148" t="str">
        <f t="shared" si="16"/>
        <v>MONSTER_ICON_190026</v>
      </c>
      <c r="E306" s="51" t="str">
        <f>VLOOKUP(C306,STRING!$A:$B,2,0)</f>
        <v>츄츄 화염 궁수 Lv.90</v>
      </c>
    </row>
    <row r="307" spans="1:5">
      <c r="A307" s="148">
        <f>100000+B307*ID규칙_몬스터_레벨_단위+COUNTIF($B$4:B307,B307)</f>
        <v>115027</v>
      </c>
      <c r="B307" s="148">
        <v>15</v>
      </c>
      <c r="C307" s="148" t="str">
        <f t="shared" si="17"/>
        <v>MONSTER_NAME_115027</v>
      </c>
      <c r="D307" s="148" t="str">
        <f t="shared" si="16"/>
        <v>MONSTER_ICON_115027</v>
      </c>
      <c r="E307" s="51" t="str">
        <f>VLOOKUP(C307,STRING!$A:$B,2,0)</f>
        <v>츄츄 얼음 궁수 Lv.15</v>
      </c>
    </row>
    <row r="308" spans="1:5">
      <c r="A308" s="148">
        <f>100000+B308*ID규칙_몬스터_레벨_단위+COUNTIF($B$4:B308,B308)</f>
        <v>134027</v>
      </c>
      <c r="B308" s="148">
        <v>34</v>
      </c>
      <c r="C308" s="148" t="str">
        <f t="shared" si="17"/>
        <v>MONSTER_NAME_134027</v>
      </c>
      <c r="D308" s="148" t="str">
        <f t="shared" si="16"/>
        <v>MONSTER_ICON_134027</v>
      </c>
      <c r="E308" s="51" t="str">
        <f>VLOOKUP(C308,STRING!$A:$B,2,0)</f>
        <v>츄츄 얼음 궁수 Lv.34</v>
      </c>
    </row>
    <row r="309" spans="1:5">
      <c r="A309" s="148">
        <f>100000+B309*ID규칙_몬스터_레벨_단위+COUNTIF($B$4:B309,B309)</f>
        <v>136027</v>
      </c>
      <c r="B309" s="148">
        <v>36</v>
      </c>
      <c r="C309" s="148" t="str">
        <f t="shared" si="17"/>
        <v>MONSTER_NAME_136027</v>
      </c>
      <c r="D309" s="148" t="str">
        <f t="shared" si="16"/>
        <v>MONSTER_ICON_136027</v>
      </c>
      <c r="E309" s="51" t="str">
        <f>VLOOKUP(C309,STRING!$A:$B,2,0)</f>
        <v>츄츄 얼음 궁수 Lv.36</v>
      </c>
    </row>
    <row r="310" spans="1:5">
      <c r="A310" s="148">
        <f>100000+B310*ID규칙_몬스터_레벨_단위+COUNTIF($B$4:B310,B310)</f>
        <v>138027</v>
      </c>
      <c r="B310" s="148">
        <v>38</v>
      </c>
      <c r="C310" s="148" t="str">
        <f t="shared" si="17"/>
        <v>MONSTER_NAME_138027</v>
      </c>
      <c r="D310" s="148" t="str">
        <f t="shared" si="16"/>
        <v>MONSTER_ICON_138027</v>
      </c>
      <c r="E310" s="51" t="str">
        <f>VLOOKUP(C310,STRING!$A:$B,2,0)</f>
        <v>츄츄 얼음 궁수 Lv.38</v>
      </c>
    </row>
    <row r="311" spans="1:5">
      <c r="A311" s="148">
        <f>100000+B311*ID규칙_몬스터_레벨_단위+COUNTIF($B$4:B311,B311)</f>
        <v>147027</v>
      </c>
      <c r="B311" s="148">
        <v>47</v>
      </c>
      <c r="C311" s="148" t="str">
        <f t="shared" si="17"/>
        <v>MONSTER_NAME_147027</v>
      </c>
      <c r="D311" s="148" t="str">
        <f t="shared" si="16"/>
        <v>MONSTER_ICON_147027</v>
      </c>
      <c r="E311" s="51" t="str">
        <f>VLOOKUP(C311,STRING!$A:$B,2,0)</f>
        <v>츄츄 얼음 궁수 Lv.47</v>
      </c>
    </row>
    <row r="312" spans="1:5">
      <c r="A312" s="148">
        <f>100000+B312*ID규칙_몬스터_레벨_단위+COUNTIF($B$4:B312,B312)</f>
        <v>154027</v>
      </c>
      <c r="B312" s="148">
        <v>54</v>
      </c>
      <c r="C312" s="148" t="str">
        <f t="shared" si="17"/>
        <v>MONSTER_NAME_154027</v>
      </c>
      <c r="D312" s="148" t="str">
        <f t="shared" si="16"/>
        <v>MONSTER_ICON_154027</v>
      </c>
      <c r="E312" s="51" t="str">
        <f>VLOOKUP(C312,STRING!$A:$B,2,0)</f>
        <v>츄츄 얼음 궁수 Lv.54</v>
      </c>
    </row>
    <row r="313" spans="1:5">
      <c r="A313" s="148">
        <f>100000+B313*ID규칙_몬스터_레벨_단위+COUNTIF($B$4:B313,B313)</f>
        <v>159027</v>
      </c>
      <c r="B313" s="148">
        <v>59</v>
      </c>
      <c r="C313" s="148" t="str">
        <f t="shared" si="17"/>
        <v>MONSTER_NAME_159027</v>
      </c>
      <c r="D313" s="148" t="str">
        <f t="shared" si="16"/>
        <v>MONSTER_ICON_159027</v>
      </c>
      <c r="E313" s="51" t="str">
        <f>VLOOKUP(C313,STRING!$A:$B,2,0)</f>
        <v>츄츄 얼음 궁수 Lv.59</v>
      </c>
    </row>
    <row r="314" spans="1:5">
      <c r="A314" s="148">
        <f>100000+B314*ID규칙_몬스터_레벨_단위+COUNTIF($B$4:B314,B314)</f>
        <v>169027</v>
      </c>
      <c r="B314" s="148">
        <v>69</v>
      </c>
      <c r="C314" s="148" t="str">
        <f t="shared" si="17"/>
        <v>MONSTER_NAME_169027</v>
      </c>
      <c r="D314" s="148" t="str">
        <f t="shared" si="16"/>
        <v>MONSTER_ICON_169027</v>
      </c>
      <c r="E314" s="51" t="str">
        <f>VLOOKUP(C314,STRING!$A:$B,2,0)</f>
        <v>츄츄 얼음 궁수 Lv.69</v>
      </c>
    </row>
    <row r="315" spans="1:5">
      <c r="A315" s="148">
        <f>100000+B315*ID규칙_몬스터_레벨_단위+COUNTIF($B$4:B315,B315)</f>
        <v>171018</v>
      </c>
      <c r="B315" s="148">
        <v>71</v>
      </c>
      <c r="C315" s="148" t="str">
        <f t="shared" si="17"/>
        <v>MONSTER_NAME_171018</v>
      </c>
      <c r="D315" s="148" t="str">
        <f t="shared" si="16"/>
        <v>MONSTER_ICON_171018</v>
      </c>
      <c r="E315" s="51" t="str">
        <f>VLOOKUP(C315,STRING!$A:$B,2,0)</f>
        <v>츄츄 얼음 궁수 Lv.71</v>
      </c>
    </row>
    <row r="316" spans="1:5">
      <c r="A316" s="148">
        <f>100000+B316*ID규칙_몬스터_레벨_단위+COUNTIF($B$4:B316,B316)</f>
        <v>180027</v>
      </c>
      <c r="B316" s="148">
        <v>80</v>
      </c>
      <c r="C316" s="148" t="str">
        <f t="shared" si="17"/>
        <v>MONSTER_NAME_180027</v>
      </c>
      <c r="D316" s="148" t="str">
        <f t="shared" si="16"/>
        <v>MONSTER_ICON_180027</v>
      </c>
      <c r="E316" s="51" t="str">
        <f>VLOOKUP(C316,STRING!$A:$B,2,0)</f>
        <v>츄츄 얼음 궁수 Lv.80</v>
      </c>
    </row>
    <row r="317" spans="1:5">
      <c r="A317" s="148">
        <f>100000+B317*ID규칙_몬스터_레벨_단위+COUNTIF($B$4:B317,B317)</f>
        <v>188027</v>
      </c>
      <c r="B317" s="148">
        <v>88</v>
      </c>
      <c r="C317" s="148" t="str">
        <f t="shared" si="17"/>
        <v>MONSTER_NAME_188027</v>
      </c>
      <c r="D317" s="148" t="str">
        <f t="shared" si="16"/>
        <v>MONSTER_ICON_188027</v>
      </c>
      <c r="E317" s="51" t="str">
        <f>VLOOKUP(C317,STRING!$A:$B,2,0)</f>
        <v>츄츄 얼음 궁수 Lv.88</v>
      </c>
    </row>
    <row r="318" spans="1:5">
      <c r="A318" s="148">
        <f>100000+B318*ID규칙_몬스터_레벨_단위+COUNTIF($B$4:B318,B318)</f>
        <v>190027</v>
      </c>
      <c r="B318" s="148">
        <v>90</v>
      </c>
      <c r="C318" s="148" t="str">
        <f t="shared" si="17"/>
        <v>MONSTER_NAME_190027</v>
      </c>
      <c r="D318" s="148" t="str">
        <f t="shared" si="16"/>
        <v>MONSTER_ICON_190027</v>
      </c>
      <c r="E318" s="51" t="str">
        <f>VLOOKUP(C318,STRING!$A:$B,2,0)</f>
        <v>츄츄 얼음 궁수 Lv.90</v>
      </c>
    </row>
    <row r="319" spans="1:5">
      <c r="A319" s="148">
        <f>100000+B319*ID규칙_몬스터_레벨_단위+COUNTIF($B$4:B319,B319)</f>
        <v>115028</v>
      </c>
      <c r="B319" s="148">
        <v>15</v>
      </c>
      <c r="C319" s="148" t="str">
        <f t="shared" si="17"/>
        <v>MONSTER_NAME_115028</v>
      </c>
      <c r="D319" s="148" t="str">
        <f t="shared" si="16"/>
        <v>MONSTER_ICON_115028</v>
      </c>
      <c r="E319" s="51" t="str">
        <f>VLOOKUP(C319,STRING!$A:$B,2,0)</f>
        <v>물 츄츄 샤먼 Lv.15</v>
      </c>
    </row>
    <row r="320" spans="1:5">
      <c r="A320" s="148">
        <f>100000+B320*ID규칙_몬스터_레벨_단위+COUNTIF($B$4:B320,B320)</f>
        <v>134028</v>
      </c>
      <c r="B320" s="148">
        <v>34</v>
      </c>
      <c r="C320" s="148" t="str">
        <f t="shared" si="17"/>
        <v>MONSTER_NAME_134028</v>
      </c>
      <c r="D320" s="148" t="str">
        <f t="shared" si="16"/>
        <v>MONSTER_ICON_134028</v>
      </c>
      <c r="E320" s="51" t="str">
        <f>VLOOKUP(C320,STRING!$A:$B,2,0)</f>
        <v>물 츄츄 샤먼 Lv.34</v>
      </c>
    </row>
    <row r="321" spans="1:5">
      <c r="A321" s="148">
        <f>100000+B321*ID규칙_몬스터_레벨_단위+COUNTIF($B$4:B321,B321)</f>
        <v>136028</v>
      </c>
      <c r="B321" s="148">
        <v>36</v>
      </c>
      <c r="C321" s="148" t="str">
        <f t="shared" si="17"/>
        <v>MONSTER_NAME_136028</v>
      </c>
      <c r="D321" s="148" t="str">
        <f t="shared" si="16"/>
        <v>MONSTER_ICON_136028</v>
      </c>
      <c r="E321" s="51" t="str">
        <f>VLOOKUP(C321,STRING!$A:$B,2,0)</f>
        <v>물 츄츄 샤먼 Lv.36</v>
      </c>
    </row>
    <row r="322" spans="1:5">
      <c r="A322" s="148">
        <f>100000+B322*ID규칙_몬스터_레벨_단위+COUNTIF($B$4:B322,B322)</f>
        <v>138028</v>
      </c>
      <c r="B322" s="148">
        <v>38</v>
      </c>
      <c r="C322" s="148" t="str">
        <f t="shared" si="17"/>
        <v>MONSTER_NAME_138028</v>
      </c>
      <c r="D322" s="148" t="str">
        <f t="shared" si="16"/>
        <v>MONSTER_ICON_138028</v>
      </c>
      <c r="E322" s="51" t="str">
        <f>VLOOKUP(C322,STRING!$A:$B,2,0)</f>
        <v>물 츄츄 샤먼 Lv.38</v>
      </c>
    </row>
    <row r="323" spans="1:5">
      <c r="A323" s="148">
        <f>100000+B323*ID규칙_몬스터_레벨_단위+COUNTIF($B$4:B323,B323)</f>
        <v>147028</v>
      </c>
      <c r="B323" s="148">
        <v>47</v>
      </c>
      <c r="C323" s="148" t="str">
        <f t="shared" si="17"/>
        <v>MONSTER_NAME_147028</v>
      </c>
      <c r="D323" s="148" t="str">
        <f t="shared" si="16"/>
        <v>MONSTER_ICON_147028</v>
      </c>
      <c r="E323" s="51" t="str">
        <f>VLOOKUP(C323,STRING!$A:$B,2,0)</f>
        <v>물 츄츄 샤먼 Lv.47</v>
      </c>
    </row>
    <row r="324" spans="1:5">
      <c r="A324" s="148">
        <f>100000+B324*ID규칙_몬스터_레벨_단위+COUNTIF($B$4:B324,B324)</f>
        <v>154028</v>
      </c>
      <c r="B324" s="148">
        <v>54</v>
      </c>
      <c r="C324" s="148" t="str">
        <f t="shared" si="17"/>
        <v>MONSTER_NAME_154028</v>
      </c>
      <c r="D324" s="148" t="str">
        <f t="shared" si="16"/>
        <v>MONSTER_ICON_154028</v>
      </c>
      <c r="E324" s="51" t="str">
        <f>VLOOKUP(C324,STRING!$A:$B,2,0)</f>
        <v>물 츄츄 샤먼 Lv.54</v>
      </c>
    </row>
    <row r="325" spans="1:5">
      <c r="A325" s="148">
        <f>100000+B325*ID규칙_몬스터_레벨_단위+COUNTIF($B$4:B325,B325)</f>
        <v>159028</v>
      </c>
      <c r="B325" s="148">
        <v>59</v>
      </c>
      <c r="C325" s="148" t="str">
        <f t="shared" si="17"/>
        <v>MONSTER_NAME_159028</v>
      </c>
      <c r="D325" s="148" t="str">
        <f t="shared" si="16"/>
        <v>MONSTER_ICON_159028</v>
      </c>
      <c r="E325" s="51" t="str">
        <f>VLOOKUP(C325,STRING!$A:$B,2,0)</f>
        <v>물 츄츄 샤먼 Lv.59</v>
      </c>
    </row>
    <row r="326" spans="1:5">
      <c r="A326" s="148">
        <f>100000+B326*ID규칙_몬스터_레벨_단위+COUNTIF($B$4:B326,B326)</f>
        <v>169028</v>
      </c>
      <c r="B326" s="148">
        <v>69</v>
      </c>
      <c r="C326" s="148" t="str">
        <f t="shared" si="17"/>
        <v>MONSTER_NAME_169028</v>
      </c>
      <c r="D326" s="148" t="str">
        <f t="shared" si="16"/>
        <v>MONSTER_ICON_169028</v>
      </c>
      <c r="E326" s="51" t="str">
        <f>VLOOKUP(C326,STRING!$A:$B,2,0)</f>
        <v>물 츄츄 샤먼 Lv.69</v>
      </c>
    </row>
    <row r="327" spans="1:5">
      <c r="A327" s="148">
        <f>100000+B327*ID규칙_몬스터_레벨_단위+COUNTIF($B$4:B327,B327)</f>
        <v>171019</v>
      </c>
      <c r="B327" s="148">
        <v>71</v>
      </c>
      <c r="C327" s="148" t="str">
        <f t="shared" si="17"/>
        <v>MONSTER_NAME_171019</v>
      </c>
      <c r="D327" s="148" t="str">
        <f t="shared" si="16"/>
        <v>MONSTER_ICON_171019</v>
      </c>
      <c r="E327" s="51" t="str">
        <f>VLOOKUP(C327,STRING!$A:$B,2,0)</f>
        <v>물 츄츄 샤먼 Lv.71</v>
      </c>
    </row>
    <row r="328" spans="1:5">
      <c r="A328" s="148">
        <f>100000+B328*ID규칙_몬스터_레벨_단위+COUNTIF($B$4:B328,B328)</f>
        <v>180028</v>
      </c>
      <c r="B328" s="148">
        <v>80</v>
      </c>
      <c r="C328" s="148" t="str">
        <f t="shared" si="17"/>
        <v>MONSTER_NAME_180028</v>
      </c>
      <c r="D328" s="148" t="str">
        <f t="shared" si="16"/>
        <v>MONSTER_ICON_180028</v>
      </c>
      <c r="E328" s="51" t="str">
        <f>VLOOKUP(C328,STRING!$A:$B,2,0)</f>
        <v>물 츄츄 샤먼 Lv.80</v>
      </c>
    </row>
    <row r="329" spans="1:5">
      <c r="A329" s="148">
        <f>100000+B329*ID규칙_몬스터_레벨_단위+COUNTIF($B$4:B329,B329)</f>
        <v>188028</v>
      </c>
      <c r="B329" s="148">
        <v>88</v>
      </c>
      <c r="C329" s="148" t="str">
        <f t="shared" si="17"/>
        <v>MONSTER_NAME_188028</v>
      </c>
      <c r="D329" s="148" t="str">
        <f t="shared" si="16"/>
        <v>MONSTER_ICON_188028</v>
      </c>
      <c r="E329" s="51" t="str">
        <f>VLOOKUP(C329,STRING!$A:$B,2,0)</f>
        <v>물 츄츄 샤먼 Lv.88</v>
      </c>
    </row>
    <row r="330" spans="1:5">
      <c r="A330" s="148">
        <f>100000+B330*ID규칙_몬스터_레벨_단위+COUNTIF($B$4:B330,B330)</f>
        <v>190028</v>
      </c>
      <c r="B330" s="148">
        <v>90</v>
      </c>
      <c r="C330" s="148" t="str">
        <f t="shared" si="17"/>
        <v>MONSTER_NAME_190028</v>
      </c>
      <c r="D330" s="148" t="str">
        <f t="shared" si="16"/>
        <v>MONSTER_ICON_190028</v>
      </c>
      <c r="E330" s="51" t="str">
        <f>VLOOKUP(C330,STRING!$A:$B,2,0)</f>
        <v>물 츄츄 샤먼 Lv.90</v>
      </c>
    </row>
    <row r="331" spans="1:5">
      <c r="A331" s="148">
        <f>100000+B331*ID규칙_몬스터_레벨_단위+COUNTIF($B$4:B331,B331)</f>
        <v>115029</v>
      </c>
      <c r="B331" s="148">
        <v>15</v>
      </c>
      <c r="C331" s="148" t="str">
        <f t="shared" si="17"/>
        <v>MONSTER_NAME_115029</v>
      </c>
      <c r="D331" s="148" t="str">
        <f t="shared" si="16"/>
        <v>MONSTER_ICON_115029</v>
      </c>
      <c r="E331" s="51" t="str">
        <f>VLOOKUP(C331,STRING!$A:$B,2,0)</f>
        <v>바람 츄츄 샤먼 Lv.15</v>
      </c>
    </row>
    <row r="332" spans="1:5">
      <c r="A332" s="148">
        <f>100000+B332*ID규칙_몬스터_레벨_단위+COUNTIF($B$4:B332,B332)</f>
        <v>134029</v>
      </c>
      <c r="B332" s="148">
        <v>34</v>
      </c>
      <c r="C332" s="148" t="str">
        <f t="shared" si="17"/>
        <v>MONSTER_NAME_134029</v>
      </c>
      <c r="D332" s="148" t="str">
        <f t="shared" si="16"/>
        <v>MONSTER_ICON_134029</v>
      </c>
      <c r="E332" s="51" t="str">
        <f>VLOOKUP(C332,STRING!$A:$B,2,0)</f>
        <v>바람 츄츄 샤먼 Lv.34</v>
      </c>
    </row>
    <row r="333" spans="1:5">
      <c r="A333" s="148">
        <f>100000+B333*ID규칙_몬스터_레벨_단위+COUNTIF($B$4:B333,B333)</f>
        <v>136029</v>
      </c>
      <c r="B333" s="148">
        <v>36</v>
      </c>
      <c r="C333" s="148" t="str">
        <f t="shared" si="17"/>
        <v>MONSTER_NAME_136029</v>
      </c>
      <c r="D333" s="148" t="str">
        <f t="shared" si="16"/>
        <v>MONSTER_ICON_136029</v>
      </c>
      <c r="E333" s="51" t="str">
        <f>VLOOKUP(C333,STRING!$A:$B,2,0)</f>
        <v>바람 츄츄 샤먼 Lv.36</v>
      </c>
    </row>
    <row r="334" spans="1:5">
      <c r="A334" s="148">
        <f>100000+B334*ID규칙_몬스터_레벨_단위+COUNTIF($B$4:B334,B334)</f>
        <v>138029</v>
      </c>
      <c r="B334" s="148">
        <v>38</v>
      </c>
      <c r="C334" s="148" t="str">
        <f t="shared" si="17"/>
        <v>MONSTER_NAME_138029</v>
      </c>
      <c r="D334" s="148" t="str">
        <f t="shared" si="16"/>
        <v>MONSTER_ICON_138029</v>
      </c>
      <c r="E334" s="51" t="str">
        <f>VLOOKUP(C334,STRING!$A:$B,2,0)</f>
        <v>바람 츄츄 샤먼 Lv.38</v>
      </c>
    </row>
    <row r="335" spans="1:5">
      <c r="A335" s="148">
        <f>100000+B335*ID규칙_몬스터_레벨_단위+COUNTIF($B$4:B335,B335)</f>
        <v>147029</v>
      </c>
      <c r="B335" s="148">
        <v>47</v>
      </c>
      <c r="C335" s="148" t="str">
        <f t="shared" si="17"/>
        <v>MONSTER_NAME_147029</v>
      </c>
      <c r="D335" s="148" t="str">
        <f t="shared" si="16"/>
        <v>MONSTER_ICON_147029</v>
      </c>
      <c r="E335" s="51" t="str">
        <f>VLOOKUP(C335,STRING!$A:$B,2,0)</f>
        <v>바람 츄츄 샤먼 Lv.47</v>
      </c>
    </row>
    <row r="336" spans="1:5">
      <c r="A336" s="148">
        <f>100000+B336*ID규칙_몬스터_레벨_단위+COUNTIF($B$4:B336,B336)</f>
        <v>154029</v>
      </c>
      <c r="B336" s="148">
        <v>54</v>
      </c>
      <c r="C336" s="148" t="str">
        <f t="shared" si="17"/>
        <v>MONSTER_NAME_154029</v>
      </c>
      <c r="D336" s="148" t="str">
        <f t="shared" si="16"/>
        <v>MONSTER_ICON_154029</v>
      </c>
      <c r="E336" s="51" t="str">
        <f>VLOOKUP(C336,STRING!$A:$B,2,0)</f>
        <v>바람 츄츄 샤먼 Lv.54</v>
      </c>
    </row>
    <row r="337" spans="1:5">
      <c r="A337" s="148">
        <f>100000+B337*ID규칙_몬스터_레벨_단위+COUNTIF($B$4:B337,B337)</f>
        <v>159029</v>
      </c>
      <c r="B337" s="148">
        <v>59</v>
      </c>
      <c r="C337" s="148" t="str">
        <f t="shared" si="17"/>
        <v>MONSTER_NAME_159029</v>
      </c>
      <c r="D337" s="148" t="str">
        <f t="shared" si="16"/>
        <v>MONSTER_ICON_159029</v>
      </c>
      <c r="E337" s="51" t="str">
        <f>VLOOKUP(C337,STRING!$A:$B,2,0)</f>
        <v>바람 츄츄 샤먼 Lv.59</v>
      </c>
    </row>
    <row r="338" spans="1:5">
      <c r="A338" s="148">
        <f>100000+B338*ID규칙_몬스터_레벨_단위+COUNTIF($B$4:B338,B338)</f>
        <v>169029</v>
      </c>
      <c r="B338" s="148">
        <v>69</v>
      </c>
      <c r="C338" s="148" t="str">
        <f t="shared" si="17"/>
        <v>MONSTER_NAME_169029</v>
      </c>
      <c r="D338" s="148" t="str">
        <f t="shared" si="16"/>
        <v>MONSTER_ICON_169029</v>
      </c>
      <c r="E338" s="51" t="str">
        <f>VLOOKUP(C338,STRING!$A:$B,2,0)</f>
        <v>바람 츄츄 샤먼 Lv.69</v>
      </c>
    </row>
    <row r="339" spans="1:5">
      <c r="A339" s="148">
        <f>100000+B339*ID규칙_몬스터_레벨_단위+COUNTIF($B$4:B339,B339)</f>
        <v>171020</v>
      </c>
      <c r="B339" s="148">
        <v>71</v>
      </c>
      <c r="C339" s="148" t="str">
        <f t="shared" si="17"/>
        <v>MONSTER_NAME_171020</v>
      </c>
      <c r="D339" s="148" t="str">
        <f t="shared" si="16"/>
        <v>MONSTER_ICON_171020</v>
      </c>
      <c r="E339" s="51" t="str">
        <f>VLOOKUP(C339,STRING!$A:$B,2,0)</f>
        <v>바람 츄츄 샤먼 Lv.71</v>
      </c>
    </row>
    <row r="340" spans="1:5">
      <c r="A340" s="148">
        <f>100000+B340*ID규칙_몬스터_레벨_단위+COUNTIF($B$4:B340,B340)</f>
        <v>180029</v>
      </c>
      <c r="B340" s="148">
        <v>80</v>
      </c>
      <c r="C340" s="148" t="str">
        <f t="shared" si="17"/>
        <v>MONSTER_NAME_180029</v>
      </c>
      <c r="D340" s="148" t="str">
        <f t="shared" si="16"/>
        <v>MONSTER_ICON_180029</v>
      </c>
      <c r="E340" s="51" t="str">
        <f>VLOOKUP(C340,STRING!$A:$B,2,0)</f>
        <v>바람 츄츄 샤먼 Lv.80</v>
      </c>
    </row>
    <row r="341" spans="1:5">
      <c r="A341" s="148">
        <f>100000+B341*ID규칙_몬스터_레벨_단위+COUNTIF($B$4:B341,B341)</f>
        <v>188029</v>
      </c>
      <c r="B341" s="148">
        <v>88</v>
      </c>
      <c r="C341" s="148" t="str">
        <f t="shared" si="17"/>
        <v>MONSTER_NAME_188029</v>
      </c>
      <c r="D341" s="148" t="str">
        <f t="shared" si="16"/>
        <v>MONSTER_ICON_188029</v>
      </c>
      <c r="E341" s="51" t="str">
        <f>VLOOKUP(C341,STRING!$A:$B,2,0)</f>
        <v>바람 츄츄 샤먼 Lv.88</v>
      </c>
    </row>
    <row r="342" spans="1:5">
      <c r="A342" s="148">
        <f>100000+B342*ID규칙_몬스터_레벨_단위+COUNTIF($B$4:B342,B342)</f>
        <v>190029</v>
      </c>
      <c r="B342" s="148">
        <v>90</v>
      </c>
      <c r="C342" s="148" t="str">
        <f t="shared" si="17"/>
        <v>MONSTER_NAME_190029</v>
      </c>
      <c r="D342" s="148" t="str">
        <f t="shared" si="16"/>
        <v>MONSTER_ICON_190029</v>
      </c>
      <c r="E342" s="51" t="str">
        <f>VLOOKUP(C342,STRING!$A:$B,2,0)</f>
        <v>바람 츄츄 샤먼 Lv.90</v>
      </c>
    </row>
    <row r="343" spans="1:5">
      <c r="A343" s="148">
        <f>100000+B343*ID규칙_몬스터_레벨_단위+COUNTIF($B$4:B343,B343)</f>
        <v>115030</v>
      </c>
      <c r="B343" s="148">
        <v>15</v>
      </c>
      <c r="C343" s="148" t="str">
        <f t="shared" si="17"/>
        <v>MONSTER_NAME_115030</v>
      </c>
      <c r="D343" s="148" t="str">
        <f t="shared" si="16"/>
        <v>MONSTER_ICON_115030</v>
      </c>
      <c r="E343" s="51" t="str">
        <f>VLOOKUP(C343,STRING!$A:$B,2,0)</f>
        <v>바위 츄츄 샤먼 Lv.15</v>
      </c>
    </row>
    <row r="344" spans="1:5">
      <c r="A344" s="148">
        <f>100000+B344*ID규칙_몬스터_레벨_단위+COUNTIF($B$4:B344,B344)</f>
        <v>134030</v>
      </c>
      <c r="B344" s="148">
        <v>34</v>
      </c>
      <c r="C344" s="148" t="str">
        <f t="shared" si="17"/>
        <v>MONSTER_NAME_134030</v>
      </c>
      <c r="D344" s="148" t="str">
        <f t="shared" si="16"/>
        <v>MONSTER_ICON_134030</v>
      </c>
      <c r="E344" s="51" t="str">
        <f>VLOOKUP(C344,STRING!$A:$B,2,0)</f>
        <v>바위 츄츄 샤먼 Lv.34</v>
      </c>
    </row>
    <row r="345" spans="1:5">
      <c r="A345" s="148">
        <f>100000+B345*ID규칙_몬스터_레벨_단위+COUNTIF($B$4:B345,B345)</f>
        <v>136030</v>
      </c>
      <c r="B345" s="148">
        <v>36</v>
      </c>
      <c r="C345" s="148" t="str">
        <f t="shared" si="17"/>
        <v>MONSTER_NAME_136030</v>
      </c>
      <c r="D345" s="148" t="str">
        <f t="shared" si="16"/>
        <v>MONSTER_ICON_136030</v>
      </c>
      <c r="E345" s="51" t="str">
        <f>VLOOKUP(C345,STRING!$A:$B,2,0)</f>
        <v>바위 츄츄 샤먼 Lv.36</v>
      </c>
    </row>
    <row r="346" spans="1:5">
      <c r="A346" s="148">
        <f>100000+B346*ID규칙_몬스터_레벨_단위+COUNTIF($B$4:B346,B346)</f>
        <v>138030</v>
      </c>
      <c r="B346" s="148">
        <v>38</v>
      </c>
      <c r="C346" s="148" t="str">
        <f t="shared" si="17"/>
        <v>MONSTER_NAME_138030</v>
      </c>
      <c r="D346" s="148" t="str">
        <f t="shared" si="16"/>
        <v>MONSTER_ICON_138030</v>
      </c>
      <c r="E346" s="51" t="str">
        <f>VLOOKUP(C346,STRING!$A:$B,2,0)</f>
        <v>바위 츄츄 샤먼 Lv.38</v>
      </c>
    </row>
    <row r="347" spans="1:5">
      <c r="A347" s="148">
        <f>100000+B347*ID규칙_몬스터_레벨_단위+COUNTIF($B$4:B347,B347)</f>
        <v>147030</v>
      </c>
      <c r="B347" s="148">
        <v>47</v>
      </c>
      <c r="C347" s="148" t="str">
        <f t="shared" si="17"/>
        <v>MONSTER_NAME_147030</v>
      </c>
      <c r="D347" s="148" t="str">
        <f t="shared" si="16"/>
        <v>MONSTER_ICON_147030</v>
      </c>
      <c r="E347" s="51" t="str">
        <f>VLOOKUP(C347,STRING!$A:$B,2,0)</f>
        <v>바위 츄츄 샤먼 Lv.47</v>
      </c>
    </row>
    <row r="348" spans="1:5">
      <c r="A348" s="148">
        <f>100000+B348*ID규칙_몬스터_레벨_단위+COUNTIF($B$4:B348,B348)</f>
        <v>154030</v>
      </c>
      <c r="B348" s="148">
        <v>54</v>
      </c>
      <c r="C348" s="148" t="str">
        <f t="shared" si="17"/>
        <v>MONSTER_NAME_154030</v>
      </c>
      <c r="D348" s="148" t="str">
        <f t="shared" si="16"/>
        <v>MONSTER_ICON_154030</v>
      </c>
      <c r="E348" s="51" t="str">
        <f>VLOOKUP(C348,STRING!$A:$B,2,0)</f>
        <v>바위 츄츄 샤먼 Lv.54</v>
      </c>
    </row>
    <row r="349" spans="1:5">
      <c r="A349" s="148">
        <f>100000+B349*ID규칙_몬스터_레벨_단위+COUNTIF($B$4:B349,B349)</f>
        <v>159030</v>
      </c>
      <c r="B349" s="148">
        <v>59</v>
      </c>
      <c r="C349" s="148" t="str">
        <f t="shared" si="17"/>
        <v>MONSTER_NAME_159030</v>
      </c>
      <c r="D349" s="148" t="str">
        <f t="shared" si="16"/>
        <v>MONSTER_ICON_159030</v>
      </c>
      <c r="E349" s="51" t="str">
        <f>VLOOKUP(C349,STRING!$A:$B,2,0)</f>
        <v>바위 츄츄 샤먼 Lv.59</v>
      </c>
    </row>
    <row r="350" spans="1:5">
      <c r="A350" s="148">
        <f>100000+B350*ID규칙_몬스터_레벨_단위+COUNTIF($B$4:B350,B350)</f>
        <v>169030</v>
      </c>
      <c r="B350" s="148">
        <v>69</v>
      </c>
      <c r="C350" s="148" t="str">
        <f t="shared" si="17"/>
        <v>MONSTER_NAME_169030</v>
      </c>
      <c r="D350" s="148" t="str">
        <f t="shared" si="16"/>
        <v>MONSTER_ICON_169030</v>
      </c>
      <c r="E350" s="51" t="str">
        <f>VLOOKUP(C350,STRING!$A:$B,2,0)</f>
        <v>바위 츄츄 샤먼 Lv.69</v>
      </c>
    </row>
    <row r="351" spans="1:5">
      <c r="A351" s="148">
        <f>100000+B351*ID규칙_몬스터_레벨_단위+COUNTIF($B$4:B351,B351)</f>
        <v>171021</v>
      </c>
      <c r="B351" s="148">
        <v>71</v>
      </c>
      <c r="C351" s="148" t="str">
        <f t="shared" si="17"/>
        <v>MONSTER_NAME_171021</v>
      </c>
      <c r="D351" s="148" t="str">
        <f t="shared" si="16"/>
        <v>MONSTER_ICON_171021</v>
      </c>
      <c r="E351" s="51" t="str">
        <f>VLOOKUP(C351,STRING!$A:$B,2,0)</f>
        <v>바위 츄츄 샤먼 Lv.71</v>
      </c>
    </row>
    <row r="352" spans="1:5">
      <c r="A352" s="148">
        <f>100000+B352*ID규칙_몬스터_레벨_단위+COUNTIF($B$4:B352,B352)</f>
        <v>180030</v>
      </c>
      <c r="B352" s="148">
        <v>80</v>
      </c>
      <c r="C352" s="148" t="str">
        <f t="shared" si="17"/>
        <v>MONSTER_NAME_180030</v>
      </c>
      <c r="D352" s="148" t="str">
        <f t="shared" si="16"/>
        <v>MONSTER_ICON_180030</v>
      </c>
      <c r="E352" s="51" t="str">
        <f>VLOOKUP(C352,STRING!$A:$B,2,0)</f>
        <v>바위 츄츄 샤먼 Lv.80</v>
      </c>
    </row>
    <row r="353" spans="1:5">
      <c r="A353" s="148">
        <f>100000+B353*ID규칙_몬스터_레벨_단위+COUNTIF($B$4:B353,B353)</f>
        <v>188030</v>
      </c>
      <c r="B353" s="148">
        <v>88</v>
      </c>
      <c r="C353" s="148" t="str">
        <f t="shared" si="17"/>
        <v>MONSTER_NAME_188030</v>
      </c>
      <c r="D353" s="148" t="str">
        <f t="shared" si="16"/>
        <v>MONSTER_ICON_188030</v>
      </c>
      <c r="E353" s="51" t="str">
        <f>VLOOKUP(C353,STRING!$A:$B,2,0)</f>
        <v>바위 츄츄 샤먼 Lv.88</v>
      </c>
    </row>
    <row r="354" spans="1:5">
      <c r="A354" s="148">
        <f>100000+B354*ID규칙_몬스터_레벨_단위+COUNTIF($B$4:B354,B354)</f>
        <v>190030</v>
      </c>
      <c r="B354" s="148">
        <v>90</v>
      </c>
      <c r="C354" s="148" t="str">
        <f t="shared" si="17"/>
        <v>MONSTER_NAME_190030</v>
      </c>
      <c r="D354" s="148" t="str">
        <f t="shared" si="16"/>
        <v>MONSTER_ICON_190030</v>
      </c>
      <c r="E354" s="51" t="str">
        <f>VLOOKUP(C354,STRING!$A:$B,2,0)</f>
        <v>바위 츄츄 샤먼 Lv.90</v>
      </c>
    </row>
    <row r="355" spans="1:5">
      <c r="A355" s="148">
        <f>100000+B355*ID규칙_몬스터_레벨_단위+COUNTIF($B$4:B355,B355)</f>
        <v>115031</v>
      </c>
      <c r="B355" s="148">
        <v>15</v>
      </c>
      <c r="C355" s="148" t="str">
        <f t="shared" si="17"/>
        <v>MONSTER_NAME_115031</v>
      </c>
      <c r="D355" s="148" t="str">
        <f t="shared" si="16"/>
        <v>MONSTER_ICON_115031</v>
      </c>
      <c r="E355" s="51" t="str">
        <f>VLOOKUP(C355,STRING!$A:$B,2,0)</f>
        <v>풀 츄츄 샤먼 Lv.15</v>
      </c>
    </row>
    <row r="356" spans="1:5">
      <c r="A356" s="148">
        <f>100000+B356*ID규칙_몬스터_레벨_단위+COUNTIF($B$4:B356,B356)</f>
        <v>134031</v>
      </c>
      <c r="B356" s="148">
        <v>34</v>
      </c>
      <c r="C356" s="148" t="str">
        <f t="shared" si="17"/>
        <v>MONSTER_NAME_134031</v>
      </c>
      <c r="D356" s="148" t="str">
        <f t="shared" si="16"/>
        <v>MONSTER_ICON_134031</v>
      </c>
      <c r="E356" s="51" t="str">
        <f>VLOOKUP(C356,STRING!$A:$B,2,0)</f>
        <v>풀 츄츄 샤먼 Lv.34</v>
      </c>
    </row>
    <row r="357" spans="1:5">
      <c r="A357" s="148">
        <f>100000+B357*ID규칙_몬스터_레벨_단위+COUNTIF($B$4:B357,B357)</f>
        <v>136031</v>
      </c>
      <c r="B357" s="148">
        <v>36</v>
      </c>
      <c r="C357" s="148" t="str">
        <f t="shared" si="17"/>
        <v>MONSTER_NAME_136031</v>
      </c>
      <c r="D357" s="148" t="str">
        <f t="shared" si="16"/>
        <v>MONSTER_ICON_136031</v>
      </c>
      <c r="E357" s="51" t="str">
        <f>VLOOKUP(C357,STRING!$A:$B,2,0)</f>
        <v>풀 츄츄 샤먼 Lv.36</v>
      </c>
    </row>
    <row r="358" spans="1:5">
      <c r="A358" s="148">
        <f>100000+B358*ID규칙_몬스터_레벨_단위+COUNTIF($B$4:B358,B358)</f>
        <v>138031</v>
      </c>
      <c r="B358" s="148">
        <v>38</v>
      </c>
      <c r="C358" s="148" t="str">
        <f t="shared" si="17"/>
        <v>MONSTER_NAME_138031</v>
      </c>
      <c r="D358" s="148" t="str">
        <f t="shared" si="16"/>
        <v>MONSTER_ICON_138031</v>
      </c>
      <c r="E358" s="51" t="str">
        <f>VLOOKUP(C358,STRING!$A:$B,2,0)</f>
        <v>풀 츄츄 샤먼 Lv.38</v>
      </c>
    </row>
    <row r="359" spans="1:5">
      <c r="A359" s="148">
        <f>100000+B359*ID규칙_몬스터_레벨_단위+COUNTIF($B$4:B359,B359)</f>
        <v>147031</v>
      </c>
      <c r="B359" s="148">
        <v>47</v>
      </c>
      <c r="C359" s="148" t="str">
        <f t="shared" si="17"/>
        <v>MONSTER_NAME_147031</v>
      </c>
      <c r="D359" s="148" t="str">
        <f t="shared" si="16"/>
        <v>MONSTER_ICON_147031</v>
      </c>
      <c r="E359" s="51" t="str">
        <f>VLOOKUP(C359,STRING!$A:$B,2,0)</f>
        <v>풀 츄츄 샤먼 Lv.47</v>
      </c>
    </row>
    <row r="360" spans="1:5">
      <c r="A360" s="148">
        <f>100000+B360*ID규칙_몬스터_레벨_단위+COUNTIF($B$4:B360,B360)</f>
        <v>154031</v>
      </c>
      <c r="B360" s="148">
        <v>54</v>
      </c>
      <c r="C360" s="148" t="str">
        <f t="shared" si="17"/>
        <v>MONSTER_NAME_154031</v>
      </c>
      <c r="D360" s="148" t="str">
        <f t="shared" si="16"/>
        <v>MONSTER_ICON_154031</v>
      </c>
      <c r="E360" s="51" t="str">
        <f>VLOOKUP(C360,STRING!$A:$B,2,0)</f>
        <v>풀 츄츄 샤먼 Lv.54</v>
      </c>
    </row>
    <row r="361" spans="1:5">
      <c r="A361" s="148">
        <f>100000+B361*ID규칙_몬스터_레벨_단위+COUNTIF($B$4:B361,B361)</f>
        <v>159031</v>
      </c>
      <c r="B361" s="148">
        <v>59</v>
      </c>
      <c r="C361" s="148" t="str">
        <f t="shared" si="17"/>
        <v>MONSTER_NAME_159031</v>
      </c>
      <c r="D361" s="148" t="str">
        <f t="shared" si="16"/>
        <v>MONSTER_ICON_159031</v>
      </c>
      <c r="E361" s="51" t="str">
        <f>VLOOKUP(C361,STRING!$A:$B,2,0)</f>
        <v>풀 츄츄 샤먼 Lv.59</v>
      </c>
    </row>
    <row r="362" spans="1:5">
      <c r="A362" s="148">
        <f>100000+B362*ID규칙_몬스터_레벨_단위+COUNTIF($B$4:B362,B362)</f>
        <v>169031</v>
      </c>
      <c r="B362" s="148">
        <v>69</v>
      </c>
      <c r="C362" s="148" t="str">
        <f t="shared" si="17"/>
        <v>MONSTER_NAME_169031</v>
      </c>
      <c r="D362" s="148" t="str">
        <f t="shared" si="16"/>
        <v>MONSTER_ICON_169031</v>
      </c>
      <c r="E362" s="51" t="str">
        <f>VLOOKUP(C362,STRING!$A:$B,2,0)</f>
        <v>풀 츄츄 샤먼 Lv.69</v>
      </c>
    </row>
    <row r="363" spans="1:5">
      <c r="A363" s="148">
        <f>100000+B363*ID규칙_몬스터_레벨_단위+COUNTIF($B$4:B363,B363)</f>
        <v>171022</v>
      </c>
      <c r="B363" s="148">
        <v>71</v>
      </c>
      <c r="C363" s="148" t="str">
        <f t="shared" si="17"/>
        <v>MONSTER_NAME_171022</v>
      </c>
      <c r="D363" s="148" t="str">
        <f t="shared" si="16"/>
        <v>MONSTER_ICON_171022</v>
      </c>
      <c r="E363" s="51" t="str">
        <f>VLOOKUP(C363,STRING!$A:$B,2,0)</f>
        <v>풀 츄츄 샤먼 Lv.71</v>
      </c>
    </row>
    <row r="364" spans="1:5">
      <c r="A364" s="148">
        <f>100000+B364*ID규칙_몬스터_레벨_단위+COUNTIF($B$4:B364,B364)</f>
        <v>180031</v>
      </c>
      <c r="B364" s="148">
        <v>80</v>
      </c>
      <c r="C364" s="148" t="str">
        <f t="shared" si="17"/>
        <v>MONSTER_NAME_180031</v>
      </c>
      <c r="D364" s="148" t="str">
        <f t="shared" si="16"/>
        <v>MONSTER_ICON_180031</v>
      </c>
      <c r="E364" s="51" t="str">
        <f>VLOOKUP(C364,STRING!$A:$B,2,0)</f>
        <v>풀 츄츄 샤먼 Lv.80</v>
      </c>
    </row>
    <row r="365" spans="1:5">
      <c r="A365" s="148">
        <f>100000+B365*ID규칙_몬스터_레벨_단위+COUNTIF($B$4:B365,B365)</f>
        <v>188031</v>
      </c>
      <c r="B365" s="148">
        <v>88</v>
      </c>
      <c r="C365" s="148" t="str">
        <f t="shared" si="17"/>
        <v>MONSTER_NAME_188031</v>
      </c>
      <c r="D365" s="148" t="str">
        <f t="shared" si="16"/>
        <v>MONSTER_ICON_188031</v>
      </c>
      <c r="E365" s="51" t="str">
        <f>VLOOKUP(C365,STRING!$A:$B,2,0)</f>
        <v>풀 츄츄 샤먼 Lv.88</v>
      </c>
    </row>
    <row r="366" spans="1:5">
      <c r="A366" s="148">
        <f>100000+B366*ID규칙_몬스터_레벨_단위+COUNTIF($B$4:B366,B366)</f>
        <v>190031</v>
      </c>
      <c r="B366" s="148">
        <v>90</v>
      </c>
      <c r="C366" s="148" t="str">
        <f t="shared" si="17"/>
        <v>MONSTER_NAME_190031</v>
      </c>
      <c r="D366" s="148" t="str">
        <f t="shared" si="16"/>
        <v>MONSTER_ICON_190031</v>
      </c>
      <c r="E366" s="51" t="str">
        <f>VLOOKUP(C366,STRING!$A:$B,2,0)</f>
        <v>풀 츄츄 샤먼 Lv.90</v>
      </c>
    </row>
    <row r="367" spans="1:5">
      <c r="A367" s="148">
        <f>100000+B367*ID규칙_몬스터_레벨_단위+COUNTIF($B$4:B367,B367)</f>
        <v>115032</v>
      </c>
      <c r="B367" s="148">
        <v>15</v>
      </c>
      <c r="C367" s="148" t="str">
        <f t="shared" si="17"/>
        <v>MONSTER_NAME_115032</v>
      </c>
      <c r="D367" s="148" t="str">
        <f t="shared" si="16"/>
        <v>MONSTER_ICON_115032</v>
      </c>
      <c r="E367" s="51" t="str">
        <f>VLOOKUP(C367,STRING!$A:$B,2,0)</f>
        <v>얼음 츄츄 샤먼 Lv.15</v>
      </c>
    </row>
    <row r="368" spans="1:5">
      <c r="A368" s="148">
        <f>100000+B368*ID규칙_몬스터_레벨_단위+COUNTIF($B$4:B368,B368)</f>
        <v>134032</v>
      </c>
      <c r="B368" s="148">
        <v>34</v>
      </c>
      <c r="C368" s="148" t="str">
        <f t="shared" si="17"/>
        <v>MONSTER_NAME_134032</v>
      </c>
      <c r="D368" s="148" t="str">
        <f t="shared" si="16"/>
        <v>MONSTER_ICON_134032</v>
      </c>
      <c r="E368" s="51" t="str">
        <f>VLOOKUP(C368,STRING!$A:$B,2,0)</f>
        <v>얼음 츄츄 샤먼 Lv.34</v>
      </c>
    </row>
    <row r="369" spans="1:5">
      <c r="A369" s="148">
        <f>100000+B369*ID규칙_몬스터_레벨_단위+COUNTIF($B$4:B369,B369)</f>
        <v>136032</v>
      </c>
      <c r="B369" s="148">
        <v>36</v>
      </c>
      <c r="C369" s="148" t="str">
        <f t="shared" si="17"/>
        <v>MONSTER_NAME_136032</v>
      </c>
      <c r="D369" s="148" t="str">
        <f t="shared" si="16"/>
        <v>MONSTER_ICON_136032</v>
      </c>
      <c r="E369" s="51" t="str">
        <f>VLOOKUP(C369,STRING!$A:$B,2,0)</f>
        <v>얼음 츄츄 샤먼 Lv.36</v>
      </c>
    </row>
    <row r="370" spans="1:5">
      <c r="A370" s="148">
        <f>100000+B370*ID규칙_몬스터_레벨_단위+COUNTIF($B$4:B370,B370)</f>
        <v>138032</v>
      </c>
      <c r="B370" s="148">
        <v>38</v>
      </c>
      <c r="C370" s="148" t="str">
        <f t="shared" si="17"/>
        <v>MONSTER_NAME_138032</v>
      </c>
      <c r="D370" s="148" t="str">
        <f t="shared" si="16"/>
        <v>MONSTER_ICON_138032</v>
      </c>
      <c r="E370" s="51" t="str">
        <f>VLOOKUP(C370,STRING!$A:$B,2,0)</f>
        <v>얼음 츄츄 샤먼 Lv.38</v>
      </c>
    </row>
    <row r="371" spans="1:5">
      <c r="A371" s="148">
        <f>100000+B371*ID규칙_몬스터_레벨_단위+COUNTIF($B$4:B371,B371)</f>
        <v>147032</v>
      </c>
      <c r="B371" s="148">
        <v>47</v>
      </c>
      <c r="C371" s="148" t="str">
        <f t="shared" si="17"/>
        <v>MONSTER_NAME_147032</v>
      </c>
      <c r="D371" s="148" t="str">
        <f t="shared" si="16"/>
        <v>MONSTER_ICON_147032</v>
      </c>
      <c r="E371" s="51" t="str">
        <f>VLOOKUP(C371,STRING!$A:$B,2,0)</f>
        <v>얼음 츄츄 샤먼 Lv.47</v>
      </c>
    </row>
    <row r="372" spans="1:5">
      <c r="A372" s="148">
        <f>100000+B372*ID규칙_몬스터_레벨_단위+COUNTIF($B$4:B372,B372)</f>
        <v>154032</v>
      </c>
      <c r="B372" s="148">
        <v>54</v>
      </c>
      <c r="C372" s="148" t="str">
        <f t="shared" si="17"/>
        <v>MONSTER_NAME_154032</v>
      </c>
      <c r="D372" s="148" t="str">
        <f t="shared" si="16"/>
        <v>MONSTER_ICON_154032</v>
      </c>
      <c r="E372" s="51" t="str">
        <f>VLOOKUP(C372,STRING!$A:$B,2,0)</f>
        <v>얼음 츄츄 샤먼 Lv.54</v>
      </c>
    </row>
    <row r="373" spans="1:5">
      <c r="A373" s="148">
        <f>100000+B373*ID규칙_몬스터_레벨_단위+COUNTIF($B$4:B373,B373)</f>
        <v>159032</v>
      </c>
      <c r="B373" s="148">
        <v>59</v>
      </c>
      <c r="C373" s="148" t="str">
        <f t="shared" si="17"/>
        <v>MONSTER_NAME_159032</v>
      </c>
      <c r="D373" s="148" t="str">
        <f t="shared" si="16"/>
        <v>MONSTER_ICON_159032</v>
      </c>
      <c r="E373" s="51" t="str">
        <f>VLOOKUP(C373,STRING!$A:$B,2,0)</f>
        <v>얼음 츄츄 샤먼 Lv.59</v>
      </c>
    </row>
    <row r="374" spans="1:5">
      <c r="A374" s="148">
        <f>100000+B374*ID규칙_몬스터_레벨_단위+COUNTIF($B$4:B374,B374)</f>
        <v>169032</v>
      </c>
      <c r="B374" s="148">
        <v>69</v>
      </c>
      <c r="C374" s="148" t="str">
        <f t="shared" si="17"/>
        <v>MONSTER_NAME_169032</v>
      </c>
      <c r="D374" s="148" t="str">
        <f t="shared" si="16"/>
        <v>MONSTER_ICON_169032</v>
      </c>
      <c r="E374" s="51" t="str">
        <f>VLOOKUP(C374,STRING!$A:$B,2,0)</f>
        <v>얼음 츄츄 샤먼 Lv.69</v>
      </c>
    </row>
    <row r="375" spans="1:5">
      <c r="A375" s="148">
        <f>100000+B375*ID규칙_몬스터_레벨_단위+COUNTIF($B$4:B375,B375)</f>
        <v>171023</v>
      </c>
      <c r="B375" s="148">
        <v>71</v>
      </c>
      <c r="C375" s="148" t="str">
        <f t="shared" si="17"/>
        <v>MONSTER_NAME_171023</v>
      </c>
      <c r="D375" s="148" t="str">
        <f t="shared" si="16"/>
        <v>MONSTER_ICON_171023</v>
      </c>
      <c r="E375" s="51" t="str">
        <f>VLOOKUP(C375,STRING!$A:$B,2,0)</f>
        <v>얼음 츄츄 샤먼 Lv.71</v>
      </c>
    </row>
    <row r="376" spans="1:5">
      <c r="A376" s="148">
        <f>100000+B376*ID규칙_몬스터_레벨_단위+COUNTIF($B$4:B376,B376)</f>
        <v>180032</v>
      </c>
      <c r="B376" s="148">
        <v>80</v>
      </c>
      <c r="C376" s="148" t="str">
        <f t="shared" si="17"/>
        <v>MONSTER_NAME_180032</v>
      </c>
      <c r="D376" s="148" t="str">
        <f t="shared" si="16"/>
        <v>MONSTER_ICON_180032</v>
      </c>
      <c r="E376" s="51" t="str">
        <f>VLOOKUP(C376,STRING!$A:$B,2,0)</f>
        <v>얼음 츄츄 샤먼 Lv.80</v>
      </c>
    </row>
    <row r="377" spans="1:5">
      <c r="A377" s="148">
        <f>100000+B377*ID규칙_몬스터_레벨_단위+COUNTIF($B$4:B377,B377)</f>
        <v>188032</v>
      </c>
      <c r="B377" s="148">
        <v>88</v>
      </c>
      <c r="C377" s="148" t="str">
        <f t="shared" si="17"/>
        <v>MONSTER_NAME_188032</v>
      </c>
      <c r="D377" s="148" t="str">
        <f t="shared" si="16"/>
        <v>MONSTER_ICON_188032</v>
      </c>
      <c r="E377" s="51" t="str">
        <f>VLOOKUP(C377,STRING!$A:$B,2,0)</f>
        <v>얼음 츄츄 샤먼 Lv.88</v>
      </c>
    </row>
    <row r="378" spans="1:5">
      <c r="A378" s="148">
        <f>100000+B378*ID규칙_몬스터_레벨_단위+COUNTIF($B$4:B378,B378)</f>
        <v>190032</v>
      </c>
      <c r="B378" s="148">
        <v>90</v>
      </c>
      <c r="C378" s="148" t="str">
        <f t="shared" si="17"/>
        <v>MONSTER_NAME_190032</v>
      </c>
      <c r="D378" s="148" t="str">
        <f t="shared" si="16"/>
        <v>MONSTER_ICON_190032</v>
      </c>
      <c r="E378" s="51" t="str">
        <f>VLOOKUP(C378,STRING!$A:$B,2,0)</f>
        <v>얼음 츄츄 샤먼 Lv.90</v>
      </c>
    </row>
    <row r="379" spans="1:5">
      <c r="A379" s="148">
        <f>100000+B379*ID규칙_몬스터_레벨_단위+COUNTIF($B$4:B379,B379)</f>
        <v>115033</v>
      </c>
      <c r="B379" s="148">
        <v>15</v>
      </c>
      <c r="C379" s="148" t="str">
        <f t="shared" si="17"/>
        <v>MONSTER_NAME_115033</v>
      </c>
      <c r="D379" s="148" t="str">
        <f t="shared" si="16"/>
        <v>MONSTER_ICON_115033</v>
      </c>
      <c r="E379" s="51" t="str">
        <f>VLOOKUP(C379,STRING!$A:$B,2,0)</f>
        <v>번개 츄츄 샤먼 Lv.15</v>
      </c>
    </row>
    <row r="380" spans="1:5">
      <c r="A380" s="148">
        <f>100000+B380*ID규칙_몬스터_레벨_단위+COUNTIF($B$4:B380,B380)</f>
        <v>134033</v>
      </c>
      <c r="B380" s="148">
        <v>34</v>
      </c>
      <c r="C380" s="148" t="str">
        <f t="shared" ref="C380:C443" si="18">"MONSTER_NAME_"&amp;A380</f>
        <v>MONSTER_NAME_134033</v>
      </c>
      <c r="D380" s="148" t="str">
        <f t="shared" ref="D380:D443" si="19">"MONSTER_ICON_"&amp;A380</f>
        <v>MONSTER_ICON_134033</v>
      </c>
      <c r="E380" s="51" t="str">
        <f>VLOOKUP(C380,STRING!$A:$B,2,0)</f>
        <v>번개 츄츄 샤먼 Lv.34</v>
      </c>
    </row>
    <row r="381" spans="1:5">
      <c r="A381" s="148">
        <f>100000+B381*ID규칙_몬스터_레벨_단위+COUNTIF($B$4:B381,B381)</f>
        <v>136033</v>
      </c>
      <c r="B381" s="148">
        <v>36</v>
      </c>
      <c r="C381" s="148" t="str">
        <f t="shared" si="18"/>
        <v>MONSTER_NAME_136033</v>
      </c>
      <c r="D381" s="148" t="str">
        <f t="shared" si="19"/>
        <v>MONSTER_ICON_136033</v>
      </c>
      <c r="E381" s="51" t="str">
        <f>VLOOKUP(C381,STRING!$A:$B,2,0)</f>
        <v>번개 츄츄 샤먼 Lv.36</v>
      </c>
    </row>
    <row r="382" spans="1:5">
      <c r="A382" s="148">
        <f>100000+B382*ID규칙_몬스터_레벨_단위+COUNTIF($B$4:B382,B382)</f>
        <v>138033</v>
      </c>
      <c r="B382" s="148">
        <v>38</v>
      </c>
      <c r="C382" s="148" t="str">
        <f t="shared" si="18"/>
        <v>MONSTER_NAME_138033</v>
      </c>
      <c r="D382" s="148" t="str">
        <f t="shared" si="19"/>
        <v>MONSTER_ICON_138033</v>
      </c>
      <c r="E382" s="51" t="str">
        <f>VLOOKUP(C382,STRING!$A:$B,2,0)</f>
        <v>번개 츄츄 샤먼 Lv.38</v>
      </c>
    </row>
    <row r="383" spans="1:5">
      <c r="A383" s="148">
        <f>100000+B383*ID규칙_몬스터_레벨_단위+COUNTIF($B$4:B383,B383)</f>
        <v>147033</v>
      </c>
      <c r="B383" s="148">
        <v>47</v>
      </c>
      <c r="C383" s="148" t="str">
        <f t="shared" si="18"/>
        <v>MONSTER_NAME_147033</v>
      </c>
      <c r="D383" s="148" t="str">
        <f t="shared" si="19"/>
        <v>MONSTER_ICON_147033</v>
      </c>
      <c r="E383" s="51" t="str">
        <f>VLOOKUP(C383,STRING!$A:$B,2,0)</f>
        <v>번개 츄츄 샤먼 Lv.47</v>
      </c>
    </row>
    <row r="384" spans="1:5">
      <c r="A384" s="148">
        <f>100000+B384*ID규칙_몬스터_레벨_단위+COUNTIF($B$4:B384,B384)</f>
        <v>154033</v>
      </c>
      <c r="B384" s="148">
        <v>54</v>
      </c>
      <c r="C384" s="148" t="str">
        <f t="shared" si="18"/>
        <v>MONSTER_NAME_154033</v>
      </c>
      <c r="D384" s="148" t="str">
        <f t="shared" si="19"/>
        <v>MONSTER_ICON_154033</v>
      </c>
      <c r="E384" s="51" t="str">
        <f>VLOOKUP(C384,STRING!$A:$B,2,0)</f>
        <v>번개 츄츄 샤먼 Lv.54</v>
      </c>
    </row>
    <row r="385" spans="1:5">
      <c r="A385" s="148">
        <f>100000+B385*ID규칙_몬스터_레벨_단위+COUNTIF($B$4:B385,B385)</f>
        <v>159033</v>
      </c>
      <c r="B385" s="148">
        <v>59</v>
      </c>
      <c r="C385" s="148" t="str">
        <f t="shared" si="18"/>
        <v>MONSTER_NAME_159033</v>
      </c>
      <c r="D385" s="148" t="str">
        <f t="shared" si="19"/>
        <v>MONSTER_ICON_159033</v>
      </c>
      <c r="E385" s="51" t="str">
        <f>VLOOKUP(C385,STRING!$A:$B,2,0)</f>
        <v>번개 츄츄 샤먼 Lv.59</v>
      </c>
    </row>
    <row r="386" spans="1:5">
      <c r="A386" s="148">
        <f>100000+B386*ID규칙_몬스터_레벨_단위+COUNTIF($B$4:B386,B386)</f>
        <v>169033</v>
      </c>
      <c r="B386" s="148">
        <v>69</v>
      </c>
      <c r="C386" s="148" t="str">
        <f t="shared" si="18"/>
        <v>MONSTER_NAME_169033</v>
      </c>
      <c r="D386" s="148" t="str">
        <f t="shared" si="19"/>
        <v>MONSTER_ICON_169033</v>
      </c>
      <c r="E386" s="51" t="str">
        <f>VLOOKUP(C386,STRING!$A:$B,2,0)</f>
        <v>번개 츄츄 샤먼 Lv.69</v>
      </c>
    </row>
    <row r="387" spans="1:5">
      <c r="A387" s="148">
        <f>100000+B387*ID규칙_몬스터_레벨_단위+COUNTIF($B$4:B387,B387)</f>
        <v>171024</v>
      </c>
      <c r="B387" s="148">
        <v>71</v>
      </c>
      <c r="C387" s="148" t="str">
        <f t="shared" si="18"/>
        <v>MONSTER_NAME_171024</v>
      </c>
      <c r="D387" s="148" t="str">
        <f t="shared" si="19"/>
        <v>MONSTER_ICON_171024</v>
      </c>
      <c r="E387" s="51" t="str">
        <f>VLOOKUP(C387,STRING!$A:$B,2,0)</f>
        <v>번개 츄츄 샤먼 Lv.71</v>
      </c>
    </row>
    <row r="388" spans="1:5">
      <c r="A388" s="148">
        <f>100000+B388*ID규칙_몬스터_레벨_단위+COUNTIF($B$4:B388,B388)</f>
        <v>180033</v>
      </c>
      <c r="B388" s="148">
        <v>80</v>
      </c>
      <c r="C388" s="148" t="str">
        <f t="shared" si="18"/>
        <v>MONSTER_NAME_180033</v>
      </c>
      <c r="D388" s="148" t="str">
        <f t="shared" si="19"/>
        <v>MONSTER_ICON_180033</v>
      </c>
      <c r="E388" s="51" t="str">
        <f>VLOOKUP(C388,STRING!$A:$B,2,0)</f>
        <v>번개 츄츄 샤먼 Lv.80</v>
      </c>
    </row>
    <row r="389" spans="1:5">
      <c r="A389" s="148">
        <f>100000+B389*ID규칙_몬스터_레벨_단위+COUNTIF($B$4:B389,B389)</f>
        <v>188033</v>
      </c>
      <c r="B389" s="148">
        <v>88</v>
      </c>
      <c r="C389" s="148" t="str">
        <f t="shared" si="18"/>
        <v>MONSTER_NAME_188033</v>
      </c>
      <c r="D389" s="148" t="str">
        <f t="shared" si="19"/>
        <v>MONSTER_ICON_188033</v>
      </c>
      <c r="E389" s="51" t="str">
        <f>VLOOKUP(C389,STRING!$A:$B,2,0)</f>
        <v>번개 츄츄 샤먼 Lv.88</v>
      </c>
    </row>
    <row r="390" spans="1:5">
      <c r="A390" s="148">
        <f>100000+B390*ID규칙_몬스터_레벨_단위+COUNTIF($B$4:B390,B390)</f>
        <v>190033</v>
      </c>
      <c r="B390" s="148">
        <v>90</v>
      </c>
      <c r="C390" s="148" t="str">
        <f t="shared" si="18"/>
        <v>MONSTER_NAME_190033</v>
      </c>
      <c r="D390" s="148" t="str">
        <f t="shared" si="19"/>
        <v>MONSTER_ICON_190033</v>
      </c>
      <c r="E390" s="51" t="str">
        <f>VLOOKUP(C390,STRING!$A:$B,2,0)</f>
        <v>번개 츄츄 샤먼 Lv.90</v>
      </c>
    </row>
    <row r="391" spans="1:5">
      <c r="A391" s="148">
        <f>100000+B391*ID규칙_몬스터_레벨_단위+COUNTIF($B$4:B391,B391)</f>
        <v>115034</v>
      </c>
      <c r="B391" s="148">
        <v>15</v>
      </c>
      <c r="C391" s="148" t="str">
        <f t="shared" si="18"/>
        <v>MONSTER_NAME_115034</v>
      </c>
      <c r="D391" s="148" t="str">
        <f t="shared" si="19"/>
        <v>MONSTER_ICON_115034</v>
      </c>
      <c r="E391" s="51" t="str">
        <f>VLOOKUP(C391,STRING!$A:$B,2,0)</f>
        <v>불도끼 츄츄 폭도 Lv.15</v>
      </c>
    </row>
    <row r="392" spans="1:5">
      <c r="A392" s="148">
        <f>100000+B392*ID규칙_몬스터_레벨_단위+COUNTIF($B$4:B392,B392)</f>
        <v>134034</v>
      </c>
      <c r="B392" s="148">
        <v>34</v>
      </c>
      <c r="C392" s="148" t="str">
        <f t="shared" si="18"/>
        <v>MONSTER_NAME_134034</v>
      </c>
      <c r="D392" s="148" t="str">
        <f t="shared" si="19"/>
        <v>MONSTER_ICON_134034</v>
      </c>
      <c r="E392" s="51" t="str">
        <f>VLOOKUP(C392,STRING!$A:$B,2,0)</f>
        <v>불도끼 츄츄 폭도 Lv.34</v>
      </c>
    </row>
    <row r="393" spans="1:5">
      <c r="A393" s="148">
        <f>100000+B393*ID규칙_몬스터_레벨_단위+COUNTIF($B$4:B393,B393)</f>
        <v>136034</v>
      </c>
      <c r="B393" s="148">
        <v>36</v>
      </c>
      <c r="C393" s="148" t="str">
        <f t="shared" si="18"/>
        <v>MONSTER_NAME_136034</v>
      </c>
      <c r="D393" s="148" t="str">
        <f t="shared" si="19"/>
        <v>MONSTER_ICON_136034</v>
      </c>
      <c r="E393" s="51" t="str">
        <f>VLOOKUP(C393,STRING!$A:$B,2,0)</f>
        <v>불도끼 츄츄 폭도 Lv.36</v>
      </c>
    </row>
    <row r="394" spans="1:5">
      <c r="A394" s="148">
        <f>100000+B394*ID규칙_몬스터_레벨_단위+COUNTIF($B$4:B394,B394)</f>
        <v>138034</v>
      </c>
      <c r="B394" s="148">
        <v>38</v>
      </c>
      <c r="C394" s="148" t="str">
        <f t="shared" si="18"/>
        <v>MONSTER_NAME_138034</v>
      </c>
      <c r="D394" s="148" t="str">
        <f t="shared" si="19"/>
        <v>MONSTER_ICON_138034</v>
      </c>
      <c r="E394" s="51" t="str">
        <f>VLOOKUP(C394,STRING!$A:$B,2,0)</f>
        <v>불도끼 츄츄 폭도 Lv.38</v>
      </c>
    </row>
    <row r="395" spans="1:5">
      <c r="A395" s="148">
        <f>100000+B395*ID규칙_몬스터_레벨_단위+COUNTIF($B$4:B395,B395)</f>
        <v>147034</v>
      </c>
      <c r="B395" s="148">
        <v>47</v>
      </c>
      <c r="C395" s="148" t="str">
        <f t="shared" si="18"/>
        <v>MONSTER_NAME_147034</v>
      </c>
      <c r="D395" s="148" t="str">
        <f t="shared" si="19"/>
        <v>MONSTER_ICON_147034</v>
      </c>
      <c r="E395" s="51" t="str">
        <f>VLOOKUP(C395,STRING!$A:$B,2,0)</f>
        <v>불도끼 츄츄 폭도 Lv.47</v>
      </c>
    </row>
    <row r="396" spans="1:5">
      <c r="A396" s="148">
        <f>100000+B396*ID규칙_몬스터_레벨_단위+COUNTIF($B$4:B396,B396)</f>
        <v>154034</v>
      </c>
      <c r="B396" s="148">
        <v>54</v>
      </c>
      <c r="C396" s="148" t="str">
        <f t="shared" si="18"/>
        <v>MONSTER_NAME_154034</v>
      </c>
      <c r="D396" s="148" t="str">
        <f t="shared" si="19"/>
        <v>MONSTER_ICON_154034</v>
      </c>
      <c r="E396" s="51" t="str">
        <f>VLOOKUP(C396,STRING!$A:$B,2,0)</f>
        <v>불도끼 츄츄 폭도 Lv.54</v>
      </c>
    </row>
    <row r="397" spans="1:5">
      <c r="A397" s="148">
        <f>100000+B397*ID규칙_몬스터_레벨_단위+COUNTIF($B$4:B397,B397)</f>
        <v>159034</v>
      </c>
      <c r="B397" s="148">
        <v>59</v>
      </c>
      <c r="C397" s="148" t="str">
        <f t="shared" si="18"/>
        <v>MONSTER_NAME_159034</v>
      </c>
      <c r="D397" s="148" t="str">
        <f t="shared" si="19"/>
        <v>MONSTER_ICON_159034</v>
      </c>
      <c r="E397" s="51" t="str">
        <f>VLOOKUP(C397,STRING!$A:$B,2,0)</f>
        <v>불도끼 츄츄 폭도 Lv.59</v>
      </c>
    </row>
    <row r="398" spans="1:5">
      <c r="A398" s="148">
        <f>100000+B398*ID규칙_몬스터_레벨_단위+COUNTIF($B$4:B398,B398)</f>
        <v>169034</v>
      </c>
      <c r="B398" s="148">
        <v>69</v>
      </c>
      <c r="C398" s="148" t="str">
        <f t="shared" si="18"/>
        <v>MONSTER_NAME_169034</v>
      </c>
      <c r="D398" s="148" t="str">
        <f t="shared" si="19"/>
        <v>MONSTER_ICON_169034</v>
      </c>
      <c r="E398" s="51" t="str">
        <f>VLOOKUP(C398,STRING!$A:$B,2,0)</f>
        <v>불도끼 츄츄 폭도 Lv.69</v>
      </c>
    </row>
    <row r="399" spans="1:5">
      <c r="A399" s="148">
        <f>100000+B399*ID규칙_몬스터_레벨_단위+COUNTIF($B$4:B399,B399)</f>
        <v>171025</v>
      </c>
      <c r="B399" s="148">
        <v>71</v>
      </c>
      <c r="C399" s="148" t="str">
        <f t="shared" si="18"/>
        <v>MONSTER_NAME_171025</v>
      </c>
      <c r="D399" s="148" t="str">
        <f t="shared" si="19"/>
        <v>MONSTER_ICON_171025</v>
      </c>
      <c r="E399" s="51" t="str">
        <f>VLOOKUP(C399,STRING!$A:$B,2,0)</f>
        <v>불도끼 츄츄 폭도 Lv.71</v>
      </c>
    </row>
    <row r="400" spans="1:5">
      <c r="A400" s="148">
        <f>100000+B400*ID규칙_몬스터_레벨_단위+COUNTIF($B$4:B400,B400)</f>
        <v>180034</v>
      </c>
      <c r="B400" s="148">
        <v>80</v>
      </c>
      <c r="C400" s="148" t="str">
        <f t="shared" si="18"/>
        <v>MONSTER_NAME_180034</v>
      </c>
      <c r="D400" s="148" t="str">
        <f t="shared" si="19"/>
        <v>MONSTER_ICON_180034</v>
      </c>
      <c r="E400" s="51" t="str">
        <f>VLOOKUP(C400,STRING!$A:$B,2,0)</f>
        <v>불도끼 츄츄 폭도 Lv.80</v>
      </c>
    </row>
    <row r="401" spans="1:5">
      <c r="A401" s="148">
        <f>100000+B401*ID규칙_몬스터_레벨_단위+COUNTIF($B$4:B401,B401)</f>
        <v>188034</v>
      </c>
      <c r="B401" s="148">
        <v>88</v>
      </c>
      <c r="C401" s="148" t="str">
        <f t="shared" si="18"/>
        <v>MONSTER_NAME_188034</v>
      </c>
      <c r="D401" s="148" t="str">
        <f t="shared" si="19"/>
        <v>MONSTER_ICON_188034</v>
      </c>
      <c r="E401" s="51" t="str">
        <f>VLOOKUP(C401,STRING!$A:$B,2,0)</f>
        <v>불도끼 츄츄 폭도 Lv.88</v>
      </c>
    </row>
    <row r="402" spans="1:5">
      <c r="A402" s="148">
        <f>100000+B402*ID규칙_몬스터_레벨_단위+COUNTIF($B$4:B402,B402)</f>
        <v>190034</v>
      </c>
      <c r="B402" s="148">
        <v>90</v>
      </c>
      <c r="C402" s="148" t="str">
        <f t="shared" si="18"/>
        <v>MONSTER_NAME_190034</v>
      </c>
      <c r="D402" s="148" t="str">
        <f t="shared" si="19"/>
        <v>MONSTER_ICON_190034</v>
      </c>
      <c r="E402" s="51" t="str">
        <f>VLOOKUP(C402,STRING!$A:$B,2,0)</f>
        <v>불도끼 츄츄 폭도 Lv.90</v>
      </c>
    </row>
    <row r="403" spans="1:5">
      <c r="A403" s="148">
        <f>100000+B403*ID규칙_몬스터_레벨_단위+COUNTIF($B$4:B403,B403)</f>
        <v>115035</v>
      </c>
      <c r="B403" s="148">
        <v>15</v>
      </c>
      <c r="C403" s="148" t="str">
        <f t="shared" si="18"/>
        <v>MONSTER_NAME_115035</v>
      </c>
      <c r="D403" s="148" t="str">
        <f t="shared" si="19"/>
        <v>MONSTER_ICON_115035</v>
      </c>
      <c r="E403" s="51" t="str">
        <f>VLOOKUP(C403,STRING!$A:$B,2,0)</f>
        <v>번개도끼 츄츄 폭도 Lv.15</v>
      </c>
    </row>
    <row r="404" spans="1:5">
      <c r="A404" s="148">
        <f>100000+B404*ID규칙_몬스터_레벨_단위+COUNTIF($B$4:B404,B404)</f>
        <v>134035</v>
      </c>
      <c r="B404" s="148">
        <v>34</v>
      </c>
      <c r="C404" s="148" t="str">
        <f t="shared" si="18"/>
        <v>MONSTER_NAME_134035</v>
      </c>
      <c r="D404" s="148" t="str">
        <f t="shared" si="19"/>
        <v>MONSTER_ICON_134035</v>
      </c>
      <c r="E404" s="51" t="str">
        <f>VLOOKUP(C404,STRING!$A:$B,2,0)</f>
        <v>번개도끼 츄츄 폭도 Lv.34</v>
      </c>
    </row>
    <row r="405" spans="1:5">
      <c r="A405" s="148">
        <f>100000+B405*ID규칙_몬스터_레벨_단위+COUNTIF($B$4:B405,B405)</f>
        <v>136035</v>
      </c>
      <c r="B405" s="148">
        <v>36</v>
      </c>
      <c r="C405" s="148" t="str">
        <f t="shared" si="18"/>
        <v>MONSTER_NAME_136035</v>
      </c>
      <c r="D405" s="148" t="str">
        <f t="shared" si="19"/>
        <v>MONSTER_ICON_136035</v>
      </c>
      <c r="E405" s="51" t="str">
        <f>VLOOKUP(C405,STRING!$A:$B,2,0)</f>
        <v>번개도끼 츄츄 폭도 Lv.36</v>
      </c>
    </row>
    <row r="406" spans="1:5">
      <c r="A406" s="148">
        <f>100000+B406*ID규칙_몬스터_레벨_단위+COUNTIF($B$4:B406,B406)</f>
        <v>138035</v>
      </c>
      <c r="B406" s="148">
        <v>38</v>
      </c>
      <c r="C406" s="148" t="str">
        <f t="shared" si="18"/>
        <v>MONSTER_NAME_138035</v>
      </c>
      <c r="D406" s="148" t="str">
        <f t="shared" si="19"/>
        <v>MONSTER_ICON_138035</v>
      </c>
      <c r="E406" s="51" t="str">
        <f>VLOOKUP(C406,STRING!$A:$B,2,0)</f>
        <v>번개도끼 츄츄 폭도 Lv.38</v>
      </c>
    </row>
    <row r="407" spans="1:5">
      <c r="A407" s="148">
        <f>100000+B407*ID규칙_몬스터_레벨_단위+COUNTIF($B$4:B407,B407)</f>
        <v>147035</v>
      </c>
      <c r="B407" s="148">
        <v>47</v>
      </c>
      <c r="C407" s="148" t="str">
        <f t="shared" si="18"/>
        <v>MONSTER_NAME_147035</v>
      </c>
      <c r="D407" s="148" t="str">
        <f t="shared" si="19"/>
        <v>MONSTER_ICON_147035</v>
      </c>
      <c r="E407" s="51" t="str">
        <f>VLOOKUP(C407,STRING!$A:$B,2,0)</f>
        <v>번개도끼 츄츄 폭도 Lv.47</v>
      </c>
    </row>
    <row r="408" spans="1:5">
      <c r="A408" s="148">
        <f>100000+B408*ID규칙_몬스터_레벨_단위+COUNTIF($B$4:B408,B408)</f>
        <v>154035</v>
      </c>
      <c r="B408" s="148">
        <v>54</v>
      </c>
      <c r="C408" s="148" t="str">
        <f t="shared" si="18"/>
        <v>MONSTER_NAME_154035</v>
      </c>
      <c r="D408" s="148" t="str">
        <f t="shared" si="19"/>
        <v>MONSTER_ICON_154035</v>
      </c>
      <c r="E408" s="51" t="str">
        <f>VLOOKUP(C408,STRING!$A:$B,2,0)</f>
        <v>번개도끼 츄츄 폭도 Lv.54</v>
      </c>
    </row>
    <row r="409" spans="1:5">
      <c r="A409" s="148">
        <f>100000+B409*ID규칙_몬스터_레벨_단위+COUNTIF($B$4:B409,B409)</f>
        <v>159035</v>
      </c>
      <c r="B409" s="148">
        <v>59</v>
      </c>
      <c r="C409" s="148" t="str">
        <f t="shared" si="18"/>
        <v>MONSTER_NAME_159035</v>
      </c>
      <c r="D409" s="148" t="str">
        <f t="shared" si="19"/>
        <v>MONSTER_ICON_159035</v>
      </c>
      <c r="E409" s="51" t="str">
        <f>VLOOKUP(C409,STRING!$A:$B,2,0)</f>
        <v>번개도끼 츄츄 폭도 Lv.59</v>
      </c>
    </row>
    <row r="410" spans="1:5">
      <c r="A410" s="148">
        <f>100000+B410*ID규칙_몬스터_레벨_단위+COUNTIF($B$4:B410,B410)</f>
        <v>169035</v>
      </c>
      <c r="B410" s="148">
        <v>69</v>
      </c>
      <c r="C410" s="148" t="str">
        <f t="shared" si="18"/>
        <v>MONSTER_NAME_169035</v>
      </c>
      <c r="D410" s="148" t="str">
        <f t="shared" si="19"/>
        <v>MONSTER_ICON_169035</v>
      </c>
      <c r="E410" s="51" t="str">
        <f>VLOOKUP(C410,STRING!$A:$B,2,0)</f>
        <v>번개도끼 츄츄 폭도 Lv.69</v>
      </c>
    </row>
    <row r="411" spans="1:5">
      <c r="A411" s="148">
        <f>100000+B411*ID규칙_몬스터_레벨_단위+COUNTIF($B$4:B411,B411)</f>
        <v>171026</v>
      </c>
      <c r="B411" s="148">
        <v>71</v>
      </c>
      <c r="C411" s="148" t="str">
        <f t="shared" si="18"/>
        <v>MONSTER_NAME_171026</v>
      </c>
      <c r="D411" s="148" t="str">
        <f t="shared" si="19"/>
        <v>MONSTER_ICON_171026</v>
      </c>
      <c r="E411" s="51" t="str">
        <f>VLOOKUP(C411,STRING!$A:$B,2,0)</f>
        <v>번개도끼 츄츄 폭도 Lv.71</v>
      </c>
    </row>
    <row r="412" spans="1:5">
      <c r="A412" s="148">
        <f>100000+B412*ID규칙_몬스터_레벨_단위+COUNTIF($B$4:B412,B412)</f>
        <v>180035</v>
      </c>
      <c r="B412" s="148">
        <v>80</v>
      </c>
      <c r="C412" s="148" t="str">
        <f t="shared" si="18"/>
        <v>MONSTER_NAME_180035</v>
      </c>
      <c r="D412" s="148" t="str">
        <f t="shared" si="19"/>
        <v>MONSTER_ICON_180035</v>
      </c>
      <c r="E412" s="51" t="str">
        <f>VLOOKUP(C412,STRING!$A:$B,2,0)</f>
        <v>번개도끼 츄츄 폭도 Lv.80</v>
      </c>
    </row>
    <row r="413" spans="1:5">
      <c r="A413" s="148">
        <f>100000+B413*ID규칙_몬스터_레벨_단위+COUNTIF($B$4:B413,B413)</f>
        <v>188035</v>
      </c>
      <c r="B413" s="148">
        <v>88</v>
      </c>
      <c r="C413" s="148" t="str">
        <f t="shared" si="18"/>
        <v>MONSTER_NAME_188035</v>
      </c>
      <c r="D413" s="148" t="str">
        <f t="shared" si="19"/>
        <v>MONSTER_ICON_188035</v>
      </c>
      <c r="E413" s="51" t="str">
        <f>VLOOKUP(C413,STRING!$A:$B,2,0)</f>
        <v>번개도끼 츄츄 폭도 Lv.88</v>
      </c>
    </row>
    <row r="414" spans="1:5">
      <c r="A414" s="148">
        <f>100000+B414*ID규칙_몬스터_레벨_단위+COUNTIF($B$4:B414,B414)</f>
        <v>190035</v>
      </c>
      <c r="B414" s="148">
        <v>90</v>
      </c>
      <c r="C414" s="148" t="str">
        <f t="shared" si="18"/>
        <v>MONSTER_NAME_190035</v>
      </c>
      <c r="D414" s="148" t="str">
        <f t="shared" si="19"/>
        <v>MONSTER_ICON_190035</v>
      </c>
      <c r="E414" s="51" t="str">
        <f>VLOOKUP(C414,STRING!$A:$B,2,0)</f>
        <v>번개도끼 츄츄 폭도 Lv.90</v>
      </c>
    </row>
    <row r="415" spans="1:5">
      <c r="A415" s="148">
        <f>100000+B415*ID규칙_몬스터_레벨_단위+COUNTIF($B$4:B415,B415)</f>
        <v>115036</v>
      </c>
      <c r="B415" s="148">
        <v>15</v>
      </c>
      <c r="C415" s="148" t="str">
        <f t="shared" si="18"/>
        <v>MONSTER_NAME_115036</v>
      </c>
      <c r="D415" s="148" t="str">
        <f t="shared" si="19"/>
        <v>MONSTER_ICON_115036</v>
      </c>
      <c r="E415" s="51" t="str">
        <f>VLOOKUP(C415,STRING!$A:$B,2,0)</f>
        <v>나무방패 츄츄 폭도 Lv.15</v>
      </c>
    </row>
    <row r="416" spans="1:5">
      <c r="A416" s="148">
        <f>100000+B416*ID규칙_몬스터_레벨_단위+COUNTIF($B$4:B416,B416)</f>
        <v>134036</v>
      </c>
      <c r="B416" s="148">
        <v>34</v>
      </c>
      <c r="C416" s="148" t="str">
        <f t="shared" si="18"/>
        <v>MONSTER_NAME_134036</v>
      </c>
      <c r="D416" s="148" t="str">
        <f t="shared" si="19"/>
        <v>MONSTER_ICON_134036</v>
      </c>
      <c r="E416" s="51" t="str">
        <f>VLOOKUP(C416,STRING!$A:$B,2,0)</f>
        <v>나무방패 츄츄 폭도 Lv.34</v>
      </c>
    </row>
    <row r="417" spans="1:5">
      <c r="A417" s="148">
        <f>100000+B417*ID규칙_몬스터_레벨_단위+COUNTIF($B$4:B417,B417)</f>
        <v>136036</v>
      </c>
      <c r="B417" s="148">
        <v>36</v>
      </c>
      <c r="C417" s="148" t="str">
        <f t="shared" si="18"/>
        <v>MONSTER_NAME_136036</v>
      </c>
      <c r="D417" s="148" t="str">
        <f t="shared" si="19"/>
        <v>MONSTER_ICON_136036</v>
      </c>
      <c r="E417" s="51" t="str">
        <f>VLOOKUP(C417,STRING!$A:$B,2,0)</f>
        <v>나무방패 츄츄 폭도 Lv.36</v>
      </c>
    </row>
    <row r="418" spans="1:5">
      <c r="A418" s="148">
        <f>100000+B418*ID규칙_몬스터_레벨_단위+COUNTIF($B$4:B418,B418)</f>
        <v>138036</v>
      </c>
      <c r="B418" s="148">
        <v>38</v>
      </c>
      <c r="C418" s="148" t="str">
        <f t="shared" si="18"/>
        <v>MONSTER_NAME_138036</v>
      </c>
      <c r="D418" s="148" t="str">
        <f t="shared" si="19"/>
        <v>MONSTER_ICON_138036</v>
      </c>
      <c r="E418" s="51" t="str">
        <f>VLOOKUP(C418,STRING!$A:$B,2,0)</f>
        <v>나무방패 츄츄 폭도 Lv.38</v>
      </c>
    </row>
    <row r="419" spans="1:5">
      <c r="A419" s="148">
        <f>100000+B419*ID규칙_몬스터_레벨_단위+COUNTIF($B$4:B419,B419)</f>
        <v>147036</v>
      </c>
      <c r="B419" s="148">
        <v>47</v>
      </c>
      <c r="C419" s="148" t="str">
        <f t="shared" si="18"/>
        <v>MONSTER_NAME_147036</v>
      </c>
      <c r="D419" s="148" t="str">
        <f t="shared" si="19"/>
        <v>MONSTER_ICON_147036</v>
      </c>
      <c r="E419" s="51" t="str">
        <f>VLOOKUP(C419,STRING!$A:$B,2,0)</f>
        <v>나무방패 츄츄 폭도 Lv.47</v>
      </c>
    </row>
    <row r="420" spans="1:5">
      <c r="A420" s="148">
        <f>100000+B420*ID규칙_몬스터_레벨_단위+COUNTIF($B$4:B420,B420)</f>
        <v>154036</v>
      </c>
      <c r="B420" s="148">
        <v>54</v>
      </c>
      <c r="C420" s="148" t="str">
        <f t="shared" si="18"/>
        <v>MONSTER_NAME_154036</v>
      </c>
      <c r="D420" s="148" t="str">
        <f t="shared" si="19"/>
        <v>MONSTER_ICON_154036</v>
      </c>
      <c r="E420" s="51" t="str">
        <f>VLOOKUP(C420,STRING!$A:$B,2,0)</f>
        <v>나무방패 츄츄 폭도 Lv.54</v>
      </c>
    </row>
    <row r="421" spans="1:5">
      <c r="A421" s="148">
        <f>100000+B421*ID규칙_몬스터_레벨_단위+COUNTIF($B$4:B421,B421)</f>
        <v>159036</v>
      </c>
      <c r="B421" s="148">
        <v>59</v>
      </c>
      <c r="C421" s="148" t="str">
        <f t="shared" si="18"/>
        <v>MONSTER_NAME_159036</v>
      </c>
      <c r="D421" s="148" t="str">
        <f t="shared" si="19"/>
        <v>MONSTER_ICON_159036</v>
      </c>
      <c r="E421" s="51" t="str">
        <f>VLOOKUP(C421,STRING!$A:$B,2,0)</f>
        <v>나무방패 츄츄 폭도 Lv.59</v>
      </c>
    </row>
    <row r="422" spans="1:5">
      <c r="A422" s="148">
        <f>100000+B422*ID규칙_몬스터_레벨_단위+COUNTIF($B$4:B422,B422)</f>
        <v>169036</v>
      </c>
      <c r="B422" s="148">
        <v>69</v>
      </c>
      <c r="C422" s="148" t="str">
        <f t="shared" si="18"/>
        <v>MONSTER_NAME_169036</v>
      </c>
      <c r="D422" s="148" t="str">
        <f t="shared" si="19"/>
        <v>MONSTER_ICON_169036</v>
      </c>
      <c r="E422" s="51" t="str">
        <f>VLOOKUP(C422,STRING!$A:$B,2,0)</f>
        <v>나무방패 츄츄 폭도 Lv.69</v>
      </c>
    </row>
    <row r="423" spans="1:5">
      <c r="A423" s="148">
        <f>100000+B423*ID규칙_몬스터_레벨_단위+COUNTIF($B$4:B423,B423)</f>
        <v>171027</v>
      </c>
      <c r="B423" s="148">
        <v>71</v>
      </c>
      <c r="C423" s="148" t="str">
        <f t="shared" si="18"/>
        <v>MONSTER_NAME_171027</v>
      </c>
      <c r="D423" s="148" t="str">
        <f t="shared" si="19"/>
        <v>MONSTER_ICON_171027</v>
      </c>
      <c r="E423" s="51" t="str">
        <f>VLOOKUP(C423,STRING!$A:$B,2,0)</f>
        <v>나무방패 츄츄 폭도 Lv.71</v>
      </c>
    </row>
    <row r="424" spans="1:5">
      <c r="A424" s="148">
        <f>100000+B424*ID규칙_몬스터_레벨_단위+COUNTIF($B$4:B424,B424)</f>
        <v>180036</v>
      </c>
      <c r="B424" s="148">
        <v>80</v>
      </c>
      <c r="C424" s="148" t="str">
        <f t="shared" si="18"/>
        <v>MONSTER_NAME_180036</v>
      </c>
      <c r="D424" s="148" t="str">
        <f t="shared" si="19"/>
        <v>MONSTER_ICON_180036</v>
      </c>
      <c r="E424" s="51" t="str">
        <f>VLOOKUP(C424,STRING!$A:$B,2,0)</f>
        <v>나무방패 츄츄 폭도 Lv.80</v>
      </c>
    </row>
    <row r="425" spans="1:5">
      <c r="A425" s="148">
        <f>100000+B425*ID규칙_몬스터_레벨_단위+COUNTIF($B$4:B425,B425)</f>
        <v>188036</v>
      </c>
      <c r="B425" s="148">
        <v>88</v>
      </c>
      <c r="C425" s="148" t="str">
        <f t="shared" si="18"/>
        <v>MONSTER_NAME_188036</v>
      </c>
      <c r="D425" s="148" t="str">
        <f t="shared" si="19"/>
        <v>MONSTER_ICON_188036</v>
      </c>
      <c r="E425" s="51" t="str">
        <f>VLOOKUP(C425,STRING!$A:$B,2,0)</f>
        <v>나무방패 츄츄 폭도 Lv.88</v>
      </c>
    </row>
    <row r="426" spans="1:5">
      <c r="A426" s="148">
        <f>100000+B426*ID규칙_몬스터_레벨_단위+COUNTIF($B$4:B426,B426)</f>
        <v>190036</v>
      </c>
      <c r="B426" s="148">
        <v>90</v>
      </c>
      <c r="C426" s="148" t="str">
        <f t="shared" si="18"/>
        <v>MONSTER_NAME_190036</v>
      </c>
      <c r="D426" s="148" t="str">
        <f t="shared" si="19"/>
        <v>MONSTER_ICON_190036</v>
      </c>
      <c r="E426" s="51" t="str">
        <f>VLOOKUP(C426,STRING!$A:$B,2,0)</f>
        <v>나무방패 츄츄 폭도 Lv.90</v>
      </c>
    </row>
    <row r="427" spans="1:5">
      <c r="A427" s="148">
        <f>100000+B427*ID규칙_몬스터_레벨_단위+COUNTIF($B$4:B427,B427)</f>
        <v>115037</v>
      </c>
      <c r="B427" s="148">
        <v>15</v>
      </c>
      <c r="C427" s="148" t="str">
        <f t="shared" si="18"/>
        <v>MONSTER_NAME_115037</v>
      </c>
      <c r="D427" s="148" t="str">
        <f t="shared" si="19"/>
        <v>MONSTER_ICON_115037</v>
      </c>
      <c r="E427" s="51" t="str">
        <f>VLOOKUP(C427,STRING!$A:$B,2,0)</f>
        <v>돌방패 츄츄 폭도 Lv.15</v>
      </c>
    </row>
    <row r="428" spans="1:5">
      <c r="A428" s="148">
        <f>100000+B428*ID규칙_몬스터_레벨_단위+COUNTIF($B$4:B428,B428)</f>
        <v>134037</v>
      </c>
      <c r="B428" s="148">
        <v>34</v>
      </c>
      <c r="C428" s="148" t="str">
        <f t="shared" si="18"/>
        <v>MONSTER_NAME_134037</v>
      </c>
      <c r="D428" s="148" t="str">
        <f t="shared" si="19"/>
        <v>MONSTER_ICON_134037</v>
      </c>
      <c r="E428" s="51" t="str">
        <f>VLOOKUP(C428,STRING!$A:$B,2,0)</f>
        <v>돌방패 츄츄 폭도 Lv.34</v>
      </c>
    </row>
    <row r="429" spans="1:5">
      <c r="A429" s="148">
        <f>100000+B429*ID규칙_몬스터_레벨_단위+COUNTIF($B$4:B429,B429)</f>
        <v>136037</v>
      </c>
      <c r="B429" s="148">
        <v>36</v>
      </c>
      <c r="C429" s="148" t="str">
        <f t="shared" si="18"/>
        <v>MONSTER_NAME_136037</v>
      </c>
      <c r="D429" s="148" t="str">
        <f t="shared" si="19"/>
        <v>MONSTER_ICON_136037</v>
      </c>
      <c r="E429" s="51" t="str">
        <f>VLOOKUP(C429,STRING!$A:$B,2,0)</f>
        <v>돌방패 츄츄 폭도 Lv.36</v>
      </c>
    </row>
    <row r="430" spans="1:5">
      <c r="A430" s="148">
        <f>100000+B430*ID규칙_몬스터_레벨_단위+COUNTIF($B$4:B430,B430)</f>
        <v>138037</v>
      </c>
      <c r="B430" s="148">
        <v>38</v>
      </c>
      <c r="C430" s="148" t="str">
        <f t="shared" si="18"/>
        <v>MONSTER_NAME_138037</v>
      </c>
      <c r="D430" s="148" t="str">
        <f t="shared" si="19"/>
        <v>MONSTER_ICON_138037</v>
      </c>
      <c r="E430" s="51" t="str">
        <f>VLOOKUP(C430,STRING!$A:$B,2,0)</f>
        <v>돌방패 츄츄 폭도 Lv.38</v>
      </c>
    </row>
    <row r="431" spans="1:5">
      <c r="A431" s="148">
        <f>100000+B431*ID규칙_몬스터_레벨_단위+COUNTIF($B$4:B431,B431)</f>
        <v>147037</v>
      </c>
      <c r="B431" s="148">
        <v>47</v>
      </c>
      <c r="C431" s="148" t="str">
        <f t="shared" si="18"/>
        <v>MONSTER_NAME_147037</v>
      </c>
      <c r="D431" s="148" t="str">
        <f t="shared" si="19"/>
        <v>MONSTER_ICON_147037</v>
      </c>
      <c r="E431" s="51" t="str">
        <f>VLOOKUP(C431,STRING!$A:$B,2,0)</f>
        <v>돌방패 츄츄 폭도 Lv.47</v>
      </c>
    </row>
    <row r="432" spans="1:5">
      <c r="A432" s="148">
        <f>100000+B432*ID규칙_몬스터_레벨_단위+COUNTIF($B$4:B432,B432)</f>
        <v>154037</v>
      </c>
      <c r="B432" s="148">
        <v>54</v>
      </c>
      <c r="C432" s="148" t="str">
        <f t="shared" si="18"/>
        <v>MONSTER_NAME_154037</v>
      </c>
      <c r="D432" s="148" t="str">
        <f t="shared" si="19"/>
        <v>MONSTER_ICON_154037</v>
      </c>
      <c r="E432" s="51" t="str">
        <f>VLOOKUP(C432,STRING!$A:$B,2,0)</f>
        <v>돌방패 츄츄 폭도 Lv.54</v>
      </c>
    </row>
    <row r="433" spans="1:5">
      <c r="A433" s="148">
        <f>100000+B433*ID규칙_몬스터_레벨_단위+COUNTIF($B$4:B433,B433)</f>
        <v>159037</v>
      </c>
      <c r="B433" s="148">
        <v>59</v>
      </c>
      <c r="C433" s="148" t="str">
        <f t="shared" si="18"/>
        <v>MONSTER_NAME_159037</v>
      </c>
      <c r="D433" s="148" t="str">
        <f t="shared" si="19"/>
        <v>MONSTER_ICON_159037</v>
      </c>
      <c r="E433" s="51" t="str">
        <f>VLOOKUP(C433,STRING!$A:$B,2,0)</f>
        <v>돌방패 츄츄 폭도 Lv.59</v>
      </c>
    </row>
    <row r="434" spans="1:5">
      <c r="A434" s="148">
        <f>100000+B434*ID규칙_몬스터_레벨_단위+COUNTIF($B$4:B434,B434)</f>
        <v>169037</v>
      </c>
      <c r="B434" s="148">
        <v>69</v>
      </c>
      <c r="C434" s="148" t="str">
        <f t="shared" si="18"/>
        <v>MONSTER_NAME_169037</v>
      </c>
      <c r="D434" s="148" t="str">
        <f t="shared" si="19"/>
        <v>MONSTER_ICON_169037</v>
      </c>
      <c r="E434" s="51" t="str">
        <f>VLOOKUP(C434,STRING!$A:$B,2,0)</f>
        <v>돌방패 츄츄 폭도 Lv.69</v>
      </c>
    </row>
    <row r="435" spans="1:5">
      <c r="A435" s="148">
        <f>100000+B435*ID규칙_몬스터_레벨_단위+COUNTIF($B$4:B435,B435)</f>
        <v>171028</v>
      </c>
      <c r="B435" s="148">
        <v>71</v>
      </c>
      <c r="C435" s="148" t="str">
        <f t="shared" si="18"/>
        <v>MONSTER_NAME_171028</v>
      </c>
      <c r="D435" s="148" t="str">
        <f t="shared" si="19"/>
        <v>MONSTER_ICON_171028</v>
      </c>
      <c r="E435" s="51" t="str">
        <f>VLOOKUP(C435,STRING!$A:$B,2,0)</f>
        <v>돌방패 츄츄 폭도 Lv.71</v>
      </c>
    </row>
    <row r="436" spans="1:5">
      <c r="A436" s="148">
        <f>100000+B436*ID규칙_몬스터_레벨_단위+COUNTIF($B$4:B436,B436)</f>
        <v>180037</v>
      </c>
      <c r="B436" s="148">
        <v>80</v>
      </c>
      <c r="C436" s="148" t="str">
        <f t="shared" si="18"/>
        <v>MONSTER_NAME_180037</v>
      </c>
      <c r="D436" s="148" t="str">
        <f t="shared" si="19"/>
        <v>MONSTER_ICON_180037</v>
      </c>
      <c r="E436" s="51" t="str">
        <f>VLOOKUP(C436,STRING!$A:$B,2,0)</f>
        <v>돌방패 츄츄 폭도 Lv.80</v>
      </c>
    </row>
    <row r="437" spans="1:5">
      <c r="A437" s="148">
        <f>100000+B437*ID규칙_몬스터_레벨_단위+COUNTIF($B$4:B437,B437)</f>
        <v>188037</v>
      </c>
      <c r="B437" s="148">
        <v>88</v>
      </c>
      <c r="C437" s="148" t="str">
        <f t="shared" si="18"/>
        <v>MONSTER_NAME_188037</v>
      </c>
      <c r="D437" s="148" t="str">
        <f t="shared" si="19"/>
        <v>MONSTER_ICON_188037</v>
      </c>
      <c r="E437" s="51" t="str">
        <f>VLOOKUP(C437,STRING!$A:$B,2,0)</f>
        <v>돌방패 츄츄 폭도 Lv.88</v>
      </c>
    </row>
    <row r="438" spans="1:5">
      <c r="A438" s="148">
        <f>100000+B438*ID규칙_몬스터_레벨_단위+COUNTIF($B$4:B438,B438)</f>
        <v>190037</v>
      </c>
      <c r="B438" s="148">
        <v>90</v>
      </c>
      <c r="C438" s="148" t="str">
        <f t="shared" si="18"/>
        <v>MONSTER_NAME_190037</v>
      </c>
      <c r="D438" s="148" t="str">
        <f t="shared" si="19"/>
        <v>MONSTER_ICON_190037</v>
      </c>
      <c r="E438" s="51" t="str">
        <f>VLOOKUP(C438,STRING!$A:$B,2,0)</f>
        <v>돌방패 츄츄 폭도 Lv.90</v>
      </c>
    </row>
    <row r="439" spans="1:5">
      <c r="A439" s="148">
        <f>100000+B439*ID규칙_몬스터_레벨_단위+COUNTIF($B$4:B439,B439)</f>
        <v>115038</v>
      </c>
      <c r="B439" s="148">
        <v>15</v>
      </c>
      <c r="C439" s="148" t="str">
        <f t="shared" si="18"/>
        <v>MONSTER_NAME_115038</v>
      </c>
      <c r="D439" s="148" t="str">
        <f t="shared" si="19"/>
        <v>MONSTER_ICON_115038</v>
      </c>
      <c r="E439" s="51" t="str">
        <f>VLOOKUP(C439,STRING!$A:$B,2,0)</f>
        <v>얼음방패 츄츄 폭도 Lv.15</v>
      </c>
    </row>
    <row r="440" spans="1:5">
      <c r="A440" s="148">
        <f>100000+B440*ID규칙_몬스터_레벨_단위+COUNTIF($B$4:B440,B440)</f>
        <v>134038</v>
      </c>
      <c r="B440" s="148">
        <v>34</v>
      </c>
      <c r="C440" s="148" t="str">
        <f t="shared" si="18"/>
        <v>MONSTER_NAME_134038</v>
      </c>
      <c r="D440" s="148" t="str">
        <f t="shared" si="19"/>
        <v>MONSTER_ICON_134038</v>
      </c>
      <c r="E440" s="51" t="str">
        <f>VLOOKUP(C440,STRING!$A:$B,2,0)</f>
        <v>얼음방패 츄츄 폭도 Lv.34</v>
      </c>
    </row>
    <row r="441" spans="1:5">
      <c r="A441" s="148">
        <f>100000+B441*ID규칙_몬스터_레벨_단위+COUNTIF($B$4:B441,B441)</f>
        <v>136038</v>
      </c>
      <c r="B441" s="148">
        <v>36</v>
      </c>
      <c r="C441" s="148" t="str">
        <f t="shared" si="18"/>
        <v>MONSTER_NAME_136038</v>
      </c>
      <c r="D441" s="148" t="str">
        <f t="shared" si="19"/>
        <v>MONSTER_ICON_136038</v>
      </c>
      <c r="E441" s="51" t="str">
        <f>VLOOKUP(C441,STRING!$A:$B,2,0)</f>
        <v>얼음방패 츄츄 폭도 Lv.36</v>
      </c>
    </row>
    <row r="442" spans="1:5">
      <c r="A442" s="148">
        <f>100000+B442*ID규칙_몬스터_레벨_단위+COUNTIF($B$4:B442,B442)</f>
        <v>138038</v>
      </c>
      <c r="B442" s="148">
        <v>38</v>
      </c>
      <c r="C442" s="148" t="str">
        <f t="shared" si="18"/>
        <v>MONSTER_NAME_138038</v>
      </c>
      <c r="D442" s="148" t="str">
        <f t="shared" si="19"/>
        <v>MONSTER_ICON_138038</v>
      </c>
      <c r="E442" s="51" t="str">
        <f>VLOOKUP(C442,STRING!$A:$B,2,0)</f>
        <v>얼음방패 츄츄 폭도 Lv.38</v>
      </c>
    </row>
    <row r="443" spans="1:5">
      <c r="A443" s="148">
        <f>100000+B443*ID규칙_몬스터_레벨_단위+COUNTIF($B$4:B443,B443)</f>
        <v>147038</v>
      </c>
      <c r="B443" s="148">
        <v>47</v>
      </c>
      <c r="C443" s="148" t="str">
        <f t="shared" si="18"/>
        <v>MONSTER_NAME_147038</v>
      </c>
      <c r="D443" s="148" t="str">
        <f t="shared" si="19"/>
        <v>MONSTER_ICON_147038</v>
      </c>
      <c r="E443" s="51" t="str">
        <f>VLOOKUP(C443,STRING!$A:$B,2,0)</f>
        <v>얼음방패 츄츄 폭도 Lv.47</v>
      </c>
    </row>
    <row r="444" spans="1:5">
      <c r="A444" s="148">
        <f>100000+B444*ID규칙_몬스터_레벨_단위+COUNTIF($B$4:B444,B444)</f>
        <v>154038</v>
      </c>
      <c r="B444" s="148">
        <v>54</v>
      </c>
      <c r="C444" s="148" t="str">
        <f t="shared" ref="C444:C499" si="20">"MONSTER_NAME_"&amp;A444</f>
        <v>MONSTER_NAME_154038</v>
      </c>
      <c r="D444" s="148" t="str">
        <f t="shared" ref="D444:D499" si="21">"MONSTER_ICON_"&amp;A444</f>
        <v>MONSTER_ICON_154038</v>
      </c>
      <c r="E444" s="51" t="str">
        <f>VLOOKUP(C444,STRING!$A:$B,2,0)</f>
        <v>얼음방패 츄츄 폭도 Lv.54</v>
      </c>
    </row>
    <row r="445" spans="1:5">
      <c r="A445" s="148">
        <f>100000+B445*ID규칙_몬스터_레벨_단위+COUNTIF($B$4:B445,B445)</f>
        <v>159038</v>
      </c>
      <c r="B445" s="148">
        <v>59</v>
      </c>
      <c r="C445" s="148" t="str">
        <f t="shared" si="20"/>
        <v>MONSTER_NAME_159038</v>
      </c>
      <c r="D445" s="148" t="str">
        <f t="shared" si="21"/>
        <v>MONSTER_ICON_159038</v>
      </c>
      <c r="E445" s="51" t="str">
        <f>VLOOKUP(C445,STRING!$A:$B,2,0)</f>
        <v>얼음방패 츄츄 폭도 Lv.59</v>
      </c>
    </row>
    <row r="446" spans="1:5">
      <c r="A446" s="148">
        <f>100000+B446*ID규칙_몬스터_레벨_단위+COUNTIF($B$4:B446,B446)</f>
        <v>169038</v>
      </c>
      <c r="B446" s="148">
        <v>69</v>
      </c>
      <c r="C446" s="148" t="str">
        <f t="shared" si="20"/>
        <v>MONSTER_NAME_169038</v>
      </c>
      <c r="D446" s="148" t="str">
        <f t="shared" si="21"/>
        <v>MONSTER_ICON_169038</v>
      </c>
      <c r="E446" s="51" t="str">
        <f>VLOOKUP(C446,STRING!$A:$B,2,0)</f>
        <v>얼음방패 츄츄 폭도 Lv.69</v>
      </c>
    </row>
    <row r="447" spans="1:5">
      <c r="A447" s="148">
        <f>100000+B447*ID규칙_몬스터_레벨_단위+COUNTIF($B$4:B447,B447)</f>
        <v>171029</v>
      </c>
      <c r="B447" s="148">
        <v>71</v>
      </c>
      <c r="C447" s="148" t="str">
        <f t="shared" si="20"/>
        <v>MONSTER_NAME_171029</v>
      </c>
      <c r="D447" s="148" t="str">
        <f t="shared" si="21"/>
        <v>MONSTER_ICON_171029</v>
      </c>
      <c r="E447" s="51" t="str">
        <f>VLOOKUP(C447,STRING!$A:$B,2,0)</f>
        <v>얼음방패 츄츄 폭도 Lv.71</v>
      </c>
    </row>
    <row r="448" spans="1:5">
      <c r="A448" s="148">
        <f>100000+B448*ID규칙_몬스터_레벨_단위+COUNTIF($B$4:B448,B448)</f>
        <v>180038</v>
      </c>
      <c r="B448" s="148">
        <v>80</v>
      </c>
      <c r="C448" s="148" t="str">
        <f t="shared" si="20"/>
        <v>MONSTER_NAME_180038</v>
      </c>
      <c r="D448" s="148" t="str">
        <f t="shared" si="21"/>
        <v>MONSTER_ICON_180038</v>
      </c>
      <c r="E448" s="51" t="str">
        <f>VLOOKUP(C448,STRING!$A:$B,2,0)</f>
        <v>얼음방패 츄츄 폭도 Lv.80</v>
      </c>
    </row>
    <row r="449" spans="1:5">
      <c r="A449" s="148">
        <f>100000+B449*ID규칙_몬스터_레벨_단위+COUNTIF($B$4:B449,B449)</f>
        <v>188038</v>
      </c>
      <c r="B449" s="148">
        <v>88</v>
      </c>
      <c r="C449" s="148" t="str">
        <f t="shared" si="20"/>
        <v>MONSTER_NAME_188038</v>
      </c>
      <c r="D449" s="148" t="str">
        <f t="shared" si="21"/>
        <v>MONSTER_ICON_188038</v>
      </c>
      <c r="E449" s="51" t="str">
        <f>VLOOKUP(C449,STRING!$A:$B,2,0)</f>
        <v>얼음방패 츄츄 폭도 Lv.88</v>
      </c>
    </row>
    <row r="450" spans="1:5">
      <c r="A450" s="148">
        <f>100000+B450*ID규칙_몬스터_레벨_단위+COUNTIF($B$4:B450,B450)</f>
        <v>190038</v>
      </c>
      <c r="B450" s="148">
        <v>90</v>
      </c>
      <c r="C450" s="148" t="str">
        <f t="shared" si="20"/>
        <v>MONSTER_NAME_190038</v>
      </c>
      <c r="D450" s="148" t="str">
        <f t="shared" si="21"/>
        <v>MONSTER_ICON_190038</v>
      </c>
      <c r="E450" s="51" t="str">
        <f>VLOOKUP(C450,STRING!$A:$B,2,0)</f>
        <v>얼음방패 츄츄 폭도 Lv.90</v>
      </c>
    </row>
    <row r="451" spans="1:5">
      <c r="A451" s="148">
        <f>100000+B451*ID규칙_몬스터_레벨_단위+COUNTIF($B$4:B451,B451)</f>
        <v>115039</v>
      </c>
      <c r="B451" s="148">
        <v>15</v>
      </c>
      <c r="C451" s="148" t="str">
        <f t="shared" si="20"/>
        <v>MONSTER_NAME_115039</v>
      </c>
      <c r="D451" s="148" t="str">
        <f t="shared" si="21"/>
        <v>MONSTER_ICON_115039</v>
      </c>
      <c r="E451" s="51" t="str">
        <f>VLOOKUP(C451,STRING!$A:$B,2,0)</f>
        <v>츄츄 바위왕 Lv.15</v>
      </c>
    </row>
    <row r="452" spans="1:5">
      <c r="A452" s="148">
        <f>100000+B452*ID규칙_몬스터_레벨_단위+COUNTIF($B$4:B452,B452)</f>
        <v>134039</v>
      </c>
      <c r="B452" s="148">
        <v>34</v>
      </c>
      <c r="C452" s="148" t="str">
        <f t="shared" si="20"/>
        <v>MONSTER_NAME_134039</v>
      </c>
      <c r="D452" s="148" t="str">
        <f t="shared" si="21"/>
        <v>MONSTER_ICON_134039</v>
      </c>
      <c r="E452" s="51" t="str">
        <f>VLOOKUP(C452,STRING!$A:$B,2,0)</f>
        <v>츄츄 바위왕 Lv.34</v>
      </c>
    </row>
    <row r="453" spans="1:5">
      <c r="A453" s="148">
        <f>100000+B453*ID규칙_몬스터_레벨_단위+COUNTIF($B$4:B453,B453)</f>
        <v>136039</v>
      </c>
      <c r="B453" s="148">
        <v>36</v>
      </c>
      <c r="C453" s="148" t="str">
        <f t="shared" si="20"/>
        <v>MONSTER_NAME_136039</v>
      </c>
      <c r="D453" s="148" t="str">
        <f t="shared" si="21"/>
        <v>MONSTER_ICON_136039</v>
      </c>
      <c r="E453" s="51" t="str">
        <f>VLOOKUP(C453,STRING!$A:$B,2,0)</f>
        <v>츄츄 바위왕 Lv.36</v>
      </c>
    </row>
    <row r="454" spans="1:5">
      <c r="A454" s="148">
        <f>100000+B454*ID규칙_몬스터_레벨_단위+COUNTIF($B$4:B454,B454)</f>
        <v>138039</v>
      </c>
      <c r="B454" s="148">
        <v>38</v>
      </c>
      <c r="C454" s="148" t="str">
        <f t="shared" si="20"/>
        <v>MONSTER_NAME_138039</v>
      </c>
      <c r="D454" s="148" t="str">
        <f t="shared" si="21"/>
        <v>MONSTER_ICON_138039</v>
      </c>
      <c r="E454" s="51" t="str">
        <f>VLOOKUP(C454,STRING!$A:$B,2,0)</f>
        <v>츄츄 바위왕 Lv.38</v>
      </c>
    </row>
    <row r="455" spans="1:5">
      <c r="A455" s="148">
        <f>100000+B455*ID규칙_몬스터_레벨_단위+COUNTIF($B$4:B455,B455)</f>
        <v>147039</v>
      </c>
      <c r="B455" s="148">
        <v>47</v>
      </c>
      <c r="C455" s="148" t="str">
        <f t="shared" si="20"/>
        <v>MONSTER_NAME_147039</v>
      </c>
      <c r="D455" s="148" t="str">
        <f t="shared" si="21"/>
        <v>MONSTER_ICON_147039</v>
      </c>
      <c r="E455" s="51" t="str">
        <f>VLOOKUP(C455,STRING!$A:$B,2,0)</f>
        <v>츄츄 바위왕 Lv.47</v>
      </c>
    </row>
    <row r="456" spans="1:5">
      <c r="A456" s="148">
        <f>100000+B456*ID규칙_몬스터_레벨_단위+COUNTIF($B$4:B456,B456)</f>
        <v>154039</v>
      </c>
      <c r="B456" s="148">
        <v>54</v>
      </c>
      <c r="C456" s="148" t="str">
        <f t="shared" si="20"/>
        <v>MONSTER_NAME_154039</v>
      </c>
      <c r="D456" s="148" t="str">
        <f t="shared" si="21"/>
        <v>MONSTER_ICON_154039</v>
      </c>
      <c r="E456" s="51" t="str">
        <f>VLOOKUP(C456,STRING!$A:$B,2,0)</f>
        <v>츄츄 바위왕 Lv.54</v>
      </c>
    </row>
    <row r="457" spans="1:5">
      <c r="A457" s="148">
        <f>100000+B457*ID규칙_몬스터_레벨_단위+COUNTIF($B$4:B457,B457)</f>
        <v>159039</v>
      </c>
      <c r="B457" s="148">
        <v>59</v>
      </c>
      <c r="C457" s="148" t="str">
        <f t="shared" si="20"/>
        <v>MONSTER_NAME_159039</v>
      </c>
      <c r="D457" s="148" t="str">
        <f t="shared" si="21"/>
        <v>MONSTER_ICON_159039</v>
      </c>
      <c r="E457" s="51" t="str">
        <f>VLOOKUP(C457,STRING!$A:$B,2,0)</f>
        <v>츄츄 바위왕 Lv.59</v>
      </c>
    </row>
    <row r="458" spans="1:5">
      <c r="A458" s="148">
        <f>100000+B458*ID규칙_몬스터_레벨_단위+COUNTIF($B$4:B458,B458)</f>
        <v>169039</v>
      </c>
      <c r="B458" s="148">
        <v>69</v>
      </c>
      <c r="C458" s="148" t="str">
        <f t="shared" si="20"/>
        <v>MONSTER_NAME_169039</v>
      </c>
      <c r="D458" s="148" t="str">
        <f t="shared" si="21"/>
        <v>MONSTER_ICON_169039</v>
      </c>
      <c r="E458" s="51" t="str">
        <f>VLOOKUP(C458,STRING!$A:$B,2,0)</f>
        <v>츄츄 바위왕 Lv.69</v>
      </c>
    </row>
    <row r="459" spans="1:5">
      <c r="A459" s="148">
        <f>100000+B459*ID규칙_몬스터_레벨_단위+COUNTIF($B$4:B459,B459)</f>
        <v>171030</v>
      </c>
      <c r="B459" s="148">
        <v>71</v>
      </c>
      <c r="C459" s="148" t="str">
        <f t="shared" si="20"/>
        <v>MONSTER_NAME_171030</v>
      </c>
      <c r="D459" s="148" t="str">
        <f t="shared" si="21"/>
        <v>MONSTER_ICON_171030</v>
      </c>
      <c r="E459" s="51" t="str">
        <f>VLOOKUP(C459,STRING!$A:$B,2,0)</f>
        <v>츄츄 바위왕 Lv.71</v>
      </c>
    </row>
    <row r="460" spans="1:5">
      <c r="A460" s="148">
        <f>100000+B460*ID규칙_몬스터_레벨_단위+COUNTIF($B$4:B460,B460)</f>
        <v>180039</v>
      </c>
      <c r="B460" s="148">
        <v>80</v>
      </c>
      <c r="C460" s="148" t="str">
        <f t="shared" si="20"/>
        <v>MONSTER_NAME_180039</v>
      </c>
      <c r="D460" s="148" t="str">
        <f t="shared" si="21"/>
        <v>MONSTER_ICON_180039</v>
      </c>
      <c r="E460" s="51" t="str">
        <f>VLOOKUP(C460,STRING!$A:$B,2,0)</f>
        <v>츄츄 바위왕 Lv.80</v>
      </c>
    </row>
    <row r="461" spans="1:5">
      <c r="A461" s="148">
        <f>100000+B461*ID규칙_몬스터_레벨_단위+COUNTIF($B$4:B461,B461)</f>
        <v>188039</v>
      </c>
      <c r="B461" s="148">
        <v>88</v>
      </c>
      <c r="C461" s="148" t="str">
        <f t="shared" si="20"/>
        <v>MONSTER_NAME_188039</v>
      </c>
      <c r="D461" s="148" t="str">
        <f t="shared" si="21"/>
        <v>MONSTER_ICON_188039</v>
      </c>
      <c r="E461" s="51" t="str">
        <f>VLOOKUP(C461,STRING!$A:$B,2,0)</f>
        <v>츄츄 바위왕 Lv.88</v>
      </c>
    </row>
    <row r="462" spans="1:5">
      <c r="A462" s="148">
        <f>100000+B462*ID규칙_몬스터_레벨_단위+COUNTIF($B$4:B462,B462)</f>
        <v>190039</v>
      </c>
      <c r="B462" s="148">
        <v>90</v>
      </c>
      <c r="C462" s="148" t="str">
        <f t="shared" si="20"/>
        <v>MONSTER_NAME_190039</v>
      </c>
      <c r="D462" s="148" t="str">
        <f t="shared" si="21"/>
        <v>MONSTER_ICON_190039</v>
      </c>
      <c r="E462" s="51" t="str">
        <f>VLOOKUP(C462,STRING!$A:$B,2,0)</f>
        <v>츄츄 바위왕 Lv.90</v>
      </c>
    </row>
    <row r="463" spans="1:5">
      <c r="A463" s="148">
        <f>100000+B463*ID규칙_몬스터_레벨_단위+COUNTIF($B$4:B463,B463)</f>
        <v>115040</v>
      </c>
      <c r="B463" s="148">
        <v>15</v>
      </c>
      <c r="C463" s="148" t="str">
        <f t="shared" si="20"/>
        <v>MONSTER_NAME_115040</v>
      </c>
      <c r="D463" s="148" t="str">
        <f t="shared" si="21"/>
        <v>MONSTER_ICON_115040</v>
      </c>
      <c r="E463" s="51" t="str">
        <f>VLOOKUP(C463,STRING!$A:$B,2,0)</f>
        <v>츄츄 서리왕 Lv.15</v>
      </c>
    </row>
    <row r="464" spans="1:5">
      <c r="A464" s="148">
        <f>100000+B464*ID규칙_몬스터_레벨_단위+COUNTIF($B$4:B464,B464)</f>
        <v>134040</v>
      </c>
      <c r="B464" s="148">
        <v>34</v>
      </c>
      <c r="C464" s="148" t="str">
        <f t="shared" si="20"/>
        <v>MONSTER_NAME_134040</v>
      </c>
      <c r="D464" s="148" t="str">
        <f t="shared" si="21"/>
        <v>MONSTER_ICON_134040</v>
      </c>
      <c r="E464" s="51" t="str">
        <f>VLOOKUP(C464,STRING!$A:$B,2,0)</f>
        <v>츄츄 서리왕 Lv.34</v>
      </c>
    </row>
    <row r="465" spans="1:5">
      <c r="A465" s="148">
        <f>100000+B465*ID규칙_몬스터_레벨_단위+COUNTIF($B$4:B465,B465)</f>
        <v>136040</v>
      </c>
      <c r="B465" s="148">
        <v>36</v>
      </c>
      <c r="C465" s="148" t="str">
        <f t="shared" si="20"/>
        <v>MONSTER_NAME_136040</v>
      </c>
      <c r="D465" s="148" t="str">
        <f t="shared" si="21"/>
        <v>MONSTER_ICON_136040</v>
      </c>
      <c r="E465" s="51" t="str">
        <f>VLOOKUP(C465,STRING!$A:$B,2,0)</f>
        <v>츄츄 서리왕 Lv.36</v>
      </c>
    </row>
    <row r="466" spans="1:5">
      <c r="A466" s="148">
        <f>100000+B466*ID규칙_몬스터_레벨_단위+COUNTIF($B$4:B466,B466)</f>
        <v>138040</v>
      </c>
      <c r="B466" s="148">
        <v>38</v>
      </c>
      <c r="C466" s="148" t="str">
        <f t="shared" si="20"/>
        <v>MONSTER_NAME_138040</v>
      </c>
      <c r="D466" s="148" t="str">
        <f t="shared" si="21"/>
        <v>MONSTER_ICON_138040</v>
      </c>
      <c r="E466" s="51" t="str">
        <f>VLOOKUP(C466,STRING!$A:$B,2,0)</f>
        <v>츄츄 서리왕 Lv.38</v>
      </c>
    </row>
    <row r="467" spans="1:5">
      <c r="A467" s="148">
        <f>100000+B467*ID규칙_몬스터_레벨_단위+COUNTIF($B$4:B467,B467)</f>
        <v>147040</v>
      </c>
      <c r="B467" s="148">
        <v>47</v>
      </c>
      <c r="C467" s="148" t="str">
        <f t="shared" si="20"/>
        <v>MONSTER_NAME_147040</v>
      </c>
      <c r="D467" s="148" t="str">
        <f t="shared" si="21"/>
        <v>MONSTER_ICON_147040</v>
      </c>
      <c r="E467" s="51" t="str">
        <f>VLOOKUP(C467,STRING!$A:$B,2,0)</f>
        <v>츄츄 서리왕 Lv.47</v>
      </c>
    </row>
    <row r="468" spans="1:5">
      <c r="A468" s="148">
        <f>100000+B468*ID규칙_몬스터_레벨_단위+COUNTIF($B$4:B468,B468)</f>
        <v>154040</v>
      </c>
      <c r="B468" s="148">
        <v>54</v>
      </c>
      <c r="C468" s="148" t="str">
        <f t="shared" si="20"/>
        <v>MONSTER_NAME_154040</v>
      </c>
      <c r="D468" s="148" t="str">
        <f t="shared" si="21"/>
        <v>MONSTER_ICON_154040</v>
      </c>
      <c r="E468" s="51" t="str">
        <f>VLOOKUP(C468,STRING!$A:$B,2,0)</f>
        <v>츄츄 서리왕 Lv.54</v>
      </c>
    </row>
    <row r="469" spans="1:5">
      <c r="A469" s="148">
        <f>100000+B469*ID규칙_몬스터_레벨_단위+COUNTIF($B$4:B469,B469)</f>
        <v>159040</v>
      </c>
      <c r="B469" s="148">
        <v>59</v>
      </c>
      <c r="C469" s="148" t="str">
        <f t="shared" si="20"/>
        <v>MONSTER_NAME_159040</v>
      </c>
      <c r="D469" s="148" t="str">
        <f t="shared" si="21"/>
        <v>MONSTER_ICON_159040</v>
      </c>
      <c r="E469" s="51" t="str">
        <f>VLOOKUP(C469,STRING!$A:$B,2,0)</f>
        <v>츄츄 서리왕 Lv.59</v>
      </c>
    </row>
    <row r="470" spans="1:5">
      <c r="A470" s="148">
        <f>100000+B470*ID규칙_몬스터_레벨_단위+COUNTIF($B$4:B470,B470)</f>
        <v>169040</v>
      </c>
      <c r="B470" s="148">
        <v>69</v>
      </c>
      <c r="C470" s="148" t="str">
        <f t="shared" si="20"/>
        <v>MONSTER_NAME_169040</v>
      </c>
      <c r="D470" s="148" t="str">
        <f t="shared" si="21"/>
        <v>MONSTER_ICON_169040</v>
      </c>
      <c r="E470" s="51" t="str">
        <f>VLOOKUP(C470,STRING!$A:$B,2,0)</f>
        <v>츄츄 서리왕 Lv.69</v>
      </c>
    </row>
    <row r="471" spans="1:5">
      <c r="A471" s="148">
        <f>100000+B471*ID규칙_몬스터_레벨_단위+COUNTIF($B$4:B471,B471)</f>
        <v>171031</v>
      </c>
      <c r="B471" s="148">
        <v>71</v>
      </c>
      <c r="C471" s="148" t="str">
        <f t="shared" si="20"/>
        <v>MONSTER_NAME_171031</v>
      </c>
      <c r="D471" s="148" t="str">
        <f t="shared" si="21"/>
        <v>MONSTER_ICON_171031</v>
      </c>
      <c r="E471" s="51" t="str">
        <f>VLOOKUP(C471,STRING!$A:$B,2,0)</f>
        <v>츄츄 서리왕 Lv.71</v>
      </c>
    </row>
    <row r="472" spans="1:5">
      <c r="A472" s="148">
        <f>100000+B472*ID규칙_몬스터_레벨_단위+COUNTIF($B$4:B472,B472)</f>
        <v>180040</v>
      </c>
      <c r="B472" s="148">
        <v>80</v>
      </c>
      <c r="C472" s="148" t="str">
        <f t="shared" si="20"/>
        <v>MONSTER_NAME_180040</v>
      </c>
      <c r="D472" s="148" t="str">
        <f t="shared" si="21"/>
        <v>MONSTER_ICON_180040</v>
      </c>
      <c r="E472" s="51" t="str">
        <f>VLOOKUP(C472,STRING!$A:$B,2,0)</f>
        <v>츄츄 서리왕 Lv.80</v>
      </c>
    </row>
    <row r="473" spans="1:5">
      <c r="A473" s="148">
        <f>100000+B473*ID규칙_몬스터_레벨_단위+COUNTIF($B$4:B473,B473)</f>
        <v>188040</v>
      </c>
      <c r="B473" s="148">
        <v>88</v>
      </c>
      <c r="C473" s="148" t="str">
        <f t="shared" si="20"/>
        <v>MONSTER_NAME_188040</v>
      </c>
      <c r="D473" s="148" t="str">
        <f t="shared" si="21"/>
        <v>MONSTER_ICON_188040</v>
      </c>
      <c r="E473" s="51" t="str">
        <f>VLOOKUP(C473,STRING!$A:$B,2,0)</f>
        <v>츄츄 서리왕 Lv.88</v>
      </c>
    </row>
    <row r="474" spans="1:5">
      <c r="A474" s="148">
        <f>100000+B474*ID규칙_몬스터_레벨_단위+COUNTIF($B$4:B474,B474)</f>
        <v>190040</v>
      </c>
      <c r="B474" s="148">
        <v>90</v>
      </c>
      <c r="C474" s="148" t="str">
        <f t="shared" si="20"/>
        <v>MONSTER_NAME_190040</v>
      </c>
      <c r="D474" s="148" t="str">
        <f t="shared" si="21"/>
        <v>MONSTER_ICON_190040</v>
      </c>
      <c r="E474" s="51" t="str">
        <f>VLOOKUP(C474,STRING!$A:$B,2,0)</f>
        <v>츄츄 서리왕 Lv.90</v>
      </c>
    </row>
    <row r="475" spans="1:5">
      <c r="A475" s="148">
        <f>100000+B475*ID규칙_몬스터_레벨_단위+COUNTIF($B$4:B475,B475)</f>
        <v>115041</v>
      </c>
      <c r="B475" s="148">
        <v>15</v>
      </c>
      <c r="C475" s="148" t="str">
        <f t="shared" si="20"/>
        <v>MONSTER_NAME_115041</v>
      </c>
      <c r="D475" s="148" t="str">
        <f t="shared" si="21"/>
        <v>MONSTER_ICON_115041</v>
      </c>
      <c r="E475" s="51" t="str">
        <f>VLOOKUP(C475,STRING!$A:$B,2,0)</f>
        <v>츄츄 번개왕 Lv.15</v>
      </c>
    </row>
    <row r="476" spans="1:5">
      <c r="A476" s="148">
        <f>100000+B476*ID규칙_몬스터_레벨_단위+COUNTIF($B$4:B476,B476)</f>
        <v>134041</v>
      </c>
      <c r="B476" s="148">
        <v>34</v>
      </c>
      <c r="C476" s="148" t="str">
        <f t="shared" si="20"/>
        <v>MONSTER_NAME_134041</v>
      </c>
      <c r="D476" s="148" t="str">
        <f t="shared" si="21"/>
        <v>MONSTER_ICON_134041</v>
      </c>
      <c r="E476" s="51" t="str">
        <f>VLOOKUP(C476,STRING!$A:$B,2,0)</f>
        <v>츄츄 번개왕 Lv.34</v>
      </c>
    </row>
    <row r="477" spans="1:5">
      <c r="A477" s="148">
        <f>100000+B477*ID규칙_몬스터_레벨_단위+COUNTIF($B$4:B477,B477)</f>
        <v>136041</v>
      </c>
      <c r="B477" s="148">
        <v>36</v>
      </c>
      <c r="C477" s="148" t="str">
        <f t="shared" si="20"/>
        <v>MONSTER_NAME_136041</v>
      </c>
      <c r="D477" s="148" t="str">
        <f t="shared" si="21"/>
        <v>MONSTER_ICON_136041</v>
      </c>
      <c r="E477" s="51" t="str">
        <f>VLOOKUP(C477,STRING!$A:$B,2,0)</f>
        <v>츄츄 번개왕 Lv.36</v>
      </c>
    </row>
    <row r="478" spans="1:5">
      <c r="A478" s="148">
        <f>100000+B478*ID규칙_몬스터_레벨_단위+COUNTIF($B$4:B478,B478)</f>
        <v>138041</v>
      </c>
      <c r="B478" s="148">
        <v>38</v>
      </c>
      <c r="C478" s="148" t="str">
        <f t="shared" si="20"/>
        <v>MONSTER_NAME_138041</v>
      </c>
      <c r="D478" s="148" t="str">
        <f t="shared" si="21"/>
        <v>MONSTER_ICON_138041</v>
      </c>
      <c r="E478" s="51" t="str">
        <f>VLOOKUP(C478,STRING!$A:$B,2,0)</f>
        <v>츄츄 번개왕 Lv.38</v>
      </c>
    </row>
    <row r="479" spans="1:5">
      <c r="A479" s="148">
        <f>100000+B479*ID규칙_몬스터_레벨_단위+COUNTIF($B$4:B479,B479)</f>
        <v>147041</v>
      </c>
      <c r="B479" s="148">
        <v>47</v>
      </c>
      <c r="C479" s="148" t="str">
        <f t="shared" si="20"/>
        <v>MONSTER_NAME_147041</v>
      </c>
      <c r="D479" s="148" t="str">
        <f t="shared" si="21"/>
        <v>MONSTER_ICON_147041</v>
      </c>
      <c r="E479" s="51" t="str">
        <f>VLOOKUP(C479,STRING!$A:$B,2,0)</f>
        <v>츄츄 번개왕 Lv.47</v>
      </c>
    </row>
    <row r="480" spans="1:5">
      <c r="A480" s="148">
        <f>100000+B480*ID규칙_몬스터_레벨_단위+COUNTIF($B$4:B480,B480)</f>
        <v>154041</v>
      </c>
      <c r="B480" s="148">
        <v>54</v>
      </c>
      <c r="C480" s="148" t="str">
        <f t="shared" si="20"/>
        <v>MONSTER_NAME_154041</v>
      </c>
      <c r="D480" s="148" t="str">
        <f t="shared" si="21"/>
        <v>MONSTER_ICON_154041</v>
      </c>
      <c r="E480" s="51" t="str">
        <f>VLOOKUP(C480,STRING!$A:$B,2,0)</f>
        <v>츄츄 번개왕 Lv.54</v>
      </c>
    </row>
    <row r="481" spans="1:5">
      <c r="A481" s="148">
        <f>100000+B481*ID규칙_몬스터_레벨_단위+COUNTIF($B$4:B481,B481)</f>
        <v>159041</v>
      </c>
      <c r="B481" s="148">
        <v>59</v>
      </c>
      <c r="C481" s="148" t="str">
        <f t="shared" si="20"/>
        <v>MONSTER_NAME_159041</v>
      </c>
      <c r="D481" s="148" t="str">
        <f t="shared" si="21"/>
        <v>MONSTER_ICON_159041</v>
      </c>
      <c r="E481" s="51" t="str">
        <f>VLOOKUP(C481,STRING!$A:$B,2,0)</f>
        <v>츄츄 번개왕 Lv.59</v>
      </c>
    </row>
    <row r="482" spans="1:5">
      <c r="A482" s="148">
        <f>100000+B482*ID규칙_몬스터_레벨_단위+COUNTIF($B$4:B482,B482)</f>
        <v>169041</v>
      </c>
      <c r="B482" s="148">
        <v>69</v>
      </c>
      <c r="C482" s="148" t="str">
        <f t="shared" si="20"/>
        <v>MONSTER_NAME_169041</v>
      </c>
      <c r="D482" s="148" t="str">
        <f t="shared" si="21"/>
        <v>MONSTER_ICON_169041</v>
      </c>
      <c r="E482" s="51" t="str">
        <f>VLOOKUP(C482,STRING!$A:$B,2,0)</f>
        <v>츄츄 번개왕 Lv.69</v>
      </c>
    </row>
    <row r="483" spans="1:5">
      <c r="A483" s="148">
        <f>100000+B483*ID규칙_몬스터_레벨_단위+COUNTIF($B$4:B483,B483)</f>
        <v>171032</v>
      </c>
      <c r="B483" s="148">
        <v>71</v>
      </c>
      <c r="C483" s="148" t="str">
        <f t="shared" si="20"/>
        <v>MONSTER_NAME_171032</v>
      </c>
      <c r="D483" s="148" t="str">
        <f t="shared" si="21"/>
        <v>MONSTER_ICON_171032</v>
      </c>
      <c r="E483" s="51" t="str">
        <f>VLOOKUP(C483,STRING!$A:$B,2,0)</f>
        <v>츄츄 번개왕 Lv.71</v>
      </c>
    </row>
    <row r="484" spans="1:5">
      <c r="A484" s="148">
        <f>100000+B484*ID규칙_몬스터_레벨_단위+COUNTIF($B$4:B484,B484)</f>
        <v>180041</v>
      </c>
      <c r="B484" s="148">
        <v>80</v>
      </c>
      <c r="C484" s="148" t="str">
        <f t="shared" si="20"/>
        <v>MONSTER_NAME_180041</v>
      </c>
      <c r="D484" s="148" t="str">
        <f t="shared" si="21"/>
        <v>MONSTER_ICON_180041</v>
      </c>
      <c r="E484" s="51" t="str">
        <f>VLOOKUP(C484,STRING!$A:$B,2,0)</f>
        <v>츄츄 번개왕 Lv.80</v>
      </c>
    </row>
    <row r="485" spans="1:5">
      <c r="A485" s="148">
        <f>100000+B485*ID규칙_몬스터_레벨_단위+COUNTIF($B$4:B485,B485)</f>
        <v>188041</v>
      </c>
      <c r="B485" s="148">
        <v>88</v>
      </c>
      <c r="C485" s="148" t="str">
        <f t="shared" si="20"/>
        <v>MONSTER_NAME_188041</v>
      </c>
      <c r="D485" s="148" t="str">
        <f t="shared" si="21"/>
        <v>MONSTER_ICON_188041</v>
      </c>
      <c r="E485" s="51" t="str">
        <f>VLOOKUP(C485,STRING!$A:$B,2,0)</f>
        <v>츄츄 번개왕 Lv.88</v>
      </c>
    </row>
    <row r="486" spans="1:5">
      <c r="A486" s="148">
        <f>100000+B486*ID규칙_몬스터_레벨_단위+COUNTIF($B$4:B486,B486)</f>
        <v>190041</v>
      </c>
      <c r="B486" s="148">
        <v>90</v>
      </c>
      <c r="C486" s="148" t="str">
        <f t="shared" si="20"/>
        <v>MONSTER_NAME_190041</v>
      </c>
      <c r="D486" s="148" t="str">
        <f t="shared" si="21"/>
        <v>MONSTER_ICON_190041</v>
      </c>
      <c r="E486" s="51" t="str">
        <f>VLOOKUP(C486,STRING!$A:$B,2,0)</f>
        <v>츄츄 번개왕 Lv.90</v>
      </c>
    </row>
    <row r="487" spans="1:5">
      <c r="A487" s="148">
        <f>100000+B487*ID규칙_몬스터_레벨_단위+COUNTIF($B$4:B487,B487)</f>
        <v>115042</v>
      </c>
      <c r="B487" s="148">
        <v>15</v>
      </c>
      <c r="C487" s="148" t="str">
        <f t="shared" si="20"/>
        <v>MONSTER_NAME_115042</v>
      </c>
      <c r="D487" s="148" t="str">
        <f t="shared" si="21"/>
        <v>MONSTER_ICON_115042</v>
      </c>
      <c r="E487" s="51" t="str">
        <f>VLOOKUP(C487,STRING!$A:$B,2,0)</f>
        <v>이상한 츄츄족 Lv.15</v>
      </c>
    </row>
    <row r="488" spans="1:5">
      <c r="A488" s="148">
        <f>100000+B488*ID규칙_몬스터_레벨_단위+COUNTIF($B$4:B488,B488)</f>
        <v>134042</v>
      </c>
      <c r="B488" s="148">
        <v>34</v>
      </c>
      <c r="C488" s="148" t="str">
        <f t="shared" si="20"/>
        <v>MONSTER_NAME_134042</v>
      </c>
      <c r="D488" s="148" t="str">
        <f t="shared" si="21"/>
        <v>MONSTER_ICON_134042</v>
      </c>
      <c r="E488" s="51" t="str">
        <f>VLOOKUP(C488,STRING!$A:$B,2,0)</f>
        <v>이상한 츄츄족 Lv.34</v>
      </c>
    </row>
    <row r="489" spans="1:5">
      <c r="A489" s="148">
        <f>100000+B489*ID규칙_몬스터_레벨_단위+COUNTIF($B$4:B489,B489)</f>
        <v>136042</v>
      </c>
      <c r="B489" s="148">
        <v>36</v>
      </c>
      <c r="C489" s="148" t="str">
        <f t="shared" si="20"/>
        <v>MONSTER_NAME_136042</v>
      </c>
      <c r="D489" s="148" t="str">
        <f t="shared" si="21"/>
        <v>MONSTER_ICON_136042</v>
      </c>
      <c r="E489" s="51" t="str">
        <f>VLOOKUP(C489,STRING!$A:$B,2,0)</f>
        <v>이상한 츄츄족 Lv.36</v>
      </c>
    </row>
    <row r="490" spans="1:5">
      <c r="A490" s="148">
        <f>100000+B490*ID규칙_몬스터_레벨_단위+COUNTIF($B$4:B490,B490)</f>
        <v>138042</v>
      </c>
      <c r="B490" s="148">
        <v>38</v>
      </c>
      <c r="C490" s="148" t="str">
        <f t="shared" si="20"/>
        <v>MONSTER_NAME_138042</v>
      </c>
      <c r="D490" s="148" t="str">
        <f t="shared" si="21"/>
        <v>MONSTER_ICON_138042</v>
      </c>
      <c r="E490" s="51" t="str">
        <f>VLOOKUP(C490,STRING!$A:$B,2,0)</f>
        <v>이상한 츄츄족 Lv.38</v>
      </c>
    </row>
    <row r="491" spans="1:5">
      <c r="A491" s="148">
        <f>100000+B491*ID규칙_몬스터_레벨_단위+COUNTIF($B$4:B491,B491)</f>
        <v>147042</v>
      </c>
      <c r="B491" s="148">
        <v>47</v>
      </c>
      <c r="C491" s="148" t="str">
        <f t="shared" si="20"/>
        <v>MONSTER_NAME_147042</v>
      </c>
      <c r="D491" s="148" t="str">
        <f t="shared" si="21"/>
        <v>MONSTER_ICON_147042</v>
      </c>
      <c r="E491" s="51" t="str">
        <f>VLOOKUP(C491,STRING!$A:$B,2,0)</f>
        <v>이상한 츄츄족 Lv.47</v>
      </c>
    </row>
    <row r="492" spans="1:5">
      <c r="A492" s="148">
        <f>100000+B492*ID규칙_몬스터_레벨_단위+COUNTIF($B$4:B492,B492)</f>
        <v>154042</v>
      </c>
      <c r="B492" s="148">
        <v>54</v>
      </c>
      <c r="C492" s="148" t="str">
        <f t="shared" si="20"/>
        <v>MONSTER_NAME_154042</v>
      </c>
      <c r="D492" s="148" t="str">
        <f t="shared" si="21"/>
        <v>MONSTER_ICON_154042</v>
      </c>
      <c r="E492" s="51" t="str">
        <f>VLOOKUP(C492,STRING!$A:$B,2,0)</f>
        <v>이상한 츄츄족 Lv.54</v>
      </c>
    </row>
    <row r="493" spans="1:5">
      <c r="A493" s="148">
        <f>100000+B493*ID규칙_몬스터_레벨_단위+COUNTIF($B$4:B493,B493)</f>
        <v>159042</v>
      </c>
      <c r="B493" s="148">
        <v>59</v>
      </c>
      <c r="C493" s="148" t="str">
        <f t="shared" si="20"/>
        <v>MONSTER_NAME_159042</v>
      </c>
      <c r="D493" s="148" t="str">
        <f t="shared" si="21"/>
        <v>MONSTER_ICON_159042</v>
      </c>
      <c r="E493" s="51" t="str">
        <f>VLOOKUP(C493,STRING!$A:$B,2,0)</f>
        <v>이상한 츄츄족 Lv.59</v>
      </c>
    </row>
    <row r="494" spans="1:5">
      <c r="A494" s="148">
        <f>100000+B494*ID규칙_몬스터_레벨_단위+COUNTIF($B$4:B494,B494)</f>
        <v>169042</v>
      </c>
      <c r="B494" s="148">
        <v>69</v>
      </c>
      <c r="C494" s="148" t="str">
        <f t="shared" si="20"/>
        <v>MONSTER_NAME_169042</v>
      </c>
      <c r="D494" s="148" t="str">
        <f t="shared" si="21"/>
        <v>MONSTER_ICON_169042</v>
      </c>
      <c r="E494" s="51" t="str">
        <f>VLOOKUP(C494,STRING!$A:$B,2,0)</f>
        <v>이상한 츄츄족 Lv.69</v>
      </c>
    </row>
    <row r="495" spans="1:5">
      <c r="A495" s="148">
        <f>100000+B495*ID규칙_몬스터_레벨_단위+COUNTIF($B$4:B495,B495)</f>
        <v>171033</v>
      </c>
      <c r="B495" s="148">
        <v>71</v>
      </c>
      <c r="C495" s="148" t="str">
        <f t="shared" si="20"/>
        <v>MONSTER_NAME_171033</v>
      </c>
      <c r="D495" s="148" t="str">
        <f t="shared" si="21"/>
        <v>MONSTER_ICON_171033</v>
      </c>
      <c r="E495" s="51" t="str">
        <f>VLOOKUP(C495,STRING!$A:$B,2,0)</f>
        <v>이상한 츄츄족 Lv.71</v>
      </c>
    </row>
    <row r="496" spans="1:5">
      <c r="A496" s="148">
        <f>100000+B496*ID규칙_몬스터_레벨_단위+COUNTIF($B$4:B496,B496)</f>
        <v>180042</v>
      </c>
      <c r="B496" s="148">
        <v>80</v>
      </c>
      <c r="C496" s="148" t="str">
        <f t="shared" si="20"/>
        <v>MONSTER_NAME_180042</v>
      </c>
      <c r="D496" s="148" t="str">
        <f t="shared" si="21"/>
        <v>MONSTER_ICON_180042</v>
      </c>
      <c r="E496" s="51" t="str">
        <f>VLOOKUP(C496,STRING!$A:$B,2,0)</f>
        <v>이상한 츄츄족 Lv.80</v>
      </c>
    </row>
    <row r="497" spans="1:5">
      <c r="A497" s="148">
        <f>100000+B497*ID규칙_몬스터_레벨_단위+COUNTIF($B$4:B497,B497)</f>
        <v>188042</v>
      </c>
      <c r="B497" s="148">
        <v>88</v>
      </c>
      <c r="C497" s="148" t="str">
        <f t="shared" si="20"/>
        <v>MONSTER_NAME_188042</v>
      </c>
      <c r="D497" s="148" t="str">
        <f t="shared" si="21"/>
        <v>MONSTER_ICON_188042</v>
      </c>
      <c r="E497" s="51" t="str">
        <f>VLOOKUP(C497,STRING!$A:$B,2,0)</f>
        <v>이상한 츄츄족 Lv.88</v>
      </c>
    </row>
    <row r="498" spans="1:5">
      <c r="A498" s="148">
        <f>100000+B498*ID규칙_몬스터_레벨_단위+COUNTIF($B$4:B498,B498)</f>
        <v>190042</v>
      </c>
      <c r="B498" s="148">
        <v>90</v>
      </c>
      <c r="C498" s="148" t="str">
        <f t="shared" si="20"/>
        <v>MONSTER_NAME_190042</v>
      </c>
      <c r="D498" s="148" t="str">
        <f t="shared" si="21"/>
        <v>MONSTER_ICON_190042</v>
      </c>
      <c r="E498" s="51" t="str">
        <f>VLOOKUP(C498,STRING!$A:$B,2,0)</f>
        <v>이상한 츄츄족 Lv.90</v>
      </c>
    </row>
    <row r="499" spans="1:5">
      <c r="A499" s="148">
        <f>100000+B499*ID규칙_몬스터_레벨_단위+COUNTIF($B$4:B499,B499)</f>
        <v>115043</v>
      </c>
      <c r="B499" s="148">
        <v>15</v>
      </c>
      <c r="C499" s="148" t="str">
        <f t="shared" si="20"/>
        <v>MONSTER_NAME_115043</v>
      </c>
      <c r="D499" s="148" t="str">
        <f t="shared" si="21"/>
        <v>MONSTER_ICON_115043</v>
      </c>
      <c r="E499" s="51" t="str">
        <f>VLOOKUP(C499,STRING!$A:$B,2,0)</f>
        <v>화염의 심연 메이지 Lv.15</v>
      </c>
    </row>
    <row r="500" spans="1:5">
      <c r="A500" s="148">
        <f>100000+B500*ID규칙_몬스터_레벨_단위+COUNTIF($B$4:B500,B500)</f>
        <v>134043</v>
      </c>
      <c r="B500" s="148">
        <v>34</v>
      </c>
      <c r="C500" s="148" t="str">
        <f t="shared" ref="C500:C561" si="22">"MONSTER_NAME_"&amp;A500</f>
        <v>MONSTER_NAME_134043</v>
      </c>
      <c r="D500" s="148" t="str">
        <f t="shared" ref="D500:D561" si="23">"MONSTER_ICON_"&amp;A500</f>
        <v>MONSTER_ICON_134043</v>
      </c>
      <c r="E500" s="51" t="str">
        <f>VLOOKUP(C500,STRING!$A:$B,2,0)</f>
        <v>화염의 심연 메이지 Lv.34</v>
      </c>
    </row>
    <row r="501" spans="1:5">
      <c r="A501" s="148">
        <f>100000+B501*ID규칙_몬스터_레벨_단위+COUNTIF($B$4:B501,B501)</f>
        <v>136043</v>
      </c>
      <c r="B501" s="148">
        <v>36</v>
      </c>
      <c r="C501" s="148" t="str">
        <f t="shared" si="22"/>
        <v>MONSTER_NAME_136043</v>
      </c>
      <c r="D501" s="148" t="str">
        <f t="shared" si="23"/>
        <v>MONSTER_ICON_136043</v>
      </c>
      <c r="E501" s="51" t="str">
        <f>VLOOKUP(C501,STRING!$A:$B,2,0)</f>
        <v>화염의 심연 메이지 Lv.36</v>
      </c>
    </row>
    <row r="502" spans="1:5">
      <c r="A502" s="148">
        <f>100000+B502*ID규칙_몬스터_레벨_단위+COUNTIF($B$4:B502,B502)</f>
        <v>138043</v>
      </c>
      <c r="B502" s="148">
        <v>38</v>
      </c>
      <c r="C502" s="148" t="str">
        <f t="shared" si="22"/>
        <v>MONSTER_NAME_138043</v>
      </c>
      <c r="D502" s="148" t="str">
        <f t="shared" si="23"/>
        <v>MONSTER_ICON_138043</v>
      </c>
      <c r="E502" s="51" t="str">
        <f>VLOOKUP(C502,STRING!$A:$B,2,0)</f>
        <v>화염의 심연 메이지 Lv.38</v>
      </c>
    </row>
    <row r="503" spans="1:5">
      <c r="A503" s="148">
        <f>100000+B503*ID규칙_몬스터_레벨_단위+COUNTIF($B$4:B503,B503)</f>
        <v>147043</v>
      </c>
      <c r="B503" s="148">
        <v>47</v>
      </c>
      <c r="C503" s="148" t="str">
        <f t="shared" si="22"/>
        <v>MONSTER_NAME_147043</v>
      </c>
      <c r="D503" s="148" t="str">
        <f t="shared" si="23"/>
        <v>MONSTER_ICON_147043</v>
      </c>
      <c r="E503" s="51" t="str">
        <f>VLOOKUP(C503,STRING!$A:$B,2,0)</f>
        <v>화염의 심연 메이지 Lv.47</v>
      </c>
    </row>
    <row r="504" spans="1:5">
      <c r="A504" s="148">
        <f>100000+B504*ID규칙_몬스터_레벨_단위+COUNTIF($B$4:B504,B504)</f>
        <v>154043</v>
      </c>
      <c r="B504" s="148">
        <v>54</v>
      </c>
      <c r="C504" s="148" t="str">
        <f t="shared" si="22"/>
        <v>MONSTER_NAME_154043</v>
      </c>
      <c r="D504" s="148" t="str">
        <f t="shared" si="23"/>
        <v>MONSTER_ICON_154043</v>
      </c>
      <c r="E504" s="51" t="str">
        <f>VLOOKUP(C504,STRING!$A:$B,2,0)</f>
        <v>화염의 심연 메이지 Lv.54</v>
      </c>
    </row>
    <row r="505" spans="1:5">
      <c r="A505" s="148">
        <f>100000+B505*ID규칙_몬스터_레벨_단위+COUNTIF($B$4:B505,B505)</f>
        <v>159043</v>
      </c>
      <c r="B505" s="148">
        <v>59</v>
      </c>
      <c r="C505" s="148" t="str">
        <f t="shared" si="22"/>
        <v>MONSTER_NAME_159043</v>
      </c>
      <c r="D505" s="148" t="str">
        <f t="shared" si="23"/>
        <v>MONSTER_ICON_159043</v>
      </c>
      <c r="E505" s="51" t="str">
        <f>VLOOKUP(C505,STRING!$A:$B,2,0)</f>
        <v>화염의 심연 메이지 Lv.59</v>
      </c>
    </row>
    <row r="506" spans="1:5">
      <c r="A506" s="148">
        <f>100000+B506*ID규칙_몬스터_레벨_단위+COUNTIF($B$4:B506,B506)</f>
        <v>169043</v>
      </c>
      <c r="B506" s="148">
        <v>69</v>
      </c>
      <c r="C506" s="148" t="str">
        <f t="shared" si="22"/>
        <v>MONSTER_NAME_169043</v>
      </c>
      <c r="D506" s="148" t="str">
        <f t="shared" si="23"/>
        <v>MONSTER_ICON_169043</v>
      </c>
      <c r="E506" s="51" t="str">
        <f>VLOOKUP(C506,STRING!$A:$B,2,0)</f>
        <v>화염의 심연 메이지 Lv.69</v>
      </c>
    </row>
    <row r="507" spans="1:5">
      <c r="A507" s="148">
        <f>100000+B507*ID규칙_몬스터_레벨_단위+COUNTIF($B$4:B507,B507)</f>
        <v>171034</v>
      </c>
      <c r="B507" s="148">
        <v>71</v>
      </c>
      <c r="C507" s="148" t="str">
        <f t="shared" si="22"/>
        <v>MONSTER_NAME_171034</v>
      </c>
      <c r="D507" s="148" t="str">
        <f t="shared" si="23"/>
        <v>MONSTER_ICON_171034</v>
      </c>
      <c r="E507" s="51" t="str">
        <f>VLOOKUP(C507,STRING!$A:$B,2,0)</f>
        <v>화염의 심연 메이지 Lv.71</v>
      </c>
    </row>
    <row r="508" spans="1:5">
      <c r="A508" s="148">
        <f>100000+B508*ID규칙_몬스터_레벨_단위+COUNTIF($B$4:B508,B508)</f>
        <v>180043</v>
      </c>
      <c r="B508" s="148">
        <v>80</v>
      </c>
      <c r="C508" s="148" t="str">
        <f t="shared" si="22"/>
        <v>MONSTER_NAME_180043</v>
      </c>
      <c r="D508" s="148" t="str">
        <f t="shared" si="23"/>
        <v>MONSTER_ICON_180043</v>
      </c>
      <c r="E508" s="51" t="str">
        <f>VLOOKUP(C508,STRING!$A:$B,2,0)</f>
        <v>화염의 심연 메이지 Lv.80</v>
      </c>
    </row>
    <row r="509" spans="1:5">
      <c r="A509" s="148">
        <f>100000+B509*ID규칙_몬스터_레벨_단위+COUNTIF($B$4:B509,B509)</f>
        <v>188043</v>
      </c>
      <c r="B509" s="148">
        <v>88</v>
      </c>
      <c r="C509" s="148" t="str">
        <f t="shared" si="22"/>
        <v>MONSTER_NAME_188043</v>
      </c>
      <c r="D509" s="148" t="str">
        <f t="shared" si="23"/>
        <v>MONSTER_ICON_188043</v>
      </c>
      <c r="E509" s="51" t="str">
        <f>VLOOKUP(C509,STRING!$A:$B,2,0)</f>
        <v>화염의 심연 메이지 Lv.88</v>
      </c>
    </row>
    <row r="510" spans="1:5">
      <c r="A510" s="148">
        <f>100000+B510*ID규칙_몬스터_레벨_단위+COUNTIF($B$4:B510,B510)</f>
        <v>190043</v>
      </c>
      <c r="B510" s="148">
        <v>90</v>
      </c>
      <c r="C510" s="148" t="str">
        <f t="shared" si="22"/>
        <v>MONSTER_NAME_190043</v>
      </c>
      <c r="D510" s="148" t="str">
        <f t="shared" si="23"/>
        <v>MONSTER_ICON_190043</v>
      </c>
      <c r="E510" s="51" t="str">
        <f>VLOOKUP(C510,STRING!$A:$B,2,0)</f>
        <v>화염의 심연 메이지 Lv.90</v>
      </c>
    </row>
    <row r="511" spans="1:5">
      <c r="A511" s="148">
        <f>100000+B511*ID규칙_몬스터_레벨_단위+COUNTIF($B$4:B511,B511)</f>
        <v>115044</v>
      </c>
      <c r="B511" s="148">
        <v>15</v>
      </c>
      <c r="C511" s="148" t="str">
        <f t="shared" si="22"/>
        <v>MONSTER_NAME_115044</v>
      </c>
      <c r="D511" s="148" t="str">
        <f t="shared" si="23"/>
        <v>MONSTER_ICON_115044</v>
      </c>
      <c r="E511" s="51" t="str">
        <f>VLOOKUP(C511,STRING!$A:$B,2,0)</f>
        <v>물의 심연 메이지 Lv.15</v>
      </c>
    </row>
    <row r="512" spans="1:5">
      <c r="A512" s="148">
        <f>100000+B512*ID규칙_몬스터_레벨_단위+COUNTIF($B$4:B512,B512)</f>
        <v>134044</v>
      </c>
      <c r="B512" s="148">
        <v>34</v>
      </c>
      <c r="C512" s="148" t="str">
        <f t="shared" si="22"/>
        <v>MONSTER_NAME_134044</v>
      </c>
      <c r="D512" s="148" t="str">
        <f t="shared" si="23"/>
        <v>MONSTER_ICON_134044</v>
      </c>
      <c r="E512" s="51" t="str">
        <f>VLOOKUP(C512,STRING!$A:$B,2,0)</f>
        <v>물의 심연 메이지 Lv.34</v>
      </c>
    </row>
    <row r="513" spans="1:5">
      <c r="A513" s="148">
        <f>100000+B513*ID규칙_몬스터_레벨_단위+COUNTIF($B$4:B513,B513)</f>
        <v>136044</v>
      </c>
      <c r="B513" s="148">
        <v>36</v>
      </c>
      <c r="C513" s="148" t="str">
        <f t="shared" si="22"/>
        <v>MONSTER_NAME_136044</v>
      </c>
      <c r="D513" s="148" t="str">
        <f t="shared" si="23"/>
        <v>MONSTER_ICON_136044</v>
      </c>
      <c r="E513" s="51" t="str">
        <f>VLOOKUP(C513,STRING!$A:$B,2,0)</f>
        <v>물의 심연 메이지 Lv.36</v>
      </c>
    </row>
    <row r="514" spans="1:5">
      <c r="A514" s="148">
        <f>100000+B514*ID규칙_몬스터_레벨_단위+COUNTIF($B$4:B514,B514)</f>
        <v>138044</v>
      </c>
      <c r="B514" s="148">
        <v>38</v>
      </c>
      <c r="C514" s="148" t="str">
        <f t="shared" si="22"/>
        <v>MONSTER_NAME_138044</v>
      </c>
      <c r="D514" s="148" t="str">
        <f t="shared" si="23"/>
        <v>MONSTER_ICON_138044</v>
      </c>
      <c r="E514" s="51" t="str">
        <f>VLOOKUP(C514,STRING!$A:$B,2,0)</f>
        <v>물의 심연 메이지 Lv.38</v>
      </c>
    </row>
    <row r="515" spans="1:5">
      <c r="A515" s="148">
        <f>100000+B515*ID규칙_몬스터_레벨_단위+COUNTIF($B$4:B515,B515)</f>
        <v>147044</v>
      </c>
      <c r="B515" s="148">
        <v>47</v>
      </c>
      <c r="C515" s="148" t="str">
        <f t="shared" si="22"/>
        <v>MONSTER_NAME_147044</v>
      </c>
      <c r="D515" s="148" t="str">
        <f t="shared" si="23"/>
        <v>MONSTER_ICON_147044</v>
      </c>
      <c r="E515" s="51" t="str">
        <f>VLOOKUP(C515,STRING!$A:$B,2,0)</f>
        <v>물의 심연 메이지 Lv.47</v>
      </c>
    </row>
    <row r="516" spans="1:5">
      <c r="A516" s="148">
        <f>100000+B516*ID규칙_몬스터_레벨_단위+COUNTIF($B$4:B516,B516)</f>
        <v>154044</v>
      </c>
      <c r="B516" s="148">
        <v>54</v>
      </c>
      <c r="C516" s="148" t="str">
        <f t="shared" si="22"/>
        <v>MONSTER_NAME_154044</v>
      </c>
      <c r="D516" s="148" t="str">
        <f t="shared" si="23"/>
        <v>MONSTER_ICON_154044</v>
      </c>
      <c r="E516" s="51" t="str">
        <f>VLOOKUP(C516,STRING!$A:$B,2,0)</f>
        <v>물의 심연 메이지 Lv.54</v>
      </c>
    </row>
    <row r="517" spans="1:5">
      <c r="A517" s="148">
        <f>100000+B517*ID규칙_몬스터_레벨_단위+COUNTIF($B$4:B517,B517)</f>
        <v>159044</v>
      </c>
      <c r="B517" s="148">
        <v>59</v>
      </c>
      <c r="C517" s="148" t="str">
        <f t="shared" si="22"/>
        <v>MONSTER_NAME_159044</v>
      </c>
      <c r="D517" s="148" t="str">
        <f t="shared" si="23"/>
        <v>MONSTER_ICON_159044</v>
      </c>
      <c r="E517" s="51" t="str">
        <f>VLOOKUP(C517,STRING!$A:$B,2,0)</f>
        <v>물의 심연 메이지 Lv.59</v>
      </c>
    </row>
    <row r="518" spans="1:5">
      <c r="A518" s="148">
        <f>100000+B518*ID규칙_몬스터_레벨_단위+COUNTIF($B$4:B518,B518)</f>
        <v>169044</v>
      </c>
      <c r="B518" s="148">
        <v>69</v>
      </c>
      <c r="C518" s="148" t="str">
        <f t="shared" si="22"/>
        <v>MONSTER_NAME_169044</v>
      </c>
      <c r="D518" s="148" t="str">
        <f t="shared" si="23"/>
        <v>MONSTER_ICON_169044</v>
      </c>
      <c r="E518" s="51" t="str">
        <f>VLOOKUP(C518,STRING!$A:$B,2,0)</f>
        <v>물의 심연 메이지 Lv.69</v>
      </c>
    </row>
    <row r="519" spans="1:5">
      <c r="A519" s="148">
        <f>100000+B519*ID규칙_몬스터_레벨_단위+COUNTIF($B$4:B519,B519)</f>
        <v>171035</v>
      </c>
      <c r="B519" s="148">
        <v>71</v>
      </c>
      <c r="C519" s="148" t="str">
        <f t="shared" si="22"/>
        <v>MONSTER_NAME_171035</v>
      </c>
      <c r="D519" s="148" t="str">
        <f t="shared" si="23"/>
        <v>MONSTER_ICON_171035</v>
      </c>
      <c r="E519" s="51" t="str">
        <f>VLOOKUP(C519,STRING!$A:$B,2,0)</f>
        <v>물의 심연 메이지 Lv.71</v>
      </c>
    </row>
    <row r="520" spans="1:5">
      <c r="A520" s="148">
        <f>100000+B520*ID규칙_몬스터_레벨_단위+COUNTIF($B$4:B520,B520)</f>
        <v>180044</v>
      </c>
      <c r="B520" s="148">
        <v>80</v>
      </c>
      <c r="C520" s="148" t="str">
        <f t="shared" si="22"/>
        <v>MONSTER_NAME_180044</v>
      </c>
      <c r="D520" s="148" t="str">
        <f t="shared" si="23"/>
        <v>MONSTER_ICON_180044</v>
      </c>
      <c r="E520" s="51" t="str">
        <f>VLOOKUP(C520,STRING!$A:$B,2,0)</f>
        <v>물의 심연 메이지 Lv.80</v>
      </c>
    </row>
    <row r="521" spans="1:5">
      <c r="A521" s="148">
        <f>100000+B521*ID규칙_몬스터_레벨_단위+COUNTIF($B$4:B521,B521)</f>
        <v>188044</v>
      </c>
      <c r="B521" s="148">
        <v>88</v>
      </c>
      <c r="C521" s="148" t="str">
        <f t="shared" si="22"/>
        <v>MONSTER_NAME_188044</v>
      </c>
      <c r="D521" s="148" t="str">
        <f t="shared" si="23"/>
        <v>MONSTER_ICON_188044</v>
      </c>
      <c r="E521" s="51" t="str">
        <f>VLOOKUP(C521,STRING!$A:$B,2,0)</f>
        <v>물의 심연 메이지 Lv.88</v>
      </c>
    </row>
    <row r="522" spans="1:5">
      <c r="A522" s="148">
        <f>100000+B522*ID규칙_몬스터_레벨_단위+COUNTIF($B$4:B522,B522)</f>
        <v>190044</v>
      </c>
      <c r="B522" s="148">
        <v>90</v>
      </c>
      <c r="C522" s="148" t="str">
        <f t="shared" si="22"/>
        <v>MONSTER_NAME_190044</v>
      </c>
      <c r="D522" s="148" t="str">
        <f t="shared" si="23"/>
        <v>MONSTER_ICON_190044</v>
      </c>
      <c r="E522" s="51" t="str">
        <f>VLOOKUP(C522,STRING!$A:$B,2,0)</f>
        <v>물의 심연 메이지 Lv.90</v>
      </c>
    </row>
    <row r="523" spans="1:5">
      <c r="A523" s="148">
        <f>100000+B523*ID규칙_몬스터_레벨_단위+COUNTIF($B$4:B523,B523)</f>
        <v>115045</v>
      </c>
      <c r="B523" s="148">
        <v>15</v>
      </c>
      <c r="C523" s="148" t="str">
        <f t="shared" si="22"/>
        <v>MONSTER_NAME_115045</v>
      </c>
      <c r="D523" s="148" t="str">
        <f t="shared" si="23"/>
        <v>MONSTER_ICON_115045</v>
      </c>
      <c r="E523" s="51" t="str">
        <f>VLOOKUP(C523,STRING!$A:$B,2,0)</f>
        <v>얼음의 심연 메이지 Lv.15</v>
      </c>
    </row>
    <row r="524" spans="1:5">
      <c r="A524" s="148">
        <f>100000+B524*ID규칙_몬스터_레벨_단위+COUNTIF($B$4:B524,B524)</f>
        <v>134045</v>
      </c>
      <c r="B524" s="148">
        <v>34</v>
      </c>
      <c r="C524" s="148" t="str">
        <f t="shared" si="22"/>
        <v>MONSTER_NAME_134045</v>
      </c>
      <c r="D524" s="148" t="str">
        <f t="shared" si="23"/>
        <v>MONSTER_ICON_134045</v>
      </c>
      <c r="E524" s="51" t="str">
        <f>VLOOKUP(C524,STRING!$A:$B,2,0)</f>
        <v>얼음의 심연 메이지 Lv.34</v>
      </c>
    </row>
    <row r="525" spans="1:5">
      <c r="A525" s="148">
        <f>100000+B525*ID규칙_몬스터_레벨_단위+COUNTIF($B$4:B525,B525)</f>
        <v>136045</v>
      </c>
      <c r="B525" s="148">
        <v>36</v>
      </c>
      <c r="C525" s="148" t="str">
        <f t="shared" si="22"/>
        <v>MONSTER_NAME_136045</v>
      </c>
      <c r="D525" s="148" t="str">
        <f t="shared" si="23"/>
        <v>MONSTER_ICON_136045</v>
      </c>
      <c r="E525" s="51" t="str">
        <f>VLOOKUP(C525,STRING!$A:$B,2,0)</f>
        <v>얼음의 심연 메이지 Lv.36</v>
      </c>
    </row>
    <row r="526" spans="1:5">
      <c r="A526" s="148">
        <f>100000+B526*ID규칙_몬스터_레벨_단위+COUNTIF($B$4:B526,B526)</f>
        <v>138045</v>
      </c>
      <c r="B526" s="148">
        <v>38</v>
      </c>
      <c r="C526" s="148" t="str">
        <f t="shared" si="22"/>
        <v>MONSTER_NAME_138045</v>
      </c>
      <c r="D526" s="148" t="str">
        <f t="shared" si="23"/>
        <v>MONSTER_ICON_138045</v>
      </c>
      <c r="E526" s="51" t="str">
        <f>VLOOKUP(C526,STRING!$A:$B,2,0)</f>
        <v>얼음의 심연 메이지 Lv.38</v>
      </c>
    </row>
    <row r="527" spans="1:5">
      <c r="A527" s="148">
        <f>100000+B527*ID규칙_몬스터_레벨_단위+COUNTIF($B$4:B527,B527)</f>
        <v>147045</v>
      </c>
      <c r="B527" s="148">
        <v>47</v>
      </c>
      <c r="C527" s="148" t="str">
        <f t="shared" si="22"/>
        <v>MONSTER_NAME_147045</v>
      </c>
      <c r="D527" s="148" t="str">
        <f t="shared" si="23"/>
        <v>MONSTER_ICON_147045</v>
      </c>
      <c r="E527" s="51" t="str">
        <f>VLOOKUP(C527,STRING!$A:$B,2,0)</f>
        <v>얼음의 심연 메이지 Lv.47</v>
      </c>
    </row>
    <row r="528" spans="1:5">
      <c r="A528" s="148">
        <f>100000+B528*ID규칙_몬스터_레벨_단위+COUNTIF($B$4:B528,B528)</f>
        <v>154045</v>
      </c>
      <c r="B528" s="148">
        <v>54</v>
      </c>
      <c r="C528" s="148" t="str">
        <f t="shared" si="22"/>
        <v>MONSTER_NAME_154045</v>
      </c>
      <c r="D528" s="148" t="str">
        <f t="shared" si="23"/>
        <v>MONSTER_ICON_154045</v>
      </c>
      <c r="E528" s="51" t="str">
        <f>VLOOKUP(C528,STRING!$A:$B,2,0)</f>
        <v>얼음의 심연 메이지 Lv.54</v>
      </c>
    </row>
    <row r="529" spans="1:5">
      <c r="A529" s="148">
        <f>100000+B529*ID규칙_몬스터_레벨_단위+COUNTIF($B$4:B529,B529)</f>
        <v>159045</v>
      </c>
      <c r="B529" s="148">
        <v>59</v>
      </c>
      <c r="C529" s="148" t="str">
        <f t="shared" si="22"/>
        <v>MONSTER_NAME_159045</v>
      </c>
      <c r="D529" s="148" t="str">
        <f t="shared" si="23"/>
        <v>MONSTER_ICON_159045</v>
      </c>
      <c r="E529" s="51" t="str">
        <f>VLOOKUP(C529,STRING!$A:$B,2,0)</f>
        <v>얼음의 심연 메이지 Lv.59</v>
      </c>
    </row>
    <row r="530" spans="1:5">
      <c r="A530" s="148">
        <f>100000+B530*ID규칙_몬스터_레벨_단위+COUNTIF($B$4:B530,B530)</f>
        <v>169045</v>
      </c>
      <c r="B530" s="148">
        <v>69</v>
      </c>
      <c r="C530" s="148" t="str">
        <f t="shared" si="22"/>
        <v>MONSTER_NAME_169045</v>
      </c>
      <c r="D530" s="148" t="str">
        <f t="shared" si="23"/>
        <v>MONSTER_ICON_169045</v>
      </c>
      <c r="E530" s="51" t="str">
        <f>VLOOKUP(C530,STRING!$A:$B,2,0)</f>
        <v>얼음의 심연 메이지 Lv.69</v>
      </c>
    </row>
    <row r="531" spans="1:5">
      <c r="A531" s="148">
        <f>100000+B531*ID규칙_몬스터_레벨_단위+COUNTIF($B$4:B531,B531)</f>
        <v>171036</v>
      </c>
      <c r="B531" s="148">
        <v>71</v>
      </c>
      <c r="C531" s="148" t="str">
        <f t="shared" si="22"/>
        <v>MONSTER_NAME_171036</v>
      </c>
      <c r="D531" s="148" t="str">
        <f t="shared" si="23"/>
        <v>MONSTER_ICON_171036</v>
      </c>
      <c r="E531" s="51" t="str">
        <f>VLOOKUP(C531,STRING!$A:$B,2,0)</f>
        <v>얼음의 심연 메이지 Lv.71</v>
      </c>
    </row>
    <row r="532" spans="1:5">
      <c r="A532" s="148">
        <f>100000+B532*ID규칙_몬스터_레벨_단위+COUNTIF($B$4:B532,B532)</f>
        <v>180045</v>
      </c>
      <c r="B532" s="148">
        <v>80</v>
      </c>
      <c r="C532" s="148" t="str">
        <f t="shared" si="22"/>
        <v>MONSTER_NAME_180045</v>
      </c>
      <c r="D532" s="148" t="str">
        <f t="shared" si="23"/>
        <v>MONSTER_ICON_180045</v>
      </c>
      <c r="E532" s="51" t="str">
        <f>VLOOKUP(C532,STRING!$A:$B,2,0)</f>
        <v>얼음의 심연 메이지 Lv.80</v>
      </c>
    </row>
    <row r="533" spans="1:5">
      <c r="A533" s="148">
        <f>100000+B533*ID규칙_몬스터_레벨_단위+COUNTIF($B$4:B533,B533)</f>
        <v>188045</v>
      </c>
      <c r="B533" s="148">
        <v>88</v>
      </c>
      <c r="C533" s="148" t="str">
        <f t="shared" si="22"/>
        <v>MONSTER_NAME_188045</v>
      </c>
      <c r="D533" s="148" t="str">
        <f t="shared" si="23"/>
        <v>MONSTER_ICON_188045</v>
      </c>
      <c r="E533" s="51" t="str">
        <f>VLOOKUP(C533,STRING!$A:$B,2,0)</f>
        <v>얼음의 심연 메이지 Lv.88</v>
      </c>
    </row>
    <row r="534" spans="1:5">
      <c r="A534" s="148">
        <f>100000+B534*ID규칙_몬스터_레벨_단위+COUNTIF($B$4:B534,B534)</f>
        <v>190045</v>
      </c>
      <c r="B534" s="148">
        <v>90</v>
      </c>
      <c r="C534" s="148" t="str">
        <f t="shared" si="22"/>
        <v>MONSTER_NAME_190045</v>
      </c>
      <c r="D534" s="148" t="str">
        <f t="shared" si="23"/>
        <v>MONSTER_ICON_190045</v>
      </c>
      <c r="E534" s="51" t="str">
        <f>VLOOKUP(C534,STRING!$A:$B,2,0)</f>
        <v>얼음의 심연 메이지 Lv.90</v>
      </c>
    </row>
    <row r="535" spans="1:5">
      <c r="A535" s="148">
        <f>100000+B535*ID규칙_몬스터_레벨_단위+COUNTIF($B$4:B535,B535)</f>
        <v>115046</v>
      </c>
      <c r="B535" s="148">
        <v>15</v>
      </c>
      <c r="C535" s="148" t="str">
        <f t="shared" si="22"/>
        <v>MONSTER_NAME_115046</v>
      </c>
      <c r="D535" s="148" t="str">
        <f t="shared" si="23"/>
        <v>MONSTER_ICON_115046</v>
      </c>
      <c r="E535" s="51" t="str">
        <f>VLOOKUP(C535,STRING!$A:$B,2,0)</f>
        <v>번개의 심연 메이지 Lv.15</v>
      </c>
    </row>
    <row r="536" spans="1:5">
      <c r="A536" s="148">
        <f>100000+B536*ID규칙_몬스터_레벨_단위+COUNTIF($B$4:B536,B536)</f>
        <v>134046</v>
      </c>
      <c r="B536" s="148">
        <v>34</v>
      </c>
      <c r="C536" s="148" t="str">
        <f t="shared" si="22"/>
        <v>MONSTER_NAME_134046</v>
      </c>
      <c r="D536" s="148" t="str">
        <f t="shared" si="23"/>
        <v>MONSTER_ICON_134046</v>
      </c>
      <c r="E536" s="51" t="str">
        <f>VLOOKUP(C536,STRING!$A:$B,2,0)</f>
        <v>번개의 심연 메이지 Lv.34</v>
      </c>
    </row>
    <row r="537" spans="1:5">
      <c r="A537" s="148">
        <f>100000+B537*ID규칙_몬스터_레벨_단위+COUNTIF($B$4:B537,B537)</f>
        <v>136046</v>
      </c>
      <c r="B537" s="148">
        <v>36</v>
      </c>
      <c r="C537" s="148" t="str">
        <f t="shared" si="22"/>
        <v>MONSTER_NAME_136046</v>
      </c>
      <c r="D537" s="148" t="str">
        <f t="shared" si="23"/>
        <v>MONSTER_ICON_136046</v>
      </c>
      <c r="E537" s="51" t="str">
        <f>VLOOKUP(C537,STRING!$A:$B,2,0)</f>
        <v>번개의 심연 메이지 Lv.36</v>
      </c>
    </row>
    <row r="538" spans="1:5">
      <c r="A538" s="148">
        <f>100000+B538*ID규칙_몬스터_레벨_단위+COUNTIF($B$4:B538,B538)</f>
        <v>138046</v>
      </c>
      <c r="B538" s="148">
        <v>38</v>
      </c>
      <c r="C538" s="148" t="str">
        <f t="shared" si="22"/>
        <v>MONSTER_NAME_138046</v>
      </c>
      <c r="D538" s="148" t="str">
        <f t="shared" si="23"/>
        <v>MONSTER_ICON_138046</v>
      </c>
      <c r="E538" s="51" t="str">
        <f>VLOOKUP(C538,STRING!$A:$B,2,0)</f>
        <v>번개의 심연 메이지 Lv.38</v>
      </c>
    </row>
    <row r="539" spans="1:5">
      <c r="A539" s="148">
        <f>100000+B539*ID규칙_몬스터_레벨_단위+COUNTIF($B$4:B539,B539)</f>
        <v>147046</v>
      </c>
      <c r="B539" s="148">
        <v>47</v>
      </c>
      <c r="C539" s="148" t="str">
        <f t="shared" si="22"/>
        <v>MONSTER_NAME_147046</v>
      </c>
      <c r="D539" s="148" t="str">
        <f t="shared" si="23"/>
        <v>MONSTER_ICON_147046</v>
      </c>
      <c r="E539" s="51" t="str">
        <f>VLOOKUP(C539,STRING!$A:$B,2,0)</f>
        <v>번개의 심연 메이지 Lv.47</v>
      </c>
    </row>
    <row r="540" spans="1:5">
      <c r="A540" s="148">
        <f>100000+B540*ID규칙_몬스터_레벨_단위+COUNTIF($B$4:B540,B540)</f>
        <v>154046</v>
      </c>
      <c r="B540" s="148">
        <v>54</v>
      </c>
      <c r="C540" s="148" t="str">
        <f t="shared" si="22"/>
        <v>MONSTER_NAME_154046</v>
      </c>
      <c r="D540" s="148" t="str">
        <f t="shared" si="23"/>
        <v>MONSTER_ICON_154046</v>
      </c>
      <c r="E540" s="51" t="str">
        <f>VLOOKUP(C540,STRING!$A:$B,2,0)</f>
        <v>번개의 심연 메이지 Lv.54</v>
      </c>
    </row>
    <row r="541" spans="1:5">
      <c r="A541" s="148">
        <f>100000+B541*ID규칙_몬스터_레벨_단위+COUNTIF($B$4:B541,B541)</f>
        <v>159046</v>
      </c>
      <c r="B541" s="148">
        <v>59</v>
      </c>
      <c r="C541" s="148" t="str">
        <f t="shared" si="22"/>
        <v>MONSTER_NAME_159046</v>
      </c>
      <c r="D541" s="148" t="str">
        <f t="shared" si="23"/>
        <v>MONSTER_ICON_159046</v>
      </c>
      <c r="E541" s="51" t="str">
        <f>VLOOKUP(C541,STRING!$A:$B,2,0)</f>
        <v>번개의 심연 메이지 Lv.59</v>
      </c>
    </row>
    <row r="542" spans="1:5">
      <c r="A542" s="148">
        <f>100000+B542*ID규칙_몬스터_레벨_단위+COUNTIF($B$4:B542,B542)</f>
        <v>169046</v>
      </c>
      <c r="B542" s="148">
        <v>69</v>
      </c>
      <c r="C542" s="148" t="str">
        <f t="shared" si="22"/>
        <v>MONSTER_NAME_169046</v>
      </c>
      <c r="D542" s="148" t="str">
        <f t="shared" si="23"/>
        <v>MONSTER_ICON_169046</v>
      </c>
      <c r="E542" s="51" t="str">
        <f>VLOOKUP(C542,STRING!$A:$B,2,0)</f>
        <v>번개의 심연 메이지 Lv.69</v>
      </c>
    </row>
    <row r="543" spans="1:5">
      <c r="A543" s="148">
        <f>100000+B543*ID규칙_몬스터_레벨_단위+COUNTIF($B$4:B543,B543)</f>
        <v>171037</v>
      </c>
      <c r="B543" s="148">
        <v>71</v>
      </c>
      <c r="C543" s="148" t="str">
        <f t="shared" si="22"/>
        <v>MONSTER_NAME_171037</v>
      </c>
      <c r="D543" s="148" t="str">
        <f t="shared" si="23"/>
        <v>MONSTER_ICON_171037</v>
      </c>
      <c r="E543" s="51" t="str">
        <f>VLOOKUP(C543,STRING!$A:$B,2,0)</f>
        <v>번개의 심연 메이지 Lv.71</v>
      </c>
    </row>
    <row r="544" spans="1:5">
      <c r="A544" s="148">
        <f>100000+B544*ID규칙_몬스터_레벨_단위+COUNTIF($B$4:B544,B544)</f>
        <v>180046</v>
      </c>
      <c r="B544" s="148">
        <v>80</v>
      </c>
      <c r="C544" s="148" t="str">
        <f t="shared" si="22"/>
        <v>MONSTER_NAME_180046</v>
      </c>
      <c r="D544" s="148" t="str">
        <f t="shared" si="23"/>
        <v>MONSTER_ICON_180046</v>
      </c>
      <c r="E544" s="51" t="str">
        <f>VLOOKUP(C544,STRING!$A:$B,2,0)</f>
        <v>번개의 심연 메이지 Lv.80</v>
      </c>
    </row>
    <row r="545" spans="1:5">
      <c r="A545" s="148">
        <f>100000+B545*ID규칙_몬스터_레벨_단위+COUNTIF($B$4:B545,B545)</f>
        <v>188046</v>
      </c>
      <c r="B545" s="148">
        <v>88</v>
      </c>
      <c r="C545" s="148" t="str">
        <f t="shared" si="22"/>
        <v>MONSTER_NAME_188046</v>
      </c>
      <c r="D545" s="148" t="str">
        <f t="shared" si="23"/>
        <v>MONSTER_ICON_188046</v>
      </c>
      <c r="E545" s="51" t="str">
        <f>VLOOKUP(C545,STRING!$A:$B,2,0)</f>
        <v>번개의 심연 메이지 Lv.88</v>
      </c>
    </row>
    <row r="546" spans="1:5">
      <c r="A546" s="148">
        <f>100000+B546*ID규칙_몬스터_레벨_단위+COUNTIF($B$4:B546,B546)</f>
        <v>190046</v>
      </c>
      <c r="B546" s="148">
        <v>90</v>
      </c>
      <c r="C546" s="148" t="str">
        <f t="shared" si="22"/>
        <v>MONSTER_NAME_190046</v>
      </c>
      <c r="D546" s="148" t="str">
        <f t="shared" si="23"/>
        <v>MONSTER_ICON_190046</v>
      </c>
      <c r="E546" s="51" t="str">
        <f>VLOOKUP(C546,STRING!$A:$B,2,0)</f>
        <v>번개의 심연 메이지 Lv.90</v>
      </c>
    </row>
    <row r="547" spans="1:5">
      <c r="A547" s="148">
        <f>100000+B547*ID규칙_몬스터_레벨_단위+COUNTIF($B$4:B547,B547)</f>
        <v>136047</v>
      </c>
      <c r="B547" s="148">
        <v>36</v>
      </c>
      <c r="C547" s="148" t="str">
        <f t="shared" si="22"/>
        <v>MONSTER_NAME_136047</v>
      </c>
      <c r="D547" s="148" t="str">
        <f t="shared" si="23"/>
        <v>MONSTER_ICON_136047</v>
      </c>
      <c r="E547" s="51" t="str">
        <f>VLOOKUP(C547,STRING!$A:$B,2,0)</f>
        <v>심연 사도·격류 Lv.36</v>
      </c>
    </row>
    <row r="548" spans="1:5">
      <c r="A548" s="148">
        <f>100000+B548*ID규칙_몬스터_레벨_단위+COUNTIF($B$4:B548,B548)</f>
        <v>138047</v>
      </c>
      <c r="B548" s="148">
        <v>38</v>
      </c>
      <c r="C548" s="148" t="str">
        <f t="shared" si="22"/>
        <v>MONSTER_NAME_138047</v>
      </c>
      <c r="D548" s="148" t="str">
        <f t="shared" si="23"/>
        <v>MONSTER_ICON_138047</v>
      </c>
      <c r="E548" s="51" t="str">
        <f>VLOOKUP(C548,STRING!$A:$B,2,0)</f>
        <v>심연 사도·격류 Lv.38</v>
      </c>
    </row>
    <row r="549" spans="1:5">
      <c r="A549" s="148">
        <f>100000+B549*ID규칙_몬스터_레벨_단위+COUNTIF($B$4:B549,B549)</f>
        <v>147047</v>
      </c>
      <c r="B549" s="148">
        <v>47</v>
      </c>
      <c r="C549" s="148" t="str">
        <f t="shared" si="22"/>
        <v>MONSTER_NAME_147047</v>
      </c>
      <c r="D549" s="148" t="str">
        <f t="shared" si="23"/>
        <v>MONSTER_ICON_147047</v>
      </c>
      <c r="E549" s="51" t="str">
        <f>VLOOKUP(C549,STRING!$A:$B,2,0)</f>
        <v>심연 사도·격류 Lv.47</v>
      </c>
    </row>
    <row r="550" spans="1:5">
      <c r="A550" s="148">
        <f>100000+B550*ID규칙_몬스터_레벨_단위+COUNTIF($B$4:B550,B550)</f>
        <v>154047</v>
      </c>
      <c r="B550" s="148">
        <v>54</v>
      </c>
      <c r="C550" s="148" t="str">
        <f t="shared" si="22"/>
        <v>MONSTER_NAME_154047</v>
      </c>
      <c r="D550" s="148" t="str">
        <f t="shared" si="23"/>
        <v>MONSTER_ICON_154047</v>
      </c>
      <c r="E550" s="51" t="str">
        <f>VLOOKUP(C550,STRING!$A:$B,2,0)</f>
        <v>심연 사도·격류 Lv.54</v>
      </c>
    </row>
    <row r="551" spans="1:5">
      <c r="A551" s="148">
        <f>100000+B551*ID규칙_몬스터_레벨_단위+COUNTIF($B$4:B551,B551)</f>
        <v>159047</v>
      </c>
      <c r="B551" s="148">
        <v>59</v>
      </c>
      <c r="C551" s="148" t="str">
        <f t="shared" si="22"/>
        <v>MONSTER_NAME_159047</v>
      </c>
      <c r="D551" s="148" t="str">
        <f t="shared" si="23"/>
        <v>MONSTER_ICON_159047</v>
      </c>
      <c r="E551" s="51" t="str">
        <f>VLOOKUP(C551,STRING!$A:$B,2,0)</f>
        <v>심연 사도·격류 Lv.59</v>
      </c>
    </row>
    <row r="552" spans="1:5">
      <c r="A552" s="148">
        <f>100000+B552*ID규칙_몬스터_레벨_단위+COUNTIF($B$4:B552,B552)</f>
        <v>169047</v>
      </c>
      <c r="B552" s="148">
        <v>69</v>
      </c>
      <c r="C552" s="148" t="str">
        <f t="shared" si="22"/>
        <v>MONSTER_NAME_169047</v>
      </c>
      <c r="D552" s="148" t="str">
        <f t="shared" si="23"/>
        <v>MONSTER_ICON_169047</v>
      </c>
      <c r="E552" s="51" t="str">
        <f>VLOOKUP(C552,STRING!$A:$B,2,0)</f>
        <v>심연 사도·격류 Lv.69</v>
      </c>
    </row>
    <row r="553" spans="1:5">
      <c r="A553" s="148">
        <f>100000+B553*ID규칙_몬스터_레벨_단위+COUNTIF($B$4:B553,B553)</f>
        <v>171038</v>
      </c>
      <c r="B553" s="148">
        <v>71</v>
      </c>
      <c r="C553" s="148" t="str">
        <f t="shared" si="22"/>
        <v>MONSTER_NAME_171038</v>
      </c>
      <c r="D553" s="148" t="str">
        <f t="shared" si="23"/>
        <v>MONSTER_ICON_171038</v>
      </c>
      <c r="E553" s="51" t="str">
        <f>VLOOKUP(C553,STRING!$A:$B,2,0)</f>
        <v>심연 사도·격류 Lv.71</v>
      </c>
    </row>
    <row r="554" spans="1:5">
      <c r="A554" s="148">
        <f>100000+B554*ID규칙_몬스터_레벨_단위+COUNTIF($B$4:B554,B554)</f>
        <v>180047</v>
      </c>
      <c r="B554" s="148">
        <v>80</v>
      </c>
      <c r="C554" s="148" t="str">
        <f t="shared" si="22"/>
        <v>MONSTER_NAME_180047</v>
      </c>
      <c r="D554" s="148" t="str">
        <f t="shared" si="23"/>
        <v>MONSTER_ICON_180047</v>
      </c>
      <c r="E554" s="51" t="str">
        <f>VLOOKUP(C554,STRING!$A:$B,2,0)</f>
        <v>심연 사도·격류 Lv.80</v>
      </c>
    </row>
    <row r="555" spans="1:5">
      <c r="A555" s="148">
        <f>100000+B555*ID규칙_몬스터_레벨_단위+COUNTIF($B$4:B555,B555)</f>
        <v>188047</v>
      </c>
      <c r="B555" s="148">
        <v>88</v>
      </c>
      <c r="C555" s="148" t="str">
        <f t="shared" si="22"/>
        <v>MONSTER_NAME_188047</v>
      </c>
      <c r="D555" s="148" t="str">
        <f t="shared" si="23"/>
        <v>MONSTER_ICON_188047</v>
      </c>
      <c r="E555" s="51" t="str">
        <f>VLOOKUP(C555,STRING!$A:$B,2,0)</f>
        <v>심연 사도·격류 Lv.88</v>
      </c>
    </row>
    <row r="556" spans="1:5">
      <c r="A556" s="148">
        <f>100000+B556*ID규칙_몬스터_레벨_단위+COUNTIF($B$4:B556,B556)</f>
        <v>190047</v>
      </c>
      <c r="B556" s="148">
        <v>90</v>
      </c>
      <c r="C556" s="148" t="str">
        <f t="shared" si="22"/>
        <v>MONSTER_NAME_190047</v>
      </c>
      <c r="D556" s="148" t="str">
        <f t="shared" si="23"/>
        <v>MONSTER_ICON_190047</v>
      </c>
      <c r="E556" s="51" t="str">
        <f>VLOOKUP(C556,STRING!$A:$B,2,0)</f>
        <v>심연 사도·격류 Lv.90</v>
      </c>
    </row>
    <row r="557" spans="1:5">
      <c r="A557" s="148">
        <f>100000+B557*ID규칙_몬스터_레벨_단위+COUNTIF($B$4:B557,B557)</f>
        <v>136048</v>
      </c>
      <c r="B557" s="148">
        <v>36</v>
      </c>
      <c r="C557" s="148" t="str">
        <f t="shared" si="22"/>
        <v>MONSTER_NAME_136048</v>
      </c>
      <c r="D557" s="148" t="str">
        <f t="shared" si="23"/>
        <v>MONSTER_ICON_136048</v>
      </c>
      <c r="E557" s="51" t="str">
        <f>VLOOKUP(C557,STRING!$A:$B,2,0)</f>
        <v>심연 사도·서리 내림 Lv.36</v>
      </c>
    </row>
    <row r="558" spans="1:5">
      <c r="A558" s="148">
        <f>100000+B558*ID규칙_몬스터_레벨_단위+COUNTIF($B$4:B558,B558)</f>
        <v>138048</v>
      </c>
      <c r="B558" s="148">
        <v>38</v>
      </c>
      <c r="C558" s="148" t="str">
        <f t="shared" si="22"/>
        <v>MONSTER_NAME_138048</v>
      </c>
      <c r="D558" s="148" t="str">
        <f t="shared" si="23"/>
        <v>MONSTER_ICON_138048</v>
      </c>
      <c r="E558" s="51" t="str">
        <f>VLOOKUP(C558,STRING!$A:$B,2,0)</f>
        <v>심연 사도·서리 내림 Lv.38</v>
      </c>
    </row>
    <row r="559" spans="1:5">
      <c r="A559" s="148">
        <f>100000+B559*ID규칙_몬스터_레벨_단위+COUNTIF($B$4:B559,B559)</f>
        <v>147048</v>
      </c>
      <c r="B559" s="148">
        <v>47</v>
      </c>
      <c r="C559" s="148" t="str">
        <f t="shared" si="22"/>
        <v>MONSTER_NAME_147048</v>
      </c>
      <c r="D559" s="148" t="str">
        <f t="shared" si="23"/>
        <v>MONSTER_ICON_147048</v>
      </c>
      <c r="E559" s="51" t="str">
        <f>VLOOKUP(C559,STRING!$A:$B,2,0)</f>
        <v>심연 사도·서리 내림 Lv.47</v>
      </c>
    </row>
    <row r="560" spans="1:5">
      <c r="A560" s="148">
        <f>100000+B560*ID규칙_몬스터_레벨_단위+COUNTIF($B$4:B560,B560)</f>
        <v>154048</v>
      </c>
      <c r="B560" s="148">
        <v>54</v>
      </c>
      <c r="C560" s="148" t="str">
        <f t="shared" si="22"/>
        <v>MONSTER_NAME_154048</v>
      </c>
      <c r="D560" s="148" t="str">
        <f t="shared" si="23"/>
        <v>MONSTER_ICON_154048</v>
      </c>
      <c r="E560" s="51" t="str">
        <f>VLOOKUP(C560,STRING!$A:$B,2,0)</f>
        <v>심연 사도·서리 내림 Lv.54</v>
      </c>
    </row>
    <row r="561" spans="1:5">
      <c r="A561" s="148">
        <f>100000+B561*ID규칙_몬스터_레벨_단위+COUNTIF($B$4:B561,B561)</f>
        <v>159048</v>
      </c>
      <c r="B561" s="148">
        <v>59</v>
      </c>
      <c r="C561" s="148" t="str">
        <f t="shared" si="22"/>
        <v>MONSTER_NAME_159048</v>
      </c>
      <c r="D561" s="148" t="str">
        <f t="shared" si="23"/>
        <v>MONSTER_ICON_159048</v>
      </c>
      <c r="E561" s="51" t="str">
        <f>VLOOKUP(C561,STRING!$A:$B,2,0)</f>
        <v>심연 사도·서리 내림 Lv.59</v>
      </c>
    </row>
    <row r="562" spans="1:5">
      <c r="A562" s="148">
        <f>100000+B562*ID규칙_몬스터_레벨_단위+COUNTIF($B$4:B562,B562)</f>
        <v>169048</v>
      </c>
      <c r="B562" s="148">
        <v>69</v>
      </c>
      <c r="C562" s="148" t="str">
        <f t="shared" ref="C562:C594" si="24">"MONSTER_NAME_"&amp;A562</f>
        <v>MONSTER_NAME_169048</v>
      </c>
      <c r="D562" s="148" t="str">
        <f t="shared" ref="D562:D594" si="25">"MONSTER_ICON_"&amp;A562</f>
        <v>MONSTER_ICON_169048</v>
      </c>
      <c r="E562" s="51" t="str">
        <f>VLOOKUP(C562,STRING!$A:$B,2,0)</f>
        <v>심연 사도·서리 내림 Lv.69</v>
      </c>
    </row>
    <row r="563" spans="1:5">
      <c r="A563" s="148">
        <f>100000+B563*ID규칙_몬스터_레벨_단위+COUNTIF($B$4:B563,B563)</f>
        <v>171039</v>
      </c>
      <c r="B563" s="148">
        <v>71</v>
      </c>
      <c r="C563" s="148" t="str">
        <f t="shared" si="24"/>
        <v>MONSTER_NAME_171039</v>
      </c>
      <c r="D563" s="148" t="str">
        <f t="shared" si="25"/>
        <v>MONSTER_ICON_171039</v>
      </c>
      <c r="E563" s="51" t="str">
        <f>VLOOKUP(C563,STRING!$A:$B,2,0)</f>
        <v>심연 사도·서리 내림 Lv.71</v>
      </c>
    </row>
    <row r="564" spans="1:5">
      <c r="A564" s="148">
        <f>100000+B564*ID규칙_몬스터_레벨_단위+COUNTIF($B$4:B564,B564)</f>
        <v>180048</v>
      </c>
      <c r="B564" s="148">
        <v>80</v>
      </c>
      <c r="C564" s="148" t="str">
        <f t="shared" si="24"/>
        <v>MONSTER_NAME_180048</v>
      </c>
      <c r="D564" s="148" t="str">
        <f t="shared" si="25"/>
        <v>MONSTER_ICON_180048</v>
      </c>
      <c r="E564" s="51" t="str">
        <f>VLOOKUP(C564,STRING!$A:$B,2,0)</f>
        <v>심연 사도·서리 내림 Lv.80</v>
      </c>
    </row>
    <row r="565" spans="1:5">
      <c r="A565" s="148">
        <f>100000+B565*ID규칙_몬스터_레벨_단위+COUNTIF($B$4:B565,B565)</f>
        <v>188048</v>
      </c>
      <c r="B565" s="148">
        <v>88</v>
      </c>
      <c r="C565" s="148" t="str">
        <f t="shared" si="24"/>
        <v>MONSTER_NAME_188048</v>
      </c>
      <c r="D565" s="148" t="str">
        <f t="shared" si="25"/>
        <v>MONSTER_ICON_188048</v>
      </c>
      <c r="E565" s="51" t="str">
        <f>VLOOKUP(C565,STRING!$A:$B,2,0)</f>
        <v>심연 사도·서리 내림 Lv.88</v>
      </c>
    </row>
    <row r="566" spans="1:5">
      <c r="A566" s="148">
        <f>100000+B566*ID규칙_몬스터_레벨_단위+COUNTIF($B$4:B566,B566)</f>
        <v>190048</v>
      </c>
      <c r="B566" s="148">
        <v>90</v>
      </c>
      <c r="C566" s="148" t="str">
        <f t="shared" si="24"/>
        <v>MONSTER_NAME_190048</v>
      </c>
      <c r="D566" s="148" t="str">
        <f t="shared" si="25"/>
        <v>MONSTER_ICON_190048</v>
      </c>
      <c r="E566" s="51" t="str">
        <f>VLOOKUP(C566,STRING!$A:$B,2,0)</f>
        <v>심연 사도·서리 내림 Lv.90</v>
      </c>
    </row>
    <row r="567" spans="1:5">
      <c r="A567" s="148">
        <f>100000+B567*ID규칙_몬스터_레벨_단위+COUNTIF($B$4:B567,B567)</f>
        <v>136049</v>
      </c>
      <c r="B567" s="148">
        <v>36</v>
      </c>
      <c r="C567" s="148" t="str">
        <f t="shared" si="24"/>
        <v>MONSTER_NAME_136049</v>
      </c>
      <c r="D567" s="148" t="str">
        <f t="shared" si="25"/>
        <v>MONSTER_ICON_136049</v>
      </c>
      <c r="E567" s="51" t="str">
        <f>VLOOKUP(C567,STRING!$A:$B,2,0)</f>
        <v>심연 봉독자·심연의 불꽃 Lv.36</v>
      </c>
    </row>
    <row r="568" spans="1:5">
      <c r="A568" s="148">
        <f>100000+B568*ID규칙_몬스터_레벨_단위+COUNTIF($B$4:B568,B568)</f>
        <v>138049</v>
      </c>
      <c r="B568" s="148">
        <v>38</v>
      </c>
      <c r="C568" s="148" t="str">
        <f t="shared" si="24"/>
        <v>MONSTER_NAME_138049</v>
      </c>
      <c r="D568" s="148" t="str">
        <f t="shared" si="25"/>
        <v>MONSTER_ICON_138049</v>
      </c>
      <c r="E568" s="51" t="str">
        <f>VLOOKUP(C568,STRING!$A:$B,2,0)</f>
        <v>심연 봉독자·심연의 불꽃 Lv.38</v>
      </c>
    </row>
    <row r="569" spans="1:5">
      <c r="A569" s="148">
        <f>100000+B569*ID규칙_몬스터_레벨_단위+COUNTIF($B$4:B569,B569)</f>
        <v>147049</v>
      </c>
      <c r="B569" s="148">
        <v>47</v>
      </c>
      <c r="C569" s="148" t="str">
        <f t="shared" si="24"/>
        <v>MONSTER_NAME_147049</v>
      </c>
      <c r="D569" s="148" t="str">
        <f t="shared" si="25"/>
        <v>MONSTER_ICON_147049</v>
      </c>
      <c r="E569" s="51" t="str">
        <f>VLOOKUP(C569,STRING!$A:$B,2,0)</f>
        <v>심연 봉독자·심연의 불꽃 Lv.47</v>
      </c>
    </row>
    <row r="570" spans="1:5">
      <c r="A570" s="148">
        <f>100000+B570*ID규칙_몬스터_레벨_단위+COUNTIF($B$4:B570,B570)</f>
        <v>154049</v>
      </c>
      <c r="B570" s="148">
        <v>54</v>
      </c>
      <c r="C570" s="148" t="str">
        <f t="shared" si="24"/>
        <v>MONSTER_NAME_154049</v>
      </c>
      <c r="D570" s="148" t="str">
        <f t="shared" si="25"/>
        <v>MONSTER_ICON_154049</v>
      </c>
      <c r="E570" s="51" t="str">
        <f>VLOOKUP(C570,STRING!$A:$B,2,0)</f>
        <v>심연 봉독자·심연의 불꽃 Lv.54</v>
      </c>
    </row>
    <row r="571" spans="1:5">
      <c r="A571" s="148">
        <f>100000+B571*ID규칙_몬스터_레벨_단위+COUNTIF($B$4:B571,B571)</f>
        <v>159049</v>
      </c>
      <c r="B571" s="148">
        <v>59</v>
      </c>
      <c r="C571" s="148" t="str">
        <f t="shared" si="24"/>
        <v>MONSTER_NAME_159049</v>
      </c>
      <c r="D571" s="148" t="str">
        <f t="shared" si="25"/>
        <v>MONSTER_ICON_159049</v>
      </c>
      <c r="E571" s="51" t="str">
        <f>VLOOKUP(C571,STRING!$A:$B,2,0)</f>
        <v>심연 봉독자·심연의 불꽃 Lv.59</v>
      </c>
    </row>
    <row r="572" spans="1:5">
      <c r="A572" s="148">
        <f>100000+B572*ID규칙_몬스터_레벨_단위+COUNTIF($B$4:B572,B572)</f>
        <v>169049</v>
      </c>
      <c r="B572" s="148">
        <v>69</v>
      </c>
      <c r="C572" s="148" t="str">
        <f t="shared" si="24"/>
        <v>MONSTER_NAME_169049</v>
      </c>
      <c r="D572" s="148" t="str">
        <f t="shared" si="25"/>
        <v>MONSTER_ICON_169049</v>
      </c>
      <c r="E572" s="51" t="str">
        <f>VLOOKUP(C572,STRING!$A:$B,2,0)</f>
        <v>심연 봉독자·심연의 불꽃 Lv.69</v>
      </c>
    </row>
    <row r="573" spans="1:5">
      <c r="A573" s="148">
        <f>100000+B573*ID규칙_몬스터_레벨_단위+COUNTIF($B$4:B573,B573)</f>
        <v>171040</v>
      </c>
      <c r="B573" s="148">
        <v>71</v>
      </c>
      <c r="C573" s="148" t="str">
        <f t="shared" si="24"/>
        <v>MONSTER_NAME_171040</v>
      </c>
      <c r="D573" s="148" t="str">
        <f t="shared" si="25"/>
        <v>MONSTER_ICON_171040</v>
      </c>
      <c r="E573" s="51" t="str">
        <f>VLOOKUP(C573,STRING!$A:$B,2,0)</f>
        <v>심연 봉독자·심연의 불꽃 Lv.71</v>
      </c>
    </row>
    <row r="574" spans="1:5">
      <c r="A574" s="148">
        <f>100000+B574*ID규칙_몬스터_레벨_단위+COUNTIF($B$4:B574,B574)</f>
        <v>180049</v>
      </c>
      <c r="B574" s="148">
        <v>80</v>
      </c>
      <c r="C574" s="148" t="str">
        <f t="shared" si="24"/>
        <v>MONSTER_NAME_180049</v>
      </c>
      <c r="D574" s="148" t="str">
        <f t="shared" si="25"/>
        <v>MONSTER_ICON_180049</v>
      </c>
      <c r="E574" s="51" t="str">
        <f>VLOOKUP(C574,STRING!$A:$B,2,0)</f>
        <v>심연 봉독자·심연의 불꽃 Lv.80</v>
      </c>
    </row>
    <row r="575" spans="1:5">
      <c r="A575" s="148">
        <f>100000+B575*ID규칙_몬스터_레벨_단위+COUNTIF($B$4:B575,B575)</f>
        <v>188049</v>
      </c>
      <c r="B575" s="148">
        <v>88</v>
      </c>
      <c r="C575" s="148" t="str">
        <f t="shared" si="24"/>
        <v>MONSTER_NAME_188049</v>
      </c>
      <c r="D575" s="148" t="str">
        <f t="shared" si="25"/>
        <v>MONSTER_ICON_188049</v>
      </c>
      <c r="E575" s="51" t="str">
        <f>VLOOKUP(C575,STRING!$A:$B,2,0)</f>
        <v>심연 봉독자·심연의 불꽃 Lv.88</v>
      </c>
    </row>
    <row r="576" spans="1:5">
      <c r="A576" s="148">
        <f>100000+B576*ID규칙_몬스터_레벨_단위+COUNTIF($B$4:B576,B576)</f>
        <v>190049</v>
      </c>
      <c r="B576" s="148">
        <v>90</v>
      </c>
      <c r="C576" s="148" t="str">
        <f t="shared" si="24"/>
        <v>MONSTER_NAME_190049</v>
      </c>
      <c r="D576" s="148" t="str">
        <f t="shared" si="25"/>
        <v>MONSTER_ICON_190049</v>
      </c>
      <c r="E576" s="51" t="str">
        <f>VLOOKUP(C576,STRING!$A:$B,2,0)</f>
        <v>심연 봉독자·심연의 불꽃 Lv.90</v>
      </c>
    </row>
    <row r="577" spans="1:5">
      <c r="A577" s="148">
        <f>100000+B577*ID규칙_몬스터_레벨_단위+COUNTIF($B$4:B577,B577)</f>
        <v>136050</v>
      </c>
      <c r="B577" s="148">
        <v>36</v>
      </c>
      <c r="C577" s="148" t="str">
        <f t="shared" si="24"/>
        <v>MONSTER_NAME_136050</v>
      </c>
      <c r="D577" s="148" t="str">
        <f t="shared" si="25"/>
        <v>MONSTER_ICON_136050</v>
      </c>
      <c r="E577" s="51" t="str">
        <f>VLOOKUP(C577,STRING!$A:$B,2,0)</f>
        <v>심연 봉독자·자색 뇌전 Lv.36</v>
      </c>
    </row>
    <row r="578" spans="1:5">
      <c r="A578" s="148">
        <f>100000+B578*ID규칙_몬스터_레벨_단위+COUNTIF($B$4:B578,B578)</f>
        <v>138050</v>
      </c>
      <c r="B578" s="148">
        <v>38</v>
      </c>
      <c r="C578" s="148" t="str">
        <f t="shared" si="24"/>
        <v>MONSTER_NAME_138050</v>
      </c>
      <c r="D578" s="148" t="str">
        <f t="shared" si="25"/>
        <v>MONSTER_ICON_138050</v>
      </c>
      <c r="E578" s="51" t="str">
        <f>VLOOKUP(C578,STRING!$A:$B,2,0)</f>
        <v>심연 봉독자·자색 뇌전 Lv.38</v>
      </c>
    </row>
    <row r="579" spans="1:5">
      <c r="A579" s="148">
        <f>100000+B579*ID규칙_몬스터_레벨_단위+COUNTIF($B$4:B579,B579)</f>
        <v>147050</v>
      </c>
      <c r="B579" s="148">
        <v>47</v>
      </c>
      <c r="C579" s="148" t="str">
        <f t="shared" si="24"/>
        <v>MONSTER_NAME_147050</v>
      </c>
      <c r="D579" s="148" t="str">
        <f t="shared" si="25"/>
        <v>MONSTER_ICON_147050</v>
      </c>
      <c r="E579" s="51" t="str">
        <f>VLOOKUP(C579,STRING!$A:$B,2,0)</f>
        <v>심연 봉독자·자색 뇌전 Lv.47</v>
      </c>
    </row>
    <row r="580" spans="1:5">
      <c r="A580" s="148">
        <f>100000+B580*ID규칙_몬스터_레벨_단위+COUNTIF($B$4:B580,B580)</f>
        <v>154050</v>
      </c>
      <c r="B580" s="148">
        <v>54</v>
      </c>
      <c r="C580" s="148" t="str">
        <f t="shared" si="24"/>
        <v>MONSTER_NAME_154050</v>
      </c>
      <c r="D580" s="148" t="str">
        <f t="shared" si="25"/>
        <v>MONSTER_ICON_154050</v>
      </c>
      <c r="E580" s="51" t="str">
        <f>VLOOKUP(C580,STRING!$A:$B,2,0)</f>
        <v>심연 봉독자·자색 뇌전 Lv.54</v>
      </c>
    </row>
    <row r="581" spans="1:5">
      <c r="A581" s="148">
        <f>100000+B581*ID규칙_몬스터_레벨_단위+COUNTIF($B$4:B581,B581)</f>
        <v>159050</v>
      </c>
      <c r="B581" s="148">
        <v>59</v>
      </c>
      <c r="C581" s="148" t="str">
        <f t="shared" si="24"/>
        <v>MONSTER_NAME_159050</v>
      </c>
      <c r="D581" s="148" t="str">
        <f t="shared" si="25"/>
        <v>MONSTER_ICON_159050</v>
      </c>
      <c r="E581" s="51" t="str">
        <f>VLOOKUP(C581,STRING!$A:$B,2,0)</f>
        <v>심연 봉독자·자색 뇌전 Lv.59</v>
      </c>
    </row>
    <row r="582" spans="1:5">
      <c r="A582" s="148">
        <f>100000+B582*ID규칙_몬스터_레벨_단위+COUNTIF($B$4:B582,B582)</f>
        <v>169050</v>
      </c>
      <c r="B582" s="148">
        <v>69</v>
      </c>
      <c r="C582" s="148" t="str">
        <f t="shared" si="24"/>
        <v>MONSTER_NAME_169050</v>
      </c>
      <c r="D582" s="148" t="str">
        <f t="shared" si="25"/>
        <v>MONSTER_ICON_169050</v>
      </c>
      <c r="E582" s="51" t="str">
        <f>VLOOKUP(C582,STRING!$A:$B,2,0)</f>
        <v>심연 봉독자·자색 뇌전 Lv.69</v>
      </c>
    </row>
    <row r="583" spans="1:5">
      <c r="A583" s="148">
        <f>100000+B583*ID규칙_몬스터_레벨_단위+COUNTIF($B$4:B583,B583)</f>
        <v>171041</v>
      </c>
      <c r="B583" s="148">
        <v>71</v>
      </c>
      <c r="C583" s="148" t="str">
        <f t="shared" si="24"/>
        <v>MONSTER_NAME_171041</v>
      </c>
      <c r="D583" s="148" t="str">
        <f t="shared" si="25"/>
        <v>MONSTER_ICON_171041</v>
      </c>
      <c r="E583" s="51" t="str">
        <f>VLOOKUP(C583,STRING!$A:$B,2,0)</f>
        <v>심연 봉독자·자색 뇌전 Lv.71</v>
      </c>
    </row>
    <row r="584" spans="1:5">
      <c r="A584" s="148">
        <f>100000+B584*ID규칙_몬스터_레벨_단위+COUNTIF($B$4:B584,B584)</f>
        <v>180050</v>
      </c>
      <c r="B584" s="148">
        <v>80</v>
      </c>
      <c r="C584" s="148" t="str">
        <f t="shared" si="24"/>
        <v>MONSTER_NAME_180050</v>
      </c>
      <c r="D584" s="148" t="str">
        <f t="shared" si="25"/>
        <v>MONSTER_ICON_180050</v>
      </c>
      <c r="E584" s="51" t="str">
        <f>VLOOKUP(C584,STRING!$A:$B,2,0)</f>
        <v>심연 봉독자·자색 뇌전 Lv.80</v>
      </c>
    </row>
    <row r="585" spans="1:5">
      <c r="A585" s="148">
        <f>100000+B585*ID규칙_몬스터_레벨_단위+COUNTIF($B$4:B585,B585)</f>
        <v>188050</v>
      </c>
      <c r="B585" s="148">
        <v>88</v>
      </c>
      <c r="C585" s="148" t="str">
        <f t="shared" si="24"/>
        <v>MONSTER_NAME_188050</v>
      </c>
      <c r="D585" s="148" t="str">
        <f t="shared" si="25"/>
        <v>MONSTER_ICON_188050</v>
      </c>
      <c r="E585" s="51" t="str">
        <f>VLOOKUP(C585,STRING!$A:$B,2,0)</f>
        <v>심연 봉독자·자색 뇌전 Lv.88</v>
      </c>
    </row>
    <row r="586" spans="1:5">
      <c r="A586" s="148">
        <f>100000+B586*ID규칙_몬스터_레벨_단위+COUNTIF($B$4:B586,B586)</f>
        <v>190050</v>
      </c>
      <c r="B586" s="148">
        <v>90</v>
      </c>
      <c r="C586" s="148" t="str">
        <f t="shared" si="24"/>
        <v>MONSTER_NAME_190050</v>
      </c>
      <c r="D586" s="148" t="str">
        <f t="shared" si="25"/>
        <v>MONSTER_ICON_190050</v>
      </c>
      <c r="E586" s="51" t="str">
        <f>VLOOKUP(C586,STRING!$A:$B,2,0)</f>
        <v>심연 봉독자·자색 뇌전 Lv.90</v>
      </c>
    </row>
    <row r="587" spans="1:5">
      <c r="A587" s="148">
        <f>100000+B587*ID규칙_몬스터_레벨_단위+COUNTIF($B$4:B587,B587)</f>
        <v>180051</v>
      </c>
      <c r="B587" s="148">
        <v>80</v>
      </c>
      <c r="C587" s="148" t="str">
        <f t="shared" si="24"/>
        <v>MONSTER_NAME_180051</v>
      </c>
      <c r="D587" s="148" t="str">
        <f t="shared" si="25"/>
        <v>MONSTER_ICON_180051</v>
      </c>
      <c r="E587" s="51" t="str">
        <f>VLOOKUP(C587,STRING!$A:$B,2,0)</f>
        <v>기암·수계(獸界) 유견 Lv.80</v>
      </c>
    </row>
    <row r="588" spans="1:5">
      <c r="A588" s="148">
        <f>100000+B588*ID규칙_몬스터_레벨_단위+COUNTIF($B$4:B588,B588)</f>
        <v>190051</v>
      </c>
      <c r="B588" s="148">
        <v>90</v>
      </c>
      <c r="C588" s="148" t="str">
        <f t="shared" si="24"/>
        <v>MONSTER_NAME_190051</v>
      </c>
      <c r="D588" s="148" t="str">
        <f t="shared" si="25"/>
        <v>MONSTER_ICON_190051</v>
      </c>
      <c r="E588" s="51" t="str">
        <f>VLOOKUP(C588,STRING!$A:$B,2,0)</f>
        <v>기암·수계(獸界) 유견 Lv.90</v>
      </c>
    </row>
    <row r="589" spans="1:5">
      <c r="A589" s="148">
        <f>100000+B589*ID규칙_몬스터_레벨_단위+COUNTIF($B$4:B589,B589)</f>
        <v>180052</v>
      </c>
      <c r="B589" s="148">
        <v>80</v>
      </c>
      <c r="C589" s="148" t="str">
        <f t="shared" si="24"/>
        <v>MONSTER_NAME_180052</v>
      </c>
      <c r="D589" s="148" t="str">
        <f t="shared" si="25"/>
        <v>MONSTER_ICON_180052</v>
      </c>
      <c r="E589" s="51" t="str">
        <f>VLOOKUP(C589,STRING!$A:$B,2,0)</f>
        <v>기뢰·수계(獸界) 유견 Lv.80</v>
      </c>
    </row>
    <row r="590" spans="1:5">
      <c r="A590" s="148">
        <f>100000+B590*ID규칙_몬스터_레벨_단위+COUNTIF($B$4:B590,B590)</f>
        <v>190052</v>
      </c>
      <c r="B590" s="148">
        <v>90</v>
      </c>
      <c r="C590" s="148" t="str">
        <f t="shared" si="24"/>
        <v>MONSTER_NAME_190052</v>
      </c>
      <c r="D590" s="148" t="str">
        <f t="shared" si="25"/>
        <v>MONSTER_ICON_190052</v>
      </c>
      <c r="E590" s="51" t="str">
        <f>VLOOKUP(C590,STRING!$A:$B,2,0)</f>
        <v>기뢰·수계(獸界) 유견 Lv.90</v>
      </c>
    </row>
    <row r="591" spans="1:5">
      <c r="A591" s="148">
        <f>100000+B591*ID규칙_몬스터_레벨_단위+COUNTIF($B$4:B591,B591)</f>
        <v>180053</v>
      </c>
      <c r="B591" s="148">
        <v>80</v>
      </c>
      <c r="C591" s="148" t="str">
        <f t="shared" si="24"/>
        <v>MONSTER_NAME_180053</v>
      </c>
      <c r="D591" s="148" t="str">
        <f t="shared" si="25"/>
        <v>MONSTER_ICON_180053</v>
      </c>
      <c r="E591" s="51" t="str">
        <f>VLOOKUP(C591,STRING!$A:$B,2,0)</f>
        <v>기암·수계(獸界) 사냥개 Lv.80</v>
      </c>
    </row>
    <row r="592" spans="1:5">
      <c r="A592" s="148">
        <f>100000+B592*ID규칙_몬스터_레벨_단위+COUNTIF($B$4:B592,B592)</f>
        <v>190053</v>
      </c>
      <c r="B592" s="148">
        <v>90</v>
      </c>
      <c r="C592" s="148" t="str">
        <f t="shared" si="24"/>
        <v>MONSTER_NAME_190053</v>
      </c>
      <c r="D592" s="148" t="str">
        <f t="shared" si="25"/>
        <v>MONSTER_ICON_190053</v>
      </c>
      <c r="E592" s="51" t="str">
        <f>VLOOKUP(C592,STRING!$A:$B,2,0)</f>
        <v>기암·수계(獸界) 사냥개 Lv.90</v>
      </c>
    </row>
    <row r="593" spans="1:5">
      <c r="A593" s="148">
        <f>100000+B593*ID규칙_몬스터_레벨_단위+COUNTIF($B$4:B593,B593)</f>
        <v>180054</v>
      </c>
      <c r="B593" s="148">
        <v>80</v>
      </c>
      <c r="C593" s="148" t="str">
        <f t="shared" si="24"/>
        <v>MONSTER_NAME_180054</v>
      </c>
      <c r="D593" s="148" t="str">
        <f t="shared" si="25"/>
        <v>MONSTER_ICON_180054</v>
      </c>
      <c r="E593" s="51" t="str">
        <f>VLOOKUP(C593,STRING!$A:$B,2,0)</f>
        <v>기뢰·수계(獸界) 사냥개 Lv.80</v>
      </c>
    </row>
    <row r="594" spans="1:5">
      <c r="A594" s="148">
        <f>100000+B594*ID규칙_몬스터_레벨_단위+COUNTIF($B$4:B594,B594)</f>
        <v>190054</v>
      </c>
      <c r="B594" s="148">
        <v>90</v>
      </c>
      <c r="C594" s="148" t="str">
        <f t="shared" si="24"/>
        <v>MONSTER_NAME_190054</v>
      </c>
      <c r="D594" s="148" t="str">
        <f t="shared" si="25"/>
        <v>MONSTER_ICON_190054</v>
      </c>
      <c r="E594" s="51" t="str">
        <f>VLOOKUP(C594,STRING!$A:$B,2,0)</f>
        <v>기뢰·수계(獸界) 사냥개 Lv.90</v>
      </c>
    </row>
    <row r="595" spans="1:5">
      <c r="A595" s="148">
        <f>100000+B595*ID규칙_몬스터_레벨_단위+COUNTIF($B$4:B595,B595)</f>
        <v>159051</v>
      </c>
      <c r="B595" s="148">
        <v>59</v>
      </c>
      <c r="C595" s="148" t="str">
        <f t="shared" ref="C595:C810" si="26">"MONSTER_NAME_"&amp;A595</f>
        <v>MONSTER_NAME_159051</v>
      </c>
      <c r="D595" s="148" t="str">
        <f t="shared" ref="D595:D810" si="27">"MONSTER_ICON_"&amp;A595</f>
        <v>MONSTER_ICON_159051</v>
      </c>
      <c r="E595" s="51" t="str">
        <f>VLOOKUP(C595,STRING!$A:$B,2,0)</f>
        <v>화염 채무 처리인 Lv.59</v>
      </c>
    </row>
    <row r="596" spans="1:5">
      <c r="A596" s="148">
        <f>100000+B596*ID규칙_몬스터_레벨_단위+COUNTIF($B$4:B596,B596)</f>
        <v>169051</v>
      </c>
      <c r="B596" s="148">
        <v>69</v>
      </c>
      <c r="C596" s="148" t="str">
        <f t="shared" si="26"/>
        <v>MONSTER_NAME_169051</v>
      </c>
      <c r="D596" s="148" t="str">
        <f t="shared" si="27"/>
        <v>MONSTER_ICON_169051</v>
      </c>
      <c r="E596" s="51" t="str">
        <f>VLOOKUP(C596,STRING!$A:$B,2,0)</f>
        <v>화염 채무 처리인 Lv.69</v>
      </c>
    </row>
    <row r="597" spans="1:5">
      <c r="A597" s="148">
        <f>100000+B597*ID규칙_몬스터_레벨_단위+COUNTIF($B$4:B597,B597)</f>
        <v>180055</v>
      </c>
      <c r="B597" s="148">
        <v>80</v>
      </c>
      <c r="C597" s="148" t="str">
        <f t="shared" si="26"/>
        <v>MONSTER_NAME_180055</v>
      </c>
      <c r="D597" s="148" t="str">
        <f t="shared" si="27"/>
        <v>MONSTER_ICON_180055</v>
      </c>
      <c r="E597" s="51" t="str">
        <f>VLOOKUP(C597,STRING!$A:$B,2,0)</f>
        <v>화염 채무 처리인 Lv.80</v>
      </c>
    </row>
    <row r="598" spans="1:5">
      <c r="A598" s="148">
        <f>100000+B598*ID규칙_몬스터_레벨_단위+COUNTIF($B$4:B598,B598)</f>
        <v>188051</v>
      </c>
      <c r="B598" s="148">
        <v>88</v>
      </c>
      <c r="C598" s="148" t="str">
        <f t="shared" si="26"/>
        <v>MONSTER_NAME_188051</v>
      </c>
      <c r="D598" s="148" t="str">
        <f t="shared" si="27"/>
        <v>MONSTER_ICON_188051</v>
      </c>
      <c r="E598" s="51" t="str">
        <f>VLOOKUP(C598,STRING!$A:$B,2,0)</f>
        <v>화염 채무 처리인 Lv.88</v>
      </c>
    </row>
    <row r="599" spans="1:5">
      <c r="A599" s="148">
        <f>100000+B599*ID규칙_몬스터_레벨_단위+COUNTIF($B$4:B599,B599)</f>
        <v>190055</v>
      </c>
      <c r="B599" s="148">
        <v>90</v>
      </c>
      <c r="C599" s="148" t="str">
        <f t="shared" si="26"/>
        <v>MONSTER_NAME_190055</v>
      </c>
      <c r="D599" s="148" t="str">
        <f t="shared" si="27"/>
        <v>MONSTER_ICON_190055</v>
      </c>
      <c r="E599" s="51" t="str">
        <f>VLOOKUP(C599,STRING!$A:$B,2,0)</f>
        <v>화염 채무 처리인 Lv.90</v>
      </c>
    </row>
    <row r="600" spans="1:5">
      <c r="A600" s="148">
        <f>100000+B600*ID규칙_몬스터_레벨_단위+COUNTIF($B$4:B600,B600)</f>
        <v>147051</v>
      </c>
      <c r="B600" s="148">
        <v>47</v>
      </c>
      <c r="C600" s="148" t="str">
        <f t="shared" si="26"/>
        <v>MONSTER_NAME_147051</v>
      </c>
      <c r="D600" s="148" t="str">
        <f t="shared" si="27"/>
        <v>MONSTER_ICON_147051</v>
      </c>
      <c r="E600" s="51" t="str">
        <f>VLOOKUP(C600,STRING!$A:$B,2,0)</f>
        <v>번개 치친술사 Lv.47</v>
      </c>
    </row>
    <row r="601" spans="1:5">
      <c r="A601" s="148">
        <f>100000+B601*ID규칙_몬스터_레벨_단위+COUNTIF($B$4:B601,B601)</f>
        <v>159052</v>
      </c>
      <c r="B601" s="148">
        <v>59</v>
      </c>
      <c r="C601" s="148" t="str">
        <f t="shared" si="26"/>
        <v>MONSTER_NAME_159052</v>
      </c>
      <c r="D601" s="148" t="str">
        <f t="shared" si="27"/>
        <v>MONSTER_ICON_159052</v>
      </c>
      <c r="E601" s="51" t="str">
        <f>VLOOKUP(C601,STRING!$A:$B,2,0)</f>
        <v>번개 치친술사 Lv.59</v>
      </c>
    </row>
    <row r="602" spans="1:5">
      <c r="A602" s="148">
        <f>100000+B602*ID규칙_몬스터_레벨_단위+COUNTIF($B$4:B602,B602)</f>
        <v>169052</v>
      </c>
      <c r="B602" s="148">
        <v>69</v>
      </c>
      <c r="C602" s="148" t="str">
        <f t="shared" si="26"/>
        <v>MONSTER_NAME_169052</v>
      </c>
      <c r="D602" s="148" t="str">
        <f t="shared" si="27"/>
        <v>MONSTER_ICON_169052</v>
      </c>
      <c r="E602" s="51" t="str">
        <f>VLOOKUP(C602,STRING!$A:$B,2,0)</f>
        <v>번개 치친술사 Lv.69</v>
      </c>
    </row>
    <row r="603" spans="1:5">
      <c r="A603" s="148">
        <f>100000+B603*ID규칙_몬스터_레벨_단위+COUNTIF($B$4:B603,B603)</f>
        <v>180056</v>
      </c>
      <c r="B603" s="148">
        <v>80</v>
      </c>
      <c r="C603" s="148" t="str">
        <f t="shared" si="26"/>
        <v>MONSTER_NAME_180056</v>
      </c>
      <c r="D603" s="148" t="str">
        <f t="shared" si="27"/>
        <v>MONSTER_ICON_180056</v>
      </c>
      <c r="E603" s="51" t="str">
        <f>VLOOKUP(C603,STRING!$A:$B,2,0)</f>
        <v>번개 치친술사 Lv.80</v>
      </c>
    </row>
    <row r="604" spans="1:5">
      <c r="A604" s="148">
        <f>100000+B604*ID규칙_몬스터_레벨_단위+COUNTIF($B$4:B604,B604)</f>
        <v>188052</v>
      </c>
      <c r="B604" s="148">
        <v>88</v>
      </c>
      <c r="C604" s="148" t="str">
        <f t="shared" si="26"/>
        <v>MONSTER_NAME_188052</v>
      </c>
      <c r="D604" s="148" t="str">
        <f t="shared" si="27"/>
        <v>MONSTER_ICON_188052</v>
      </c>
      <c r="E604" s="51" t="str">
        <f>VLOOKUP(C604,STRING!$A:$B,2,0)</f>
        <v>번개 치친술사 Lv.88</v>
      </c>
    </row>
    <row r="605" spans="1:5">
      <c r="A605" s="148">
        <f>100000+B605*ID규칙_몬스터_레벨_단위+COUNTIF($B$4:B605,B605)</f>
        <v>190056</v>
      </c>
      <c r="B605" s="148">
        <v>90</v>
      </c>
      <c r="C605" s="148" t="str">
        <f t="shared" si="26"/>
        <v>MONSTER_NAME_190056</v>
      </c>
      <c r="D605" s="148" t="str">
        <f t="shared" si="27"/>
        <v>MONSTER_ICON_190056</v>
      </c>
      <c r="E605" s="51" t="str">
        <f>VLOOKUP(C605,STRING!$A:$B,2,0)</f>
        <v>번개 치친술사 Lv.90</v>
      </c>
    </row>
    <row r="606" spans="1:5">
      <c r="A606" s="148">
        <f>100000+B606*ID규칙_몬스터_레벨_단위+COUNTIF($B$4:B606,B606)</f>
        <v>147052</v>
      </c>
      <c r="B606" s="148">
        <v>47</v>
      </c>
      <c r="C606" s="148" t="str">
        <f t="shared" si="26"/>
        <v>MONSTER_NAME_147052</v>
      </c>
      <c r="D606" s="148" t="str">
        <f t="shared" si="27"/>
        <v>MONSTER_ICON_147052</v>
      </c>
      <c r="E606" s="51" t="str">
        <f>VLOOKUP(C606,STRING!$A:$B,2,0)</f>
        <v>얼음 치친술사 Lv.47</v>
      </c>
    </row>
    <row r="607" spans="1:5">
      <c r="A607" s="148">
        <f>100000+B607*ID규칙_몬스터_레벨_단위+COUNTIF($B$4:B607,B607)</f>
        <v>159053</v>
      </c>
      <c r="B607" s="148">
        <v>59</v>
      </c>
      <c r="C607" s="148" t="str">
        <f t="shared" si="26"/>
        <v>MONSTER_NAME_159053</v>
      </c>
      <c r="D607" s="148" t="str">
        <f t="shared" si="27"/>
        <v>MONSTER_ICON_159053</v>
      </c>
      <c r="E607" s="51" t="str">
        <f>VLOOKUP(C607,STRING!$A:$B,2,0)</f>
        <v>얼음 치친술사 Lv.59</v>
      </c>
    </row>
    <row r="608" spans="1:5">
      <c r="A608" s="148">
        <f>100000+B608*ID규칙_몬스터_레벨_단위+COUNTIF($B$4:B608,B608)</f>
        <v>169053</v>
      </c>
      <c r="B608" s="148">
        <v>69</v>
      </c>
      <c r="C608" s="148" t="str">
        <f t="shared" si="26"/>
        <v>MONSTER_NAME_169053</v>
      </c>
      <c r="D608" s="148" t="str">
        <f t="shared" si="27"/>
        <v>MONSTER_ICON_169053</v>
      </c>
      <c r="E608" s="51" t="str">
        <f>VLOOKUP(C608,STRING!$A:$B,2,0)</f>
        <v>얼음 치친술사 Lv.69</v>
      </c>
    </row>
    <row r="609" spans="1:5">
      <c r="A609" s="148">
        <f>100000+B609*ID규칙_몬스터_레벨_단위+COUNTIF($B$4:B609,B609)</f>
        <v>180057</v>
      </c>
      <c r="B609" s="148">
        <v>80</v>
      </c>
      <c r="C609" s="148" t="str">
        <f t="shared" si="26"/>
        <v>MONSTER_NAME_180057</v>
      </c>
      <c r="D609" s="148" t="str">
        <f t="shared" si="27"/>
        <v>MONSTER_ICON_180057</v>
      </c>
      <c r="E609" s="51" t="str">
        <f>VLOOKUP(C609,STRING!$A:$B,2,0)</f>
        <v>얼음 치친술사 Lv.80</v>
      </c>
    </row>
    <row r="610" spans="1:5">
      <c r="A610" s="148">
        <f>100000+B610*ID규칙_몬스터_레벨_단위+COUNTIF($B$4:B610,B610)</f>
        <v>188053</v>
      </c>
      <c r="B610" s="148">
        <v>88</v>
      </c>
      <c r="C610" s="148" t="str">
        <f t="shared" si="26"/>
        <v>MONSTER_NAME_188053</v>
      </c>
      <c r="D610" s="148" t="str">
        <f t="shared" si="27"/>
        <v>MONSTER_ICON_188053</v>
      </c>
      <c r="E610" s="51" t="str">
        <f>VLOOKUP(C610,STRING!$A:$B,2,0)</f>
        <v>얼음 치친술사 Lv.88</v>
      </c>
    </row>
    <row r="611" spans="1:5">
      <c r="A611" s="148">
        <f>100000+B611*ID규칙_몬스터_레벨_단위+COUNTIF($B$4:B611,B611)</f>
        <v>190057</v>
      </c>
      <c r="B611" s="148">
        <v>90</v>
      </c>
      <c r="C611" s="148" t="str">
        <f t="shared" si="26"/>
        <v>MONSTER_NAME_190057</v>
      </c>
      <c r="D611" s="148" t="str">
        <f t="shared" si="27"/>
        <v>MONSTER_ICON_190057</v>
      </c>
      <c r="E611" s="51" t="str">
        <f>VLOOKUP(C611,STRING!$A:$B,2,0)</f>
        <v>얼음 치친술사 Lv.90</v>
      </c>
    </row>
    <row r="612" spans="1:5">
      <c r="A612" s="148">
        <f>100000+B612*ID규칙_몬스터_레벨_단위+COUNTIF($B$4:B612,B612)</f>
        <v>138051</v>
      </c>
      <c r="B612" s="148">
        <v>38</v>
      </c>
      <c r="C612" s="148" t="str">
        <f t="shared" si="26"/>
        <v>MONSTER_NAME_138051</v>
      </c>
      <c r="D612" s="148" t="str">
        <f t="shared" si="27"/>
        <v>MONSTER_ICON_138051</v>
      </c>
      <c r="E612" s="51" t="str">
        <f>VLOOKUP(C612,STRING!$A:$B,2,0)</f>
        <v>유적 가디언 Lv.38</v>
      </c>
    </row>
    <row r="613" spans="1:5">
      <c r="A613" s="148">
        <f>100000+B613*ID규칙_몬스터_레벨_단위+COUNTIF($B$4:B613,B613)</f>
        <v>154051</v>
      </c>
      <c r="B613" s="148">
        <v>54</v>
      </c>
      <c r="C613" s="148" t="str">
        <f t="shared" si="26"/>
        <v>MONSTER_NAME_154051</v>
      </c>
      <c r="D613" s="148" t="str">
        <f t="shared" si="27"/>
        <v>MONSTER_ICON_154051</v>
      </c>
      <c r="E613" s="51" t="str">
        <f>VLOOKUP(C613,STRING!$A:$B,2,0)</f>
        <v>유적 가디언 Lv.54</v>
      </c>
    </row>
    <row r="614" spans="1:5">
      <c r="A614" s="148">
        <f>100000+B614*ID규칙_몬스터_레벨_단위+COUNTIF($B$4:B614,B614)</f>
        <v>159054</v>
      </c>
      <c r="B614" s="148">
        <v>59</v>
      </c>
      <c r="C614" s="148" t="str">
        <f t="shared" si="26"/>
        <v>MONSTER_NAME_159054</v>
      </c>
      <c r="D614" s="148" t="str">
        <f t="shared" si="27"/>
        <v>MONSTER_ICON_159054</v>
      </c>
      <c r="E614" s="51" t="str">
        <f>VLOOKUP(C614,STRING!$A:$B,2,0)</f>
        <v>유적 가디언 Lv.59</v>
      </c>
    </row>
    <row r="615" spans="1:5">
      <c r="A615" s="148">
        <f>100000+B615*ID규칙_몬스터_레벨_단위+COUNTIF($B$4:B615,B615)</f>
        <v>169054</v>
      </c>
      <c r="B615" s="148">
        <v>69</v>
      </c>
      <c r="C615" s="148" t="str">
        <f t="shared" si="26"/>
        <v>MONSTER_NAME_169054</v>
      </c>
      <c r="D615" s="148" t="str">
        <f t="shared" si="27"/>
        <v>MONSTER_ICON_169054</v>
      </c>
      <c r="E615" s="51" t="str">
        <f>VLOOKUP(C615,STRING!$A:$B,2,0)</f>
        <v>유적 가디언 Lv.69</v>
      </c>
    </row>
    <row r="616" spans="1:5">
      <c r="A616" s="148">
        <f>100000+B616*ID규칙_몬스터_레벨_단위+COUNTIF($B$4:B616,B616)</f>
        <v>171042</v>
      </c>
      <c r="B616" s="148">
        <v>71</v>
      </c>
      <c r="C616" s="148" t="str">
        <f t="shared" si="26"/>
        <v>MONSTER_NAME_171042</v>
      </c>
      <c r="D616" s="148" t="str">
        <f t="shared" si="27"/>
        <v>MONSTER_ICON_171042</v>
      </c>
      <c r="E616" s="51" t="str">
        <f>VLOOKUP(C616,STRING!$A:$B,2,0)</f>
        <v>유적 가디언 Lv.71</v>
      </c>
    </row>
    <row r="617" spans="1:5">
      <c r="A617" s="148">
        <f>100000+B617*ID규칙_몬스터_레벨_단위+COUNTIF($B$4:B617,B617)</f>
        <v>180058</v>
      </c>
      <c r="B617" s="148">
        <v>80</v>
      </c>
      <c r="C617" s="148" t="str">
        <f t="shared" si="26"/>
        <v>MONSTER_NAME_180058</v>
      </c>
      <c r="D617" s="148" t="str">
        <f t="shared" si="27"/>
        <v>MONSTER_ICON_180058</v>
      </c>
      <c r="E617" s="51" t="str">
        <f>VLOOKUP(C617,STRING!$A:$B,2,0)</f>
        <v>유적 가디언 Lv.80</v>
      </c>
    </row>
    <row r="618" spans="1:5">
      <c r="A618" s="148">
        <f>100000+B618*ID규칙_몬스터_레벨_단위+COUNTIF($B$4:B618,B618)</f>
        <v>188054</v>
      </c>
      <c r="B618" s="148">
        <v>88</v>
      </c>
      <c r="C618" s="148" t="str">
        <f t="shared" si="26"/>
        <v>MONSTER_NAME_188054</v>
      </c>
      <c r="D618" s="148" t="str">
        <f t="shared" si="27"/>
        <v>MONSTER_ICON_188054</v>
      </c>
      <c r="E618" s="51" t="str">
        <f>VLOOKUP(C618,STRING!$A:$B,2,0)</f>
        <v>유적 가디언 Lv.88</v>
      </c>
    </row>
    <row r="619" spans="1:5">
      <c r="A619" s="148">
        <f>100000+B619*ID규칙_몬스터_레벨_단위+COUNTIF($B$4:B619,B619)</f>
        <v>190058</v>
      </c>
      <c r="B619" s="148">
        <v>90</v>
      </c>
      <c r="C619" s="148" t="str">
        <f t="shared" si="26"/>
        <v>MONSTER_NAME_190058</v>
      </c>
      <c r="D619" s="148" t="str">
        <f t="shared" si="27"/>
        <v>MONSTER_ICON_190058</v>
      </c>
      <c r="E619" s="51" t="str">
        <f>VLOOKUP(C619,STRING!$A:$B,2,0)</f>
        <v>유적 가디언 Lv.90</v>
      </c>
    </row>
    <row r="620" spans="1:5">
      <c r="A620" s="148">
        <f>100000+B620*ID규칙_몬스터_레벨_단위+COUNTIF($B$4:B620,B620)</f>
        <v>138052</v>
      </c>
      <c r="B620" s="148">
        <v>38</v>
      </c>
      <c r="C620" s="148" t="str">
        <f t="shared" si="26"/>
        <v>MONSTER_NAME_138052</v>
      </c>
      <c r="D620" s="148" t="str">
        <f t="shared" si="27"/>
        <v>MONSTER_ICON_138052</v>
      </c>
      <c r="E620" s="51" t="str">
        <f>VLOOKUP(C620,STRING!$A:$B,2,0)</f>
        <v>유적 헌터 Lv.38</v>
      </c>
    </row>
    <row r="621" spans="1:5">
      <c r="A621" s="148">
        <f>100000+B621*ID규칙_몬스터_레벨_단위+COUNTIF($B$4:B621,B621)</f>
        <v>154052</v>
      </c>
      <c r="B621" s="148">
        <v>54</v>
      </c>
      <c r="C621" s="148" t="str">
        <f t="shared" si="26"/>
        <v>MONSTER_NAME_154052</v>
      </c>
      <c r="D621" s="148" t="str">
        <f t="shared" si="27"/>
        <v>MONSTER_ICON_154052</v>
      </c>
      <c r="E621" s="51" t="str">
        <f>VLOOKUP(C621,STRING!$A:$B,2,0)</f>
        <v>유적 헌터 Lv.54</v>
      </c>
    </row>
    <row r="622" spans="1:5">
      <c r="A622" s="148">
        <f>100000+B622*ID규칙_몬스터_레벨_단위+COUNTIF($B$4:B622,B622)</f>
        <v>159055</v>
      </c>
      <c r="B622" s="148">
        <v>59</v>
      </c>
      <c r="C622" s="148" t="str">
        <f t="shared" si="26"/>
        <v>MONSTER_NAME_159055</v>
      </c>
      <c r="D622" s="148" t="str">
        <f t="shared" si="27"/>
        <v>MONSTER_ICON_159055</v>
      </c>
      <c r="E622" s="51" t="str">
        <f>VLOOKUP(C622,STRING!$A:$B,2,0)</f>
        <v>유적 헌터 Lv.59</v>
      </c>
    </row>
    <row r="623" spans="1:5">
      <c r="A623" s="148">
        <f>100000+B623*ID규칙_몬스터_레벨_단위+COUNTIF($B$4:B623,B623)</f>
        <v>169055</v>
      </c>
      <c r="B623" s="148">
        <v>69</v>
      </c>
      <c r="C623" s="148" t="str">
        <f t="shared" si="26"/>
        <v>MONSTER_NAME_169055</v>
      </c>
      <c r="D623" s="148" t="str">
        <f t="shared" si="27"/>
        <v>MONSTER_ICON_169055</v>
      </c>
      <c r="E623" s="51" t="str">
        <f>VLOOKUP(C623,STRING!$A:$B,2,0)</f>
        <v>유적 헌터 Lv.69</v>
      </c>
    </row>
    <row r="624" spans="1:5">
      <c r="A624" s="148">
        <f>100000+B624*ID규칙_몬스터_레벨_단위+COUNTIF($B$4:B624,B624)</f>
        <v>171043</v>
      </c>
      <c r="B624" s="148">
        <v>71</v>
      </c>
      <c r="C624" s="148" t="str">
        <f t="shared" si="26"/>
        <v>MONSTER_NAME_171043</v>
      </c>
      <c r="D624" s="148" t="str">
        <f t="shared" si="27"/>
        <v>MONSTER_ICON_171043</v>
      </c>
      <c r="E624" s="51" t="str">
        <f>VLOOKUP(C624,STRING!$A:$B,2,0)</f>
        <v>유적 헌터 Lv.71</v>
      </c>
    </row>
    <row r="625" spans="1:5">
      <c r="A625" s="148">
        <f>100000+B625*ID규칙_몬스터_레벨_단위+COUNTIF($B$4:B625,B625)</f>
        <v>180059</v>
      </c>
      <c r="B625" s="148">
        <v>80</v>
      </c>
      <c r="C625" s="148" t="str">
        <f t="shared" si="26"/>
        <v>MONSTER_NAME_180059</v>
      </c>
      <c r="D625" s="148" t="str">
        <f t="shared" si="27"/>
        <v>MONSTER_ICON_180059</v>
      </c>
      <c r="E625" s="51" t="str">
        <f>VLOOKUP(C625,STRING!$A:$B,2,0)</f>
        <v>유적 헌터 Lv.80</v>
      </c>
    </row>
    <row r="626" spans="1:5">
      <c r="A626" s="148">
        <f>100000+B626*ID규칙_몬스터_레벨_단위+COUNTIF($B$4:B626,B626)</f>
        <v>188055</v>
      </c>
      <c r="B626" s="148">
        <v>88</v>
      </c>
      <c r="C626" s="148" t="str">
        <f t="shared" si="26"/>
        <v>MONSTER_NAME_188055</v>
      </c>
      <c r="D626" s="148" t="str">
        <f t="shared" si="27"/>
        <v>MONSTER_ICON_188055</v>
      </c>
      <c r="E626" s="51" t="str">
        <f>VLOOKUP(C626,STRING!$A:$B,2,0)</f>
        <v>유적 헌터 Lv.88</v>
      </c>
    </row>
    <row r="627" spans="1:5">
      <c r="A627" s="148">
        <f>100000+B627*ID규칙_몬스터_레벨_단위+COUNTIF($B$4:B627,B627)</f>
        <v>190059</v>
      </c>
      <c r="B627" s="148">
        <v>90</v>
      </c>
      <c r="C627" s="148" t="str">
        <f t="shared" si="26"/>
        <v>MONSTER_NAME_190059</v>
      </c>
      <c r="D627" s="148" t="str">
        <f t="shared" si="27"/>
        <v>MONSTER_ICON_190059</v>
      </c>
      <c r="E627" s="51" t="str">
        <f>VLOOKUP(C627,STRING!$A:$B,2,0)</f>
        <v>유적 헌터 Lv.90</v>
      </c>
    </row>
    <row r="628" spans="1:5">
      <c r="A628" s="148">
        <f>100000+B628*ID규칙_몬스터_레벨_단위+COUNTIF($B$4:B628,B628)</f>
        <v>138053</v>
      </c>
      <c r="B628" s="148">
        <v>38</v>
      </c>
      <c r="C628" s="148" t="str">
        <f t="shared" si="26"/>
        <v>MONSTER_NAME_138053</v>
      </c>
      <c r="D628" s="148" t="str">
        <f t="shared" si="27"/>
        <v>MONSTER_ICON_138053</v>
      </c>
      <c r="E628" s="51" t="str">
        <f>VLOOKUP(C628,STRING!$A:$B,2,0)</f>
        <v>파멸의 유적 가디언 Lv.38</v>
      </c>
    </row>
    <row r="629" spans="1:5">
      <c r="A629" s="148">
        <f>100000+B629*ID규칙_몬스터_레벨_단위+COUNTIF($B$4:B629,B629)</f>
        <v>154053</v>
      </c>
      <c r="B629" s="148">
        <v>54</v>
      </c>
      <c r="C629" s="148" t="str">
        <f t="shared" si="26"/>
        <v>MONSTER_NAME_154053</v>
      </c>
      <c r="D629" s="148" t="str">
        <f t="shared" si="27"/>
        <v>MONSTER_ICON_154053</v>
      </c>
      <c r="E629" s="51" t="str">
        <f>VLOOKUP(C629,STRING!$A:$B,2,0)</f>
        <v>파멸의 유적 가디언 Lv.54</v>
      </c>
    </row>
    <row r="630" spans="1:5">
      <c r="A630" s="148">
        <f>100000+B630*ID규칙_몬스터_레벨_단위+COUNTIF($B$4:B630,B630)</f>
        <v>159056</v>
      </c>
      <c r="B630" s="148">
        <v>59</v>
      </c>
      <c r="C630" s="148" t="str">
        <f t="shared" si="26"/>
        <v>MONSTER_NAME_159056</v>
      </c>
      <c r="D630" s="148" t="str">
        <f t="shared" si="27"/>
        <v>MONSTER_ICON_159056</v>
      </c>
      <c r="E630" s="51" t="str">
        <f>VLOOKUP(C630,STRING!$A:$B,2,0)</f>
        <v>파멸의 유적 가디언 Lv.59</v>
      </c>
    </row>
    <row r="631" spans="1:5">
      <c r="A631" s="148">
        <f>100000+B631*ID규칙_몬스터_레벨_단위+COUNTIF($B$4:B631,B631)</f>
        <v>169056</v>
      </c>
      <c r="B631" s="148">
        <v>69</v>
      </c>
      <c r="C631" s="148" t="str">
        <f t="shared" si="26"/>
        <v>MONSTER_NAME_169056</v>
      </c>
      <c r="D631" s="148" t="str">
        <f t="shared" si="27"/>
        <v>MONSTER_ICON_169056</v>
      </c>
      <c r="E631" s="51" t="str">
        <f>VLOOKUP(C631,STRING!$A:$B,2,0)</f>
        <v>파멸의 유적 가디언 Lv.69</v>
      </c>
    </row>
    <row r="632" spans="1:5">
      <c r="A632" s="148">
        <f>100000+B632*ID규칙_몬스터_레벨_단위+COUNTIF($B$4:B632,B632)</f>
        <v>171044</v>
      </c>
      <c r="B632" s="148">
        <v>71</v>
      </c>
      <c r="C632" s="148" t="str">
        <f t="shared" si="26"/>
        <v>MONSTER_NAME_171044</v>
      </c>
      <c r="D632" s="148" t="str">
        <f t="shared" si="27"/>
        <v>MONSTER_ICON_171044</v>
      </c>
      <c r="E632" s="51" t="str">
        <f>VLOOKUP(C632,STRING!$A:$B,2,0)</f>
        <v>파멸의 유적 가디언 Lv.71</v>
      </c>
    </row>
    <row r="633" spans="1:5">
      <c r="A633" s="148">
        <f>100000+B633*ID규칙_몬스터_레벨_단위+COUNTIF($B$4:B633,B633)</f>
        <v>180060</v>
      </c>
      <c r="B633" s="148">
        <v>80</v>
      </c>
      <c r="C633" s="148" t="str">
        <f t="shared" si="26"/>
        <v>MONSTER_NAME_180060</v>
      </c>
      <c r="D633" s="148" t="str">
        <f t="shared" si="27"/>
        <v>MONSTER_ICON_180060</v>
      </c>
      <c r="E633" s="51" t="str">
        <f>VLOOKUP(C633,STRING!$A:$B,2,0)</f>
        <v>파멸의 유적 가디언 Lv.80</v>
      </c>
    </row>
    <row r="634" spans="1:5">
      <c r="A634" s="148">
        <f>100000+B634*ID규칙_몬스터_레벨_단위+COUNTIF($B$4:B634,B634)</f>
        <v>188056</v>
      </c>
      <c r="B634" s="148">
        <v>88</v>
      </c>
      <c r="C634" s="148" t="str">
        <f t="shared" si="26"/>
        <v>MONSTER_NAME_188056</v>
      </c>
      <c r="D634" s="148" t="str">
        <f t="shared" si="27"/>
        <v>MONSTER_ICON_188056</v>
      </c>
      <c r="E634" s="51" t="str">
        <f>VLOOKUP(C634,STRING!$A:$B,2,0)</f>
        <v>파멸의 유적 가디언 Lv.88</v>
      </c>
    </row>
    <row r="635" spans="1:5">
      <c r="A635" s="148">
        <f>100000+B635*ID규칙_몬스터_레벨_단위+COUNTIF($B$4:B635,B635)</f>
        <v>190060</v>
      </c>
      <c r="B635" s="148">
        <v>90</v>
      </c>
      <c r="C635" s="148" t="str">
        <f t="shared" si="26"/>
        <v>MONSTER_NAME_190060</v>
      </c>
      <c r="D635" s="148" t="str">
        <f t="shared" si="27"/>
        <v>MONSTER_ICON_190060</v>
      </c>
      <c r="E635" s="51" t="str">
        <f>VLOOKUP(C635,STRING!$A:$B,2,0)</f>
        <v>파멸의 유적 가디언 Lv.90</v>
      </c>
    </row>
    <row r="636" spans="1:5">
      <c r="A636" s="148">
        <f>100000+B636*ID규칙_몬스터_레벨_단위+COUNTIF($B$4:B636,B636)</f>
        <v>138054</v>
      </c>
      <c r="B636" s="148">
        <v>38</v>
      </c>
      <c r="C636" s="148" t="str">
        <f t="shared" si="26"/>
        <v>MONSTER_NAME_138054</v>
      </c>
      <c r="D636" s="148" t="str">
        <f t="shared" si="27"/>
        <v>MONSTER_ICON_138054</v>
      </c>
      <c r="E636" s="51" t="str">
        <f>VLOOKUP(C636,STRING!$A:$B,2,0)</f>
        <v>유적 순찰자 Lv.38</v>
      </c>
    </row>
    <row r="637" spans="1:5">
      <c r="A637" s="148">
        <f>100000+B637*ID규칙_몬스터_레벨_단위+COUNTIF($B$4:B637,B637)</f>
        <v>154054</v>
      </c>
      <c r="B637" s="148">
        <v>54</v>
      </c>
      <c r="C637" s="148" t="str">
        <f t="shared" si="26"/>
        <v>MONSTER_NAME_154054</v>
      </c>
      <c r="D637" s="148" t="str">
        <f t="shared" si="27"/>
        <v>MONSTER_ICON_154054</v>
      </c>
      <c r="E637" s="51" t="str">
        <f>VLOOKUP(C637,STRING!$A:$B,2,0)</f>
        <v>유적 순찰자 Lv.54</v>
      </c>
    </row>
    <row r="638" spans="1:5">
      <c r="A638" s="148">
        <f>100000+B638*ID규칙_몬스터_레벨_단위+COUNTIF($B$4:B638,B638)</f>
        <v>159057</v>
      </c>
      <c r="B638" s="148">
        <v>59</v>
      </c>
      <c r="C638" s="148" t="str">
        <f t="shared" si="26"/>
        <v>MONSTER_NAME_159057</v>
      </c>
      <c r="D638" s="148" t="str">
        <f t="shared" si="27"/>
        <v>MONSTER_ICON_159057</v>
      </c>
      <c r="E638" s="51" t="str">
        <f>VLOOKUP(C638,STRING!$A:$B,2,0)</f>
        <v>유적 순찰자 Lv.59</v>
      </c>
    </row>
    <row r="639" spans="1:5">
      <c r="A639" s="148">
        <f>100000+B639*ID규칙_몬스터_레벨_단위+COUNTIF($B$4:B639,B639)</f>
        <v>169057</v>
      </c>
      <c r="B639" s="148">
        <v>69</v>
      </c>
      <c r="C639" s="148" t="str">
        <f t="shared" si="26"/>
        <v>MONSTER_NAME_169057</v>
      </c>
      <c r="D639" s="148" t="str">
        <f t="shared" si="27"/>
        <v>MONSTER_ICON_169057</v>
      </c>
      <c r="E639" s="51" t="str">
        <f>VLOOKUP(C639,STRING!$A:$B,2,0)</f>
        <v>유적 순찰자 Lv.69</v>
      </c>
    </row>
    <row r="640" spans="1:5">
      <c r="A640" s="148">
        <f>100000+B640*ID규칙_몬스터_레벨_단위+COUNTIF($B$4:B640,B640)</f>
        <v>171045</v>
      </c>
      <c r="B640" s="148">
        <v>71</v>
      </c>
      <c r="C640" s="148" t="str">
        <f t="shared" si="26"/>
        <v>MONSTER_NAME_171045</v>
      </c>
      <c r="D640" s="148" t="str">
        <f t="shared" si="27"/>
        <v>MONSTER_ICON_171045</v>
      </c>
      <c r="E640" s="51" t="str">
        <f>VLOOKUP(C640,STRING!$A:$B,2,0)</f>
        <v>유적 순찰자 Lv.71</v>
      </c>
    </row>
    <row r="641" spans="1:5">
      <c r="A641" s="148">
        <f>100000+B641*ID규칙_몬스터_레벨_단위+COUNTIF($B$4:B641,B641)</f>
        <v>180061</v>
      </c>
      <c r="B641" s="148">
        <v>80</v>
      </c>
      <c r="C641" s="148" t="str">
        <f t="shared" si="26"/>
        <v>MONSTER_NAME_180061</v>
      </c>
      <c r="D641" s="148" t="str">
        <f t="shared" si="27"/>
        <v>MONSTER_ICON_180061</v>
      </c>
      <c r="E641" s="51" t="str">
        <f>VLOOKUP(C641,STRING!$A:$B,2,0)</f>
        <v>유적 순찰자 Lv.80</v>
      </c>
    </row>
    <row r="642" spans="1:5">
      <c r="A642" s="148">
        <f>100000+B642*ID규칙_몬스터_레벨_단위+COUNTIF($B$4:B642,B642)</f>
        <v>188057</v>
      </c>
      <c r="B642" s="148">
        <v>88</v>
      </c>
      <c r="C642" s="148" t="str">
        <f t="shared" si="26"/>
        <v>MONSTER_NAME_188057</v>
      </c>
      <c r="D642" s="148" t="str">
        <f t="shared" si="27"/>
        <v>MONSTER_ICON_188057</v>
      </c>
      <c r="E642" s="51" t="str">
        <f>VLOOKUP(C642,STRING!$A:$B,2,0)</f>
        <v>유적 순찰자 Lv.88</v>
      </c>
    </row>
    <row r="643" spans="1:5">
      <c r="A643" s="148">
        <f>100000+B643*ID규칙_몬스터_레벨_단위+COUNTIF($B$4:B643,B643)</f>
        <v>190061</v>
      </c>
      <c r="B643" s="148">
        <v>90</v>
      </c>
      <c r="C643" s="148" t="str">
        <f t="shared" si="26"/>
        <v>MONSTER_NAME_190061</v>
      </c>
      <c r="D643" s="148" t="str">
        <f t="shared" si="27"/>
        <v>MONSTER_ICON_190061</v>
      </c>
      <c r="E643" s="51" t="str">
        <f>VLOOKUP(C643,STRING!$A:$B,2,0)</f>
        <v>유적 순찰자 Lv.90</v>
      </c>
    </row>
    <row r="644" spans="1:5">
      <c r="A644" s="148">
        <f>100000+B644*ID규칙_몬스터_레벨_단위+COUNTIF($B$4:B644,B644)</f>
        <v>138055</v>
      </c>
      <c r="B644" s="148">
        <v>38</v>
      </c>
      <c r="C644" s="148" t="str">
        <f t="shared" si="26"/>
        <v>MONSTER_NAME_138055</v>
      </c>
      <c r="D644" s="148" t="str">
        <f t="shared" si="27"/>
        <v>MONSTER_ICON_138055</v>
      </c>
      <c r="E644" s="51" t="str">
        <f>VLOOKUP(C644,STRING!$A:$B,2,0)</f>
        <v>유적 섬멸자 Lv.38</v>
      </c>
    </row>
    <row r="645" spans="1:5">
      <c r="A645" s="148">
        <f>100000+B645*ID규칙_몬스터_레벨_단위+COUNTIF($B$4:B645,B645)</f>
        <v>154055</v>
      </c>
      <c r="B645" s="148">
        <v>54</v>
      </c>
      <c r="C645" s="148" t="str">
        <f t="shared" si="26"/>
        <v>MONSTER_NAME_154055</v>
      </c>
      <c r="D645" s="148" t="str">
        <f t="shared" si="27"/>
        <v>MONSTER_ICON_154055</v>
      </c>
      <c r="E645" s="51" t="str">
        <f>VLOOKUP(C645,STRING!$A:$B,2,0)</f>
        <v>유적 섬멸자 Lv.54</v>
      </c>
    </row>
    <row r="646" spans="1:5">
      <c r="A646" s="148">
        <f>100000+B646*ID규칙_몬스터_레벨_단위+COUNTIF($B$4:B646,B646)</f>
        <v>159058</v>
      </c>
      <c r="B646" s="148">
        <v>59</v>
      </c>
      <c r="C646" s="148" t="str">
        <f t="shared" si="26"/>
        <v>MONSTER_NAME_159058</v>
      </c>
      <c r="D646" s="148" t="str">
        <f t="shared" si="27"/>
        <v>MONSTER_ICON_159058</v>
      </c>
      <c r="E646" s="51" t="str">
        <f>VLOOKUP(C646,STRING!$A:$B,2,0)</f>
        <v>유적 섬멸자 Lv.59</v>
      </c>
    </row>
    <row r="647" spans="1:5">
      <c r="A647" s="148">
        <f>100000+B647*ID규칙_몬스터_레벨_단위+COUNTIF($B$4:B647,B647)</f>
        <v>169058</v>
      </c>
      <c r="B647" s="148">
        <v>69</v>
      </c>
      <c r="C647" s="148" t="str">
        <f t="shared" si="26"/>
        <v>MONSTER_NAME_169058</v>
      </c>
      <c r="D647" s="148" t="str">
        <f t="shared" si="27"/>
        <v>MONSTER_ICON_169058</v>
      </c>
      <c r="E647" s="51" t="str">
        <f>VLOOKUP(C647,STRING!$A:$B,2,0)</f>
        <v>유적 섬멸자 Lv.69</v>
      </c>
    </row>
    <row r="648" spans="1:5">
      <c r="A648" s="148">
        <f>100000+B648*ID규칙_몬스터_레벨_단위+COUNTIF($B$4:B648,B648)</f>
        <v>171046</v>
      </c>
      <c r="B648" s="148">
        <v>71</v>
      </c>
      <c r="C648" s="148" t="str">
        <f t="shared" si="26"/>
        <v>MONSTER_NAME_171046</v>
      </c>
      <c r="D648" s="148" t="str">
        <f t="shared" si="27"/>
        <v>MONSTER_ICON_171046</v>
      </c>
      <c r="E648" s="51" t="str">
        <f>VLOOKUP(C648,STRING!$A:$B,2,0)</f>
        <v>유적 섬멸자 Lv.71</v>
      </c>
    </row>
    <row r="649" spans="1:5">
      <c r="A649" s="148">
        <f>100000+B649*ID규칙_몬스터_레벨_단위+COUNTIF($B$4:B649,B649)</f>
        <v>180062</v>
      </c>
      <c r="B649" s="148">
        <v>80</v>
      </c>
      <c r="C649" s="148" t="str">
        <f t="shared" si="26"/>
        <v>MONSTER_NAME_180062</v>
      </c>
      <c r="D649" s="148" t="str">
        <f t="shared" si="27"/>
        <v>MONSTER_ICON_180062</v>
      </c>
      <c r="E649" s="51" t="str">
        <f>VLOOKUP(C649,STRING!$A:$B,2,0)</f>
        <v>유적 섬멸자 Lv.80</v>
      </c>
    </row>
    <row r="650" spans="1:5">
      <c r="A650" s="148">
        <f>100000+B650*ID규칙_몬스터_레벨_단위+COUNTIF($B$4:B650,B650)</f>
        <v>188058</v>
      </c>
      <c r="B650" s="148">
        <v>88</v>
      </c>
      <c r="C650" s="148" t="str">
        <f t="shared" si="26"/>
        <v>MONSTER_NAME_188058</v>
      </c>
      <c r="D650" s="148" t="str">
        <f t="shared" si="27"/>
        <v>MONSTER_ICON_188058</v>
      </c>
      <c r="E650" s="51" t="str">
        <f>VLOOKUP(C650,STRING!$A:$B,2,0)</f>
        <v>유적 섬멸자 Lv.88</v>
      </c>
    </row>
    <row r="651" spans="1:5">
      <c r="A651" s="148">
        <f>100000+B651*ID규칙_몬스터_레벨_단위+COUNTIF($B$4:B651,B651)</f>
        <v>190062</v>
      </c>
      <c r="B651" s="148">
        <v>90</v>
      </c>
      <c r="C651" s="148" t="str">
        <f t="shared" si="26"/>
        <v>MONSTER_NAME_190062</v>
      </c>
      <c r="D651" s="148" t="str">
        <f t="shared" si="27"/>
        <v>MONSTER_ICON_190062</v>
      </c>
      <c r="E651" s="51" t="str">
        <f>VLOOKUP(C651,STRING!$A:$B,2,0)</f>
        <v>유적 섬멸자 Lv.90</v>
      </c>
    </row>
    <row r="652" spans="1:5">
      <c r="A652" s="148">
        <f>100000+B652*ID규칙_몬스터_레벨_단위+COUNTIF($B$4:B652,B652)</f>
        <v>138056</v>
      </c>
      <c r="B652" s="148">
        <v>38</v>
      </c>
      <c r="C652" s="148" t="str">
        <f t="shared" si="26"/>
        <v>MONSTER_NAME_138056</v>
      </c>
      <c r="D652" s="148" t="str">
        <f t="shared" si="27"/>
        <v>MONSTER_ICON_138056</v>
      </c>
      <c r="E652" s="51" t="str">
        <f>VLOOKUP(C652,STRING!$A:$B,2,0)</f>
        <v>유적 방어자 Lv.38</v>
      </c>
    </row>
    <row r="653" spans="1:5">
      <c r="A653" s="148">
        <f>100000+B653*ID규칙_몬스터_레벨_단위+COUNTIF($B$4:B653,B653)</f>
        <v>154056</v>
      </c>
      <c r="B653" s="148">
        <v>54</v>
      </c>
      <c r="C653" s="148" t="str">
        <f t="shared" si="26"/>
        <v>MONSTER_NAME_154056</v>
      </c>
      <c r="D653" s="148" t="str">
        <f t="shared" si="27"/>
        <v>MONSTER_ICON_154056</v>
      </c>
      <c r="E653" s="51" t="str">
        <f>VLOOKUP(C653,STRING!$A:$B,2,0)</f>
        <v>유적 방어자 Lv.54</v>
      </c>
    </row>
    <row r="654" spans="1:5">
      <c r="A654" s="148">
        <f>100000+B654*ID규칙_몬스터_레벨_단위+COUNTIF($B$4:B654,B654)</f>
        <v>159059</v>
      </c>
      <c r="B654" s="148">
        <v>59</v>
      </c>
      <c r="C654" s="148" t="str">
        <f t="shared" si="26"/>
        <v>MONSTER_NAME_159059</v>
      </c>
      <c r="D654" s="148" t="str">
        <f t="shared" si="27"/>
        <v>MONSTER_ICON_159059</v>
      </c>
      <c r="E654" s="51" t="str">
        <f>VLOOKUP(C654,STRING!$A:$B,2,0)</f>
        <v>유적 방어자 Lv.59</v>
      </c>
    </row>
    <row r="655" spans="1:5">
      <c r="A655" s="148">
        <f>100000+B655*ID규칙_몬스터_레벨_단위+COUNTIF($B$4:B655,B655)</f>
        <v>169059</v>
      </c>
      <c r="B655" s="148">
        <v>69</v>
      </c>
      <c r="C655" s="148" t="str">
        <f t="shared" si="26"/>
        <v>MONSTER_NAME_169059</v>
      </c>
      <c r="D655" s="148" t="str">
        <f t="shared" si="27"/>
        <v>MONSTER_ICON_169059</v>
      </c>
      <c r="E655" s="51" t="str">
        <f>VLOOKUP(C655,STRING!$A:$B,2,0)</f>
        <v>유적 방어자 Lv.69</v>
      </c>
    </row>
    <row r="656" spans="1:5">
      <c r="A656" s="148">
        <f>100000+B656*ID규칙_몬스터_레벨_단위+COUNTIF($B$4:B656,B656)</f>
        <v>171047</v>
      </c>
      <c r="B656" s="148">
        <v>71</v>
      </c>
      <c r="C656" s="148" t="str">
        <f t="shared" si="26"/>
        <v>MONSTER_NAME_171047</v>
      </c>
      <c r="D656" s="148" t="str">
        <f t="shared" si="27"/>
        <v>MONSTER_ICON_171047</v>
      </c>
      <c r="E656" s="51" t="str">
        <f>VLOOKUP(C656,STRING!$A:$B,2,0)</f>
        <v>유적 방어자 Lv.71</v>
      </c>
    </row>
    <row r="657" spans="1:5">
      <c r="A657" s="148">
        <f>100000+B657*ID규칙_몬스터_레벨_단위+COUNTIF($B$4:B657,B657)</f>
        <v>180063</v>
      </c>
      <c r="B657" s="148">
        <v>80</v>
      </c>
      <c r="C657" s="148" t="str">
        <f t="shared" si="26"/>
        <v>MONSTER_NAME_180063</v>
      </c>
      <c r="D657" s="148" t="str">
        <f t="shared" si="27"/>
        <v>MONSTER_ICON_180063</v>
      </c>
      <c r="E657" s="51" t="str">
        <f>VLOOKUP(C657,STRING!$A:$B,2,0)</f>
        <v>유적 방어자 Lv.80</v>
      </c>
    </row>
    <row r="658" spans="1:5">
      <c r="A658" s="148">
        <f>100000+B658*ID규칙_몬스터_레벨_단위+COUNTIF($B$4:B658,B658)</f>
        <v>188059</v>
      </c>
      <c r="B658" s="148">
        <v>88</v>
      </c>
      <c r="C658" s="148" t="str">
        <f t="shared" si="26"/>
        <v>MONSTER_NAME_188059</v>
      </c>
      <c r="D658" s="148" t="str">
        <f t="shared" si="27"/>
        <v>MONSTER_ICON_188059</v>
      </c>
      <c r="E658" s="51" t="str">
        <f>VLOOKUP(C658,STRING!$A:$B,2,0)</f>
        <v>유적 방어자 Lv.88</v>
      </c>
    </row>
    <row r="659" spans="1:5">
      <c r="A659" s="148">
        <f>100000+B659*ID규칙_몬스터_레벨_단위+COUNTIF($B$4:B659,B659)</f>
        <v>190063</v>
      </c>
      <c r="B659" s="148">
        <v>90</v>
      </c>
      <c r="C659" s="148" t="str">
        <f t="shared" si="26"/>
        <v>MONSTER_NAME_190063</v>
      </c>
      <c r="D659" s="148" t="str">
        <f t="shared" si="27"/>
        <v>MONSTER_ICON_190063</v>
      </c>
      <c r="E659" s="51" t="str">
        <f>VLOOKUP(C659,STRING!$A:$B,2,0)</f>
        <v>유적 방어자 Lv.90</v>
      </c>
    </row>
    <row r="660" spans="1:5">
      <c r="A660" s="148">
        <f>100000+B660*ID규칙_몬스터_레벨_단위+COUNTIF($B$4:B660,B660)</f>
        <v>138057</v>
      </c>
      <c r="B660" s="148">
        <v>38</v>
      </c>
      <c r="C660" s="148" t="str">
        <f t="shared" si="26"/>
        <v>MONSTER_NAME_138057</v>
      </c>
      <c r="D660" s="148" t="str">
        <f t="shared" si="27"/>
        <v>MONSTER_ICON_138057</v>
      </c>
      <c r="E660" s="51" t="str">
        <f>VLOOKUP(C660,STRING!$A:$B,2,0)</f>
        <v>유적 정찰자 Lv.38</v>
      </c>
    </row>
    <row r="661" spans="1:5">
      <c r="A661" s="148">
        <f>100000+B661*ID규칙_몬스터_레벨_단위+COUNTIF($B$4:B661,B661)</f>
        <v>154057</v>
      </c>
      <c r="B661" s="148">
        <v>54</v>
      </c>
      <c r="C661" s="148" t="str">
        <f t="shared" si="26"/>
        <v>MONSTER_NAME_154057</v>
      </c>
      <c r="D661" s="148" t="str">
        <f t="shared" si="27"/>
        <v>MONSTER_ICON_154057</v>
      </c>
      <c r="E661" s="51" t="str">
        <f>VLOOKUP(C661,STRING!$A:$B,2,0)</f>
        <v>유적 정찰자 Lv.54</v>
      </c>
    </row>
    <row r="662" spans="1:5">
      <c r="A662" s="148">
        <f>100000+B662*ID규칙_몬스터_레벨_단위+COUNTIF($B$4:B662,B662)</f>
        <v>159060</v>
      </c>
      <c r="B662" s="148">
        <v>59</v>
      </c>
      <c r="C662" s="148" t="str">
        <f t="shared" si="26"/>
        <v>MONSTER_NAME_159060</v>
      </c>
      <c r="D662" s="148" t="str">
        <f t="shared" si="27"/>
        <v>MONSTER_ICON_159060</v>
      </c>
      <c r="E662" s="51" t="str">
        <f>VLOOKUP(C662,STRING!$A:$B,2,0)</f>
        <v>유적 정찰자 Lv.59</v>
      </c>
    </row>
    <row r="663" spans="1:5">
      <c r="A663" s="148">
        <f>100000+B663*ID규칙_몬스터_레벨_단위+COUNTIF($B$4:B663,B663)</f>
        <v>169060</v>
      </c>
      <c r="B663" s="148">
        <v>69</v>
      </c>
      <c r="C663" s="148" t="str">
        <f t="shared" si="26"/>
        <v>MONSTER_NAME_169060</v>
      </c>
      <c r="D663" s="148" t="str">
        <f t="shared" si="27"/>
        <v>MONSTER_ICON_169060</v>
      </c>
      <c r="E663" s="51" t="str">
        <f>VLOOKUP(C663,STRING!$A:$B,2,0)</f>
        <v>유적 정찰자 Lv.69</v>
      </c>
    </row>
    <row r="664" spans="1:5">
      <c r="A664" s="148">
        <f>100000+B664*ID규칙_몬스터_레벨_단위+COUNTIF($B$4:B664,B664)</f>
        <v>171048</v>
      </c>
      <c r="B664" s="148">
        <v>71</v>
      </c>
      <c r="C664" s="148" t="str">
        <f t="shared" si="26"/>
        <v>MONSTER_NAME_171048</v>
      </c>
      <c r="D664" s="148" t="str">
        <f t="shared" si="27"/>
        <v>MONSTER_ICON_171048</v>
      </c>
      <c r="E664" s="51" t="str">
        <f>VLOOKUP(C664,STRING!$A:$B,2,0)</f>
        <v>유적 정찰자 Lv.71</v>
      </c>
    </row>
    <row r="665" spans="1:5">
      <c r="A665" s="148">
        <f>100000+B665*ID규칙_몬스터_레벨_단위+COUNTIF($B$4:B665,B665)</f>
        <v>180064</v>
      </c>
      <c r="B665" s="148">
        <v>80</v>
      </c>
      <c r="C665" s="148" t="str">
        <f t="shared" si="26"/>
        <v>MONSTER_NAME_180064</v>
      </c>
      <c r="D665" s="148" t="str">
        <f t="shared" si="27"/>
        <v>MONSTER_ICON_180064</v>
      </c>
      <c r="E665" s="51" t="str">
        <f>VLOOKUP(C665,STRING!$A:$B,2,0)</f>
        <v>유적 정찰자 Lv.80</v>
      </c>
    </row>
    <row r="666" spans="1:5">
      <c r="A666" s="148">
        <f>100000+B666*ID규칙_몬스터_레벨_단위+COUNTIF($B$4:B666,B666)</f>
        <v>188060</v>
      </c>
      <c r="B666" s="148">
        <v>88</v>
      </c>
      <c r="C666" s="148" t="str">
        <f t="shared" si="26"/>
        <v>MONSTER_NAME_188060</v>
      </c>
      <c r="D666" s="148" t="str">
        <f t="shared" si="27"/>
        <v>MONSTER_ICON_188060</v>
      </c>
      <c r="E666" s="51" t="str">
        <f>VLOOKUP(C666,STRING!$A:$B,2,0)</f>
        <v>유적 정찰자 Lv.88</v>
      </c>
    </row>
    <row r="667" spans="1:5">
      <c r="A667" s="148">
        <f>100000+B667*ID규칙_몬스터_레벨_단위+COUNTIF($B$4:B667,B667)</f>
        <v>190064</v>
      </c>
      <c r="B667" s="148">
        <v>90</v>
      </c>
      <c r="C667" s="148" t="str">
        <f t="shared" si="26"/>
        <v>MONSTER_NAME_190064</v>
      </c>
      <c r="D667" s="148" t="str">
        <f t="shared" si="27"/>
        <v>MONSTER_ICON_190064</v>
      </c>
      <c r="E667" s="51" t="str">
        <f>VLOOKUP(C667,STRING!$A:$B,2,0)</f>
        <v>유적 정찰자 Lv.90</v>
      </c>
    </row>
    <row r="668" spans="1:5">
      <c r="A668" s="148">
        <f>100000+B668*ID규칙_몬스터_레벨_단위+COUNTIF($B$4:B668,B668)</f>
        <v>138058</v>
      </c>
      <c r="B668" s="148">
        <v>38</v>
      </c>
      <c r="C668" s="148" t="str">
        <f t="shared" si="26"/>
        <v>MONSTER_NAME_138058</v>
      </c>
      <c r="D668" s="148" t="str">
        <f t="shared" si="27"/>
        <v>MONSTER_ICON_138058</v>
      </c>
      <c r="E668" s="51" t="str">
        <f>VLOOKUP(C668,STRING!$A:$B,2,0)</f>
        <v>유적 드레이크: 대지의 수호자 Lv.38</v>
      </c>
    </row>
    <row r="669" spans="1:5">
      <c r="A669" s="148">
        <f>100000+B669*ID규칙_몬스터_레벨_단위+COUNTIF($B$4:B669,B669)</f>
        <v>154058</v>
      </c>
      <c r="B669" s="148">
        <v>54</v>
      </c>
      <c r="C669" s="148" t="str">
        <f t="shared" si="26"/>
        <v>MONSTER_NAME_154058</v>
      </c>
      <c r="D669" s="148" t="str">
        <f t="shared" si="27"/>
        <v>MONSTER_ICON_154058</v>
      </c>
      <c r="E669" s="51" t="str">
        <f>VLOOKUP(C669,STRING!$A:$B,2,0)</f>
        <v>유적 드레이크: 대지의 수호자 Lv.54</v>
      </c>
    </row>
    <row r="670" spans="1:5">
      <c r="A670" s="148">
        <f>100000+B670*ID규칙_몬스터_레벨_단위+COUNTIF($B$4:B670,B670)</f>
        <v>159061</v>
      </c>
      <c r="B670" s="148">
        <v>59</v>
      </c>
      <c r="C670" s="148" t="str">
        <f t="shared" si="26"/>
        <v>MONSTER_NAME_159061</v>
      </c>
      <c r="D670" s="148" t="str">
        <f t="shared" si="27"/>
        <v>MONSTER_ICON_159061</v>
      </c>
      <c r="E670" s="51" t="str">
        <f>VLOOKUP(C670,STRING!$A:$B,2,0)</f>
        <v>유적 드레이크: 대지의 수호자 Lv.59</v>
      </c>
    </row>
    <row r="671" spans="1:5">
      <c r="A671" s="148">
        <f>100000+B671*ID규칙_몬스터_레벨_단위+COUNTIF($B$4:B671,B671)</f>
        <v>169061</v>
      </c>
      <c r="B671" s="148">
        <v>69</v>
      </c>
      <c r="C671" s="148" t="str">
        <f t="shared" si="26"/>
        <v>MONSTER_NAME_169061</v>
      </c>
      <c r="D671" s="148" t="str">
        <f t="shared" si="27"/>
        <v>MONSTER_ICON_169061</v>
      </c>
      <c r="E671" s="51" t="str">
        <f>VLOOKUP(C671,STRING!$A:$B,2,0)</f>
        <v>유적 드레이크: 대지의 수호자 Lv.69</v>
      </c>
    </row>
    <row r="672" spans="1:5">
      <c r="A672" s="148">
        <f>100000+B672*ID규칙_몬스터_레벨_단위+COUNTIF($B$4:B672,B672)</f>
        <v>171049</v>
      </c>
      <c r="B672" s="148">
        <v>71</v>
      </c>
      <c r="C672" s="148" t="str">
        <f t="shared" si="26"/>
        <v>MONSTER_NAME_171049</v>
      </c>
      <c r="D672" s="148" t="str">
        <f t="shared" si="27"/>
        <v>MONSTER_ICON_171049</v>
      </c>
      <c r="E672" s="51" t="str">
        <f>VLOOKUP(C672,STRING!$A:$B,2,0)</f>
        <v>유적 드레이크: 대지의 수호자 Lv.71</v>
      </c>
    </row>
    <row r="673" spans="1:5">
      <c r="A673" s="148">
        <f>100000+B673*ID규칙_몬스터_레벨_단위+COUNTIF($B$4:B673,B673)</f>
        <v>180065</v>
      </c>
      <c r="B673" s="148">
        <v>80</v>
      </c>
      <c r="C673" s="148" t="str">
        <f t="shared" si="26"/>
        <v>MONSTER_NAME_180065</v>
      </c>
      <c r="D673" s="148" t="str">
        <f t="shared" si="27"/>
        <v>MONSTER_ICON_180065</v>
      </c>
      <c r="E673" s="51" t="str">
        <f>VLOOKUP(C673,STRING!$A:$B,2,0)</f>
        <v>유적 드레이크: 대지의 수호자 Lv.80</v>
      </c>
    </row>
    <row r="674" spans="1:5">
      <c r="A674" s="148">
        <f>100000+B674*ID규칙_몬스터_레벨_단위+COUNTIF($B$4:B674,B674)</f>
        <v>188061</v>
      </c>
      <c r="B674" s="148">
        <v>88</v>
      </c>
      <c r="C674" s="148" t="str">
        <f t="shared" si="26"/>
        <v>MONSTER_NAME_188061</v>
      </c>
      <c r="D674" s="148" t="str">
        <f t="shared" si="27"/>
        <v>MONSTER_ICON_188061</v>
      </c>
      <c r="E674" s="51" t="str">
        <f>VLOOKUP(C674,STRING!$A:$B,2,0)</f>
        <v>유적 드레이크: 대지의 수호자 Lv.88</v>
      </c>
    </row>
    <row r="675" spans="1:5">
      <c r="A675" s="148">
        <f>100000+B675*ID규칙_몬스터_레벨_단위+COUNTIF($B$4:B675,B675)</f>
        <v>190065</v>
      </c>
      <c r="B675" s="148">
        <v>90</v>
      </c>
      <c r="C675" s="148" t="str">
        <f t="shared" si="26"/>
        <v>MONSTER_NAME_190065</v>
      </c>
      <c r="D675" s="148" t="str">
        <f t="shared" si="27"/>
        <v>MONSTER_ICON_190065</v>
      </c>
      <c r="E675" s="51" t="str">
        <f>VLOOKUP(C675,STRING!$A:$B,2,0)</f>
        <v>유적 드레이크: 대지의 수호자 Lv.90</v>
      </c>
    </row>
    <row r="676" spans="1:5">
      <c r="A676" s="148">
        <f>100000+B676*ID규칙_몬스터_레벨_단위+COUNTIF($B$4:B676,B676)</f>
        <v>138059</v>
      </c>
      <c r="B676" s="148">
        <v>38</v>
      </c>
      <c r="C676" s="148" t="str">
        <f t="shared" si="26"/>
        <v>MONSTER_NAME_138059</v>
      </c>
      <c r="D676" s="148" t="str">
        <f t="shared" si="27"/>
        <v>MONSTER_ICON_138059</v>
      </c>
      <c r="E676" s="51" t="str">
        <f>VLOOKUP(C676,STRING!$A:$B,2,0)</f>
        <v>유적 드레이크: 천공의 수호자 Lv.38</v>
      </c>
    </row>
    <row r="677" spans="1:5">
      <c r="A677" s="148">
        <f>100000+B677*ID규칙_몬스터_레벨_단위+COUNTIF($B$4:B677,B677)</f>
        <v>154059</v>
      </c>
      <c r="B677" s="148">
        <v>54</v>
      </c>
      <c r="C677" s="148" t="str">
        <f t="shared" si="26"/>
        <v>MONSTER_NAME_154059</v>
      </c>
      <c r="D677" s="148" t="str">
        <f t="shared" si="27"/>
        <v>MONSTER_ICON_154059</v>
      </c>
      <c r="E677" s="51" t="str">
        <f>VLOOKUP(C677,STRING!$A:$B,2,0)</f>
        <v>유적 드레이크: 천공의 수호자 Lv.54</v>
      </c>
    </row>
    <row r="678" spans="1:5">
      <c r="A678" s="148">
        <f>100000+B678*ID규칙_몬스터_레벨_단위+COUNTIF($B$4:B678,B678)</f>
        <v>159062</v>
      </c>
      <c r="B678" s="148">
        <v>59</v>
      </c>
      <c r="C678" s="148" t="str">
        <f t="shared" si="26"/>
        <v>MONSTER_NAME_159062</v>
      </c>
      <c r="D678" s="148" t="str">
        <f t="shared" si="27"/>
        <v>MONSTER_ICON_159062</v>
      </c>
      <c r="E678" s="51" t="str">
        <f>VLOOKUP(C678,STRING!$A:$B,2,0)</f>
        <v>유적 드레이크: 천공의 수호자 Lv.59</v>
      </c>
    </row>
    <row r="679" spans="1:5">
      <c r="A679" s="148">
        <f>100000+B679*ID규칙_몬스터_레벨_단위+COUNTIF($B$4:B679,B679)</f>
        <v>169062</v>
      </c>
      <c r="B679" s="148">
        <v>69</v>
      </c>
      <c r="C679" s="148" t="str">
        <f t="shared" si="26"/>
        <v>MONSTER_NAME_169062</v>
      </c>
      <c r="D679" s="148" t="str">
        <f t="shared" si="27"/>
        <v>MONSTER_ICON_169062</v>
      </c>
      <c r="E679" s="51" t="str">
        <f>VLOOKUP(C679,STRING!$A:$B,2,0)</f>
        <v>유적 드레이크: 천공의 수호자 Lv.69</v>
      </c>
    </row>
    <row r="680" spans="1:5">
      <c r="A680" s="148">
        <f>100000+B680*ID규칙_몬스터_레벨_단위+COUNTIF($B$4:B680,B680)</f>
        <v>171050</v>
      </c>
      <c r="B680" s="148">
        <v>71</v>
      </c>
      <c r="C680" s="148" t="str">
        <f t="shared" si="26"/>
        <v>MONSTER_NAME_171050</v>
      </c>
      <c r="D680" s="148" t="str">
        <f t="shared" si="27"/>
        <v>MONSTER_ICON_171050</v>
      </c>
      <c r="E680" s="51" t="str">
        <f>VLOOKUP(C680,STRING!$A:$B,2,0)</f>
        <v>유적 드레이크: 천공의 수호자 Lv.71</v>
      </c>
    </row>
    <row r="681" spans="1:5">
      <c r="A681" s="148">
        <f>100000+B681*ID규칙_몬스터_레벨_단위+COUNTIF($B$4:B681,B681)</f>
        <v>180066</v>
      </c>
      <c r="B681" s="148">
        <v>80</v>
      </c>
      <c r="C681" s="148" t="str">
        <f t="shared" si="26"/>
        <v>MONSTER_NAME_180066</v>
      </c>
      <c r="D681" s="148" t="str">
        <f t="shared" si="27"/>
        <v>MONSTER_ICON_180066</v>
      </c>
      <c r="E681" s="51" t="str">
        <f>VLOOKUP(C681,STRING!$A:$B,2,0)</f>
        <v>유적 드레이크: 천공의 수호자 Lv.80</v>
      </c>
    </row>
    <row r="682" spans="1:5">
      <c r="A682" s="148">
        <f>100000+B682*ID규칙_몬스터_레벨_단위+COUNTIF($B$4:B682,B682)</f>
        <v>188062</v>
      </c>
      <c r="B682" s="148">
        <v>88</v>
      </c>
      <c r="C682" s="148" t="str">
        <f t="shared" si="26"/>
        <v>MONSTER_NAME_188062</v>
      </c>
      <c r="D682" s="148" t="str">
        <f t="shared" si="27"/>
        <v>MONSTER_ICON_188062</v>
      </c>
      <c r="E682" s="51" t="str">
        <f>VLOOKUP(C682,STRING!$A:$B,2,0)</f>
        <v>유적 드레이크: 천공의 수호자 Lv.88</v>
      </c>
    </row>
    <row r="683" spans="1:5">
      <c r="A683" s="148">
        <f>100000+B683*ID규칙_몬스터_레벨_단위+COUNTIF($B$4:B683,B683)</f>
        <v>190066</v>
      </c>
      <c r="B683" s="148">
        <v>90</v>
      </c>
      <c r="C683" s="148" t="str">
        <f t="shared" si="26"/>
        <v>MONSTER_NAME_190066</v>
      </c>
      <c r="D683" s="148" t="str">
        <f t="shared" si="27"/>
        <v>MONSTER_ICON_190066</v>
      </c>
      <c r="E683" s="51" t="str">
        <f>VLOOKUP(C683,STRING!$A:$B,2,0)</f>
        <v>유적 드레이크: 천공의 수호자 Lv.90</v>
      </c>
    </row>
    <row r="684" spans="1:5">
      <c r="A684" s="148">
        <f>100000+B684*ID규칙_몬스터_레벨_단위+COUNTIF($B$4:B684,B684)</f>
        <v>147053</v>
      </c>
      <c r="B684" s="148">
        <v>47</v>
      </c>
      <c r="C684" s="148" t="str">
        <f t="shared" si="26"/>
        <v>MONSTER_NAME_147053</v>
      </c>
      <c r="D684" s="148" t="str">
        <f t="shared" si="27"/>
        <v>MONSTER_ICON_147053</v>
      </c>
      <c r="E684" s="51" t="str">
        <f>VLOOKUP(C684,STRING!$A:$B,2,0)</f>
        <v>척후병 Lv.47</v>
      </c>
    </row>
    <row r="685" spans="1:5">
      <c r="A685" s="148">
        <f>100000+B685*ID규칙_몬스터_레벨_단위+COUNTIF($B$4:B685,B685)</f>
        <v>159063</v>
      </c>
      <c r="B685" s="148">
        <v>59</v>
      </c>
      <c r="C685" s="148" t="str">
        <f t="shared" si="26"/>
        <v>MONSTER_NAME_159063</v>
      </c>
      <c r="D685" s="148" t="str">
        <f t="shared" si="27"/>
        <v>MONSTER_ICON_159063</v>
      </c>
      <c r="E685" s="51" t="str">
        <f>VLOOKUP(C685,STRING!$A:$B,2,0)</f>
        <v>척후병 Lv.59</v>
      </c>
    </row>
    <row r="686" spans="1:5">
      <c r="A686" s="148">
        <f>100000+B686*ID규칙_몬스터_레벨_단위+COUNTIF($B$4:B686,B686)</f>
        <v>169063</v>
      </c>
      <c r="B686" s="148">
        <v>69</v>
      </c>
      <c r="C686" s="148" t="str">
        <f t="shared" si="26"/>
        <v>MONSTER_NAME_169063</v>
      </c>
      <c r="D686" s="148" t="str">
        <f t="shared" si="27"/>
        <v>MONSTER_ICON_169063</v>
      </c>
      <c r="E686" s="51" t="str">
        <f>VLOOKUP(C686,STRING!$A:$B,2,0)</f>
        <v>척후병 Lv.69</v>
      </c>
    </row>
    <row r="687" spans="1:5">
      <c r="A687" s="148">
        <f>100000+B687*ID규칙_몬스터_레벨_단위+COUNTIF($B$4:B687,B687)</f>
        <v>147054</v>
      </c>
      <c r="B687" s="148">
        <v>47</v>
      </c>
      <c r="C687" s="148" t="str">
        <f t="shared" si="26"/>
        <v>MONSTER_NAME_147054</v>
      </c>
      <c r="D687" s="148" t="str">
        <f t="shared" si="27"/>
        <v>MONSTER_ICON_147054</v>
      </c>
      <c r="E687" s="51" t="str">
        <f>VLOOKUP(C687,STRING!$A:$B,2,0)</f>
        <v>권술사 Lv.47</v>
      </c>
    </row>
    <row r="688" spans="1:5">
      <c r="A688" s="148">
        <f>100000+B688*ID규칙_몬스터_레벨_단위+COUNTIF($B$4:B688,B688)</f>
        <v>159064</v>
      </c>
      <c r="B688" s="148">
        <v>59</v>
      </c>
      <c r="C688" s="148" t="str">
        <f t="shared" si="26"/>
        <v>MONSTER_NAME_159064</v>
      </c>
      <c r="D688" s="148" t="str">
        <f t="shared" si="27"/>
        <v>MONSTER_ICON_159064</v>
      </c>
      <c r="E688" s="51" t="str">
        <f>VLOOKUP(C688,STRING!$A:$B,2,0)</f>
        <v>권술사 Lv.59</v>
      </c>
    </row>
    <row r="689" spans="1:5">
      <c r="A689" s="148">
        <f>100000+B689*ID규칙_몬스터_레벨_단위+COUNTIF($B$4:B689,B689)</f>
        <v>169064</v>
      </c>
      <c r="B689" s="148">
        <v>69</v>
      </c>
      <c r="C689" s="148" t="str">
        <f t="shared" si="26"/>
        <v>MONSTER_NAME_169064</v>
      </c>
      <c r="D689" s="148" t="str">
        <f t="shared" si="27"/>
        <v>MONSTER_ICON_169064</v>
      </c>
      <c r="E689" s="51" t="str">
        <f>VLOOKUP(C689,STRING!$A:$B,2,0)</f>
        <v>권술사 Lv.69</v>
      </c>
    </row>
    <row r="690" spans="1:5">
      <c r="A690" s="148">
        <f>100000+B690*ID규칙_몬스터_레벨_단위+COUNTIF($B$4:B690,B690)</f>
        <v>147055</v>
      </c>
      <c r="B690" s="148">
        <v>47</v>
      </c>
      <c r="C690" s="148" t="str">
        <f t="shared" si="26"/>
        <v>MONSTER_NAME_147055</v>
      </c>
      <c r="D690" s="148" t="str">
        <f t="shared" si="27"/>
        <v>MONSTER_ICON_147055</v>
      </c>
      <c r="E690" s="51" t="str">
        <f>VLOOKUP(C690,STRING!$A:$B,2,0)</f>
        <v>신궁 Lv.47</v>
      </c>
    </row>
    <row r="691" spans="1:5">
      <c r="A691" s="148">
        <f>100000+B691*ID규칙_몬스터_레벨_단위+COUNTIF($B$4:B691,B691)</f>
        <v>159065</v>
      </c>
      <c r="B691" s="148">
        <v>59</v>
      </c>
      <c r="C691" s="148" t="str">
        <f t="shared" si="26"/>
        <v>MONSTER_NAME_159065</v>
      </c>
      <c r="D691" s="148" t="str">
        <f t="shared" si="27"/>
        <v>MONSTER_ICON_159065</v>
      </c>
      <c r="E691" s="51" t="str">
        <f>VLOOKUP(C691,STRING!$A:$B,2,0)</f>
        <v>신궁 Lv.59</v>
      </c>
    </row>
    <row r="692" spans="1:5">
      <c r="A692" s="148">
        <f>100000+B692*ID규칙_몬스터_레벨_단위+COUNTIF($B$4:B692,B692)</f>
        <v>169065</v>
      </c>
      <c r="B692" s="148">
        <v>69</v>
      </c>
      <c r="C692" s="148" t="str">
        <f t="shared" si="26"/>
        <v>MONSTER_NAME_169065</v>
      </c>
      <c r="D692" s="148" t="str">
        <f t="shared" si="27"/>
        <v>MONSTER_ICON_169065</v>
      </c>
      <c r="E692" s="51" t="str">
        <f>VLOOKUP(C692,STRING!$A:$B,2,0)</f>
        <v>신궁 Lv.69</v>
      </c>
    </row>
    <row r="693" spans="1:5">
      <c r="A693" s="148">
        <f>100000+B693*ID규칙_몬스터_레벨_단위+COUNTIF($B$4:B693,B693)</f>
        <v>147056</v>
      </c>
      <c r="B693" s="148">
        <v>47</v>
      </c>
      <c r="C693" s="148" t="str">
        <f t="shared" si="26"/>
        <v>MONSTER_NAME_147056</v>
      </c>
      <c r="D693" s="148" t="str">
        <f t="shared" si="27"/>
        <v>MONSTER_ICON_147056</v>
      </c>
      <c r="E693" s="51" t="str">
        <f>VLOOKUP(C693,STRING!$A:$B,2,0)</f>
        <v>불의 약제사 Lv.47</v>
      </c>
    </row>
    <row r="694" spans="1:5">
      <c r="A694" s="148">
        <f>100000+B694*ID규칙_몬스터_레벨_단위+COUNTIF($B$4:B694,B694)</f>
        <v>154060</v>
      </c>
      <c r="B694" s="148">
        <v>54</v>
      </c>
      <c r="C694" s="148" t="str">
        <f t="shared" ref="C694" si="28">"MONSTER_NAME_"&amp;A694</f>
        <v>MONSTER_NAME_154060</v>
      </c>
      <c r="D694" s="148" t="str">
        <f t="shared" ref="D694" si="29">"MONSTER_ICON_"&amp;A694</f>
        <v>MONSTER_ICON_154060</v>
      </c>
      <c r="E694" s="51" t="str">
        <f>VLOOKUP(C694,STRING!$A:$B,2,0)</f>
        <v>불의 약제사 Lv.54</v>
      </c>
    </row>
    <row r="695" spans="1:5">
      <c r="A695" s="148">
        <f>100000+B695*ID규칙_몬스터_레벨_단위+COUNTIF($B$4:B695,B695)</f>
        <v>159066</v>
      </c>
      <c r="B695" s="148">
        <v>59</v>
      </c>
      <c r="C695" s="148" t="str">
        <f t="shared" ref="C695:C717" si="30">"MONSTER_NAME_"&amp;A695</f>
        <v>MONSTER_NAME_159066</v>
      </c>
      <c r="D695" s="148" t="str">
        <f t="shared" ref="D695:D717" si="31">"MONSTER_ICON_"&amp;A695</f>
        <v>MONSTER_ICON_159066</v>
      </c>
      <c r="E695" s="51" t="str">
        <f>VLOOKUP(C695,STRING!$A:$B,2,0)</f>
        <v>불의 약제사 Lv.59</v>
      </c>
    </row>
    <row r="696" spans="1:5">
      <c r="A696" s="148">
        <f>100000+B696*ID규칙_몬스터_레벨_단위+COUNTIF($B$4:B696,B696)</f>
        <v>169066</v>
      </c>
      <c r="B696" s="148">
        <v>69</v>
      </c>
      <c r="C696" s="148" t="str">
        <f t="shared" si="30"/>
        <v>MONSTER_NAME_169066</v>
      </c>
      <c r="D696" s="148" t="str">
        <f t="shared" si="31"/>
        <v>MONSTER_ICON_169066</v>
      </c>
      <c r="E696" s="51" t="str">
        <f>VLOOKUP(C696,STRING!$A:$B,2,0)</f>
        <v>불의 약제사 Lv.69</v>
      </c>
    </row>
    <row r="697" spans="1:5">
      <c r="A697" s="148">
        <f>100000+B697*ID규칙_몬스터_레벨_단위+COUNTIF($B$4:B697,B697)</f>
        <v>180067</v>
      </c>
      <c r="B697" s="148">
        <v>80</v>
      </c>
      <c r="C697" s="148" t="str">
        <f t="shared" si="30"/>
        <v>MONSTER_NAME_180067</v>
      </c>
      <c r="D697" s="148" t="str">
        <f t="shared" si="31"/>
        <v>MONSTER_ICON_180067</v>
      </c>
      <c r="E697" s="51" t="str">
        <f>VLOOKUP(C697,STRING!$A:$B,2,0)</f>
        <v>불의 약제사 Lv.80</v>
      </c>
    </row>
    <row r="698" spans="1:5">
      <c r="A698" s="148">
        <f>100000+B698*ID규칙_몬스터_레벨_단위+COUNTIF($B$4:B698,B698)</f>
        <v>190067</v>
      </c>
      <c r="B698" s="148">
        <v>90</v>
      </c>
      <c r="C698" s="148" t="str">
        <f t="shared" si="30"/>
        <v>MONSTER_NAME_190067</v>
      </c>
      <c r="D698" s="148" t="str">
        <f t="shared" si="31"/>
        <v>MONSTER_ICON_190067</v>
      </c>
      <c r="E698" s="51" t="str">
        <f>VLOOKUP(C698,STRING!$A:$B,2,0)</f>
        <v>불의 약제사 Lv.90</v>
      </c>
    </row>
    <row r="699" spans="1:5">
      <c r="A699" s="148">
        <f>100000+B699*ID규칙_몬스터_레벨_단위+COUNTIF($B$4:B699,B699)</f>
        <v>147057</v>
      </c>
      <c r="B699" s="148">
        <v>47</v>
      </c>
      <c r="C699" s="148" t="str">
        <f t="shared" si="30"/>
        <v>MONSTER_NAME_147057</v>
      </c>
      <c r="D699" s="148" t="str">
        <f t="shared" si="31"/>
        <v>MONSTER_ICON_147057</v>
      </c>
      <c r="E699" s="51" t="str">
        <f>VLOOKUP(C699,STRING!$A:$B,2,0)</f>
        <v>물의 약제사 Lv.47</v>
      </c>
    </row>
    <row r="700" spans="1:5">
      <c r="A700" s="148">
        <f>100000+B700*ID규칙_몬스터_레벨_단위+COUNTIF($B$4:B700,B700)</f>
        <v>154061</v>
      </c>
      <c r="B700" s="148">
        <v>54</v>
      </c>
      <c r="C700" s="148" t="str">
        <f t="shared" ref="C700" si="32">"MONSTER_NAME_"&amp;A700</f>
        <v>MONSTER_NAME_154061</v>
      </c>
      <c r="D700" s="148" t="str">
        <f t="shared" ref="D700" si="33">"MONSTER_ICON_"&amp;A700</f>
        <v>MONSTER_ICON_154061</v>
      </c>
      <c r="E700" s="51" t="str">
        <f>VLOOKUP(C700,STRING!$A:$B,2,0)</f>
        <v>물의 약제사 Lv.54</v>
      </c>
    </row>
    <row r="701" spans="1:5">
      <c r="A701" s="148">
        <f>100000+B701*ID규칙_몬스터_레벨_단위+COUNTIF($B$4:B701,B701)</f>
        <v>159067</v>
      </c>
      <c r="B701" s="148">
        <v>59</v>
      </c>
      <c r="C701" s="148" t="str">
        <f t="shared" si="30"/>
        <v>MONSTER_NAME_159067</v>
      </c>
      <c r="D701" s="148" t="str">
        <f t="shared" si="31"/>
        <v>MONSTER_ICON_159067</v>
      </c>
      <c r="E701" s="51" t="str">
        <f>VLOOKUP(C701,STRING!$A:$B,2,0)</f>
        <v>물의 약제사 Lv.59</v>
      </c>
    </row>
    <row r="702" spans="1:5">
      <c r="A702" s="148">
        <f>100000+B702*ID규칙_몬스터_레벨_단위+COUNTIF($B$4:B702,B702)</f>
        <v>169067</v>
      </c>
      <c r="B702" s="148">
        <v>69</v>
      </c>
      <c r="C702" s="148" t="str">
        <f t="shared" si="30"/>
        <v>MONSTER_NAME_169067</v>
      </c>
      <c r="D702" s="148" t="str">
        <f t="shared" si="31"/>
        <v>MONSTER_ICON_169067</v>
      </c>
      <c r="E702" s="51" t="str">
        <f>VLOOKUP(C702,STRING!$A:$B,2,0)</f>
        <v>물의 약제사 Lv.69</v>
      </c>
    </row>
    <row r="703" spans="1:5">
      <c r="A703" s="148">
        <f>100000+B703*ID규칙_몬스터_레벨_단위+COUNTIF($B$4:B703,B703)</f>
        <v>180068</v>
      </c>
      <c r="B703" s="148">
        <v>80</v>
      </c>
      <c r="C703" s="148" t="str">
        <f t="shared" si="30"/>
        <v>MONSTER_NAME_180068</v>
      </c>
      <c r="D703" s="148" t="str">
        <f t="shared" si="31"/>
        <v>MONSTER_ICON_180068</v>
      </c>
      <c r="E703" s="51" t="str">
        <f>VLOOKUP(C703,STRING!$A:$B,2,0)</f>
        <v>물의 약제사 Lv.80</v>
      </c>
    </row>
    <row r="704" spans="1:5">
      <c r="A704" s="148">
        <f>100000+B704*ID규칙_몬스터_레벨_단위+COUNTIF($B$4:B704,B704)</f>
        <v>190068</v>
      </c>
      <c r="B704" s="148">
        <v>90</v>
      </c>
      <c r="C704" s="148" t="str">
        <f t="shared" si="30"/>
        <v>MONSTER_NAME_190068</v>
      </c>
      <c r="D704" s="148" t="str">
        <f t="shared" si="31"/>
        <v>MONSTER_ICON_190068</v>
      </c>
      <c r="E704" s="51" t="str">
        <f>VLOOKUP(C704,STRING!$A:$B,2,0)</f>
        <v>물의 약제사 Lv.90</v>
      </c>
    </row>
    <row r="705" spans="1:5">
      <c r="A705" s="148">
        <f>100000+B705*ID규칙_몬스터_레벨_단위+COUNTIF($B$4:B705,B705)</f>
        <v>147058</v>
      </c>
      <c r="B705" s="148">
        <v>47</v>
      </c>
      <c r="C705" s="148" t="str">
        <f t="shared" si="30"/>
        <v>MONSTER_NAME_147058</v>
      </c>
      <c r="D705" s="148" t="str">
        <f t="shared" si="31"/>
        <v>MONSTER_ICON_147058</v>
      </c>
      <c r="E705" s="51" t="str">
        <f>VLOOKUP(C705,STRING!$A:$B,2,0)</f>
        <v>번개의 약제사 Lv.47</v>
      </c>
    </row>
    <row r="706" spans="1:5">
      <c r="A706" s="148">
        <f>100000+B706*ID규칙_몬스터_레벨_단위+COUNTIF($B$4:B706,B706)</f>
        <v>154062</v>
      </c>
      <c r="B706" s="148">
        <v>54</v>
      </c>
      <c r="C706" s="148" t="str">
        <f t="shared" ref="C706" si="34">"MONSTER_NAME_"&amp;A706</f>
        <v>MONSTER_NAME_154062</v>
      </c>
      <c r="D706" s="148" t="str">
        <f t="shared" ref="D706" si="35">"MONSTER_ICON_"&amp;A706</f>
        <v>MONSTER_ICON_154062</v>
      </c>
      <c r="E706" s="51" t="str">
        <f>VLOOKUP(C706,STRING!$A:$B,2,0)</f>
        <v>번개의 약제사 Lv.54</v>
      </c>
    </row>
    <row r="707" spans="1:5">
      <c r="A707" s="148">
        <f>100000+B707*ID규칙_몬스터_레벨_단위+COUNTIF($B$4:B707,B707)</f>
        <v>159068</v>
      </c>
      <c r="B707" s="148">
        <v>59</v>
      </c>
      <c r="C707" s="148" t="str">
        <f t="shared" si="30"/>
        <v>MONSTER_NAME_159068</v>
      </c>
      <c r="D707" s="148" t="str">
        <f t="shared" si="31"/>
        <v>MONSTER_ICON_159068</v>
      </c>
      <c r="E707" s="51" t="str">
        <f>VLOOKUP(C707,STRING!$A:$B,2,0)</f>
        <v>번개의 약제사 Lv.59</v>
      </c>
    </row>
    <row r="708" spans="1:5">
      <c r="A708" s="148">
        <f>100000+B708*ID규칙_몬스터_레벨_단위+COUNTIF($B$4:B708,B708)</f>
        <v>169068</v>
      </c>
      <c r="B708" s="148">
        <v>69</v>
      </c>
      <c r="C708" s="148" t="str">
        <f t="shared" si="30"/>
        <v>MONSTER_NAME_169068</v>
      </c>
      <c r="D708" s="148" t="str">
        <f t="shared" si="31"/>
        <v>MONSTER_ICON_169068</v>
      </c>
      <c r="E708" s="51" t="str">
        <f>VLOOKUP(C708,STRING!$A:$B,2,0)</f>
        <v>번개의 약제사 Lv.69</v>
      </c>
    </row>
    <row r="709" spans="1:5">
      <c r="A709" s="148">
        <f>100000+B709*ID규칙_몬스터_레벨_단위+COUNTIF($B$4:B709,B709)</f>
        <v>180069</v>
      </c>
      <c r="B709" s="148">
        <v>80</v>
      </c>
      <c r="C709" s="148" t="str">
        <f t="shared" si="30"/>
        <v>MONSTER_NAME_180069</v>
      </c>
      <c r="D709" s="148" t="str">
        <f t="shared" si="31"/>
        <v>MONSTER_ICON_180069</v>
      </c>
      <c r="E709" s="51" t="str">
        <f>VLOOKUP(C709,STRING!$A:$B,2,0)</f>
        <v>번개의 약제사 Lv.80</v>
      </c>
    </row>
    <row r="710" spans="1:5">
      <c r="A710" s="148">
        <f>100000+B710*ID규칙_몬스터_레벨_단위+COUNTIF($B$4:B710,B710)</f>
        <v>190069</v>
      </c>
      <c r="B710" s="148">
        <v>90</v>
      </c>
      <c r="C710" s="148" t="str">
        <f t="shared" si="30"/>
        <v>MONSTER_NAME_190069</v>
      </c>
      <c r="D710" s="148" t="str">
        <f t="shared" si="31"/>
        <v>MONSTER_ICON_190069</v>
      </c>
      <c r="E710" s="51" t="str">
        <f>VLOOKUP(C710,STRING!$A:$B,2,0)</f>
        <v>번개의 약제사 Lv.90</v>
      </c>
    </row>
    <row r="711" spans="1:5">
      <c r="A711" s="148">
        <f>100000+B711*ID규칙_몬스터_레벨_단위+COUNTIF($B$4:B711,B711)</f>
        <v>147059</v>
      </c>
      <c r="B711" s="148">
        <v>47</v>
      </c>
      <c r="C711" s="148" t="str">
        <f t="shared" si="30"/>
        <v>MONSTER_NAME_147059</v>
      </c>
      <c r="D711" s="148" t="str">
        <f t="shared" si="31"/>
        <v>MONSTER_ICON_147059</v>
      </c>
      <c r="E711" s="51" t="str">
        <f>VLOOKUP(C711,STRING!$A:$B,2,0)</f>
        <v>얼음의 약제사 Lv.47</v>
      </c>
    </row>
    <row r="712" spans="1:5">
      <c r="A712" s="148">
        <f>100000+B712*ID규칙_몬스터_레벨_단위+COUNTIF($B$4:B712,B712)</f>
        <v>154063</v>
      </c>
      <c r="B712" s="148">
        <v>54</v>
      </c>
      <c r="C712" s="148" t="str">
        <f t="shared" ref="C712" si="36">"MONSTER_NAME_"&amp;A712</f>
        <v>MONSTER_NAME_154063</v>
      </c>
      <c r="D712" s="148" t="str">
        <f t="shared" ref="D712" si="37">"MONSTER_ICON_"&amp;A712</f>
        <v>MONSTER_ICON_154063</v>
      </c>
      <c r="E712" s="51" t="str">
        <f>VLOOKUP(C712,STRING!$A:$B,2,0)</f>
        <v>얼음의 약제사 Lv.54</v>
      </c>
    </row>
    <row r="713" spans="1:5">
      <c r="A713" s="148">
        <f>100000+B713*ID규칙_몬스터_레벨_단위+COUNTIF($B$4:B713,B713)</f>
        <v>159069</v>
      </c>
      <c r="B713" s="148">
        <v>59</v>
      </c>
      <c r="C713" s="148" t="str">
        <f t="shared" si="30"/>
        <v>MONSTER_NAME_159069</v>
      </c>
      <c r="D713" s="148" t="str">
        <f t="shared" si="31"/>
        <v>MONSTER_ICON_159069</v>
      </c>
      <c r="E713" s="51" t="str">
        <f>VLOOKUP(C713,STRING!$A:$B,2,0)</f>
        <v>얼음의 약제사 Lv.59</v>
      </c>
    </row>
    <row r="714" spans="1:5">
      <c r="A714" s="148">
        <f>100000+B714*ID규칙_몬스터_레벨_단위+COUNTIF($B$4:B714,B714)</f>
        <v>169069</v>
      </c>
      <c r="B714" s="148">
        <v>69</v>
      </c>
      <c r="C714" s="148" t="str">
        <f t="shared" si="30"/>
        <v>MONSTER_NAME_169069</v>
      </c>
      <c r="D714" s="148" t="str">
        <f t="shared" si="31"/>
        <v>MONSTER_ICON_169069</v>
      </c>
      <c r="E714" s="51" t="str">
        <f>VLOOKUP(C714,STRING!$A:$B,2,0)</f>
        <v>얼음의 약제사 Lv.69</v>
      </c>
    </row>
    <row r="715" spans="1:5">
      <c r="A715" s="148">
        <f>100000+B715*ID규칙_몬스터_레벨_단위+COUNTIF($B$4:B715,B715)</f>
        <v>180070</v>
      </c>
      <c r="B715" s="148">
        <v>80</v>
      </c>
      <c r="C715" s="148" t="str">
        <f t="shared" si="30"/>
        <v>MONSTER_NAME_180070</v>
      </c>
      <c r="D715" s="148" t="str">
        <f t="shared" si="31"/>
        <v>MONSTER_ICON_180070</v>
      </c>
      <c r="E715" s="51" t="str">
        <f>VLOOKUP(C715,STRING!$A:$B,2,0)</f>
        <v>얼음의 약제사 Lv.80</v>
      </c>
    </row>
    <row r="716" spans="1:5">
      <c r="A716" s="148">
        <f>100000+B716*ID규칙_몬스터_레벨_단위+COUNTIF($B$4:B716,B716)</f>
        <v>190070</v>
      </c>
      <c r="B716" s="148">
        <v>90</v>
      </c>
      <c r="C716" s="148" t="str">
        <f t="shared" si="30"/>
        <v>MONSTER_NAME_190070</v>
      </c>
      <c r="D716" s="148" t="str">
        <f t="shared" si="31"/>
        <v>MONSTER_ICON_190070</v>
      </c>
      <c r="E716" s="51" t="str">
        <f>VLOOKUP(C716,STRING!$A:$B,2,0)</f>
        <v>얼음의 약제사 Lv.90</v>
      </c>
    </row>
    <row r="717" spans="1:5">
      <c r="A717" s="148">
        <f>100000+B717*ID규칙_몬스터_레벨_단위+COUNTIF($B$4:B717,B717)</f>
        <v>147060</v>
      </c>
      <c r="B717" s="148">
        <v>47</v>
      </c>
      <c r="C717" s="148" t="str">
        <f t="shared" si="30"/>
        <v>MONSTER_NAME_147060</v>
      </c>
      <c r="D717" s="148" t="str">
        <f t="shared" si="31"/>
        <v>MONSTER_ICON_147060</v>
      </c>
      <c r="E717" s="51" t="str">
        <f>VLOOKUP(C717,STRING!$A:$B,2,0)</f>
        <v>허드레꾼 Lv.47</v>
      </c>
    </row>
    <row r="718" spans="1:5">
      <c r="A718" s="148">
        <f>100000+B718*ID규칙_몬스터_레벨_단위+COUNTIF($B$4:B718,B718)</f>
        <v>159070</v>
      </c>
      <c r="B718" s="148">
        <v>59</v>
      </c>
      <c r="C718" s="148" t="str">
        <f t="shared" ref="C718:C725" si="38">"MONSTER_NAME_"&amp;A718</f>
        <v>MONSTER_NAME_159070</v>
      </c>
      <c r="D718" s="148" t="str">
        <f t="shared" ref="D718:D725" si="39">"MONSTER_ICON_"&amp;A718</f>
        <v>MONSTER_ICON_159070</v>
      </c>
      <c r="E718" s="51" t="str">
        <f>VLOOKUP(C718,STRING!$A:$B,2,0)</f>
        <v>허드레꾼 Lv.59</v>
      </c>
    </row>
    <row r="719" spans="1:5">
      <c r="A719" s="148">
        <f>100000+B719*ID규칙_몬스터_레벨_단위+COUNTIF($B$4:B719,B719)</f>
        <v>169070</v>
      </c>
      <c r="B719" s="148">
        <v>69</v>
      </c>
      <c r="C719" s="148" t="str">
        <f t="shared" si="38"/>
        <v>MONSTER_NAME_169070</v>
      </c>
      <c r="D719" s="148" t="str">
        <f t="shared" si="39"/>
        <v>MONSTER_ICON_169070</v>
      </c>
      <c r="E719" s="51" t="str">
        <f>VLOOKUP(C719,STRING!$A:$B,2,0)</f>
        <v>허드레꾼 Lv.69</v>
      </c>
    </row>
    <row r="720" spans="1:5">
      <c r="A720" s="148">
        <f>100000+B720*ID규칙_몬스터_레벨_단위+COUNTIF($B$4:B720,B720)</f>
        <v>147061</v>
      </c>
      <c r="B720" s="148">
        <v>47</v>
      </c>
      <c r="C720" s="148" t="str">
        <f t="shared" si="38"/>
        <v>MONSTER_NAME_147061</v>
      </c>
      <c r="D720" s="148" t="str">
        <f t="shared" si="39"/>
        <v>MONSTER_ICON_147061</v>
      </c>
      <c r="E720" s="51" t="str">
        <f>VLOOKUP(C720,STRING!$A:$B,2,0)</f>
        <v>무덤 도굴자 Lv.47</v>
      </c>
    </row>
    <row r="721" spans="1:5">
      <c r="A721" s="148">
        <f>100000+B721*ID규칙_몬스터_레벨_단위+COUNTIF($B$4:B721,B721)</f>
        <v>159071</v>
      </c>
      <c r="B721" s="148">
        <v>59</v>
      </c>
      <c r="C721" s="148" t="str">
        <f t="shared" si="38"/>
        <v>MONSTER_NAME_159071</v>
      </c>
      <c r="D721" s="148" t="str">
        <f t="shared" si="39"/>
        <v>MONSTER_ICON_159071</v>
      </c>
      <c r="E721" s="51" t="str">
        <f>VLOOKUP(C721,STRING!$A:$B,2,0)</f>
        <v>무덤 도굴자 Lv.59</v>
      </c>
    </row>
    <row r="722" spans="1:5">
      <c r="A722" s="148">
        <f>100000+B722*ID규칙_몬스터_레벨_단위+COUNTIF($B$4:B722,B722)</f>
        <v>169071</v>
      </c>
      <c r="B722" s="148">
        <v>69</v>
      </c>
      <c r="C722" s="148" t="str">
        <f t="shared" si="38"/>
        <v>MONSTER_NAME_169071</v>
      </c>
      <c r="D722" s="148" t="str">
        <f t="shared" si="39"/>
        <v>MONSTER_ICON_169071</v>
      </c>
      <c r="E722" s="51" t="str">
        <f>VLOOKUP(C722,STRING!$A:$B,2,0)</f>
        <v>무덤 도굴자 Lv.69</v>
      </c>
    </row>
    <row r="723" spans="1:5">
      <c r="A723" s="148">
        <f>100000+B723*ID규칙_몬스터_레벨_단위+COUNTIF($B$4:B723,B723)</f>
        <v>180071</v>
      </c>
      <c r="B723" s="148">
        <v>80</v>
      </c>
      <c r="C723" s="148" t="str">
        <f t="shared" ref="C723:C724" si="40">"MONSTER_NAME_"&amp;A723</f>
        <v>MONSTER_NAME_180071</v>
      </c>
      <c r="D723" s="148" t="str">
        <f t="shared" ref="D723:D724" si="41">"MONSTER_ICON_"&amp;A723</f>
        <v>MONSTER_ICON_180071</v>
      </c>
      <c r="E723" s="51" t="str">
        <f>VLOOKUP(C723,STRING!$A:$B,2,0)</f>
        <v>바다의 남아 Lv.80</v>
      </c>
    </row>
    <row r="724" spans="1:5">
      <c r="A724" s="148">
        <f>100000+B724*ID규칙_몬스터_레벨_단위+COUNTIF($B$4:B724,B724)</f>
        <v>190071</v>
      </c>
      <c r="B724" s="148">
        <v>90</v>
      </c>
      <c r="C724" s="148" t="str">
        <f t="shared" si="40"/>
        <v>MONSTER_NAME_190071</v>
      </c>
      <c r="D724" s="148" t="str">
        <f t="shared" si="41"/>
        <v>MONSTER_ICON_190071</v>
      </c>
      <c r="E724" s="51" t="str">
        <f>VLOOKUP(C724,STRING!$A:$B,2,0)</f>
        <v>바다의 남아 Lv.90</v>
      </c>
    </row>
    <row r="725" spans="1:5">
      <c r="A725" s="148">
        <f>100000+B725*ID규칙_몬스터_레벨_단위+COUNTIF($B$4:B725,B725)</f>
        <v>147062</v>
      </c>
      <c r="B725" s="148">
        <v>47</v>
      </c>
      <c r="C725" s="148" t="str">
        <f t="shared" si="38"/>
        <v>MONSTER_NAME_147062</v>
      </c>
      <c r="D725" s="148" t="str">
        <f t="shared" si="39"/>
        <v>MONSTER_ICON_147062</v>
      </c>
      <c r="E725" s="51" t="str">
        <f>VLOOKUP(C725,STRING!$A:$B,2,0)</f>
        <v>분쇄자 Lv.47</v>
      </c>
    </row>
    <row r="726" spans="1:5">
      <c r="A726" s="148">
        <f>100000+B726*ID규칙_몬스터_레벨_단위+COUNTIF($B$4:B726,B726)</f>
        <v>159072</v>
      </c>
      <c r="B726" s="148">
        <v>59</v>
      </c>
      <c r="C726" s="148" t="str">
        <f t="shared" ref="C726:C727" si="42">"MONSTER_NAME_"&amp;A726</f>
        <v>MONSTER_NAME_159072</v>
      </c>
      <c r="D726" s="148" t="str">
        <f t="shared" ref="D726:D727" si="43">"MONSTER_ICON_"&amp;A726</f>
        <v>MONSTER_ICON_159072</v>
      </c>
      <c r="E726" s="51" t="str">
        <f>VLOOKUP(C726,STRING!$A:$B,2,0)</f>
        <v>분쇄자 Lv.59</v>
      </c>
    </row>
    <row r="727" spans="1:5">
      <c r="A727" s="148">
        <f>100000+B727*ID규칙_몬스터_레벨_단위+COUNTIF($B$4:B727,B727)</f>
        <v>169072</v>
      </c>
      <c r="B727" s="148">
        <v>69</v>
      </c>
      <c r="C727" s="148" t="str">
        <f t="shared" si="42"/>
        <v>MONSTER_NAME_169072</v>
      </c>
      <c r="D727" s="148" t="str">
        <f t="shared" si="43"/>
        <v>MONSTER_ICON_169072</v>
      </c>
      <c r="E727" s="51" t="str">
        <f>VLOOKUP(C727,STRING!$A:$B,2,0)</f>
        <v>분쇄자 Lv.69</v>
      </c>
    </row>
    <row r="728" spans="1:5">
      <c r="A728" s="148">
        <f>100000+B728*ID규칙_몬스터_레벨_단위+COUNTIF($B$4:B728,B728)</f>
        <v>154064</v>
      </c>
      <c r="B728" s="148">
        <v>54</v>
      </c>
      <c r="C728" s="148" t="str">
        <f t="shared" si="26"/>
        <v>MONSTER_NAME_154064</v>
      </c>
      <c r="D728" s="148" t="str">
        <f t="shared" si="27"/>
        <v>MONSTER_ICON_154064</v>
      </c>
      <c r="E728" s="51" t="str">
        <f>VLOOKUP(C728,STRING!$A:$B,2,0)</f>
        <v>칼잡이 Lv.54</v>
      </c>
    </row>
    <row r="729" spans="1:5">
      <c r="A729" s="148">
        <f>100000+B729*ID규칙_몬스터_레벨_단위+COUNTIF($B$4:B729,B729)</f>
        <v>154065</v>
      </c>
      <c r="B729" s="148">
        <v>54</v>
      </c>
      <c r="C729" s="148" t="str">
        <f t="shared" si="26"/>
        <v>MONSTER_NAME_154065</v>
      </c>
      <c r="D729" s="148" t="str">
        <f t="shared" si="27"/>
        <v>MONSTER_ICON_154065</v>
      </c>
      <c r="E729" s="51" t="str">
        <f>VLOOKUP(C729,STRING!$A:$B,2,0)</f>
        <v>방화범 Lv.54</v>
      </c>
    </row>
    <row r="730" spans="1:5">
      <c r="A730" s="148">
        <f>100000+B730*ID규칙_몬스터_레벨_단위+COUNTIF($B$4:B730,B730)</f>
        <v>171051</v>
      </c>
      <c r="B730" s="148">
        <v>71</v>
      </c>
      <c r="C730" s="148" t="str">
        <f t="shared" si="26"/>
        <v>MONSTER_NAME_171051</v>
      </c>
      <c r="D730" s="148" t="str">
        <f t="shared" si="27"/>
        <v>MONSTER_ICON_171051</v>
      </c>
      <c r="E730" s="51" t="str">
        <f>VLOOKUP(C730,STRING!$A:$B,2,0)</f>
        <v>방화범 Lv.71</v>
      </c>
    </row>
    <row r="731" spans="1:5">
      <c r="A731" s="148">
        <f>100000+B731*ID규칙_몬스터_레벨_단위+COUNTIF($B$4:B731,B731)</f>
        <v>154066</v>
      </c>
      <c r="B731" s="148">
        <v>54</v>
      </c>
      <c r="C731" s="148" t="str">
        <f t="shared" si="26"/>
        <v>MONSTER_NAME_154066</v>
      </c>
      <c r="D731" s="148" t="str">
        <f t="shared" si="27"/>
        <v>MONSTER_ICON_154066</v>
      </c>
      <c r="E731" s="51" t="str">
        <f>VLOOKUP(C731,STRING!$A:$B,2,0)</f>
        <v>잔재주꾼 Lv.54</v>
      </c>
    </row>
    <row r="732" spans="1:5">
      <c r="A732" s="148">
        <f>100000+B732*ID규칙_몬스터_레벨_단위+COUNTIF($B$4:B732,B732)</f>
        <v>171052</v>
      </c>
      <c r="B732" s="148">
        <v>71</v>
      </c>
      <c r="C732" s="148" t="str">
        <f t="shared" si="26"/>
        <v>MONSTER_NAME_171052</v>
      </c>
      <c r="D732" s="148" t="str">
        <f t="shared" si="27"/>
        <v>MONSTER_ICON_171052</v>
      </c>
      <c r="E732" s="51" t="str">
        <f>VLOOKUP(C732,STRING!$A:$B,2,0)</f>
        <v>잔재주꾼 Lv.71</v>
      </c>
    </row>
    <row r="733" spans="1:5">
      <c r="A733" s="148">
        <f>100000+B733*ID규칙_몬스터_레벨_단위+COUNTIF($B$4:B733,B733)</f>
        <v>171053</v>
      </c>
      <c r="B733" s="148">
        <v>71</v>
      </c>
      <c r="C733" s="148" t="str">
        <f t="shared" si="26"/>
        <v>MONSTER_NAME_171053</v>
      </c>
      <c r="D733" s="148" t="str">
        <f t="shared" si="27"/>
        <v>MONSTER_ICON_171053</v>
      </c>
      <c r="E733" s="51" t="str">
        <f>VLOOKUP(C733,STRING!$A:$B,2,0)</f>
        <v>염위 Lv.71</v>
      </c>
    </row>
    <row r="734" spans="1:5">
      <c r="A734" s="148">
        <f>100000+B734*ID규칙_몬스터_레벨_단위+COUNTIF($B$4:B734,B734)</f>
        <v>188063</v>
      </c>
      <c r="B734" s="148">
        <v>88</v>
      </c>
      <c r="C734" s="148" t="str">
        <f t="shared" si="26"/>
        <v>MONSTER_NAME_188063</v>
      </c>
      <c r="D734" s="148" t="str">
        <f t="shared" si="27"/>
        <v>MONSTER_ICON_188063</v>
      </c>
      <c r="E734" s="51" t="str">
        <f>VLOOKUP(C734,STRING!$A:$B,2,0)</f>
        <v>염위 Lv.88</v>
      </c>
    </row>
    <row r="735" spans="1:5">
      <c r="A735" s="148">
        <f>100000+B735*ID규칙_몬스터_레벨_단위+COUNTIF($B$4:B735,B735)</f>
        <v>188064</v>
      </c>
      <c r="B735" s="148">
        <v>88</v>
      </c>
      <c r="C735" s="148" t="str">
        <f t="shared" si="26"/>
        <v>MONSTER_NAME_188064</v>
      </c>
      <c r="D735" s="148" t="str">
        <f t="shared" si="27"/>
        <v>MONSTER_ICON_188064</v>
      </c>
      <c r="E735" s="51" t="str">
        <f>VLOOKUP(C735,STRING!$A:$B,2,0)</f>
        <v>뇌무 Lv.88</v>
      </c>
    </row>
    <row r="736" spans="1:5">
      <c r="A736" s="148">
        <f>100000+B736*ID규칙_몬스터_레벨_단위+COUNTIF($B$4:B736,B736)</f>
        <v>169073</v>
      </c>
      <c r="B736" s="148">
        <v>69</v>
      </c>
      <c r="C736" s="148" t="str">
        <f t="shared" si="26"/>
        <v>MONSTER_NAME_169073</v>
      </c>
      <c r="D736" s="148" t="str">
        <f t="shared" si="27"/>
        <v>MONSTER_ICON_169073</v>
      </c>
      <c r="E736" s="51" t="str">
        <f>VLOOKUP(C736,STRING!$A:$B,2,0)</f>
        <v>선봉 부월수 Lv.69</v>
      </c>
    </row>
    <row r="737" spans="1:5">
      <c r="A737" s="148">
        <f>100000+B737*ID규칙_몬스터_레벨_단위+COUNTIF($B$4:B737,B737)</f>
        <v>159073</v>
      </c>
      <c r="B737" s="148">
        <v>59</v>
      </c>
      <c r="C737" s="148" t="str">
        <f t="shared" si="26"/>
        <v>MONSTER_NAME_159073</v>
      </c>
      <c r="D737" s="148" t="str">
        <f t="shared" si="27"/>
        <v>MONSTER_ICON_159073</v>
      </c>
      <c r="E737" s="51" t="str">
        <f>VLOOKUP(C737,STRING!$A:$B,2,0)</f>
        <v>석궁병 Lv.59</v>
      </c>
    </row>
    <row r="738" spans="1:5">
      <c r="A738" s="148">
        <f>100000+B738*ID규칙_몬스터_레벨_단위+COUNTIF($B$4:B738,B738)</f>
        <v>169074</v>
      </c>
      <c r="B738" s="148">
        <v>69</v>
      </c>
      <c r="C738" s="148" t="str">
        <f t="shared" si="26"/>
        <v>MONSTER_NAME_169074</v>
      </c>
      <c r="D738" s="148" t="str">
        <f t="shared" si="27"/>
        <v>MONSTER_ICON_169074</v>
      </c>
      <c r="E738" s="51" t="str">
        <f>VLOOKUP(C738,STRING!$A:$B,2,0)</f>
        <v>석궁병 Lv.69</v>
      </c>
    </row>
    <row r="739" spans="1:5">
      <c r="A739" s="148">
        <f>100000+B739*ID규칙_몬스터_레벨_단위+COUNTIF($B$4:B739,B739)</f>
        <v>180072</v>
      </c>
      <c r="B739" s="148">
        <v>80</v>
      </c>
      <c r="C739" s="148" t="str">
        <f t="shared" si="26"/>
        <v>MONSTER_NAME_180072</v>
      </c>
      <c r="D739" s="148" t="str">
        <f t="shared" si="27"/>
        <v>MONSTER_ICON_180072</v>
      </c>
      <c r="E739" s="51" t="str">
        <f>VLOOKUP(C739,STRING!$A:$B,2,0)</f>
        <v>석궁병 Lv.80</v>
      </c>
    </row>
    <row r="740" spans="1:5">
      <c r="A740" s="148">
        <f>100000+B740*ID규칙_몬스터_레벨_단위+COUNTIF($B$4:B740,B740)</f>
        <v>159074</v>
      </c>
      <c r="B740" s="148">
        <v>59</v>
      </c>
      <c r="C740" s="148" t="str">
        <f t="shared" si="26"/>
        <v>MONSTER_NAME_159074</v>
      </c>
      <c r="D740" s="148" t="str">
        <f t="shared" si="27"/>
        <v>MONSTER_ICON_159074</v>
      </c>
      <c r="E740" s="51" t="str">
        <f>VLOOKUP(C740,STRING!$A:$B,2,0)</f>
        <v>까마귀 부리 창병 Lv.59</v>
      </c>
    </row>
    <row r="741" spans="1:5">
      <c r="A741" s="148">
        <f>100000+B741*ID규칙_몬스터_레벨_단위+COUNTIF($B$4:B741,B741)</f>
        <v>169075</v>
      </c>
      <c r="B741" s="148">
        <v>69</v>
      </c>
      <c r="C741" s="148" t="str">
        <f t="shared" si="26"/>
        <v>MONSTER_NAME_169075</v>
      </c>
      <c r="D741" s="148" t="str">
        <f t="shared" si="27"/>
        <v>MONSTER_ICON_169075</v>
      </c>
      <c r="E741" s="51" t="str">
        <f>VLOOKUP(C741,STRING!$A:$B,2,0)</f>
        <v>까마귀 부리 창병 Lv.69</v>
      </c>
    </row>
    <row r="742" spans="1:5">
      <c r="A742" s="148">
        <f>100000+B742*ID규칙_몬스터_레벨_단위+COUNTIF($B$4:B742,B742)</f>
        <v>180073</v>
      </c>
      <c r="B742" s="148">
        <v>80</v>
      </c>
      <c r="C742" s="148" t="str">
        <f t="shared" si="26"/>
        <v>MONSTER_NAME_180073</v>
      </c>
      <c r="D742" s="148" t="str">
        <f t="shared" si="27"/>
        <v>MONSTER_ICON_180073</v>
      </c>
      <c r="E742" s="51" t="str">
        <f>VLOOKUP(C742,STRING!$A:$B,2,0)</f>
        <v>까마귀 부리 창병 Lv.80</v>
      </c>
    </row>
    <row r="743" spans="1:5">
      <c r="A743" s="148">
        <f>100000+B743*ID규칙_몬스터_레벨_단위+COUNTIF($B$4:B743,B743)</f>
        <v>180074</v>
      </c>
      <c r="B743" s="148">
        <v>80</v>
      </c>
      <c r="C743" s="148" t="str">
        <f t="shared" si="26"/>
        <v>MONSTER_NAME_180074</v>
      </c>
      <c r="D743" s="148" t="str">
        <f t="shared" si="27"/>
        <v>MONSTER_ICON_180074</v>
      </c>
      <c r="E743" s="51" t="str">
        <f>VLOOKUP(C743,STRING!$A:$B,2,0)</f>
        <v>진의 파괴자 Lv.80</v>
      </c>
    </row>
    <row r="744" spans="1:5">
      <c r="A744" s="148">
        <f>100000+B744*ID규칙_몬스터_레벨_단위+COUNTIF($B$4:B744,B744)</f>
        <v>159075</v>
      </c>
      <c r="B744" s="148">
        <v>59</v>
      </c>
      <c r="C744" s="148" t="str">
        <f t="shared" si="26"/>
        <v>MONSTER_NAME_159075</v>
      </c>
      <c r="D744" s="148" t="str">
        <f t="shared" si="27"/>
        <v>MONSTER_ICON_159075</v>
      </c>
      <c r="E744" s="51" t="str">
        <f>VLOOKUP(C744,STRING!$A:$B,2,0)</f>
        <v>춤추는 칼 Lv.59</v>
      </c>
    </row>
    <row r="745" spans="1:5">
      <c r="A745" s="148">
        <f>100000+B745*ID규칙_몬스터_레벨_단위+COUNTIF($B$4:B745,B745)</f>
        <v>169076</v>
      </c>
      <c r="B745" s="148">
        <v>69</v>
      </c>
      <c r="C745" s="148" t="str">
        <f t="shared" si="26"/>
        <v>MONSTER_NAME_169076</v>
      </c>
      <c r="D745" s="148" t="str">
        <f t="shared" si="27"/>
        <v>MONSTER_ICON_169076</v>
      </c>
      <c r="E745" s="51" t="str">
        <f>VLOOKUP(C745,STRING!$A:$B,2,0)</f>
        <v>춤추는 칼 Lv.69</v>
      </c>
    </row>
    <row r="746" spans="1:5">
      <c r="A746" s="148">
        <f>100000+B746*ID규칙_몬스터_레벨_단위+COUNTIF($B$4:B746,B746)</f>
        <v>190072</v>
      </c>
      <c r="B746" s="148">
        <v>90</v>
      </c>
      <c r="C746" s="148" t="str">
        <f t="shared" si="26"/>
        <v>MONSTER_NAME_190072</v>
      </c>
      <c r="D746" s="148" t="str">
        <f t="shared" si="27"/>
        <v>MONSTER_ICON_190072</v>
      </c>
      <c r="E746" s="51" t="str">
        <f>VLOOKUP(C746,STRING!$A:$B,2,0)</f>
        <v>춤추는 칼 Lv.90</v>
      </c>
    </row>
    <row r="747" spans="1:5">
      <c r="A747" s="148">
        <f>100000+B747*ID규칙_몬스터_레벨_단위+COUNTIF($B$4:B747,B747)</f>
        <v>169077</v>
      </c>
      <c r="B747" s="148">
        <v>69</v>
      </c>
      <c r="C747" s="148" t="str">
        <f t="shared" si="26"/>
        <v>MONSTER_NAME_169077</v>
      </c>
      <c r="D747" s="148" t="str">
        <f t="shared" si="27"/>
        <v>MONSTER_ICON_169077</v>
      </c>
      <c r="E747" s="51" t="str">
        <f>VLOOKUP(C747,STRING!$A:$B,2,0)</f>
        <v>사막의 물 Lv.69</v>
      </c>
    </row>
    <row r="748" spans="1:5">
      <c r="A748" s="148">
        <f>100000+B748*ID규칙_몬스터_레벨_단위+COUNTIF($B$4:B748,B748)</f>
        <v>180075</v>
      </c>
      <c r="B748" s="148">
        <v>80</v>
      </c>
      <c r="C748" s="148" t="str">
        <f t="shared" si="26"/>
        <v>MONSTER_NAME_180075</v>
      </c>
      <c r="D748" s="148" t="str">
        <f t="shared" si="27"/>
        <v>MONSTER_ICON_180075</v>
      </c>
      <c r="E748" s="51" t="str">
        <f>VLOOKUP(C748,STRING!$A:$B,2,0)</f>
        <v>사막의 물 Lv.80</v>
      </c>
    </row>
    <row r="749" spans="1:5">
      <c r="A749" s="148">
        <f>100000+B749*ID규칙_몬스터_레벨_단위+COUNTIF($B$4:B749,B749)</f>
        <v>190073</v>
      </c>
      <c r="B749" s="148">
        <v>90</v>
      </c>
      <c r="C749" s="148" t="str">
        <f t="shared" si="26"/>
        <v>MONSTER_NAME_190073</v>
      </c>
      <c r="D749" s="148" t="str">
        <f t="shared" si="27"/>
        <v>MONSTER_ICON_190073</v>
      </c>
      <c r="E749" s="51" t="str">
        <f>VLOOKUP(C749,STRING!$A:$B,2,0)</f>
        <v>사막의 물 Lv.90</v>
      </c>
    </row>
    <row r="750" spans="1:5">
      <c r="A750" s="148">
        <f>100000+B750*ID규칙_몬스터_레벨_단위+COUNTIF($B$4:B750,B750)</f>
        <v>159076</v>
      </c>
      <c r="B750" s="148">
        <v>59</v>
      </c>
      <c r="C750" s="148" t="str">
        <f t="shared" si="26"/>
        <v>MONSTER_NAME_159076</v>
      </c>
      <c r="D750" s="148" t="str">
        <f t="shared" si="27"/>
        <v>MONSTER_ICON_159076</v>
      </c>
      <c r="E750" s="51" t="str">
        <f>VLOOKUP(C750,STRING!$A:$B,2,0)</f>
        <v>태양의 서리 Lv.59</v>
      </c>
    </row>
    <row r="751" spans="1:5">
      <c r="A751" s="148">
        <f>100000+B751*ID규칙_몬스터_레벨_단위+COUNTIF($B$4:B751,B751)</f>
        <v>169078</v>
      </c>
      <c r="B751" s="148">
        <v>69</v>
      </c>
      <c r="C751" s="148" t="str">
        <f t="shared" si="26"/>
        <v>MONSTER_NAME_169078</v>
      </c>
      <c r="D751" s="148" t="str">
        <f t="shared" si="27"/>
        <v>MONSTER_ICON_169078</v>
      </c>
      <c r="E751" s="51" t="str">
        <f>VLOOKUP(C751,STRING!$A:$B,2,0)</f>
        <v>태양의 서리 Lv.69</v>
      </c>
    </row>
    <row r="752" spans="1:5">
      <c r="A752" s="148">
        <f>100000+B752*ID규칙_몬스터_레벨_단위+COUNTIF($B$4:B752,B752)</f>
        <v>180076</v>
      </c>
      <c r="B752" s="148">
        <v>80</v>
      </c>
      <c r="C752" s="148" t="str">
        <f t="shared" si="26"/>
        <v>MONSTER_NAME_180076</v>
      </c>
      <c r="D752" s="148" t="str">
        <f t="shared" si="27"/>
        <v>MONSTER_ICON_180076</v>
      </c>
      <c r="E752" s="51" t="str">
        <f>VLOOKUP(C752,STRING!$A:$B,2,0)</f>
        <v>태양의 서리 Lv.80</v>
      </c>
    </row>
    <row r="753" spans="1:5">
      <c r="A753" s="148">
        <f>100000+B753*ID규칙_몬스터_레벨_단위+COUNTIF($B$4:B753,B753)</f>
        <v>190074</v>
      </c>
      <c r="B753" s="148">
        <v>90</v>
      </c>
      <c r="C753" s="148" t="str">
        <f t="shared" si="26"/>
        <v>MONSTER_NAME_190074</v>
      </c>
      <c r="D753" s="148" t="str">
        <f t="shared" si="27"/>
        <v>MONSTER_ICON_190074</v>
      </c>
      <c r="E753" s="51" t="str">
        <f>VLOOKUP(C753,STRING!$A:$B,2,0)</f>
        <v>태양의 서리 Lv.90</v>
      </c>
    </row>
    <row r="754" spans="1:5">
      <c r="A754" s="148">
        <f>100000+B754*ID규칙_몬스터_레벨_단위+COUNTIF($B$4:B754,B754)</f>
        <v>159077</v>
      </c>
      <c r="B754" s="148">
        <v>59</v>
      </c>
      <c r="C754" s="148" t="str">
        <f t="shared" si="26"/>
        <v>MONSTER_NAME_159077</v>
      </c>
      <c r="D754" s="148" t="str">
        <f t="shared" si="27"/>
        <v>MONSTER_ICON_159077</v>
      </c>
      <c r="E754" s="51" t="str">
        <f>VLOOKUP(C754,STRING!$A:$B,2,0)</f>
        <v>낮을 밝히는 번개 Lv.59</v>
      </c>
    </row>
    <row r="755" spans="1:5">
      <c r="A755" s="148">
        <f>100000+B755*ID규칙_몬스터_레벨_단위+COUNTIF($B$4:B755,B755)</f>
        <v>169079</v>
      </c>
      <c r="B755" s="148">
        <v>69</v>
      </c>
      <c r="C755" s="148" t="str">
        <f t="shared" si="26"/>
        <v>MONSTER_NAME_169079</v>
      </c>
      <c r="D755" s="148" t="str">
        <f t="shared" si="27"/>
        <v>MONSTER_ICON_169079</v>
      </c>
      <c r="E755" s="51" t="str">
        <f>VLOOKUP(C755,STRING!$A:$B,2,0)</f>
        <v>낮을 밝히는 번개 Lv.69</v>
      </c>
    </row>
    <row r="756" spans="1:5">
      <c r="A756" s="148">
        <f>100000+B756*ID규칙_몬스터_레벨_단위+COUNTIF($B$4:B756,B756)</f>
        <v>180077</v>
      </c>
      <c r="B756" s="148">
        <v>80</v>
      </c>
      <c r="C756" s="148" t="str">
        <f t="shared" si="26"/>
        <v>MONSTER_NAME_180077</v>
      </c>
      <c r="D756" s="148" t="str">
        <f t="shared" si="27"/>
        <v>MONSTER_ICON_180077</v>
      </c>
      <c r="E756" s="51" t="str">
        <f>VLOOKUP(C756,STRING!$A:$B,2,0)</f>
        <v>낮을 밝히는 번개 Lv.80</v>
      </c>
    </row>
    <row r="757" spans="1:5">
      <c r="A757" s="148">
        <f>100000+B757*ID규칙_몬스터_레벨_단위+COUNTIF($B$4:B757,B757)</f>
        <v>190075</v>
      </c>
      <c r="B757" s="148">
        <v>90</v>
      </c>
      <c r="C757" s="148" t="str">
        <f t="shared" si="26"/>
        <v>MONSTER_NAME_190075</v>
      </c>
      <c r="D757" s="148" t="str">
        <f t="shared" si="27"/>
        <v>MONSTER_ICON_190075</v>
      </c>
      <c r="E757" s="51" t="str">
        <f>VLOOKUP(C757,STRING!$A:$B,2,0)</f>
        <v>낮을 밝히는 번개 Lv.90</v>
      </c>
    </row>
    <row r="758" spans="1:5">
      <c r="A758" s="148">
        <f>100000+B758*ID규칙_몬스터_레벨_단위+COUNTIF($B$4:B758,B758)</f>
        <v>115047</v>
      </c>
      <c r="B758" s="148">
        <v>15</v>
      </c>
      <c r="C758" s="148" t="str">
        <f t="shared" si="26"/>
        <v>MONSTER_NAME_115047</v>
      </c>
      <c r="D758" s="148" t="str">
        <f t="shared" si="27"/>
        <v>MONSTER_ICON_115047</v>
      </c>
      <c r="E758" s="51" t="str">
        <f>VLOOKUP(C758,STRING!$A:$B,2,0)</f>
        <v>뜨거운 구라구라꽃 Lv.15</v>
      </c>
    </row>
    <row r="759" spans="1:5">
      <c r="A759" s="148">
        <f>100000+B759*ID규칙_몬스터_레벨_단위+COUNTIF($B$4:B759,B759)</f>
        <v>134047</v>
      </c>
      <c r="B759" s="148">
        <v>34</v>
      </c>
      <c r="C759" s="148" t="str">
        <f t="shared" si="26"/>
        <v>MONSTER_NAME_134047</v>
      </c>
      <c r="D759" s="148" t="str">
        <f t="shared" si="27"/>
        <v>MONSTER_ICON_134047</v>
      </c>
      <c r="E759" s="51" t="str">
        <f>VLOOKUP(C759,STRING!$A:$B,2,0)</f>
        <v>뜨거운 구라구라꽃 Lv.34</v>
      </c>
    </row>
    <row r="760" spans="1:5">
      <c r="A760" s="148">
        <f>100000+B760*ID규칙_몬스터_레벨_단위+COUNTIF($B$4:B760,B760)</f>
        <v>136051</v>
      </c>
      <c r="B760" s="148">
        <v>36</v>
      </c>
      <c r="C760" s="148" t="str">
        <f t="shared" si="26"/>
        <v>MONSTER_NAME_136051</v>
      </c>
      <c r="D760" s="148" t="str">
        <f t="shared" si="27"/>
        <v>MONSTER_ICON_136051</v>
      </c>
      <c r="E760" s="51" t="str">
        <f>VLOOKUP(C760,STRING!$A:$B,2,0)</f>
        <v>뜨거운 구라구라꽃 Lv.36</v>
      </c>
    </row>
    <row r="761" spans="1:5">
      <c r="A761" s="148">
        <f>100000+B761*ID규칙_몬스터_레벨_단위+COUNTIF($B$4:B761,B761)</f>
        <v>138060</v>
      </c>
      <c r="B761" s="148">
        <v>38</v>
      </c>
      <c r="C761" s="148" t="str">
        <f t="shared" si="26"/>
        <v>MONSTER_NAME_138060</v>
      </c>
      <c r="D761" s="148" t="str">
        <f t="shared" si="27"/>
        <v>MONSTER_ICON_138060</v>
      </c>
      <c r="E761" s="51" t="str">
        <f>VLOOKUP(C761,STRING!$A:$B,2,0)</f>
        <v>뜨거운 구라구라꽃 Lv.38</v>
      </c>
    </row>
    <row r="762" spans="1:5">
      <c r="A762" s="148">
        <f>100000+B762*ID규칙_몬스터_레벨_단위+COUNTIF($B$4:B762,B762)</f>
        <v>147063</v>
      </c>
      <c r="B762" s="148">
        <v>47</v>
      </c>
      <c r="C762" s="148" t="str">
        <f t="shared" si="26"/>
        <v>MONSTER_NAME_147063</v>
      </c>
      <c r="D762" s="148" t="str">
        <f t="shared" si="27"/>
        <v>MONSTER_ICON_147063</v>
      </c>
      <c r="E762" s="51" t="str">
        <f>VLOOKUP(C762,STRING!$A:$B,2,0)</f>
        <v>뜨거운 구라구라꽃 Lv.47</v>
      </c>
    </row>
    <row r="763" spans="1:5">
      <c r="A763" s="148">
        <f>100000+B763*ID규칙_몬스터_레벨_단위+COUNTIF($B$4:B763,B763)</f>
        <v>154067</v>
      </c>
      <c r="B763" s="148">
        <v>54</v>
      </c>
      <c r="C763" s="148" t="str">
        <f t="shared" si="26"/>
        <v>MONSTER_NAME_154067</v>
      </c>
      <c r="D763" s="148" t="str">
        <f t="shared" si="27"/>
        <v>MONSTER_ICON_154067</v>
      </c>
      <c r="E763" s="51" t="str">
        <f>VLOOKUP(C763,STRING!$A:$B,2,0)</f>
        <v>뜨거운 구라구라꽃 Lv.54</v>
      </c>
    </row>
    <row r="764" spans="1:5">
      <c r="A764" s="148">
        <f>100000+B764*ID규칙_몬스터_레벨_단위+COUNTIF($B$4:B764,B764)</f>
        <v>159078</v>
      </c>
      <c r="B764" s="148">
        <v>59</v>
      </c>
      <c r="C764" s="148" t="str">
        <f t="shared" si="26"/>
        <v>MONSTER_NAME_159078</v>
      </c>
      <c r="D764" s="148" t="str">
        <f t="shared" si="27"/>
        <v>MONSTER_ICON_159078</v>
      </c>
      <c r="E764" s="51" t="str">
        <f>VLOOKUP(C764,STRING!$A:$B,2,0)</f>
        <v>뜨거운 구라구라꽃 Lv.59</v>
      </c>
    </row>
    <row r="765" spans="1:5">
      <c r="A765" s="148">
        <f>100000+B765*ID규칙_몬스터_레벨_단위+COUNTIF($B$4:B765,B765)</f>
        <v>169080</v>
      </c>
      <c r="B765" s="148">
        <v>69</v>
      </c>
      <c r="C765" s="148" t="str">
        <f t="shared" si="26"/>
        <v>MONSTER_NAME_169080</v>
      </c>
      <c r="D765" s="148" t="str">
        <f t="shared" si="27"/>
        <v>MONSTER_ICON_169080</v>
      </c>
      <c r="E765" s="51" t="str">
        <f>VLOOKUP(C765,STRING!$A:$B,2,0)</f>
        <v>뜨거운 구라구라꽃 Lv.69</v>
      </c>
    </row>
    <row r="766" spans="1:5">
      <c r="A766" s="148">
        <f>100000+B766*ID규칙_몬스터_레벨_단위+COUNTIF($B$4:B766,B766)</f>
        <v>171054</v>
      </c>
      <c r="B766" s="148">
        <v>71</v>
      </c>
      <c r="C766" s="148" t="str">
        <f t="shared" si="26"/>
        <v>MONSTER_NAME_171054</v>
      </c>
      <c r="D766" s="148" t="str">
        <f t="shared" si="27"/>
        <v>MONSTER_ICON_171054</v>
      </c>
      <c r="E766" s="51" t="str">
        <f>VLOOKUP(C766,STRING!$A:$B,2,0)</f>
        <v>뜨거운 구라구라꽃 Lv.71</v>
      </c>
    </row>
    <row r="767" spans="1:5">
      <c r="A767" s="148">
        <f>100000+B767*ID규칙_몬스터_레벨_단위+COUNTIF($B$4:B767,B767)</f>
        <v>180078</v>
      </c>
      <c r="B767" s="148">
        <v>80</v>
      </c>
      <c r="C767" s="148" t="str">
        <f t="shared" si="26"/>
        <v>MONSTER_NAME_180078</v>
      </c>
      <c r="D767" s="148" t="str">
        <f t="shared" si="27"/>
        <v>MONSTER_ICON_180078</v>
      </c>
      <c r="E767" s="51" t="str">
        <f>VLOOKUP(C767,STRING!$A:$B,2,0)</f>
        <v>뜨거운 구라구라꽃 Lv.80</v>
      </c>
    </row>
    <row r="768" spans="1:5">
      <c r="A768" s="148">
        <f>100000+B768*ID규칙_몬스터_레벨_단위+COUNTIF($B$4:B768,B768)</f>
        <v>188065</v>
      </c>
      <c r="B768" s="148">
        <v>88</v>
      </c>
      <c r="C768" s="148" t="str">
        <f t="shared" si="26"/>
        <v>MONSTER_NAME_188065</v>
      </c>
      <c r="D768" s="148" t="str">
        <f t="shared" si="27"/>
        <v>MONSTER_ICON_188065</v>
      </c>
      <c r="E768" s="51" t="str">
        <f>VLOOKUP(C768,STRING!$A:$B,2,0)</f>
        <v>뜨거운 구라구라꽃 Lv.88</v>
      </c>
    </row>
    <row r="769" spans="1:5">
      <c r="A769" s="148">
        <f>100000+B769*ID규칙_몬스터_레벨_단위+COUNTIF($B$4:B769,B769)</f>
        <v>190076</v>
      </c>
      <c r="B769" s="148">
        <v>90</v>
      </c>
      <c r="C769" s="148" t="str">
        <f t="shared" si="26"/>
        <v>MONSTER_NAME_190076</v>
      </c>
      <c r="D769" s="148" t="str">
        <f t="shared" si="27"/>
        <v>MONSTER_ICON_190076</v>
      </c>
      <c r="E769" s="51" t="str">
        <f>VLOOKUP(C769,STRING!$A:$B,2,0)</f>
        <v>뜨거운 구라구라꽃 Lv.90</v>
      </c>
    </row>
    <row r="770" spans="1:5">
      <c r="A770" s="148">
        <f>100000+B770*ID규칙_몬스터_레벨_단위+COUNTIF($B$4:B770,B770)</f>
        <v>115048</v>
      </c>
      <c r="B770" s="148">
        <v>15</v>
      </c>
      <c r="C770" s="148" t="str">
        <f t="shared" si="26"/>
        <v>MONSTER_NAME_115048</v>
      </c>
      <c r="D770" s="148" t="str">
        <f t="shared" si="27"/>
        <v>MONSTER_ICON_115048</v>
      </c>
      <c r="E770" s="51" t="str">
        <f>VLOOKUP(C770,STRING!$A:$B,2,0)</f>
        <v>얼어붙은 구라구라꽃 Lv.15</v>
      </c>
    </row>
    <row r="771" spans="1:5">
      <c r="A771" s="148">
        <f>100000+B771*ID규칙_몬스터_레벨_단위+COUNTIF($B$4:B771,B771)</f>
        <v>134048</v>
      </c>
      <c r="B771" s="148">
        <v>34</v>
      </c>
      <c r="C771" s="148" t="str">
        <f t="shared" si="26"/>
        <v>MONSTER_NAME_134048</v>
      </c>
      <c r="D771" s="148" t="str">
        <f t="shared" si="27"/>
        <v>MONSTER_ICON_134048</v>
      </c>
      <c r="E771" s="51" t="str">
        <f>VLOOKUP(C771,STRING!$A:$B,2,0)</f>
        <v>얼어붙은 구라구라꽃 Lv.34</v>
      </c>
    </row>
    <row r="772" spans="1:5">
      <c r="A772" s="148">
        <f>100000+B772*ID규칙_몬스터_레벨_단위+COUNTIF($B$4:B772,B772)</f>
        <v>136052</v>
      </c>
      <c r="B772" s="148">
        <v>36</v>
      </c>
      <c r="C772" s="148" t="str">
        <f t="shared" si="26"/>
        <v>MONSTER_NAME_136052</v>
      </c>
      <c r="D772" s="148" t="str">
        <f t="shared" si="27"/>
        <v>MONSTER_ICON_136052</v>
      </c>
      <c r="E772" s="51" t="str">
        <f>VLOOKUP(C772,STRING!$A:$B,2,0)</f>
        <v>얼어붙은 구라구라꽃 Lv.36</v>
      </c>
    </row>
    <row r="773" spans="1:5">
      <c r="A773" s="148">
        <f>100000+B773*ID규칙_몬스터_레벨_단위+COUNTIF($B$4:B773,B773)</f>
        <v>138061</v>
      </c>
      <c r="B773" s="148">
        <v>38</v>
      </c>
      <c r="C773" s="148" t="str">
        <f t="shared" si="26"/>
        <v>MONSTER_NAME_138061</v>
      </c>
      <c r="D773" s="148" t="str">
        <f t="shared" si="27"/>
        <v>MONSTER_ICON_138061</v>
      </c>
      <c r="E773" s="51" t="str">
        <f>VLOOKUP(C773,STRING!$A:$B,2,0)</f>
        <v>얼어붙은 구라구라꽃 Lv.38</v>
      </c>
    </row>
    <row r="774" spans="1:5">
      <c r="A774" s="148">
        <f>100000+B774*ID규칙_몬스터_레벨_단위+COUNTIF($B$4:B774,B774)</f>
        <v>147064</v>
      </c>
      <c r="B774" s="148">
        <v>47</v>
      </c>
      <c r="C774" s="148" t="str">
        <f t="shared" si="26"/>
        <v>MONSTER_NAME_147064</v>
      </c>
      <c r="D774" s="148" t="str">
        <f t="shared" si="27"/>
        <v>MONSTER_ICON_147064</v>
      </c>
      <c r="E774" s="51" t="str">
        <f>VLOOKUP(C774,STRING!$A:$B,2,0)</f>
        <v>얼어붙은 구라구라꽃 Lv.47</v>
      </c>
    </row>
    <row r="775" spans="1:5">
      <c r="A775" s="148">
        <f>100000+B775*ID규칙_몬스터_레벨_단위+COUNTIF($B$4:B775,B775)</f>
        <v>154068</v>
      </c>
      <c r="B775" s="148">
        <v>54</v>
      </c>
      <c r="C775" s="148" t="str">
        <f t="shared" si="26"/>
        <v>MONSTER_NAME_154068</v>
      </c>
      <c r="D775" s="148" t="str">
        <f t="shared" si="27"/>
        <v>MONSTER_ICON_154068</v>
      </c>
      <c r="E775" s="51" t="str">
        <f>VLOOKUP(C775,STRING!$A:$B,2,0)</f>
        <v>얼어붙은 구라구라꽃 Lv.54</v>
      </c>
    </row>
    <row r="776" spans="1:5">
      <c r="A776" s="148">
        <f>100000+B776*ID규칙_몬스터_레벨_단위+COUNTIF($B$4:B776,B776)</f>
        <v>159079</v>
      </c>
      <c r="B776" s="148">
        <v>59</v>
      </c>
      <c r="C776" s="148" t="str">
        <f t="shared" si="26"/>
        <v>MONSTER_NAME_159079</v>
      </c>
      <c r="D776" s="148" t="str">
        <f t="shared" si="27"/>
        <v>MONSTER_ICON_159079</v>
      </c>
      <c r="E776" s="51" t="str">
        <f>VLOOKUP(C776,STRING!$A:$B,2,0)</f>
        <v>얼어붙은 구라구라꽃 Lv.59</v>
      </c>
    </row>
    <row r="777" spans="1:5">
      <c r="A777" s="148">
        <f>100000+B777*ID규칙_몬스터_레벨_단위+COUNTIF($B$4:B777,B777)</f>
        <v>169081</v>
      </c>
      <c r="B777" s="148">
        <v>69</v>
      </c>
      <c r="C777" s="148" t="str">
        <f t="shared" si="26"/>
        <v>MONSTER_NAME_169081</v>
      </c>
      <c r="D777" s="148" t="str">
        <f t="shared" si="27"/>
        <v>MONSTER_ICON_169081</v>
      </c>
      <c r="E777" s="51" t="str">
        <f>VLOOKUP(C777,STRING!$A:$B,2,0)</f>
        <v>얼어붙은 구라구라꽃 Lv.69</v>
      </c>
    </row>
    <row r="778" spans="1:5">
      <c r="A778" s="148">
        <f>100000+B778*ID규칙_몬스터_레벨_단위+COUNTIF($B$4:B778,B778)</f>
        <v>171055</v>
      </c>
      <c r="B778" s="148">
        <v>71</v>
      </c>
      <c r="C778" s="148" t="str">
        <f t="shared" si="26"/>
        <v>MONSTER_NAME_171055</v>
      </c>
      <c r="D778" s="148" t="str">
        <f t="shared" si="27"/>
        <v>MONSTER_ICON_171055</v>
      </c>
      <c r="E778" s="51" t="str">
        <f>VLOOKUP(C778,STRING!$A:$B,2,0)</f>
        <v>얼어붙은 구라구라꽃 Lv.71</v>
      </c>
    </row>
    <row r="779" spans="1:5">
      <c r="A779" s="148">
        <f>100000+B779*ID규칙_몬스터_레벨_단위+COUNTIF($B$4:B779,B779)</f>
        <v>180079</v>
      </c>
      <c r="B779" s="148">
        <v>80</v>
      </c>
      <c r="C779" s="148" t="str">
        <f t="shared" si="26"/>
        <v>MONSTER_NAME_180079</v>
      </c>
      <c r="D779" s="148" t="str">
        <f t="shared" si="27"/>
        <v>MONSTER_ICON_180079</v>
      </c>
      <c r="E779" s="51" t="str">
        <f>VLOOKUP(C779,STRING!$A:$B,2,0)</f>
        <v>얼어붙은 구라구라꽃 Lv.80</v>
      </c>
    </row>
    <row r="780" spans="1:5">
      <c r="A780" s="148">
        <f>100000+B780*ID규칙_몬스터_레벨_단위+COUNTIF($B$4:B780,B780)</f>
        <v>188066</v>
      </c>
      <c r="B780" s="148">
        <v>88</v>
      </c>
      <c r="C780" s="148" t="str">
        <f t="shared" si="26"/>
        <v>MONSTER_NAME_188066</v>
      </c>
      <c r="D780" s="148" t="str">
        <f t="shared" si="27"/>
        <v>MONSTER_ICON_188066</v>
      </c>
      <c r="E780" s="51" t="str">
        <f>VLOOKUP(C780,STRING!$A:$B,2,0)</f>
        <v>얼어붙은 구라구라꽃 Lv.88</v>
      </c>
    </row>
    <row r="781" spans="1:5">
      <c r="A781" s="148">
        <f>100000+B781*ID규칙_몬스터_레벨_단위+COUNTIF($B$4:B781,B781)</f>
        <v>190077</v>
      </c>
      <c r="B781" s="148">
        <v>90</v>
      </c>
      <c r="C781" s="148" t="str">
        <f t="shared" si="26"/>
        <v>MONSTER_NAME_190077</v>
      </c>
      <c r="D781" s="148" t="str">
        <f t="shared" si="27"/>
        <v>MONSTER_ICON_190077</v>
      </c>
      <c r="E781" s="51" t="str">
        <f>VLOOKUP(C781,STRING!$A:$B,2,0)</f>
        <v>얼어붙은 구라구라꽃 Lv.90</v>
      </c>
    </row>
    <row r="782" spans="1:5">
      <c r="A782" s="148">
        <f>100000+B782*ID규칙_몬스터_레벨_단위+COUNTIF($B$4:B782,B782)</f>
        <v>115049</v>
      </c>
      <c r="B782" s="148">
        <v>15</v>
      </c>
      <c r="C782" s="148" t="str">
        <f t="shared" si="26"/>
        <v>MONSTER_NAME_115049</v>
      </c>
      <c r="D782" s="148" t="str">
        <f t="shared" si="27"/>
        <v>MONSTER_ICON_115049</v>
      </c>
      <c r="E782" s="51" t="str">
        <f>VLOOKUP(C782,STRING!$A:$B,2,0)</f>
        <v>전기 구라구라꽃 Lv.15</v>
      </c>
    </row>
    <row r="783" spans="1:5">
      <c r="A783" s="148">
        <f>100000+B783*ID규칙_몬스터_레벨_단위+COUNTIF($B$4:B783,B783)</f>
        <v>134049</v>
      </c>
      <c r="B783" s="148">
        <v>34</v>
      </c>
      <c r="C783" s="148" t="str">
        <f t="shared" si="26"/>
        <v>MONSTER_NAME_134049</v>
      </c>
      <c r="D783" s="148" t="str">
        <f t="shared" si="27"/>
        <v>MONSTER_ICON_134049</v>
      </c>
      <c r="E783" s="51" t="str">
        <f>VLOOKUP(C783,STRING!$A:$B,2,0)</f>
        <v>전기 구라구라꽃 Lv.34</v>
      </c>
    </row>
    <row r="784" spans="1:5">
      <c r="A784" s="148">
        <f>100000+B784*ID규칙_몬스터_레벨_단위+COUNTIF($B$4:B784,B784)</f>
        <v>136053</v>
      </c>
      <c r="B784" s="148">
        <v>36</v>
      </c>
      <c r="C784" s="148" t="str">
        <f t="shared" si="26"/>
        <v>MONSTER_NAME_136053</v>
      </c>
      <c r="D784" s="148" t="str">
        <f t="shared" si="27"/>
        <v>MONSTER_ICON_136053</v>
      </c>
      <c r="E784" s="51" t="str">
        <f>VLOOKUP(C784,STRING!$A:$B,2,0)</f>
        <v>전기 구라구라꽃 Lv.36</v>
      </c>
    </row>
    <row r="785" spans="1:5">
      <c r="A785" s="148">
        <f>100000+B785*ID규칙_몬스터_레벨_단위+COUNTIF($B$4:B785,B785)</f>
        <v>138062</v>
      </c>
      <c r="B785" s="148">
        <v>38</v>
      </c>
      <c r="C785" s="148" t="str">
        <f t="shared" si="26"/>
        <v>MONSTER_NAME_138062</v>
      </c>
      <c r="D785" s="148" t="str">
        <f t="shared" si="27"/>
        <v>MONSTER_ICON_138062</v>
      </c>
      <c r="E785" s="51" t="str">
        <f>VLOOKUP(C785,STRING!$A:$B,2,0)</f>
        <v>전기 구라구라꽃 Lv.38</v>
      </c>
    </row>
    <row r="786" spans="1:5">
      <c r="A786" s="148">
        <f>100000+B786*ID규칙_몬스터_레벨_단위+COUNTIF($B$4:B786,B786)</f>
        <v>147065</v>
      </c>
      <c r="B786" s="148">
        <v>47</v>
      </c>
      <c r="C786" s="148" t="str">
        <f t="shared" si="26"/>
        <v>MONSTER_NAME_147065</v>
      </c>
      <c r="D786" s="148" t="str">
        <f t="shared" si="27"/>
        <v>MONSTER_ICON_147065</v>
      </c>
      <c r="E786" s="51" t="str">
        <f>VLOOKUP(C786,STRING!$A:$B,2,0)</f>
        <v>전기 구라구라꽃 Lv.47</v>
      </c>
    </row>
    <row r="787" spans="1:5">
      <c r="A787" s="148">
        <f>100000+B787*ID규칙_몬스터_레벨_단위+COUNTIF($B$4:B787,B787)</f>
        <v>154069</v>
      </c>
      <c r="B787" s="148">
        <v>54</v>
      </c>
      <c r="C787" s="148" t="str">
        <f t="shared" si="26"/>
        <v>MONSTER_NAME_154069</v>
      </c>
      <c r="D787" s="148" t="str">
        <f t="shared" si="27"/>
        <v>MONSTER_ICON_154069</v>
      </c>
      <c r="E787" s="51" t="str">
        <f>VLOOKUP(C787,STRING!$A:$B,2,0)</f>
        <v>전기 구라구라꽃 Lv.54</v>
      </c>
    </row>
    <row r="788" spans="1:5">
      <c r="A788" s="148">
        <f>100000+B788*ID규칙_몬스터_레벨_단위+COUNTIF($B$4:B788,B788)</f>
        <v>159080</v>
      </c>
      <c r="B788" s="148">
        <v>59</v>
      </c>
      <c r="C788" s="148" t="str">
        <f t="shared" si="26"/>
        <v>MONSTER_NAME_159080</v>
      </c>
      <c r="D788" s="148" t="str">
        <f t="shared" si="27"/>
        <v>MONSTER_ICON_159080</v>
      </c>
      <c r="E788" s="51" t="str">
        <f>VLOOKUP(C788,STRING!$A:$B,2,0)</f>
        <v>전기 구라구라꽃 Lv.59</v>
      </c>
    </row>
    <row r="789" spans="1:5">
      <c r="A789" s="148">
        <f>100000+B789*ID규칙_몬스터_레벨_단위+COUNTIF($B$4:B789,B789)</f>
        <v>169082</v>
      </c>
      <c r="B789" s="148">
        <v>69</v>
      </c>
      <c r="C789" s="148" t="str">
        <f t="shared" si="26"/>
        <v>MONSTER_NAME_169082</v>
      </c>
      <c r="D789" s="148" t="str">
        <f t="shared" si="27"/>
        <v>MONSTER_ICON_169082</v>
      </c>
      <c r="E789" s="51" t="str">
        <f>VLOOKUP(C789,STRING!$A:$B,2,0)</f>
        <v>전기 구라구라꽃 Lv.69</v>
      </c>
    </row>
    <row r="790" spans="1:5">
      <c r="A790" s="148">
        <f>100000+B790*ID규칙_몬스터_레벨_단위+COUNTIF($B$4:B790,B790)</f>
        <v>171056</v>
      </c>
      <c r="B790" s="148">
        <v>71</v>
      </c>
      <c r="C790" s="148" t="str">
        <f t="shared" si="26"/>
        <v>MONSTER_NAME_171056</v>
      </c>
      <c r="D790" s="148" t="str">
        <f t="shared" si="27"/>
        <v>MONSTER_ICON_171056</v>
      </c>
      <c r="E790" s="51" t="str">
        <f>VLOOKUP(C790,STRING!$A:$B,2,0)</f>
        <v>전기 구라구라꽃 Lv.71</v>
      </c>
    </row>
    <row r="791" spans="1:5">
      <c r="A791" s="148">
        <f>100000+B791*ID규칙_몬스터_레벨_단위+COUNTIF($B$4:B791,B791)</f>
        <v>180080</v>
      </c>
      <c r="B791" s="148">
        <v>80</v>
      </c>
      <c r="C791" s="148" t="str">
        <f t="shared" si="26"/>
        <v>MONSTER_NAME_180080</v>
      </c>
      <c r="D791" s="148" t="str">
        <f t="shared" si="27"/>
        <v>MONSTER_ICON_180080</v>
      </c>
      <c r="E791" s="51" t="str">
        <f>VLOOKUP(C791,STRING!$A:$B,2,0)</f>
        <v>전기 구라구라꽃 Lv.80</v>
      </c>
    </row>
    <row r="792" spans="1:5">
      <c r="A792" s="148">
        <f>100000+B792*ID규칙_몬스터_레벨_단위+COUNTIF($B$4:B792,B792)</f>
        <v>188067</v>
      </c>
      <c r="B792" s="148">
        <v>88</v>
      </c>
      <c r="C792" s="148" t="str">
        <f t="shared" si="26"/>
        <v>MONSTER_NAME_188067</v>
      </c>
      <c r="D792" s="148" t="str">
        <f t="shared" si="27"/>
        <v>MONSTER_ICON_188067</v>
      </c>
      <c r="E792" s="51" t="str">
        <f>VLOOKUP(C792,STRING!$A:$B,2,0)</f>
        <v>전기 구라구라꽃 Lv.88</v>
      </c>
    </row>
    <row r="793" spans="1:5">
      <c r="A793" s="148">
        <f>100000+B793*ID규칙_몬스터_레벨_단위+COUNTIF($B$4:B793,B793)</f>
        <v>190078</v>
      </c>
      <c r="B793" s="148">
        <v>90</v>
      </c>
      <c r="C793" s="148" t="str">
        <f t="shared" si="26"/>
        <v>MONSTER_NAME_190078</v>
      </c>
      <c r="D793" s="148" t="str">
        <f t="shared" si="27"/>
        <v>MONSTER_ICON_190078</v>
      </c>
      <c r="E793" s="51" t="str">
        <f>VLOOKUP(C793,STRING!$A:$B,2,0)</f>
        <v>전기 구라구라꽃 Lv.90</v>
      </c>
    </row>
    <row r="794" spans="1:5">
      <c r="A794" s="148">
        <f>100000+B794*ID규칙_몬스터_레벨_단위+COUNTIF($B$4:B794,B794)</f>
        <v>147066</v>
      </c>
      <c r="B794" s="148">
        <v>47</v>
      </c>
      <c r="C794" s="148" t="str">
        <f t="shared" si="26"/>
        <v>MONSTER_NAME_147066</v>
      </c>
      <c r="D794" s="148" t="str">
        <f t="shared" si="27"/>
        <v>MONSTER_ICON_147066</v>
      </c>
      <c r="E794" s="51" t="str">
        <f>VLOOKUP(C794,STRING!$A:$B,2,0)</f>
        <v>새끼 바위 용 도마뱀 Lv.47</v>
      </c>
    </row>
    <row r="795" spans="1:5">
      <c r="A795" s="148">
        <f>100000+B795*ID규칙_몬스터_레벨_단위+COUNTIF($B$4:B795,B795)</f>
        <v>159081</v>
      </c>
      <c r="B795" s="148">
        <v>59</v>
      </c>
      <c r="C795" s="148" t="str">
        <f t="shared" si="26"/>
        <v>MONSTER_NAME_159081</v>
      </c>
      <c r="D795" s="148" t="str">
        <f t="shared" si="27"/>
        <v>MONSTER_ICON_159081</v>
      </c>
      <c r="E795" s="51" t="str">
        <f>VLOOKUP(C795,STRING!$A:$B,2,0)</f>
        <v>새끼 바위 용 도마뱀 Lv.59</v>
      </c>
    </row>
    <row r="796" spans="1:5">
      <c r="A796" s="148">
        <f>100000+B796*ID규칙_몬스터_레벨_단위+COUNTIF($B$4:B796,B796)</f>
        <v>169083</v>
      </c>
      <c r="B796" s="148">
        <v>69</v>
      </c>
      <c r="C796" s="148" t="str">
        <f t="shared" si="26"/>
        <v>MONSTER_NAME_169083</v>
      </c>
      <c r="D796" s="148" t="str">
        <f t="shared" si="27"/>
        <v>MONSTER_ICON_169083</v>
      </c>
      <c r="E796" s="51" t="str">
        <f>VLOOKUP(C796,STRING!$A:$B,2,0)</f>
        <v>새끼 바위 용 도마뱀 Lv.69</v>
      </c>
    </row>
    <row r="797" spans="1:5">
      <c r="A797" s="148">
        <f>100000+B797*ID규칙_몬스터_레벨_단위+COUNTIF($B$4:B797,B797)</f>
        <v>180081</v>
      </c>
      <c r="B797" s="148">
        <v>80</v>
      </c>
      <c r="C797" s="148" t="str">
        <f t="shared" si="26"/>
        <v>MONSTER_NAME_180081</v>
      </c>
      <c r="D797" s="148" t="str">
        <f t="shared" si="27"/>
        <v>MONSTER_ICON_180081</v>
      </c>
      <c r="E797" s="51" t="str">
        <f>VLOOKUP(C797,STRING!$A:$B,2,0)</f>
        <v>새끼 바위 용 도마뱀 Lv.80</v>
      </c>
    </row>
    <row r="798" spans="1:5">
      <c r="A798" s="148">
        <f>100000+B798*ID규칙_몬스터_레벨_단위+COUNTIF($B$4:B798,B798)</f>
        <v>190079</v>
      </c>
      <c r="B798" s="148">
        <v>90</v>
      </c>
      <c r="C798" s="148" t="str">
        <f t="shared" si="26"/>
        <v>MONSTER_NAME_190079</v>
      </c>
      <c r="D798" s="148" t="str">
        <f t="shared" si="27"/>
        <v>MONSTER_ICON_190079</v>
      </c>
      <c r="E798" s="51" t="str">
        <f>VLOOKUP(C798,STRING!$A:$B,2,0)</f>
        <v>새끼 바위 용 도마뱀 Lv.90</v>
      </c>
    </row>
    <row r="799" spans="1:5">
      <c r="A799" s="148">
        <f>100000+B799*ID규칙_몬스터_레벨_단위+COUNTIF($B$4:B799,B799)</f>
        <v>147067</v>
      </c>
      <c r="B799" s="148">
        <v>47</v>
      </c>
      <c r="C799" s="148" t="str">
        <f t="shared" si="26"/>
        <v>MONSTER_NAME_147067</v>
      </c>
      <c r="D799" s="148" t="str">
        <f t="shared" si="27"/>
        <v>MONSTER_ICON_147067</v>
      </c>
      <c r="E799" s="51" t="str">
        <f>VLOOKUP(C799,STRING!$A:$B,2,0)</f>
        <v>바위 용 도마뱀 Lv.47</v>
      </c>
    </row>
    <row r="800" spans="1:5">
      <c r="A800" s="148">
        <f>100000+B800*ID규칙_몬스터_레벨_단위+COUNTIF($B$4:B800,B800)</f>
        <v>159082</v>
      </c>
      <c r="B800" s="148">
        <v>59</v>
      </c>
      <c r="C800" s="148" t="str">
        <f t="shared" si="26"/>
        <v>MONSTER_NAME_159082</v>
      </c>
      <c r="D800" s="148" t="str">
        <f t="shared" si="27"/>
        <v>MONSTER_ICON_159082</v>
      </c>
      <c r="E800" s="51" t="str">
        <f>VLOOKUP(C800,STRING!$A:$B,2,0)</f>
        <v>바위 용 도마뱀 Lv.59</v>
      </c>
    </row>
    <row r="801" spans="1:5">
      <c r="A801" s="148">
        <f>100000+B801*ID규칙_몬스터_레벨_단위+COUNTIF($B$4:B801,B801)</f>
        <v>169084</v>
      </c>
      <c r="B801" s="148">
        <v>69</v>
      </c>
      <c r="C801" s="148" t="str">
        <f t="shared" si="26"/>
        <v>MONSTER_NAME_169084</v>
      </c>
      <c r="D801" s="148" t="str">
        <f t="shared" si="27"/>
        <v>MONSTER_ICON_169084</v>
      </c>
      <c r="E801" s="51" t="str">
        <f>VLOOKUP(C801,STRING!$A:$B,2,0)</f>
        <v>바위 용 도마뱀 Lv.69</v>
      </c>
    </row>
    <row r="802" spans="1:5">
      <c r="A802" s="148">
        <f>100000+B802*ID규칙_몬스터_레벨_단위+COUNTIF($B$4:B802,B802)</f>
        <v>180082</v>
      </c>
      <c r="B802" s="148">
        <v>80</v>
      </c>
      <c r="C802" s="148" t="str">
        <f t="shared" si="26"/>
        <v>MONSTER_NAME_180082</v>
      </c>
      <c r="D802" s="148" t="str">
        <f t="shared" si="27"/>
        <v>MONSTER_ICON_180082</v>
      </c>
      <c r="E802" s="51" t="str">
        <f>VLOOKUP(C802,STRING!$A:$B,2,0)</f>
        <v>바위 용 도마뱀 Lv.80</v>
      </c>
    </row>
    <row r="803" spans="1:5">
      <c r="A803" s="148">
        <f>100000+B803*ID규칙_몬스터_레벨_단위+COUNTIF($B$4:B803,B803)</f>
        <v>190080</v>
      </c>
      <c r="B803" s="148">
        <v>90</v>
      </c>
      <c r="C803" s="148" t="str">
        <f t="shared" si="26"/>
        <v>MONSTER_NAME_190080</v>
      </c>
      <c r="D803" s="148" t="str">
        <f t="shared" si="27"/>
        <v>MONSTER_ICON_190080</v>
      </c>
      <c r="E803" s="51" t="str">
        <f>VLOOKUP(C803,STRING!$A:$B,2,0)</f>
        <v>바위 용 도마뱀 Lv.90</v>
      </c>
    </row>
    <row r="804" spans="1:5">
      <c r="A804" s="148">
        <f>100000+B804*ID규칙_몬스터_레벨_단위+COUNTIF($B$4:B804,B804)</f>
        <v>147068</v>
      </c>
      <c r="B804" s="148">
        <v>47</v>
      </c>
      <c r="C804" s="148" t="str">
        <f t="shared" si="26"/>
        <v>MONSTER_NAME_147068</v>
      </c>
      <c r="D804" s="148" t="str">
        <f t="shared" si="27"/>
        <v>MONSTER_ICON_147068</v>
      </c>
      <c r="E804" s="51" t="str">
        <f>VLOOKUP(C804,STRING!$A:$B,2,0)</f>
        <v>심해 용 도마뱀 Lv.47</v>
      </c>
    </row>
    <row r="805" spans="1:5">
      <c r="A805" s="148">
        <f>100000+B805*ID규칙_몬스터_레벨_단위+COUNTIF($B$4:B805,B805)</f>
        <v>159083</v>
      </c>
      <c r="B805" s="148">
        <v>59</v>
      </c>
      <c r="C805" s="148" t="str">
        <f t="shared" si="26"/>
        <v>MONSTER_NAME_159083</v>
      </c>
      <c r="D805" s="148" t="str">
        <f t="shared" si="27"/>
        <v>MONSTER_ICON_159083</v>
      </c>
      <c r="E805" s="51" t="str">
        <f>VLOOKUP(C805,STRING!$A:$B,2,0)</f>
        <v>심해 용 도마뱀 Lv.59</v>
      </c>
    </row>
    <row r="806" spans="1:5">
      <c r="A806" s="148">
        <f>100000+B806*ID규칙_몬스터_레벨_단위+COUNTIF($B$4:B806,B806)</f>
        <v>169085</v>
      </c>
      <c r="B806" s="148">
        <v>69</v>
      </c>
      <c r="C806" s="148" t="str">
        <f t="shared" si="26"/>
        <v>MONSTER_NAME_169085</v>
      </c>
      <c r="D806" s="148" t="str">
        <f t="shared" si="27"/>
        <v>MONSTER_ICON_169085</v>
      </c>
      <c r="E806" s="51" t="str">
        <f>VLOOKUP(C806,STRING!$A:$B,2,0)</f>
        <v>심해 용 도마뱀 Lv.69</v>
      </c>
    </row>
    <row r="807" spans="1:5">
      <c r="A807" s="148">
        <f>100000+B807*ID규칙_몬스터_레벨_단위+COUNTIF($B$4:B807,B807)</f>
        <v>180083</v>
      </c>
      <c r="B807" s="148">
        <v>80</v>
      </c>
      <c r="C807" s="148" t="str">
        <f t="shared" si="26"/>
        <v>MONSTER_NAME_180083</v>
      </c>
      <c r="D807" s="148" t="str">
        <f t="shared" si="27"/>
        <v>MONSTER_ICON_180083</v>
      </c>
      <c r="E807" s="51" t="str">
        <f>VLOOKUP(C807,STRING!$A:$B,2,0)</f>
        <v>심해 용 도마뱀 Lv.80</v>
      </c>
    </row>
    <row r="808" spans="1:5">
      <c r="A808" s="148">
        <f>100000+B808*ID규칙_몬스터_레벨_단위+COUNTIF($B$4:B808,B808)</f>
        <v>190081</v>
      </c>
      <c r="B808" s="148">
        <v>90</v>
      </c>
      <c r="C808" s="148" t="str">
        <f t="shared" si="26"/>
        <v>MONSTER_NAME_190081</v>
      </c>
      <c r="D808" s="148" t="str">
        <f t="shared" si="27"/>
        <v>MONSTER_ICON_190081</v>
      </c>
      <c r="E808" s="51" t="str">
        <f>VLOOKUP(C808,STRING!$A:$B,2,0)</f>
        <v>심해 용 도마뱀 Lv.90</v>
      </c>
    </row>
    <row r="809" spans="1:5">
      <c r="A809" s="148">
        <f>100000+B809*ID규칙_몬스터_레벨_단위+COUNTIF($B$4:B809,B809)</f>
        <v>147069</v>
      </c>
      <c r="B809" s="148">
        <v>47</v>
      </c>
      <c r="C809" s="148" t="str">
        <f t="shared" si="26"/>
        <v>MONSTER_NAME_147069</v>
      </c>
      <c r="D809" s="148" t="str">
        <f t="shared" si="27"/>
        <v>MONSTER_ICON_147069</v>
      </c>
      <c r="E809" s="51" t="str">
        <f>VLOOKUP(C809,STRING!$A:$B,2,0)</f>
        <v>번개 치친 Lv.47</v>
      </c>
    </row>
    <row r="810" spans="1:5">
      <c r="A810" s="148">
        <f>100000+B810*ID규칙_몬스터_레벨_단위+COUNTIF($B$4:B810,B810)</f>
        <v>159084</v>
      </c>
      <c r="B810" s="148">
        <v>59</v>
      </c>
      <c r="C810" s="148" t="str">
        <f t="shared" si="26"/>
        <v>MONSTER_NAME_159084</v>
      </c>
      <c r="D810" s="148" t="str">
        <f t="shared" si="27"/>
        <v>MONSTER_ICON_159084</v>
      </c>
      <c r="E810" s="51" t="str">
        <f>VLOOKUP(C810,STRING!$A:$B,2,0)</f>
        <v>번개 치친 Lv.59</v>
      </c>
    </row>
    <row r="811" spans="1:5">
      <c r="A811" s="148">
        <f>100000+B811*ID규칙_몬스터_레벨_단위+COUNTIF($B$4:B811,B811)</f>
        <v>169086</v>
      </c>
      <c r="B811" s="148">
        <v>69</v>
      </c>
      <c r="C811" s="148" t="str">
        <f t="shared" ref="C811:C825" si="44">"MONSTER_NAME_"&amp;A811</f>
        <v>MONSTER_NAME_169086</v>
      </c>
      <c r="D811" s="148" t="str">
        <f t="shared" ref="D811:D825" si="45">"MONSTER_ICON_"&amp;A811</f>
        <v>MONSTER_ICON_169086</v>
      </c>
      <c r="E811" s="51" t="str">
        <f>VLOOKUP(C811,STRING!$A:$B,2,0)</f>
        <v>번개 치친 Lv.69</v>
      </c>
    </row>
    <row r="812" spans="1:5">
      <c r="A812" s="148">
        <f>100000+B812*ID규칙_몬스터_레벨_단위+COUNTIF($B$4:B812,B812)</f>
        <v>180084</v>
      </c>
      <c r="B812" s="148">
        <v>80</v>
      </c>
      <c r="C812" s="148" t="str">
        <f t="shared" si="44"/>
        <v>MONSTER_NAME_180084</v>
      </c>
      <c r="D812" s="148" t="str">
        <f t="shared" si="45"/>
        <v>MONSTER_ICON_180084</v>
      </c>
      <c r="E812" s="51" t="str">
        <f>VLOOKUP(C812,STRING!$A:$B,2,0)</f>
        <v>번개 치친 Lv.80</v>
      </c>
    </row>
    <row r="813" spans="1:5">
      <c r="A813" s="148">
        <f>100000+B813*ID규칙_몬스터_레벨_단위+COUNTIF($B$4:B813,B813)</f>
        <v>190082</v>
      </c>
      <c r="B813" s="148">
        <v>90</v>
      </c>
      <c r="C813" s="148" t="str">
        <f t="shared" si="44"/>
        <v>MONSTER_NAME_190082</v>
      </c>
      <c r="D813" s="148" t="str">
        <f t="shared" si="45"/>
        <v>MONSTER_ICON_190082</v>
      </c>
      <c r="E813" s="51" t="str">
        <f>VLOOKUP(C813,STRING!$A:$B,2,0)</f>
        <v>번개 치친 Lv.90</v>
      </c>
    </row>
    <row r="814" spans="1:5">
      <c r="A814" s="148">
        <f>100000+B814*ID규칙_몬스터_레벨_단위+COUNTIF($B$4:B814,B814)</f>
        <v>147070</v>
      </c>
      <c r="B814" s="148">
        <v>47</v>
      </c>
      <c r="C814" s="148" t="str">
        <f t="shared" si="44"/>
        <v>MONSTER_NAME_147070</v>
      </c>
      <c r="D814" s="148" t="str">
        <f t="shared" si="45"/>
        <v>MONSTER_ICON_147070</v>
      </c>
      <c r="E814" s="51" t="str">
        <f>VLOOKUP(C814,STRING!$A:$B,2,0)</f>
        <v>물 치친 Lv.47</v>
      </c>
    </row>
    <row r="815" spans="1:5">
      <c r="A815" s="148">
        <f>100000+B815*ID규칙_몬스터_레벨_단위+COUNTIF($B$4:B815,B815)</f>
        <v>159085</v>
      </c>
      <c r="B815" s="148">
        <v>59</v>
      </c>
      <c r="C815" s="148" t="str">
        <f t="shared" si="44"/>
        <v>MONSTER_NAME_159085</v>
      </c>
      <c r="D815" s="148" t="str">
        <f t="shared" si="45"/>
        <v>MONSTER_ICON_159085</v>
      </c>
      <c r="E815" s="51" t="str">
        <f>VLOOKUP(C815,STRING!$A:$B,2,0)</f>
        <v>물 치친 Lv.59</v>
      </c>
    </row>
    <row r="816" spans="1:5">
      <c r="A816" s="148">
        <f>100000+B816*ID규칙_몬스터_레벨_단위+COUNTIF($B$4:B816,B816)</f>
        <v>169087</v>
      </c>
      <c r="B816" s="148">
        <v>69</v>
      </c>
      <c r="C816" s="148" t="str">
        <f t="shared" si="44"/>
        <v>MONSTER_NAME_169087</v>
      </c>
      <c r="D816" s="148" t="str">
        <f t="shared" si="45"/>
        <v>MONSTER_ICON_169087</v>
      </c>
      <c r="E816" s="51" t="str">
        <f>VLOOKUP(C816,STRING!$A:$B,2,0)</f>
        <v>물 치친 Lv.69</v>
      </c>
    </row>
    <row r="817" spans="1:5">
      <c r="A817" s="148">
        <f>100000+B817*ID규칙_몬스터_레벨_단위+COUNTIF($B$4:B817,B817)</f>
        <v>180085</v>
      </c>
      <c r="B817" s="148">
        <v>80</v>
      </c>
      <c r="C817" s="148" t="str">
        <f t="shared" si="44"/>
        <v>MONSTER_NAME_180085</v>
      </c>
      <c r="D817" s="148" t="str">
        <f t="shared" si="45"/>
        <v>MONSTER_ICON_180085</v>
      </c>
      <c r="E817" s="51" t="str">
        <f>VLOOKUP(C817,STRING!$A:$B,2,0)</f>
        <v>물 치친 Lv.80</v>
      </c>
    </row>
    <row r="818" spans="1:5">
      <c r="A818" s="148">
        <f>100000+B818*ID규칙_몬스터_레벨_단위+COUNTIF($B$4:B818,B818)</f>
        <v>190083</v>
      </c>
      <c r="B818" s="148">
        <v>90</v>
      </c>
      <c r="C818" s="148" t="str">
        <f t="shared" si="44"/>
        <v>MONSTER_NAME_190083</v>
      </c>
      <c r="D818" s="148" t="str">
        <f t="shared" si="45"/>
        <v>MONSTER_ICON_190083</v>
      </c>
      <c r="E818" s="51" t="str">
        <f>VLOOKUP(C818,STRING!$A:$B,2,0)</f>
        <v>물 치친 Lv.90</v>
      </c>
    </row>
    <row r="819" spans="1:5">
      <c r="A819" s="148">
        <f>100000+B819*ID규칙_몬스터_레벨_단위+COUNTIF($B$4:B819,B819)</f>
        <v>147071</v>
      </c>
      <c r="B819" s="148">
        <v>47</v>
      </c>
      <c r="C819" s="148" t="str">
        <f t="shared" si="44"/>
        <v>MONSTER_NAME_147071</v>
      </c>
      <c r="D819" s="148" t="str">
        <f t="shared" si="45"/>
        <v>MONSTER_ICON_147071</v>
      </c>
      <c r="E819" s="51" t="str">
        <f>VLOOKUP(C819,STRING!$A:$B,2,0)</f>
        <v>얼음 치친 Lv.47</v>
      </c>
    </row>
    <row r="820" spans="1:5">
      <c r="A820" s="148">
        <f>100000+B820*ID규칙_몬스터_레벨_단위+COUNTIF($B$4:B820,B820)</f>
        <v>159086</v>
      </c>
      <c r="B820" s="148">
        <v>59</v>
      </c>
      <c r="C820" s="148" t="str">
        <f t="shared" si="44"/>
        <v>MONSTER_NAME_159086</v>
      </c>
      <c r="D820" s="148" t="str">
        <f t="shared" si="45"/>
        <v>MONSTER_ICON_159086</v>
      </c>
      <c r="E820" s="51" t="str">
        <f>VLOOKUP(C820,STRING!$A:$B,2,0)</f>
        <v>얼음 치친 Lv.59</v>
      </c>
    </row>
    <row r="821" spans="1:5">
      <c r="A821" s="148">
        <f>100000+B821*ID규칙_몬스터_레벨_단위+COUNTIF($B$4:B821,B821)</f>
        <v>169088</v>
      </c>
      <c r="B821" s="148">
        <v>69</v>
      </c>
      <c r="C821" s="148" t="str">
        <f t="shared" si="44"/>
        <v>MONSTER_NAME_169088</v>
      </c>
      <c r="D821" s="148" t="str">
        <f t="shared" si="45"/>
        <v>MONSTER_ICON_169088</v>
      </c>
      <c r="E821" s="51" t="str">
        <f>VLOOKUP(C821,STRING!$A:$B,2,0)</f>
        <v>얼음 치친 Lv.69</v>
      </c>
    </row>
    <row r="822" spans="1:5">
      <c r="A822" s="148">
        <f>100000+B822*ID규칙_몬스터_레벨_단위+COUNTIF($B$4:B822,B822)</f>
        <v>180086</v>
      </c>
      <c r="B822" s="148">
        <v>80</v>
      </c>
      <c r="C822" s="148" t="str">
        <f t="shared" si="44"/>
        <v>MONSTER_NAME_180086</v>
      </c>
      <c r="D822" s="148" t="str">
        <f t="shared" si="45"/>
        <v>MONSTER_ICON_180086</v>
      </c>
      <c r="E822" s="51" t="str">
        <f>VLOOKUP(C822,STRING!$A:$B,2,0)</f>
        <v>얼음 치친 Lv.80</v>
      </c>
    </row>
    <row r="823" spans="1:5">
      <c r="A823" s="148">
        <f>100000+B823*ID규칙_몬스터_레벨_단위+COUNTIF($B$4:B823,B823)</f>
        <v>190084</v>
      </c>
      <c r="B823" s="148">
        <v>90</v>
      </c>
      <c r="C823" s="148" t="str">
        <f t="shared" si="44"/>
        <v>MONSTER_NAME_190084</v>
      </c>
      <c r="D823" s="148" t="str">
        <f t="shared" si="45"/>
        <v>MONSTER_ICON_190084</v>
      </c>
      <c r="E823" s="51" t="str">
        <f>VLOOKUP(C823,STRING!$A:$B,2,0)</f>
        <v>얼음 치친 Lv.90</v>
      </c>
    </row>
    <row r="824" spans="1:5">
      <c r="A824" s="148">
        <f>100000+B824*ID규칙_몬스터_레벨_단위+COUNTIF($B$4:B824,B824)</f>
        <v>115050</v>
      </c>
      <c r="B824" s="148">
        <v>15</v>
      </c>
      <c r="C824" s="148" t="str">
        <f t="shared" si="44"/>
        <v>MONSTER_NAME_115050</v>
      </c>
      <c r="D824" s="148" t="str">
        <f t="shared" si="45"/>
        <v>MONSTER_ICON_115050</v>
      </c>
      <c r="E824" s="51" t="str">
        <f>VLOOKUP(C824,STRING!$A:$B,2,0)</f>
        <v>둥실 물 버섯몬 Lv.15</v>
      </c>
    </row>
    <row r="825" spans="1:5">
      <c r="A825" s="148">
        <f>100000+B825*ID규칙_몬스터_레벨_단위+COUNTIF($B$4:B825,B825)</f>
        <v>136054</v>
      </c>
      <c r="B825" s="148">
        <v>36</v>
      </c>
      <c r="C825" s="148" t="str">
        <f t="shared" si="44"/>
        <v>MONSTER_NAME_136054</v>
      </c>
      <c r="D825" s="148" t="str">
        <f t="shared" si="45"/>
        <v>MONSTER_ICON_136054</v>
      </c>
      <c r="E825" s="51" t="str">
        <f>VLOOKUP(C825,STRING!$A:$B,2,0)</f>
        <v>둥실 물 버섯몬 Lv.36</v>
      </c>
    </row>
    <row r="826" spans="1:5">
      <c r="A826" s="148">
        <f>100000+B826*ID규칙_몬스터_레벨_단위+COUNTIF($B$4:B826,B826)</f>
        <v>159087</v>
      </c>
      <c r="B826" s="148">
        <v>59</v>
      </c>
      <c r="C826" s="148" t="str">
        <f t="shared" ref="C826:C901" si="46">"MONSTER_NAME_"&amp;A826</f>
        <v>MONSTER_NAME_159087</v>
      </c>
      <c r="D826" s="148" t="str">
        <f t="shared" ref="D826:D901" si="47">"MONSTER_ICON_"&amp;A826</f>
        <v>MONSTER_ICON_159087</v>
      </c>
      <c r="E826" s="51" t="str">
        <f>VLOOKUP(C826,STRING!$A:$B,2,0)</f>
        <v>둥실 물 버섯몬 Lv.59</v>
      </c>
    </row>
    <row r="827" spans="1:5">
      <c r="A827" s="148">
        <f>100000+B827*ID규칙_몬스터_레벨_단위+COUNTIF($B$4:B827,B827)</f>
        <v>169089</v>
      </c>
      <c r="B827" s="148">
        <v>69</v>
      </c>
      <c r="C827" s="148" t="str">
        <f t="shared" si="46"/>
        <v>MONSTER_NAME_169089</v>
      </c>
      <c r="D827" s="148" t="str">
        <f t="shared" si="47"/>
        <v>MONSTER_ICON_169089</v>
      </c>
      <c r="E827" s="51" t="str">
        <f>VLOOKUP(C827,STRING!$A:$B,2,0)</f>
        <v>둥실 물 버섯몬 Lv.69</v>
      </c>
    </row>
    <row r="828" spans="1:5">
      <c r="A828" s="148">
        <f>100000+B828*ID규칙_몬스터_레벨_단위+COUNTIF($B$4:B828,B828)</f>
        <v>180087</v>
      </c>
      <c r="B828" s="148">
        <v>80</v>
      </c>
      <c r="C828" s="148" t="str">
        <f t="shared" si="46"/>
        <v>MONSTER_NAME_180087</v>
      </c>
      <c r="D828" s="148" t="str">
        <f t="shared" si="47"/>
        <v>MONSTER_ICON_180087</v>
      </c>
      <c r="E828" s="51" t="str">
        <f>VLOOKUP(C828,STRING!$A:$B,2,0)</f>
        <v>둥실 물 버섯몬 Lv.80</v>
      </c>
    </row>
    <row r="829" spans="1:5">
      <c r="A829" s="148">
        <f>100000+B829*ID규칙_몬스터_레벨_단위+COUNTIF($B$4:B829,B829)</f>
        <v>190085</v>
      </c>
      <c r="B829" s="148">
        <v>90</v>
      </c>
      <c r="C829" s="148" t="str">
        <f t="shared" si="46"/>
        <v>MONSTER_NAME_190085</v>
      </c>
      <c r="D829" s="148" t="str">
        <f t="shared" si="47"/>
        <v>MONSTER_ICON_190085</v>
      </c>
      <c r="E829" s="51" t="str">
        <f>VLOOKUP(C829,STRING!$A:$B,2,0)</f>
        <v>둥실 물 버섯몬 Lv.90</v>
      </c>
    </row>
    <row r="830" spans="1:5">
      <c r="A830" s="148">
        <f>100000+B830*ID규칙_몬스터_레벨_단위+COUNTIF($B$4:B830,B830)</f>
        <v>115051</v>
      </c>
      <c r="B830" s="148">
        <v>15</v>
      </c>
      <c r="C830" s="148" t="str">
        <f t="shared" si="46"/>
        <v>MONSTER_NAME_115051</v>
      </c>
      <c r="D830" s="148" t="str">
        <f t="shared" si="47"/>
        <v>MONSTER_ICON_115051</v>
      </c>
      <c r="E830" s="51" t="str">
        <f>VLOOKUP(C830,STRING!$A:$B,2,0)</f>
        <v>둥실 풀 버섯몬 Lv.15</v>
      </c>
    </row>
    <row r="831" spans="1:5">
      <c r="A831" s="148">
        <f>100000+B831*ID규칙_몬스터_레벨_단위+COUNTIF($B$4:B831,B831)</f>
        <v>136055</v>
      </c>
      <c r="B831" s="148">
        <v>36</v>
      </c>
      <c r="C831" s="148" t="str">
        <f t="shared" si="46"/>
        <v>MONSTER_NAME_136055</v>
      </c>
      <c r="D831" s="148" t="str">
        <f t="shared" si="47"/>
        <v>MONSTER_ICON_136055</v>
      </c>
      <c r="E831" s="51" t="str">
        <f>VLOOKUP(C831,STRING!$A:$B,2,0)</f>
        <v>둥실 풀 버섯몬 Lv.36</v>
      </c>
    </row>
    <row r="832" spans="1:5">
      <c r="A832" s="148">
        <f>100000+B832*ID규칙_몬스터_레벨_단위+COUNTIF($B$4:B832,B832)</f>
        <v>159088</v>
      </c>
      <c r="B832" s="148">
        <v>59</v>
      </c>
      <c r="C832" s="148" t="str">
        <f t="shared" si="46"/>
        <v>MONSTER_NAME_159088</v>
      </c>
      <c r="D832" s="148" t="str">
        <f t="shared" si="47"/>
        <v>MONSTER_ICON_159088</v>
      </c>
      <c r="E832" s="51" t="str">
        <f>VLOOKUP(C832,STRING!$A:$B,2,0)</f>
        <v>둥실 풀 버섯몬 Lv.59</v>
      </c>
    </row>
    <row r="833" spans="1:5">
      <c r="A833" s="148">
        <f>100000+B833*ID규칙_몬스터_레벨_단위+COUNTIF($B$4:B833,B833)</f>
        <v>169090</v>
      </c>
      <c r="B833" s="148">
        <v>69</v>
      </c>
      <c r="C833" s="148" t="str">
        <f t="shared" si="46"/>
        <v>MONSTER_NAME_169090</v>
      </c>
      <c r="D833" s="148" t="str">
        <f t="shared" si="47"/>
        <v>MONSTER_ICON_169090</v>
      </c>
      <c r="E833" s="51" t="str">
        <f>VLOOKUP(C833,STRING!$A:$B,2,0)</f>
        <v>둥실 풀 버섯몬 Lv.69</v>
      </c>
    </row>
    <row r="834" spans="1:5">
      <c r="A834" s="148">
        <f>100000+B834*ID규칙_몬스터_레벨_단위+COUNTIF($B$4:B834,B834)</f>
        <v>180088</v>
      </c>
      <c r="B834" s="148">
        <v>80</v>
      </c>
      <c r="C834" s="148" t="str">
        <f t="shared" si="46"/>
        <v>MONSTER_NAME_180088</v>
      </c>
      <c r="D834" s="148" t="str">
        <f t="shared" si="47"/>
        <v>MONSTER_ICON_180088</v>
      </c>
      <c r="E834" s="51" t="str">
        <f>VLOOKUP(C834,STRING!$A:$B,2,0)</f>
        <v>둥실 풀 버섯몬 Lv.80</v>
      </c>
    </row>
    <row r="835" spans="1:5">
      <c r="A835" s="148">
        <f>100000+B835*ID규칙_몬스터_레벨_단위+COUNTIF($B$4:B835,B835)</f>
        <v>190086</v>
      </c>
      <c r="B835" s="148">
        <v>90</v>
      </c>
      <c r="C835" s="148" t="str">
        <f t="shared" si="46"/>
        <v>MONSTER_NAME_190086</v>
      </c>
      <c r="D835" s="148" t="str">
        <f t="shared" si="47"/>
        <v>MONSTER_ICON_190086</v>
      </c>
      <c r="E835" s="51" t="str">
        <f>VLOOKUP(C835,STRING!$A:$B,2,0)</f>
        <v>둥실 풀 버섯몬 Lv.90</v>
      </c>
    </row>
    <row r="836" spans="1:5">
      <c r="A836" s="148">
        <f>100000+B836*ID규칙_몬스터_레벨_단위+COUNTIF($B$4:B836,B836)</f>
        <v>115052</v>
      </c>
      <c r="B836" s="148">
        <v>15</v>
      </c>
      <c r="C836" s="148" t="str">
        <f t="shared" si="46"/>
        <v>MONSTER_NAME_115052</v>
      </c>
      <c r="D836" s="148" t="str">
        <f t="shared" si="47"/>
        <v>MONSTER_ICON_115052</v>
      </c>
      <c r="E836" s="51" t="str">
        <f>VLOOKUP(C836,STRING!$A:$B,2,0)</f>
        <v>빙글 번개 버섯몬 Lv.15</v>
      </c>
    </row>
    <row r="837" spans="1:5">
      <c r="A837" s="148">
        <f>100000+B837*ID규칙_몬스터_레벨_단위+COUNTIF($B$4:B837,B837)</f>
        <v>136056</v>
      </c>
      <c r="B837" s="148">
        <v>36</v>
      </c>
      <c r="C837" s="148" t="str">
        <f t="shared" si="46"/>
        <v>MONSTER_NAME_136056</v>
      </c>
      <c r="D837" s="148" t="str">
        <f t="shared" si="47"/>
        <v>MONSTER_ICON_136056</v>
      </c>
      <c r="E837" s="51" t="str">
        <f>VLOOKUP(C837,STRING!$A:$B,2,0)</f>
        <v>빙글 번개 버섯몬 Lv.36</v>
      </c>
    </row>
    <row r="838" spans="1:5">
      <c r="A838" s="148">
        <f>100000+B838*ID규칙_몬스터_레벨_단위+COUNTIF($B$4:B838,B838)</f>
        <v>159089</v>
      </c>
      <c r="B838" s="148">
        <v>59</v>
      </c>
      <c r="C838" s="148" t="str">
        <f t="shared" si="46"/>
        <v>MONSTER_NAME_159089</v>
      </c>
      <c r="D838" s="148" t="str">
        <f t="shared" si="47"/>
        <v>MONSTER_ICON_159089</v>
      </c>
      <c r="E838" s="51" t="str">
        <f>VLOOKUP(C838,STRING!$A:$B,2,0)</f>
        <v>빙글 번개 버섯몬 Lv.59</v>
      </c>
    </row>
    <row r="839" spans="1:5">
      <c r="A839" s="148">
        <f>100000+B839*ID규칙_몬스터_레벨_단위+COUNTIF($B$4:B839,B839)</f>
        <v>169091</v>
      </c>
      <c r="B839" s="148">
        <v>69</v>
      </c>
      <c r="C839" s="148" t="str">
        <f t="shared" si="46"/>
        <v>MONSTER_NAME_169091</v>
      </c>
      <c r="D839" s="148" t="str">
        <f t="shared" si="47"/>
        <v>MONSTER_ICON_169091</v>
      </c>
      <c r="E839" s="51" t="str">
        <f>VLOOKUP(C839,STRING!$A:$B,2,0)</f>
        <v>빙글 번개 버섯몬 Lv.69</v>
      </c>
    </row>
    <row r="840" spans="1:5">
      <c r="A840" s="148">
        <f>100000+B840*ID규칙_몬스터_레벨_단위+COUNTIF($B$4:B840,B840)</f>
        <v>180089</v>
      </c>
      <c r="B840" s="148">
        <v>80</v>
      </c>
      <c r="C840" s="148" t="str">
        <f t="shared" si="46"/>
        <v>MONSTER_NAME_180089</v>
      </c>
      <c r="D840" s="148" t="str">
        <f t="shared" si="47"/>
        <v>MONSTER_ICON_180089</v>
      </c>
      <c r="E840" s="51" t="str">
        <f>VLOOKUP(C840,STRING!$A:$B,2,0)</f>
        <v>빙글 번개 버섯몬 Lv.80</v>
      </c>
    </row>
    <row r="841" spans="1:5">
      <c r="A841" s="148">
        <f>100000+B841*ID규칙_몬스터_레벨_단위+COUNTIF($B$4:B841,B841)</f>
        <v>190087</v>
      </c>
      <c r="B841" s="148">
        <v>90</v>
      </c>
      <c r="C841" s="148" t="str">
        <f t="shared" si="46"/>
        <v>MONSTER_NAME_190087</v>
      </c>
      <c r="D841" s="148" t="str">
        <f t="shared" si="47"/>
        <v>MONSTER_ICON_190087</v>
      </c>
      <c r="E841" s="51" t="str">
        <f>VLOOKUP(C841,STRING!$A:$B,2,0)</f>
        <v>빙글 번개 버섯몬 Lv.90</v>
      </c>
    </row>
    <row r="842" spans="1:5">
      <c r="A842" s="148">
        <f>100000+B842*ID규칙_몬스터_레벨_단위+COUNTIF($B$4:B842,B842)</f>
        <v>115053</v>
      </c>
      <c r="B842" s="148">
        <v>15</v>
      </c>
      <c r="C842" s="148" t="str">
        <f t="shared" si="46"/>
        <v>MONSTER_NAME_115053</v>
      </c>
      <c r="D842" s="148" t="str">
        <f t="shared" si="47"/>
        <v>MONSTER_ICON_115053</v>
      </c>
      <c r="E842" s="51" t="str">
        <f>VLOOKUP(C842,STRING!$A:$B,2,0)</f>
        <v>빙글 얼음 버섯몬 Lv.15</v>
      </c>
    </row>
    <row r="843" spans="1:5">
      <c r="A843" s="148">
        <f>100000+B843*ID규칙_몬스터_레벨_단위+COUNTIF($B$4:B843,B843)</f>
        <v>136057</v>
      </c>
      <c r="B843" s="148">
        <v>36</v>
      </c>
      <c r="C843" s="148" t="str">
        <f t="shared" si="46"/>
        <v>MONSTER_NAME_136057</v>
      </c>
      <c r="D843" s="148" t="str">
        <f t="shared" si="47"/>
        <v>MONSTER_ICON_136057</v>
      </c>
      <c r="E843" s="51" t="str">
        <f>VLOOKUP(C843,STRING!$A:$B,2,0)</f>
        <v>빙글 얼음 버섯몬 Lv.36</v>
      </c>
    </row>
    <row r="844" spans="1:5">
      <c r="A844" s="148">
        <f>100000+B844*ID규칙_몬스터_레벨_단위+COUNTIF($B$4:B844,B844)</f>
        <v>159090</v>
      </c>
      <c r="B844" s="148">
        <v>59</v>
      </c>
      <c r="C844" s="148" t="str">
        <f t="shared" si="46"/>
        <v>MONSTER_NAME_159090</v>
      </c>
      <c r="D844" s="148" t="str">
        <f t="shared" si="47"/>
        <v>MONSTER_ICON_159090</v>
      </c>
      <c r="E844" s="51" t="str">
        <f>VLOOKUP(C844,STRING!$A:$B,2,0)</f>
        <v>빙글 얼음 버섯몬 Lv.59</v>
      </c>
    </row>
    <row r="845" spans="1:5">
      <c r="A845" s="148">
        <f>100000+B845*ID규칙_몬스터_레벨_단위+COUNTIF($B$4:B845,B845)</f>
        <v>169092</v>
      </c>
      <c r="B845" s="148">
        <v>69</v>
      </c>
      <c r="C845" s="148" t="str">
        <f t="shared" si="46"/>
        <v>MONSTER_NAME_169092</v>
      </c>
      <c r="D845" s="148" t="str">
        <f t="shared" si="47"/>
        <v>MONSTER_ICON_169092</v>
      </c>
      <c r="E845" s="51" t="str">
        <f>VLOOKUP(C845,STRING!$A:$B,2,0)</f>
        <v>빙글 얼음 버섯몬 Lv.69</v>
      </c>
    </row>
    <row r="846" spans="1:5">
      <c r="A846" s="148">
        <f>100000+B846*ID규칙_몬스터_레벨_단위+COUNTIF($B$4:B846,B846)</f>
        <v>180090</v>
      </c>
      <c r="B846" s="148">
        <v>80</v>
      </c>
      <c r="C846" s="148" t="str">
        <f t="shared" si="46"/>
        <v>MONSTER_NAME_180090</v>
      </c>
      <c r="D846" s="148" t="str">
        <f t="shared" si="47"/>
        <v>MONSTER_ICON_180090</v>
      </c>
      <c r="E846" s="51" t="str">
        <f>VLOOKUP(C846,STRING!$A:$B,2,0)</f>
        <v>빙글 얼음 버섯몬 Lv.80</v>
      </c>
    </row>
    <row r="847" spans="1:5">
      <c r="A847" s="148">
        <f>100000+B847*ID규칙_몬스터_레벨_단위+COUNTIF($B$4:B847,B847)</f>
        <v>190088</v>
      </c>
      <c r="B847" s="148">
        <v>90</v>
      </c>
      <c r="C847" s="148" t="str">
        <f t="shared" si="46"/>
        <v>MONSTER_NAME_190088</v>
      </c>
      <c r="D847" s="148" t="str">
        <f t="shared" si="47"/>
        <v>MONSTER_ICON_190088</v>
      </c>
      <c r="E847" s="51" t="str">
        <f>VLOOKUP(C847,STRING!$A:$B,2,0)</f>
        <v>빙글 얼음 버섯몬 Lv.90</v>
      </c>
    </row>
    <row r="848" spans="1:5">
      <c r="A848" s="148">
        <f>100000+B848*ID규칙_몬스터_레벨_단위+COUNTIF($B$4:B848,B848)</f>
        <v>115054</v>
      </c>
      <c r="B848" s="148">
        <v>15</v>
      </c>
      <c r="C848" s="148" t="str">
        <f t="shared" si="46"/>
        <v>MONSTER_NAME_115054</v>
      </c>
      <c r="D848" s="148" t="str">
        <f t="shared" si="47"/>
        <v>MONSTER_ICON_115054</v>
      </c>
      <c r="E848" s="51" t="str">
        <f>VLOOKUP(C848,STRING!$A:$B,2,0)</f>
        <v>빙글 불 버섯몬 Lv.15</v>
      </c>
    </row>
    <row r="849" spans="1:5">
      <c r="A849" s="148">
        <f>100000+B849*ID규칙_몬스터_레벨_단위+COUNTIF($B$4:B849,B849)</f>
        <v>136058</v>
      </c>
      <c r="B849" s="148">
        <v>36</v>
      </c>
      <c r="C849" s="148" t="str">
        <f t="shared" si="46"/>
        <v>MONSTER_NAME_136058</v>
      </c>
      <c r="D849" s="148" t="str">
        <f t="shared" si="47"/>
        <v>MONSTER_ICON_136058</v>
      </c>
      <c r="E849" s="51" t="str">
        <f>VLOOKUP(C849,STRING!$A:$B,2,0)</f>
        <v>빙글 불 버섯몬 Lv.36</v>
      </c>
    </row>
    <row r="850" spans="1:5">
      <c r="A850" s="148">
        <f>100000+B850*ID규칙_몬스터_레벨_단위+COUNTIF($B$4:B850,B850)</f>
        <v>159091</v>
      </c>
      <c r="B850" s="148">
        <v>59</v>
      </c>
      <c r="C850" s="148" t="str">
        <f t="shared" si="46"/>
        <v>MONSTER_NAME_159091</v>
      </c>
      <c r="D850" s="148" t="str">
        <f t="shared" si="47"/>
        <v>MONSTER_ICON_159091</v>
      </c>
      <c r="E850" s="51" t="str">
        <f>VLOOKUP(C850,STRING!$A:$B,2,0)</f>
        <v>빙글 불 버섯몬 Lv.59</v>
      </c>
    </row>
    <row r="851" spans="1:5">
      <c r="A851" s="148">
        <f>100000+B851*ID규칙_몬스터_레벨_단위+COUNTIF($B$4:B851,B851)</f>
        <v>169093</v>
      </c>
      <c r="B851" s="148">
        <v>69</v>
      </c>
      <c r="C851" s="148" t="str">
        <f t="shared" si="46"/>
        <v>MONSTER_NAME_169093</v>
      </c>
      <c r="D851" s="148" t="str">
        <f t="shared" si="47"/>
        <v>MONSTER_ICON_169093</v>
      </c>
      <c r="E851" s="51" t="str">
        <f>VLOOKUP(C851,STRING!$A:$B,2,0)</f>
        <v>빙글 불 버섯몬 Lv.69</v>
      </c>
    </row>
    <row r="852" spans="1:5">
      <c r="A852" s="148">
        <f>100000+B852*ID규칙_몬스터_레벨_단위+COUNTIF($B$4:B852,B852)</f>
        <v>180091</v>
      </c>
      <c r="B852" s="148">
        <v>80</v>
      </c>
      <c r="C852" s="148" t="str">
        <f t="shared" si="46"/>
        <v>MONSTER_NAME_180091</v>
      </c>
      <c r="D852" s="148" t="str">
        <f t="shared" si="47"/>
        <v>MONSTER_ICON_180091</v>
      </c>
      <c r="E852" s="51" t="str">
        <f>VLOOKUP(C852,STRING!$A:$B,2,0)</f>
        <v>빙글 불 버섯몬 Lv.80</v>
      </c>
    </row>
    <row r="853" spans="1:5">
      <c r="A853" s="148">
        <f>100000+B853*ID규칙_몬스터_레벨_단위+COUNTIF($B$4:B853,B853)</f>
        <v>190089</v>
      </c>
      <c r="B853" s="148">
        <v>90</v>
      </c>
      <c r="C853" s="148" t="str">
        <f t="shared" si="46"/>
        <v>MONSTER_NAME_190089</v>
      </c>
      <c r="D853" s="148" t="str">
        <f t="shared" si="47"/>
        <v>MONSTER_ICON_190089</v>
      </c>
      <c r="E853" s="51" t="str">
        <f>VLOOKUP(C853,STRING!$A:$B,2,0)</f>
        <v>빙글 불 버섯몬 Lv.90</v>
      </c>
    </row>
    <row r="854" spans="1:5">
      <c r="A854" s="148">
        <f>100000+B854*ID규칙_몬스터_레벨_단위+COUNTIF($B$4:B854,B854)</f>
        <v>115055</v>
      </c>
      <c r="B854" s="148">
        <v>15</v>
      </c>
      <c r="C854" s="148" t="str">
        <f t="shared" si="46"/>
        <v>MONSTER_NAME_115055</v>
      </c>
      <c r="D854" s="148" t="str">
        <f t="shared" si="47"/>
        <v>MONSTER_ICON_115055</v>
      </c>
      <c r="E854" s="51" t="str">
        <f>VLOOKUP(C854,STRING!$A:$B,2,0)</f>
        <v>쭉쭉 불 버섯몬 Lv.15</v>
      </c>
    </row>
    <row r="855" spans="1:5">
      <c r="A855" s="148">
        <f>100000+B855*ID규칙_몬스터_레벨_단위+COUNTIF($B$4:B855,B855)</f>
        <v>136059</v>
      </c>
      <c r="B855" s="148">
        <v>36</v>
      </c>
      <c r="C855" s="148" t="str">
        <f t="shared" si="46"/>
        <v>MONSTER_NAME_136059</v>
      </c>
      <c r="D855" s="148" t="str">
        <f t="shared" si="47"/>
        <v>MONSTER_ICON_136059</v>
      </c>
      <c r="E855" s="51" t="str">
        <f>VLOOKUP(C855,STRING!$A:$B,2,0)</f>
        <v>쭉쭉 불 버섯몬 Lv.36</v>
      </c>
    </row>
    <row r="856" spans="1:5">
      <c r="A856" s="148">
        <f>100000+B856*ID규칙_몬스터_레벨_단위+COUNTIF($B$4:B856,B856)</f>
        <v>159092</v>
      </c>
      <c r="B856" s="148">
        <v>59</v>
      </c>
      <c r="C856" s="148" t="str">
        <f t="shared" si="46"/>
        <v>MONSTER_NAME_159092</v>
      </c>
      <c r="D856" s="148" t="str">
        <f t="shared" si="47"/>
        <v>MONSTER_ICON_159092</v>
      </c>
      <c r="E856" s="51" t="str">
        <f>VLOOKUP(C856,STRING!$A:$B,2,0)</f>
        <v>쭉쭉 불 버섯몬 Lv.59</v>
      </c>
    </row>
    <row r="857" spans="1:5">
      <c r="A857" s="148">
        <f>100000+B857*ID규칙_몬스터_레벨_단위+COUNTIF($B$4:B857,B857)</f>
        <v>169094</v>
      </c>
      <c r="B857" s="148">
        <v>69</v>
      </c>
      <c r="C857" s="148" t="str">
        <f t="shared" si="46"/>
        <v>MONSTER_NAME_169094</v>
      </c>
      <c r="D857" s="148" t="str">
        <f t="shared" si="47"/>
        <v>MONSTER_ICON_169094</v>
      </c>
      <c r="E857" s="51" t="str">
        <f>VLOOKUP(C857,STRING!$A:$B,2,0)</f>
        <v>쭉쭉 불 버섯몬 Lv.69</v>
      </c>
    </row>
    <row r="858" spans="1:5">
      <c r="A858" s="148">
        <f>100000+B858*ID규칙_몬스터_레벨_단위+COUNTIF($B$4:B858,B858)</f>
        <v>180092</v>
      </c>
      <c r="B858" s="148">
        <v>80</v>
      </c>
      <c r="C858" s="148" t="str">
        <f t="shared" si="46"/>
        <v>MONSTER_NAME_180092</v>
      </c>
      <c r="D858" s="148" t="str">
        <f t="shared" si="47"/>
        <v>MONSTER_ICON_180092</v>
      </c>
      <c r="E858" s="51" t="str">
        <f>VLOOKUP(C858,STRING!$A:$B,2,0)</f>
        <v>쭉쭉 불 버섯몬 Lv.80</v>
      </c>
    </row>
    <row r="859" spans="1:5">
      <c r="A859" s="148">
        <f>100000+B859*ID규칙_몬스터_레벨_단위+COUNTIF($B$4:B859,B859)</f>
        <v>190090</v>
      </c>
      <c r="B859" s="148">
        <v>90</v>
      </c>
      <c r="C859" s="148" t="str">
        <f t="shared" si="46"/>
        <v>MONSTER_NAME_190090</v>
      </c>
      <c r="D859" s="148" t="str">
        <f t="shared" si="47"/>
        <v>MONSTER_ICON_190090</v>
      </c>
      <c r="E859" s="51" t="str">
        <f>VLOOKUP(C859,STRING!$A:$B,2,0)</f>
        <v>쭉쭉 불 버섯몬 Lv.90</v>
      </c>
    </row>
    <row r="860" spans="1:5">
      <c r="A860" s="148">
        <f>100000+B860*ID규칙_몬스터_레벨_단위+COUNTIF($B$4:B860,B860)</f>
        <v>115056</v>
      </c>
      <c r="B860" s="148">
        <v>15</v>
      </c>
      <c r="C860" s="148" t="str">
        <f t="shared" si="46"/>
        <v>MONSTER_NAME_115056</v>
      </c>
      <c r="D860" s="148" t="str">
        <f t="shared" si="47"/>
        <v>MONSTER_ICON_115056</v>
      </c>
      <c r="E860" s="51" t="str">
        <f>VLOOKUP(C860,STRING!$A:$B,2,0)</f>
        <v>쭉쭉 바람 버섯몬 Lv.15</v>
      </c>
    </row>
    <row r="861" spans="1:5">
      <c r="A861" s="148">
        <f>100000+B861*ID규칙_몬스터_레벨_단위+COUNTIF($B$4:B861,B861)</f>
        <v>136060</v>
      </c>
      <c r="B861" s="148">
        <v>36</v>
      </c>
      <c r="C861" s="148" t="str">
        <f t="shared" si="46"/>
        <v>MONSTER_NAME_136060</v>
      </c>
      <c r="D861" s="148" t="str">
        <f t="shared" si="47"/>
        <v>MONSTER_ICON_136060</v>
      </c>
      <c r="E861" s="51" t="str">
        <f>VLOOKUP(C861,STRING!$A:$B,2,0)</f>
        <v>쭉쭉 바람 버섯몬 Lv.36</v>
      </c>
    </row>
    <row r="862" spans="1:5">
      <c r="A862" s="148">
        <f>100000+B862*ID규칙_몬스터_레벨_단위+COUNTIF($B$4:B862,B862)</f>
        <v>159093</v>
      </c>
      <c r="B862" s="148">
        <v>59</v>
      </c>
      <c r="C862" s="148" t="str">
        <f t="shared" si="46"/>
        <v>MONSTER_NAME_159093</v>
      </c>
      <c r="D862" s="148" t="str">
        <f t="shared" si="47"/>
        <v>MONSTER_ICON_159093</v>
      </c>
      <c r="E862" s="51" t="str">
        <f>VLOOKUP(C862,STRING!$A:$B,2,0)</f>
        <v>쭉쭉 바람 버섯몬 Lv.59</v>
      </c>
    </row>
    <row r="863" spans="1:5">
      <c r="A863" s="148">
        <f>100000+B863*ID규칙_몬스터_레벨_단위+COUNTIF($B$4:B863,B863)</f>
        <v>169095</v>
      </c>
      <c r="B863" s="148">
        <v>69</v>
      </c>
      <c r="C863" s="148" t="str">
        <f t="shared" si="46"/>
        <v>MONSTER_NAME_169095</v>
      </c>
      <c r="D863" s="148" t="str">
        <f t="shared" si="47"/>
        <v>MONSTER_ICON_169095</v>
      </c>
      <c r="E863" s="51" t="str">
        <f>VLOOKUP(C863,STRING!$A:$B,2,0)</f>
        <v>쭉쭉 바람 버섯몬 Lv.69</v>
      </c>
    </row>
    <row r="864" spans="1:5">
      <c r="A864" s="148">
        <f>100000+B864*ID규칙_몬스터_레벨_단위+COUNTIF($B$4:B864,B864)</f>
        <v>180093</v>
      </c>
      <c r="B864" s="148">
        <v>80</v>
      </c>
      <c r="C864" s="148" t="str">
        <f t="shared" si="46"/>
        <v>MONSTER_NAME_180093</v>
      </c>
      <c r="D864" s="148" t="str">
        <f t="shared" si="47"/>
        <v>MONSTER_ICON_180093</v>
      </c>
      <c r="E864" s="51" t="str">
        <f>VLOOKUP(C864,STRING!$A:$B,2,0)</f>
        <v>쭉쭉 바람 버섯몬 Lv.80</v>
      </c>
    </row>
    <row r="865" spans="1:5">
      <c r="A865" s="148">
        <f>100000+B865*ID규칙_몬스터_레벨_단위+COUNTIF($B$4:B865,B865)</f>
        <v>190091</v>
      </c>
      <c r="B865" s="148">
        <v>90</v>
      </c>
      <c r="C865" s="148" t="str">
        <f t="shared" si="46"/>
        <v>MONSTER_NAME_190091</v>
      </c>
      <c r="D865" s="148" t="str">
        <f t="shared" si="47"/>
        <v>MONSTER_ICON_190091</v>
      </c>
      <c r="E865" s="51" t="str">
        <f>VLOOKUP(C865,STRING!$A:$B,2,0)</f>
        <v>쭉쭉 바람 버섯몬 Lv.90</v>
      </c>
    </row>
    <row r="866" spans="1:5">
      <c r="A866" s="148">
        <f>100000+B866*ID규칙_몬스터_레벨_단위+COUNTIF($B$4:B866,B866)</f>
        <v>115057</v>
      </c>
      <c r="B866" s="148">
        <v>15</v>
      </c>
      <c r="C866" s="148" t="str">
        <f t="shared" si="46"/>
        <v>MONSTER_NAME_115057</v>
      </c>
      <c r="D866" s="148" t="str">
        <f t="shared" si="47"/>
        <v>MONSTER_ICON_115057</v>
      </c>
      <c r="E866" s="51" t="str">
        <f>VLOOKUP(C866,STRING!$A:$B,2,0)</f>
        <v>쭉쭉 번개 버섯몬 Lv.15</v>
      </c>
    </row>
    <row r="867" spans="1:5">
      <c r="A867" s="148">
        <f>100000+B867*ID규칙_몬스터_레벨_단위+COUNTIF($B$4:B867,B867)</f>
        <v>136061</v>
      </c>
      <c r="B867" s="148">
        <v>36</v>
      </c>
      <c r="C867" s="148" t="str">
        <f t="shared" si="46"/>
        <v>MONSTER_NAME_136061</v>
      </c>
      <c r="D867" s="148" t="str">
        <f t="shared" si="47"/>
        <v>MONSTER_ICON_136061</v>
      </c>
      <c r="E867" s="51" t="str">
        <f>VLOOKUP(C867,STRING!$A:$B,2,0)</f>
        <v>쭉쭉 번개 버섯몬 Lv.36</v>
      </c>
    </row>
    <row r="868" spans="1:5">
      <c r="A868" s="148">
        <f>100000+B868*ID규칙_몬스터_레벨_단위+COUNTIF($B$4:B868,B868)</f>
        <v>159094</v>
      </c>
      <c r="B868" s="148">
        <v>59</v>
      </c>
      <c r="C868" s="148" t="str">
        <f t="shared" si="46"/>
        <v>MONSTER_NAME_159094</v>
      </c>
      <c r="D868" s="148" t="str">
        <f t="shared" si="47"/>
        <v>MONSTER_ICON_159094</v>
      </c>
      <c r="E868" s="51" t="str">
        <f>VLOOKUP(C868,STRING!$A:$B,2,0)</f>
        <v>쭉쭉 번개 버섯몬 Lv.59</v>
      </c>
    </row>
    <row r="869" spans="1:5">
      <c r="A869" s="148">
        <f>100000+B869*ID규칙_몬스터_레벨_단위+COUNTIF($B$4:B869,B869)</f>
        <v>169096</v>
      </c>
      <c r="B869" s="148">
        <v>69</v>
      </c>
      <c r="C869" s="148" t="str">
        <f t="shared" si="46"/>
        <v>MONSTER_NAME_169096</v>
      </c>
      <c r="D869" s="148" t="str">
        <f t="shared" si="47"/>
        <v>MONSTER_ICON_169096</v>
      </c>
      <c r="E869" s="51" t="str">
        <f>VLOOKUP(C869,STRING!$A:$B,2,0)</f>
        <v>쭉쭉 번개 버섯몬 Lv.69</v>
      </c>
    </row>
    <row r="870" spans="1:5">
      <c r="A870" s="148">
        <f>100000+B870*ID규칙_몬스터_레벨_단위+COUNTIF($B$4:B870,B870)</f>
        <v>180094</v>
      </c>
      <c r="B870" s="148">
        <v>80</v>
      </c>
      <c r="C870" s="148" t="str">
        <f t="shared" si="46"/>
        <v>MONSTER_NAME_180094</v>
      </c>
      <c r="D870" s="148" t="str">
        <f t="shared" si="47"/>
        <v>MONSTER_ICON_180094</v>
      </c>
      <c r="E870" s="51" t="str">
        <f>VLOOKUP(C870,STRING!$A:$B,2,0)</f>
        <v>쭉쭉 번개 버섯몬 Lv.80</v>
      </c>
    </row>
    <row r="871" spans="1:5">
      <c r="A871" s="148">
        <f>100000+B871*ID규칙_몬스터_레벨_단위+COUNTIF($B$4:B871,B871)</f>
        <v>190092</v>
      </c>
      <c r="B871" s="148">
        <v>90</v>
      </c>
      <c r="C871" s="148" t="str">
        <f t="shared" si="46"/>
        <v>MONSTER_NAME_190092</v>
      </c>
      <c r="D871" s="148" t="str">
        <f t="shared" si="47"/>
        <v>MONSTER_ICON_190092</v>
      </c>
      <c r="E871" s="51" t="str">
        <f>VLOOKUP(C871,STRING!$A:$B,2,0)</f>
        <v>쭉쭉 번개 버섯몬 Lv.90</v>
      </c>
    </row>
    <row r="872" spans="1:5">
      <c r="A872" s="148">
        <f>100000+B872*ID규칙_몬스터_레벨_단위+COUNTIF($B$4:B872,B872)</f>
        <v>115058</v>
      </c>
      <c r="B872" s="148">
        <v>15</v>
      </c>
      <c r="C872" s="148" t="str">
        <f t="shared" si="46"/>
        <v>MONSTER_NAME_115058</v>
      </c>
      <c r="D872" s="148" t="str">
        <f t="shared" si="47"/>
        <v>MONSTER_ICON_115058</v>
      </c>
      <c r="E872" s="51" t="str">
        <f>VLOOKUP(C872,STRING!$A:$B,2,0)</f>
        <v>쭉쭉 바위 버섯몬 Lv.15</v>
      </c>
    </row>
    <row r="873" spans="1:5">
      <c r="A873" s="148">
        <f>100000+B873*ID규칙_몬스터_레벨_단위+COUNTIF($B$4:B873,B873)</f>
        <v>136062</v>
      </c>
      <c r="B873" s="148">
        <v>36</v>
      </c>
      <c r="C873" s="148" t="str">
        <f t="shared" si="46"/>
        <v>MONSTER_NAME_136062</v>
      </c>
      <c r="D873" s="148" t="str">
        <f t="shared" si="47"/>
        <v>MONSTER_ICON_136062</v>
      </c>
      <c r="E873" s="51" t="str">
        <f>VLOOKUP(C873,STRING!$A:$B,2,0)</f>
        <v>쭉쭉 바위 버섯몬 Lv.36</v>
      </c>
    </row>
    <row r="874" spans="1:5">
      <c r="A874" s="148">
        <f>100000+B874*ID규칙_몬스터_레벨_단위+COUNTIF($B$4:B874,B874)</f>
        <v>159095</v>
      </c>
      <c r="B874" s="148">
        <v>59</v>
      </c>
      <c r="C874" s="148" t="str">
        <f t="shared" si="46"/>
        <v>MONSTER_NAME_159095</v>
      </c>
      <c r="D874" s="148" t="str">
        <f t="shared" si="47"/>
        <v>MONSTER_ICON_159095</v>
      </c>
      <c r="E874" s="51" t="str">
        <f>VLOOKUP(C874,STRING!$A:$B,2,0)</f>
        <v>쭉쭉 바위 버섯몬 Lv.59</v>
      </c>
    </row>
    <row r="875" spans="1:5">
      <c r="A875" s="148">
        <f>100000+B875*ID규칙_몬스터_레벨_단위+COUNTIF($B$4:B875,B875)</f>
        <v>169097</v>
      </c>
      <c r="B875" s="148">
        <v>69</v>
      </c>
      <c r="C875" s="148" t="str">
        <f t="shared" si="46"/>
        <v>MONSTER_NAME_169097</v>
      </c>
      <c r="D875" s="148" t="str">
        <f t="shared" si="47"/>
        <v>MONSTER_ICON_169097</v>
      </c>
      <c r="E875" s="51" t="str">
        <f>VLOOKUP(C875,STRING!$A:$B,2,0)</f>
        <v>쭉쭉 바위 버섯몬 Lv.69</v>
      </c>
    </row>
    <row r="876" spans="1:5">
      <c r="A876" s="148">
        <f>100000+B876*ID규칙_몬스터_레벨_단위+COUNTIF($B$4:B876,B876)</f>
        <v>180095</v>
      </c>
      <c r="B876" s="148">
        <v>80</v>
      </c>
      <c r="C876" s="148" t="str">
        <f t="shared" si="46"/>
        <v>MONSTER_NAME_180095</v>
      </c>
      <c r="D876" s="148" t="str">
        <f t="shared" si="47"/>
        <v>MONSTER_ICON_180095</v>
      </c>
      <c r="E876" s="51" t="str">
        <f>VLOOKUP(C876,STRING!$A:$B,2,0)</f>
        <v>쭉쭉 바위 버섯몬 Lv.80</v>
      </c>
    </row>
    <row r="877" spans="1:5">
      <c r="A877" s="148">
        <f>100000+B877*ID규칙_몬스터_레벨_단위+COUNTIF($B$4:B877,B877)</f>
        <v>190093</v>
      </c>
      <c r="B877" s="148">
        <v>90</v>
      </c>
      <c r="C877" s="148" t="str">
        <f t="shared" si="46"/>
        <v>MONSTER_NAME_190093</v>
      </c>
      <c r="D877" s="148" t="str">
        <f t="shared" si="47"/>
        <v>MONSTER_ICON_190093</v>
      </c>
      <c r="E877" s="51" t="str">
        <f>VLOOKUP(C877,STRING!$A:$B,2,0)</f>
        <v>쭉쭉 바위 버섯몬 Lv.90</v>
      </c>
    </row>
    <row r="878" spans="1:5">
      <c r="A878" s="148">
        <f>100000+B878*ID규칙_몬스터_레벨_단위+COUNTIF($B$4:B878,B878)</f>
        <v>115059</v>
      </c>
      <c r="B878" s="148">
        <v>15</v>
      </c>
      <c r="C878" s="148" t="str">
        <f t="shared" si="46"/>
        <v>MONSTER_NAME_115059</v>
      </c>
      <c r="D878" s="148" t="str">
        <f t="shared" si="47"/>
        <v>MONSTER_ICON_115059</v>
      </c>
      <c r="E878" s="51" t="str">
        <f>VLOOKUP(C878,STRING!$A:$B,2,0)</f>
        <v>뚜벅 물 버섯몬 Lv.15</v>
      </c>
    </row>
    <row r="879" spans="1:5">
      <c r="A879" s="148">
        <f>100000+B879*ID규칙_몬스터_레벨_단위+COUNTIF($B$4:B879,B879)</f>
        <v>136063</v>
      </c>
      <c r="B879" s="148">
        <v>36</v>
      </c>
      <c r="C879" s="148" t="str">
        <f t="shared" si="46"/>
        <v>MONSTER_NAME_136063</v>
      </c>
      <c r="D879" s="148" t="str">
        <f t="shared" si="47"/>
        <v>MONSTER_ICON_136063</v>
      </c>
      <c r="E879" s="51" t="str">
        <f>VLOOKUP(C879,STRING!$A:$B,2,0)</f>
        <v>뚜벅 물 버섯몬 Lv.36</v>
      </c>
    </row>
    <row r="880" spans="1:5">
      <c r="A880" s="148">
        <f>100000+B880*ID규칙_몬스터_레벨_단위+COUNTIF($B$4:B880,B880)</f>
        <v>159096</v>
      </c>
      <c r="B880" s="148">
        <v>59</v>
      </c>
      <c r="C880" s="148" t="str">
        <f t="shared" si="46"/>
        <v>MONSTER_NAME_159096</v>
      </c>
      <c r="D880" s="148" t="str">
        <f t="shared" si="47"/>
        <v>MONSTER_ICON_159096</v>
      </c>
      <c r="E880" s="51" t="str">
        <f>VLOOKUP(C880,STRING!$A:$B,2,0)</f>
        <v>뚜벅 물 버섯몬 Lv.59</v>
      </c>
    </row>
    <row r="881" spans="1:5">
      <c r="A881" s="148">
        <f>100000+B881*ID규칙_몬스터_레벨_단위+COUNTIF($B$4:B881,B881)</f>
        <v>169098</v>
      </c>
      <c r="B881" s="148">
        <v>69</v>
      </c>
      <c r="C881" s="148" t="str">
        <f t="shared" si="46"/>
        <v>MONSTER_NAME_169098</v>
      </c>
      <c r="D881" s="148" t="str">
        <f t="shared" si="47"/>
        <v>MONSTER_ICON_169098</v>
      </c>
      <c r="E881" s="51" t="str">
        <f>VLOOKUP(C881,STRING!$A:$B,2,0)</f>
        <v>뚜벅 물 버섯몬 Lv.69</v>
      </c>
    </row>
    <row r="882" spans="1:5">
      <c r="A882" s="148">
        <f>100000+B882*ID규칙_몬스터_레벨_단위+COUNTIF($B$4:B882,B882)</f>
        <v>180096</v>
      </c>
      <c r="B882" s="148">
        <v>80</v>
      </c>
      <c r="C882" s="148" t="str">
        <f t="shared" si="46"/>
        <v>MONSTER_NAME_180096</v>
      </c>
      <c r="D882" s="148" t="str">
        <f t="shared" si="47"/>
        <v>MONSTER_ICON_180096</v>
      </c>
      <c r="E882" s="51" t="str">
        <f>VLOOKUP(C882,STRING!$A:$B,2,0)</f>
        <v>뚜벅 물 버섯몬 Lv.80</v>
      </c>
    </row>
    <row r="883" spans="1:5">
      <c r="A883" s="148">
        <f>100000+B883*ID규칙_몬스터_레벨_단위+COUNTIF($B$4:B883,B883)</f>
        <v>190094</v>
      </c>
      <c r="B883" s="148">
        <v>90</v>
      </c>
      <c r="C883" s="148" t="str">
        <f t="shared" si="46"/>
        <v>MONSTER_NAME_190094</v>
      </c>
      <c r="D883" s="148" t="str">
        <f t="shared" si="47"/>
        <v>MONSTER_ICON_190094</v>
      </c>
      <c r="E883" s="51" t="str">
        <f>VLOOKUP(C883,STRING!$A:$B,2,0)</f>
        <v>뚜벅 물 버섯몬 Lv.90</v>
      </c>
    </row>
    <row r="884" spans="1:5">
      <c r="A884" s="148">
        <f>100000+B884*ID규칙_몬스터_레벨_단위+COUNTIF($B$4:B884,B884)</f>
        <v>115060</v>
      </c>
      <c r="B884" s="148">
        <v>15</v>
      </c>
      <c r="C884" s="148" t="str">
        <f t="shared" si="46"/>
        <v>MONSTER_NAME_115060</v>
      </c>
      <c r="D884" s="148" t="str">
        <f t="shared" si="47"/>
        <v>MONSTER_ICON_115060</v>
      </c>
      <c r="E884" s="51" t="str">
        <f>VLOOKUP(C884,STRING!$A:$B,2,0)</f>
        <v>뚜벅 바위 버섯몬 Lv.15</v>
      </c>
    </row>
    <row r="885" spans="1:5">
      <c r="A885" s="148">
        <f>100000+B885*ID규칙_몬스터_레벨_단위+COUNTIF($B$4:B885,B885)</f>
        <v>136064</v>
      </c>
      <c r="B885" s="148">
        <v>36</v>
      </c>
      <c r="C885" s="148" t="str">
        <f t="shared" si="46"/>
        <v>MONSTER_NAME_136064</v>
      </c>
      <c r="D885" s="148" t="str">
        <f t="shared" si="47"/>
        <v>MONSTER_ICON_136064</v>
      </c>
      <c r="E885" s="51" t="str">
        <f>VLOOKUP(C885,STRING!$A:$B,2,0)</f>
        <v>뚜벅 바위 버섯몬 Lv.36</v>
      </c>
    </row>
    <row r="886" spans="1:5">
      <c r="A886" s="148">
        <f>100000+B886*ID규칙_몬스터_레벨_단위+COUNTIF($B$4:B886,B886)</f>
        <v>159097</v>
      </c>
      <c r="B886" s="148">
        <v>59</v>
      </c>
      <c r="C886" s="148" t="str">
        <f t="shared" si="46"/>
        <v>MONSTER_NAME_159097</v>
      </c>
      <c r="D886" s="148" t="str">
        <f t="shared" si="47"/>
        <v>MONSTER_ICON_159097</v>
      </c>
      <c r="E886" s="51" t="str">
        <f>VLOOKUP(C886,STRING!$A:$B,2,0)</f>
        <v>뚜벅 바위 버섯몬 Lv.59</v>
      </c>
    </row>
    <row r="887" spans="1:5">
      <c r="A887" s="148">
        <f>100000+B887*ID규칙_몬스터_레벨_단위+COUNTIF($B$4:B887,B887)</f>
        <v>169099</v>
      </c>
      <c r="B887" s="148">
        <v>69</v>
      </c>
      <c r="C887" s="148" t="str">
        <f t="shared" si="46"/>
        <v>MONSTER_NAME_169099</v>
      </c>
      <c r="D887" s="148" t="str">
        <f t="shared" si="47"/>
        <v>MONSTER_ICON_169099</v>
      </c>
      <c r="E887" s="51" t="str">
        <f>VLOOKUP(C887,STRING!$A:$B,2,0)</f>
        <v>뚜벅 바위 버섯몬 Lv.69</v>
      </c>
    </row>
    <row r="888" spans="1:5">
      <c r="A888" s="148">
        <f>100000+B888*ID규칙_몬스터_레벨_단위+COUNTIF($B$4:B888,B888)</f>
        <v>180097</v>
      </c>
      <c r="B888" s="148">
        <v>80</v>
      </c>
      <c r="C888" s="148" t="str">
        <f t="shared" si="46"/>
        <v>MONSTER_NAME_180097</v>
      </c>
      <c r="D888" s="148" t="str">
        <f t="shared" si="47"/>
        <v>MONSTER_ICON_180097</v>
      </c>
      <c r="E888" s="51" t="str">
        <f>VLOOKUP(C888,STRING!$A:$B,2,0)</f>
        <v>뚜벅 바위 버섯몬 Lv.80</v>
      </c>
    </row>
    <row r="889" spans="1:5">
      <c r="A889" s="148">
        <f>100000+B889*ID규칙_몬스터_레벨_단위+COUNTIF($B$4:B889,B889)</f>
        <v>190095</v>
      </c>
      <c r="B889" s="148">
        <v>90</v>
      </c>
      <c r="C889" s="148" t="str">
        <f t="shared" si="46"/>
        <v>MONSTER_NAME_190095</v>
      </c>
      <c r="D889" s="148" t="str">
        <f t="shared" si="47"/>
        <v>MONSTER_ICON_190095</v>
      </c>
      <c r="E889" s="51" t="str">
        <f>VLOOKUP(C889,STRING!$A:$B,2,0)</f>
        <v>뚜벅 바위 버섯몬 Lv.90</v>
      </c>
    </row>
    <row r="890" spans="1:5">
      <c r="A890" s="148">
        <f>100000+B890*ID규칙_몬스터_레벨_단위+COUNTIF($B$4:B890,B890)</f>
        <v>115061</v>
      </c>
      <c r="B890" s="148">
        <v>15</v>
      </c>
      <c r="C890" s="148" t="str">
        <f t="shared" si="46"/>
        <v>MONSTER_NAME_115061</v>
      </c>
      <c r="D890" s="148" t="str">
        <f t="shared" si="47"/>
        <v>MONSTER_ICON_115061</v>
      </c>
      <c r="E890" s="51" t="str">
        <f>VLOOKUP(C890,STRING!$A:$B,2,0)</f>
        <v>포롱 풀 버섯몬 Lv.15</v>
      </c>
    </row>
    <row r="891" spans="1:5">
      <c r="A891" s="148">
        <f>100000+B891*ID규칙_몬스터_레벨_단위+COUNTIF($B$4:B891,B891)</f>
        <v>136065</v>
      </c>
      <c r="B891" s="148">
        <v>36</v>
      </c>
      <c r="C891" s="148" t="str">
        <f t="shared" si="46"/>
        <v>MONSTER_NAME_136065</v>
      </c>
      <c r="D891" s="148" t="str">
        <f t="shared" si="47"/>
        <v>MONSTER_ICON_136065</v>
      </c>
      <c r="E891" s="51" t="str">
        <f>VLOOKUP(C891,STRING!$A:$B,2,0)</f>
        <v>포롱 풀 버섯몬 Lv.36</v>
      </c>
    </row>
    <row r="892" spans="1:5">
      <c r="A892" s="148">
        <f>100000+B892*ID규칙_몬스터_레벨_단위+COUNTIF($B$4:B892,B892)</f>
        <v>159098</v>
      </c>
      <c r="B892" s="148">
        <v>59</v>
      </c>
      <c r="C892" s="148" t="str">
        <f t="shared" si="46"/>
        <v>MONSTER_NAME_159098</v>
      </c>
      <c r="D892" s="148" t="str">
        <f t="shared" si="47"/>
        <v>MONSTER_ICON_159098</v>
      </c>
      <c r="E892" s="51" t="str">
        <f>VLOOKUP(C892,STRING!$A:$B,2,0)</f>
        <v>포롱 풀 버섯몬 Lv.59</v>
      </c>
    </row>
    <row r="893" spans="1:5">
      <c r="A893" s="148">
        <f>100000+B893*ID규칙_몬스터_레벨_단위+COUNTIF($B$4:B893,B893)</f>
        <v>169100</v>
      </c>
      <c r="B893" s="148">
        <v>69</v>
      </c>
      <c r="C893" s="148" t="str">
        <f t="shared" si="46"/>
        <v>MONSTER_NAME_169100</v>
      </c>
      <c r="D893" s="148" t="str">
        <f t="shared" si="47"/>
        <v>MONSTER_ICON_169100</v>
      </c>
      <c r="E893" s="51" t="str">
        <f>VLOOKUP(C893,STRING!$A:$B,2,0)</f>
        <v>포롱 풀 버섯몬 Lv.69</v>
      </c>
    </row>
    <row r="894" spans="1:5">
      <c r="A894" s="148">
        <f>100000+B894*ID규칙_몬스터_레벨_단위+COUNTIF($B$4:B894,B894)</f>
        <v>180098</v>
      </c>
      <c r="B894" s="148">
        <v>80</v>
      </c>
      <c r="C894" s="148" t="str">
        <f t="shared" si="46"/>
        <v>MONSTER_NAME_180098</v>
      </c>
      <c r="D894" s="148" t="str">
        <f t="shared" si="47"/>
        <v>MONSTER_ICON_180098</v>
      </c>
      <c r="E894" s="51" t="str">
        <f>VLOOKUP(C894,STRING!$A:$B,2,0)</f>
        <v>포롱 풀 버섯몬 Lv.80</v>
      </c>
    </row>
    <row r="895" spans="1:5">
      <c r="A895" s="148">
        <f>100000+B895*ID규칙_몬스터_레벨_단위+COUNTIF($B$4:B895,B895)</f>
        <v>190096</v>
      </c>
      <c r="B895" s="148">
        <v>90</v>
      </c>
      <c r="C895" s="148" t="str">
        <f t="shared" si="46"/>
        <v>MONSTER_NAME_190096</v>
      </c>
      <c r="D895" s="148" t="str">
        <f t="shared" si="47"/>
        <v>MONSTER_ICON_190096</v>
      </c>
      <c r="E895" s="51" t="str">
        <f>VLOOKUP(C895,STRING!$A:$B,2,0)</f>
        <v>포롱 풀 버섯몬 Lv.90</v>
      </c>
    </row>
    <row r="896" spans="1:5">
      <c r="A896" s="148">
        <f>100000+B896*ID규칙_몬스터_레벨_단위+COUNTIF($B$4:B896,B896)</f>
        <v>115062</v>
      </c>
      <c r="B896" s="148">
        <v>15</v>
      </c>
      <c r="C896" s="148" t="str">
        <f t="shared" si="46"/>
        <v>MONSTER_NAME_115062</v>
      </c>
      <c r="D896" s="148" t="str">
        <f t="shared" si="47"/>
        <v>MONSTER_ICON_115062</v>
      </c>
      <c r="E896" s="51" t="str">
        <f>VLOOKUP(C896,STRING!$A:$B,2,0)</f>
        <v>포롱 얼음 버섯몬 Lv.15</v>
      </c>
    </row>
    <row r="897" spans="1:5">
      <c r="A897" s="148">
        <f>100000+B897*ID규칙_몬스터_레벨_단위+COUNTIF($B$4:B897,B897)</f>
        <v>136066</v>
      </c>
      <c r="B897" s="148">
        <v>36</v>
      </c>
      <c r="C897" s="148" t="str">
        <f t="shared" si="46"/>
        <v>MONSTER_NAME_136066</v>
      </c>
      <c r="D897" s="148" t="str">
        <f t="shared" si="47"/>
        <v>MONSTER_ICON_136066</v>
      </c>
      <c r="E897" s="51" t="str">
        <f>VLOOKUP(C897,STRING!$A:$B,2,0)</f>
        <v>포롱 얼음 버섯몬 Lv.36</v>
      </c>
    </row>
    <row r="898" spans="1:5">
      <c r="A898" s="148">
        <f>100000+B898*ID규칙_몬스터_레벨_단위+COUNTIF($B$4:B898,B898)</f>
        <v>159099</v>
      </c>
      <c r="B898" s="148">
        <v>59</v>
      </c>
      <c r="C898" s="148" t="str">
        <f t="shared" si="46"/>
        <v>MONSTER_NAME_159099</v>
      </c>
      <c r="D898" s="148" t="str">
        <f t="shared" si="47"/>
        <v>MONSTER_ICON_159099</v>
      </c>
      <c r="E898" s="51" t="str">
        <f>VLOOKUP(C898,STRING!$A:$B,2,0)</f>
        <v>포롱 얼음 버섯몬 Lv.59</v>
      </c>
    </row>
    <row r="899" spans="1:5">
      <c r="A899" s="148">
        <f>100000+B899*ID규칙_몬스터_레벨_단위+COUNTIF($B$4:B899,B899)</f>
        <v>169101</v>
      </c>
      <c r="B899" s="148">
        <v>69</v>
      </c>
      <c r="C899" s="148" t="str">
        <f t="shared" si="46"/>
        <v>MONSTER_NAME_169101</v>
      </c>
      <c r="D899" s="148" t="str">
        <f t="shared" si="47"/>
        <v>MONSTER_ICON_169101</v>
      </c>
      <c r="E899" s="51" t="str">
        <f>VLOOKUP(C899,STRING!$A:$B,2,0)</f>
        <v>포롱 얼음 버섯몬 Lv.69</v>
      </c>
    </row>
    <row r="900" spans="1:5">
      <c r="A900" s="148">
        <f>100000+B900*ID규칙_몬스터_레벨_단위+COUNTIF($B$4:B900,B900)</f>
        <v>180099</v>
      </c>
      <c r="B900" s="148">
        <v>80</v>
      </c>
      <c r="C900" s="148" t="str">
        <f t="shared" si="46"/>
        <v>MONSTER_NAME_180099</v>
      </c>
      <c r="D900" s="148" t="str">
        <f t="shared" si="47"/>
        <v>MONSTER_ICON_180099</v>
      </c>
      <c r="E900" s="51" t="str">
        <f>VLOOKUP(C900,STRING!$A:$B,2,0)</f>
        <v>포롱 얼음 버섯몬 Lv.80</v>
      </c>
    </row>
    <row r="901" spans="1:5">
      <c r="A901" s="148">
        <f>100000+B901*ID규칙_몬스터_레벨_단위+COUNTIF($B$4:B901,B901)</f>
        <v>190097</v>
      </c>
      <c r="B901" s="148">
        <v>90</v>
      </c>
      <c r="C901" s="148" t="str">
        <f t="shared" si="46"/>
        <v>MONSTER_NAME_190097</v>
      </c>
      <c r="D901" s="148" t="str">
        <f t="shared" si="47"/>
        <v>MONSTER_ICON_190097</v>
      </c>
      <c r="E901" s="51" t="str">
        <f>VLOOKUP(C901,STRING!$A:$B,2,0)</f>
        <v>포롱 얼음 버섯몬 Lv.90</v>
      </c>
    </row>
  </sheetData>
  <phoneticPr fontId="3" type="noConversion"/>
  <conditionalFormatting sqref="A4:A901">
    <cfRule type="duplicateValues" dxfId="16" priority="787"/>
  </conditionalFormatting>
  <conditionalFormatting sqref="C4:C901">
    <cfRule type="duplicateValues" dxfId="15" priority="788"/>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21"/>
  <sheetViews>
    <sheetView showGridLines="0" tabSelected="1" zoomScaleNormal="100" workbookViewId="0">
      <pane ySplit="3" topLeftCell="A4" activePane="bottomLeft" state="frozen"/>
      <selection pane="bottomLeft" activeCell="A4" sqref="A4"/>
    </sheetView>
  </sheetViews>
  <sheetFormatPr defaultRowHeight="16.5"/>
  <cols>
    <col min="1" max="1" width="8.375" customWidth="1"/>
    <col min="2" max="2" width="14.625" bestFit="1" customWidth="1"/>
    <col min="3" max="3" width="13.375" bestFit="1" customWidth="1"/>
    <col min="4" max="4" width="10.75" customWidth="1"/>
    <col min="5" max="5" width="30" bestFit="1" customWidth="1"/>
  </cols>
  <sheetData>
    <row r="1" spans="1:12">
      <c r="A1" s="4" t="s">
        <v>1</v>
      </c>
      <c r="B1" s="4" t="s">
        <v>4223</v>
      </c>
      <c r="C1" s="4" t="s">
        <v>4241</v>
      </c>
      <c r="D1" s="4" t="s">
        <v>6293</v>
      </c>
      <c r="E1" s="60" t="s">
        <v>748</v>
      </c>
      <c r="G1" s="1"/>
      <c r="H1" s="10"/>
      <c r="I1" s="1"/>
      <c r="J1" s="10"/>
      <c r="K1" s="1"/>
      <c r="L1" s="10"/>
    </row>
    <row r="2" spans="1:12">
      <c r="A2" s="2" t="s">
        <v>0</v>
      </c>
      <c r="B2" s="2" t="s">
        <v>6283</v>
      </c>
      <c r="C2" s="2" t="s">
        <v>6284</v>
      </c>
      <c r="D2" s="2" t="s">
        <v>6294</v>
      </c>
      <c r="E2" s="61" t="s">
        <v>1336</v>
      </c>
      <c r="G2" s="1"/>
      <c r="H2" s="10"/>
      <c r="I2" s="1"/>
      <c r="J2" s="10"/>
      <c r="K2" s="1"/>
      <c r="L2" s="10"/>
    </row>
    <row r="3" spans="1:12">
      <c r="A3" s="3" t="s">
        <v>5</v>
      </c>
      <c r="B3" s="3" t="s">
        <v>5</v>
      </c>
      <c r="C3" s="3" t="s">
        <v>5</v>
      </c>
      <c r="D3" s="3" t="s">
        <v>5</v>
      </c>
      <c r="E3" s="62" t="s">
        <v>145</v>
      </c>
      <c r="G3" s="1"/>
      <c r="H3" s="10"/>
      <c r="I3" s="1"/>
      <c r="J3" s="10"/>
    </row>
    <row r="4" spans="1:12">
      <c r="A4" s="148">
        <f>1000000+B4*ID규칙_추천_원소_그룹_단위+COUNTIF($B$4:B4,B4)</f>
        <v>1101101</v>
      </c>
      <c r="B4" s="148">
        <f>1000+VLOOKUP(E4,ABYSS!C$4:$D$177,2,0)*10+VLOOKUP(E4,ABYSS!$C$4:$F$177,4,0)</f>
        <v>1011</v>
      </c>
      <c r="C4" s="148">
        <v>1</v>
      </c>
      <c r="D4" s="148">
        <f>COUNTIF($B$4:B4,B4)</f>
        <v>1</v>
      </c>
      <c r="E4" s="107" t="s">
        <v>4277</v>
      </c>
      <c r="G4" s="1"/>
      <c r="H4" s="10"/>
    </row>
    <row r="5" spans="1:12">
      <c r="A5" s="148">
        <f>1000000+B5*ID규칙_추천_원소_그룹_단위+COUNTIF($B$4:B5,B5)</f>
        <v>1101201</v>
      </c>
      <c r="B5" s="148">
        <f>1000+VLOOKUP(E5,ABYSS!C$4:$D$177,2,0)*10+VLOOKUP(E5,ABYSS!$C$4:$F$177,4,0)</f>
        <v>1012</v>
      </c>
      <c r="C5" s="148">
        <v>1</v>
      </c>
      <c r="D5" s="148">
        <f>COUNTIF($B$4:B5,B5)</f>
        <v>1</v>
      </c>
      <c r="E5" s="107" t="s">
        <v>2207</v>
      </c>
      <c r="G5" s="1"/>
      <c r="H5" s="10"/>
    </row>
    <row r="6" spans="1:12">
      <c r="A6" s="148">
        <f>1000000+B6*ID규칙_추천_원소_그룹_단위+COUNTIF($B$4:B6,B6)</f>
        <v>1101301</v>
      </c>
      <c r="B6" s="148">
        <f>1000+VLOOKUP(E6,ABYSS!C$4:$D$177,2,0)*10+VLOOKUP(E6,ABYSS!$C$4:$F$177,4,0)</f>
        <v>1013</v>
      </c>
      <c r="C6" s="148">
        <v>1</v>
      </c>
      <c r="D6" s="148">
        <f>COUNTIF($B$4:B6,B6)</f>
        <v>1</v>
      </c>
      <c r="E6" s="107" t="s">
        <v>2208</v>
      </c>
      <c r="G6" s="1"/>
      <c r="H6" s="10"/>
    </row>
    <row r="7" spans="1:12">
      <c r="A7" s="148">
        <f>1000000+B7*ID규칙_추천_원소_그룹_단위+COUNTIF($B$4:B7,B7)</f>
        <v>1101401</v>
      </c>
      <c r="B7" s="148">
        <f>1000+VLOOKUP(E7,ABYSS!C$4:$D$177,2,0)*10+VLOOKUP(E7,ABYSS!$C$4:$F$177,4,0)</f>
        <v>1014</v>
      </c>
      <c r="C7" s="148">
        <v>1</v>
      </c>
      <c r="D7" s="148">
        <f>COUNTIF($B$4:B7,B7)</f>
        <v>1</v>
      </c>
      <c r="E7" s="107" t="s">
        <v>2209</v>
      </c>
      <c r="G7" s="1"/>
      <c r="H7" s="10"/>
    </row>
    <row r="8" spans="1:12">
      <c r="A8" s="148">
        <f>1000000+B8*ID규칙_추천_원소_그룹_단위+COUNTIF($B$4:B8,B8)</f>
        <v>1101501</v>
      </c>
      <c r="B8" s="148">
        <f>1000+VLOOKUP(E8,ABYSS!C$4:$D$177,2,0)*10+VLOOKUP(E8,ABYSS!$C$4:$F$177,4,0)</f>
        <v>1015</v>
      </c>
      <c r="C8" s="148">
        <v>1</v>
      </c>
      <c r="D8" s="148">
        <f>COUNTIF($B$4:B8,B8)</f>
        <v>1</v>
      </c>
      <c r="E8" s="107" t="s">
        <v>2210</v>
      </c>
      <c r="G8" s="1"/>
      <c r="H8" s="10"/>
    </row>
    <row r="9" spans="1:12">
      <c r="A9" s="148">
        <f>1000000+B9*ID규칙_추천_원소_그룹_단위+COUNTIF($B$4:B9,B9)</f>
        <v>1101601</v>
      </c>
      <c r="B9" s="148">
        <f>1000+VLOOKUP(E9,ABYSS!C$4:$D$177,2,0)*10+VLOOKUP(E9,ABYSS!$C$4:$F$177,4,0)</f>
        <v>1016</v>
      </c>
      <c r="C9" s="148">
        <v>1</v>
      </c>
      <c r="D9" s="148">
        <f>COUNTIF($B$4:B9,B9)</f>
        <v>1</v>
      </c>
      <c r="E9" s="107" t="s">
        <v>2211</v>
      </c>
      <c r="G9" s="1"/>
      <c r="H9" s="10"/>
    </row>
    <row r="10" spans="1:12">
      <c r="A10" s="148">
        <f>1000000+B10*ID규칙_추천_원소_그룹_단위+COUNTIF($B$4:B10,B10)</f>
        <v>1102101</v>
      </c>
      <c r="B10" s="148">
        <f>1000+VLOOKUP(E10,ABYSS!C$4:$D$177,2,0)*10+VLOOKUP(E10,ABYSS!$C$4:$F$177,4,0)</f>
        <v>1021</v>
      </c>
      <c r="C10" s="148">
        <v>0</v>
      </c>
      <c r="D10" s="148">
        <f>COUNTIF($B$4:B10,B10)</f>
        <v>1</v>
      </c>
      <c r="E10" s="107" t="s">
        <v>2212</v>
      </c>
      <c r="G10" s="1"/>
      <c r="H10" s="10"/>
    </row>
    <row r="11" spans="1:12">
      <c r="A11" s="148">
        <f>1000000+B11*ID규칙_추천_원소_그룹_단위+COUNTIF($B$4:B11,B11)</f>
        <v>1102201</v>
      </c>
      <c r="B11" s="148">
        <f>1000+VLOOKUP(E11,ABYSS!C$4:$D$177,2,0)*10+VLOOKUP(E11,ABYSS!$C$4:$F$177,4,0)</f>
        <v>1022</v>
      </c>
      <c r="C11" s="148">
        <v>0</v>
      </c>
      <c r="D11" s="148">
        <f>COUNTIF($B$4:B11,B11)</f>
        <v>1</v>
      </c>
      <c r="E11" s="107" t="s">
        <v>2213</v>
      </c>
      <c r="G11" s="1"/>
      <c r="H11" s="10"/>
    </row>
    <row r="12" spans="1:12">
      <c r="A12" s="148">
        <f>1000000+B12*ID규칙_추천_원소_그룹_단위+COUNTIF($B$4:B12,B12)</f>
        <v>1102301</v>
      </c>
      <c r="B12" s="148">
        <f>1000+VLOOKUP(E12,ABYSS!C$4:$D$177,2,0)*10+VLOOKUP(E12,ABYSS!$C$4:$F$177,4,0)</f>
        <v>1023</v>
      </c>
      <c r="C12" s="148">
        <v>0</v>
      </c>
      <c r="D12" s="148">
        <f>COUNTIF($B$4:B12,B12)</f>
        <v>1</v>
      </c>
      <c r="E12" s="107" t="s">
        <v>2214</v>
      </c>
      <c r="G12" s="1"/>
      <c r="H12" s="10"/>
    </row>
    <row r="13" spans="1:12">
      <c r="A13" s="148">
        <f>1000000+B13*ID규칙_추천_원소_그룹_단위+COUNTIF($B$4:B13,B13)</f>
        <v>1102401</v>
      </c>
      <c r="B13" s="148">
        <f>1000+VLOOKUP(E13,ABYSS!C$4:$D$177,2,0)*10+VLOOKUP(E13,ABYSS!$C$4:$F$177,4,0)</f>
        <v>1024</v>
      </c>
      <c r="C13" s="148">
        <v>0</v>
      </c>
      <c r="D13" s="148">
        <f>COUNTIF($B$4:B13,B13)</f>
        <v>1</v>
      </c>
      <c r="E13" s="107" t="s">
        <v>2215</v>
      </c>
      <c r="G13" s="1"/>
      <c r="H13" s="10"/>
    </row>
    <row r="14" spans="1:12">
      <c r="A14" s="148">
        <f>1000000+B14*ID규칙_추천_원소_그룹_단위+COUNTIF($B$4:B14,B14)</f>
        <v>1102501</v>
      </c>
      <c r="B14" s="148">
        <f>1000+VLOOKUP(E14,ABYSS!C$4:$D$177,2,0)*10+VLOOKUP(E14,ABYSS!$C$4:$F$177,4,0)</f>
        <v>1025</v>
      </c>
      <c r="C14" s="148">
        <v>0</v>
      </c>
      <c r="D14" s="148">
        <f>COUNTIF($B$4:B14,B14)</f>
        <v>1</v>
      </c>
      <c r="E14" s="107" t="s">
        <v>2216</v>
      </c>
      <c r="G14" s="1"/>
      <c r="H14" s="10"/>
    </row>
    <row r="15" spans="1:12">
      <c r="A15" s="148">
        <f>1000000+B15*ID규칙_추천_원소_그룹_단위+COUNTIF($B$4:B15,B15)</f>
        <v>1103101</v>
      </c>
      <c r="B15" s="148">
        <f>1000+VLOOKUP(E15,ABYSS!C$4:$D$177,2,0)*10+VLOOKUP(E15,ABYSS!$C$4:$F$177,4,0)</f>
        <v>1031</v>
      </c>
      <c r="C15" s="148">
        <v>4</v>
      </c>
      <c r="D15" s="148">
        <f>COUNTIF($B$4:B15,B15)</f>
        <v>1</v>
      </c>
      <c r="E15" s="107" t="s">
        <v>2217</v>
      </c>
      <c r="G15" s="1"/>
      <c r="H15" s="10"/>
    </row>
    <row r="16" spans="1:12">
      <c r="A16" s="148">
        <f>1000000+B16*ID규칙_추천_원소_그룹_단위+COUNTIF($B$4:B16,B16)</f>
        <v>1103201</v>
      </c>
      <c r="B16" s="148">
        <f>1000+VLOOKUP(E16,ABYSS!C$4:$D$177,2,0)*10+VLOOKUP(E16,ABYSS!$C$4:$F$177,4,0)</f>
        <v>1032</v>
      </c>
      <c r="C16" s="148">
        <v>4</v>
      </c>
      <c r="D16" s="148">
        <f>COUNTIF($B$4:B16,B16)</f>
        <v>1</v>
      </c>
      <c r="E16" s="107" t="s">
        <v>2218</v>
      </c>
      <c r="G16" s="1"/>
      <c r="H16" s="10"/>
    </row>
    <row r="17" spans="1:8">
      <c r="A17" s="148">
        <f>1000000+B17*ID규칙_추천_원소_그룹_단위+COUNTIF($B$4:B17,B17)</f>
        <v>1103301</v>
      </c>
      <c r="B17" s="148">
        <f>1000+VLOOKUP(E17,ABYSS!C$4:$D$177,2,0)*10+VLOOKUP(E17,ABYSS!$C$4:$F$177,4,0)</f>
        <v>1033</v>
      </c>
      <c r="C17" s="148">
        <v>4</v>
      </c>
      <c r="D17" s="148">
        <f>COUNTIF($B$4:B17,B17)</f>
        <v>1</v>
      </c>
      <c r="E17" s="107" t="s">
        <v>2219</v>
      </c>
      <c r="G17" s="1"/>
      <c r="H17" s="10"/>
    </row>
    <row r="18" spans="1:8">
      <c r="A18" s="148">
        <f>1000000+B18*ID규칙_추천_원소_그룹_단위+COUNTIF($B$4:B18,B18)</f>
        <v>1103401</v>
      </c>
      <c r="B18" s="148">
        <f>1000+VLOOKUP(E18,ABYSS!C$4:$D$177,2,0)*10+VLOOKUP(E18,ABYSS!$C$4:$F$177,4,0)</f>
        <v>1034</v>
      </c>
      <c r="C18" s="148">
        <v>4</v>
      </c>
      <c r="D18" s="148">
        <f>COUNTIF($B$4:B18,B18)</f>
        <v>1</v>
      </c>
      <c r="E18" s="107" t="s">
        <v>2220</v>
      </c>
    </row>
    <row r="19" spans="1:8">
      <c r="A19" s="148">
        <f>1000000+B19*ID규칙_추천_원소_그룹_단위+COUNTIF($B$4:B19,B19)</f>
        <v>1103501</v>
      </c>
      <c r="B19" s="148">
        <f>1000+VLOOKUP(E19,ABYSS!C$4:$D$177,2,0)*10+VLOOKUP(E19,ABYSS!$C$4:$F$177,4,0)</f>
        <v>1035</v>
      </c>
      <c r="C19" s="148">
        <v>4</v>
      </c>
      <c r="D19" s="148">
        <f>COUNTIF($B$4:B19,B19)</f>
        <v>1</v>
      </c>
      <c r="E19" s="107" t="s">
        <v>2221</v>
      </c>
    </row>
    <row r="20" spans="1:8">
      <c r="A20" s="148">
        <f>1000000+B20*ID규칙_추천_원소_그룹_단위+COUNTIF($B$4:B20,B20)</f>
        <v>1103601</v>
      </c>
      <c r="B20" s="148">
        <f>1000+VLOOKUP(E20,ABYSS!C$4:$D$177,2,0)*10+VLOOKUP(E20,ABYSS!$C$4:$F$177,4,0)</f>
        <v>1036</v>
      </c>
      <c r="C20" s="148">
        <v>4</v>
      </c>
      <c r="D20" s="148">
        <f>COUNTIF($B$4:B20,B20)</f>
        <v>1</v>
      </c>
      <c r="E20" s="107" t="s">
        <v>2222</v>
      </c>
    </row>
    <row r="21" spans="1:8">
      <c r="A21" s="148">
        <f>1000000+B21*ID규칙_추천_원소_그룹_단위+COUNTIF($B$4:B21,B21)</f>
        <v>1104101</v>
      </c>
      <c r="B21" s="148">
        <f>1000+VLOOKUP(E21,ABYSS!C$4:$D$177,2,0)*10+VLOOKUP(E21,ABYSS!$C$4:$F$177,4,0)</f>
        <v>1041</v>
      </c>
      <c r="C21" s="148">
        <v>6</v>
      </c>
      <c r="D21" s="148">
        <f>COUNTIF($B$4:B21,B21)</f>
        <v>1</v>
      </c>
      <c r="E21" s="107" t="s">
        <v>2223</v>
      </c>
    </row>
    <row r="22" spans="1:8">
      <c r="A22" s="148">
        <f>1000000+B22*ID규칙_추천_원소_그룹_단위+COUNTIF($B$4:B22,B22)</f>
        <v>1104201</v>
      </c>
      <c r="B22" s="148">
        <f>1000+VLOOKUP(E22,ABYSS!C$4:$D$177,2,0)*10+VLOOKUP(E22,ABYSS!$C$4:$F$177,4,0)</f>
        <v>1042</v>
      </c>
      <c r="C22" s="148">
        <v>6</v>
      </c>
      <c r="D22" s="148">
        <f>COUNTIF($B$4:B22,B22)</f>
        <v>1</v>
      </c>
      <c r="E22" s="107" t="s">
        <v>2224</v>
      </c>
    </row>
    <row r="23" spans="1:8">
      <c r="A23" s="148">
        <f>1000000+B23*ID규칙_추천_원소_그룹_단위+COUNTIF($B$4:B23,B23)</f>
        <v>1104301</v>
      </c>
      <c r="B23" s="148">
        <f>1000+VLOOKUP(E23,ABYSS!C$4:$D$177,2,0)*10+VLOOKUP(E23,ABYSS!$C$4:$F$177,4,0)</f>
        <v>1043</v>
      </c>
      <c r="C23" s="148">
        <v>6</v>
      </c>
      <c r="D23" s="148">
        <f>COUNTIF($B$4:B23,B23)</f>
        <v>1</v>
      </c>
      <c r="E23" s="107" t="s">
        <v>2225</v>
      </c>
    </row>
    <row r="24" spans="1:8">
      <c r="A24" s="148">
        <f>1000000+B24*ID규칙_추천_원소_그룹_단위+COUNTIF($B$4:B24,B24)</f>
        <v>1104401</v>
      </c>
      <c r="B24" s="148">
        <f>1000+VLOOKUP(E24,ABYSS!C$4:$D$177,2,0)*10+VLOOKUP(E24,ABYSS!$C$4:$F$177,4,0)</f>
        <v>1044</v>
      </c>
      <c r="C24" s="148">
        <v>6</v>
      </c>
      <c r="D24" s="148">
        <f>COUNTIF($B$4:B24,B24)</f>
        <v>1</v>
      </c>
      <c r="E24" s="107" t="s">
        <v>2226</v>
      </c>
    </row>
    <row r="25" spans="1:8">
      <c r="A25" s="148">
        <f>1000000+B25*ID규칙_추천_원소_그룹_단위+COUNTIF($B$4:B25,B25)</f>
        <v>1105101</v>
      </c>
      <c r="B25" s="148">
        <f>1000+VLOOKUP(E25,ABYSS!C$4:$D$177,2,0)*10+VLOOKUP(E25,ABYSS!$C$4:$F$177,4,0)</f>
        <v>1051</v>
      </c>
      <c r="C25" s="148">
        <v>7</v>
      </c>
      <c r="D25" s="148">
        <f>COUNTIF($B$4:B25,B25)</f>
        <v>1</v>
      </c>
      <c r="E25" s="107" t="s">
        <v>2227</v>
      </c>
    </row>
    <row r="26" spans="1:8">
      <c r="A26" s="148">
        <f>1000000+B26*ID규칙_추천_원소_그룹_단위+COUNTIF($B$4:B26,B26)</f>
        <v>1105201</v>
      </c>
      <c r="B26" s="148">
        <f>1000+VLOOKUP(E26,ABYSS!C$4:$D$177,2,0)*10+VLOOKUP(E26,ABYSS!$C$4:$F$177,4,0)</f>
        <v>1052</v>
      </c>
      <c r="C26" s="148">
        <v>7</v>
      </c>
      <c r="D26" s="148">
        <f>COUNTIF($B$4:B26,B26)</f>
        <v>1</v>
      </c>
      <c r="E26" s="107" t="s">
        <v>2228</v>
      </c>
    </row>
    <row r="27" spans="1:8">
      <c r="A27" s="148">
        <f>1000000+B27*ID규칙_추천_원소_그룹_단위+COUNTIF($B$4:B27,B27)</f>
        <v>1105301</v>
      </c>
      <c r="B27" s="148">
        <f>1000+VLOOKUP(E27,ABYSS!C$4:$D$177,2,0)*10+VLOOKUP(E27,ABYSS!$C$4:$F$177,4,0)</f>
        <v>1053</v>
      </c>
      <c r="C27" s="148">
        <v>7</v>
      </c>
      <c r="D27" s="148">
        <f>COUNTIF($B$4:B27,B27)</f>
        <v>1</v>
      </c>
      <c r="E27" s="107" t="s">
        <v>2229</v>
      </c>
    </row>
    <row r="28" spans="1:8">
      <c r="A28" s="148">
        <f>1000000+B28*ID규칙_추천_원소_그룹_단위+COUNTIF($B$4:B28,B28)</f>
        <v>1106101</v>
      </c>
      <c r="B28" s="148">
        <f>1000+VLOOKUP(E28,ABYSS!C$4:$D$177,2,0)*10+VLOOKUP(E28,ABYSS!$C$4:$F$177,4,0)</f>
        <v>1061</v>
      </c>
      <c r="C28" s="148">
        <v>1</v>
      </c>
      <c r="D28" s="148">
        <f>COUNTIF($B$4:B28,B28)</f>
        <v>1</v>
      </c>
      <c r="E28" s="107" t="s">
        <v>2230</v>
      </c>
    </row>
    <row r="29" spans="1:8">
      <c r="A29" s="148">
        <f>1000000+B29*ID규칙_추천_원소_그룹_단위+COUNTIF($B$4:B29,B29)</f>
        <v>1106102</v>
      </c>
      <c r="B29" s="148">
        <f>1000+VLOOKUP(E29,ABYSS!C$4:$D$177,2,0)*10+VLOOKUP(E29,ABYSS!$C$4:$F$177,4,0)</f>
        <v>1061</v>
      </c>
      <c r="C29" s="148">
        <v>4</v>
      </c>
      <c r="D29" s="148">
        <f>COUNTIF($B$4:B29,B29)</f>
        <v>2</v>
      </c>
      <c r="E29" s="107" t="s">
        <v>2230</v>
      </c>
    </row>
    <row r="30" spans="1:8">
      <c r="A30" s="148">
        <f>1000000+B30*ID규칙_추천_원소_그룹_단위+COUNTIF($B$4:B30,B30)</f>
        <v>1106103</v>
      </c>
      <c r="B30" s="148">
        <f>1000+VLOOKUP(E30,ABYSS!C$4:$D$177,2,0)*10+VLOOKUP(E30,ABYSS!$C$4:$F$177,4,0)</f>
        <v>1061</v>
      </c>
      <c r="C30" s="148">
        <v>7</v>
      </c>
      <c r="D30" s="148">
        <f>COUNTIF($B$4:B30,B30)</f>
        <v>3</v>
      </c>
      <c r="E30" s="107" t="s">
        <v>2230</v>
      </c>
    </row>
    <row r="31" spans="1:8">
      <c r="A31" s="148">
        <f>1000000+B31*ID규칙_추천_원소_그룹_단위+COUNTIF($B$4:B31,B31)</f>
        <v>1106104</v>
      </c>
      <c r="B31" s="148">
        <f>1000+VLOOKUP(E31,ABYSS!C$4:$D$177,2,0)*10+VLOOKUP(E31,ABYSS!$C$4:$F$177,4,0)</f>
        <v>1061</v>
      </c>
      <c r="C31" s="148">
        <v>3</v>
      </c>
      <c r="D31" s="148">
        <f>COUNTIF($B$4:B31,B31)</f>
        <v>4</v>
      </c>
      <c r="E31" s="107" t="s">
        <v>2230</v>
      </c>
    </row>
    <row r="32" spans="1:8">
      <c r="A32" s="148">
        <f>1000000+B32*ID규칙_추천_원소_그룹_단위+COUNTIF($B$4:B32,B32)</f>
        <v>1106201</v>
      </c>
      <c r="B32" s="148">
        <f>1000+VLOOKUP(E32,ABYSS!C$4:$D$177,2,0)*10+VLOOKUP(E32,ABYSS!$C$4:$F$177,4,0)</f>
        <v>1062</v>
      </c>
      <c r="C32" s="148">
        <v>1</v>
      </c>
      <c r="D32" s="148">
        <f>COUNTIF($B$4:B32,B32)</f>
        <v>1</v>
      </c>
      <c r="E32" s="107" t="s">
        <v>2231</v>
      </c>
    </row>
    <row r="33" spans="1:5">
      <c r="A33" s="148">
        <f>1000000+B33*ID규칙_추천_원소_그룹_단위+COUNTIF($B$4:B33,B33)</f>
        <v>1106202</v>
      </c>
      <c r="B33" s="148">
        <f>1000+VLOOKUP(E33,ABYSS!C$4:$D$177,2,0)*10+VLOOKUP(E33,ABYSS!$C$4:$F$177,4,0)</f>
        <v>1062</v>
      </c>
      <c r="C33" s="148">
        <v>4</v>
      </c>
      <c r="D33" s="148">
        <f>COUNTIF($B$4:B33,B33)</f>
        <v>2</v>
      </c>
      <c r="E33" s="107" t="s">
        <v>2231</v>
      </c>
    </row>
    <row r="34" spans="1:5">
      <c r="A34" s="148">
        <f>1000000+B34*ID규칙_추천_원소_그룹_단위+COUNTIF($B$4:B34,B34)</f>
        <v>1106203</v>
      </c>
      <c r="B34" s="148">
        <f>1000+VLOOKUP(E34,ABYSS!C$4:$D$177,2,0)*10+VLOOKUP(E34,ABYSS!$C$4:$F$177,4,0)</f>
        <v>1062</v>
      </c>
      <c r="C34" s="148">
        <v>7</v>
      </c>
      <c r="D34" s="148">
        <f>COUNTIF($B$4:B34,B34)</f>
        <v>3</v>
      </c>
      <c r="E34" s="107" t="s">
        <v>2231</v>
      </c>
    </row>
    <row r="35" spans="1:5">
      <c r="A35" s="148">
        <f>1000000+B35*ID규칙_추천_원소_그룹_단위+COUNTIF($B$4:B35,B35)</f>
        <v>1106204</v>
      </c>
      <c r="B35" s="148">
        <f>1000+VLOOKUP(E35,ABYSS!C$4:$D$177,2,0)*10+VLOOKUP(E35,ABYSS!$C$4:$F$177,4,0)</f>
        <v>1062</v>
      </c>
      <c r="C35" s="148">
        <v>3</v>
      </c>
      <c r="D35" s="148">
        <f>COUNTIF($B$4:B35,B35)</f>
        <v>4</v>
      </c>
      <c r="E35" s="107" t="s">
        <v>2231</v>
      </c>
    </row>
    <row r="36" spans="1:5">
      <c r="A36" s="148">
        <f>1000000+B36*ID규칙_추천_원소_그룹_단위+COUNTIF($B$4:B36,B36)</f>
        <v>1106301</v>
      </c>
      <c r="B36" s="148">
        <f>1000+VLOOKUP(E36,ABYSS!C$4:$D$177,2,0)*10+VLOOKUP(E36,ABYSS!$C$4:$F$177,4,0)</f>
        <v>1063</v>
      </c>
      <c r="C36" s="148">
        <v>1</v>
      </c>
      <c r="D36" s="148">
        <f>COUNTIF($B$4:B36,B36)</f>
        <v>1</v>
      </c>
      <c r="E36" s="107" t="s">
        <v>2232</v>
      </c>
    </row>
    <row r="37" spans="1:5">
      <c r="A37" s="148">
        <f>1000000+B37*ID규칙_추천_원소_그룹_단위+COUNTIF($B$4:B37,B37)</f>
        <v>1106302</v>
      </c>
      <c r="B37" s="148">
        <f>1000+VLOOKUP(E37,ABYSS!C$4:$D$177,2,0)*10+VLOOKUP(E37,ABYSS!$C$4:$F$177,4,0)</f>
        <v>1063</v>
      </c>
      <c r="C37" s="148">
        <v>4</v>
      </c>
      <c r="D37" s="148">
        <f>COUNTIF($B$4:B37,B37)</f>
        <v>2</v>
      </c>
      <c r="E37" s="107" t="s">
        <v>2232</v>
      </c>
    </row>
    <row r="38" spans="1:5">
      <c r="A38" s="148">
        <f>1000000+B38*ID규칙_추천_원소_그룹_단위+COUNTIF($B$4:B38,B38)</f>
        <v>1106303</v>
      </c>
      <c r="B38" s="148">
        <f>1000+VLOOKUP(E38,ABYSS!C$4:$D$177,2,0)*10+VLOOKUP(E38,ABYSS!$C$4:$F$177,4,0)</f>
        <v>1063</v>
      </c>
      <c r="C38" s="148">
        <v>7</v>
      </c>
      <c r="D38" s="148">
        <f>COUNTIF($B$4:B38,B38)</f>
        <v>3</v>
      </c>
      <c r="E38" s="107" t="s">
        <v>2232</v>
      </c>
    </row>
    <row r="39" spans="1:5">
      <c r="A39" s="148">
        <f>1000000+B39*ID규칙_추천_원소_그룹_단위+COUNTIF($B$4:B39,B39)</f>
        <v>1106304</v>
      </c>
      <c r="B39" s="148">
        <f>1000+VLOOKUP(E39,ABYSS!C$4:$D$177,2,0)*10+VLOOKUP(E39,ABYSS!$C$4:$F$177,4,0)</f>
        <v>1063</v>
      </c>
      <c r="C39" s="148">
        <v>3</v>
      </c>
      <c r="D39" s="148">
        <f>COUNTIF($B$4:B39,B39)</f>
        <v>4</v>
      </c>
      <c r="E39" s="107" t="s">
        <v>2232</v>
      </c>
    </row>
    <row r="40" spans="1:5">
      <c r="A40" s="148">
        <f>1000000+B40*ID규칙_추천_원소_그룹_단위+COUNTIF($B$4:B40,B40)</f>
        <v>1106401</v>
      </c>
      <c r="B40" s="148">
        <f>1000+VLOOKUP(E40,ABYSS!C$4:$D$177,2,0)*10+VLOOKUP(E40,ABYSS!$C$4:$F$177,4,0)</f>
        <v>1064</v>
      </c>
      <c r="C40" s="148">
        <v>1</v>
      </c>
      <c r="D40" s="148">
        <f>COUNTIF($B$4:B40,B40)</f>
        <v>1</v>
      </c>
      <c r="E40" s="107" t="s">
        <v>2233</v>
      </c>
    </row>
    <row r="41" spans="1:5">
      <c r="A41" s="148">
        <f>1000000+B41*ID규칙_추천_원소_그룹_단위+COUNTIF($B$4:B41,B41)</f>
        <v>1106402</v>
      </c>
      <c r="B41" s="148">
        <f>1000+VLOOKUP(E41,ABYSS!C$4:$D$177,2,0)*10+VLOOKUP(E41,ABYSS!$C$4:$F$177,4,0)</f>
        <v>1064</v>
      </c>
      <c r="C41" s="148">
        <v>4</v>
      </c>
      <c r="D41" s="148">
        <f>COUNTIF($B$4:B41,B41)</f>
        <v>2</v>
      </c>
      <c r="E41" s="107" t="s">
        <v>2233</v>
      </c>
    </row>
    <row r="42" spans="1:5">
      <c r="A42" s="148">
        <f>1000000+B42*ID규칙_추천_원소_그룹_단위+COUNTIF($B$4:B42,B42)</f>
        <v>1106403</v>
      </c>
      <c r="B42" s="148">
        <f>1000+VLOOKUP(E42,ABYSS!C$4:$D$177,2,0)*10+VLOOKUP(E42,ABYSS!$C$4:$F$177,4,0)</f>
        <v>1064</v>
      </c>
      <c r="C42" s="148">
        <v>7</v>
      </c>
      <c r="D42" s="148">
        <f>COUNTIF($B$4:B42,B42)</f>
        <v>3</v>
      </c>
      <c r="E42" s="107" t="s">
        <v>2233</v>
      </c>
    </row>
    <row r="43" spans="1:5">
      <c r="A43" s="148">
        <f>1000000+B43*ID규칙_추천_원소_그룹_단위+COUNTIF($B$4:B43,B43)</f>
        <v>1106404</v>
      </c>
      <c r="B43" s="148">
        <f>1000+VLOOKUP(E43,ABYSS!C$4:$D$177,2,0)*10+VLOOKUP(E43,ABYSS!$C$4:$F$177,4,0)</f>
        <v>1064</v>
      </c>
      <c r="C43" s="148">
        <v>3</v>
      </c>
      <c r="D43" s="148">
        <f>COUNTIF($B$4:B43,B43)</f>
        <v>4</v>
      </c>
      <c r="E43" s="107" t="s">
        <v>2233</v>
      </c>
    </row>
    <row r="44" spans="1:5">
      <c r="A44" s="148">
        <f>1000000+B44*ID규칙_추천_원소_그룹_단위+COUNTIF($B$4:B44,B44)</f>
        <v>1107101</v>
      </c>
      <c r="B44" s="148">
        <f>1000+VLOOKUP(E44,ABYSS!C$4:$D$177,2,0)*10+VLOOKUP(E44,ABYSS!$C$4:$F$177,4,0)</f>
        <v>1071</v>
      </c>
      <c r="C44" s="148">
        <v>2</v>
      </c>
      <c r="D44" s="148">
        <f>COUNTIF($B$4:B44,B44)</f>
        <v>1</v>
      </c>
      <c r="E44" s="107" t="s">
        <v>2234</v>
      </c>
    </row>
    <row r="45" spans="1:5">
      <c r="A45" s="148">
        <f>1000000+B45*ID규칙_추천_원소_그룹_단위+COUNTIF($B$4:B45,B45)</f>
        <v>1107102</v>
      </c>
      <c r="B45" s="148">
        <f>1000+VLOOKUP(E45,ABYSS!C$4:$D$177,2,0)*10+VLOOKUP(E45,ABYSS!$C$4:$F$177,4,0)</f>
        <v>1071</v>
      </c>
      <c r="C45" s="148">
        <v>6</v>
      </c>
      <c r="D45" s="148">
        <f>COUNTIF($B$4:B45,B45)</f>
        <v>2</v>
      </c>
      <c r="E45" s="107" t="s">
        <v>2234</v>
      </c>
    </row>
    <row r="46" spans="1:5">
      <c r="A46" s="148">
        <f>1000000+B46*ID규칙_추천_원소_그룹_단위+COUNTIF($B$4:B46,B46)</f>
        <v>1107103</v>
      </c>
      <c r="B46" s="148">
        <f>1000+VLOOKUP(E46,ABYSS!C$4:$D$177,2,0)*10+VLOOKUP(E46,ABYSS!$C$4:$F$177,4,0)</f>
        <v>1071</v>
      </c>
      <c r="C46" s="148">
        <v>7</v>
      </c>
      <c r="D46" s="148">
        <f>COUNTIF($B$4:B46,B46)</f>
        <v>3</v>
      </c>
      <c r="E46" s="107" t="s">
        <v>2234</v>
      </c>
    </row>
    <row r="47" spans="1:5">
      <c r="A47" s="148">
        <f>1000000+B47*ID규칙_추천_원소_그룹_단위+COUNTIF($B$4:B47,B47)</f>
        <v>1107201</v>
      </c>
      <c r="B47" s="148">
        <f>1000+VLOOKUP(E47,ABYSS!C$4:$D$177,2,0)*10+VLOOKUP(E47,ABYSS!$C$4:$F$177,4,0)</f>
        <v>1072</v>
      </c>
      <c r="C47" s="148">
        <v>2</v>
      </c>
      <c r="D47" s="148">
        <f>COUNTIF($B$4:B47,B47)</f>
        <v>1</v>
      </c>
      <c r="E47" s="107" t="s">
        <v>2235</v>
      </c>
    </row>
    <row r="48" spans="1:5">
      <c r="A48" s="148">
        <f>1000000+B48*ID규칙_추천_원소_그룹_단위+COUNTIF($B$4:B48,B48)</f>
        <v>1107202</v>
      </c>
      <c r="B48" s="148">
        <f>1000+VLOOKUP(E48,ABYSS!C$4:$D$177,2,0)*10+VLOOKUP(E48,ABYSS!$C$4:$F$177,4,0)</f>
        <v>1072</v>
      </c>
      <c r="C48" s="148">
        <v>6</v>
      </c>
      <c r="D48" s="148">
        <f>COUNTIF($B$4:B48,B48)</f>
        <v>2</v>
      </c>
      <c r="E48" s="107" t="s">
        <v>2235</v>
      </c>
    </row>
    <row r="49" spans="1:5">
      <c r="A49" s="148">
        <f>1000000+B49*ID규칙_추천_원소_그룹_단위+COUNTIF($B$4:B49,B49)</f>
        <v>1107203</v>
      </c>
      <c r="B49" s="148">
        <f>1000+VLOOKUP(E49,ABYSS!C$4:$D$177,2,0)*10+VLOOKUP(E49,ABYSS!$C$4:$F$177,4,0)</f>
        <v>1072</v>
      </c>
      <c r="C49" s="148">
        <v>7</v>
      </c>
      <c r="D49" s="148">
        <f>COUNTIF($B$4:B49,B49)</f>
        <v>3</v>
      </c>
      <c r="E49" s="107" t="s">
        <v>2235</v>
      </c>
    </row>
    <row r="50" spans="1:5">
      <c r="A50" s="148">
        <f>1000000+B50*ID규칙_추천_원소_그룹_단위+COUNTIF($B$4:B50,B50)</f>
        <v>1107301</v>
      </c>
      <c r="B50" s="148">
        <f>1000+VLOOKUP(E50,ABYSS!C$4:$D$177,2,0)*10+VLOOKUP(E50,ABYSS!$C$4:$F$177,4,0)</f>
        <v>1073</v>
      </c>
      <c r="C50" s="148">
        <v>2</v>
      </c>
      <c r="D50" s="148">
        <f>COUNTIF($B$4:B50,B50)</f>
        <v>1</v>
      </c>
      <c r="E50" s="107" t="s">
        <v>2236</v>
      </c>
    </row>
    <row r="51" spans="1:5">
      <c r="A51" s="148">
        <f>1000000+B51*ID규칙_추천_원소_그룹_단위+COUNTIF($B$4:B51,B51)</f>
        <v>1107302</v>
      </c>
      <c r="B51" s="148">
        <f>1000+VLOOKUP(E51,ABYSS!C$4:$D$177,2,0)*10+VLOOKUP(E51,ABYSS!$C$4:$F$177,4,0)</f>
        <v>1073</v>
      </c>
      <c r="C51" s="148">
        <v>6</v>
      </c>
      <c r="D51" s="148">
        <f>COUNTIF($B$4:B51,B51)</f>
        <v>2</v>
      </c>
      <c r="E51" s="107" t="s">
        <v>2236</v>
      </c>
    </row>
    <row r="52" spans="1:5">
      <c r="A52" s="148">
        <f>1000000+B52*ID규칙_추천_원소_그룹_단위+COUNTIF($B$4:B52,B52)</f>
        <v>1107303</v>
      </c>
      <c r="B52" s="148">
        <f>1000+VLOOKUP(E52,ABYSS!C$4:$D$177,2,0)*10+VLOOKUP(E52,ABYSS!$C$4:$F$177,4,0)</f>
        <v>1073</v>
      </c>
      <c r="C52" s="148">
        <v>7</v>
      </c>
      <c r="D52" s="148">
        <f>COUNTIF($B$4:B52,B52)</f>
        <v>3</v>
      </c>
      <c r="E52" s="107" t="s">
        <v>2236</v>
      </c>
    </row>
    <row r="53" spans="1:5">
      <c r="A53" s="148">
        <f>1000000+B53*ID규칙_추천_원소_그룹_단위+COUNTIF($B$4:B53,B53)</f>
        <v>1107401</v>
      </c>
      <c r="B53" s="148">
        <f>1000+VLOOKUP(E53,ABYSS!C$4:$D$177,2,0)*10+VLOOKUP(E53,ABYSS!$C$4:$F$177,4,0)</f>
        <v>1074</v>
      </c>
      <c r="C53" s="148">
        <v>2</v>
      </c>
      <c r="D53" s="148">
        <f>COUNTIF($B$4:B53,B53)</f>
        <v>1</v>
      </c>
      <c r="E53" s="107" t="s">
        <v>2237</v>
      </c>
    </row>
    <row r="54" spans="1:5">
      <c r="A54" s="148">
        <f>1000000+B54*ID규칙_추천_원소_그룹_단위+COUNTIF($B$4:B54,B54)</f>
        <v>1107402</v>
      </c>
      <c r="B54" s="148">
        <f>1000+VLOOKUP(E54,ABYSS!C$4:$D$177,2,0)*10+VLOOKUP(E54,ABYSS!$C$4:$F$177,4,0)</f>
        <v>1074</v>
      </c>
      <c r="C54" s="148">
        <v>6</v>
      </c>
      <c r="D54" s="148">
        <f>COUNTIF($B$4:B54,B54)</f>
        <v>2</v>
      </c>
      <c r="E54" s="107" t="s">
        <v>2237</v>
      </c>
    </row>
    <row r="55" spans="1:5">
      <c r="A55" s="148">
        <f>1000000+B55*ID규칙_추천_원소_그룹_단위+COUNTIF($B$4:B55,B55)</f>
        <v>1107403</v>
      </c>
      <c r="B55" s="148">
        <f>1000+VLOOKUP(E55,ABYSS!C$4:$D$177,2,0)*10+VLOOKUP(E55,ABYSS!$C$4:$F$177,4,0)</f>
        <v>1074</v>
      </c>
      <c r="C55" s="148">
        <v>7</v>
      </c>
      <c r="D55" s="148">
        <f>COUNTIF($B$4:B55,B55)</f>
        <v>3</v>
      </c>
      <c r="E55" s="107" t="s">
        <v>2237</v>
      </c>
    </row>
    <row r="56" spans="1:5">
      <c r="A56" s="148">
        <f>1000000+B56*ID규칙_추천_원소_그룹_단위+COUNTIF($B$4:B56,B56)</f>
        <v>1108101</v>
      </c>
      <c r="B56" s="148">
        <f>1000+VLOOKUP(E56,ABYSS!C$4:$D$177,2,0)*10+VLOOKUP(E56,ABYSS!$C$4:$F$177,4,0)</f>
        <v>1081</v>
      </c>
      <c r="C56" s="148">
        <v>1</v>
      </c>
      <c r="D56" s="148">
        <f>COUNTIF($B$4:B56,B56)</f>
        <v>1</v>
      </c>
      <c r="E56" s="107" t="s">
        <v>2238</v>
      </c>
    </row>
    <row r="57" spans="1:5">
      <c r="A57" s="148">
        <f>1000000+B57*ID규칙_추천_원소_그룹_단위+COUNTIF($B$4:B57,B57)</f>
        <v>1108102</v>
      </c>
      <c r="B57" s="148">
        <f>1000+VLOOKUP(E57,ABYSS!C$4:$D$177,2,0)*10+VLOOKUP(E57,ABYSS!$C$4:$F$177,4,0)</f>
        <v>1081</v>
      </c>
      <c r="C57" s="148">
        <v>6</v>
      </c>
      <c r="D57" s="148">
        <f>COUNTIF($B$4:B57,B57)</f>
        <v>2</v>
      </c>
      <c r="E57" s="107" t="s">
        <v>2238</v>
      </c>
    </row>
    <row r="58" spans="1:5">
      <c r="A58" s="148">
        <f>1000000+B58*ID규칙_추천_원소_그룹_단위+COUNTIF($B$4:B58,B58)</f>
        <v>1108201</v>
      </c>
      <c r="B58" s="148">
        <f>1000+VLOOKUP(E58,ABYSS!C$4:$D$177,2,0)*10+VLOOKUP(E58,ABYSS!$C$4:$F$177,4,0)</f>
        <v>1082</v>
      </c>
      <c r="C58" s="148">
        <v>1</v>
      </c>
      <c r="D58" s="148">
        <f>COUNTIF($B$4:B58,B58)</f>
        <v>1</v>
      </c>
      <c r="E58" s="107" t="s">
        <v>2239</v>
      </c>
    </row>
    <row r="59" spans="1:5">
      <c r="A59" s="148">
        <f>1000000+B59*ID규칙_추천_원소_그룹_단위+COUNTIF($B$4:B59,B59)</f>
        <v>1108202</v>
      </c>
      <c r="B59" s="148">
        <f>1000+VLOOKUP(E59,ABYSS!C$4:$D$177,2,0)*10+VLOOKUP(E59,ABYSS!$C$4:$F$177,4,0)</f>
        <v>1082</v>
      </c>
      <c r="C59" s="148">
        <v>6</v>
      </c>
      <c r="D59" s="148">
        <f>COUNTIF($B$4:B59,B59)</f>
        <v>2</v>
      </c>
      <c r="E59" s="107" t="s">
        <v>2239</v>
      </c>
    </row>
    <row r="60" spans="1:5">
      <c r="A60" s="148">
        <f>1000000+B60*ID규칙_추천_원소_그룹_단위+COUNTIF($B$4:B60,B60)</f>
        <v>1108301</v>
      </c>
      <c r="B60" s="148">
        <f>1000+VLOOKUP(E60,ABYSS!C$4:$D$177,2,0)*10+VLOOKUP(E60,ABYSS!$C$4:$F$177,4,0)</f>
        <v>1083</v>
      </c>
      <c r="C60" s="148">
        <v>1</v>
      </c>
      <c r="D60" s="148">
        <f>COUNTIF($B$4:B60,B60)</f>
        <v>1</v>
      </c>
      <c r="E60" s="107" t="s">
        <v>2240</v>
      </c>
    </row>
    <row r="61" spans="1:5">
      <c r="A61" s="148">
        <f>1000000+B61*ID규칙_추천_원소_그룹_단위+COUNTIF($B$4:B61,B61)</f>
        <v>1108302</v>
      </c>
      <c r="B61" s="148">
        <f>1000+VLOOKUP(E61,ABYSS!C$4:$D$177,2,0)*10+VLOOKUP(E61,ABYSS!$C$4:$F$177,4,0)</f>
        <v>1083</v>
      </c>
      <c r="C61" s="148">
        <v>6</v>
      </c>
      <c r="D61" s="148">
        <f>COUNTIF($B$4:B61,B61)</f>
        <v>2</v>
      </c>
      <c r="E61" s="107" t="s">
        <v>2240</v>
      </c>
    </row>
    <row r="62" spans="1:5">
      <c r="A62" s="148">
        <f>1000000+B62*ID규칙_추천_원소_그룹_단위+COUNTIF($B$4:B62,B62)</f>
        <v>1108401</v>
      </c>
      <c r="B62" s="148">
        <f>1000+VLOOKUP(E62,ABYSS!C$4:$D$177,2,0)*10+VLOOKUP(E62,ABYSS!$C$4:$F$177,4,0)</f>
        <v>1084</v>
      </c>
      <c r="C62" s="148">
        <v>1</v>
      </c>
      <c r="D62" s="148">
        <f>COUNTIF($B$4:B62,B62)</f>
        <v>1</v>
      </c>
      <c r="E62" s="107" t="s">
        <v>2241</v>
      </c>
    </row>
    <row r="63" spans="1:5">
      <c r="A63" s="148">
        <f>1000000+B63*ID규칙_추천_원소_그룹_단위+COUNTIF($B$4:B63,B63)</f>
        <v>1108402</v>
      </c>
      <c r="B63" s="148">
        <f>1000+VLOOKUP(E63,ABYSS!C$4:$D$177,2,0)*10+VLOOKUP(E63,ABYSS!$C$4:$F$177,4,0)</f>
        <v>1084</v>
      </c>
      <c r="C63" s="148">
        <v>6</v>
      </c>
      <c r="D63" s="148">
        <f>COUNTIF($B$4:B63,B63)</f>
        <v>2</v>
      </c>
      <c r="E63" s="107" t="s">
        <v>2241</v>
      </c>
    </row>
    <row r="64" spans="1:5">
      <c r="A64" s="148">
        <f>1000000+B64*ID규칙_추천_원소_그룹_단위+COUNTIF($B$4:B64,B64)</f>
        <v>1109101</v>
      </c>
      <c r="B64" s="148">
        <f>1000+VLOOKUP(E64,ABYSS!C$4:$D$177,2,0)*10+VLOOKUP(E64,ABYSS!$C$4:$F$177,4,0)</f>
        <v>1091</v>
      </c>
      <c r="C64" s="148">
        <v>4</v>
      </c>
      <c r="D64" s="148">
        <f>COUNTIF($B$4:B64,B64)</f>
        <v>1</v>
      </c>
      <c r="E64" s="107" t="s">
        <v>2242</v>
      </c>
    </row>
    <row r="65" spans="1:5">
      <c r="A65" s="148">
        <f>1000000+B65*ID규칙_추천_원소_그룹_단위+COUNTIF($B$4:B65,B65)</f>
        <v>1109201</v>
      </c>
      <c r="B65" s="148">
        <f>1000+VLOOKUP(E65,ABYSS!C$4:$D$177,2,0)*10+VLOOKUP(E65,ABYSS!$C$4:$F$177,4,0)</f>
        <v>1092</v>
      </c>
      <c r="C65" s="148">
        <v>4</v>
      </c>
      <c r="D65" s="148">
        <f>COUNTIF($B$4:B65,B65)</f>
        <v>1</v>
      </c>
      <c r="E65" s="107" t="s">
        <v>2243</v>
      </c>
    </row>
    <row r="66" spans="1:5">
      <c r="A66" s="148">
        <f>1000000+B66*ID규칙_추천_원소_그룹_단위+COUNTIF($B$4:B66,B66)</f>
        <v>1109301</v>
      </c>
      <c r="B66" s="148">
        <f>1000+VLOOKUP(E66,ABYSS!C$4:$D$177,2,0)*10+VLOOKUP(E66,ABYSS!$C$4:$F$177,4,0)</f>
        <v>1093</v>
      </c>
      <c r="C66" s="148">
        <v>4</v>
      </c>
      <c r="D66" s="148">
        <f>COUNTIF($B$4:B66,B66)</f>
        <v>1</v>
      </c>
      <c r="E66" s="107" t="s">
        <v>2244</v>
      </c>
    </row>
    <row r="67" spans="1:5">
      <c r="A67" s="148">
        <f>1000000+B67*ID규칙_추천_원소_그룹_단위+COUNTIF($B$4:B67,B67)</f>
        <v>1109302</v>
      </c>
      <c r="B67" s="148">
        <f>1000+VLOOKUP(E67,ABYSS!C$4:$D$177,2,0)*10+VLOOKUP(E67,ABYSS!$C$4:$F$177,4,0)</f>
        <v>1093</v>
      </c>
      <c r="C67" s="148">
        <v>6</v>
      </c>
      <c r="D67" s="148">
        <f>COUNTIF($B$4:B67,B67)</f>
        <v>2</v>
      </c>
      <c r="E67" s="107" t="s">
        <v>2244</v>
      </c>
    </row>
    <row r="68" spans="1:5">
      <c r="A68" s="148">
        <f>1000000+B68*ID규칙_추천_원소_그룹_단위+COUNTIF($B$4:B68,B68)</f>
        <v>1109401</v>
      </c>
      <c r="B68" s="148">
        <f>1000+VLOOKUP(E68,ABYSS!C$4:$D$177,2,0)*10+VLOOKUP(E68,ABYSS!$C$4:$F$177,4,0)</f>
        <v>1094</v>
      </c>
      <c r="C68" s="148">
        <v>4</v>
      </c>
      <c r="D68" s="148">
        <f>COUNTIF($B$4:B68,B68)</f>
        <v>1</v>
      </c>
      <c r="E68" s="107" t="s">
        <v>2245</v>
      </c>
    </row>
    <row r="69" spans="1:5">
      <c r="A69" s="148">
        <f>1000000+B69*ID규칙_추천_원소_그룹_단위+COUNTIF($B$4:B69,B69)</f>
        <v>1109402</v>
      </c>
      <c r="B69" s="148">
        <f>1000+VLOOKUP(E69,ABYSS!C$4:$D$177,2,0)*10+VLOOKUP(E69,ABYSS!$C$4:$F$177,4,0)</f>
        <v>1094</v>
      </c>
      <c r="C69" s="148">
        <v>6</v>
      </c>
      <c r="D69" s="148">
        <f>COUNTIF($B$4:B69,B69)</f>
        <v>2</v>
      </c>
      <c r="E69" s="107" t="s">
        <v>2245</v>
      </c>
    </row>
    <row r="70" spans="1:5">
      <c r="A70" s="148">
        <f>1000000+B70*ID규칙_추천_원소_그룹_단위+COUNTIF($B$4:B70,B70)</f>
        <v>1110101</v>
      </c>
      <c r="B70" s="148">
        <f>1000+VLOOKUP(E70,ABYSS!C$4:$D$177,2,0)*10+VLOOKUP(E70,ABYSS!$C$4:$F$177,4,0)</f>
        <v>1101</v>
      </c>
      <c r="C70" s="148">
        <v>1</v>
      </c>
      <c r="D70" s="148">
        <f>COUNTIF($B$4:B70,B70)</f>
        <v>1</v>
      </c>
      <c r="E70" s="107" t="s">
        <v>2246</v>
      </c>
    </row>
    <row r="71" spans="1:5">
      <c r="A71" s="148">
        <f>1000000+B71*ID규칙_추천_원소_그룹_단위+COUNTIF($B$4:B71,B71)</f>
        <v>1110102</v>
      </c>
      <c r="B71" s="148">
        <f>1000+VLOOKUP(E71,ABYSS!C$4:$D$177,2,0)*10+VLOOKUP(E71,ABYSS!$C$4:$F$177,4,0)</f>
        <v>1101</v>
      </c>
      <c r="C71" s="148">
        <v>4</v>
      </c>
      <c r="D71" s="148">
        <f>COUNTIF($B$4:B71,B71)</f>
        <v>2</v>
      </c>
      <c r="E71" s="107" t="s">
        <v>2246</v>
      </c>
    </row>
    <row r="72" spans="1:5">
      <c r="A72" s="148">
        <f>1000000+B72*ID규칙_추천_원소_그룹_단위+COUNTIF($B$4:B72,B72)</f>
        <v>1110103</v>
      </c>
      <c r="B72" s="148">
        <f>1000+VLOOKUP(E72,ABYSS!C$4:$D$177,2,0)*10+VLOOKUP(E72,ABYSS!$C$4:$F$177,4,0)</f>
        <v>1101</v>
      </c>
      <c r="C72" s="148">
        <v>7</v>
      </c>
      <c r="D72" s="148">
        <f>COUNTIF($B$4:B72,B72)</f>
        <v>3</v>
      </c>
      <c r="E72" s="107" t="s">
        <v>2246</v>
      </c>
    </row>
    <row r="73" spans="1:5">
      <c r="A73" s="148">
        <f>1000000+B73*ID규칙_추천_원소_그룹_단위+COUNTIF($B$4:B73,B73)</f>
        <v>1110104</v>
      </c>
      <c r="B73" s="148">
        <f>1000+VLOOKUP(E73,ABYSS!C$4:$D$177,2,0)*10+VLOOKUP(E73,ABYSS!$C$4:$F$177,4,0)</f>
        <v>1101</v>
      </c>
      <c r="C73" s="148">
        <v>3</v>
      </c>
      <c r="D73" s="148">
        <f>COUNTIF($B$4:B73,B73)</f>
        <v>4</v>
      </c>
      <c r="E73" s="107" t="s">
        <v>2246</v>
      </c>
    </row>
    <row r="74" spans="1:5">
      <c r="A74" s="148">
        <f>1000000+B74*ID규칙_추천_원소_그룹_단위+COUNTIF($B$4:B74,B74)</f>
        <v>1110201</v>
      </c>
      <c r="B74" s="148">
        <f>1000+VLOOKUP(E74,ABYSS!C$4:$D$177,2,0)*10+VLOOKUP(E74,ABYSS!$C$4:$F$177,4,0)</f>
        <v>1102</v>
      </c>
      <c r="C74" s="148">
        <v>1</v>
      </c>
      <c r="D74" s="148">
        <f>COUNTIF($B$4:B74,B74)</f>
        <v>1</v>
      </c>
      <c r="E74" s="107" t="s">
        <v>2247</v>
      </c>
    </row>
    <row r="75" spans="1:5">
      <c r="A75" s="148">
        <f>1000000+B75*ID규칙_추천_원소_그룹_단위+COUNTIF($B$4:B75,B75)</f>
        <v>1110202</v>
      </c>
      <c r="B75" s="148">
        <f>1000+VLOOKUP(E75,ABYSS!C$4:$D$177,2,0)*10+VLOOKUP(E75,ABYSS!$C$4:$F$177,4,0)</f>
        <v>1102</v>
      </c>
      <c r="C75" s="148">
        <v>4</v>
      </c>
      <c r="D75" s="148">
        <f>COUNTIF($B$4:B75,B75)</f>
        <v>2</v>
      </c>
      <c r="E75" s="107" t="s">
        <v>2247</v>
      </c>
    </row>
    <row r="76" spans="1:5">
      <c r="A76" s="148">
        <f>1000000+B76*ID규칙_추천_원소_그룹_단위+COUNTIF($B$4:B76,B76)</f>
        <v>1110203</v>
      </c>
      <c r="B76" s="148">
        <f>1000+VLOOKUP(E76,ABYSS!C$4:$D$177,2,0)*10+VLOOKUP(E76,ABYSS!$C$4:$F$177,4,0)</f>
        <v>1102</v>
      </c>
      <c r="C76" s="148">
        <v>7</v>
      </c>
      <c r="D76" s="148">
        <f>COUNTIF($B$4:B76,B76)</f>
        <v>3</v>
      </c>
      <c r="E76" s="107" t="s">
        <v>2247</v>
      </c>
    </row>
    <row r="77" spans="1:5">
      <c r="A77" s="148">
        <f>1000000+B77*ID규칙_추천_원소_그룹_단위+COUNTIF($B$4:B77,B77)</f>
        <v>1110204</v>
      </c>
      <c r="B77" s="148">
        <f>1000+VLOOKUP(E77,ABYSS!C$4:$D$177,2,0)*10+VLOOKUP(E77,ABYSS!$C$4:$F$177,4,0)</f>
        <v>1102</v>
      </c>
      <c r="C77" s="148">
        <v>3</v>
      </c>
      <c r="D77" s="148">
        <f>COUNTIF($B$4:B77,B77)</f>
        <v>4</v>
      </c>
      <c r="E77" s="107" t="s">
        <v>2247</v>
      </c>
    </row>
    <row r="78" spans="1:5">
      <c r="A78" s="148">
        <f>1000000+B78*ID규칙_추천_원소_그룹_단위+COUNTIF($B$4:B78,B78)</f>
        <v>1110301</v>
      </c>
      <c r="B78" s="148">
        <f>1000+VLOOKUP(E78,ABYSS!C$4:$D$177,2,0)*10+VLOOKUP(E78,ABYSS!$C$4:$F$177,4,0)</f>
        <v>1103</v>
      </c>
      <c r="C78" s="148">
        <v>1</v>
      </c>
      <c r="D78" s="148">
        <f>COUNTIF($B$4:B78,B78)</f>
        <v>1</v>
      </c>
      <c r="E78" s="107" t="s">
        <v>2248</v>
      </c>
    </row>
    <row r="79" spans="1:5">
      <c r="A79" s="148">
        <f>1000000+B79*ID규칙_추천_원소_그룹_단위+COUNTIF($B$4:B79,B79)</f>
        <v>1110302</v>
      </c>
      <c r="B79" s="148">
        <f>1000+VLOOKUP(E79,ABYSS!C$4:$D$177,2,0)*10+VLOOKUP(E79,ABYSS!$C$4:$F$177,4,0)</f>
        <v>1103</v>
      </c>
      <c r="C79" s="148">
        <v>4</v>
      </c>
      <c r="D79" s="148">
        <f>COUNTIF($B$4:B79,B79)</f>
        <v>2</v>
      </c>
      <c r="E79" s="107" t="s">
        <v>2248</v>
      </c>
    </row>
    <row r="80" spans="1:5">
      <c r="A80" s="148">
        <f>1000000+B80*ID규칙_추천_원소_그룹_단위+COUNTIF($B$4:B80,B80)</f>
        <v>1110303</v>
      </c>
      <c r="B80" s="148">
        <f>1000+VLOOKUP(E80,ABYSS!C$4:$D$177,2,0)*10+VLOOKUP(E80,ABYSS!$C$4:$F$177,4,0)</f>
        <v>1103</v>
      </c>
      <c r="C80" s="148">
        <v>7</v>
      </c>
      <c r="D80" s="148">
        <f>COUNTIF($B$4:B80,B80)</f>
        <v>3</v>
      </c>
      <c r="E80" s="107" t="s">
        <v>2248</v>
      </c>
    </row>
    <row r="81" spans="1:5">
      <c r="A81" s="148">
        <f>1000000+B81*ID규칙_추천_원소_그룹_단위+COUNTIF($B$4:B81,B81)</f>
        <v>1110304</v>
      </c>
      <c r="B81" s="148">
        <f>1000+VLOOKUP(E81,ABYSS!C$4:$D$177,2,0)*10+VLOOKUP(E81,ABYSS!$C$4:$F$177,4,0)</f>
        <v>1103</v>
      </c>
      <c r="C81" s="148">
        <v>3</v>
      </c>
      <c r="D81" s="148">
        <f>COUNTIF($B$4:B81,B81)</f>
        <v>4</v>
      </c>
      <c r="E81" s="107" t="s">
        <v>2248</v>
      </c>
    </row>
    <row r="82" spans="1:5">
      <c r="A82" s="148">
        <f>1000000+B82*ID규칙_추천_원소_그룹_단위+COUNTIF($B$4:B82,B82)</f>
        <v>1110401</v>
      </c>
      <c r="B82" s="148">
        <f>1000+VLOOKUP(E82,ABYSS!C$4:$D$177,2,0)*10+VLOOKUP(E82,ABYSS!$C$4:$F$177,4,0)</f>
        <v>1104</v>
      </c>
      <c r="C82" s="148">
        <v>1</v>
      </c>
      <c r="D82" s="148">
        <f>COUNTIF($B$4:B82,B82)</f>
        <v>1</v>
      </c>
      <c r="E82" s="107" t="s">
        <v>2249</v>
      </c>
    </row>
    <row r="83" spans="1:5">
      <c r="A83" s="148">
        <f>1000000+B83*ID규칙_추천_원소_그룹_단위+COUNTIF($B$4:B83,B83)</f>
        <v>1110402</v>
      </c>
      <c r="B83" s="148">
        <f>1000+VLOOKUP(E83,ABYSS!C$4:$D$177,2,0)*10+VLOOKUP(E83,ABYSS!$C$4:$F$177,4,0)</f>
        <v>1104</v>
      </c>
      <c r="C83" s="148">
        <v>4</v>
      </c>
      <c r="D83" s="148">
        <f>COUNTIF($B$4:B83,B83)</f>
        <v>2</v>
      </c>
      <c r="E83" s="107" t="s">
        <v>2249</v>
      </c>
    </row>
    <row r="84" spans="1:5">
      <c r="A84" s="148">
        <f>1000000+B84*ID규칙_추천_원소_그룹_단위+COUNTIF($B$4:B84,B84)</f>
        <v>1110403</v>
      </c>
      <c r="B84" s="148">
        <f>1000+VLOOKUP(E84,ABYSS!C$4:$D$177,2,0)*10+VLOOKUP(E84,ABYSS!$C$4:$F$177,4,0)</f>
        <v>1104</v>
      </c>
      <c r="C84" s="148">
        <v>7</v>
      </c>
      <c r="D84" s="148">
        <f>COUNTIF($B$4:B84,B84)</f>
        <v>3</v>
      </c>
      <c r="E84" s="107" t="s">
        <v>2249</v>
      </c>
    </row>
    <row r="85" spans="1:5">
      <c r="A85" s="148">
        <f>1000000+B85*ID규칙_추천_원소_그룹_단위+COUNTIF($B$4:B85,B85)</f>
        <v>1110404</v>
      </c>
      <c r="B85" s="148">
        <f>1000+VLOOKUP(E85,ABYSS!C$4:$D$177,2,0)*10+VLOOKUP(E85,ABYSS!$C$4:$F$177,4,0)</f>
        <v>1104</v>
      </c>
      <c r="C85" s="148">
        <v>3</v>
      </c>
      <c r="D85" s="148">
        <f>COUNTIF($B$4:B85,B85)</f>
        <v>4</v>
      </c>
      <c r="E85" s="107" t="s">
        <v>2249</v>
      </c>
    </row>
    <row r="86" spans="1:5">
      <c r="A86" s="148">
        <f>1000000+B86*ID규칙_추천_원소_그룹_단위+COUNTIF($B$4:B86,B86)</f>
        <v>1111101</v>
      </c>
      <c r="B86" s="148">
        <f>1000+VLOOKUP(E86,ABYSS!C$4:$D$177,2,0)*10+VLOOKUP(E86,ABYSS!$C$4:$F$177,4,0)</f>
        <v>1111</v>
      </c>
      <c r="C86" s="148">
        <v>5</v>
      </c>
      <c r="D86" s="148">
        <f>COUNTIF($B$4:B86,B86)</f>
        <v>1</v>
      </c>
      <c r="E86" s="107" t="s">
        <v>2250</v>
      </c>
    </row>
    <row r="87" spans="1:5">
      <c r="A87" s="148">
        <f>1000000+B87*ID규칙_추천_원소_그룹_단위+COUNTIF($B$4:B87,B87)</f>
        <v>1111201</v>
      </c>
      <c r="B87" s="148">
        <f>1000+VLOOKUP(E87,ABYSS!C$4:$D$177,2,0)*10+VLOOKUP(E87,ABYSS!$C$4:$F$177,4,0)</f>
        <v>1112</v>
      </c>
      <c r="C87" s="148">
        <v>5</v>
      </c>
      <c r="D87" s="148">
        <f>COUNTIF($B$4:B87,B87)</f>
        <v>1</v>
      </c>
      <c r="E87" s="107" t="s">
        <v>2251</v>
      </c>
    </row>
    <row r="88" spans="1:5">
      <c r="A88" s="148">
        <f>1000000+B88*ID규칙_추천_원소_그룹_단위+COUNTIF($B$4:B88,B88)</f>
        <v>1111301</v>
      </c>
      <c r="B88" s="148">
        <f>1000+VLOOKUP(E88,ABYSS!C$4:$D$177,2,0)*10+VLOOKUP(E88,ABYSS!$C$4:$F$177,4,0)</f>
        <v>1113</v>
      </c>
      <c r="C88" s="148">
        <v>5</v>
      </c>
      <c r="D88" s="148">
        <f>COUNTIF($B$4:B88,B88)</f>
        <v>1</v>
      </c>
      <c r="E88" s="107" t="s">
        <v>2252</v>
      </c>
    </row>
    <row r="89" spans="1:5">
      <c r="A89" s="148">
        <f>1000000+B89*ID규칙_추천_원소_그룹_단위+COUNTIF($B$4:B89,B89)</f>
        <v>1111401</v>
      </c>
      <c r="B89" s="148">
        <f>1000+VLOOKUP(E89,ABYSS!C$4:$D$177,2,0)*10+VLOOKUP(E89,ABYSS!$C$4:$F$177,4,0)</f>
        <v>1114</v>
      </c>
      <c r="C89" s="148">
        <v>5</v>
      </c>
      <c r="D89" s="148">
        <f>COUNTIF($B$4:B89,B89)</f>
        <v>1</v>
      </c>
      <c r="E89" s="107" t="s">
        <v>2253</v>
      </c>
    </row>
    <row r="90" spans="1:5">
      <c r="A90" s="148">
        <f>1000000+B90*ID규칙_추천_원소_그룹_단위+COUNTIF($B$4:B90,B90)</f>
        <v>1112101</v>
      </c>
      <c r="B90" s="148">
        <f>1000+VLOOKUP(E90,ABYSS!C$4:$D$177,2,0)*10+VLOOKUP(E90,ABYSS!$C$4:$F$177,4,0)</f>
        <v>1121</v>
      </c>
      <c r="C90" s="148">
        <v>3</v>
      </c>
      <c r="D90" s="148">
        <f>COUNTIF($B$4:B90,B90)</f>
        <v>1</v>
      </c>
      <c r="E90" s="107" t="s">
        <v>2254</v>
      </c>
    </row>
    <row r="91" spans="1:5">
      <c r="A91" s="148">
        <f>1000000+B91*ID규칙_추천_원소_그룹_단위+COUNTIF($B$4:B91,B91)</f>
        <v>1112201</v>
      </c>
      <c r="B91" s="148">
        <f>1000+VLOOKUP(E91,ABYSS!C$4:$D$177,2,0)*10+VLOOKUP(E91,ABYSS!$C$4:$F$177,4,0)</f>
        <v>1122</v>
      </c>
      <c r="C91" s="148">
        <v>3</v>
      </c>
      <c r="D91" s="148">
        <f>COUNTIF($B$4:B91,B91)</f>
        <v>1</v>
      </c>
      <c r="E91" s="107" t="s">
        <v>2255</v>
      </c>
    </row>
    <row r="92" spans="1:5">
      <c r="A92" s="148">
        <f>1000000+B92*ID규칙_추천_원소_그룹_단위+COUNTIF($B$4:B92,B92)</f>
        <v>1112301</v>
      </c>
      <c r="B92" s="148">
        <f>1000+VLOOKUP(E92,ABYSS!C$4:$D$177,2,0)*10+VLOOKUP(E92,ABYSS!$C$4:$F$177,4,0)</f>
        <v>1123</v>
      </c>
      <c r="C92" s="148">
        <v>3</v>
      </c>
      <c r="D92" s="148">
        <f>COUNTIF($B$4:B92,B92)</f>
        <v>1</v>
      </c>
      <c r="E92" s="107" t="s">
        <v>2256</v>
      </c>
    </row>
    <row r="93" spans="1:5">
      <c r="A93" s="148">
        <f>1000000+B93*ID규칙_추천_원소_그룹_단위+COUNTIF($B$4:B93,B93)</f>
        <v>1112401</v>
      </c>
      <c r="B93" s="148">
        <f>1000+VLOOKUP(E93,ABYSS!C$4:$D$177,2,0)*10+VLOOKUP(E93,ABYSS!$C$4:$F$177,4,0)</f>
        <v>1124</v>
      </c>
      <c r="C93" s="148">
        <v>3</v>
      </c>
      <c r="D93" s="148">
        <f>COUNTIF($B$4:B93,B93)</f>
        <v>1</v>
      </c>
      <c r="E93" s="107" t="s">
        <v>2257</v>
      </c>
    </row>
    <row r="94" spans="1:5">
      <c r="A94" s="148">
        <f>1000000+B94*ID규칙_추천_원소_그룹_단위+COUNTIF($B$4:B94,B94)</f>
        <v>1113101</v>
      </c>
      <c r="B94" s="148">
        <f>1000+VLOOKUP(E94,ABYSS!C$4:$D$177,2,0)*10+VLOOKUP(E94,ABYSS!$C$4:$F$177,4,0)</f>
        <v>1131</v>
      </c>
      <c r="C94" s="148">
        <v>6</v>
      </c>
      <c r="D94" s="148">
        <f>COUNTIF($B$4:B94,B94)</f>
        <v>1</v>
      </c>
      <c r="E94" s="107" t="s">
        <v>2258</v>
      </c>
    </row>
    <row r="95" spans="1:5">
      <c r="A95" s="148">
        <f>1000000+B95*ID규칙_추천_원소_그룹_단위+COUNTIF($B$4:B95,B95)</f>
        <v>1113102</v>
      </c>
      <c r="B95" s="148">
        <f>1000+VLOOKUP(E95,ABYSS!C$4:$D$177,2,0)*10+VLOOKUP(E95,ABYSS!$C$4:$F$177,4,0)</f>
        <v>1131</v>
      </c>
      <c r="C95" s="148">
        <v>1</v>
      </c>
      <c r="D95" s="148">
        <f>COUNTIF($B$4:B95,B95)</f>
        <v>2</v>
      </c>
      <c r="E95" s="107" t="s">
        <v>2258</v>
      </c>
    </row>
    <row r="96" spans="1:5">
      <c r="A96" s="148">
        <f>1000000+B96*ID규칙_추천_원소_그룹_단위+COUNTIF($B$4:B96,B96)</f>
        <v>1113103</v>
      </c>
      <c r="B96" s="148">
        <f>1000+VLOOKUP(E96,ABYSS!C$4:$D$177,2,0)*10+VLOOKUP(E96,ABYSS!$C$4:$F$177,4,0)</f>
        <v>1131</v>
      </c>
      <c r="C96" s="148">
        <v>4</v>
      </c>
      <c r="D96" s="148">
        <f>COUNTIF($B$4:B96,B96)</f>
        <v>3</v>
      </c>
      <c r="E96" s="107" t="s">
        <v>2258</v>
      </c>
    </row>
    <row r="97" spans="1:5">
      <c r="A97" s="148">
        <f>1000000+B97*ID규칙_추천_원소_그룹_단위+COUNTIF($B$4:B97,B97)</f>
        <v>1113201</v>
      </c>
      <c r="B97" s="148">
        <f>1000+VLOOKUP(E97,ABYSS!C$4:$D$177,2,0)*10+VLOOKUP(E97,ABYSS!$C$4:$F$177,4,0)</f>
        <v>1132</v>
      </c>
      <c r="C97" s="148">
        <v>6</v>
      </c>
      <c r="D97" s="148">
        <f>COUNTIF($B$4:B97,B97)</f>
        <v>1</v>
      </c>
      <c r="E97" s="107" t="s">
        <v>2259</v>
      </c>
    </row>
    <row r="98" spans="1:5">
      <c r="A98" s="148">
        <f>1000000+B98*ID규칙_추천_원소_그룹_단위+COUNTIF($B$4:B98,B98)</f>
        <v>1113202</v>
      </c>
      <c r="B98" s="148">
        <f>1000+VLOOKUP(E98,ABYSS!C$4:$D$177,2,0)*10+VLOOKUP(E98,ABYSS!$C$4:$F$177,4,0)</f>
        <v>1132</v>
      </c>
      <c r="C98" s="148">
        <v>1</v>
      </c>
      <c r="D98" s="148">
        <f>COUNTIF($B$4:B98,B98)</f>
        <v>2</v>
      </c>
      <c r="E98" s="107" t="s">
        <v>2259</v>
      </c>
    </row>
    <row r="99" spans="1:5">
      <c r="A99" s="148">
        <f>1000000+B99*ID규칙_추천_원소_그룹_단위+COUNTIF($B$4:B99,B99)</f>
        <v>1113203</v>
      </c>
      <c r="B99" s="148">
        <f>1000+VLOOKUP(E99,ABYSS!C$4:$D$177,2,0)*10+VLOOKUP(E99,ABYSS!$C$4:$F$177,4,0)</f>
        <v>1132</v>
      </c>
      <c r="C99" s="148">
        <v>4</v>
      </c>
      <c r="D99" s="148">
        <f>COUNTIF($B$4:B99,B99)</f>
        <v>3</v>
      </c>
      <c r="E99" s="107" t="s">
        <v>2259</v>
      </c>
    </row>
    <row r="100" spans="1:5">
      <c r="A100" s="148">
        <f>1000000+B100*ID규칙_추천_원소_그룹_단위+COUNTIF($B$4:B100,B100)</f>
        <v>1113301</v>
      </c>
      <c r="B100" s="148">
        <f>1000+VLOOKUP(E100,ABYSS!C$4:$D$177,2,0)*10+VLOOKUP(E100,ABYSS!$C$4:$F$177,4,0)</f>
        <v>1133</v>
      </c>
      <c r="C100" s="148">
        <v>6</v>
      </c>
      <c r="D100" s="148">
        <f>COUNTIF($B$4:B100,B100)</f>
        <v>1</v>
      </c>
      <c r="E100" s="107" t="s">
        <v>2260</v>
      </c>
    </row>
    <row r="101" spans="1:5">
      <c r="A101" s="148">
        <f>1000000+B101*ID규칙_추천_원소_그룹_단위+COUNTIF($B$4:B101,B101)</f>
        <v>1113302</v>
      </c>
      <c r="B101" s="148">
        <f>1000+VLOOKUP(E101,ABYSS!C$4:$D$177,2,0)*10+VLOOKUP(E101,ABYSS!$C$4:$F$177,4,0)</f>
        <v>1133</v>
      </c>
      <c r="C101" s="148">
        <v>1</v>
      </c>
      <c r="D101" s="148">
        <f>COUNTIF($B$4:B101,B101)</f>
        <v>2</v>
      </c>
      <c r="E101" s="107" t="s">
        <v>2260</v>
      </c>
    </row>
    <row r="102" spans="1:5">
      <c r="A102" s="148">
        <f>1000000+B102*ID규칙_추천_원소_그룹_단위+COUNTIF($B$4:B102,B102)</f>
        <v>1113303</v>
      </c>
      <c r="B102" s="148">
        <f>1000+VLOOKUP(E102,ABYSS!C$4:$D$177,2,0)*10+VLOOKUP(E102,ABYSS!$C$4:$F$177,4,0)</f>
        <v>1133</v>
      </c>
      <c r="C102" s="148">
        <v>4</v>
      </c>
      <c r="D102" s="148">
        <f>COUNTIF($B$4:B102,B102)</f>
        <v>3</v>
      </c>
      <c r="E102" s="107" t="s">
        <v>2260</v>
      </c>
    </row>
    <row r="103" spans="1:5">
      <c r="A103" s="148">
        <f>1000000+B103*ID규칙_추천_원소_그룹_단위+COUNTIF($B$4:B103,B103)</f>
        <v>1113401</v>
      </c>
      <c r="B103" s="148">
        <f>1000+VLOOKUP(E103,ABYSS!C$4:$D$177,2,0)*10+VLOOKUP(E103,ABYSS!$C$4:$F$177,4,0)</f>
        <v>1134</v>
      </c>
      <c r="C103" s="148">
        <v>6</v>
      </c>
      <c r="D103" s="148">
        <f>COUNTIF($B$4:B103,B103)</f>
        <v>1</v>
      </c>
      <c r="E103" s="107" t="s">
        <v>2261</v>
      </c>
    </row>
    <row r="104" spans="1:5">
      <c r="A104" s="148">
        <f>1000000+B104*ID규칙_추천_원소_그룹_단위+COUNTIF($B$4:B104,B104)</f>
        <v>1113402</v>
      </c>
      <c r="B104" s="148">
        <f>1000+VLOOKUP(E104,ABYSS!C$4:$D$177,2,0)*10+VLOOKUP(E104,ABYSS!$C$4:$F$177,4,0)</f>
        <v>1134</v>
      </c>
      <c r="C104" s="148">
        <v>1</v>
      </c>
      <c r="D104" s="148">
        <f>COUNTIF($B$4:B104,B104)</f>
        <v>2</v>
      </c>
      <c r="E104" s="107" t="s">
        <v>2261</v>
      </c>
    </row>
    <row r="105" spans="1:5">
      <c r="A105" s="148">
        <f>1000000+B105*ID규칙_추천_원소_그룹_단위+COUNTIF($B$4:B105,B105)</f>
        <v>1113403</v>
      </c>
      <c r="B105" s="148">
        <f>1000+VLOOKUP(E105,ABYSS!C$4:$D$177,2,0)*10+VLOOKUP(E105,ABYSS!$C$4:$F$177,4,0)</f>
        <v>1134</v>
      </c>
      <c r="C105" s="148">
        <v>4</v>
      </c>
      <c r="D105" s="148">
        <f>COUNTIF($B$4:B105,B105)</f>
        <v>3</v>
      </c>
      <c r="E105" s="107" t="s">
        <v>2261</v>
      </c>
    </row>
    <row r="106" spans="1:5">
      <c r="A106" s="148">
        <f>1000000+B106*ID규칙_추천_원소_그룹_단위+COUNTIF($B$4:B106,B106)</f>
        <v>1113104</v>
      </c>
      <c r="B106" s="148">
        <f>1000+VLOOKUP(E106,ABYSS!C$4:$D$177,2,0)*10+VLOOKUP(E106,ABYSS!$C$4:$F$177,4,0)</f>
        <v>1131</v>
      </c>
      <c r="C106" s="148">
        <v>6</v>
      </c>
      <c r="D106" s="148">
        <f>COUNTIF($B$4:B106,B106)</f>
        <v>4</v>
      </c>
      <c r="E106" s="107" t="s">
        <v>2262</v>
      </c>
    </row>
    <row r="107" spans="1:5">
      <c r="A107" s="148">
        <f>1000000+B107*ID규칙_추천_원소_그룹_단위+COUNTIF($B$4:B107,B107)</f>
        <v>1113105</v>
      </c>
      <c r="B107" s="148">
        <f>1000+VLOOKUP(E107,ABYSS!C$4:$D$177,2,0)*10+VLOOKUP(E107,ABYSS!$C$4:$F$177,4,0)</f>
        <v>1131</v>
      </c>
      <c r="C107" s="148">
        <v>1</v>
      </c>
      <c r="D107" s="148">
        <f>COUNTIF($B$4:B107,B107)</f>
        <v>5</v>
      </c>
      <c r="E107" s="107" t="s">
        <v>2262</v>
      </c>
    </row>
    <row r="108" spans="1:5">
      <c r="A108" s="148">
        <f>1000000+B108*ID규칙_추천_원소_그룹_단위+COUNTIF($B$4:B108,B108)</f>
        <v>1113106</v>
      </c>
      <c r="B108" s="148">
        <f>1000+VLOOKUP(E108,ABYSS!C$4:$D$177,2,0)*10+VLOOKUP(E108,ABYSS!$C$4:$F$177,4,0)</f>
        <v>1131</v>
      </c>
      <c r="C108" s="148">
        <v>4</v>
      </c>
      <c r="D108" s="148">
        <f>COUNTIF($B$4:B108,B108)</f>
        <v>6</v>
      </c>
      <c r="E108" s="107" t="s">
        <v>2262</v>
      </c>
    </row>
    <row r="109" spans="1:5">
      <c r="A109" s="148">
        <f>1000000+B109*ID규칙_추천_원소_그룹_단위+COUNTIF($B$4:B109,B109)</f>
        <v>1113204</v>
      </c>
      <c r="B109" s="148">
        <f>1000+VLOOKUP(E109,ABYSS!C$4:$D$177,2,0)*10+VLOOKUP(E109,ABYSS!$C$4:$F$177,4,0)</f>
        <v>1132</v>
      </c>
      <c r="C109" s="148">
        <v>6</v>
      </c>
      <c r="D109" s="148">
        <f>COUNTIF($B$4:B109,B109)</f>
        <v>4</v>
      </c>
      <c r="E109" s="107" t="s">
        <v>2263</v>
      </c>
    </row>
    <row r="110" spans="1:5">
      <c r="A110" s="148">
        <f>1000000+B110*ID규칙_추천_원소_그룹_단위+COUNTIF($B$4:B110,B110)</f>
        <v>1113205</v>
      </c>
      <c r="B110" s="148">
        <f>1000+VLOOKUP(E110,ABYSS!C$4:$D$177,2,0)*10+VLOOKUP(E110,ABYSS!$C$4:$F$177,4,0)</f>
        <v>1132</v>
      </c>
      <c r="C110" s="148">
        <v>1</v>
      </c>
      <c r="D110" s="148">
        <f>COUNTIF($B$4:B110,B110)</f>
        <v>5</v>
      </c>
      <c r="E110" s="107" t="s">
        <v>2263</v>
      </c>
    </row>
    <row r="111" spans="1:5">
      <c r="A111" s="148">
        <f>1000000+B111*ID규칙_추천_원소_그룹_단위+COUNTIF($B$4:B111,B111)</f>
        <v>1113206</v>
      </c>
      <c r="B111" s="148">
        <f>1000+VLOOKUP(E111,ABYSS!C$4:$D$177,2,0)*10+VLOOKUP(E111,ABYSS!$C$4:$F$177,4,0)</f>
        <v>1132</v>
      </c>
      <c r="C111" s="148">
        <v>4</v>
      </c>
      <c r="D111" s="148">
        <f>COUNTIF($B$4:B111,B111)</f>
        <v>6</v>
      </c>
      <c r="E111" s="107" t="s">
        <v>2263</v>
      </c>
    </row>
    <row r="112" spans="1:5">
      <c r="A112" s="148">
        <f>1000000+B112*ID규칙_추천_원소_그룹_단위+COUNTIF($B$4:B112,B112)</f>
        <v>1113304</v>
      </c>
      <c r="B112" s="148">
        <f>1000+VLOOKUP(E112,ABYSS!C$4:$D$177,2,0)*10+VLOOKUP(E112,ABYSS!$C$4:$F$177,4,0)</f>
        <v>1133</v>
      </c>
      <c r="C112" s="148">
        <v>6</v>
      </c>
      <c r="D112" s="148">
        <f>COUNTIF($B$4:B112,B112)</f>
        <v>4</v>
      </c>
      <c r="E112" s="107" t="s">
        <v>2264</v>
      </c>
    </row>
    <row r="113" spans="1:5">
      <c r="A113" s="148">
        <f>1000000+B113*ID규칙_추천_원소_그룹_단위+COUNTIF($B$4:B113,B113)</f>
        <v>1113305</v>
      </c>
      <c r="B113" s="148">
        <f>1000+VLOOKUP(E113,ABYSS!C$4:$D$177,2,0)*10+VLOOKUP(E113,ABYSS!$C$4:$F$177,4,0)</f>
        <v>1133</v>
      </c>
      <c r="C113" s="148">
        <v>1</v>
      </c>
      <c r="D113" s="148">
        <f>COUNTIF($B$4:B113,B113)</f>
        <v>5</v>
      </c>
      <c r="E113" s="107" t="s">
        <v>2264</v>
      </c>
    </row>
    <row r="114" spans="1:5">
      <c r="A114" s="148">
        <f>1000000+B114*ID규칙_추천_원소_그룹_단위+COUNTIF($B$4:B114,B114)</f>
        <v>1113306</v>
      </c>
      <c r="B114" s="148">
        <f>1000+VLOOKUP(E114,ABYSS!C$4:$D$177,2,0)*10+VLOOKUP(E114,ABYSS!$C$4:$F$177,4,0)</f>
        <v>1133</v>
      </c>
      <c r="C114" s="148">
        <v>4</v>
      </c>
      <c r="D114" s="148">
        <f>COUNTIF($B$4:B114,B114)</f>
        <v>6</v>
      </c>
      <c r="E114" s="107" t="s">
        <v>2264</v>
      </c>
    </row>
    <row r="115" spans="1:5">
      <c r="A115" s="148">
        <f>1000000+B115*ID규칙_추천_원소_그룹_단위+COUNTIF($B$4:B115,B115)</f>
        <v>1113404</v>
      </c>
      <c r="B115" s="148">
        <f>1000+VLOOKUP(E115,ABYSS!C$4:$D$177,2,0)*10+VLOOKUP(E115,ABYSS!$C$4:$F$177,4,0)</f>
        <v>1134</v>
      </c>
      <c r="C115" s="148">
        <v>6</v>
      </c>
      <c r="D115" s="148">
        <f>COUNTIF($B$4:B115,B115)</f>
        <v>4</v>
      </c>
      <c r="E115" s="107" t="s">
        <v>2265</v>
      </c>
    </row>
    <row r="116" spans="1:5">
      <c r="A116" s="148">
        <f>1000000+B116*ID규칙_추천_원소_그룹_단위+COUNTIF($B$4:B116,B116)</f>
        <v>1113405</v>
      </c>
      <c r="B116" s="148">
        <f>1000+VLOOKUP(E116,ABYSS!C$4:$D$177,2,0)*10+VLOOKUP(E116,ABYSS!$C$4:$F$177,4,0)</f>
        <v>1134</v>
      </c>
      <c r="C116" s="148">
        <v>1</v>
      </c>
      <c r="D116" s="148">
        <f>COUNTIF($B$4:B116,B116)</f>
        <v>5</v>
      </c>
      <c r="E116" s="107" t="s">
        <v>2265</v>
      </c>
    </row>
    <row r="117" spans="1:5">
      <c r="A117" s="148">
        <f>1000000+B117*ID규칙_추천_원소_그룹_단위+COUNTIF($B$4:B117,B117)</f>
        <v>1113406</v>
      </c>
      <c r="B117" s="148">
        <f>1000+VLOOKUP(E117,ABYSS!C$4:$D$177,2,0)*10+VLOOKUP(E117,ABYSS!$C$4:$F$177,4,0)</f>
        <v>1134</v>
      </c>
      <c r="C117" s="148">
        <v>4</v>
      </c>
      <c r="D117" s="148">
        <f>COUNTIF($B$4:B117,B117)</f>
        <v>6</v>
      </c>
      <c r="E117" s="107" t="s">
        <v>2265</v>
      </c>
    </row>
    <row r="118" spans="1:5">
      <c r="A118" s="148">
        <f>1000000+B118*ID규칙_추천_원소_그룹_단위+COUNTIF($B$4:B118,B118)</f>
        <v>1113107</v>
      </c>
      <c r="B118" s="148">
        <f>1000+VLOOKUP(E118,ABYSS!C$4:$D$177,2,0)*10+VLOOKUP(E118,ABYSS!$C$4:$F$177,4,0)</f>
        <v>1131</v>
      </c>
      <c r="C118" s="148">
        <v>6</v>
      </c>
      <c r="D118" s="148">
        <f>COUNTIF($B$4:B118,B118)</f>
        <v>7</v>
      </c>
      <c r="E118" s="107" t="s">
        <v>2266</v>
      </c>
    </row>
    <row r="119" spans="1:5">
      <c r="A119" s="148">
        <f>1000000+B119*ID규칙_추천_원소_그룹_단위+COUNTIF($B$4:B119,B119)</f>
        <v>1113108</v>
      </c>
      <c r="B119" s="148">
        <f>1000+VLOOKUP(E119,ABYSS!C$4:$D$177,2,0)*10+VLOOKUP(E119,ABYSS!$C$4:$F$177,4,0)</f>
        <v>1131</v>
      </c>
      <c r="C119" s="148">
        <v>1</v>
      </c>
      <c r="D119" s="148">
        <f>COUNTIF($B$4:B119,B119)</f>
        <v>8</v>
      </c>
      <c r="E119" s="107" t="s">
        <v>2266</v>
      </c>
    </row>
    <row r="120" spans="1:5">
      <c r="A120" s="148">
        <f>1000000+B120*ID규칙_추천_원소_그룹_단위+COUNTIF($B$4:B120,B120)</f>
        <v>1113109</v>
      </c>
      <c r="B120" s="148">
        <f>1000+VLOOKUP(E120,ABYSS!C$4:$D$177,2,0)*10+VLOOKUP(E120,ABYSS!$C$4:$F$177,4,0)</f>
        <v>1131</v>
      </c>
      <c r="C120" s="148">
        <v>4</v>
      </c>
      <c r="D120" s="148">
        <f>COUNTIF($B$4:B120,B120)</f>
        <v>9</v>
      </c>
      <c r="E120" s="107" t="s">
        <v>2266</v>
      </c>
    </row>
    <row r="121" spans="1:5">
      <c r="A121" s="148">
        <f>1000000+B121*ID규칙_추천_원소_그룹_단위+COUNTIF($B$4:B121,B121)</f>
        <v>1113207</v>
      </c>
      <c r="B121" s="148">
        <f>1000+VLOOKUP(E121,ABYSS!C$4:$D$177,2,0)*10+VLOOKUP(E121,ABYSS!$C$4:$F$177,4,0)</f>
        <v>1132</v>
      </c>
      <c r="C121" s="148">
        <v>6</v>
      </c>
      <c r="D121" s="148">
        <f>COUNTIF($B$4:B121,B121)</f>
        <v>7</v>
      </c>
      <c r="E121" s="107" t="s">
        <v>2267</v>
      </c>
    </row>
    <row r="122" spans="1:5">
      <c r="A122" s="148">
        <f>1000000+B122*ID규칙_추천_원소_그룹_단위+COUNTIF($B$4:B122,B122)</f>
        <v>1113208</v>
      </c>
      <c r="B122" s="148">
        <f>1000+VLOOKUP(E122,ABYSS!C$4:$D$177,2,0)*10+VLOOKUP(E122,ABYSS!$C$4:$F$177,4,0)</f>
        <v>1132</v>
      </c>
      <c r="C122" s="148">
        <v>1</v>
      </c>
      <c r="D122" s="148">
        <f>COUNTIF($B$4:B122,B122)</f>
        <v>8</v>
      </c>
      <c r="E122" s="107" t="s">
        <v>2267</v>
      </c>
    </row>
    <row r="123" spans="1:5">
      <c r="A123" s="148">
        <f>1000000+B123*ID규칙_추천_원소_그룹_단위+COUNTIF($B$4:B123,B123)</f>
        <v>1113209</v>
      </c>
      <c r="B123" s="148">
        <f>1000+VLOOKUP(E123,ABYSS!C$4:$D$177,2,0)*10+VLOOKUP(E123,ABYSS!$C$4:$F$177,4,0)</f>
        <v>1132</v>
      </c>
      <c r="C123" s="148">
        <v>4</v>
      </c>
      <c r="D123" s="148">
        <f>COUNTIF($B$4:B123,B123)</f>
        <v>9</v>
      </c>
      <c r="E123" s="107" t="s">
        <v>2267</v>
      </c>
    </row>
    <row r="124" spans="1:5">
      <c r="A124" s="148">
        <f>1000000+B124*ID규칙_추천_원소_그룹_단위+COUNTIF($B$4:B124,B124)</f>
        <v>1113307</v>
      </c>
      <c r="B124" s="148">
        <f>1000+VLOOKUP(E124,ABYSS!C$4:$D$177,2,0)*10+VLOOKUP(E124,ABYSS!$C$4:$F$177,4,0)</f>
        <v>1133</v>
      </c>
      <c r="C124" s="148">
        <v>6</v>
      </c>
      <c r="D124" s="148">
        <f>COUNTIF($B$4:B124,B124)</f>
        <v>7</v>
      </c>
      <c r="E124" s="107" t="s">
        <v>2268</v>
      </c>
    </row>
    <row r="125" spans="1:5">
      <c r="A125" s="148">
        <f>1000000+B125*ID규칙_추천_원소_그룹_단위+COUNTIF($B$4:B125,B125)</f>
        <v>1113308</v>
      </c>
      <c r="B125" s="148">
        <f>1000+VLOOKUP(E125,ABYSS!C$4:$D$177,2,0)*10+VLOOKUP(E125,ABYSS!$C$4:$F$177,4,0)</f>
        <v>1133</v>
      </c>
      <c r="C125" s="148">
        <v>1</v>
      </c>
      <c r="D125" s="148">
        <f>COUNTIF($B$4:B125,B125)</f>
        <v>8</v>
      </c>
      <c r="E125" s="107" t="s">
        <v>2268</v>
      </c>
    </row>
    <row r="126" spans="1:5">
      <c r="A126" s="148">
        <f>1000000+B126*ID규칙_추천_원소_그룹_단위+COUNTIF($B$4:B126,B126)</f>
        <v>1113309</v>
      </c>
      <c r="B126" s="148">
        <f>1000+VLOOKUP(E126,ABYSS!C$4:$D$177,2,0)*10+VLOOKUP(E126,ABYSS!$C$4:$F$177,4,0)</f>
        <v>1133</v>
      </c>
      <c r="C126" s="148">
        <v>4</v>
      </c>
      <c r="D126" s="148">
        <f>COUNTIF($B$4:B126,B126)</f>
        <v>9</v>
      </c>
      <c r="E126" s="107" t="s">
        <v>2268</v>
      </c>
    </row>
    <row r="127" spans="1:5">
      <c r="A127" s="148">
        <f>1000000+B127*ID규칙_추천_원소_그룹_단위+COUNTIF($B$4:B127,B127)</f>
        <v>1113407</v>
      </c>
      <c r="B127" s="148">
        <f>1000+VLOOKUP(E127,ABYSS!C$4:$D$177,2,0)*10+VLOOKUP(E127,ABYSS!$C$4:$F$177,4,0)</f>
        <v>1134</v>
      </c>
      <c r="C127" s="148">
        <v>6</v>
      </c>
      <c r="D127" s="148">
        <f>COUNTIF($B$4:B127,B127)</f>
        <v>7</v>
      </c>
      <c r="E127" s="107" t="s">
        <v>2269</v>
      </c>
    </row>
    <row r="128" spans="1:5">
      <c r="A128" s="148">
        <f>1000000+B128*ID규칙_추천_원소_그룹_단위+COUNTIF($B$4:B128,B128)</f>
        <v>1113408</v>
      </c>
      <c r="B128" s="148">
        <f>1000+VLOOKUP(E128,ABYSS!C$4:$D$177,2,0)*10+VLOOKUP(E128,ABYSS!$C$4:$F$177,4,0)</f>
        <v>1134</v>
      </c>
      <c r="C128" s="148">
        <v>1</v>
      </c>
      <c r="D128" s="148">
        <f>COUNTIF($B$4:B128,B128)</f>
        <v>8</v>
      </c>
      <c r="E128" s="107" t="s">
        <v>2269</v>
      </c>
    </row>
    <row r="129" spans="1:5">
      <c r="A129" s="148">
        <f>1000000+B129*ID규칙_추천_원소_그룹_단위+COUNTIF($B$4:B129,B129)</f>
        <v>1113409</v>
      </c>
      <c r="B129" s="148">
        <f>1000+VLOOKUP(E129,ABYSS!C$4:$D$177,2,0)*10+VLOOKUP(E129,ABYSS!$C$4:$F$177,4,0)</f>
        <v>1134</v>
      </c>
      <c r="C129" s="148">
        <v>4</v>
      </c>
      <c r="D129" s="148">
        <f>COUNTIF($B$4:B129,B129)</f>
        <v>9</v>
      </c>
      <c r="E129" s="107" t="s">
        <v>2269</v>
      </c>
    </row>
    <row r="130" spans="1:5">
      <c r="A130" s="148">
        <f>1000000+B130*ID규칙_추천_원소_그룹_단위+COUNTIF($B$4:B130,B130)</f>
        <v>1114101</v>
      </c>
      <c r="B130" s="148">
        <f>1000+VLOOKUP(E130,ABYSS!C$4:$D$177,2,0)*10+VLOOKUP(E130,ABYSS!$C$4:$F$177,4,0)</f>
        <v>1141</v>
      </c>
      <c r="C130" s="148">
        <v>1</v>
      </c>
      <c r="D130" s="148">
        <f>COUNTIF($B$4:B130,B130)</f>
        <v>1</v>
      </c>
      <c r="E130" s="107" t="s">
        <v>2270</v>
      </c>
    </row>
    <row r="131" spans="1:5">
      <c r="A131" s="148">
        <f>1000000+B131*ID규칙_추천_원소_그룹_단위+COUNTIF($B$4:B131,B131)</f>
        <v>1114102</v>
      </c>
      <c r="B131" s="148">
        <f>1000+VLOOKUP(E131,ABYSS!C$4:$D$177,2,0)*10+VLOOKUP(E131,ABYSS!$C$4:$F$177,4,0)</f>
        <v>1141</v>
      </c>
      <c r="C131" s="148">
        <v>6</v>
      </c>
      <c r="D131" s="148">
        <f>COUNTIF($B$4:B131,B131)</f>
        <v>2</v>
      </c>
      <c r="E131" s="107" t="s">
        <v>2270</v>
      </c>
    </row>
    <row r="132" spans="1:5">
      <c r="A132" s="148">
        <f>1000000+B132*ID규칙_추천_원소_그룹_단위+COUNTIF($B$4:B132,B132)</f>
        <v>1114201</v>
      </c>
      <c r="B132" s="148">
        <f>1000+VLOOKUP(E132,ABYSS!C$4:$D$177,2,0)*10+VLOOKUP(E132,ABYSS!$C$4:$F$177,4,0)</f>
        <v>1142</v>
      </c>
      <c r="C132" s="148">
        <v>1</v>
      </c>
      <c r="D132" s="148">
        <f>COUNTIF($B$4:B132,B132)</f>
        <v>1</v>
      </c>
      <c r="E132" s="107" t="s">
        <v>2271</v>
      </c>
    </row>
    <row r="133" spans="1:5">
      <c r="A133" s="148">
        <f>1000000+B133*ID규칙_추천_원소_그룹_단위+COUNTIF($B$4:B133,B133)</f>
        <v>1114202</v>
      </c>
      <c r="B133" s="148">
        <f>1000+VLOOKUP(E133,ABYSS!C$4:$D$177,2,0)*10+VLOOKUP(E133,ABYSS!$C$4:$F$177,4,0)</f>
        <v>1142</v>
      </c>
      <c r="C133" s="148">
        <v>6</v>
      </c>
      <c r="D133" s="148">
        <f>COUNTIF($B$4:B133,B133)</f>
        <v>2</v>
      </c>
      <c r="E133" s="107" t="s">
        <v>2271</v>
      </c>
    </row>
    <row r="134" spans="1:5">
      <c r="A134" s="148">
        <f>1000000+B134*ID규칙_추천_원소_그룹_단위+COUNTIF($B$4:B134,B134)</f>
        <v>1114301</v>
      </c>
      <c r="B134" s="148">
        <f>1000+VLOOKUP(E134,ABYSS!C$4:$D$177,2,0)*10+VLOOKUP(E134,ABYSS!$C$4:$F$177,4,0)</f>
        <v>1143</v>
      </c>
      <c r="C134" s="148">
        <v>1</v>
      </c>
      <c r="D134" s="148">
        <f>COUNTIF($B$4:B134,B134)</f>
        <v>1</v>
      </c>
      <c r="E134" s="107" t="s">
        <v>2272</v>
      </c>
    </row>
    <row r="135" spans="1:5">
      <c r="A135" s="148">
        <f>1000000+B135*ID규칙_추천_원소_그룹_단위+COUNTIF($B$4:B135,B135)</f>
        <v>1114302</v>
      </c>
      <c r="B135" s="148">
        <f>1000+VLOOKUP(E135,ABYSS!C$4:$D$177,2,0)*10+VLOOKUP(E135,ABYSS!$C$4:$F$177,4,0)</f>
        <v>1143</v>
      </c>
      <c r="C135" s="148">
        <v>6</v>
      </c>
      <c r="D135" s="148">
        <f>COUNTIF($B$4:B135,B135)</f>
        <v>2</v>
      </c>
      <c r="E135" s="107" t="s">
        <v>2272</v>
      </c>
    </row>
    <row r="136" spans="1:5">
      <c r="A136" s="148">
        <f>1000000+B136*ID규칙_추천_원소_그룹_단위+COUNTIF($B$4:B136,B136)</f>
        <v>1114401</v>
      </c>
      <c r="B136" s="148">
        <f>1000+VLOOKUP(E136,ABYSS!C$4:$D$177,2,0)*10+VLOOKUP(E136,ABYSS!$C$4:$F$177,4,0)</f>
        <v>1144</v>
      </c>
      <c r="C136" s="148">
        <v>1</v>
      </c>
      <c r="D136" s="148">
        <f>COUNTIF($B$4:B136,B136)</f>
        <v>1</v>
      </c>
      <c r="E136" s="107" t="s">
        <v>2273</v>
      </c>
    </row>
    <row r="137" spans="1:5">
      <c r="A137" s="148">
        <f>1000000+B137*ID규칙_추천_원소_그룹_단위+COUNTIF($B$4:B137,B137)</f>
        <v>1114402</v>
      </c>
      <c r="B137" s="148">
        <f>1000+VLOOKUP(E137,ABYSS!C$4:$D$177,2,0)*10+VLOOKUP(E137,ABYSS!$C$4:$F$177,4,0)</f>
        <v>1144</v>
      </c>
      <c r="C137" s="148">
        <v>6</v>
      </c>
      <c r="D137" s="148">
        <f>COUNTIF($B$4:B137,B137)</f>
        <v>2</v>
      </c>
      <c r="E137" s="107" t="s">
        <v>2273</v>
      </c>
    </row>
    <row r="138" spans="1:5">
      <c r="A138" s="148">
        <f>1000000+B138*ID규칙_추천_원소_그룹_단위+COUNTIF($B$4:B138,B138)</f>
        <v>1114103</v>
      </c>
      <c r="B138" s="148">
        <f>1000+VLOOKUP(E138,ABYSS!C$4:$D$177,2,0)*10+VLOOKUP(E138,ABYSS!$C$4:$F$177,4,0)</f>
        <v>1141</v>
      </c>
      <c r="C138" s="148">
        <v>1</v>
      </c>
      <c r="D138" s="148">
        <f>COUNTIF($B$4:B138,B138)</f>
        <v>3</v>
      </c>
      <c r="E138" s="107" t="s">
        <v>2274</v>
      </c>
    </row>
    <row r="139" spans="1:5">
      <c r="A139" s="148">
        <f>1000000+B139*ID규칙_추천_원소_그룹_단위+COUNTIF($B$4:B139,B139)</f>
        <v>1114104</v>
      </c>
      <c r="B139" s="148">
        <f>1000+VLOOKUP(E139,ABYSS!C$4:$D$177,2,0)*10+VLOOKUP(E139,ABYSS!$C$4:$F$177,4,0)</f>
        <v>1141</v>
      </c>
      <c r="C139" s="148">
        <v>6</v>
      </c>
      <c r="D139" s="148">
        <f>COUNTIF($B$4:B139,B139)</f>
        <v>4</v>
      </c>
      <c r="E139" s="107" t="s">
        <v>2274</v>
      </c>
    </row>
    <row r="140" spans="1:5">
      <c r="A140" s="148">
        <f>1000000+B140*ID규칙_추천_원소_그룹_단위+COUNTIF($B$4:B140,B140)</f>
        <v>1114203</v>
      </c>
      <c r="B140" s="148">
        <f>1000+VLOOKUP(E140,ABYSS!C$4:$D$177,2,0)*10+VLOOKUP(E140,ABYSS!$C$4:$F$177,4,0)</f>
        <v>1142</v>
      </c>
      <c r="C140" s="148">
        <v>1</v>
      </c>
      <c r="D140" s="148">
        <f>COUNTIF($B$4:B140,B140)</f>
        <v>3</v>
      </c>
      <c r="E140" s="107" t="s">
        <v>2275</v>
      </c>
    </row>
    <row r="141" spans="1:5">
      <c r="A141" s="148">
        <f>1000000+B141*ID규칙_추천_원소_그룹_단위+COUNTIF($B$4:B141,B141)</f>
        <v>1114204</v>
      </c>
      <c r="B141" s="148">
        <f>1000+VLOOKUP(E141,ABYSS!C$4:$D$177,2,0)*10+VLOOKUP(E141,ABYSS!$C$4:$F$177,4,0)</f>
        <v>1142</v>
      </c>
      <c r="C141" s="148">
        <v>6</v>
      </c>
      <c r="D141" s="148">
        <f>COUNTIF($B$4:B141,B141)</f>
        <v>4</v>
      </c>
      <c r="E141" s="107" t="s">
        <v>2275</v>
      </c>
    </row>
    <row r="142" spans="1:5">
      <c r="A142" s="148">
        <f>1000000+B142*ID규칙_추천_원소_그룹_단위+COUNTIF($B$4:B142,B142)</f>
        <v>1114303</v>
      </c>
      <c r="B142" s="148">
        <f>1000+VLOOKUP(E142,ABYSS!C$4:$D$177,2,0)*10+VLOOKUP(E142,ABYSS!$C$4:$F$177,4,0)</f>
        <v>1143</v>
      </c>
      <c r="C142" s="148">
        <v>1</v>
      </c>
      <c r="D142" s="148">
        <f>COUNTIF($B$4:B142,B142)</f>
        <v>3</v>
      </c>
      <c r="E142" s="107" t="s">
        <v>2276</v>
      </c>
    </row>
    <row r="143" spans="1:5">
      <c r="A143" s="148">
        <f>1000000+B143*ID규칙_추천_원소_그룹_단위+COUNTIF($B$4:B143,B143)</f>
        <v>1114304</v>
      </c>
      <c r="B143" s="148">
        <f>1000+VLOOKUP(E143,ABYSS!C$4:$D$177,2,0)*10+VLOOKUP(E143,ABYSS!$C$4:$F$177,4,0)</f>
        <v>1143</v>
      </c>
      <c r="C143" s="148">
        <v>6</v>
      </c>
      <c r="D143" s="148">
        <f>COUNTIF($B$4:B143,B143)</f>
        <v>4</v>
      </c>
      <c r="E143" s="107" t="s">
        <v>2276</v>
      </c>
    </row>
    <row r="144" spans="1:5">
      <c r="A144" s="148">
        <f>1000000+B144*ID규칙_추천_원소_그룹_단위+COUNTIF($B$4:B144,B144)</f>
        <v>1114403</v>
      </c>
      <c r="B144" s="148">
        <f>1000+VLOOKUP(E144,ABYSS!C$4:$D$177,2,0)*10+VLOOKUP(E144,ABYSS!$C$4:$F$177,4,0)</f>
        <v>1144</v>
      </c>
      <c r="C144" s="148">
        <v>1</v>
      </c>
      <c r="D144" s="148">
        <f>COUNTIF($B$4:B144,B144)</f>
        <v>3</v>
      </c>
      <c r="E144" s="107" t="s">
        <v>2277</v>
      </c>
    </row>
    <row r="145" spans="1:5">
      <c r="A145" s="148">
        <f>1000000+B145*ID규칙_추천_원소_그룹_단위+COUNTIF($B$4:B145,B145)</f>
        <v>1114404</v>
      </c>
      <c r="B145" s="148">
        <f>1000+VLOOKUP(E145,ABYSS!C$4:$D$177,2,0)*10+VLOOKUP(E145,ABYSS!$C$4:$F$177,4,0)</f>
        <v>1144</v>
      </c>
      <c r="C145" s="148">
        <v>6</v>
      </c>
      <c r="D145" s="148">
        <f>COUNTIF($B$4:B145,B145)</f>
        <v>4</v>
      </c>
      <c r="E145" s="107" t="s">
        <v>2277</v>
      </c>
    </row>
    <row r="146" spans="1:5">
      <c r="A146" s="148">
        <f>1000000+B146*ID규칙_추천_원소_그룹_단위+COUNTIF($B$4:B146,B146)</f>
        <v>1114105</v>
      </c>
      <c r="B146" s="148">
        <f>1000+VLOOKUP(E146,ABYSS!C$4:$D$177,2,0)*10+VLOOKUP(E146,ABYSS!$C$4:$F$177,4,0)</f>
        <v>1141</v>
      </c>
      <c r="C146" s="148">
        <v>1</v>
      </c>
      <c r="D146" s="148">
        <f>COUNTIF($B$4:B146,B146)</f>
        <v>5</v>
      </c>
      <c r="E146" s="107" t="s">
        <v>2278</v>
      </c>
    </row>
    <row r="147" spans="1:5">
      <c r="A147" s="148">
        <f>1000000+B147*ID규칙_추천_원소_그룹_단위+COUNTIF($B$4:B147,B147)</f>
        <v>1114106</v>
      </c>
      <c r="B147" s="148">
        <f>1000+VLOOKUP(E147,ABYSS!C$4:$D$177,2,0)*10+VLOOKUP(E147,ABYSS!$C$4:$F$177,4,0)</f>
        <v>1141</v>
      </c>
      <c r="C147" s="148">
        <v>6</v>
      </c>
      <c r="D147" s="148">
        <f>COUNTIF($B$4:B147,B147)</f>
        <v>6</v>
      </c>
      <c r="E147" s="107" t="s">
        <v>2278</v>
      </c>
    </row>
    <row r="148" spans="1:5">
      <c r="A148" s="148">
        <f>1000000+B148*ID규칙_추천_원소_그룹_단위+COUNTIF($B$4:B148,B148)</f>
        <v>1114205</v>
      </c>
      <c r="B148" s="148">
        <f>1000+VLOOKUP(E148,ABYSS!C$4:$D$177,2,0)*10+VLOOKUP(E148,ABYSS!$C$4:$F$177,4,0)</f>
        <v>1142</v>
      </c>
      <c r="C148" s="148">
        <v>1</v>
      </c>
      <c r="D148" s="148">
        <f>COUNTIF($B$4:B148,B148)</f>
        <v>5</v>
      </c>
      <c r="E148" s="107" t="s">
        <v>2279</v>
      </c>
    </row>
    <row r="149" spans="1:5">
      <c r="A149" s="148">
        <f>1000000+B149*ID규칙_추천_원소_그룹_단위+COUNTIF($B$4:B149,B149)</f>
        <v>1114206</v>
      </c>
      <c r="B149" s="148">
        <f>1000+VLOOKUP(E149,ABYSS!C$4:$D$177,2,0)*10+VLOOKUP(E149,ABYSS!$C$4:$F$177,4,0)</f>
        <v>1142</v>
      </c>
      <c r="C149" s="148">
        <v>6</v>
      </c>
      <c r="D149" s="148">
        <f>COUNTIF($B$4:B149,B149)</f>
        <v>6</v>
      </c>
      <c r="E149" s="107" t="s">
        <v>2279</v>
      </c>
    </row>
    <row r="150" spans="1:5">
      <c r="A150" s="148">
        <f>1000000+B150*ID규칙_추천_원소_그룹_단위+COUNTIF($B$4:B150,B150)</f>
        <v>1114305</v>
      </c>
      <c r="B150" s="148">
        <f>1000+VLOOKUP(E150,ABYSS!C$4:$D$177,2,0)*10+VLOOKUP(E150,ABYSS!$C$4:$F$177,4,0)</f>
        <v>1143</v>
      </c>
      <c r="C150" s="148">
        <v>1</v>
      </c>
      <c r="D150" s="148">
        <f>COUNTIF($B$4:B150,B150)</f>
        <v>5</v>
      </c>
      <c r="E150" s="107" t="s">
        <v>2280</v>
      </c>
    </row>
    <row r="151" spans="1:5">
      <c r="A151" s="148">
        <f>1000000+B151*ID규칙_추천_원소_그룹_단위+COUNTIF($B$4:B151,B151)</f>
        <v>1114306</v>
      </c>
      <c r="B151" s="148">
        <f>1000+VLOOKUP(E151,ABYSS!C$4:$D$177,2,0)*10+VLOOKUP(E151,ABYSS!$C$4:$F$177,4,0)</f>
        <v>1143</v>
      </c>
      <c r="C151" s="148">
        <v>6</v>
      </c>
      <c r="D151" s="148">
        <f>COUNTIF($B$4:B151,B151)</f>
        <v>6</v>
      </c>
      <c r="E151" s="107" t="s">
        <v>2280</v>
      </c>
    </row>
    <row r="152" spans="1:5">
      <c r="A152" s="148">
        <f>1000000+B152*ID규칙_추천_원소_그룹_단위+COUNTIF($B$4:B152,B152)</f>
        <v>1114405</v>
      </c>
      <c r="B152" s="148">
        <f>1000+VLOOKUP(E152,ABYSS!C$4:$D$177,2,0)*10+VLOOKUP(E152,ABYSS!$C$4:$F$177,4,0)</f>
        <v>1144</v>
      </c>
      <c r="C152" s="148">
        <v>1</v>
      </c>
      <c r="D152" s="148">
        <f>COUNTIF($B$4:B152,B152)</f>
        <v>5</v>
      </c>
      <c r="E152" s="107" t="s">
        <v>2281</v>
      </c>
    </row>
    <row r="153" spans="1:5">
      <c r="A153" s="148">
        <f>1000000+B153*ID규칙_추천_원소_그룹_단위+COUNTIF($B$4:B153,B153)</f>
        <v>1114406</v>
      </c>
      <c r="B153" s="148">
        <f>1000+VLOOKUP(E153,ABYSS!C$4:$D$177,2,0)*10+VLOOKUP(E153,ABYSS!$C$4:$F$177,4,0)</f>
        <v>1144</v>
      </c>
      <c r="C153" s="148">
        <v>6</v>
      </c>
      <c r="D153" s="148">
        <f>COUNTIF($B$4:B153,B153)</f>
        <v>6</v>
      </c>
      <c r="E153" s="107" t="s">
        <v>2281</v>
      </c>
    </row>
    <row r="154" spans="1:5">
      <c r="A154" s="148">
        <f>1000000+B154*ID규칙_추천_원소_그룹_단위+COUNTIF($B$4:B154,B154)</f>
        <v>1115101</v>
      </c>
      <c r="B154" s="148">
        <f>1000+VLOOKUP(E154,ABYSS!C$4:$D$177,2,0)*10+VLOOKUP(E154,ABYSS!$C$4:$F$177,4,0)</f>
        <v>1151</v>
      </c>
      <c r="C154" s="148">
        <v>7</v>
      </c>
      <c r="D154" s="148">
        <f>COUNTIF($B$4:B154,B154)</f>
        <v>1</v>
      </c>
      <c r="E154" s="107" t="s">
        <v>2282</v>
      </c>
    </row>
    <row r="155" spans="1:5">
      <c r="A155" s="148">
        <f>1000000+B155*ID규칙_추천_원소_그룹_단위+COUNTIF($B$4:B155,B155)</f>
        <v>1115102</v>
      </c>
      <c r="B155" s="148">
        <f>1000+VLOOKUP(E155,ABYSS!C$4:$D$177,2,0)*10+VLOOKUP(E155,ABYSS!$C$4:$F$177,4,0)</f>
        <v>1151</v>
      </c>
      <c r="C155" s="148">
        <v>6</v>
      </c>
      <c r="D155" s="148">
        <f>COUNTIF($B$4:B155,B155)</f>
        <v>2</v>
      </c>
      <c r="E155" s="107" t="s">
        <v>2282</v>
      </c>
    </row>
    <row r="156" spans="1:5">
      <c r="A156" s="148">
        <f>1000000+B156*ID규칙_추천_원소_그룹_단위+COUNTIF($B$4:B156,B156)</f>
        <v>1115201</v>
      </c>
      <c r="B156" s="148">
        <f>1000+VLOOKUP(E156,ABYSS!C$4:$D$177,2,0)*10+VLOOKUP(E156,ABYSS!$C$4:$F$177,4,0)</f>
        <v>1152</v>
      </c>
      <c r="C156" s="148">
        <v>7</v>
      </c>
      <c r="D156" s="148">
        <f>COUNTIF($B$4:B156,B156)</f>
        <v>1</v>
      </c>
      <c r="E156" s="107" t="s">
        <v>2283</v>
      </c>
    </row>
    <row r="157" spans="1:5">
      <c r="A157" s="148">
        <f>1000000+B157*ID규칙_추천_원소_그룹_단위+COUNTIF($B$4:B157,B157)</f>
        <v>1115202</v>
      </c>
      <c r="B157" s="148">
        <f>1000+VLOOKUP(E157,ABYSS!C$4:$D$177,2,0)*10+VLOOKUP(E157,ABYSS!$C$4:$F$177,4,0)</f>
        <v>1152</v>
      </c>
      <c r="C157" s="148">
        <v>6</v>
      </c>
      <c r="D157" s="148">
        <f>COUNTIF($B$4:B157,B157)</f>
        <v>2</v>
      </c>
      <c r="E157" s="107" t="s">
        <v>2283</v>
      </c>
    </row>
    <row r="158" spans="1:5">
      <c r="A158" s="148">
        <f>1000000+B158*ID규칙_추천_원소_그룹_단위+COUNTIF($B$4:B158,B158)</f>
        <v>1115301</v>
      </c>
      <c r="B158" s="148">
        <f>1000+VLOOKUP(E158,ABYSS!C$4:$D$177,2,0)*10+VLOOKUP(E158,ABYSS!$C$4:$F$177,4,0)</f>
        <v>1153</v>
      </c>
      <c r="C158" s="148">
        <v>7</v>
      </c>
      <c r="D158" s="148">
        <f>COUNTIF($B$4:B158,B158)</f>
        <v>1</v>
      </c>
      <c r="E158" s="107" t="s">
        <v>2284</v>
      </c>
    </row>
    <row r="159" spans="1:5">
      <c r="A159" s="148">
        <f>1000000+B159*ID규칙_추천_원소_그룹_단위+COUNTIF($B$4:B159,B159)</f>
        <v>1115302</v>
      </c>
      <c r="B159" s="148">
        <f>1000+VLOOKUP(E159,ABYSS!C$4:$D$177,2,0)*10+VLOOKUP(E159,ABYSS!$C$4:$F$177,4,0)</f>
        <v>1153</v>
      </c>
      <c r="C159" s="148">
        <v>6</v>
      </c>
      <c r="D159" s="148">
        <f>COUNTIF($B$4:B159,B159)</f>
        <v>2</v>
      </c>
      <c r="E159" s="107" t="s">
        <v>2284</v>
      </c>
    </row>
    <row r="160" spans="1:5">
      <c r="A160" s="148">
        <f>1000000+B160*ID규칙_추천_원소_그룹_단위+COUNTIF($B$4:B160,B160)</f>
        <v>1115401</v>
      </c>
      <c r="B160" s="148">
        <f>1000+VLOOKUP(E160,ABYSS!C$4:$D$177,2,0)*10+VLOOKUP(E160,ABYSS!$C$4:$F$177,4,0)</f>
        <v>1154</v>
      </c>
      <c r="C160" s="148">
        <v>7</v>
      </c>
      <c r="D160" s="148">
        <f>COUNTIF($B$4:B160,B160)</f>
        <v>1</v>
      </c>
      <c r="E160" s="107" t="s">
        <v>2285</v>
      </c>
    </row>
    <row r="161" spans="1:5">
      <c r="A161" s="148">
        <f>1000000+B161*ID규칙_추천_원소_그룹_단위+COUNTIF($B$4:B161,B161)</f>
        <v>1115402</v>
      </c>
      <c r="B161" s="148">
        <f>1000+VLOOKUP(E161,ABYSS!C$4:$D$177,2,0)*10+VLOOKUP(E161,ABYSS!$C$4:$F$177,4,0)</f>
        <v>1154</v>
      </c>
      <c r="C161" s="148">
        <v>6</v>
      </c>
      <c r="D161" s="148">
        <f>COUNTIF($B$4:B161,B161)</f>
        <v>2</v>
      </c>
      <c r="E161" s="107" t="s">
        <v>2285</v>
      </c>
    </row>
    <row r="162" spans="1:5">
      <c r="A162" s="148">
        <f>1000000+B162*ID규칙_추천_원소_그룹_단위+COUNTIF($B$4:B162,B162)</f>
        <v>1115103</v>
      </c>
      <c r="B162" s="148">
        <f>1000+VLOOKUP(E162,ABYSS!C$4:$D$177,2,0)*10+VLOOKUP(E162,ABYSS!$C$4:$F$177,4,0)</f>
        <v>1151</v>
      </c>
      <c r="C162" s="148">
        <v>7</v>
      </c>
      <c r="D162" s="148">
        <f>COUNTIF($B$4:B162,B162)</f>
        <v>3</v>
      </c>
      <c r="E162" s="107" t="s">
        <v>2286</v>
      </c>
    </row>
    <row r="163" spans="1:5">
      <c r="A163" s="148">
        <f>1000000+B163*ID규칙_추천_원소_그룹_단위+COUNTIF($B$4:B163,B163)</f>
        <v>1115104</v>
      </c>
      <c r="B163" s="148">
        <f>1000+VLOOKUP(E163,ABYSS!C$4:$D$177,2,0)*10+VLOOKUP(E163,ABYSS!$C$4:$F$177,4,0)</f>
        <v>1151</v>
      </c>
      <c r="C163" s="148">
        <v>6</v>
      </c>
      <c r="D163" s="148">
        <f>COUNTIF($B$4:B163,B163)</f>
        <v>4</v>
      </c>
      <c r="E163" s="107" t="s">
        <v>2286</v>
      </c>
    </row>
    <row r="164" spans="1:5">
      <c r="A164" s="148">
        <f>1000000+B164*ID규칙_추천_원소_그룹_단위+COUNTIF($B$4:B164,B164)</f>
        <v>1115203</v>
      </c>
      <c r="B164" s="148">
        <f>1000+VLOOKUP(E164,ABYSS!C$4:$D$177,2,0)*10+VLOOKUP(E164,ABYSS!$C$4:$F$177,4,0)</f>
        <v>1152</v>
      </c>
      <c r="C164" s="148">
        <v>7</v>
      </c>
      <c r="D164" s="148">
        <f>COUNTIF($B$4:B164,B164)</f>
        <v>3</v>
      </c>
      <c r="E164" s="107" t="s">
        <v>2287</v>
      </c>
    </row>
    <row r="165" spans="1:5">
      <c r="A165" s="148">
        <f>1000000+B165*ID규칙_추천_원소_그룹_단위+COUNTIF($B$4:B165,B165)</f>
        <v>1115204</v>
      </c>
      <c r="B165" s="148">
        <f>1000+VLOOKUP(E165,ABYSS!C$4:$D$177,2,0)*10+VLOOKUP(E165,ABYSS!$C$4:$F$177,4,0)</f>
        <v>1152</v>
      </c>
      <c r="C165" s="148">
        <v>6</v>
      </c>
      <c r="D165" s="148">
        <f>COUNTIF($B$4:B165,B165)</f>
        <v>4</v>
      </c>
      <c r="E165" s="107" t="s">
        <v>2287</v>
      </c>
    </row>
    <row r="166" spans="1:5">
      <c r="A166" s="148">
        <f>1000000+B166*ID규칙_추천_원소_그룹_단위+COUNTIF($B$4:B166,B166)</f>
        <v>1115303</v>
      </c>
      <c r="B166" s="148">
        <f>1000+VLOOKUP(E166,ABYSS!C$4:$D$177,2,0)*10+VLOOKUP(E166,ABYSS!$C$4:$F$177,4,0)</f>
        <v>1153</v>
      </c>
      <c r="C166" s="148">
        <v>7</v>
      </c>
      <c r="D166" s="148">
        <f>COUNTIF($B$4:B166,B166)</f>
        <v>3</v>
      </c>
      <c r="E166" s="107" t="s">
        <v>2288</v>
      </c>
    </row>
    <row r="167" spans="1:5">
      <c r="A167" s="148">
        <f>1000000+B167*ID규칙_추천_원소_그룹_단위+COUNTIF($B$4:B167,B167)</f>
        <v>1115304</v>
      </c>
      <c r="B167" s="148">
        <f>1000+VLOOKUP(E167,ABYSS!C$4:$D$177,2,0)*10+VLOOKUP(E167,ABYSS!$C$4:$F$177,4,0)</f>
        <v>1153</v>
      </c>
      <c r="C167" s="148">
        <v>6</v>
      </c>
      <c r="D167" s="148">
        <f>COUNTIF($B$4:B167,B167)</f>
        <v>4</v>
      </c>
      <c r="E167" s="107" t="s">
        <v>2288</v>
      </c>
    </row>
    <row r="168" spans="1:5">
      <c r="A168" s="148">
        <f>1000000+B168*ID규칙_추천_원소_그룹_단위+COUNTIF($B$4:B168,B168)</f>
        <v>1115403</v>
      </c>
      <c r="B168" s="148">
        <f>1000+VLOOKUP(E168,ABYSS!C$4:$D$177,2,0)*10+VLOOKUP(E168,ABYSS!$C$4:$F$177,4,0)</f>
        <v>1154</v>
      </c>
      <c r="C168" s="148">
        <v>7</v>
      </c>
      <c r="D168" s="148">
        <f>COUNTIF($B$4:B168,B168)</f>
        <v>3</v>
      </c>
      <c r="E168" s="107" t="s">
        <v>2289</v>
      </c>
    </row>
    <row r="169" spans="1:5">
      <c r="A169" s="148">
        <f>1000000+B169*ID규칙_추천_원소_그룹_단위+COUNTIF($B$4:B169,B169)</f>
        <v>1115404</v>
      </c>
      <c r="B169" s="148">
        <f>1000+VLOOKUP(E169,ABYSS!C$4:$D$177,2,0)*10+VLOOKUP(E169,ABYSS!$C$4:$F$177,4,0)</f>
        <v>1154</v>
      </c>
      <c r="C169" s="148">
        <v>6</v>
      </c>
      <c r="D169" s="148">
        <f>COUNTIF($B$4:B169,B169)</f>
        <v>4</v>
      </c>
      <c r="E169" s="107" t="s">
        <v>2289</v>
      </c>
    </row>
    <row r="170" spans="1:5">
      <c r="A170" s="148">
        <f>1000000+B170*ID규칙_추천_원소_그룹_단위+COUNTIF($B$4:B170,B170)</f>
        <v>1115105</v>
      </c>
      <c r="B170" s="148">
        <f>1000+VLOOKUP(E170,ABYSS!C$4:$D$177,2,0)*10+VLOOKUP(E170,ABYSS!$C$4:$F$177,4,0)</f>
        <v>1151</v>
      </c>
      <c r="C170" s="148">
        <v>7</v>
      </c>
      <c r="D170" s="148">
        <f>COUNTIF($B$4:B170,B170)</f>
        <v>5</v>
      </c>
      <c r="E170" s="107" t="s">
        <v>2290</v>
      </c>
    </row>
    <row r="171" spans="1:5">
      <c r="A171" s="148">
        <f>1000000+B171*ID규칙_추천_원소_그룹_단위+COUNTIF($B$4:B171,B171)</f>
        <v>1115106</v>
      </c>
      <c r="B171" s="148">
        <f>1000+VLOOKUP(E171,ABYSS!C$4:$D$177,2,0)*10+VLOOKUP(E171,ABYSS!$C$4:$F$177,4,0)</f>
        <v>1151</v>
      </c>
      <c r="C171" s="148">
        <v>6</v>
      </c>
      <c r="D171" s="148">
        <f>COUNTIF($B$4:B171,B171)</f>
        <v>6</v>
      </c>
      <c r="E171" s="107" t="s">
        <v>2290</v>
      </c>
    </row>
    <row r="172" spans="1:5">
      <c r="A172" s="148">
        <f>1000000+B172*ID규칙_추천_원소_그룹_단위+COUNTIF($B$4:B172,B172)</f>
        <v>1115205</v>
      </c>
      <c r="B172" s="148">
        <f>1000+VLOOKUP(E172,ABYSS!C$4:$D$177,2,0)*10+VLOOKUP(E172,ABYSS!$C$4:$F$177,4,0)</f>
        <v>1152</v>
      </c>
      <c r="C172" s="148">
        <v>7</v>
      </c>
      <c r="D172" s="148">
        <f>COUNTIF($B$4:B172,B172)</f>
        <v>5</v>
      </c>
      <c r="E172" s="107" t="s">
        <v>2291</v>
      </c>
    </row>
    <row r="173" spans="1:5">
      <c r="A173" s="148">
        <f>1000000+B173*ID규칙_추천_원소_그룹_단위+COUNTIF($B$4:B173,B173)</f>
        <v>1115206</v>
      </c>
      <c r="B173" s="148">
        <f>1000+VLOOKUP(E173,ABYSS!C$4:$D$177,2,0)*10+VLOOKUP(E173,ABYSS!$C$4:$F$177,4,0)</f>
        <v>1152</v>
      </c>
      <c r="C173" s="148">
        <v>6</v>
      </c>
      <c r="D173" s="148">
        <f>COUNTIF($B$4:B173,B173)</f>
        <v>6</v>
      </c>
      <c r="E173" s="107" t="s">
        <v>2291</v>
      </c>
    </row>
    <row r="174" spans="1:5">
      <c r="A174" s="148">
        <f>1000000+B174*ID규칙_추천_원소_그룹_단위+COUNTIF($B$4:B174,B174)</f>
        <v>1115305</v>
      </c>
      <c r="B174" s="148">
        <f>1000+VLOOKUP(E174,ABYSS!C$4:$D$177,2,0)*10+VLOOKUP(E174,ABYSS!$C$4:$F$177,4,0)</f>
        <v>1153</v>
      </c>
      <c r="C174" s="148">
        <v>7</v>
      </c>
      <c r="D174" s="148">
        <f>COUNTIF($B$4:B174,B174)</f>
        <v>5</v>
      </c>
      <c r="E174" s="107" t="s">
        <v>2292</v>
      </c>
    </row>
    <row r="175" spans="1:5">
      <c r="A175" s="148">
        <f>1000000+B175*ID규칙_추천_원소_그룹_단위+COUNTIF($B$4:B175,B175)</f>
        <v>1115306</v>
      </c>
      <c r="B175" s="148">
        <f>1000+VLOOKUP(E175,ABYSS!C$4:$D$177,2,0)*10+VLOOKUP(E175,ABYSS!$C$4:$F$177,4,0)</f>
        <v>1153</v>
      </c>
      <c r="C175" s="148">
        <v>6</v>
      </c>
      <c r="D175" s="148">
        <f>COUNTIF($B$4:B175,B175)</f>
        <v>6</v>
      </c>
      <c r="E175" s="107" t="s">
        <v>2292</v>
      </c>
    </row>
    <row r="176" spans="1:5">
      <c r="A176" s="148">
        <f>1000000+B176*ID규칙_추천_원소_그룹_단위+COUNTIF($B$4:B176,B176)</f>
        <v>1115405</v>
      </c>
      <c r="B176" s="148">
        <f>1000+VLOOKUP(E176,ABYSS!C$4:$D$177,2,0)*10+VLOOKUP(E176,ABYSS!$C$4:$F$177,4,0)</f>
        <v>1154</v>
      </c>
      <c r="C176" s="148">
        <v>7</v>
      </c>
      <c r="D176" s="148">
        <f>COUNTIF($B$4:B176,B176)</f>
        <v>5</v>
      </c>
      <c r="E176" s="107" t="s">
        <v>2293</v>
      </c>
    </row>
    <row r="177" spans="1:5">
      <c r="A177" s="148">
        <f>1000000+B177*ID규칙_추천_원소_그룹_단위+COUNTIF($B$4:B177,B177)</f>
        <v>1115406</v>
      </c>
      <c r="B177" s="148">
        <f>1000+VLOOKUP(E177,ABYSS!C$4:$D$177,2,0)*10+VLOOKUP(E177,ABYSS!$C$4:$F$177,4,0)</f>
        <v>1154</v>
      </c>
      <c r="C177" s="148">
        <v>6</v>
      </c>
      <c r="D177" s="148">
        <f>COUNTIF($B$4:B177,B177)</f>
        <v>6</v>
      </c>
      <c r="E177" s="107" t="s">
        <v>2293</v>
      </c>
    </row>
    <row r="178" spans="1:5">
      <c r="A178" s="148">
        <f>1000000+B178*ID규칙_추천_원소_그룹_단위+COUNTIF($B$4:B178,B178)</f>
        <v>1116101</v>
      </c>
      <c r="B178" s="148">
        <f>1000+VLOOKUP(E178,ABYSS!C$4:$D$177,2,0)*10+VLOOKUP(E178,ABYSS!$C$4:$F$177,4,0)</f>
        <v>1161</v>
      </c>
      <c r="C178" s="148">
        <v>5</v>
      </c>
      <c r="D178" s="148">
        <f>COUNTIF($B$4:B178,B178)</f>
        <v>1</v>
      </c>
      <c r="E178" s="107" t="s">
        <v>2294</v>
      </c>
    </row>
    <row r="179" spans="1:5">
      <c r="A179" s="148">
        <f>1000000+B179*ID규칙_추천_원소_그룹_단위+COUNTIF($B$4:B179,B179)</f>
        <v>1116102</v>
      </c>
      <c r="B179" s="148">
        <f>1000+VLOOKUP(E179,ABYSS!C$4:$D$177,2,0)*10+VLOOKUP(E179,ABYSS!$C$4:$F$177,4,0)</f>
        <v>1161</v>
      </c>
      <c r="C179" s="148">
        <v>4</v>
      </c>
      <c r="D179" s="148">
        <f>COUNTIF($B$4:B179,B179)</f>
        <v>2</v>
      </c>
      <c r="E179" s="107" t="s">
        <v>2294</v>
      </c>
    </row>
    <row r="180" spans="1:5">
      <c r="A180" s="148">
        <f>1000000+B180*ID규칙_추천_원소_그룹_단위+COUNTIF($B$4:B180,B180)</f>
        <v>1116201</v>
      </c>
      <c r="B180" s="148">
        <f>1000+VLOOKUP(E180,ABYSS!C$4:$D$177,2,0)*10+VLOOKUP(E180,ABYSS!$C$4:$F$177,4,0)</f>
        <v>1162</v>
      </c>
      <c r="C180" s="148">
        <v>5</v>
      </c>
      <c r="D180" s="148">
        <f>COUNTIF($B$4:B180,B180)</f>
        <v>1</v>
      </c>
      <c r="E180" s="107" t="s">
        <v>2295</v>
      </c>
    </row>
    <row r="181" spans="1:5">
      <c r="A181" s="148">
        <f>1000000+B181*ID규칙_추천_원소_그룹_단위+COUNTIF($B$4:B181,B181)</f>
        <v>1116202</v>
      </c>
      <c r="B181" s="148">
        <f>1000+VLOOKUP(E181,ABYSS!C$4:$D$177,2,0)*10+VLOOKUP(E181,ABYSS!$C$4:$F$177,4,0)</f>
        <v>1162</v>
      </c>
      <c r="C181" s="148">
        <v>4</v>
      </c>
      <c r="D181" s="148">
        <f>COUNTIF($B$4:B181,B181)</f>
        <v>2</v>
      </c>
      <c r="E181" s="107" t="s">
        <v>2295</v>
      </c>
    </row>
    <row r="182" spans="1:5">
      <c r="A182" s="148">
        <f>1000000+B182*ID규칙_추천_원소_그룹_단위+COUNTIF($B$4:B182,B182)</f>
        <v>1116301</v>
      </c>
      <c r="B182" s="148">
        <f>1000+VLOOKUP(E182,ABYSS!C$4:$D$177,2,0)*10+VLOOKUP(E182,ABYSS!$C$4:$F$177,4,0)</f>
        <v>1163</v>
      </c>
      <c r="C182" s="148">
        <v>5</v>
      </c>
      <c r="D182" s="148">
        <f>COUNTIF($B$4:B182,B182)</f>
        <v>1</v>
      </c>
      <c r="E182" s="107" t="s">
        <v>2296</v>
      </c>
    </row>
    <row r="183" spans="1:5">
      <c r="A183" s="148">
        <f>1000000+B183*ID규칙_추천_원소_그룹_단위+COUNTIF($B$4:B183,B183)</f>
        <v>1116302</v>
      </c>
      <c r="B183" s="148">
        <f>1000+VLOOKUP(E183,ABYSS!C$4:$D$177,2,0)*10+VLOOKUP(E183,ABYSS!$C$4:$F$177,4,0)</f>
        <v>1163</v>
      </c>
      <c r="C183" s="148">
        <v>4</v>
      </c>
      <c r="D183" s="148">
        <f>COUNTIF($B$4:B183,B183)</f>
        <v>2</v>
      </c>
      <c r="E183" s="107" t="s">
        <v>2296</v>
      </c>
    </row>
    <row r="184" spans="1:5">
      <c r="A184" s="148">
        <f>1000000+B184*ID규칙_추천_원소_그룹_단위+COUNTIF($B$4:B184,B184)</f>
        <v>1116401</v>
      </c>
      <c r="B184" s="148">
        <f>1000+VLOOKUP(E184,ABYSS!C$4:$D$177,2,0)*10+VLOOKUP(E184,ABYSS!$C$4:$F$177,4,0)</f>
        <v>1164</v>
      </c>
      <c r="C184" s="148">
        <v>5</v>
      </c>
      <c r="D184" s="148">
        <f>COUNTIF($B$4:B184,B184)</f>
        <v>1</v>
      </c>
      <c r="E184" s="107" t="s">
        <v>2297</v>
      </c>
    </row>
    <row r="185" spans="1:5">
      <c r="A185" s="148">
        <f>1000000+B185*ID규칙_추천_원소_그룹_단위+COUNTIF($B$4:B185,B185)</f>
        <v>1116402</v>
      </c>
      <c r="B185" s="148">
        <f>1000+VLOOKUP(E185,ABYSS!C$4:$D$177,2,0)*10+VLOOKUP(E185,ABYSS!$C$4:$F$177,4,0)</f>
        <v>1164</v>
      </c>
      <c r="C185" s="148">
        <v>4</v>
      </c>
      <c r="D185" s="148">
        <f>COUNTIF($B$4:B185,B185)</f>
        <v>2</v>
      </c>
      <c r="E185" s="107" t="s">
        <v>2297</v>
      </c>
    </row>
    <row r="186" spans="1:5">
      <c r="A186" s="148">
        <f>1000000+B186*ID규칙_추천_원소_그룹_단위+COUNTIF($B$4:B186,B186)</f>
        <v>1116103</v>
      </c>
      <c r="B186" s="148">
        <f>1000+VLOOKUP(E186,ABYSS!C$4:$D$177,2,0)*10+VLOOKUP(E186,ABYSS!$C$4:$F$177,4,0)</f>
        <v>1161</v>
      </c>
      <c r="C186" s="148">
        <v>5</v>
      </c>
      <c r="D186" s="148">
        <f>COUNTIF($B$4:B186,B186)</f>
        <v>3</v>
      </c>
      <c r="E186" s="107" t="s">
        <v>2298</v>
      </c>
    </row>
    <row r="187" spans="1:5">
      <c r="A187" s="148">
        <f>1000000+B187*ID규칙_추천_원소_그룹_단위+COUNTIF($B$4:B187,B187)</f>
        <v>1116104</v>
      </c>
      <c r="B187" s="148">
        <f>1000+VLOOKUP(E187,ABYSS!C$4:$D$177,2,0)*10+VLOOKUP(E187,ABYSS!$C$4:$F$177,4,0)</f>
        <v>1161</v>
      </c>
      <c r="C187" s="148">
        <v>4</v>
      </c>
      <c r="D187" s="148">
        <f>COUNTIF($B$4:B187,B187)</f>
        <v>4</v>
      </c>
      <c r="E187" s="107" t="s">
        <v>2298</v>
      </c>
    </row>
    <row r="188" spans="1:5">
      <c r="A188" s="148">
        <f>1000000+B188*ID규칙_추천_원소_그룹_단위+COUNTIF($B$4:B188,B188)</f>
        <v>1116203</v>
      </c>
      <c r="B188" s="148">
        <f>1000+VLOOKUP(E188,ABYSS!C$4:$D$177,2,0)*10+VLOOKUP(E188,ABYSS!$C$4:$F$177,4,0)</f>
        <v>1162</v>
      </c>
      <c r="C188" s="148">
        <v>5</v>
      </c>
      <c r="D188" s="148">
        <f>COUNTIF($B$4:B188,B188)</f>
        <v>3</v>
      </c>
      <c r="E188" s="107" t="s">
        <v>2299</v>
      </c>
    </row>
    <row r="189" spans="1:5">
      <c r="A189" s="148">
        <f>1000000+B189*ID규칙_추천_원소_그룹_단위+COUNTIF($B$4:B189,B189)</f>
        <v>1116204</v>
      </c>
      <c r="B189" s="148">
        <f>1000+VLOOKUP(E189,ABYSS!C$4:$D$177,2,0)*10+VLOOKUP(E189,ABYSS!$C$4:$F$177,4,0)</f>
        <v>1162</v>
      </c>
      <c r="C189" s="148">
        <v>4</v>
      </c>
      <c r="D189" s="148">
        <f>COUNTIF($B$4:B189,B189)</f>
        <v>4</v>
      </c>
      <c r="E189" s="107" t="s">
        <v>2299</v>
      </c>
    </row>
    <row r="190" spans="1:5">
      <c r="A190" s="148">
        <f>1000000+B190*ID규칙_추천_원소_그룹_단위+COUNTIF($B$4:B190,B190)</f>
        <v>1116303</v>
      </c>
      <c r="B190" s="148">
        <f>1000+VLOOKUP(E190,ABYSS!C$4:$D$177,2,0)*10+VLOOKUP(E190,ABYSS!$C$4:$F$177,4,0)</f>
        <v>1163</v>
      </c>
      <c r="C190" s="148">
        <v>5</v>
      </c>
      <c r="D190" s="148">
        <f>COUNTIF($B$4:B190,B190)</f>
        <v>3</v>
      </c>
      <c r="E190" s="107" t="s">
        <v>2300</v>
      </c>
    </row>
    <row r="191" spans="1:5">
      <c r="A191" s="148">
        <f>1000000+B191*ID규칙_추천_원소_그룹_단위+COUNTIF($B$4:B191,B191)</f>
        <v>1116304</v>
      </c>
      <c r="B191" s="148">
        <f>1000+VLOOKUP(E191,ABYSS!C$4:$D$177,2,0)*10+VLOOKUP(E191,ABYSS!$C$4:$F$177,4,0)</f>
        <v>1163</v>
      </c>
      <c r="C191" s="148">
        <v>4</v>
      </c>
      <c r="D191" s="148">
        <f>COUNTIF($B$4:B191,B191)</f>
        <v>4</v>
      </c>
      <c r="E191" s="107" t="s">
        <v>2300</v>
      </c>
    </row>
    <row r="192" spans="1:5">
      <c r="A192" s="148">
        <f>1000000+B192*ID규칙_추천_원소_그룹_단위+COUNTIF($B$4:B192,B192)</f>
        <v>1116403</v>
      </c>
      <c r="B192" s="148">
        <f>1000+VLOOKUP(E192,ABYSS!C$4:$D$177,2,0)*10+VLOOKUP(E192,ABYSS!$C$4:$F$177,4,0)</f>
        <v>1164</v>
      </c>
      <c r="C192" s="148">
        <v>5</v>
      </c>
      <c r="D192" s="148">
        <f>COUNTIF($B$4:B192,B192)</f>
        <v>3</v>
      </c>
      <c r="E192" s="107" t="s">
        <v>2301</v>
      </c>
    </row>
    <row r="193" spans="1:5">
      <c r="A193" s="148">
        <f>1000000+B193*ID규칙_추천_원소_그룹_단위+COUNTIF($B$4:B193,B193)</f>
        <v>1116404</v>
      </c>
      <c r="B193" s="148">
        <f>1000+VLOOKUP(E193,ABYSS!C$4:$D$177,2,0)*10+VLOOKUP(E193,ABYSS!$C$4:$F$177,4,0)</f>
        <v>1164</v>
      </c>
      <c r="C193" s="148">
        <v>4</v>
      </c>
      <c r="D193" s="148">
        <f>COUNTIF($B$4:B193,B193)</f>
        <v>4</v>
      </c>
      <c r="E193" s="107" t="s">
        <v>2301</v>
      </c>
    </row>
    <row r="194" spans="1:5">
      <c r="A194" s="148">
        <f>1000000+B194*ID규칙_추천_원소_그룹_단위+COUNTIF($B$4:B194,B194)</f>
        <v>1116105</v>
      </c>
      <c r="B194" s="148">
        <f>1000+VLOOKUP(E194,ABYSS!C$4:$D$177,2,0)*10+VLOOKUP(E194,ABYSS!$C$4:$F$177,4,0)</f>
        <v>1161</v>
      </c>
      <c r="C194" s="148">
        <v>5</v>
      </c>
      <c r="D194" s="148">
        <f>COUNTIF($B$4:B194,B194)</f>
        <v>5</v>
      </c>
      <c r="E194" s="107" t="s">
        <v>2302</v>
      </c>
    </row>
    <row r="195" spans="1:5">
      <c r="A195" s="148">
        <f>1000000+B195*ID규칙_추천_원소_그룹_단위+COUNTIF($B$4:B195,B195)</f>
        <v>1116106</v>
      </c>
      <c r="B195" s="148">
        <f>1000+VLOOKUP(E195,ABYSS!C$4:$D$177,2,0)*10+VLOOKUP(E195,ABYSS!$C$4:$F$177,4,0)</f>
        <v>1161</v>
      </c>
      <c r="C195" s="148">
        <v>4</v>
      </c>
      <c r="D195" s="148">
        <f>COUNTIF($B$4:B195,B195)</f>
        <v>6</v>
      </c>
      <c r="E195" s="107" t="s">
        <v>2302</v>
      </c>
    </row>
    <row r="196" spans="1:5">
      <c r="A196" s="148">
        <f>1000000+B196*ID규칙_추천_원소_그룹_단위+COUNTIF($B$4:B196,B196)</f>
        <v>1116205</v>
      </c>
      <c r="B196" s="148">
        <f>1000+VLOOKUP(E196,ABYSS!C$4:$D$177,2,0)*10+VLOOKUP(E196,ABYSS!$C$4:$F$177,4,0)</f>
        <v>1162</v>
      </c>
      <c r="C196" s="148">
        <v>5</v>
      </c>
      <c r="D196" s="148">
        <f>COUNTIF($B$4:B196,B196)</f>
        <v>5</v>
      </c>
      <c r="E196" s="107" t="s">
        <v>2303</v>
      </c>
    </row>
    <row r="197" spans="1:5">
      <c r="A197" s="148">
        <f>1000000+B197*ID규칙_추천_원소_그룹_단위+COUNTIF($B$4:B197,B197)</f>
        <v>1116206</v>
      </c>
      <c r="B197" s="148">
        <f>1000+VLOOKUP(E197,ABYSS!C$4:$D$177,2,0)*10+VLOOKUP(E197,ABYSS!$C$4:$F$177,4,0)</f>
        <v>1162</v>
      </c>
      <c r="C197" s="148">
        <v>4</v>
      </c>
      <c r="D197" s="148">
        <f>COUNTIF($B$4:B197,B197)</f>
        <v>6</v>
      </c>
      <c r="E197" s="107" t="s">
        <v>2303</v>
      </c>
    </row>
    <row r="198" spans="1:5">
      <c r="A198" s="148">
        <f>1000000+B198*ID규칙_추천_원소_그룹_단위+COUNTIF($B$4:B198,B198)</f>
        <v>1116305</v>
      </c>
      <c r="B198" s="148">
        <f>1000+VLOOKUP(E198,ABYSS!C$4:$D$177,2,0)*10+VLOOKUP(E198,ABYSS!$C$4:$F$177,4,0)</f>
        <v>1163</v>
      </c>
      <c r="C198" s="148">
        <v>5</v>
      </c>
      <c r="D198" s="148">
        <f>COUNTIF($B$4:B198,B198)</f>
        <v>5</v>
      </c>
      <c r="E198" s="107" t="s">
        <v>2304</v>
      </c>
    </row>
    <row r="199" spans="1:5">
      <c r="A199" s="148">
        <f>1000000+B199*ID규칙_추천_원소_그룹_단위+COUNTIF($B$4:B199,B199)</f>
        <v>1116306</v>
      </c>
      <c r="B199" s="148">
        <f>1000+VLOOKUP(E199,ABYSS!C$4:$D$177,2,0)*10+VLOOKUP(E199,ABYSS!$C$4:$F$177,4,0)</f>
        <v>1163</v>
      </c>
      <c r="C199" s="148">
        <v>4</v>
      </c>
      <c r="D199" s="148">
        <f>COUNTIF($B$4:B199,B199)</f>
        <v>6</v>
      </c>
      <c r="E199" s="107" t="s">
        <v>2304</v>
      </c>
    </row>
    <row r="200" spans="1:5">
      <c r="A200" s="148">
        <f>1000000+B200*ID규칙_추천_원소_그룹_단위+COUNTIF($B$4:B200,B200)</f>
        <v>1116405</v>
      </c>
      <c r="B200" s="148">
        <f>1000+VLOOKUP(E200,ABYSS!C$4:$D$177,2,0)*10+VLOOKUP(E200,ABYSS!$C$4:$F$177,4,0)</f>
        <v>1164</v>
      </c>
      <c r="C200" s="148">
        <v>5</v>
      </c>
      <c r="D200" s="148">
        <f>COUNTIF($B$4:B200,B200)</f>
        <v>5</v>
      </c>
      <c r="E200" s="107" t="s">
        <v>2305</v>
      </c>
    </row>
    <row r="201" spans="1:5">
      <c r="A201" s="148">
        <f>1000000+B201*ID규칙_추천_원소_그룹_단위+COUNTIF($B$4:B201,B201)</f>
        <v>1116406</v>
      </c>
      <c r="B201" s="148">
        <f>1000+VLOOKUP(E201,ABYSS!C$4:$D$177,2,0)*10+VLOOKUP(E201,ABYSS!$C$4:$F$177,4,0)</f>
        <v>1164</v>
      </c>
      <c r="C201" s="148">
        <v>4</v>
      </c>
      <c r="D201" s="148">
        <f>COUNTIF($B$4:B201,B201)</f>
        <v>6</v>
      </c>
      <c r="E201" s="107" t="s">
        <v>2305</v>
      </c>
    </row>
    <row r="202" spans="1:5">
      <c r="A202" s="148">
        <f>1000000+B202*ID규칙_추천_원소_그룹_단위+COUNTIF($B$4:B202,B202)</f>
        <v>1117101</v>
      </c>
      <c r="B202" s="148">
        <f>1000+VLOOKUP(E202,ABYSS!C$4:$D$177,2,0)*10+VLOOKUP(E202,ABYSS!$C$4:$F$177,4,0)</f>
        <v>1171</v>
      </c>
      <c r="C202" s="148">
        <v>4</v>
      </c>
      <c r="D202" s="148">
        <f>COUNTIF($B$4:B202,B202)</f>
        <v>1</v>
      </c>
      <c r="E202" s="107" t="s">
        <v>2306</v>
      </c>
    </row>
    <row r="203" spans="1:5">
      <c r="A203" s="148">
        <f>1000000+B203*ID규칙_추천_원소_그룹_단위+COUNTIF($B$4:B203,B203)</f>
        <v>1117102</v>
      </c>
      <c r="B203" s="148">
        <f>1000+VLOOKUP(E203,ABYSS!C$4:$D$177,2,0)*10+VLOOKUP(E203,ABYSS!$C$4:$F$177,4,0)</f>
        <v>1171</v>
      </c>
      <c r="C203" s="148">
        <v>1</v>
      </c>
      <c r="D203" s="148">
        <f>COUNTIF($B$4:B203,B203)</f>
        <v>2</v>
      </c>
      <c r="E203" s="107" t="s">
        <v>2306</v>
      </c>
    </row>
    <row r="204" spans="1:5">
      <c r="A204" s="148">
        <f>1000000+B204*ID규칙_추천_원소_그룹_단위+COUNTIF($B$4:B204,B204)</f>
        <v>1117201</v>
      </c>
      <c r="B204" s="148">
        <f>1000+VLOOKUP(E204,ABYSS!C$4:$D$177,2,0)*10+VLOOKUP(E204,ABYSS!$C$4:$F$177,4,0)</f>
        <v>1172</v>
      </c>
      <c r="C204" s="148">
        <v>4</v>
      </c>
      <c r="D204" s="148">
        <f>COUNTIF($B$4:B204,B204)</f>
        <v>1</v>
      </c>
      <c r="E204" s="107" t="s">
        <v>2307</v>
      </c>
    </row>
    <row r="205" spans="1:5">
      <c r="A205" s="148">
        <f>1000000+B205*ID규칙_추천_원소_그룹_단위+COUNTIF($B$4:B205,B205)</f>
        <v>1117202</v>
      </c>
      <c r="B205" s="148">
        <f>1000+VLOOKUP(E205,ABYSS!C$4:$D$177,2,0)*10+VLOOKUP(E205,ABYSS!$C$4:$F$177,4,0)</f>
        <v>1172</v>
      </c>
      <c r="C205" s="148">
        <v>1</v>
      </c>
      <c r="D205" s="148">
        <f>COUNTIF($B$4:B205,B205)</f>
        <v>2</v>
      </c>
      <c r="E205" s="107" t="s">
        <v>2307</v>
      </c>
    </row>
    <row r="206" spans="1:5">
      <c r="A206" s="148">
        <f>1000000+B206*ID규칙_추천_원소_그룹_단위+COUNTIF($B$4:B206,B206)</f>
        <v>1117301</v>
      </c>
      <c r="B206" s="148">
        <f>1000+VLOOKUP(E206,ABYSS!C$4:$D$177,2,0)*10+VLOOKUP(E206,ABYSS!$C$4:$F$177,4,0)</f>
        <v>1173</v>
      </c>
      <c r="C206" s="148">
        <v>4</v>
      </c>
      <c r="D206" s="148">
        <f>COUNTIF($B$4:B206,B206)</f>
        <v>1</v>
      </c>
      <c r="E206" s="107" t="s">
        <v>2308</v>
      </c>
    </row>
    <row r="207" spans="1:5">
      <c r="A207" s="148">
        <f>1000000+B207*ID규칙_추천_원소_그룹_단위+COUNTIF($B$4:B207,B207)</f>
        <v>1117302</v>
      </c>
      <c r="B207" s="148">
        <f>1000+VLOOKUP(E207,ABYSS!C$4:$D$177,2,0)*10+VLOOKUP(E207,ABYSS!$C$4:$F$177,4,0)</f>
        <v>1173</v>
      </c>
      <c r="C207" s="148">
        <v>1</v>
      </c>
      <c r="D207" s="148">
        <f>COUNTIF($B$4:B207,B207)</f>
        <v>2</v>
      </c>
      <c r="E207" s="107" t="s">
        <v>2308</v>
      </c>
    </row>
    <row r="208" spans="1:5">
      <c r="A208" s="148">
        <f>1000000+B208*ID규칙_추천_원소_그룹_단위+COUNTIF($B$4:B208,B208)</f>
        <v>1117401</v>
      </c>
      <c r="B208" s="148">
        <f>1000+VLOOKUP(E208,ABYSS!C$4:$D$177,2,0)*10+VLOOKUP(E208,ABYSS!$C$4:$F$177,4,0)</f>
        <v>1174</v>
      </c>
      <c r="C208" s="148">
        <v>4</v>
      </c>
      <c r="D208" s="148">
        <f>COUNTIF($B$4:B208,B208)</f>
        <v>1</v>
      </c>
      <c r="E208" s="107" t="s">
        <v>2309</v>
      </c>
    </row>
    <row r="209" spans="1:5">
      <c r="A209" s="148">
        <f>1000000+B209*ID규칙_추천_원소_그룹_단위+COUNTIF($B$4:B209,B209)</f>
        <v>1117402</v>
      </c>
      <c r="B209" s="148">
        <f>1000+VLOOKUP(E209,ABYSS!C$4:$D$177,2,0)*10+VLOOKUP(E209,ABYSS!$C$4:$F$177,4,0)</f>
        <v>1174</v>
      </c>
      <c r="C209" s="148">
        <v>1</v>
      </c>
      <c r="D209" s="148">
        <f>COUNTIF($B$4:B209,B209)</f>
        <v>2</v>
      </c>
      <c r="E209" s="107" t="s">
        <v>2309</v>
      </c>
    </row>
    <row r="210" spans="1:5">
      <c r="A210" s="148">
        <f>1000000+B210*ID규칙_추천_원소_그룹_단위+COUNTIF($B$4:B210,B210)</f>
        <v>1117103</v>
      </c>
      <c r="B210" s="148">
        <f>1000+VLOOKUP(E210,ABYSS!C$4:$D$177,2,0)*10+VLOOKUP(E210,ABYSS!$C$4:$F$177,4,0)</f>
        <v>1171</v>
      </c>
      <c r="C210" s="148">
        <v>4</v>
      </c>
      <c r="D210" s="148">
        <f>COUNTIF($B$4:B210,B210)</f>
        <v>3</v>
      </c>
      <c r="E210" s="107" t="s">
        <v>2310</v>
      </c>
    </row>
    <row r="211" spans="1:5">
      <c r="A211" s="148">
        <f>1000000+B211*ID규칙_추천_원소_그룹_단위+COUNTIF($B$4:B211,B211)</f>
        <v>1117104</v>
      </c>
      <c r="B211" s="148">
        <f>1000+VLOOKUP(E211,ABYSS!C$4:$D$177,2,0)*10+VLOOKUP(E211,ABYSS!$C$4:$F$177,4,0)</f>
        <v>1171</v>
      </c>
      <c r="C211" s="148">
        <v>1</v>
      </c>
      <c r="D211" s="148">
        <f>COUNTIF($B$4:B211,B211)</f>
        <v>4</v>
      </c>
      <c r="E211" s="107" t="s">
        <v>2310</v>
      </c>
    </row>
    <row r="212" spans="1:5">
      <c r="A212" s="148">
        <f>1000000+B212*ID규칙_추천_원소_그룹_단위+COUNTIF($B$4:B212,B212)</f>
        <v>1117203</v>
      </c>
      <c r="B212" s="148">
        <f>1000+VLOOKUP(E212,ABYSS!C$4:$D$177,2,0)*10+VLOOKUP(E212,ABYSS!$C$4:$F$177,4,0)</f>
        <v>1172</v>
      </c>
      <c r="C212" s="148">
        <v>4</v>
      </c>
      <c r="D212" s="148">
        <f>COUNTIF($B$4:B212,B212)</f>
        <v>3</v>
      </c>
      <c r="E212" s="107" t="s">
        <v>2311</v>
      </c>
    </row>
    <row r="213" spans="1:5">
      <c r="A213" s="148">
        <f>1000000+B213*ID규칙_추천_원소_그룹_단위+COUNTIF($B$4:B213,B213)</f>
        <v>1117204</v>
      </c>
      <c r="B213" s="148">
        <f>1000+VLOOKUP(E213,ABYSS!C$4:$D$177,2,0)*10+VLOOKUP(E213,ABYSS!$C$4:$F$177,4,0)</f>
        <v>1172</v>
      </c>
      <c r="C213" s="148">
        <v>1</v>
      </c>
      <c r="D213" s="148">
        <f>COUNTIF($B$4:B213,B213)</f>
        <v>4</v>
      </c>
      <c r="E213" s="107" t="s">
        <v>2311</v>
      </c>
    </row>
    <row r="214" spans="1:5">
      <c r="A214" s="148">
        <f>1000000+B214*ID규칙_추천_원소_그룹_단위+COUNTIF($B$4:B214,B214)</f>
        <v>1117303</v>
      </c>
      <c r="B214" s="148">
        <f>1000+VLOOKUP(E214,ABYSS!C$4:$D$177,2,0)*10+VLOOKUP(E214,ABYSS!$C$4:$F$177,4,0)</f>
        <v>1173</v>
      </c>
      <c r="C214" s="148">
        <v>4</v>
      </c>
      <c r="D214" s="148">
        <f>COUNTIF($B$4:B214,B214)</f>
        <v>3</v>
      </c>
      <c r="E214" s="107" t="s">
        <v>2312</v>
      </c>
    </row>
    <row r="215" spans="1:5">
      <c r="A215" s="148">
        <f>1000000+B215*ID규칙_추천_원소_그룹_단위+COUNTIF($B$4:B215,B215)</f>
        <v>1117304</v>
      </c>
      <c r="B215" s="148">
        <f>1000+VLOOKUP(E215,ABYSS!C$4:$D$177,2,0)*10+VLOOKUP(E215,ABYSS!$C$4:$F$177,4,0)</f>
        <v>1173</v>
      </c>
      <c r="C215" s="148">
        <v>1</v>
      </c>
      <c r="D215" s="148">
        <f>COUNTIF($B$4:B215,B215)</f>
        <v>4</v>
      </c>
      <c r="E215" s="107" t="s">
        <v>2312</v>
      </c>
    </row>
    <row r="216" spans="1:5">
      <c r="A216" s="148">
        <f>1000000+B216*ID규칙_추천_원소_그룹_단위+COUNTIF($B$4:B216,B216)</f>
        <v>1117403</v>
      </c>
      <c r="B216" s="148">
        <f>1000+VLOOKUP(E216,ABYSS!C$4:$D$177,2,0)*10+VLOOKUP(E216,ABYSS!$C$4:$F$177,4,0)</f>
        <v>1174</v>
      </c>
      <c r="C216" s="148">
        <v>4</v>
      </c>
      <c r="D216" s="148">
        <f>COUNTIF($B$4:B216,B216)</f>
        <v>3</v>
      </c>
      <c r="E216" s="107" t="s">
        <v>2313</v>
      </c>
    </row>
    <row r="217" spans="1:5">
      <c r="A217" s="148">
        <f>1000000+B217*ID규칙_추천_원소_그룹_단위+COUNTIF($B$4:B217,B217)</f>
        <v>1117404</v>
      </c>
      <c r="B217" s="148">
        <f>1000+VLOOKUP(E217,ABYSS!C$4:$D$177,2,0)*10+VLOOKUP(E217,ABYSS!$C$4:$F$177,4,0)</f>
        <v>1174</v>
      </c>
      <c r="C217" s="148">
        <v>1</v>
      </c>
      <c r="D217" s="148">
        <f>COUNTIF($B$4:B217,B217)</f>
        <v>4</v>
      </c>
      <c r="E217" s="107" t="s">
        <v>2313</v>
      </c>
    </row>
    <row r="218" spans="1:5">
      <c r="A218" s="148">
        <f>1000000+B218*ID규칙_추천_원소_그룹_단위+COUNTIF($B$4:B218,B218)</f>
        <v>1117105</v>
      </c>
      <c r="B218" s="148">
        <f>1000+VLOOKUP(E218,ABYSS!C$4:$D$177,2,0)*10+VLOOKUP(E218,ABYSS!$C$4:$F$177,4,0)</f>
        <v>1171</v>
      </c>
      <c r="C218" s="148">
        <v>4</v>
      </c>
      <c r="D218" s="148">
        <f>COUNTIF($B$4:B218,B218)</f>
        <v>5</v>
      </c>
      <c r="E218" s="107" t="s">
        <v>2314</v>
      </c>
    </row>
    <row r="219" spans="1:5">
      <c r="A219" s="148">
        <f>1000000+B219*ID규칙_추천_원소_그룹_단위+COUNTIF($B$4:B219,B219)</f>
        <v>1117106</v>
      </c>
      <c r="B219" s="148">
        <f>1000+VLOOKUP(E219,ABYSS!C$4:$D$177,2,0)*10+VLOOKUP(E219,ABYSS!$C$4:$F$177,4,0)</f>
        <v>1171</v>
      </c>
      <c r="C219" s="148">
        <v>1</v>
      </c>
      <c r="D219" s="148">
        <f>COUNTIF($B$4:B219,B219)</f>
        <v>6</v>
      </c>
      <c r="E219" s="107" t="s">
        <v>2314</v>
      </c>
    </row>
    <row r="220" spans="1:5">
      <c r="A220" s="148">
        <f>1000000+B220*ID규칙_추천_원소_그룹_단위+COUNTIF($B$4:B220,B220)</f>
        <v>1117205</v>
      </c>
      <c r="B220" s="148">
        <f>1000+VLOOKUP(E220,ABYSS!C$4:$D$177,2,0)*10+VLOOKUP(E220,ABYSS!$C$4:$F$177,4,0)</f>
        <v>1172</v>
      </c>
      <c r="C220" s="148">
        <v>4</v>
      </c>
      <c r="D220" s="148">
        <f>COUNTIF($B$4:B220,B220)</f>
        <v>5</v>
      </c>
      <c r="E220" s="107" t="s">
        <v>2315</v>
      </c>
    </row>
    <row r="221" spans="1:5">
      <c r="A221" s="148">
        <f>1000000+B221*ID규칙_추천_원소_그룹_단위+COUNTIF($B$4:B221,B221)</f>
        <v>1117206</v>
      </c>
      <c r="B221" s="148">
        <f>1000+VLOOKUP(E221,ABYSS!C$4:$D$177,2,0)*10+VLOOKUP(E221,ABYSS!$C$4:$F$177,4,0)</f>
        <v>1172</v>
      </c>
      <c r="C221" s="148">
        <v>1</v>
      </c>
      <c r="D221" s="148">
        <f>COUNTIF($B$4:B221,B221)</f>
        <v>6</v>
      </c>
      <c r="E221" s="107" t="s">
        <v>2315</v>
      </c>
    </row>
    <row r="222" spans="1:5">
      <c r="A222" s="148">
        <f>1000000+B222*ID규칙_추천_원소_그룹_단위+COUNTIF($B$4:B222,B222)</f>
        <v>1117305</v>
      </c>
      <c r="B222" s="148">
        <f>1000+VLOOKUP(E222,ABYSS!C$4:$D$177,2,0)*10+VLOOKUP(E222,ABYSS!$C$4:$F$177,4,0)</f>
        <v>1173</v>
      </c>
      <c r="C222" s="148">
        <v>4</v>
      </c>
      <c r="D222" s="148">
        <f>COUNTIF($B$4:B222,B222)</f>
        <v>5</v>
      </c>
      <c r="E222" s="107" t="s">
        <v>2316</v>
      </c>
    </row>
    <row r="223" spans="1:5">
      <c r="A223" s="148">
        <f>1000000+B223*ID규칙_추천_원소_그룹_단위+COUNTIF($B$4:B223,B223)</f>
        <v>1117306</v>
      </c>
      <c r="B223" s="148">
        <f>1000+VLOOKUP(E223,ABYSS!C$4:$D$177,2,0)*10+VLOOKUP(E223,ABYSS!$C$4:$F$177,4,0)</f>
        <v>1173</v>
      </c>
      <c r="C223" s="148">
        <v>1</v>
      </c>
      <c r="D223" s="148">
        <f>COUNTIF($B$4:B223,B223)</f>
        <v>6</v>
      </c>
      <c r="E223" s="107" t="s">
        <v>2316</v>
      </c>
    </row>
    <row r="224" spans="1:5">
      <c r="A224" s="148">
        <f>1000000+B224*ID규칙_추천_원소_그룹_단위+COUNTIF($B$4:B224,B224)</f>
        <v>1117405</v>
      </c>
      <c r="B224" s="148">
        <f>1000+VLOOKUP(E224,ABYSS!C$4:$D$177,2,0)*10+VLOOKUP(E224,ABYSS!$C$4:$F$177,4,0)</f>
        <v>1174</v>
      </c>
      <c r="C224" s="148">
        <v>4</v>
      </c>
      <c r="D224" s="148">
        <f>COUNTIF($B$4:B224,B224)</f>
        <v>5</v>
      </c>
      <c r="E224" s="107" t="s">
        <v>2317</v>
      </c>
    </row>
    <row r="225" spans="1:5">
      <c r="A225" s="148">
        <f>1000000+B225*ID규칙_추천_원소_그룹_단위+COUNTIF($B$4:B225,B225)</f>
        <v>1117406</v>
      </c>
      <c r="B225" s="148">
        <f>1000+VLOOKUP(E225,ABYSS!C$4:$D$177,2,0)*10+VLOOKUP(E225,ABYSS!$C$4:$F$177,4,0)</f>
        <v>1174</v>
      </c>
      <c r="C225" s="148">
        <v>1</v>
      </c>
      <c r="D225" s="148">
        <f>COUNTIF($B$4:B225,B225)</f>
        <v>6</v>
      </c>
      <c r="E225" s="107" t="s">
        <v>2317</v>
      </c>
    </row>
    <row r="226" spans="1:5">
      <c r="A226" s="148">
        <f>1000000+B226*ID규칙_추천_원소_그룹_단위+COUNTIF($B$4:B226,B226)</f>
        <v>1118101</v>
      </c>
      <c r="B226" s="148">
        <f>1000+VLOOKUP(E226,ABYSS!C$4:$D$177,2,0)*10+VLOOKUP(E226,ABYSS!$C$4:$F$177,4,0)</f>
        <v>1181</v>
      </c>
      <c r="C226" s="148">
        <v>2</v>
      </c>
      <c r="D226" s="148">
        <f>COUNTIF($B$4:B226,B226)</f>
        <v>1</v>
      </c>
      <c r="E226" s="107" t="s">
        <v>2318</v>
      </c>
    </row>
    <row r="227" spans="1:5">
      <c r="A227" s="148">
        <f>1000000+B227*ID규칙_추천_원소_그룹_단위+COUNTIF($B$4:B227,B227)</f>
        <v>1118102</v>
      </c>
      <c r="B227" s="148">
        <f>1000+VLOOKUP(E227,ABYSS!C$4:$D$177,2,0)*10+VLOOKUP(E227,ABYSS!$C$4:$F$177,4,0)</f>
        <v>1181</v>
      </c>
      <c r="C227" s="148">
        <v>6</v>
      </c>
      <c r="D227" s="148">
        <f>COUNTIF($B$4:B227,B227)</f>
        <v>2</v>
      </c>
      <c r="E227" s="107" t="s">
        <v>2318</v>
      </c>
    </row>
    <row r="228" spans="1:5">
      <c r="A228" s="148">
        <f>1000000+B228*ID규칙_추천_원소_그룹_단위+COUNTIF($B$4:B228,B228)</f>
        <v>1118103</v>
      </c>
      <c r="B228" s="148">
        <f>1000+VLOOKUP(E228,ABYSS!C$4:$D$177,2,0)*10+VLOOKUP(E228,ABYSS!$C$4:$F$177,4,0)</f>
        <v>1181</v>
      </c>
      <c r="C228" s="148">
        <v>4</v>
      </c>
      <c r="D228" s="148">
        <f>COUNTIF($B$4:B228,B228)</f>
        <v>3</v>
      </c>
      <c r="E228" s="107" t="s">
        <v>2318</v>
      </c>
    </row>
    <row r="229" spans="1:5">
      <c r="A229" s="148">
        <f>1000000+B229*ID규칙_추천_원소_그룹_단위+COUNTIF($B$4:B229,B229)</f>
        <v>1118201</v>
      </c>
      <c r="B229" s="148">
        <f>1000+VLOOKUP(E229,ABYSS!C$4:$D$177,2,0)*10+VLOOKUP(E229,ABYSS!$C$4:$F$177,4,0)</f>
        <v>1182</v>
      </c>
      <c r="C229" s="148">
        <v>2</v>
      </c>
      <c r="D229" s="148">
        <f>COUNTIF($B$4:B229,B229)</f>
        <v>1</v>
      </c>
      <c r="E229" s="107" t="s">
        <v>2319</v>
      </c>
    </row>
    <row r="230" spans="1:5">
      <c r="A230" s="148">
        <f>1000000+B230*ID규칙_추천_원소_그룹_단위+COUNTIF($B$4:B230,B230)</f>
        <v>1118202</v>
      </c>
      <c r="B230" s="148">
        <f>1000+VLOOKUP(E230,ABYSS!C$4:$D$177,2,0)*10+VLOOKUP(E230,ABYSS!$C$4:$F$177,4,0)</f>
        <v>1182</v>
      </c>
      <c r="C230" s="148">
        <v>6</v>
      </c>
      <c r="D230" s="148">
        <f>COUNTIF($B$4:B230,B230)</f>
        <v>2</v>
      </c>
      <c r="E230" s="107" t="s">
        <v>2319</v>
      </c>
    </row>
    <row r="231" spans="1:5">
      <c r="A231" s="148">
        <f>1000000+B231*ID규칙_추천_원소_그룹_단위+COUNTIF($B$4:B231,B231)</f>
        <v>1118203</v>
      </c>
      <c r="B231" s="148">
        <f>1000+VLOOKUP(E231,ABYSS!C$4:$D$177,2,0)*10+VLOOKUP(E231,ABYSS!$C$4:$F$177,4,0)</f>
        <v>1182</v>
      </c>
      <c r="C231" s="148">
        <v>4</v>
      </c>
      <c r="D231" s="148">
        <f>COUNTIF($B$4:B231,B231)</f>
        <v>3</v>
      </c>
      <c r="E231" s="107" t="s">
        <v>2319</v>
      </c>
    </row>
    <row r="232" spans="1:5">
      <c r="A232" s="148">
        <f>1000000+B232*ID규칙_추천_원소_그룹_단위+COUNTIF($B$4:B232,B232)</f>
        <v>1118301</v>
      </c>
      <c r="B232" s="148">
        <f>1000+VLOOKUP(E232,ABYSS!C$4:$D$177,2,0)*10+VLOOKUP(E232,ABYSS!$C$4:$F$177,4,0)</f>
        <v>1183</v>
      </c>
      <c r="C232" s="148">
        <v>2</v>
      </c>
      <c r="D232" s="148">
        <f>COUNTIF($B$4:B232,B232)</f>
        <v>1</v>
      </c>
      <c r="E232" s="107" t="s">
        <v>2320</v>
      </c>
    </row>
    <row r="233" spans="1:5">
      <c r="A233" s="148">
        <f>1000000+B233*ID규칙_추천_원소_그룹_단위+COUNTIF($B$4:B233,B233)</f>
        <v>1118302</v>
      </c>
      <c r="B233" s="148">
        <f>1000+VLOOKUP(E233,ABYSS!C$4:$D$177,2,0)*10+VLOOKUP(E233,ABYSS!$C$4:$F$177,4,0)</f>
        <v>1183</v>
      </c>
      <c r="C233" s="148">
        <v>6</v>
      </c>
      <c r="D233" s="148">
        <f>COUNTIF($B$4:B233,B233)</f>
        <v>2</v>
      </c>
      <c r="E233" s="107" t="s">
        <v>2320</v>
      </c>
    </row>
    <row r="234" spans="1:5">
      <c r="A234" s="148">
        <f>1000000+B234*ID규칙_추천_원소_그룹_단위+COUNTIF($B$4:B234,B234)</f>
        <v>1118303</v>
      </c>
      <c r="B234" s="148">
        <f>1000+VLOOKUP(E234,ABYSS!C$4:$D$177,2,0)*10+VLOOKUP(E234,ABYSS!$C$4:$F$177,4,0)</f>
        <v>1183</v>
      </c>
      <c r="C234" s="148">
        <v>4</v>
      </c>
      <c r="D234" s="148">
        <f>COUNTIF($B$4:B234,B234)</f>
        <v>3</v>
      </c>
      <c r="E234" s="107" t="s">
        <v>2320</v>
      </c>
    </row>
    <row r="235" spans="1:5">
      <c r="A235" s="148">
        <f>1000000+B235*ID규칙_추천_원소_그룹_단위+COUNTIF($B$4:B235,B235)</f>
        <v>1118401</v>
      </c>
      <c r="B235" s="148">
        <f>1000+VLOOKUP(E235,ABYSS!C$4:$D$177,2,0)*10+VLOOKUP(E235,ABYSS!$C$4:$F$177,4,0)</f>
        <v>1184</v>
      </c>
      <c r="C235" s="148">
        <v>2</v>
      </c>
      <c r="D235" s="148">
        <f>COUNTIF($B$4:B235,B235)</f>
        <v>1</v>
      </c>
      <c r="E235" s="107" t="s">
        <v>2321</v>
      </c>
    </row>
    <row r="236" spans="1:5">
      <c r="A236" s="148">
        <f>1000000+B236*ID규칙_추천_원소_그룹_단위+COUNTIF($B$4:B236,B236)</f>
        <v>1118402</v>
      </c>
      <c r="B236" s="148">
        <f>1000+VLOOKUP(E236,ABYSS!C$4:$D$177,2,0)*10+VLOOKUP(E236,ABYSS!$C$4:$F$177,4,0)</f>
        <v>1184</v>
      </c>
      <c r="C236" s="148">
        <v>6</v>
      </c>
      <c r="D236" s="148">
        <f>COUNTIF($B$4:B236,B236)</f>
        <v>2</v>
      </c>
      <c r="E236" s="107" t="s">
        <v>2321</v>
      </c>
    </row>
    <row r="237" spans="1:5">
      <c r="A237" s="148">
        <f>1000000+B237*ID규칙_추천_원소_그룹_단위+COUNTIF($B$4:B237,B237)</f>
        <v>1118403</v>
      </c>
      <c r="B237" s="148">
        <f>1000+VLOOKUP(E237,ABYSS!C$4:$D$177,2,0)*10+VLOOKUP(E237,ABYSS!$C$4:$F$177,4,0)</f>
        <v>1184</v>
      </c>
      <c r="C237" s="148">
        <v>4</v>
      </c>
      <c r="D237" s="148">
        <f>COUNTIF($B$4:B237,B237)</f>
        <v>3</v>
      </c>
      <c r="E237" s="107" t="s">
        <v>2321</v>
      </c>
    </row>
    <row r="238" spans="1:5">
      <c r="A238" s="148">
        <f>1000000+B238*ID규칙_추천_원소_그룹_단위+COUNTIF($B$4:B238,B238)</f>
        <v>1118104</v>
      </c>
      <c r="B238" s="148">
        <f>1000+VLOOKUP(E238,ABYSS!C$4:$D$177,2,0)*10+VLOOKUP(E238,ABYSS!$C$4:$F$177,4,0)</f>
        <v>1181</v>
      </c>
      <c r="C238" s="148">
        <v>2</v>
      </c>
      <c r="D238" s="148">
        <f>COUNTIF($B$4:B238,B238)</f>
        <v>4</v>
      </c>
      <c r="E238" s="107" t="s">
        <v>2322</v>
      </c>
    </row>
    <row r="239" spans="1:5">
      <c r="A239" s="148">
        <f>1000000+B239*ID규칙_추천_원소_그룹_단위+COUNTIF($B$4:B239,B239)</f>
        <v>1118105</v>
      </c>
      <c r="B239" s="148">
        <f>1000+VLOOKUP(E239,ABYSS!C$4:$D$177,2,0)*10+VLOOKUP(E239,ABYSS!$C$4:$F$177,4,0)</f>
        <v>1181</v>
      </c>
      <c r="C239" s="148">
        <v>6</v>
      </c>
      <c r="D239" s="148">
        <f>COUNTIF($B$4:B239,B239)</f>
        <v>5</v>
      </c>
      <c r="E239" s="107" t="s">
        <v>2322</v>
      </c>
    </row>
    <row r="240" spans="1:5">
      <c r="A240" s="148">
        <f>1000000+B240*ID규칙_추천_원소_그룹_단위+COUNTIF($B$4:B240,B240)</f>
        <v>1118106</v>
      </c>
      <c r="B240" s="148">
        <f>1000+VLOOKUP(E240,ABYSS!C$4:$D$177,2,0)*10+VLOOKUP(E240,ABYSS!$C$4:$F$177,4,0)</f>
        <v>1181</v>
      </c>
      <c r="C240" s="148">
        <v>4</v>
      </c>
      <c r="D240" s="148">
        <f>COUNTIF($B$4:B240,B240)</f>
        <v>6</v>
      </c>
      <c r="E240" s="107" t="s">
        <v>2322</v>
      </c>
    </row>
    <row r="241" spans="1:5">
      <c r="A241" s="148">
        <f>1000000+B241*ID규칙_추천_원소_그룹_단위+COUNTIF($B$4:B241,B241)</f>
        <v>1118204</v>
      </c>
      <c r="B241" s="148">
        <f>1000+VLOOKUP(E241,ABYSS!C$4:$D$177,2,0)*10+VLOOKUP(E241,ABYSS!$C$4:$F$177,4,0)</f>
        <v>1182</v>
      </c>
      <c r="C241" s="148">
        <v>2</v>
      </c>
      <c r="D241" s="148">
        <f>COUNTIF($B$4:B241,B241)</f>
        <v>4</v>
      </c>
      <c r="E241" s="107" t="s">
        <v>2323</v>
      </c>
    </row>
    <row r="242" spans="1:5">
      <c r="A242" s="148">
        <f>1000000+B242*ID규칙_추천_원소_그룹_단위+COUNTIF($B$4:B242,B242)</f>
        <v>1118205</v>
      </c>
      <c r="B242" s="148">
        <f>1000+VLOOKUP(E242,ABYSS!C$4:$D$177,2,0)*10+VLOOKUP(E242,ABYSS!$C$4:$F$177,4,0)</f>
        <v>1182</v>
      </c>
      <c r="C242" s="148">
        <v>6</v>
      </c>
      <c r="D242" s="148">
        <f>COUNTIF($B$4:B242,B242)</f>
        <v>5</v>
      </c>
      <c r="E242" s="107" t="s">
        <v>2323</v>
      </c>
    </row>
    <row r="243" spans="1:5">
      <c r="A243" s="148">
        <f>1000000+B243*ID규칙_추천_원소_그룹_단위+COUNTIF($B$4:B243,B243)</f>
        <v>1118206</v>
      </c>
      <c r="B243" s="148">
        <f>1000+VLOOKUP(E243,ABYSS!C$4:$D$177,2,0)*10+VLOOKUP(E243,ABYSS!$C$4:$F$177,4,0)</f>
        <v>1182</v>
      </c>
      <c r="C243" s="148">
        <v>4</v>
      </c>
      <c r="D243" s="148">
        <f>COUNTIF($B$4:B243,B243)</f>
        <v>6</v>
      </c>
      <c r="E243" s="107" t="s">
        <v>2323</v>
      </c>
    </row>
    <row r="244" spans="1:5">
      <c r="A244" s="148">
        <f>1000000+B244*ID규칙_추천_원소_그룹_단위+COUNTIF($B$4:B244,B244)</f>
        <v>1118304</v>
      </c>
      <c r="B244" s="148">
        <f>1000+VLOOKUP(E244,ABYSS!C$4:$D$177,2,0)*10+VLOOKUP(E244,ABYSS!$C$4:$F$177,4,0)</f>
        <v>1183</v>
      </c>
      <c r="C244" s="148">
        <v>2</v>
      </c>
      <c r="D244" s="148">
        <f>COUNTIF($B$4:B244,B244)</f>
        <v>4</v>
      </c>
      <c r="E244" s="107" t="s">
        <v>2324</v>
      </c>
    </row>
    <row r="245" spans="1:5">
      <c r="A245" s="148">
        <f>1000000+B245*ID규칙_추천_원소_그룹_단위+COUNTIF($B$4:B245,B245)</f>
        <v>1118305</v>
      </c>
      <c r="B245" s="148">
        <f>1000+VLOOKUP(E245,ABYSS!C$4:$D$177,2,0)*10+VLOOKUP(E245,ABYSS!$C$4:$F$177,4,0)</f>
        <v>1183</v>
      </c>
      <c r="C245" s="148">
        <v>6</v>
      </c>
      <c r="D245" s="148">
        <f>COUNTIF($B$4:B245,B245)</f>
        <v>5</v>
      </c>
      <c r="E245" s="107" t="s">
        <v>2324</v>
      </c>
    </row>
    <row r="246" spans="1:5">
      <c r="A246" s="148">
        <f>1000000+B246*ID규칙_추천_원소_그룹_단위+COUNTIF($B$4:B246,B246)</f>
        <v>1118306</v>
      </c>
      <c r="B246" s="148">
        <f>1000+VLOOKUP(E246,ABYSS!C$4:$D$177,2,0)*10+VLOOKUP(E246,ABYSS!$C$4:$F$177,4,0)</f>
        <v>1183</v>
      </c>
      <c r="C246" s="148">
        <v>4</v>
      </c>
      <c r="D246" s="148">
        <f>COUNTIF($B$4:B246,B246)</f>
        <v>6</v>
      </c>
      <c r="E246" s="107" t="s">
        <v>2324</v>
      </c>
    </row>
    <row r="247" spans="1:5">
      <c r="A247" s="148">
        <f>1000000+B247*ID규칙_추천_원소_그룹_단위+COUNTIF($B$4:B247,B247)</f>
        <v>1118404</v>
      </c>
      <c r="B247" s="148">
        <f>1000+VLOOKUP(E247,ABYSS!C$4:$D$177,2,0)*10+VLOOKUP(E247,ABYSS!$C$4:$F$177,4,0)</f>
        <v>1184</v>
      </c>
      <c r="C247" s="148">
        <v>2</v>
      </c>
      <c r="D247" s="148">
        <f>COUNTIF($B$4:B247,B247)</f>
        <v>4</v>
      </c>
      <c r="E247" s="107" t="s">
        <v>2325</v>
      </c>
    </row>
    <row r="248" spans="1:5">
      <c r="A248" s="148">
        <f>1000000+B248*ID규칙_추천_원소_그룹_단위+COUNTIF($B$4:B248,B248)</f>
        <v>1118405</v>
      </c>
      <c r="B248" s="148">
        <f>1000+VLOOKUP(E248,ABYSS!C$4:$D$177,2,0)*10+VLOOKUP(E248,ABYSS!$C$4:$F$177,4,0)</f>
        <v>1184</v>
      </c>
      <c r="C248" s="148">
        <v>6</v>
      </c>
      <c r="D248" s="148">
        <f>COUNTIF($B$4:B248,B248)</f>
        <v>5</v>
      </c>
      <c r="E248" s="107" t="s">
        <v>2325</v>
      </c>
    </row>
    <row r="249" spans="1:5">
      <c r="A249" s="148">
        <f>1000000+B249*ID규칙_추천_원소_그룹_단위+COUNTIF($B$4:B249,B249)</f>
        <v>1118406</v>
      </c>
      <c r="B249" s="148">
        <f>1000+VLOOKUP(E249,ABYSS!C$4:$D$177,2,0)*10+VLOOKUP(E249,ABYSS!$C$4:$F$177,4,0)</f>
        <v>1184</v>
      </c>
      <c r="C249" s="148">
        <v>4</v>
      </c>
      <c r="D249" s="148">
        <f>COUNTIF($B$4:B249,B249)</f>
        <v>6</v>
      </c>
      <c r="E249" s="107" t="s">
        <v>2325</v>
      </c>
    </row>
    <row r="250" spans="1:5">
      <c r="A250" s="148">
        <f>1000000+B250*ID규칙_추천_원소_그룹_단위+COUNTIF($B$4:B250,B250)</f>
        <v>1118107</v>
      </c>
      <c r="B250" s="148">
        <f>1000+VLOOKUP(E250,ABYSS!C$4:$D$177,2,0)*10+VLOOKUP(E250,ABYSS!$C$4:$F$177,4,0)</f>
        <v>1181</v>
      </c>
      <c r="C250" s="148">
        <v>2</v>
      </c>
      <c r="D250" s="148">
        <f>COUNTIF($B$4:B250,B250)</f>
        <v>7</v>
      </c>
      <c r="E250" s="107" t="s">
        <v>2326</v>
      </c>
    </row>
    <row r="251" spans="1:5">
      <c r="A251" s="148">
        <f>1000000+B251*ID규칙_추천_원소_그룹_단위+COUNTIF($B$4:B251,B251)</f>
        <v>1118108</v>
      </c>
      <c r="B251" s="148">
        <f>1000+VLOOKUP(E251,ABYSS!C$4:$D$177,2,0)*10+VLOOKUP(E251,ABYSS!$C$4:$F$177,4,0)</f>
        <v>1181</v>
      </c>
      <c r="C251" s="148">
        <v>6</v>
      </c>
      <c r="D251" s="148">
        <f>COUNTIF($B$4:B251,B251)</f>
        <v>8</v>
      </c>
      <c r="E251" s="107" t="s">
        <v>2326</v>
      </c>
    </row>
    <row r="252" spans="1:5">
      <c r="A252" s="148">
        <f>1000000+B252*ID규칙_추천_원소_그룹_단위+COUNTIF($B$4:B252,B252)</f>
        <v>1118109</v>
      </c>
      <c r="B252" s="148">
        <f>1000+VLOOKUP(E252,ABYSS!C$4:$D$177,2,0)*10+VLOOKUP(E252,ABYSS!$C$4:$F$177,4,0)</f>
        <v>1181</v>
      </c>
      <c r="C252" s="148">
        <v>4</v>
      </c>
      <c r="D252" s="148">
        <f>COUNTIF($B$4:B252,B252)</f>
        <v>9</v>
      </c>
      <c r="E252" s="107" t="s">
        <v>2326</v>
      </c>
    </row>
    <row r="253" spans="1:5">
      <c r="A253" s="148">
        <f>1000000+B253*ID규칙_추천_원소_그룹_단위+COUNTIF($B$4:B253,B253)</f>
        <v>1118207</v>
      </c>
      <c r="B253" s="148">
        <f>1000+VLOOKUP(E253,ABYSS!C$4:$D$177,2,0)*10+VLOOKUP(E253,ABYSS!$C$4:$F$177,4,0)</f>
        <v>1182</v>
      </c>
      <c r="C253" s="148">
        <v>2</v>
      </c>
      <c r="D253" s="148">
        <f>COUNTIF($B$4:B253,B253)</f>
        <v>7</v>
      </c>
      <c r="E253" s="107" t="s">
        <v>2327</v>
      </c>
    </row>
    <row r="254" spans="1:5">
      <c r="A254" s="148">
        <f>1000000+B254*ID규칙_추천_원소_그룹_단위+COUNTIF($B$4:B254,B254)</f>
        <v>1118208</v>
      </c>
      <c r="B254" s="148">
        <f>1000+VLOOKUP(E254,ABYSS!C$4:$D$177,2,0)*10+VLOOKUP(E254,ABYSS!$C$4:$F$177,4,0)</f>
        <v>1182</v>
      </c>
      <c r="C254" s="148">
        <v>6</v>
      </c>
      <c r="D254" s="148">
        <f>COUNTIF($B$4:B254,B254)</f>
        <v>8</v>
      </c>
      <c r="E254" s="107" t="s">
        <v>2327</v>
      </c>
    </row>
    <row r="255" spans="1:5">
      <c r="A255" s="148">
        <f>1000000+B255*ID규칙_추천_원소_그룹_단위+COUNTIF($B$4:B255,B255)</f>
        <v>1118209</v>
      </c>
      <c r="B255" s="148">
        <f>1000+VLOOKUP(E255,ABYSS!C$4:$D$177,2,0)*10+VLOOKUP(E255,ABYSS!$C$4:$F$177,4,0)</f>
        <v>1182</v>
      </c>
      <c r="C255" s="148">
        <v>4</v>
      </c>
      <c r="D255" s="148">
        <f>COUNTIF($B$4:B255,B255)</f>
        <v>9</v>
      </c>
      <c r="E255" s="107" t="s">
        <v>2327</v>
      </c>
    </row>
    <row r="256" spans="1:5">
      <c r="A256" s="148">
        <f>1000000+B256*ID규칙_추천_원소_그룹_단위+COUNTIF($B$4:B256,B256)</f>
        <v>1118307</v>
      </c>
      <c r="B256" s="148">
        <f>1000+VLOOKUP(E256,ABYSS!C$4:$D$177,2,0)*10+VLOOKUP(E256,ABYSS!$C$4:$F$177,4,0)</f>
        <v>1183</v>
      </c>
      <c r="C256" s="148">
        <v>2</v>
      </c>
      <c r="D256" s="148">
        <f>COUNTIF($B$4:B256,B256)</f>
        <v>7</v>
      </c>
      <c r="E256" s="107" t="s">
        <v>2328</v>
      </c>
    </row>
    <row r="257" spans="1:5">
      <c r="A257" s="148">
        <f>1000000+B257*ID규칙_추천_원소_그룹_단위+COUNTIF($B$4:B257,B257)</f>
        <v>1118308</v>
      </c>
      <c r="B257" s="148">
        <f>1000+VLOOKUP(E257,ABYSS!C$4:$D$177,2,0)*10+VLOOKUP(E257,ABYSS!$C$4:$F$177,4,0)</f>
        <v>1183</v>
      </c>
      <c r="C257" s="148">
        <v>6</v>
      </c>
      <c r="D257" s="148">
        <f>COUNTIF($B$4:B257,B257)</f>
        <v>8</v>
      </c>
      <c r="E257" s="107" t="s">
        <v>2328</v>
      </c>
    </row>
    <row r="258" spans="1:5">
      <c r="A258" s="148">
        <f>1000000+B258*ID규칙_추천_원소_그룹_단위+COUNTIF($B$4:B258,B258)</f>
        <v>1118309</v>
      </c>
      <c r="B258" s="148">
        <f>1000+VLOOKUP(E258,ABYSS!C$4:$D$177,2,0)*10+VLOOKUP(E258,ABYSS!$C$4:$F$177,4,0)</f>
        <v>1183</v>
      </c>
      <c r="C258" s="148">
        <v>4</v>
      </c>
      <c r="D258" s="148">
        <f>COUNTIF($B$4:B258,B258)</f>
        <v>9</v>
      </c>
      <c r="E258" s="107" t="s">
        <v>2328</v>
      </c>
    </row>
    <row r="259" spans="1:5">
      <c r="A259" s="148">
        <f>1000000+B259*ID규칙_추천_원소_그룹_단위+COUNTIF($B$4:B259,B259)</f>
        <v>1118407</v>
      </c>
      <c r="B259" s="148">
        <f>1000+VLOOKUP(E259,ABYSS!C$4:$D$177,2,0)*10+VLOOKUP(E259,ABYSS!$C$4:$F$177,4,0)</f>
        <v>1184</v>
      </c>
      <c r="C259" s="148">
        <v>2</v>
      </c>
      <c r="D259" s="148">
        <f>COUNTIF($B$4:B259,B259)</f>
        <v>7</v>
      </c>
      <c r="E259" s="107" t="s">
        <v>2329</v>
      </c>
    </row>
    <row r="260" spans="1:5">
      <c r="A260" s="148">
        <f>1000000+B260*ID규칙_추천_원소_그룹_단위+COUNTIF($B$4:B260,B260)</f>
        <v>1118408</v>
      </c>
      <c r="B260" s="148">
        <f>1000+VLOOKUP(E260,ABYSS!C$4:$D$177,2,0)*10+VLOOKUP(E260,ABYSS!$C$4:$F$177,4,0)</f>
        <v>1184</v>
      </c>
      <c r="C260" s="148">
        <v>6</v>
      </c>
      <c r="D260" s="148">
        <f>COUNTIF($B$4:B260,B260)</f>
        <v>8</v>
      </c>
      <c r="E260" s="107" t="s">
        <v>2329</v>
      </c>
    </row>
    <row r="261" spans="1:5">
      <c r="A261" s="148">
        <f>1000000+B261*ID규칙_추천_원소_그룹_단위+COUNTIF($B$4:B261,B261)</f>
        <v>1118409</v>
      </c>
      <c r="B261" s="148">
        <f>1000+VLOOKUP(E261,ABYSS!C$4:$D$177,2,0)*10+VLOOKUP(E261,ABYSS!$C$4:$F$177,4,0)</f>
        <v>1184</v>
      </c>
      <c r="C261" s="148">
        <v>4</v>
      </c>
      <c r="D261" s="148">
        <f>COUNTIF($B$4:B261,B261)</f>
        <v>9</v>
      </c>
      <c r="E261" s="107" t="s">
        <v>2329</v>
      </c>
    </row>
    <row r="262" spans="1:5">
      <c r="A262" s="148">
        <f>1000000+B262*ID규칙_추천_원소_그룹_단위+COUNTIF($B$4:B262,B262)</f>
        <v>1119101</v>
      </c>
      <c r="B262" s="148">
        <f>1000+VLOOKUP(E262,ABYSS!C$4:$D$177,2,0)*10+VLOOKUP(E262,ABYSS!$C$4:$F$177,4,0)</f>
        <v>1191</v>
      </c>
      <c r="C262" s="148">
        <v>4</v>
      </c>
      <c r="D262" s="148">
        <f>COUNTIF($B$4:B262,B262)</f>
        <v>1</v>
      </c>
      <c r="E262" s="107" t="s">
        <v>2330</v>
      </c>
    </row>
    <row r="263" spans="1:5">
      <c r="A263" s="148">
        <f>1000000+B263*ID규칙_추천_원소_그룹_단위+COUNTIF($B$4:B263,B263)</f>
        <v>1119201</v>
      </c>
      <c r="B263" s="148">
        <f>1000+VLOOKUP(E263,ABYSS!C$4:$D$177,2,0)*10+VLOOKUP(E263,ABYSS!$C$4:$F$177,4,0)</f>
        <v>1192</v>
      </c>
      <c r="C263" s="148">
        <v>4</v>
      </c>
      <c r="D263" s="148">
        <f>COUNTIF($B$4:B263,B263)</f>
        <v>1</v>
      </c>
      <c r="E263" s="107" t="s">
        <v>2331</v>
      </c>
    </row>
    <row r="264" spans="1:5">
      <c r="A264" s="148">
        <f>1000000+B264*ID규칙_추천_원소_그룹_단위+COUNTIF($B$4:B264,B264)</f>
        <v>1119301</v>
      </c>
      <c r="B264" s="148">
        <f>1000+VLOOKUP(E264,ABYSS!C$4:$D$177,2,0)*10+VLOOKUP(E264,ABYSS!$C$4:$F$177,4,0)</f>
        <v>1193</v>
      </c>
      <c r="C264" s="148">
        <v>4</v>
      </c>
      <c r="D264" s="148">
        <f>COUNTIF($B$4:B264,B264)</f>
        <v>1</v>
      </c>
      <c r="E264" s="107" t="s">
        <v>2332</v>
      </c>
    </row>
    <row r="265" spans="1:5">
      <c r="A265" s="148">
        <f>1000000+B265*ID규칙_추천_원소_그룹_단위+COUNTIF($B$4:B265,B265)</f>
        <v>1119401</v>
      </c>
      <c r="B265" s="148">
        <f>1000+VLOOKUP(E265,ABYSS!C$4:$D$177,2,0)*10+VLOOKUP(E265,ABYSS!$C$4:$F$177,4,0)</f>
        <v>1194</v>
      </c>
      <c r="C265" s="148">
        <v>4</v>
      </c>
      <c r="D265" s="148">
        <f>COUNTIF($B$4:B265,B265)</f>
        <v>1</v>
      </c>
      <c r="E265" s="107" t="s">
        <v>2333</v>
      </c>
    </row>
    <row r="266" spans="1:5">
      <c r="A266" s="148">
        <f>1000000+B266*ID규칙_추천_원소_그룹_단위+COUNTIF($B$4:B266,B266)</f>
        <v>1119102</v>
      </c>
      <c r="B266" s="148">
        <f>1000+VLOOKUP(E266,ABYSS!C$4:$D$177,2,0)*10+VLOOKUP(E266,ABYSS!$C$4:$F$177,4,0)</f>
        <v>1191</v>
      </c>
      <c r="C266" s="148">
        <v>4</v>
      </c>
      <c r="D266" s="148">
        <f>COUNTIF($B$4:B266,B266)</f>
        <v>2</v>
      </c>
      <c r="E266" s="107" t="s">
        <v>2334</v>
      </c>
    </row>
    <row r="267" spans="1:5">
      <c r="A267" s="148">
        <f>1000000+B267*ID규칙_추천_원소_그룹_단위+COUNTIF($B$4:B267,B267)</f>
        <v>1119202</v>
      </c>
      <c r="B267" s="148">
        <f>1000+VLOOKUP(E267,ABYSS!C$4:$D$177,2,0)*10+VLOOKUP(E267,ABYSS!$C$4:$F$177,4,0)</f>
        <v>1192</v>
      </c>
      <c r="C267" s="148">
        <v>4</v>
      </c>
      <c r="D267" s="148">
        <f>COUNTIF($B$4:B267,B267)</f>
        <v>2</v>
      </c>
      <c r="E267" s="107" t="s">
        <v>2335</v>
      </c>
    </row>
    <row r="268" spans="1:5">
      <c r="A268" s="148">
        <f>1000000+B268*ID규칙_추천_원소_그룹_단위+COUNTIF($B$4:B268,B268)</f>
        <v>1119302</v>
      </c>
      <c r="B268" s="148">
        <f>1000+VLOOKUP(E268,ABYSS!C$4:$D$177,2,0)*10+VLOOKUP(E268,ABYSS!$C$4:$F$177,4,0)</f>
        <v>1193</v>
      </c>
      <c r="C268" s="148">
        <v>4</v>
      </c>
      <c r="D268" s="148">
        <f>COUNTIF($B$4:B268,B268)</f>
        <v>2</v>
      </c>
      <c r="E268" s="107" t="s">
        <v>2336</v>
      </c>
    </row>
    <row r="269" spans="1:5">
      <c r="A269" s="148">
        <f>1000000+B269*ID규칙_추천_원소_그룹_단위+COUNTIF($B$4:B269,B269)</f>
        <v>1119402</v>
      </c>
      <c r="B269" s="148">
        <f>1000+VLOOKUP(E269,ABYSS!C$4:$D$177,2,0)*10+VLOOKUP(E269,ABYSS!$C$4:$F$177,4,0)</f>
        <v>1194</v>
      </c>
      <c r="C269" s="148">
        <v>4</v>
      </c>
      <c r="D269" s="148">
        <f>COUNTIF($B$4:B269,B269)</f>
        <v>2</v>
      </c>
      <c r="E269" s="107" t="s">
        <v>2337</v>
      </c>
    </row>
    <row r="270" spans="1:5">
      <c r="A270" s="148">
        <f>1000000+B270*ID규칙_추천_원소_그룹_단위+COUNTIF($B$4:B270,B270)</f>
        <v>1119103</v>
      </c>
      <c r="B270" s="148">
        <f>1000+VLOOKUP(E270,ABYSS!C$4:$D$177,2,0)*10+VLOOKUP(E270,ABYSS!$C$4:$F$177,4,0)</f>
        <v>1191</v>
      </c>
      <c r="C270" s="148">
        <v>4</v>
      </c>
      <c r="D270" s="148">
        <f>COUNTIF($B$4:B270,B270)</f>
        <v>3</v>
      </c>
      <c r="E270" s="107" t="s">
        <v>2338</v>
      </c>
    </row>
    <row r="271" spans="1:5">
      <c r="A271" s="148">
        <f>1000000+B271*ID규칙_추천_원소_그룹_단위+COUNTIF($B$4:B271,B271)</f>
        <v>1119203</v>
      </c>
      <c r="B271" s="148">
        <f>1000+VLOOKUP(E271,ABYSS!C$4:$D$177,2,0)*10+VLOOKUP(E271,ABYSS!$C$4:$F$177,4,0)</f>
        <v>1192</v>
      </c>
      <c r="C271" s="148">
        <v>4</v>
      </c>
      <c r="D271" s="148">
        <f>COUNTIF($B$4:B271,B271)</f>
        <v>3</v>
      </c>
      <c r="E271" s="107" t="s">
        <v>2339</v>
      </c>
    </row>
    <row r="272" spans="1:5">
      <c r="A272" s="148">
        <f>1000000+B272*ID규칙_추천_원소_그룹_단위+COUNTIF($B$4:B272,B272)</f>
        <v>1119303</v>
      </c>
      <c r="B272" s="148">
        <f>1000+VLOOKUP(E272,ABYSS!C$4:$D$177,2,0)*10+VLOOKUP(E272,ABYSS!$C$4:$F$177,4,0)</f>
        <v>1193</v>
      </c>
      <c r="C272" s="148">
        <v>4</v>
      </c>
      <c r="D272" s="148">
        <f>COUNTIF($B$4:B272,B272)</f>
        <v>3</v>
      </c>
      <c r="E272" s="107" t="s">
        <v>2340</v>
      </c>
    </row>
    <row r="273" spans="1:5">
      <c r="A273" s="148">
        <f>1000000+B273*ID규칙_추천_원소_그룹_단위+COUNTIF($B$4:B273,B273)</f>
        <v>1119403</v>
      </c>
      <c r="B273" s="148">
        <f>1000+VLOOKUP(E273,ABYSS!C$4:$D$177,2,0)*10+VLOOKUP(E273,ABYSS!$C$4:$F$177,4,0)</f>
        <v>1194</v>
      </c>
      <c r="C273" s="148">
        <v>4</v>
      </c>
      <c r="D273" s="148">
        <f>COUNTIF($B$4:B273,B273)</f>
        <v>3</v>
      </c>
      <c r="E273" s="107" t="s">
        <v>2341</v>
      </c>
    </row>
    <row r="274" spans="1:5">
      <c r="A274" s="148">
        <f>1000000+B274*ID규칙_추천_원소_그룹_단위+COUNTIF($B$4:B274,B274)</f>
        <v>1120101</v>
      </c>
      <c r="B274" s="148">
        <f>1000+VLOOKUP(E274,ABYSS!C$4:$D$177,2,0)*10+VLOOKUP(E274,ABYSS!$C$4:$F$177,4,0)</f>
        <v>1201</v>
      </c>
      <c r="C274" s="148">
        <v>5</v>
      </c>
      <c r="D274" s="148">
        <f>COUNTIF($B$4:B274,B274)</f>
        <v>1</v>
      </c>
      <c r="E274" s="107" t="s">
        <v>2342</v>
      </c>
    </row>
    <row r="275" spans="1:5">
      <c r="A275" s="148">
        <f>1000000+B275*ID규칙_추천_원소_그룹_단위+COUNTIF($B$4:B275,B275)</f>
        <v>1120102</v>
      </c>
      <c r="B275" s="148">
        <f>1000+VLOOKUP(E275,ABYSS!C$4:$D$177,2,0)*10+VLOOKUP(E275,ABYSS!$C$4:$F$177,4,0)</f>
        <v>1201</v>
      </c>
      <c r="C275" s="148">
        <v>4</v>
      </c>
      <c r="D275" s="148">
        <f>COUNTIF($B$4:B275,B275)</f>
        <v>2</v>
      </c>
      <c r="E275" s="107" t="s">
        <v>2342</v>
      </c>
    </row>
    <row r="276" spans="1:5">
      <c r="A276" s="148">
        <f>1000000+B276*ID규칙_추천_원소_그룹_단위+COUNTIF($B$4:B276,B276)</f>
        <v>1120103</v>
      </c>
      <c r="B276" s="148">
        <f>1000+VLOOKUP(E276,ABYSS!C$4:$D$177,2,0)*10+VLOOKUP(E276,ABYSS!$C$4:$F$177,4,0)</f>
        <v>1201</v>
      </c>
      <c r="C276" s="148">
        <v>1</v>
      </c>
      <c r="D276" s="148">
        <f>COUNTIF($B$4:B276,B276)</f>
        <v>3</v>
      </c>
      <c r="E276" s="107" t="s">
        <v>2342</v>
      </c>
    </row>
    <row r="277" spans="1:5">
      <c r="A277" s="148">
        <f>1000000+B277*ID규칙_추천_원소_그룹_단위+COUNTIF($B$4:B277,B277)</f>
        <v>1120104</v>
      </c>
      <c r="B277" s="148">
        <f>1000+VLOOKUP(E277,ABYSS!C$4:$D$177,2,0)*10+VLOOKUP(E277,ABYSS!$C$4:$F$177,4,0)</f>
        <v>1201</v>
      </c>
      <c r="C277" s="148">
        <v>2</v>
      </c>
      <c r="D277" s="148">
        <f>COUNTIF($B$4:B277,B277)</f>
        <v>4</v>
      </c>
      <c r="E277" s="107" t="s">
        <v>2342</v>
      </c>
    </row>
    <row r="278" spans="1:5">
      <c r="A278" s="148">
        <f>1000000+B278*ID규칙_추천_원소_그룹_단위+COUNTIF($B$4:B278,B278)</f>
        <v>1120201</v>
      </c>
      <c r="B278" s="148">
        <f>1000+VLOOKUP(E278,ABYSS!C$4:$D$177,2,0)*10+VLOOKUP(E278,ABYSS!$C$4:$F$177,4,0)</f>
        <v>1202</v>
      </c>
      <c r="C278" s="148">
        <v>5</v>
      </c>
      <c r="D278" s="148">
        <f>COUNTIF($B$4:B278,B278)</f>
        <v>1</v>
      </c>
      <c r="E278" s="107" t="s">
        <v>2343</v>
      </c>
    </row>
    <row r="279" spans="1:5">
      <c r="A279" s="148">
        <f>1000000+B279*ID규칙_추천_원소_그룹_단위+COUNTIF($B$4:B279,B279)</f>
        <v>1120202</v>
      </c>
      <c r="B279" s="148">
        <f>1000+VLOOKUP(E279,ABYSS!C$4:$D$177,2,0)*10+VLOOKUP(E279,ABYSS!$C$4:$F$177,4,0)</f>
        <v>1202</v>
      </c>
      <c r="C279" s="148">
        <v>4</v>
      </c>
      <c r="D279" s="148">
        <f>COUNTIF($B$4:B279,B279)</f>
        <v>2</v>
      </c>
      <c r="E279" s="107" t="s">
        <v>2343</v>
      </c>
    </row>
    <row r="280" spans="1:5">
      <c r="A280" s="148">
        <f>1000000+B280*ID규칙_추천_원소_그룹_단위+COUNTIF($B$4:B280,B280)</f>
        <v>1120203</v>
      </c>
      <c r="B280" s="148">
        <f>1000+VLOOKUP(E280,ABYSS!C$4:$D$177,2,0)*10+VLOOKUP(E280,ABYSS!$C$4:$F$177,4,0)</f>
        <v>1202</v>
      </c>
      <c r="C280" s="148">
        <v>1</v>
      </c>
      <c r="D280" s="148">
        <f>COUNTIF($B$4:B280,B280)</f>
        <v>3</v>
      </c>
      <c r="E280" s="107" t="s">
        <v>2343</v>
      </c>
    </row>
    <row r="281" spans="1:5">
      <c r="A281" s="148">
        <f>1000000+B281*ID규칙_추천_원소_그룹_단위+COUNTIF($B$4:B281,B281)</f>
        <v>1120204</v>
      </c>
      <c r="B281" s="148">
        <f>1000+VLOOKUP(E281,ABYSS!C$4:$D$177,2,0)*10+VLOOKUP(E281,ABYSS!$C$4:$F$177,4,0)</f>
        <v>1202</v>
      </c>
      <c r="C281" s="148">
        <v>2</v>
      </c>
      <c r="D281" s="148">
        <f>COUNTIF($B$4:B281,B281)</f>
        <v>4</v>
      </c>
      <c r="E281" s="107" t="s">
        <v>2343</v>
      </c>
    </row>
    <row r="282" spans="1:5">
      <c r="A282" s="148">
        <f>1000000+B282*ID규칙_추천_원소_그룹_단위+COUNTIF($B$4:B282,B282)</f>
        <v>1120301</v>
      </c>
      <c r="B282" s="148">
        <f>1000+VLOOKUP(E282,ABYSS!C$4:$D$177,2,0)*10+VLOOKUP(E282,ABYSS!$C$4:$F$177,4,0)</f>
        <v>1203</v>
      </c>
      <c r="C282" s="148">
        <v>5</v>
      </c>
      <c r="D282" s="148">
        <f>COUNTIF($B$4:B282,B282)</f>
        <v>1</v>
      </c>
      <c r="E282" s="107" t="s">
        <v>2344</v>
      </c>
    </row>
    <row r="283" spans="1:5">
      <c r="A283" s="148">
        <f>1000000+B283*ID규칙_추천_원소_그룹_단위+COUNTIF($B$4:B283,B283)</f>
        <v>1120302</v>
      </c>
      <c r="B283" s="148">
        <f>1000+VLOOKUP(E283,ABYSS!C$4:$D$177,2,0)*10+VLOOKUP(E283,ABYSS!$C$4:$F$177,4,0)</f>
        <v>1203</v>
      </c>
      <c r="C283" s="148">
        <v>4</v>
      </c>
      <c r="D283" s="148">
        <f>COUNTIF($B$4:B283,B283)</f>
        <v>2</v>
      </c>
      <c r="E283" s="107" t="s">
        <v>2344</v>
      </c>
    </row>
    <row r="284" spans="1:5">
      <c r="A284" s="148">
        <f>1000000+B284*ID규칙_추천_원소_그룹_단위+COUNTIF($B$4:B284,B284)</f>
        <v>1120303</v>
      </c>
      <c r="B284" s="148">
        <f>1000+VLOOKUP(E284,ABYSS!C$4:$D$177,2,0)*10+VLOOKUP(E284,ABYSS!$C$4:$F$177,4,0)</f>
        <v>1203</v>
      </c>
      <c r="C284" s="148">
        <v>1</v>
      </c>
      <c r="D284" s="148">
        <f>COUNTIF($B$4:B284,B284)</f>
        <v>3</v>
      </c>
      <c r="E284" s="107" t="s">
        <v>2344</v>
      </c>
    </row>
    <row r="285" spans="1:5">
      <c r="A285" s="148">
        <f>1000000+B285*ID규칙_추천_원소_그룹_단위+COUNTIF($B$4:B285,B285)</f>
        <v>1120304</v>
      </c>
      <c r="B285" s="148">
        <f>1000+VLOOKUP(E285,ABYSS!C$4:$D$177,2,0)*10+VLOOKUP(E285,ABYSS!$C$4:$F$177,4,0)</f>
        <v>1203</v>
      </c>
      <c r="C285" s="148">
        <v>2</v>
      </c>
      <c r="D285" s="148">
        <f>COUNTIF($B$4:B285,B285)</f>
        <v>4</v>
      </c>
      <c r="E285" s="107" t="s">
        <v>2344</v>
      </c>
    </row>
    <row r="286" spans="1:5">
      <c r="A286" s="148">
        <f>1000000+B286*ID규칙_추천_원소_그룹_단위+COUNTIF($B$4:B286,B286)</f>
        <v>1120401</v>
      </c>
      <c r="B286" s="148">
        <f>1000+VLOOKUP(E286,ABYSS!C$4:$D$177,2,0)*10+VLOOKUP(E286,ABYSS!$C$4:$F$177,4,0)</f>
        <v>1204</v>
      </c>
      <c r="C286" s="148">
        <v>5</v>
      </c>
      <c r="D286" s="148">
        <f>COUNTIF($B$4:B286,B286)</f>
        <v>1</v>
      </c>
      <c r="E286" s="107" t="s">
        <v>2345</v>
      </c>
    </row>
    <row r="287" spans="1:5">
      <c r="A287" s="148">
        <f>1000000+B287*ID규칙_추천_원소_그룹_단위+COUNTIF($B$4:B287,B287)</f>
        <v>1120402</v>
      </c>
      <c r="B287" s="148">
        <f>1000+VLOOKUP(E287,ABYSS!C$4:$D$177,2,0)*10+VLOOKUP(E287,ABYSS!$C$4:$F$177,4,0)</f>
        <v>1204</v>
      </c>
      <c r="C287" s="148">
        <v>4</v>
      </c>
      <c r="D287" s="148">
        <f>COUNTIF($B$4:B287,B287)</f>
        <v>2</v>
      </c>
      <c r="E287" s="107" t="s">
        <v>2345</v>
      </c>
    </row>
    <row r="288" spans="1:5">
      <c r="A288" s="148">
        <f>1000000+B288*ID규칙_추천_원소_그룹_단위+COUNTIF($B$4:B288,B288)</f>
        <v>1120403</v>
      </c>
      <c r="B288" s="148">
        <f>1000+VLOOKUP(E288,ABYSS!C$4:$D$177,2,0)*10+VLOOKUP(E288,ABYSS!$C$4:$F$177,4,0)</f>
        <v>1204</v>
      </c>
      <c r="C288" s="148">
        <v>1</v>
      </c>
      <c r="D288" s="148">
        <f>COUNTIF($B$4:B288,B288)</f>
        <v>3</v>
      </c>
      <c r="E288" s="107" t="s">
        <v>2345</v>
      </c>
    </row>
    <row r="289" spans="1:5">
      <c r="A289" s="148">
        <f>1000000+B289*ID규칙_추천_원소_그룹_단위+COUNTIF($B$4:B289,B289)</f>
        <v>1120404</v>
      </c>
      <c r="B289" s="148">
        <f>1000+VLOOKUP(E289,ABYSS!C$4:$D$177,2,0)*10+VLOOKUP(E289,ABYSS!$C$4:$F$177,4,0)</f>
        <v>1204</v>
      </c>
      <c r="C289" s="148">
        <v>2</v>
      </c>
      <c r="D289" s="148">
        <f>COUNTIF($B$4:B289,B289)</f>
        <v>4</v>
      </c>
      <c r="E289" s="107" t="s">
        <v>2345</v>
      </c>
    </row>
    <row r="290" spans="1:5">
      <c r="A290" s="148">
        <f>1000000+B290*ID규칙_추천_원소_그룹_단위+COUNTIF($B$4:B290,B290)</f>
        <v>1120105</v>
      </c>
      <c r="B290" s="148">
        <f>1000+VLOOKUP(E290,ABYSS!C$4:$D$177,2,0)*10+VLOOKUP(E290,ABYSS!$C$4:$F$177,4,0)</f>
        <v>1201</v>
      </c>
      <c r="C290" s="148">
        <v>5</v>
      </c>
      <c r="D290" s="148">
        <f>COUNTIF($B$4:B290,B290)</f>
        <v>5</v>
      </c>
      <c r="E290" s="107" t="s">
        <v>2346</v>
      </c>
    </row>
    <row r="291" spans="1:5">
      <c r="A291" s="148">
        <f>1000000+B291*ID규칙_추천_원소_그룹_단위+COUNTIF($B$4:B291,B291)</f>
        <v>1120106</v>
      </c>
      <c r="B291" s="148">
        <f>1000+VLOOKUP(E291,ABYSS!C$4:$D$177,2,0)*10+VLOOKUP(E291,ABYSS!$C$4:$F$177,4,0)</f>
        <v>1201</v>
      </c>
      <c r="C291" s="148">
        <v>4</v>
      </c>
      <c r="D291" s="148">
        <f>COUNTIF($B$4:B291,B291)</f>
        <v>6</v>
      </c>
      <c r="E291" s="107" t="s">
        <v>2346</v>
      </c>
    </row>
    <row r="292" spans="1:5">
      <c r="A292" s="148">
        <f>1000000+B292*ID규칙_추천_원소_그룹_단위+COUNTIF($B$4:B292,B292)</f>
        <v>1120107</v>
      </c>
      <c r="B292" s="148">
        <f>1000+VLOOKUP(E292,ABYSS!C$4:$D$177,2,0)*10+VLOOKUP(E292,ABYSS!$C$4:$F$177,4,0)</f>
        <v>1201</v>
      </c>
      <c r="C292" s="148">
        <v>1</v>
      </c>
      <c r="D292" s="148">
        <f>COUNTIF($B$4:B292,B292)</f>
        <v>7</v>
      </c>
      <c r="E292" s="107" t="s">
        <v>2346</v>
      </c>
    </row>
    <row r="293" spans="1:5">
      <c r="A293" s="148">
        <f>1000000+B293*ID규칙_추천_원소_그룹_단위+COUNTIF($B$4:B293,B293)</f>
        <v>1120108</v>
      </c>
      <c r="B293" s="148">
        <f>1000+VLOOKUP(E293,ABYSS!C$4:$D$177,2,0)*10+VLOOKUP(E293,ABYSS!$C$4:$F$177,4,0)</f>
        <v>1201</v>
      </c>
      <c r="C293" s="148">
        <v>2</v>
      </c>
      <c r="D293" s="148">
        <f>COUNTIF($B$4:B293,B293)</f>
        <v>8</v>
      </c>
      <c r="E293" s="107" t="s">
        <v>2346</v>
      </c>
    </row>
    <row r="294" spans="1:5">
      <c r="A294" s="148">
        <f>1000000+B294*ID규칙_추천_원소_그룹_단위+COUNTIF($B$4:B294,B294)</f>
        <v>1120205</v>
      </c>
      <c r="B294" s="148">
        <f>1000+VLOOKUP(E294,ABYSS!C$4:$D$177,2,0)*10+VLOOKUP(E294,ABYSS!$C$4:$F$177,4,0)</f>
        <v>1202</v>
      </c>
      <c r="C294" s="148">
        <v>5</v>
      </c>
      <c r="D294" s="148">
        <f>COUNTIF($B$4:B294,B294)</f>
        <v>5</v>
      </c>
      <c r="E294" s="107" t="s">
        <v>2347</v>
      </c>
    </row>
    <row r="295" spans="1:5">
      <c r="A295" s="148">
        <f>1000000+B295*ID규칙_추천_원소_그룹_단위+COUNTIF($B$4:B295,B295)</f>
        <v>1120206</v>
      </c>
      <c r="B295" s="148">
        <f>1000+VLOOKUP(E295,ABYSS!C$4:$D$177,2,0)*10+VLOOKUP(E295,ABYSS!$C$4:$F$177,4,0)</f>
        <v>1202</v>
      </c>
      <c r="C295" s="148">
        <v>4</v>
      </c>
      <c r="D295" s="148">
        <f>COUNTIF($B$4:B295,B295)</f>
        <v>6</v>
      </c>
      <c r="E295" s="107" t="s">
        <v>2347</v>
      </c>
    </row>
    <row r="296" spans="1:5">
      <c r="A296" s="148">
        <f>1000000+B296*ID규칙_추천_원소_그룹_단위+COUNTIF($B$4:B296,B296)</f>
        <v>1120207</v>
      </c>
      <c r="B296" s="148">
        <f>1000+VLOOKUP(E296,ABYSS!C$4:$D$177,2,0)*10+VLOOKUP(E296,ABYSS!$C$4:$F$177,4,0)</f>
        <v>1202</v>
      </c>
      <c r="C296" s="148">
        <v>1</v>
      </c>
      <c r="D296" s="148">
        <f>COUNTIF($B$4:B296,B296)</f>
        <v>7</v>
      </c>
      <c r="E296" s="107" t="s">
        <v>2347</v>
      </c>
    </row>
    <row r="297" spans="1:5">
      <c r="A297" s="148">
        <f>1000000+B297*ID규칙_추천_원소_그룹_단위+COUNTIF($B$4:B297,B297)</f>
        <v>1120208</v>
      </c>
      <c r="B297" s="148">
        <f>1000+VLOOKUP(E297,ABYSS!C$4:$D$177,2,0)*10+VLOOKUP(E297,ABYSS!$C$4:$F$177,4,0)</f>
        <v>1202</v>
      </c>
      <c r="C297" s="148">
        <v>2</v>
      </c>
      <c r="D297" s="148">
        <f>COUNTIF($B$4:B297,B297)</f>
        <v>8</v>
      </c>
      <c r="E297" s="107" t="s">
        <v>2347</v>
      </c>
    </row>
    <row r="298" spans="1:5">
      <c r="A298" s="148">
        <f>1000000+B298*ID규칙_추천_원소_그룹_단위+COUNTIF($B$4:B298,B298)</f>
        <v>1120305</v>
      </c>
      <c r="B298" s="148">
        <f>1000+VLOOKUP(E298,ABYSS!C$4:$D$177,2,0)*10+VLOOKUP(E298,ABYSS!$C$4:$F$177,4,0)</f>
        <v>1203</v>
      </c>
      <c r="C298" s="148">
        <v>5</v>
      </c>
      <c r="D298" s="148">
        <f>COUNTIF($B$4:B298,B298)</f>
        <v>5</v>
      </c>
      <c r="E298" s="107" t="s">
        <v>2348</v>
      </c>
    </row>
    <row r="299" spans="1:5">
      <c r="A299" s="148">
        <f>1000000+B299*ID규칙_추천_원소_그룹_단위+COUNTIF($B$4:B299,B299)</f>
        <v>1120306</v>
      </c>
      <c r="B299" s="148">
        <f>1000+VLOOKUP(E299,ABYSS!C$4:$D$177,2,0)*10+VLOOKUP(E299,ABYSS!$C$4:$F$177,4,0)</f>
        <v>1203</v>
      </c>
      <c r="C299" s="148">
        <v>4</v>
      </c>
      <c r="D299" s="148">
        <f>COUNTIF($B$4:B299,B299)</f>
        <v>6</v>
      </c>
      <c r="E299" s="107" t="s">
        <v>2348</v>
      </c>
    </row>
    <row r="300" spans="1:5">
      <c r="A300" s="148">
        <f>1000000+B300*ID규칙_추천_원소_그룹_단위+COUNTIF($B$4:B300,B300)</f>
        <v>1120307</v>
      </c>
      <c r="B300" s="148">
        <f>1000+VLOOKUP(E300,ABYSS!C$4:$D$177,2,0)*10+VLOOKUP(E300,ABYSS!$C$4:$F$177,4,0)</f>
        <v>1203</v>
      </c>
      <c r="C300" s="148">
        <v>1</v>
      </c>
      <c r="D300" s="148">
        <f>COUNTIF($B$4:B300,B300)</f>
        <v>7</v>
      </c>
      <c r="E300" s="107" t="s">
        <v>2348</v>
      </c>
    </row>
    <row r="301" spans="1:5">
      <c r="A301" s="148">
        <f>1000000+B301*ID규칙_추천_원소_그룹_단위+COUNTIF($B$4:B301,B301)</f>
        <v>1120308</v>
      </c>
      <c r="B301" s="148">
        <f>1000+VLOOKUP(E301,ABYSS!C$4:$D$177,2,0)*10+VLOOKUP(E301,ABYSS!$C$4:$F$177,4,0)</f>
        <v>1203</v>
      </c>
      <c r="C301" s="148">
        <v>2</v>
      </c>
      <c r="D301" s="148">
        <f>COUNTIF($B$4:B301,B301)</f>
        <v>8</v>
      </c>
      <c r="E301" s="107" t="s">
        <v>2348</v>
      </c>
    </row>
    <row r="302" spans="1:5">
      <c r="A302" s="148">
        <f>1000000+B302*ID규칙_추천_원소_그룹_단위+COUNTIF($B$4:B302,B302)</f>
        <v>1120405</v>
      </c>
      <c r="B302" s="148">
        <f>1000+VLOOKUP(E302,ABYSS!C$4:$D$177,2,0)*10+VLOOKUP(E302,ABYSS!$C$4:$F$177,4,0)</f>
        <v>1204</v>
      </c>
      <c r="C302" s="148">
        <v>5</v>
      </c>
      <c r="D302" s="148">
        <f>COUNTIF($B$4:B302,B302)</f>
        <v>5</v>
      </c>
      <c r="E302" s="107" t="s">
        <v>2349</v>
      </c>
    </row>
    <row r="303" spans="1:5">
      <c r="A303" s="148">
        <f>1000000+B303*ID규칙_추천_원소_그룹_단위+COUNTIF($B$4:B303,B303)</f>
        <v>1120406</v>
      </c>
      <c r="B303" s="148">
        <f>1000+VLOOKUP(E303,ABYSS!C$4:$D$177,2,0)*10+VLOOKUP(E303,ABYSS!$C$4:$F$177,4,0)</f>
        <v>1204</v>
      </c>
      <c r="C303" s="148">
        <v>4</v>
      </c>
      <c r="D303" s="148">
        <f>COUNTIF($B$4:B303,B303)</f>
        <v>6</v>
      </c>
      <c r="E303" s="107" t="s">
        <v>2349</v>
      </c>
    </row>
    <row r="304" spans="1:5">
      <c r="A304" s="148">
        <f>1000000+B304*ID규칙_추천_원소_그룹_단위+COUNTIF($B$4:B304,B304)</f>
        <v>1120407</v>
      </c>
      <c r="B304" s="148">
        <f>1000+VLOOKUP(E304,ABYSS!C$4:$D$177,2,0)*10+VLOOKUP(E304,ABYSS!$C$4:$F$177,4,0)</f>
        <v>1204</v>
      </c>
      <c r="C304" s="148">
        <v>1</v>
      </c>
      <c r="D304" s="148">
        <f>COUNTIF($B$4:B304,B304)</f>
        <v>7</v>
      </c>
      <c r="E304" s="107" t="s">
        <v>2349</v>
      </c>
    </row>
    <row r="305" spans="1:5">
      <c r="A305" s="148">
        <f>1000000+B305*ID규칙_추천_원소_그룹_단위+COUNTIF($B$4:B305,B305)</f>
        <v>1120408</v>
      </c>
      <c r="B305" s="148">
        <f>1000+VLOOKUP(E305,ABYSS!C$4:$D$177,2,0)*10+VLOOKUP(E305,ABYSS!$C$4:$F$177,4,0)</f>
        <v>1204</v>
      </c>
      <c r="C305" s="148">
        <v>2</v>
      </c>
      <c r="D305" s="148">
        <f>COUNTIF($B$4:B305,B305)</f>
        <v>8</v>
      </c>
      <c r="E305" s="107" t="s">
        <v>2349</v>
      </c>
    </row>
    <row r="306" spans="1:5">
      <c r="A306" s="148">
        <f>1000000+B306*ID규칙_추천_원소_그룹_단위+COUNTIF($B$4:B306,B306)</f>
        <v>1120109</v>
      </c>
      <c r="B306" s="148">
        <f>1000+VLOOKUP(E306,ABYSS!C$4:$D$177,2,0)*10+VLOOKUP(E306,ABYSS!$C$4:$F$177,4,0)</f>
        <v>1201</v>
      </c>
      <c r="C306" s="148">
        <v>5</v>
      </c>
      <c r="D306" s="148">
        <f>COUNTIF($B$4:B306,B306)</f>
        <v>9</v>
      </c>
      <c r="E306" s="107" t="s">
        <v>2350</v>
      </c>
    </row>
    <row r="307" spans="1:5">
      <c r="A307" s="148">
        <f>1000000+B307*ID규칙_추천_원소_그룹_단위+COUNTIF($B$4:B307,B307)</f>
        <v>1120110</v>
      </c>
      <c r="B307" s="148">
        <f>1000+VLOOKUP(E307,ABYSS!C$4:$D$177,2,0)*10+VLOOKUP(E307,ABYSS!$C$4:$F$177,4,0)</f>
        <v>1201</v>
      </c>
      <c r="C307" s="148">
        <v>4</v>
      </c>
      <c r="D307" s="148">
        <f>COUNTIF($B$4:B307,B307)</f>
        <v>10</v>
      </c>
      <c r="E307" s="107" t="s">
        <v>2350</v>
      </c>
    </row>
    <row r="308" spans="1:5">
      <c r="A308" s="148">
        <f>1000000+B308*ID규칙_추천_원소_그룹_단위+COUNTIF($B$4:B308,B308)</f>
        <v>1120111</v>
      </c>
      <c r="B308" s="148">
        <f>1000+VLOOKUP(E308,ABYSS!C$4:$D$177,2,0)*10+VLOOKUP(E308,ABYSS!$C$4:$F$177,4,0)</f>
        <v>1201</v>
      </c>
      <c r="C308" s="148">
        <v>1</v>
      </c>
      <c r="D308" s="148">
        <f>COUNTIF($B$4:B308,B308)</f>
        <v>11</v>
      </c>
      <c r="E308" s="107" t="s">
        <v>2350</v>
      </c>
    </row>
    <row r="309" spans="1:5">
      <c r="A309" s="148">
        <f>1000000+B309*ID규칙_추천_원소_그룹_단위+COUNTIF($B$4:B309,B309)</f>
        <v>1120112</v>
      </c>
      <c r="B309" s="148">
        <f>1000+VLOOKUP(E309,ABYSS!C$4:$D$177,2,0)*10+VLOOKUP(E309,ABYSS!$C$4:$F$177,4,0)</f>
        <v>1201</v>
      </c>
      <c r="C309" s="148">
        <v>2</v>
      </c>
      <c r="D309" s="148">
        <f>COUNTIF($B$4:B309,B309)</f>
        <v>12</v>
      </c>
      <c r="E309" s="107" t="s">
        <v>2350</v>
      </c>
    </row>
    <row r="310" spans="1:5">
      <c r="A310" s="148">
        <f>1000000+B310*ID규칙_추천_원소_그룹_단위+COUNTIF($B$4:B310,B310)</f>
        <v>1120209</v>
      </c>
      <c r="B310" s="148">
        <f>1000+VLOOKUP(E310,ABYSS!C$4:$D$177,2,0)*10+VLOOKUP(E310,ABYSS!$C$4:$F$177,4,0)</f>
        <v>1202</v>
      </c>
      <c r="C310" s="148">
        <v>5</v>
      </c>
      <c r="D310" s="148">
        <f>COUNTIF($B$4:B310,B310)</f>
        <v>9</v>
      </c>
      <c r="E310" s="107" t="s">
        <v>2351</v>
      </c>
    </row>
    <row r="311" spans="1:5">
      <c r="A311" s="148">
        <f>1000000+B311*ID규칙_추천_원소_그룹_단위+COUNTIF($B$4:B311,B311)</f>
        <v>1120210</v>
      </c>
      <c r="B311" s="148">
        <f>1000+VLOOKUP(E311,ABYSS!C$4:$D$177,2,0)*10+VLOOKUP(E311,ABYSS!$C$4:$F$177,4,0)</f>
        <v>1202</v>
      </c>
      <c r="C311" s="148">
        <v>4</v>
      </c>
      <c r="D311" s="148">
        <f>COUNTIF($B$4:B311,B311)</f>
        <v>10</v>
      </c>
      <c r="E311" s="107" t="s">
        <v>2351</v>
      </c>
    </row>
    <row r="312" spans="1:5">
      <c r="A312" s="148">
        <f>1000000+B312*ID규칙_추천_원소_그룹_단위+COUNTIF($B$4:B312,B312)</f>
        <v>1120211</v>
      </c>
      <c r="B312" s="148">
        <f>1000+VLOOKUP(E312,ABYSS!C$4:$D$177,2,0)*10+VLOOKUP(E312,ABYSS!$C$4:$F$177,4,0)</f>
        <v>1202</v>
      </c>
      <c r="C312" s="148">
        <v>1</v>
      </c>
      <c r="D312" s="148">
        <f>COUNTIF($B$4:B312,B312)</f>
        <v>11</v>
      </c>
      <c r="E312" s="107" t="s">
        <v>2351</v>
      </c>
    </row>
    <row r="313" spans="1:5">
      <c r="A313" s="148">
        <f>1000000+B313*ID규칙_추천_원소_그룹_단위+COUNTIF($B$4:B313,B313)</f>
        <v>1120212</v>
      </c>
      <c r="B313" s="148">
        <f>1000+VLOOKUP(E313,ABYSS!C$4:$D$177,2,0)*10+VLOOKUP(E313,ABYSS!$C$4:$F$177,4,0)</f>
        <v>1202</v>
      </c>
      <c r="C313" s="148">
        <v>2</v>
      </c>
      <c r="D313" s="148">
        <f>COUNTIF($B$4:B313,B313)</f>
        <v>12</v>
      </c>
      <c r="E313" s="107" t="s">
        <v>2351</v>
      </c>
    </row>
    <row r="314" spans="1:5">
      <c r="A314" s="148">
        <f>1000000+B314*ID규칙_추천_원소_그룹_단위+COUNTIF($B$4:B314,B314)</f>
        <v>1120309</v>
      </c>
      <c r="B314" s="148">
        <f>1000+VLOOKUP(E314,ABYSS!C$4:$D$177,2,0)*10+VLOOKUP(E314,ABYSS!$C$4:$F$177,4,0)</f>
        <v>1203</v>
      </c>
      <c r="C314" s="148">
        <v>5</v>
      </c>
      <c r="D314" s="148">
        <f>COUNTIF($B$4:B314,B314)</f>
        <v>9</v>
      </c>
      <c r="E314" s="107" t="s">
        <v>2352</v>
      </c>
    </row>
    <row r="315" spans="1:5">
      <c r="A315" s="148">
        <f>1000000+B315*ID규칙_추천_원소_그룹_단위+COUNTIF($B$4:B315,B315)</f>
        <v>1120310</v>
      </c>
      <c r="B315" s="148">
        <f>1000+VLOOKUP(E315,ABYSS!C$4:$D$177,2,0)*10+VLOOKUP(E315,ABYSS!$C$4:$F$177,4,0)</f>
        <v>1203</v>
      </c>
      <c r="C315" s="148">
        <v>4</v>
      </c>
      <c r="D315" s="148">
        <f>COUNTIF($B$4:B315,B315)</f>
        <v>10</v>
      </c>
      <c r="E315" s="107" t="s">
        <v>2352</v>
      </c>
    </row>
    <row r="316" spans="1:5">
      <c r="A316" s="148">
        <f>1000000+B316*ID규칙_추천_원소_그룹_단위+COUNTIF($B$4:B316,B316)</f>
        <v>1120311</v>
      </c>
      <c r="B316" s="148">
        <f>1000+VLOOKUP(E316,ABYSS!C$4:$D$177,2,0)*10+VLOOKUP(E316,ABYSS!$C$4:$F$177,4,0)</f>
        <v>1203</v>
      </c>
      <c r="C316" s="148">
        <v>1</v>
      </c>
      <c r="D316" s="148">
        <f>COUNTIF($B$4:B316,B316)</f>
        <v>11</v>
      </c>
      <c r="E316" s="107" t="s">
        <v>2352</v>
      </c>
    </row>
    <row r="317" spans="1:5">
      <c r="A317" s="148">
        <f>1000000+B317*ID규칙_추천_원소_그룹_단위+COUNTIF($B$4:B317,B317)</f>
        <v>1120312</v>
      </c>
      <c r="B317" s="148">
        <f>1000+VLOOKUP(E317,ABYSS!C$4:$D$177,2,0)*10+VLOOKUP(E317,ABYSS!$C$4:$F$177,4,0)</f>
        <v>1203</v>
      </c>
      <c r="C317" s="148">
        <v>2</v>
      </c>
      <c r="D317" s="148">
        <f>COUNTIF($B$4:B317,B317)</f>
        <v>12</v>
      </c>
      <c r="E317" s="107" t="s">
        <v>2352</v>
      </c>
    </row>
    <row r="318" spans="1:5">
      <c r="A318" s="148">
        <f>1000000+B318*ID규칙_추천_원소_그룹_단위+COUNTIF($B$4:B318,B318)</f>
        <v>1120409</v>
      </c>
      <c r="B318" s="148">
        <f>1000+VLOOKUP(E318,ABYSS!C$4:$D$177,2,0)*10+VLOOKUP(E318,ABYSS!$C$4:$F$177,4,0)</f>
        <v>1204</v>
      </c>
      <c r="C318" s="148">
        <v>5</v>
      </c>
      <c r="D318" s="148">
        <f>COUNTIF($B$4:B318,B318)</f>
        <v>9</v>
      </c>
      <c r="E318" s="107" t="s">
        <v>2353</v>
      </c>
    </row>
    <row r="319" spans="1:5">
      <c r="A319" s="148">
        <f>1000000+B319*ID규칙_추천_원소_그룹_단위+COUNTIF($B$4:B319,B319)</f>
        <v>1120410</v>
      </c>
      <c r="B319" s="148">
        <f>1000+VLOOKUP(E319,ABYSS!C$4:$D$177,2,0)*10+VLOOKUP(E319,ABYSS!$C$4:$F$177,4,0)</f>
        <v>1204</v>
      </c>
      <c r="C319" s="148">
        <v>4</v>
      </c>
      <c r="D319" s="148">
        <f>COUNTIF($B$4:B319,B319)</f>
        <v>10</v>
      </c>
      <c r="E319" s="107" t="s">
        <v>2353</v>
      </c>
    </row>
    <row r="320" spans="1:5">
      <c r="A320" s="148">
        <f>1000000+B320*ID규칙_추천_원소_그룹_단위+COUNTIF($B$4:B320,B320)</f>
        <v>1120411</v>
      </c>
      <c r="B320" s="148">
        <f>1000+VLOOKUP(E320,ABYSS!C$4:$D$177,2,0)*10+VLOOKUP(E320,ABYSS!$C$4:$F$177,4,0)</f>
        <v>1204</v>
      </c>
      <c r="C320" s="148">
        <v>1</v>
      </c>
      <c r="D320" s="148">
        <f>COUNTIF($B$4:B320,B320)</f>
        <v>11</v>
      </c>
      <c r="E320" s="107" t="s">
        <v>2353</v>
      </c>
    </row>
    <row r="321" spans="1:5">
      <c r="A321" s="148">
        <f>1000000+B321*ID규칙_추천_원소_그룹_단위+COUNTIF($B$4:B321,B321)</f>
        <v>1120412</v>
      </c>
      <c r="B321" s="148">
        <f>1000+VLOOKUP(E321,ABYSS!C$4:$D$177,2,0)*10+VLOOKUP(E321,ABYSS!$C$4:$F$177,4,0)</f>
        <v>1204</v>
      </c>
      <c r="C321" s="148">
        <v>2</v>
      </c>
      <c r="D321" s="148">
        <f>COUNTIF($B$4:B321,B321)</f>
        <v>12</v>
      </c>
      <c r="E321" s="107" t="s">
        <v>2353</v>
      </c>
    </row>
  </sheetData>
  <phoneticPr fontId="3" type="noConversion"/>
  <conditionalFormatting sqref="A4:A321">
    <cfRule type="duplicateValues" dxfId="14" priority="705"/>
  </conditionalFormatting>
  <conditionalFormatting sqref="A35">
    <cfRule type="duplicateValues" dxfId="13"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4"/>
  <sheetViews>
    <sheetView showGridLines="0" zoomScaleNormal="100" workbookViewId="0">
      <pane ySplit="3" topLeftCell="A4" activePane="bottomLeft" state="frozen"/>
      <selection pane="bottomLeft" activeCell="A4" sqref="A4"/>
    </sheetView>
  </sheetViews>
  <sheetFormatPr defaultRowHeight="16.5"/>
  <cols>
    <col min="1" max="1" width="8" customWidth="1"/>
    <col min="2" max="2" width="15.75" bestFit="1" customWidth="1"/>
    <col min="3" max="3" width="13.75" bestFit="1" customWidth="1"/>
    <col min="4" max="4" width="15.125" bestFit="1" customWidth="1"/>
    <col min="5" max="5" width="52.25" customWidth="1"/>
    <col min="6" max="6" width="16.25" bestFit="1" customWidth="1"/>
  </cols>
  <sheetData>
    <row r="1" spans="1:6">
      <c r="A1" s="4" t="s">
        <v>1</v>
      </c>
      <c r="B1" s="4" t="s">
        <v>2467</v>
      </c>
      <c r="C1" s="4" t="s">
        <v>2468</v>
      </c>
      <c r="D1" s="4" t="s">
        <v>2469</v>
      </c>
      <c r="E1" s="4" t="s">
        <v>2502</v>
      </c>
      <c r="F1" s="60" t="s">
        <v>4221</v>
      </c>
    </row>
    <row r="2" spans="1:6">
      <c r="A2" s="2" t="s">
        <v>0</v>
      </c>
      <c r="B2" s="2" t="s">
        <v>2466</v>
      </c>
      <c r="C2" s="2" t="s">
        <v>100</v>
      </c>
      <c r="D2" s="2" t="s">
        <v>172</v>
      </c>
      <c r="E2" s="2" t="s">
        <v>2503</v>
      </c>
      <c r="F2" s="61" t="s">
        <v>922</v>
      </c>
    </row>
    <row r="3" spans="1:6">
      <c r="A3" s="3" t="s">
        <v>5</v>
      </c>
      <c r="B3" s="3" t="s">
        <v>5</v>
      </c>
      <c r="C3" s="3" t="s">
        <v>5</v>
      </c>
      <c r="D3" s="3" t="s">
        <v>5</v>
      </c>
      <c r="E3" s="3" t="s">
        <v>145</v>
      </c>
      <c r="F3" s="62" t="s">
        <v>145</v>
      </c>
    </row>
    <row r="4" spans="1:6">
      <c r="A4" s="148">
        <f>1000+B4*ID규칙_비경_조건_그룹_단위+COUNTIF($B$4:B4,B4)</f>
        <v>1011</v>
      </c>
      <c r="B4" s="148">
        <v>1</v>
      </c>
      <c r="C4" s="148">
        <v>2</v>
      </c>
      <c r="D4" s="148">
        <v>110</v>
      </c>
      <c r="E4" s="51" t="str">
        <f>VLOOKUP(C4,INDEX_ABYSS!$B$101:$C$109,2,0)&amp;IF(C4&gt;=3," "&amp;D4&amp;VLOOKUP(C4,INDEX_ABYSS!$B$101:$D$109,3,0),"")&amp;IFERROR(": &lt;"&amp;VLOOKUP(D4,QUEST!A:C,3,0)&amp;"&gt;","")</f>
        <v>비경 발견: &lt;한 여름의 정원&gt;</v>
      </c>
      <c r="F4" s="147" t="s">
        <v>15</v>
      </c>
    </row>
    <row r="5" spans="1:6">
      <c r="A5" s="148">
        <f>1000+B5*ID규칙_비경_조건_그룹_단위+COUNTIF($B$4:B5,B5)</f>
        <v>1021</v>
      </c>
      <c r="B5" s="148">
        <v>2</v>
      </c>
      <c r="C5" s="148">
        <v>2</v>
      </c>
      <c r="D5" s="148">
        <v>111</v>
      </c>
      <c r="E5" s="51" t="str">
        <f>VLOOKUP(C5,INDEX_ABYSS!$B$101:$C$109,2,0)&amp;IF(C5&gt;=3," "&amp;D5&amp;VLOOKUP(C5,INDEX_ABYSS!$B$101:$D$109,3,0),"")&amp;IFERROR(": &lt;"&amp;VLOOKUP(D5,QUEST!A:C,3,0)&amp;"&gt;","")</f>
        <v>비경 발견: &lt;각인의 골짜기&gt;</v>
      </c>
      <c r="F5" s="147" t="s">
        <v>20</v>
      </c>
    </row>
    <row r="6" spans="1:6">
      <c r="A6" s="148">
        <f>1000+B6*ID규칙_비경_조건_그룹_단위+COUNTIF($B$4:B6,B6)</f>
        <v>1031</v>
      </c>
      <c r="B6" s="148">
        <v>3</v>
      </c>
      <c r="C6" s="148">
        <v>2</v>
      </c>
      <c r="D6" s="148">
        <v>112</v>
      </c>
      <c r="E6" s="51" t="str">
        <f>VLOOKUP(C6,INDEX_ABYSS!$B$101:$C$109,2,0)&amp;IF(C6&gt;=3," "&amp;D6&amp;VLOOKUP(C6,INDEX_ABYSS!$B$101:$D$109,3,0),"")&amp;IFERROR(": &lt;"&amp;VLOOKUP(D6,QUEST!A:C,3,0)&amp;"&gt;","")</f>
        <v>비경 발견: &lt;하늘을 찌르는 땅&gt;</v>
      </c>
      <c r="F6" s="147" t="s">
        <v>26</v>
      </c>
    </row>
    <row r="7" spans="1:6">
      <c r="A7" s="148">
        <f>1000+B7*ID규칙_비경_조건_그룹_단위+COUNTIF($B$4:B7,B7)</f>
        <v>1041</v>
      </c>
      <c r="B7" s="148">
        <v>4</v>
      </c>
      <c r="C7" s="148">
        <v>3</v>
      </c>
      <c r="D7" s="148">
        <v>4</v>
      </c>
      <c r="E7" s="51" t="str">
        <f>VLOOKUP(C7,INDEX_ABYSS!$B$101:$C$109,2,0)&amp;IF(C7&gt;=3," "&amp;D7&amp;VLOOKUP(C7,INDEX_ABYSS!$B$101:$D$109,3,0),"")&amp;IFERROR(": &lt;"&amp;VLOOKUP(D7,QUEST!A:C,3,0)&amp;"&gt;","")</f>
        <v>퍼즐: 토템 원소 반응 4개</v>
      </c>
      <c r="F7" s="147" t="s">
        <v>33</v>
      </c>
    </row>
    <row r="8" spans="1:6">
      <c r="A8" s="148">
        <f>1000+B8*ID규칙_비경_조건_그룹_단위+COUNTIF($B$4:B8,B8)</f>
        <v>1042</v>
      </c>
      <c r="B8" s="148">
        <v>4</v>
      </c>
      <c r="C8" s="148">
        <v>4</v>
      </c>
      <c r="D8" s="148">
        <v>1</v>
      </c>
      <c r="E8" s="51" t="str">
        <f>VLOOKUP(C8,INDEX_ABYSS!$B$101:$C$109,2,0)&amp;IF(C8&gt;=3," "&amp;D8&amp;VLOOKUP(C8,INDEX_ABYSS!$B$101:$D$109,3,0),"")&amp;IFERROR(": &lt;"&amp;VLOOKUP(D8,QUEST!A:C,3,0)&amp;"&gt;","")</f>
        <v>퍼즐: 정령 기둥 활성화 1개</v>
      </c>
      <c r="F8" s="147" t="s">
        <v>33</v>
      </c>
    </row>
    <row r="9" spans="1:6">
      <c r="A9" s="148">
        <f>1000+B9*ID규칙_비경_조건_그룹_단위+COUNTIF($B$4:B9,B9)</f>
        <v>1051</v>
      </c>
      <c r="B9" s="148">
        <v>5</v>
      </c>
      <c r="C9" s="148">
        <v>2</v>
      </c>
      <c r="D9" s="148">
        <v>113</v>
      </c>
      <c r="E9" s="51" t="str">
        <f>VLOOKUP(C9,INDEX_ABYSS!$B$101:$C$109,2,0)&amp;IF(C9&gt;=3," "&amp;D9&amp;VLOOKUP(C9,INDEX_ABYSS!$B$101:$D$109,3,0),"")&amp;IFERROR(": &lt;"&amp;VLOOKUP(D9,QUEST!A:C,3,0)&amp;"&gt;","")</f>
        <v>비경 발견: &lt;화지 산굴&gt;</v>
      </c>
      <c r="F9" s="147" t="s">
        <v>121</v>
      </c>
    </row>
    <row r="10" spans="1:6">
      <c r="A10" s="148">
        <f>1000+B10*ID규칙_비경_조건_그룹_단위+COUNTIF($B$4:B10,B10)</f>
        <v>1061</v>
      </c>
      <c r="B10" s="148">
        <v>6</v>
      </c>
      <c r="C10" s="148">
        <v>1</v>
      </c>
      <c r="D10" s="148">
        <v>101</v>
      </c>
      <c r="E10" s="51" t="str">
        <f>VLOOKUP(C10,INDEX_ABYSS!$B$101:$C$109,2,0)&amp;IF(C10&gt;=3," "&amp;D10&amp;VLOOKUP(C10,INDEX_ABYSS!$B$101:$D$109,3,0),"")&amp;IFERROR(": &lt;"&amp;VLOOKUP(D10,QUEST!A:C,3,0)&amp;"&gt;","")</f>
        <v>선행 임무 달성: &lt;월드 임무: 모든 「파편」 녹이기&gt;</v>
      </c>
      <c r="F10" s="147" t="s">
        <v>122</v>
      </c>
    </row>
    <row r="11" spans="1:6">
      <c r="A11" s="148">
        <f>1000+B11*ID규칙_비경_조건_그룹_단위+COUNTIF($B$4:B11,B11)</f>
        <v>1071</v>
      </c>
      <c r="B11" s="148">
        <v>7</v>
      </c>
      <c r="C11" s="148">
        <v>2</v>
      </c>
      <c r="D11" s="148">
        <v>114</v>
      </c>
      <c r="E11" s="51" t="str">
        <f>VLOOKUP(C11,INDEX_ABYSS!$B$101:$C$109,2,0)&amp;IF(C11&gt;=3," "&amp;D11&amp;VLOOKUP(C11,INDEX_ABYSS!$B$101:$D$109,3,0),"")&amp;IFERROR(": &lt;"&amp;VLOOKUP(D11,QUEST!A:C,3,0)&amp;"&gt;","")</f>
        <v>비경 발견: &lt;산등성이의 파수꾼&gt;</v>
      </c>
      <c r="F11" s="147" t="s">
        <v>123</v>
      </c>
    </row>
    <row r="12" spans="1:6">
      <c r="A12" s="148">
        <f>1000+B12*ID규칙_비경_조건_그룹_단위+COUNTIF($B$4:B12,B12)</f>
        <v>1081</v>
      </c>
      <c r="B12" s="148">
        <v>8</v>
      </c>
      <c r="C12" s="148">
        <v>1</v>
      </c>
      <c r="D12" s="148">
        <v>102</v>
      </c>
      <c r="E12" s="51" t="str">
        <f>VLOOKUP(C12,INDEX_ABYSS!$B$101:$C$109,2,0)&amp;IF(C12&gt;=3," "&amp;D12&amp;VLOOKUP(C12,INDEX_ABYSS!$B$101:$D$109,3,0),"")&amp;IFERROR(": &lt;"&amp;VLOOKUP(D12,QUEST!A:C,3,0)&amp;"&gt;","")</f>
        <v>선행 임무 달성: &lt;월드 임무: 오로바시유사 · V&gt;</v>
      </c>
      <c r="F12" s="147" t="s">
        <v>124</v>
      </c>
    </row>
    <row r="13" spans="1:6">
      <c r="A13" s="148">
        <f>1000+B13*ID규칙_비경_조건_그룹_단위+COUNTIF($B$4:B13,B13)</f>
        <v>1091</v>
      </c>
      <c r="B13" s="148">
        <v>9</v>
      </c>
      <c r="C13" s="148">
        <v>1</v>
      </c>
      <c r="D13" s="148">
        <v>102</v>
      </c>
      <c r="E13" s="51" t="str">
        <f>VLOOKUP(C13,INDEX_ABYSS!$B$101:$C$109,2,0)&amp;IF(C13&gt;=3," "&amp;D13&amp;VLOOKUP(C13,INDEX_ABYSS!$B$101:$D$109,3,0),"")&amp;IFERROR(": &lt;"&amp;VLOOKUP(D13,QUEST!A:C,3,0)&amp;"&gt;","")</f>
        <v>선행 임무 달성: &lt;월드 임무: 오로바시유사 · V&gt;</v>
      </c>
      <c r="F13" s="147" t="s">
        <v>125</v>
      </c>
    </row>
    <row r="14" spans="1:6">
      <c r="A14" s="148">
        <f>1000+B14*ID규칙_비경_조건_그룹_단위+COUNTIF($B$4:B14,B14)</f>
        <v>1101</v>
      </c>
      <c r="B14" s="148">
        <v>10</v>
      </c>
      <c r="C14" s="148">
        <v>5</v>
      </c>
      <c r="D14" s="148">
        <v>1</v>
      </c>
      <c r="E14" s="51" t="str">
        <f>VLOOKUP(C14,INDEX_ABYSS!$B$101:$C$109,2,0)&amp;IF(C14&gt;=3," "&amp;D14&amp;VLOOKUP(C14,INDEX_ABYSS!$B$101:$D$109,3,0),"")&amp;IFERROR(": &lt;"&amp;VLOOKUP(D14,QUEST!A:C,3,0)&amp;"&gt;","")</f>
        <v>퍼즐: 발판 활성화 1개</v>
      </c>
      <c r="F14" s="147" t="s">
        <v>126</v>
      </c>
    </row>
    <row r="15" spans="1:6">
      <c r="A15" s="148">
        <f>1000+B15*ID규칙_비경_조건_그룹_단위+COUNTIF($B$4:B15,B15)</f>
        <v>1102</v>
      </c>
      <c r="B15" s="148">
        <v>10</v>
      </c>
      <c r="C15" s="148">
        <v>1</v>
      </c>
      <c r="D15" s="148">
        <v>103</v>
      </c>
      <c r="E15" s="51" t="str">
        <f>VLOOKUP(C15,INDEX_ABYSS!$B$101:$C$109,2,0)&amp;IF(C15&gt;=3," "&amp;D15&amp;VLOOKUP(C15,INDEX_ABYSS!$B$101:$D$109,3,0),"")&amp;IFERROR(": &lt;"&amp;VLOOKUP(D15,QUEST!A:C,3,0)&amp;"&gt;","")</f>
        <v>선행 임무 달성: &lt;마신 임무 프롤로그·제3막 「드래곤과 자유의 노래」&gt;</v>
      </c>
      <c r="F15" s="147" t="s">
        <v>126</v>
      </c>
    </row>
    <row r="16" spans="1:6">
      <c r="A16" s="148">
        <f>1000+B16*ID규칙_비경_조건_그룹_단위+COUNTIF($B$4:B16,B16)</f>
        <v>1111</v>
      </c>
      <c r="B16" s="148">
        <v>11</v>
      </c>
      <c r="C16" s="148">
        <v>2</v>
      </c>
      <c r="D16" s="148">
        <v>115</v>
      </c>
      <c r="E16" s="51" t="str">
        <f>VLOOKUP(C16,INDEX_ABYSS!$B$101:$C$109,2,0)&amp;IF(C16&gt;=3," "&amp;D16&amp;VLOOKUP(C16,INDEX_ABYSS!$B$101:$D$109,3,0),"")&amp;IFERROR(": &lt;"&amp;VLOOKUP(D16,QUEST!A:C,3,0)&amp;"&gt;","")</f>
        <v>비경 발견: &lt;연각의 탑&gt;</v>
      </c>
      <c r="F16" s="147" t="s">
        <v>127</v>
      </c>
    </row>
    <row r="17" spans="1:6">
      <c r="A17" s="148">
        <f>1000+B17*ID규칙_비경_조건_그룹_단위+COUNTIF($B$4:B17,B17)</f>
        <v>1121</v>
      </c>
      <c r="B17" s="148">
        <v>12</v>
      </c>
      <c r="C17" s="148">
        <v>1</v>
      </c>
      <c r="D17" s="148">
        <v>104</v>
      </c>
      <c r="E17" s="51" t="str">
        <f>VLOOKUP(C17,INDEX_ABYSS!$B$101:$C$109,2,0)&amp;IF(C17&gt;=3," "&amp;D17&amp;VLOOKUP(C17,INDEX_ABYSS!$B$101:$D$109,3,0),"")&amp;IFERROR(": &lt;"&amp;VLOOKUP(D17,QUEST!A:C,3,0)&amp;"&gt;","")</f>
        <v>선행 임무 달성: &lt;마신 임무: 제2장·제1막 「이도 탈출 계획」&gt;</v>
      </c>
      <c r="F17" s="147" t="s">
        <v>128</v>
      </c>
    </row>
    <row r="18" spans="1:6">
      <c r="A18" s="148">
        <f>1000+B18*ID규칙_비경_조건_그룹_단위+COUNTIF($B$4:B18,B18)</f>
        <v>1131</v>
      </c>
      <c r="B18" s="148">
        <v>13</v>
      </c>
      <c r="C18" s="148">
        <v>6</v>
      </c>
      <c r="D18" s="148">
        <v>4</v>
      </c>
      <c r="E18" s="51" t="str">
        <f>VLOOKUP(C18,INDEX_ABYSS!$B$101:$C$109,2,0)&amp;IF(C18&gt;=3," "&amp;D18&amp;VLOOKUP(C18,INDEX_ABYSS!$B$101:$D$109,3,0),"")&amp;IFERROR(": &lt;"&amp;VLOOKUP(D18,QUEST!A:C,3,0)&amp;"&gt;","")</f>
        <v>퍼즐: 선령 인도 4마리</v>
      </c>
      <c r="F18" s="147" t="s">
        <v>50</v>
      </c>
    </row>
    <row r="19" spans="1:6">
      <c r="A19" s="148">
        <f>1000+B19*ID규칙_비경_조건_그룹_단위+COUNTIF($B$4:B19,B19)</f>
        <v>1132</v>
      </c>
      <c r="B19" s="148">
        <v>13</v>
      </c>
      <c r="C19" s="148">
        <v>3</v>
      </c>
      <c r="D19" s="148">
        <v>1</v>
      </c>
      <c r="E19" s="51" t="str">
        <f>VLOOKUP(C19,INDEX_ABYSS!$B$101:$C$109,2,0)&amp;IF(C19&gt;=3," "&amp;D19&amp;VLOOKUP(C19,INDEX_ABYSS!$B$101:$D$109,3,0),"")&amp;IFERROR(": &lt;"&amp;VLOOKUP(D19,QUEST!A:C,3,0)&amp;"&gt;","")</f>
        <v>퍼즐: 토템 원소 반응 1개</v>
      </c>
      <c r="F19" s="147" t="s">
        <v>50</v>
      </c>
    </row>
    <row r="20" spans="1:6">
      <c r="A20" s="148">
        <f>1000+B20*ID규칙_비경_조건_그룹_단위+COUNTIF($B$4:B20,B20)</f>
        <v>1141</v>
      </c>
      <c r="B20" s="148">
        <v>14</v>
      </c>
      <c r="C20" s="148">
        <v>2</v>
      </c>
      <c r="D20" s="148">
        <v>116</v>
      </c>
      <c r="E20" s="51" t="str">
        <f>VLOOKUP(C20,INDEX_ABYSS!$B$101:$C$109,2,0)&amp;IF(C20&gt;=3," "&amp;D20&amp;VLOOKUP(C20,INDEX_ABYSS!$B$101:$D$109,3,0),"")&amp;IFERROR(": &lt;"&amp;VLOOKUP(D20,QUEST!A:C,3,0)&amp;"&gt;","")</f>
        <v>비경 발견: &lt;천둥 연산 밀궁&gt;</v>
      </c>
      <c r="F20" s="147" t="s">
        <v>86</v>
      </c>
    </row>
    <row r="21" spans="1:6">
      <c r="A21" s="148">
        <f>1000+B21*ID규칙_비경_조건_그룹_단위+COUNTIF($B$4:B21,B21)</f>
        <v>1151</v>
      </c>
      <c r="B21" s="148">
        <v>15</v>
      </c>
      <c r="C21" s="148">
        <v>1</v>
      </c>
      <c r="D21" s="148">
        <v>104</v>
      </c>
      <c r="E21" s="51" t="str">
        <f>VLOOKUP(C21,INDEX_ABYSS!$B$101:$C$109,2,0)&amp;IF(C21&gt;=3," "&amp;D21&amp;VLOOKUP(C21,INDEX_ABYSS!$B$101:$D$109,3,0),"")&amp;IFERROR(": &lt;"&amp;VLOOKUP(D21,QUEST!A:C,3,0)&amp;"&gt;","")</f>
        <v>선행 임무 달성: &lt;마신 임무: 제2장·제1막 「이도 탈출 계획」&gt;</v>
      </c>
      <c r="F21" s="147" t="s">
        <v>87</v>
      </c>
    </row>
    <row r="22" spans="1:6">
      <c r="A22" s="148">
        <f>1000+B22*ID규칙_비경_조건_그룹_단위+COUNTIF($B$4:B22,B22)</f>
        <v>1161</v>
      </c>
      <c r="B22" s="148">
        <v>16</v>
      </c>
      <c r="C22" s="148">
        <v>2</v>
      </c>
      <c r="D22" s="148">
        <v>117</v>
      </c>
      <c r="E22" s="51" t="str">
        <f>VLOOKUP(C22,INDEX_ABYSS!$B$101:$C$109,2,0)&amp;IF(C22&gt;=3," "&amp;D22&amp;VLOOKUP(C22,INDEX_ABYSS!$B$101:$D$109,3,0),"")&amp;IFERROR(": &lt;"&amp;VLOOKUP(D22,QUEST!A:C,3,0)&amp;"&gt;","")</f>
        <v>비경 발견: &lt;유정의 탑&gt;</v>
      </c>
      <c r="F22" s="147" t="s">
        <v>88</v>
      </c>
    </row>
    <row r="23" spans="1:6">
      <c r="A23" s="148">
        <f>1000+B23*ID규칙_비경_조건_그룹_단위+COUNTIF($B$4:B23,B23)</f>
        <v>1171</v>
      </c>
      <c r="B23" s="148">
        <v>17</v>
      </c>
      <c r="C23" s="148">
        <v>2</v>
      </c>
      <c r="D23" s="148">
        <v>118</v>
      </c>
      <c r="E23" s="51" t="str">
        <f>VLOOKUP(C23,INDEX_ABYSS!$B$101:$C$109,2,0)&amp;IF(C23&gt;=3," "&amp;D23&amp;VLOOKUP(C23,INDEX_ABYSS!$B$101:$D$109,3,0),"")&amp;IFERROR(": &lt;"&amp;VLOOKUP(D23,QUEST!A:C,3,0)&amp;"&gt;","")</f>
        <v>비경 발견: &lt;잊혀진 협곡&gt;</v>
      </c>
      <c r="F23" s="147" t="s">
        <v>89</v>
      </c>
    </row>
    <row r="24" spans="1:6">
      <c r="A24" s="148">
        <f>1000+B24*ID규칙_비경_조건_그룹_단위+COUNTIF($B$4:B24,B24)</f>
        <v>1181</v>
      </c>
      <c r="B24" s="148">
        <v>18</v>
      </c>
      <c r="C24" s="148">
        <v>7</v>
      </c>
      <c r="D24" s="148">
        <v>8</v>
      </c>
      <c r="E24" s="51" t="str">
        <f>VLOOKUP(C24,INDEX_ABYSS!$B$101:$C$109,2,0)&amp;IF(C24&gt;=3," "&amp;D24&amp;VLOOKUP(C24,INDEX_ABYSS!$B$101:$D$109,3,0),"")&amp;IFERROR(": &lt;"&amp;VLOOKUP(D24,QUEST!A:C,3,0)&amp;"&gt;","")</f>
        <v>몬스터 처치 8마리</v>
      </c>
      <c r="F24" s="147" t="s">
        <v>90</v>
      </c>
    </row>
    <row r="25" spans="1:6">
      <c r="A25" s="148">
        <f>1000+B25*ID규칙_비경_조건_그룹_단위+COUNTIF($B$4:B25,B25)</f>
        <v>1182</v>
      </c>
      <c r="B25" s="148">
        <v>18</v>
      </c>
      <c r="C25" s="148">
        <v>8</v>
      </c>
      <c r="D25" s="148">
        <v>1</v>
      </c>
      <c r="E25" s="51" t="str">
        <f>VLOOKUP(C25,INDEX_ABYSS!$B$101:$C$109,2,0)&amp;IF(C25&gt;=3," "&amp;D25&amp;VLOOKUP(C25,INDEX_ABYSS!$B$101:$D$109,3,0),"")&amp;IFERROR(": &lt;"&amp;VLOOKUP(D25,QUEST!A:C,3,0)&amp;"&gt;","")</f>
        <v>보물 상자 오픈 1개</v>
      </c>
      <c r="F25" s="147" t="s">
        <v>90</v>
      </c>
    </row>
    <row r="26" spans="1:6">
      <c r="A26" s="148">
        <f>1000+B26*ID규칙_비경_조건_그룹_단위+COUNTIF($B$4:B26,B26)</f>
        <v>1183</v>
      </c>
      <c r="B26" s="148">
        <v>18</v>
      </c>
      <c r="C26" s="148">
        <v>4</v>
      </c>
      <c r="D26" s="148">
        <v>3</v>
      </c>
      <c r="E26" s="51" t="str">
        <f>VLOOKUP(C26,INDEX_ABYSS!$B$101:$C$109,2,0)&amp;IF(C26&gt;=3," "&amp;D26&amp;VLOOKUP(C26,INDEX_ABYSS!$B$101:$D$109,3,0),"")&amp;IFERROR(": &lt;"&amp;VLOOKUP(D26,QUEST!A:C,3,0)&amp;"&gt;","")</f>
        <v>퍼즐: 정령 기둥 활성화 3개</v>
      </c>
      <c r="F26" s="147" t="s">
        <v>90</v>
      </c>
    </row>
    <row r="27" spans="1:6">
      <c r="A27" s="148">
        <f>1000+B27*ID규칙_비경_조건_그룹_단위+COUNTIF($B$4:B27,B27)</f>
        <v>1191</v>
      </c>
      <c r="B27" s="148">
        <v>19</v>
      </c>
      <c r="C27" s="148">
        <v>2</v>
      </c>
      <c r="D27" s="148">
        <v>119</v>
      </c>
      <c r="E27" s="51" t="str">
        <f>VLOOKUP(C27,INDEX_ABYSS!$B$101:$C$109,2,0)&amp;IF(C27&gt;=3," "&amp;D27&amp;VLOOKUP(C27,INDEX_ABYSS!$B$101:$D$109,3,0),"")&amp;IFERROR(": &lt;"&amp;VLOOKUP(D27,QUEST!A:C,3,0)&amp;"&gt;","")</f>
        <v>비경 발견: &lt;보랏빛 정원&gt;</v>
      </c>
      <c r="F27" s="147" t="s">
        <v>91</v>
      </c>
    </row>
    <row r="28" spans="1:6">
      <c r="A28" s="148">
        <f>1000+B28*ID규칙_비경_조건_그룹_단위+COUNTIF($B$4:B28,B28)</f>
        <v>1201</v>
      </c>
      <c r="B28" s="148">
        <v>20</v>
      </c>
      <c r="C28" s="148">
        <v>2</v>
      </c>
      <c r="D28" s="148">
        <v>120</v>
      </c>
      <c r="E28" s="51" t="str">
        <f>VLOOKUP(C28,INDEX_ABYSS!$B$101:$C$109,2,0)&amp;IF(C28&gt;=3," "&amp;D28&amp;VLOOKUP(C28,INDEX_ABYSS!$B$101:$D$109,3,0),"")&amp;IFERROR(": &lt;"&amp;VLOOKUP(D28,QUEST!A:C,3,0)&amp;"&gt;","")</f>
        <v>비경 발견: &lt;무지의 탑&gt;</v>
      </c>
      <c r="F28" s="147" t="s">
        <v>92</v>
      </c>
    </row>
    <row r="29" spans="1:6">
      <c r="A29" s="148">
        <f>1000+B29*ID규칙_비경_조건_그룹_단위+COUNTIF($B$4:B29,B29)</f>
        <v>1211</v>
      </c>
      <c r="B29" s="148">
        <v>21</v>
      </c>
      <c r="C29" s="148">
        <v>1</v>
      </c>
      <c r="D29" s="148">
        <v>103</v>
      </c>
      <c r="E29" s="51" t="str">
        <f>VLOOKUP(C29,INDEX_ABYSS!$B$101:$C$109,2,0)&amp;IF(C29&gt;=3," "&amp;D29&amp;VLOOKUP(C29,INDEX_ABYSS!$B$101:$D$109,3,0),"")&amp;IFERROR(": &lt;"&amp;VLOOKUP(D29,QUEST!A:C,3,0)&amp;"&gt;","")</f>
        <v>선행 임무 달성: &lt;마신 임무 프롤로그·제3막 「드래곤과 자유의 노래」&gt;</v>
      </c>
      <c r="F29" s="147" t="s">
        <v>135</v>
      </c>
    </row>
    <row r="30" spans="1:6">
      <c r="A30" s="148">
        <f>1000+B30*ID규칙_비경_조건_그룹_단위+COUNTIF($B$4:B30,B30)</f>
        <v>1221</v>
      </c>
      <c r="B30" s="148">
        <v>22</v>
      </c>
      <c r="C30" s="148">
        <v>1</v>
      </c>
      <c r="D30" s="148">
        <v>105</v>
      </c>
      <c r="E30" s="51" t="str">
        <f>VLOOKUP(C30,INDEX_ABYSS!$B$101:$C$109,2,0)&amp;IF(C30&gt;=3," "&amp;D30&amp;VLOOKUP(C30,INDEX_ABYSS!$B$101:$D$109,3,0),"")&amp;IFERROR(": &lt;"&amp;VLOOKUP(D30,QUEST!A:C,3,0)&amp;"&gt;","")</f>
        <v>선행 임무 달성: &lt;마신 임무: 제1장·제3막 「다가오는 객성」&gt;</v>
      </c>
      <c r="F30" s="147" t="s">
        <v>136</v>
      </c>
    </row>
    <row r="31" spans="1:6">
      <c r="A31" s="148">
        <f>1000+B31*ID규칙_비경_조건_그룹_단위+COUNTIF($B$4:B31,B31)</f>
        <v>1231</v>
      </c>
      <c r="B31" s="148">
        <v>23</v>
      </c>
      <c r="C31" s="148">
        <v>1</v>
      </c>
      <c r="D31" s="148">
        <v>106</v>
      </c>
      <c r="E31" s="51" t="str">
        <f>VLOOKUP(C31,INDEX_ABYSS!$B$101:$C$109,2,0)&amp;IF(C31&gt;=3," "&amp;D31&amp;VLOOKUP(C31,INDEX_ABYSS!$B$101:$D$109,3,0),"")&amp;IFERROR(": &lt;"&amp;VLOOKUP(D31,QUEST!A:C,3,0)&amp;"&gt;","")</f>
        <v>선행 임무 달성: &lt;옛 이야기의 장: 제2막 「굳은 심지」&gt;</v>
      </c>
      <c r="F31" s="147" t="s">
        <v>140</v>
      </c>
    </row>
    <row r="32" spans="1:6">
      <c r="A32" s="148">
        <f>1000+B32*ID규칙_비경_조건_그룹_단위+COUNTIF($B$4:B32,B32)</f>
        <v>1241</v>
      </c>
      <c r="B32" s="148">
        <v>24</v>
      </c>
      <c r="C32" s="148">
        <v>1</v>
      </c>
      <c r="D32" s="148">
        <v>107</v>
      </c>
      <c r="E32" s="51" t="str">
        <f>VLOOKUP(C32,INDEX_ABYSS!$B$101:$C$109,2,0)&amp;IF(C32&gt;=3," "&amp;D32&amp;VLOOKUP(C32,INDEX_ABYSS!$B$101:$D$109,3,0),"")&amp;IFERROR(": &lt;"&amp;VLOOKUP(D32,QUEST!A:C,3,0)&amp;"&gt;","")</f>
        <v>선행 임무 달성: &lt;마신 임무: 제2장·제3막 「천수백안의 세상」&gt;</v>
      </c>
      <c r="F32" s="147" t="s">
        <v>137</v>
      </c>
    </row>
    <row r="33" spans="1:6">
      <c r="A33" s="148">
        <f>1000+B33*ID규칙_비경_조건_그룹_단위+COUNTIF($B$4:B33,B33)</f>
        <v>1251</v>
      </c>
      <c r="B33" s="148">
        <v>25</v>
      </c>
      <c r="C33" s="148">
        <v>1</v>
      </c>
      <c r="D33" s="148">
        <v>108</v>
      </c>
      <c r="E33" s="51" t="str">
        <f>VLOOKUP(C33,INDEX_ABYSS!$B$101:$C$109,2,0)&amp;IF(C33&gt;=3," "&amp;D33&amp;VLOOKUP(C33,INDEX_ABYSS!$B$101:$D$109,3,0),"")&amp;IFERROR(": &lt;"&amp;VLOOKUP(D33,QUEST!A:C,3,0)&amp;"&gt;","")</f>
        <v>선행 임무 달성: &lt;천하인의 장: 제2막 「찰나의 꿈」&gt;</v>
      </c>
      <c r="F33" s="147" t="s">
        <v>138</v>
      </c>
    </row>
    <row r="34" spans="1:6">
      <c r="A34" s="148">
        <f>1000+B34*ID규칙_비경_조건_그룹_단위+COUNTIF($B$4:B34,B34)</f>
        <v>1261</v>
      </c>
      <c r="B34" s="148">
        <v>26</v>
      </c>
      <c r="C34" s="148">
        <v>1</v>
      </c>
      <c r="D34" s="148">
        <v>109</v>
      </c>
      <c r="E34" s="51" t="str">
        <f>VLOOKUP(C34,INDEX_ABYSS!$B$101:$C$109,2,0)&amp;IF(C34&gt;=3," "&amp;D34&amp;VLOOKUP(C34,INDEX_ABYSS!$B$101:$D$109,3,0),"")&amp;IFERROR(": &lt;"&amp;VLOOKUP(D34,QUEST!A:C,3,0)&amp;"&gt;","")</f>
        <v>선행 임무 달성: &lt;마신 임무: 제3장·제5막 「허공의 선동, 타오르는 겁화」&gt;</v>
      </c>
      <c r="F34" s="147" t="s">
        <v>139</v>
      </c>
    </row>
  </sheetData>
  <phoneticPr fontId="3" type="noConversion"/>
  <conditionalFormatting sqref="A4:A34">
    <cfRule type="duplicateValues" dxfId="12"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3"/>
  <sheetViews>
    <sheetView showGridLines="0" zoomScaleNormal="100" workbookViewId="0">
      <pane ySplit="3" topLeftCell="A4" activePane="bottomLeft" state="frozen"/>
      <selection pane="bottomLeft" activeCell="B4" sqref="B4"/>
    </sheetView>
  </sheetViews>
  <sheetFormatPr defaultRowHeight="16.5"/>
  <cols>
    <col min="1" max="1" width="8.25" customWidth="1"/>
    <col min="2" max="2" width="15.75" customWidth="1"/>
    <col min="3" max="3" width="39.75" customWidth="1"/>
  </cols>
  <sheetData>
    <row r="1" spans="1:9">
      <c r="A1" s="4" t="s">
        <v>1</v>
      </c>
      <c r="B1" s="4" t="s">
        <v>2470</v>
      </c>
      <c r="C1" s="4" t="s">
        <v>1873</v>
      </c>
    </row>
    <row r="2" spans="1:9">
      <c r="A2" s="2" t="s">
        <v>0</v>
      </c>
      <c r="B2" s="2" t="s">
        <v>2471</v>
      </c>
      <c r="C2" s="2" t="s">
        <v>2471</v>
      </c>
    </row>
    <row r="3" spans="1:9">
      <c r="A3" s="3" t="s">
        <v>5</v>
      </c>
      <c r="B3" s="3" t="s">
        <v>6</v>
      </c>
      <c r="C3" s="3" t="s">
        <v>145</v>
      </c>
    </row>
    <row r="4" spans="1:9">
      <c r="A4" s="148">
        <v>101</v>
      </c>
      <c r="B4" s="148" t="str">
        <f t="shared" ref="B4:B23" si="0">"QUEST_NAME_"&amp;A4</f>
        <v>QUEST_NAME_101</v>
      </c>
      <c r="C4" s="51" t="s">
        <v>2473</v>
      </c>
      <c r="E4" s="108" t="s">
        <v>4259</v>
      </c>
    </row>
    <row r="5" spans="1:9">
      <c r="A5" s="148">
        <v>102</v>
      </c>
      <c r="B5" s="148" t="str">
        <f t="shared" si="0"/>
        <v>QUEST_NAME_102</v>
      </c>
      <c r="C5" s="51" t="s">
        <v>2474</v>
      </c>
    </row>
    <row r="6" spans="1:9">
      <c r="A6" s="148">
        <v>103</v>
      </c>
      <c r="B6" s="148" t="str">
        <f t="shared" si="0"/>
        <v>QUEST_NAME_103</v>
      </c>
      <c r="C6" s="51" t="s">
        <v>2475</v>
      </c>
      <c r="I6" s="10"/>
    </row>
    <row r="7" spans="1:9">
      <c r="A7" s="148">
        <v>104</v>
      </c>
      <c r="B7" s="148" t="str">
        <f t="shared" si="0"/>
        <v>QUEST_NAME_104</v>
      </c>
      <c r="C7" s="51" t="s">
        <v>2476</v>
      </c>
      <c r="I7" s="10"/>
    </row>
    <row r="8" spans="1:9">
      <c r="A8" s="148">
        <v>105</v>
      </c>
      <c r="B8" s="148" t="str">
        <f t="shared" si="0"/>
        <v>QUEST_NAME_105</v>
      </c>
      <c r="C8" s="51" t="s">
        <v>2477</v>
      </c>
      <c r="I8" s="10"/>
    </row>
    <row r="9" spans="1:9">
      <c r="A9" s="148">
        <v>106</v>
      </c>
      <c r="B9" s="148" t="str">
        <f t="shared" si="0"/>
        <v>QUEST_NAME_106</v>
      </c>
      <c r="C9" s="51" t="s">
        <v>2478</v>
      </c>
      <c r="I9" s="10"/>
    </row>
    <row r="10" spans="1:9">
      <c r="A10" s="148">
        <v>107</v>
      </c>
      <c r="B10" s="148" t="str">
        <f t="shared" si="0"/>
        <v>QUEST_NAME_107</v>
      </c>
      <c r="C10" s="51" t="s">
        <v>2479</v>
      </c>
      <c r="I10" s="10"/>
    </row>
    <row r="11" spans="1:9">
      <c r="A11" s="148">
        <v>108</v>
      </c>
      <c r="B11" s="148" t="str">
        <f t="shared" si="0"/>
        <v>QUEST_NAME_108</v>
      </c>
      <c r="C11" s="51" t="s">
        <v>2480</v>
      </c>
      <c r="I11" s="10"/>
    </row>
    <row r="12" spans="1:9">
      <c r="A12" s="148">
        <v>109</v>
      </c>
      <c r="B12" s="148" t="str">
        <f t="shared" si="0"/>
        <v>QUEST_NAME_109</v>
      </c>
      <c r="C12" s="51" t="s">
        <v>2481</v>
      </c>
      <c r="I12" s="10"/>
    </row>
    <row r="13" spans="1:9">
      <c r="A13" s="148">
        <v>110</v>
      </c>
      <c r="B13" s="148" t="str">
        <f t="shared" si="0"/>
        <v>QUEST_NAME_110</v>
      </c>
      <c r="C13" s="51" t="s">
        <v>2180</v>
      </c>
      <c r="I13" s="10"/>
    </row>
    <row r="14" spans="1:9">
      <c r="A14" s="148">
        <v>111</v>
      </c>
      <c r="B14" s="148" t="str">
        <f t="shared" si="0"/>
        <v>QUEST_NAME_111</v>
      </c>
      <c r="C14" s="51" t="s">
        <v>2181</v>
      </c>
      <c r="I14" s="10"/>
    </row>
    <row r="15" spans="1:9">
      <c r="A15" s="148">
        <v>112</v>
      </c>
      <c r="B15" s="148" t="str">
        <f t="shared" si="0"/>
        <v>QUEST_NAME_112</v>
      </c>
      <c r="C15" s="51" t="s">
        <v>2182</v>
      </c>
      <c r="I15" s="10"/>
    </row>
    <row r="16" spans="1:9">
      <c r="A16" s="148">
        <v>113</v>
      </c>
      <c r="B16" s="148" t="str">
        <f t="shared" si="0"/>
        <v>QUEST_NAME_113</v>
      </c>
      <c r="C16" s="51" t="s">
        <v>2184</v>
      </c>
      <c r="I16" s="10"/>
    </row>
    <row r="17" spans="1:9">
      <c r="A17" s="148">
        <v>114</v>
      </c>
      <c r="B17" s="148" t="str">
        <f t="shared" si="0"/>
        <v>QUEST_NAME_114</v>
      </c>
      <c r="C17" s="51" t="s">
        <v>2186</v>
      </c>
      <c r="I17" s="10"/>
    </row>
    <row r="18" spans="1:9">
      <c r="A18" s="148">
        <v>115</v>
      </c>
      <c r="B18" s="148" t="str">
        <f t="shared" si="0"/>
        <v>QUEST_NAME_115</v>
      </c>
      <c r="C18" s="51" t="s">
        <v>2190</v>
      </c>
    </row>
    <row r="19" spans="1:9">
      <c r="A19" s="148">
        <v>116</v>
      </c>
      <c r="B19" s="148" t="str">
        <f t="shared" si="0"/>
        <v>QUEST_NAME_116</v>
      </c>
      <c r="C19" s="51" t="s">
        <v>2193</v>
      </c>
    </row>
    <row r="20" spans="1:9">
      <c r="A20" s="148">
        <v>117</v>
      </c>
      <c r="B20" s="148" t="str">
        <f t="shared" si="0"/>
        <v>QUEST_NAME_117</v>
      </c>
      <c r="C20" s="51" t="s">
        <v>2195</v>
      </c>
    </row>
    <row r="21" spans="1:9">
      <c r="A21" s="148">
        <v>118</v>
      </c>
      <c r="B21" s="148" t="str">
        <f t="shared" si="0"/>
        <v>QUEST_NAME_118</v>
      </c>
      <c r="C21" s="51" t="s">
        <v>2196</v>
      </c>
    </row>
    <row r="22" spans="1:9">
      <c r="A22" s="148">
        <v>119</v>
      </c>
      <c r="B22" s="148" t="str">
        <f t="shared" si="0"/>
        <v>QUEST_NAME_119</v>
      </c>
      <c r="C22" s="51" t="s">
        <v>2198</v>
      </c>
    </row>
    <row r="23" spans="1:9">
      <c r="A23" s="148">
        <v>120</v>
      </c>
      <c r="B23" s="148" t="str">
        <f t="shared" si="0"/>
        <v>QUEST_NAME_120</v>
      </c>
      <c r="C23" s="51" t="s">
        <v>2199</v>
      </c>
    </row>
  </sheetData>
  <phoneticPr fontId="3" type="noConversion"/>
  <conditionalFormatting sqref="A4:A23">
    <cfRule type="duplicateValues" dxfId="11"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R248"/>
  <sheetViews>
    <sheetView showGridLines="0" zoomScaleNormal="100" workbookViewId="0">
      <pane ySplit="3" topLeftCell="A4" activePane="bottomLeft" state="frozen"/>
      <selection activeCell="M5" sqref="M5"/>
      <selection pane="bottomLeft" activeCell="A4" sqref="A4"/>
    </sheetView>
  </sheetViews>
  <sheetFormatPr defaultRowHeight="16.5"/>
  <cols>
    <col min="1" max="1" width="9.625" customWidth="1"/>
    <col min="2" max="2" width="13.625" bestFit="1" customWidth="1"/>
    <col min="3" max="3" width="14" customWidth="1"/>
    <col min="4" max="4" width="11" bestFit="1" customWidth="1"/>
    <col min="5" max="5" width="11.5" bestFit="1" customWidth="1"/>
    <col min="6" max="6" width="12.625" bestFit="1" customWidth="1"/>
    <col min="7" max="7" width="8.125" bestFit="1" customWidth="1"/>
    <col min="8" max="8" width="15.875" bestFit="1" customWidth="1"/>
    <col min="9" max="9" width="21.75" bestFit="1" customWidth="1"/>
    <col min="10" max="10" width="45.125" customWidth="1"/>
    <col min="11" max="11" width="33" bestFit="1" customWidth="1"/>
    <col min="12" max="12" width="31.125" bestFit="1" customWidth="1"/>
    <col min="13" max="13" width="40.25" bestFit="1" customWidth="1"/>
    <col min="14" max="14" width="20.875" customWidth="1"/>
    <col min="15" max="15" width="32.5" customWidth="1"/>
    <col min="16" max="36" width="5.75" customWidth="1"/>
  </cols>
  <sheetData>
    <row r="1" spans="1:18">
      <c r="A1" s="4" t="s">
        <v>1</v>
      </c>
      <c r="B1" s="4" t="s">
        <v>211</v>
      </c>
      <c r="C1" s="4" t="s">
        <v>167</v>
      </c>
      <c r="D1" s="4" t="s">
        <v>141</v>
      </c>
      <c r="E1" s="4" t="s">
        <v>170</v>
      </c>
      <c r="F1" s="4" t="s">
        <v>173</v>
      </c>
      <c r="G1" s="4" t="s">
        <v>176</v>
      </c>
      <c r="H1" s="4" t="s">
        <v>927</v>
      </c>
      <c r="I1" s="4" t="s">
        <v>144</v>
      </c>
      <c r="J1" s="4" t="s">
        <v>1292</v>
      </c>
      <c r="K1" s="4" t="s">
        <v>1293</v>
      </c>
      <c r="L1" s="60" t="s">
        <v>60</v>
      </c>
    </row>
    <row r="2" spans="1:18">
      <c r="A2" s="2" t="s">
        <v>0</v>
      </c>
      <c r="B2" s="2" t="s">
        <v>231</v>
      </c>
      <c r="C2" s="2" t="s">
        <v>100</v>
      </c>
      <c r="D2" s="2" t="s">
        <v>102</v>
      </c>
      <c r="E2" s="2" t="s">
        <v>6286</v>
      </c>
      <c r="F2" s="2" t="s">
        <v>174</v>
      </c>
      <c r="G2" s="2" t="s">
        <v>177</v>
      </c>
      <c r="H2" s="2" t="s">
        <v>175</v>
      </c>
      <c r="I2" s="2" t="s">
        <v>142</v>
      </c>
      <c r="J2" s="2" t="s">
        <v>100</v>
      </c>
      <c r="K2" s="2" t="s">
        <v>102</v>
      </c>
      <c r="L2" s="61" t="s">
        <v>14</v>
      </c>
    </row>
    <row r="3" spans="1:18">
      <c r="A3" s="3" t="s">
        <v>5</v>
      </c>
      <c r="B3" s="3" t="s">
        <v>5</v>
      </c>
      <c r="C3" s="3" t="s">
        <v>5</v>
      </c>
      <c r="D3" s="3" t="s">
        <v>5</v>
      </c>
      <c r="E3" s="3" t="s">
        <v>5</v>
      </c>
      <c r="F3" s="3" t="s">
        <v>5</v>
      </c>
      <c r="G3" s="3" t="s">
        <v>5</v>
      </c>
      <c r="H3" s="3" t="s">
        <v>5</v>
      </c>
      <c r="I3" s="3" t="s">
        <v>6</v>
      </c>
      <c r="J3" s="3" t="s">
        <v>145</v>
      </c>
      <c r="K3" s="3" t="s">
        <v>145</v>
      </c>
      <c r="L3" s="62" t="s">
        <v>145</v>
      </c>
    </row>
    <row r="4" spans="1:18">
      <c r="A4" s="147">
        <f>10000+B4*ID규칙_지맥_이상_그룹_단위+COUNTIF($B$4:B4,B4)</f>
        <v>10011</v>
      </c>
      <c r="B4" s="147">
        <v>1</v>
      </c>
      <c r="C4" s="147">
        <v>2</v>
      </c>
      <c r="D4" s="147">
        <v>9</v>
      </c>
      <c r="E4" s="147">
        <v>0</v>
      </c>
      <c r="F4" s="147">
        <v>0</v>
      </c>
      <c r="G4" s="147">
        <v>0</v>
      </c>
      <c r="H4" s="147">
        <v>0</v>
      </c>
      <c r="I4" s="147" t="str">
        <f t="shared" ref="I4:I39" si="0">"PENALTY_OPTION_DESC_"&amp;B4</f>
        <v>PENALTY_OPTION_DESC_1</v>
      </c>
      <c r="J4" s="11" t="str">
        <f>IF(C4=0,"-",VLOOKUP(C4,컨디션_타입,2,0))</f>
        <v>융해 반응 시</v>
      </c>
      <c r="K4" s="51" t="str">
        <f t="shared" ref="K4:K35" si="1">VLOOKUP(D4,옵션_타입,2,0)&amp;IF(F4=0,"",IF(E4=0,F4," "&amp;F4/100&amp;"%"))&amp;IF(G4=0,"",(IF(H4&gt;=1," ["&amp;G4/1000&amp;"초마다 ",(IF(H4&gt;=1,G4," ["&amp;G4/1000&amp;"초 동안]"))))&amp;IF(H4=0,"",H4&amp;"회]"))</f>
        <v>에너지 블라스트 방출</v>
      </c>
      <c r="L4" s="5" t="s">
        <v>8</v>
      </c>
      <c r="M4" s="1"/>
      <c r="N4" s="1"/>
      <c r="O4" s="1"/>
      <c r="P4" s="1"/>
      <c r="Q4" s="1"/>
    </row>
    <row r="5" spans="1:18">
      <c r="A5" s="147">
        <f>10000+B5*ID규칙_지맥_이상_그룹_단위+COUNTIF($B$4:B5,B5)</f>
        <v>10021</v>
      </c>
      <c r="B5" s="147">
        <v>2</v>
      </c>
      <c r="C5" s="147">
        <v>3</v>
      </c>
      <c r="D5" s="147">
        <v>9</v>
      </c>
      <c r="E5" s="147">
        <v>0</v>
      </c>
      <c r="F5" s="147">
        <v>0</v>
      </c>
      <c r="G5" s="147">
        <v>0</v>
      </c>
      <c r="H5" s="147">
        <v>0</v>
      </c>
      <c r="I5" s="147" t="str">
        <f t="shared" si="0"/>
        <v>PENALTY_OPTION_DESC_2</v>
      </c>
      <c r="J5" s="11" t="str">
        <f t="shared" ref="J5:J35" si="2">IF(C5=0,"-",VLOOKUP(C5,컨디션_타입,2,0))</f>
        <v>과부하 반응 시</v>
      </c>
      <c r="K5" s="51" t="str">
        <f t="shared" si="1"/>
        <v>에너지 블라스트 방출</v>
      </c>
      <c r="L5" s="5" t="s">
        <v>9</v>
      </c>
      <c r="M5" s="1"/>
      <c r="N5" s="1"/>
      <c r="O5" s="1"/>
      <c r="P5" s="1"/>
      <c r="Q5" s="1"/>
    </row>
    <row r="6" spans="1:18">
      <c r="A6" s="147">
        <f>10000+B6*ID규칙_지맥_이상_그룹_단위+COUNTIF($B$4:B6,B6)</f>
        <v>10022</v>
      </c>
      <c r="B6" s="147">
        <v>2</v>
      </c>
      <c r="C6" s="147">
        <v>4</v>
      </c>
      <c r="D6" s="147">
        <v>11</v>
      </c>
      <c r="E6" s="147">
        <v>0</v>
      </c>
      <c r="F6" s="147">
        <v>0</v>
      </c>
      <c r="G6" s="147">
        <v>0</v>
      </c>
      <c r="H6" s="147">
        <v>0</v>
      </c>
      <c r="I6" s="147" t="str">
        <f t="shared" si="0"/>
        <v>PENALTY_OPTION_DESC_2</v>
      </c>
      <c r="J6" s="11" t="str">
        <f t="shared" si="2"/>
        <v>초전도 반응 시</v>
      </c>
      <c r="K6" s="51" t="str">
        <f t="shared" si="1"/>
        <v>고에너지 타격</v>
      </c>
      <c r="L6" s="5" t="s">
        <v>9</v>
      </c>
      <c r="M6" s="1"/>
      <c r="N6" s="1"/>
      <c r="O6" s="1"/>
      <c r="P6" s="1"/>
      <c r="Q6" s="1"/>
    </row>
    <row r="7" spans="1:18">
      <c r="A7" s="147">
        <f>10000+B7*ID규칙_지맥_이상_그룹_단위+COUNTIF($B$4:B7,B7)</f>
        <v>10031</v>
      </c>
      <c r="B7" s="147">
        <v>3</v>
      </c>
      <c r="C7" s="147">
        <v>2</v>
      </c>
      <c r="D7" s="147">
        <v>9</v>
      </c>
      <c r="E7" s="147">
        <v>0</v>
      </c>
      <c r="F7" s="147">
        <v>0</v>
      </c>
      <c r="G7" s="147">
        <v>0</v>
      </c>
      <c r="H7" s="147">
        <v>0</v>
      </c>
      <c r="I7" s="147" t="str">
        <f t="shared" si="0"/>
        <v>PENALTY_OPTION_DESC_3</v>
      </c>
      <c r="J7" s="11" t="str">
        <f t="shared" si="2"/>
        <v>융해 반응 시</v>
      </c>
      <c r="K7" s="51" t="str">
        <f t="shared" si="1"/>
        <v>에너지 블라스트 방출</v>
      </c>
      <c r="L7" s="5" t="s">
        <v>10</v>
      </c>
      <c r="N7" s="1"/>
      <c r="O7" s="1"/>
      <c r="P7" s="1"/>
      <c r="Q7" s="1"/>
      <c r="R7" s="1"/>
    </row>
    <row r="8" spans="1:18">
      <c r="A8" s="147">
        <f>10000+B8*ID규칙_지맥_이상_그룹_단위+COUNTIF($B$4:B8,B8)</f>
        <v>10032</v>
      </c>
      <c r="B8" s="147">
        <v>3</v>
      </c>
      <c r="C8" s="147">
        <v>4</v>
      </c>
      <c r="D8" s="147">
        <v>11</v>
      </c>
      <c r="E8" s="147">
        <v>0</v>
      </c>
      <c r="F8" s="147">
        <v>0</v>
      </c>
      <c r="G8" s="147">
        <v>0</v>
      </c>
      <c r="H8" s="147">
        <v>0</v>
      </c>
      <c r="I8" s="147" t="str">
        <f t="shared" si="0"/>
        <v>PENALTY_OPTION_DESC_3</v>
      </c>
      <c r="J8" s="11" t="str">
        <f t="shared" si="2"/>
        <v>초전도 반응 시</v>
      </c>
      <c r="K8" s="51" t="str">
        <f t="shared" si="1"/>
        <v>고에너지 타격</v>
      </c>
      <c r="L8" s="5" t="s">
        <v>10</v>
      </c>
      <c r="N8" s="1"/>
      <c r="O8" s="1"/>
      <c r="P8" s="1"/>
      <c r="Q8" s="1"/>
      <c r="R8" s="1"/>
    </row>
    <row r="9" spans="1:18">
      <c r="A9" s="147">
        <f>10000+B9*ID규칙_지맥_이상_그룹_단위+COUNTIF($B$4:B9,B9)</f>
        <v>10041</v>
      </c>
      <c r="B9" s="147">
        <v>4</v>
      </c>
      <c r="C9" s="149">
        <v>1</v>
      </c>
      <c r="D9" s="147">
        <v>9</v>
      </c>
      <c r="E9" s="147">
        <v>0</v>
      </c>
      <c r="F9" s="147">
        <v>0</v>
      </c>
      <c r="G9" s="147">
        <v>0</v>
      </c>
      <c r="H9" s="147">
        <v>0</v>
      </c>
      <c r="I9" s="147" t="str">
        <f t="shared" si="0"/>
        <v>PENALTY_OPTION_DESC_4</v>
      </c>
      <c r="J9" s="11" t="str">
        <f t="shared" si="2"/>
        <v>증발 반응 시</v>
      </c>
      <c r="K9" s="51" t="str">
        <f t="shared" si="1"/>
        <v>에너지 블라스트 방출</v>
      </c>
      <c r="L9" s="5" t="s">
        <v>11</v>
      </c>
      <c r="M9" s="1"/>
      <c r="N9" s="1"/>
      <c r="O9" s="1"/>
      <c r="P9" s="1"/>
      <c r="Q9" s="1"/>
      <c r="R9" s="1"/>
    </row>
    <row r="10" spans="1:18">
      <c r="A10" s="147">
        <f>10000+B10*ID규칙_지맥_이상_그룹_단위+COUNTIF($B$4:B10,B10)</f>
        <v>10042</v>
      </c>
      <c r="B10" s="147">
        <v>4</v>
      </c>
      <c r="C10" s="149">
        <v>5</v>
      </c>
      <c r="D10" s="147">
        <v>11</v>
      </c>
      <c r="E10" s="147">
        <v>0</v>
      </c>
      <c r="F10" s="147">
        <v>0</v>
      </c>
      <c r="G10" s="147">
        <v>0</v>
      </c>
      <c r="H10" s="147">
        <v>0</v>
      </c>
      <c r="I10" s="147" t="str">
        <f t="shared" si="0"/>
        <v>PENALTY_OPTION_DESC_4</v>
      </c>
      <c r="J10" s="11" t="str">
        <f t="shared" si="2"/>
        <v>감전 반응 시</v>
      </c>
      <c r="K10" s="51" t="str">
        <f t="shared" si="1"/>
        <v>고에너지 타격</v>
      </c>
      <c r="L10" s="5" t="s">
        <v>11</v>
      </c>
    </row>
    <row r="11" spans="1:18">
      <c r="A11" s="147">
        <f>10000+B11*ID규칙_지맥_이상_그룹_단위+COUNTIF($B$4:B11,B11)</f>
        <v>10051</v>
      </c>
      <c r="B11" s="147">
        <v>5</v>
      </c>
      <c r="C11" s="149">
        <v>2</v>
      </c>
      <c r="D11" s="147">
        <v>9</v>
      </c>
      <c r="E11" s="147">
        <v>0</v>
      </c>
      <c r="F11" s="147">
        <v>0</v>
      </c>
      <c r="G11" s="147">
        <v>0</v>
      </c>
      <c r="H11" s="147">
        <v>0</v>
      </c>
      <c r="I11" s="147" t="str">
        <f t="shared" si="0"/>
        <v>PENALTY_OPTION_DESC_5</v>
      </c>
      <c r="J11" s="11" t="str">
        <f t="shared" si="2"/>
        <v>융해 반응 시</v>
      </c>
      <c r="K11" s="51" t="str">
        <f t="shared" si="1"/>
        <v>에너지 블라스트 방출</v>
      </c>
      <c r="L11" s="5" t="s">
        <v>13</v>
      </c>
    </row>
    <row r="12" spans="1:18">
      <c r="A12" s="147">
        <f>10000+B12*ID규칙_지맥_이상_그룹_단위+COUNTIF($B$4:B12,B12)</f>
        <v>10052</v>
      </c>
      <c r="B12" s="149">
        <v>5</v>
      </c>
      <c r="C12" s="149">
        <v>4</v>
      </c>
      <c r="D12" s="149">
        <v>11</v>
      </c>
      <c r="E12" s="147">
        <v>0</v>
      </c>
      <c r="F12" s="147">
        <v>0</v>
      </c>
      <c r="G12" s="147">
        <v>0</v>
      </c>
      <c r="H12" s="147">
        <v>0</v>
      </c>
      <c r="I12" s="147" t="str">
        <f t="shared" si="0"/>
        <v>PENALTY_OPTION_DESC_5</v>
      </c>
      <c r="J12" s="11" t="str">
        <f t="shared" si="2"/>
        <v>초전도 반응 시</v>
      </c>
      <c r="K12" s="51" t="str">
        <f t="shared" si="1"/>
        <v>고에너지 타격</v>
      </c>
      <c r="L12" s="5" t="s">
        <v>13</v>
      </c>
    </row>
    <row r="13" spans="1:18">
      <c r="A13" s="147">
        <f>10000+B13*ID규칙_지맥_이상_그룹_단위+COUNTIF($B$4:B13,B13)</f>
        <v>10061</v>
      </c>
      <c r="B13" s="149">
        <v>6</v>
      </c>
      <c r="C13" s="149">
        <v>3</v>
      </c>
      <c r="D13" s="149">
        <v>9</v>
      </c>
      <c r="E13" s="147">
        <v>0</v>
      </c>
      <c r="F13" s="147">
        <v>0</v>
      </c>
      <c r="G13" s="147">
        <v>0</v>
      </c>
      <c r="H13" s="147">
        <v>0</v>
      </c>
      <c r="I13" s="147" t="str">
        <f t="shared" si="0"/>
        <v>PENALTY_OPTION_DESC_6</v>
      </c>
      <c r="J13" s="11" t="str">
        <f t="shared" si="2"/>
        <v>과부하 반응 시</v>
      </c>
      <c r="K13" s="51" t="str">
        <f t="shared" si="1"/>
        <v>에너지 블라스트 방출</v>
      </c>
      <c r="L13" s="5" t="s">
        <v>12</v>
      </c>
    </row>
    <row r="14" spans="1:18">
      <c r="A14" s="147">
        <f>10000+B14*ID규칙_지맥_이상_그룹_단위+COUNTIF($B$4:B14,B14)</f>
        <v>10062</v>
      </c>
      <c r="B14" s="149">
        <v>6</v>
      </c>
      <c r="C14" s="149">
        <v>4</v>
      </c>
      <c r="D14" s="149">
        <v>11</v>
      </c>
      <c r="E14" s="147">
        <v>0</v>
      </c>
      <c r="F14" s="147">
        <v>0</v>
      </c>
      <c r="G14" s="147">
        <v>0</v>
      </c>
      <c r="H14" s="147">
        <v>0</v>
      </c>
      <c r="I14" s="147" t="str">
        <f t="shared" si="0"/>
        <v>PENALTY_OPTION_DESC_6</v>
      </c>
      <c r="J14" s="11" t="str">
        <f t="shared" si="2"/>
        <v>초전도 반응 시</v>
      </c>
      <c r="K14" s="51" t="str">
        <f t="shared" si="1"/>
        <v>고에너지 타격</v>
      </c>
      <c r="L14" s="5" t="s">
        <v>12</v>
      </c>
    </row>
    <row r="15" spans="1:18">
      <c r="A15" s="147">
        <f>10000+B15*ID규칙_지맥_이상_그룹_단위+COUNTIF($B$4:B15,B15)</f>
        <v>10071</v>
      </c>
      <c r="B15" s="149">
        <v>7</v>
      </c>
      <c r="C15" s="149">
        <v>9</v>
      </c>
      <c r="D15" s="149">
        <v>13</v>
      </c>
      <c r="E15" s="149">
        <v>1</v>
      </c>
      <c r="F15" s="149">
        <v>7500</v>
      </c>
      <c r="G15" s="147">
        <v>0</v>
      </c>
      <c r="H15" s="147">
        <v>0</v>
      </c>
      <c r="I15" s="147" t="str">
        <f t="shared" si="0"/>
        <v>PENALTY_OPTION_DESC_7</v>
      </c>
      <c r="J15" s="11" t="str">
        <f t="shared" si="2"/>
        <v>파티 내 모든 캐릭터의</v>
      </c>
      <c r="K15" s="51" t="str">
        <f t="shared" si="1"/>
        <v>물리 피해 보너스 75%</v>
      </c>
      <c r="L15" s="5" t="s">
        <v>21</v>
      </c>
    </row>
    <row r="16" spans="1:18">
      <c r="A16" s="147">
        <f>10000+B16*ID규칙_지맥_이상_그룹_단위+COUNTIF($B$4:B16,B16)</f>
        <v>10081</v>
      </c>
      <c r="B16" s="149">
        <v>8</v>
      </c>
      <c r="C16" s="149">
        <v>9</v>
      </c>
      <c r="D16" s="149">
        <v>13</v>
      </c>
      <c r="E16" s="149">
        <v>1</v>
      </c>
      <c r="F16" s="149">
        <v>7500</v>
      </c>
      <c r="G16" s="147">
        <v>0</v>
      </c>
      <c r="H16" s="147">
        <v>0</v>
      </c>
      <c r="I16" s="147" t="str">
        <f t="shared" si="0"/>
        <v>PENALTY_OPTION_DESC_8</v>
      </c>
      <c r="J16" s="11" t="str">
        <f t="shared" si="2"/>
        <v>파티 내 모든 캐릭터의</v>
      </c>
      <c r="K16" s="51" t="str">
        <f t="shared" si="1"/>
        <v>물리 피해 보너스 75%</v>
      </c>
      <c r="L16" s="5" t="s">
        <v>22</v>
      </c>
    </row>
    <row r="17" spans="1:12">
      <c r="A17" s="147">
        <f>10000+B17*ID규칙_지맥_이상_그룹_단위+COUNTIF($B$4:B17,B17)</f>
        <v>10091</v>
      </c>
      <c r="B17" s="149">
        <v>9</v>
      </c>
      <c r="C17" s="149">
        <v>9</v>
      </c>
      <c r="D17" s="149">
        <v>13</v>
      </c>
      <c r="E17" s="149">
        <v>1</v>
      </c>
      <c r="F17" s="149">
        <v>7500</v>
      </c>
      <c r="G17" s="147">
        <v>0</v>
      </c>
      <c r="H17" s="147">
        <v>0</v>
      </c>
      <c r="I17" s="147" t="str">
        <f t="shared" si="0"/>
        <v>PENALTY_OPTION_DESC_9</v>
      </c>
      <c r="J17" s="11" t="str">
        <f t="shared" si="2"/>
        <v>파티 내 모든 캐릭터의</v>
      </c>
      <c r="K17" s="51" t="str">
        <f t="shared" si="1"/>
        <v>물리 피해 보너스 75%</v>
      </c>
      <c r="L17" s="5" t="s">
        <v>23</v>
      </c>
    </row>
    <row r="18" spans="1:12">
      <c r="A18" s="147">
        <f>10000+B18*ID규칙_지맥_이상_그룹_단위+COUNTIF($B$4:B18,B18)</f>
        <v>10101</v>
      </c>
      <c r="B18" s="149">
        <v>10</v>
      </c>
      <c r="C18" s="149">
        <v>9</v>
      </c>
      <c r="D18" s="149">
        <v>13</v>
      </c>
      <c r="E18" s="149">
        <v>1</v>
      </c>
      <c r="F18" s="149">
        <v>7500</v>
      </c>
      <c r="G18" s="147">
        <v>0</v>
      </c>
      <c r="H18" s="147">
        <v>0</v>
      </c>
      <c r="I18" s="147" t="str">
        <f t="shared" si="0"/>
        <v>PENALTY_OPTION_DESC_10</v>
      </c>
      <c r="J18" s="11" t="str">
        <f t="shared" si="2"/>
        <v>파티 내 모든 캐릭터의</v>
      </c>
      <c r="K18" s="51" t="str">
        <f t="shared" si="1"/>
        <v>물리 피해 보너스 75%</v>
      </c>
      <c r="L18" s="5" t="s">
        <v>24</v>
      </c>
    </row>
    <row r="19" spans="1:12">
      <c r="A19" s="147">
        <f>10000+B19*ID규칙_지맥_이상_그룹_단위+COUNTIF($B$4:B19,B19)</f>
        <v>10111</v>
      </c>
      <c r="B19" s="149">
        <v>11</v>
      </c>
      <c r="C19" s="149">
        <v>9</v>
      </c>
      <c r="D19" s="149">
        <v>13</v>
      </c>
      <c r="E19" s="149">
        <v>1</v>
      </c>
      <c r="F19" s="149">
        <v>7500</v>
      </c>
      <c r="G19" s="147">
        <v>0</v>
      </c>
      <c r="H19" s="147">
        <v>0</v>
      </c>
      <c r="I19" s="147" t="str">
        <f t="shared" si="0"/>
        <v>PENALTY_OPTION_DESC_11</v>
      </c>
      <c r="J19" s="11" t="str">
        <f t="shared" si="2"/>
        <v>파티 내 모든 캐릭터의</v>
      </c>
      <c r="K19" s="51" t="str">
        <f t="shared" si="1"/>
        <v>물리 피해 보너스 75%</v>
      </c>
      <c r="L19" s="5" t="s">
        <v>25</v>
      </c>
    </row>
    <row r="20" spans="1:12">
      <c r="A20" s="147">
        <f>10000+B20*ID규칙_지맥_이상_그룹_단위+COUNTIF($B$4:B20,B20)</f>
        <v>10121</v>
      </c>
      <c r="B20" s="149">
        <v>12</v>
      </c>
      <c r="C20" s="149">
        <v>5</v>
      </c>
      <c r="D20" s="149">
        <v>25</v>
      </c>
      <c r="E20" s="149">
        <v>1</v>
      </c>
      <c r="F20" s="149">
        <v>15000</v>
      </c>
      <c r="G20" s="147">
        <v>0</v>
      </c>
      <c r="H20" s="147">
        <v>0</v>
      </c>
      <c r="I20" s="147" t="str">
        <f t="shared" si="0"/>
        <v>PENALTY_OPTION_DESC_12</v>
      </c>
      <c r="J20" s="11" t="str">
        <f t="shared" si="2"/>
        <v>감전 반응 시</v>
      </c>
      <c r="K20" s="51" t="str">
        <f t="shared" si="1"/>
        <v>감전 반응 피해 증가 150%</v>
      </c>
      <c r="L20" s="5" t="s">
        <v>27</v>
      </c>
    </row>
    <row r="21" spans="1:12">
      <c r="A21" s="147">
        <f>10000+B21*ID규칙_지맥_이상_그룹_단위+COUNTIF($B$4:B21,B21)</f>
        <v>10131</v>
      </c>
      <c r="B21" s="149">
        <v>13</v>
      </c>
      <c r="C21" s="149">
        <v>3</v>
      </c>
      <c r="D21" s="149">
        <v>9</v>
      </c>
      <c r="E21" s="149">
        <v>0</v>
      </c>
      <c r="F21" s="149">
        <v>0</v>
      </c>
      <c r="G21" s="147">
        <v>0</v>
      </c>
      <c r="H21" s="147">
        <v>0</v>
      </c>
      <c r="I21" s="147" t="str">
        <f t="shared" si="0"/>
        <v>PENALTY_OPTION_DESC_13</v>
      </c>
      <c r="J21" s="11" t="str">
        <f t="shared" si="2"/>
        <v>과부하 반응 시</v>
      </c>
      <c r="K21" s="51" t="str">
        <f t="shared" si="1"/>
        <v>에너지 블라스트 방출</v>
      </c>
      <c r="L21" s="5" t="s">
        <v>28</v>
      </c>
    </row>
    <row r="22" spans="1:12">
      <c r="A22" s="147">
        <f>10000+B22*ID규칙_지맥_이상_그룹_단위+COUNTIF($B$4:B22,B22)</f>
        <v>10141</v>
      </c>
      <c r="B22" s="149">
        <v>14</v>
      </c>
      <c r="C22" s="149">
        <v>4</v>
      </c>
      <c r="D22" s="149">
        <v>9</v>
      </c>
      <c r="E22" s="149">
        <v>0</v>
      </c>
      <c r="F22" s="149">
        <v>0</v>
      </c>
      <c r="G22" s="147">
        <v>0</v>
      </c>
      <c r="H22" s="147">
        <v>0</v>
      </c>
      <c r="I22" s="147" t="str">
        <f t="shared" si="0"/>
        <v>PENALTY_OPTION_DESC_14</v>
      </c>
      <c r="J22" s="11" t="str">
        <f t="shared" si="2"/>
        <v>초전도 반응 시</v>
      </c>
      <c r="K22" s="51" t="str">
        <f t="shared" si="1"/>
        <v>에너지 블라스트 방출</v>
      </c>
      <c r="L22" s="5" t="s">
        <v>29</v>
      </c>
    </row>
    <row r="23" spans="1:12">
      <c r="A23" s="147">
        <f>10000+B23*ID규칙_지맥_이상_그룹_단위+COUNTIF($B$4:B23,B23)</f>
        <v>10151</v>
      </c>
      <c r="B23" s="149">
        <v>15</v>
      </c>
      <c r="C23" s="149">
        <v>5</v>
      </c>
      <c r="D23" s="149">
        <v>25</v>
      </c>
      <c r="E23" s="149">
        <v>1</v>
      </c>
      <c r="F23" s="149">
        <v>15000</v>
      </c>
      <c r="G23" s="147">
        <v>0</v>
      </c>
      <c r="H23" s="147">
        <v>0</v>
      </c>
      <c r="I23" s="147" t="str">
        <f t="shared" si="0"/>
        <v>PENALTY_OPTION_DESC_15</v>
      </c>
      <c r="J23" s="11" t="str">
        <f t="shared" si="2"/>
        <v>감전 반응 시</v>
      </c>
      <c r="K23" s="51" t="str">
        <f t="shared" si="1"/>
        <v>감전 반응 피해 증가 150%</v>
      </c>
      <c r="L23" s="5" t="s">
        <v>30</v>
      </c>
    </row>
    <row r="24" spans="1:12">
      <c r="A24" s="147">
        <f>10000+B24*ID규칙_지맥_이상_그룹_단위+COUNTIF($B$4:B24,B24)</f>
        <v>10161</v>
      </c>
      <c r="B24" s="149">
        <v>16</v>
      </c>
      <c r="C24" s="149">
        <v>3</v>
      </c>
      <c r="D24" s="149">
        <v>9</v>
      </c>
      <c r="E24" s="149">
        <v>0</v>
      </c>
      <c r="F24" s="149">
        <v>0</v>
      </c>
      <c r="G24" s="147">
        <v>0</v>
      </c>
      <c r="H24" s="147">
        <v>0</v>
      </c>
      <c r="I24" s="147" t="str">
        <f t="shared" si="0"/>
        <v>PENALTY_OPTION_DESC_16</v>
      </c>
      <c r="J24" s="11" t="str">
        <f t="shared" si="2"/>
        <v>과부하 반응 시</v>
      </c>
      <c r="K24" s="51" t="str">
        <f t="shared" si="1"/>
        <v>에너지 블라스트 방출</v>
      </c>
      <c r="L24" s="5" t="s">
        <v>31</v>
      </c>
    </row>
    <row r="25" spans="1:12">
      <c r="A25" s="147">
        <f>10000+B25*ID규칙_지맥_이상_그룹_단위+COUNTIF($B$4:B25,B25)</f>
        <v>10162</v>
      </c>
      <c r="B25" s="149">
        <v>16</v>
      </c>
      <c r="C25" s="149">
        <v>2</v>
      </c>
      <c r="D25" s="149">
        <v>11</v>
      </c>
      <c r="E25" s="149">
        <v>0</v>
      </c>
      <c r="F25" s="149">
        <v>0</v>
      </c>
      <c r="G25" s="147">
        <v>0</v>
      </c>
      <c r="H25" s="147">
        <v>0</v>
      </c>
      <c r="I25" s="147" t="str">
        <f t="shared" si="0"/>
        <v>PENALTY_OPTION_DESC_16</v>
      </c>
      <c r="J25" s="11" t="str">
        <f t="shared" si="2"/>
        <v>융해 반응 시</v>
      </c>
      <c r="K25" s="51" t="str">
        <f t="shared" si="1"/>
        <v>고에너지 타격</v>
      </c>
      <c r="L25" s="5" t="s">
        <v>31</v>
      </c>
    </row>
    <row r="26" spans="1:12">
      <c r="A26" s="147">
        <f>10000+B26*ID규칙_지맥_이상_그룹_단위+COUNTIF($B$4:B26,B26)</f>
        <v>10163</v>
      </c>
      <c r="B26" s="149">
        <v>16</v>
      </c>
      <c r="C26" s="149">
        <v>1</v>
      </c>
      <c r="D26" s="149">
        <v>11</v>
      </c>
      <c r="E26" s="149">
        <v>0</v>
      </c>
      <c r="F26" s="149">
        <v>0</v>
      </c>
      <c r="G26" s="147">
        <v>0</v>
      </c>
      <c r="H26" s="147">
        <v>0</v>
      </c>
      <c r="I26" s="147" t="str">
        <f t="shared" si="0"/>
        <v>PENALTY_OPTION_DESC_16</v>
      </c>
      <c r="J26" s="11" t="str">
        <f t="shared" si="2"/>
        <v>증발 반응 시</v>
      </c>
      <c r="K26" s="51" t="str">
        <f t="shared" si="1"/>
        <v>고에너지 타격</v>
      </c>
      <c r="L26" s="5" t="s">
        <v>31</v>
      </c>
    </row>
    <row r="27" spans="1:12">
      <c r="A27" s="147">
        <f>10000+B27*ID규칙_지맥_이상_그룹_단위+COUNTIF($B$4:B27,B27)</f>
        <v>10171</v>
      </c>
      <c r="B27" s="149">
        <v>17</v>
      </c>
      <c r="C27" s="149">
        <v>4</v>
      </c>
      <c r="D27" s="149">
        <v>9</v>
      </c>
      <c r="E27" s="149">
        <v>0</v>
      </c>
      <c r="F27" s="149">
        <v>0</v>
      </c>
      <c r="G27" s="147">
        <v>0</v>
      </c>
      <c r="H27" s="147">
        <v>0</v>
      </c>
      <c r="I27" s="147" t="str">
        <f t="shared" si="0"/>
        <v>PENALTY_OPTION_DESC_17</v>
      </c>
      <c r="J27" s="11" t="str">
        <f t="shared" si="2"/>
        <v>초전도 반응 시</v>
      </c>
      <c r="K27" s="51" t="str">
        <f t="shared" si="1"/>
        <v>에너지 블라스트 방출</v>
      </c>
      <c r="L27" s="5" t="s">
        <v>32</v>
      </c>
    </row>
    <row r="28" spans="1:12">
      <c r="A28" s="147">
        <f>10000+B28*ID규칙_지맥_이상_그룹_단위+COUNTIF($B$4:B28,B28)</f>
        <v>10172</v>
      </c>
      <c r="B28" s="149">
        <v>17</v>
      </c>
      <c r="C28" s="149">
        <v>2</v>
      </c>
      <c r="D28" s="149">
        <v>11</v>
      </c>
      <c r="E28" s="149">
        <v>0</v>
      </c>
      <c r="F28" s="149">
        <v>0</v>
      </c>
      <c r="G28" s="147">
        <v>0</v>
      </c>
      <c r="H28" s="147">
        <v>0</v>
      </c>
      <c r="I28" s="147" t="str">
        <f t="shared" si="0"/>
        <v>PENALTY_OPTION_DESC_17</v>
      </c>
      <c r="J28" s="11" t="str">
        <f t="shared" si="2"/>
        <v>융해 반응 시</v>
      </c>
      <c r="K28" s="51" t="str">
        <f t="shared" si="1"/>
        <v>고에너지 타격</v>
      </c>
      <c r="L28" s="5" t="s">
        <v>32</v>
      </c>
    </row>
    <row r="29" spans="1:12">
      <c r="A29" s="147">
        <f>10000+B29*ID규칙_지맥_이상_그룹_단위+COUNTIF($B$4:B29,B29)</f>
        <v>10173</v>
      </c>
      <c r="B29" s="149">
        <v>17</v>
      </c>
      <c r="C29" s="149">
        <v>1</v>
      </c>
      <c r="D29" s="149">
        <v>11</v>
      </c>
      <c r="E29" s="149">
        <v>0</v>
      </c>
      <c r="F29" s="149">
        <v>0</v>
      </c>
      <c r="G29" s="147">
        <v>0</v>
      </c>
      <c r="H29" s="147">
        <v>0</v>
      </c>
      <c r="I29" s="147" t="str">
        <f t="shared" si="0"/>
        <v>PENALTY_OPTION_DESC_17</v>
      </c>
      <c r="J29" s="11" t="str">
        <f t="shared" si="2"/>
        <v>증발 반응 시</v>
      </c>
      <c r="K29" s="51" t="str">
        <f t="shared" si="1"/>
        <v>고에너지 타격</v>
      </c>
      <c r="L29" s="5" t="s">
        <v>32</v>
      </c>
    </row>
    <row r="30" spans="1:12">
      <c r="A30" s="147">
        <f>10000+B30*ID규칙_지맥_이상_그룹_단위+COUNTIF($B$4:B30,B30)</f>
        <v>10181</v>
      </c>
      <c r="B30" s="149">
        <v>18</v>
      </c>
      <c r="C30" s="149">
        <v>0</v>
      </c>
      <c r="D30" s="149">
        <v>6</v>
      </c>
      <c r="E30" s="149">
        <v>0</v>
      </c>
      <c r="F30" s="149">
        <v>0</v>
      </c>
      <c r="G30" s="149">
        <v>0</v>
      </c>
      <c r="H30" s="149">
        <v>0</v>
      </c>
      <c r="I30" s="147" t="str">
        <f t="shared" si="0"/>
        <v>PENALTY_OPTION_DESC_18</v>
      </c>
      <c r="J30" s="11" t="str">
        <f t="shared" si="2"/>
        <v>-</v>
      </c>
      <c r="K30" s="51" t="str">
        <f t="shared" si="1"/>
        <v>빙결 반응 지속 시간 증가</v>
      </c>
      <c r="L30" s="5" t="s">
        <v>34</v>
      </c>
    </row>
    <row r="31" spans="1:12">
      <c r="A31" s="147">
        <f>10000+B31*ID규칙_지맥_이상_그룹_단위+COUNTIF($B$4:B31,B31)</f>
        <v>10182</v>
      </c>
      <c r="B31" s="149">
        <v>18</v>
      </c>
      <c r="C31" s="149">
        <v>4</v>
      </c>
      <c r="D31" s="149">
        <v>9</v>
      </c>
      <c r="E31" s="149">
        <v>0</v>
      </c>
      <c r="F31" s="149">
        <v>0</v>
      </c>
      <c r="G31" s="149">
        <v>0</v>
      </c>
      <c r="H31" s="149">
        <v>0</v>
      </c>
      <c r="I31" s="147" t="str">
        <f t="shared" si="0"/>
        <v>PENALTY_OPTION_DESC_18</v>
      </c>
      <c r="J31" s="11" t="str">
        <f t="shared" si="2"/>
        <v>초전도 반응 시</v>
      </c>
      <c r="K31" s="51" t="str">
        <f t="shared" si="1"/>
        <v>에너지 블라스트 방출</v>
      </c>
      <c r="L31" s="5" t="s">
        <v>34</v>
      </c>
    </row>
    <row r="32" spans="1:12">
      <c r="A32" s="147">
        <f>10000+B32*ID규칙_지맥_이상_그룹_단위+COUNTIF($B$4:B32,B32)</f>
        <v>10191</v>
      </c>
      <c r="B32" s="149">
        <v>19</v>
      </c>
      <c r="C32" s="149">
        <v>2</v>
      </c>
      <c r="D32" s="149">
        <v>9</v>
      </c>
      <c r="E32" s="149">
        <v>0</v>
      </c>
      <c r="F32" s="149">
        <v>0</v>
      </c>
      <c r="G32" s="149">
        <v>0</v>
      </c>
      <c r="H32" s="149">
        <v>0</v>
      </c>
      <c r="I32" s="147" t="str">
        <f t="shared" si="0"/>
        <v>PENALTY_OPTION_DESC_19</v>
      </c>
      <c r="J32" s="11" t="str">
        <f t="shared" si="2"/>
        <v>융해 반응 시</v>
      </c>
      <c r="K32" s="51" t="str">
        <f t="shared" si="1"/>
        <v>에너지 블라스트 방출</v>
      </c>
      <c r="L32" s="5" t="s">
        <v>35</v>
      </c>
    </row>
    <row r="33" spans="1:12">
      <c r="A33" s="147">
        <f>10000+B33*ID규칙_지맥_이상_그룹_단위+COUNTIF($B$4:B33,B33)</f>
        <v>10192</v>
      </c>
      <c r="B33" s="149">
        <v>19</v>
      </c>
      <c r="C33" s="149">
        <v>3</v>
      </c>
      <c r="D33" s="149">
        <v>11</v>
      </c>
      <c r="E33" s="149">
        <v>0</v>
      </c>
      <c r="F33" s="149">
        <v>0</v>
      </c>
      <c r="G33" s="149">
        <v>0</v>
      </c>
      <c r="H33" s="149">
        <v>0</v>
      </c>
      <c r="I33" s="147" t="str">
        <f t="shared" si="0"/>
        <v>PENALTY_OPTION_DESC_19</v>
      </c>
      <c r="J33" s="11" t="str">
        <f t="shared" si="2"/>
        <v>과부하 반응 시</v>
      </c>
      <c r="K33" s="51" t="str">
        <f t="shared" si="1"/>
        <v>고에너지 타격</v>
      </c>
      <c r="L33" s="5" t="s">
        <v>35</v>
      </c>
    </row>
    <row r="34" spans="1:12">
      <c r="A34" s="147">
        <f>10000+B34*ID규칙_지맥_이상_그룹_단위+COUNTIF($B$4:B34,B34)</f>
        <v>10201</v>
      </c>
      <c r="B34" s="149">
        <v>20</v>
      </c>
      <c r="C34" s="149">
        <v>4</v>
      </c>
      <c r="D34" s="149">
        <v>9</v>
      </c>
      <c r="E34" s="149">
        <v>0</v>
      </c>
      <c r="F34" s="149">
        <v>0</v>
      </c>
      <c r="G34" s="149">
        <v>0</v>
      </c>
      <c r="H34" s="149">
        <v>0</v>
      </c>
      <c r="I34" s="147" t="str">
        <f t="shared" si="0"/>
        <v>PENALTY_OPTION_DESC_20</v>
      </c>
      <c r="J34" s="11" t="str">
        <f t="shared" si="2"/>
        <v>초전도 반응 시</v>
      </c>
      <c r="K34" s="51" t="str">
        <f t="shared" si="1"/>
        <v>에너지 블라스트 방출</v>
      </c>
      <c r="L34" s="5" t="s">
        <v>36</v>
      </c>
    </row>
    <row r="35" spans="1:12">
      <c r="A35" s="147">
        <f>10000+B35*ID규칙_지맥_이상_그룹_단위+COUNTIF($B$4:B35,B35)</f>
        <v>10202</v>
      </c>
      <c r="B35" s="149">
        <v>20</v>
      </c>
      <c r="C35" s="149">
        <v>3</v>
      </c>
      <c r="D35" s="149">
        <v>11</v>
      </c>
      <c r="E35" s="149">
        <v>0</v>
      </c>
      <c r="F35" s="149">
        <v>0</v>
      </c>
      <c r="G35" s="149">
        <v>0</v>
      </c>
      <c r="H35" s="149">
        <v>0</v>
      </c>
      <c r="I35" s="147" t="str">
        <f t="shared" si="0"/>
        <v>PENALTY_OPTION_DESC_20</v>
      </c>
      <c r="J35" s="11" t="str">
        <f t="shared" si="2"/>
        <v>과부하 반응 시</v>
      </c>
      <c r="K35" s="51" t="str">
        <f t="shared" si="1"/>
        <v>고에너지 타격</v>
      </c>
      <c r="L35" s="5" t="s">
        <v>36</v>
      </c>
    </row>
    <row r="36" spans="1:12">
      <c r="A36" s="147">
        <f>10000+B36*ID규칙_지맥_이상_그룹_단위+COUNTIF($B$4:B36,B36)</f>
        <v>10211</v>
      </c>
      <c r="B36" s="149">
        <v>21</v>
      </c>
      <c r="C36" s="149">
        <v>2</v>
      </c>
      <c r="D36" s="149">
        <v>9</v>
      </c>
      <c r="E36" s="149">
        <v>0</v>
      </c>
      <c r="F36" s="149">
        <v>0</v>
      </c>
      <c r="G36" s="149">
        <v>0</v>
      </c>
      <c r="H36" s="149">
        <v>0</v>
      </c>
      <c r="I36" s="147" t="str">
        <f t="shared" si="0"/>
        <v>PENALTY_OPTION_DESC_21</v>
      </c>
      <c r="J36" s="11" t="str">
        <f t="shared" ref="J36:J76" si="3">IF(C36=0,"-",VLOOKUP(C36,컨디션_타입,2,0))</f>
        <v>융해 반응 시</v>
      </c>
      <c r="K36" s="51" t="str">
        <f t="shared" ref="K36:K67" si="4">VLOOKUP(D36,옵션_타입,2,0)&amp;IF(F36=0,"",IF(E36=0,F36," "&amp;F36/100&amp;"%"))&amp;IF(G36=0,"",(IF(H36&gt;=1," ["&amp;G36/1000&amp;"초마다 ",(IF(H36&gt;=1,G36," ["&amp;G36/1000&amp;"초 동안]"))))&amp;IF(H36=0,"",H36&amp;"회]"))</f>
        <v>에너지 블라스트 방출</v>
      </c>
      <c r="L36" s="5" t="s">
        <v>37</v>
      </c>
    </row>
    <row r="37" spans="1:12">
      <c r="A37" s="147">
        <f>10000+B37*ID규칙_지맥_이상_그룹_단위+COUNTIF($B$4:B37,B37)</f>
        <v>10212</v>
      </c>
      <c r="B37" s="149">
        <v>21</v>
      </c>
      <c r="C37" s="149">
        <v>3</v>
      </c>
      <c r="D37" s="149">
        <v>11</v>
      </c>
      <c r="E37" s="149">
        <v>0</v>
      </c>
      <c r="F37" s="149">
        <v>0</v>
      </c>
      <c r="G37" s="149">
        <v>0</v>
      </c>
      <c r="H37" s="149">
        <v>0</v>
      </c>
      <c r="I37" s="147" t="str">
        <f t="shared" si="0"/>
        <v>PENALTY_OPTION_DESC_21</v>
      </c>
      <c r="J37" s="11" t="str">
        <f t="shared" si="3"/>
        <v>과부하 반응 시</v>
      </c>
      <c r="K37" s="51" t="str">
        <f t="shared" si="4"/>
        <v>고에너지 타격</v>
      </c>
      <c r="L37" s="5" t="s">
        <v>37</v>
      </c>
    </row>
    <row r="38" spans="1:12">
      <c r="A38" s="147">
        <f>10000+B38*ID규칙_지맥_이상_그룹_단위+COUNTIF($B$4:B38,B38)</f>
        <v>10221</v>
      </c>
      <c r="B38" s="149">
        <v>22</v>
      </c>
      <c r="C38" s="149">
        <v>10</v>
      </c>
      <c r="D38" s="149">
        <v>18</v>
      </c>
      <c r="E38" s="149">
        <v>1</v>
      </c>
      <c r="F38" s="149">
        <v>7500</v>
      </c>
      <c r="G38" s="149">
        <v>0</v>
      </c>
      <c r="H38" s="149">
        <v>0</v>
      </c>
      <c r="I38" s="147" t="str">
        <f t="shared" si="0"/>
        <v>PENALTY_OPTION_DESC_22</v>
      </c>
      <c r="J38" s="11" t="str">
        <f t="shared" si="3"/>
        <v>파티 내 모든 캐릭터가 가하는</v>
      </c>
      <c r="K38" s="51" t="str">
        <f t="shared" si="4"/>
        <v>바위 원소 피해 보너스 75%</v>
      </c>
      <c r="L38" s="5" t="s">
        <v>228</v>
      </c>
    </row>
    <row r="39" spans="1:12">
      <c r="A39" s="147">
        <f>10000+B39*ID규칙_지맥_이상_그룹_단위+COUNTIF($B$4:B39,B39)</f>
        <v>10231</v>
      </c>
      <c r="B39" s="149">
        <v>23</v>
      </c>
      <c r="C39" s="149">
        <v>10</v>
      </c>
      <c r="D39" s="149">
        <v>18</v>
      </c>
      <c r="E39" s="149">
        <v>1</v>
      </c>
      <c r="F39" s="149">
        <v>7500</v>
      </c>
      <c r="G39" s="149">
        <v>0</v>
      </c>
      <c r="H39" s="149">
        <v>0</v>
      </c>
      <c r="I39" s="147" t="str">
        <f t="shared" si="0"/>
        <v>PENALTY_OPTION_DESC_23</v>
      </c>
      <c r="J39" s="11" t="str">
        <f t="shared" si="3"/>
        <v>파티 내 모든 캐릭터가 가하는</v>
      </c>
      <c r="K39" s="51" t="str">
        <f t="shared" si="4"/>
        <v>바위 원소 피해 보너스 75%</v>
      </c>
      <c r="L39" s="5" t="s">
        <v>229</v>
      </c>
    </row>
    <row r="40" spans="1:12">
      <c r="A40" s="147">
        <f>10000+B40*ID규칙_지맥_이상_그룹_단위+COUNTIF($B$4:B40,B40)</f>
        <v>10241</v>
      </c>
      <c r="B40" s="149">
        <v>24</v>
      </c>
      <c r="C40" s="149">
        <v>10</v>
      </c>
      <c r="D40" s="149">
        <v>18</v>
      </c>
      <c r="E40" s="149">
        <v>1</v>
      </c>
      <c r="F40" s="149">
        <v>7500</v>
      </c>
      <c r="G40" s="149">
        <v>0</v>
      </c>
      <c r="H40" s="149">
        <v>0</v>
      </c>
      <c r="I40" s="147" t="str">
        <f>"PENALTY_OPTION_DESC_"&amp;B40</f>
        <v>PENALTY_OPTION_DESC_24</v>
      </c>
      <c r="J40" s="11" t="str">
        <f t="shared" si="3"/>
        <v>파티 내 모든 캐릭터가 가하는</v>
      </c>
      <c r="K40" s="51" t="str">
        <f t="shared" si="4"/>
        <v>바위 원소 피해 보너스 75%</v>
      </c>
      <c r="L40" s="5" t="s">
        <v>230</v>
      </c>
    </row>
    <row r="41" spans="1:12">
      <c r="A41" s="147">
        <f>10000+B41*ID규칙_지맥_이상_그룹_단위+COUNTIF($B$4:B41,B41)</f>
        <v>10251</v>
      </c>
      <c r="B41" s="149">
        <v>25</v>
      </c>
      <c r="C41" s="149">
        <v>35</v>
      </c>
      <c r="D41" s="149">
        <v>10</v>
      </c>
      <c r="E41" s="149">
        <v>0</v>
      </c>
      <c r="F41" s="149">
        <v>0</v>
      </c>
      <c r="G41" s="149">
        <v>0</v>
      </c>
      <c r="H41" s="149">
        <v>0</v>
      </c>
      <c r="I41" s="147" t="str">
        <f>"PENALTY_OPTION_DESC_"&amp;B41</f>
        <v>PENALTY_OPTION_DESC_25</v>
      </c>
      <c r="J41" s="11" t="str">
        <f t="shared" si="3"/>
        <v>혹한 게이지 한계 도달 시</v>
      </c>
      <c r="K41" s="51" t="str">
        <f t="shared" si="4"/>
        <v>HP 감소</v>
      </c>
      <c r="L41" s="5" t="s">
        <v>235</v>
      </c>
    </row>
    <row r="42" spans="1:12">
      <c r="A42" s="147">
        <f>10000+B42*ID규칙_지맥_이상_그룹_단위+COUNTIF($B$4:B42,B42)</f>
        <v>10261</v>
      </c>
      <c r="B42" s="149">
        <v>26</v>
      </c>
      <c r="C42" s="149">
        <v>35</v>
      </c>
      <c r="D42" s="149">
        <v>10</v>
      </c>
      <c r="E42" s="149">
        <v>0</v>
      </c>
      <c r="F42" s="149">
        <v>0</v>
      </c>
      <c r="G42" s="149">
        <v>0</v>
      </c>
      <c r="H42" s="149">
        <v>0</v>
      </c>
      <c r="I42" s="147" t="str">
        <f>"PENALTY_OPTION_DESC_"&amp;B42</f>
        <v>PENALTY_OPTION_DESC_26</v>
      </c>
      <c r="J42" s="11" t="str">
        <f t="shared" si="3"/>
        <v>혹한 게이지 한계 도달 시</v>
      </c>
      <c r="K42" s="51" t="str">
        <f t="shared" si="4"/>
        <v>HP 감소</v>
      </c>
      <c r="L42" s="5" t="s">
        <v>236</v>
      </c>
    </row>
    <row r="43" spans="1:12">
      <c r="A43" s="147">
        <f>10000+B43*ID규칙_지맥_이상_그룹_단위+COUNTIF($B$4:B43,B43)</f>
        <v>10271</v>
      </c>
      <c r="B43" s="149">
        <v>27</v>
      </c>
      <c r="C43" s="149">
        <v>35</v>
      </c>
      <c r="D43" s="149">
        <v>10</v>
      </c>
      <c r="E43" s="149">
        <v>0</v>
      </c>
      <c r="F43" s="149">
        <v>0</v>
      </c>
      <c r="G43" s="149">
        <v>0</v>
      </c>
      <c r="H43" s="149">
        <v>0</v>
      </c>
      <c r="I43" s="147" t="str">
        <f>"PENALTY_OPTION_DESC_"&amp;B43</f>
        <v>PENALTY_OPTION_DESC_27</v>
      </c>
      <c r="J43" s="11" t="str">
        <f t="shared" si="3"/>
        <v>혹한 게이지 한계 도달 시</v>
      </c>
      <c r="K43" s="51" t="str">
        <f t="shared" si="4"/>
        <v>HP 감소</v>
      </c>
      <c r="L43" s="5" t="s">
        <v>234</v>
      </c>
    </row>
    <row r="44" spans="1:12">
      <c r="A44" s="147">
        <f>10000+B44*ID규칙_지맥_이상_그룹_단위+COUNTIF($B$4:B44,B44)</f>
        <v>10281</v>
      </c>
      <c r="B44" s="149">
        <v>28</v>
      </c>
      <c r="C44" s="149">
        <v>35</v>
      </c>
      <c r="D44" s="149">
        <v>10</v>
      </c>
      <c r="E44" s="149">
        <v>0</v>
      </c>
      <c r="F44" s="149">
        <v>0</v>
      </c>
      <c r="G44" s="149">
        <v>0</v>
      </c>
      <c r="H44" s="149">
        <v>0</v>
      </c>
      <c r="I44" s="147" t="str">
        <f>"PENALTY_OPTION_DESC_"&amp;B44</f>
        <v>PENALTY_OPTION_DESC_28</v>
      </c>
      <c r="J44" s="11" t="str">
        <f t="shared" si="3"/>
        <v>혹한 게이지 한계 도달 시</v>
      </c>
      <c r="K44" s="51" t="str">
        <f t="shared" si="4"/>
        <v>HP 감소</v>
      </c>
      <c r="L44" s="5" t="s">
        <v>237</v>
      </c>
    </row>
    <row r="45" spans="1:12">
      <c r="A45" s="147">
        <f>10000+B45*ID규칙_지맥_이상_그룹_단위+COUNTIF($B$4:B45,B45)</f>
        <v>10291</v>
      </c>
      <c r="B45" s="149">
        <v>29</v>
      </c>
      <c r="C45" s="149">
        <v>11</v>
      </c>
      <c r="D45" s="149">
        <v>37</v>
      </c>
      <c r="E45" s="149">
        <v>0</v>
      </c>
      <c r="F45" s="149">
        <v>0</v>
      </c>
      <c r="G45" s="149">
        <v>2000</v>
      </c>
      <c r="H45" s="149">
        <v>1</v>
      </c>
      <c r="I45" s="147" t="str">
        <f t="shared" ref="I45:I56" si="5">"PENALTY_OPTION_DESC_"&amp;B45</f>
        <v>PENALTY_OPTION_DESC_29</v>
      </c>
      <c r="J45" s="11" t="str">
        <f t="shared" si="3"/>
        <v>적이 보호막 존재 캐릭터 명중 시</v>
      </c>
      <c r="K45" s="51" t="str">
        <f t="shared" si="4"/>
        <v>적에게 피해 반사 [2초마다 1회]</v>
      </c>
      <c r="L45" s="5" t="s">
        <v>238</v>
      </c>
    </row>
    <row r="46" spans="1:12">
      <c r="A46" s="147">
        <f>10000+B46*ID규칙_지맥_이상_그룹_단위+COUNTIF($B$4:B46,B46)</f>
        <v>10301</v>
      </c>
      <c r="B46" s="149">
        <v>30</v>
      </c>
      <c r="C46" s="149">
        <v>11</v>
      </c>
      <c r="D46" s="149">
        <v>37</v>
      </c>
      <c r="E46" s="149">
        <v>0</v>
      </c>
      <c r="F46" s="149">
        <v>0</v>
      </c>
      <c r="G46" s="149">
        <v>2000</v>
      </c>
      <c r="H46" s="149">
        <v>1</v>
      </c>
      <c r="I46" s="147" t="str">
        <f t="shared" si="5"/>
        <v>PENALTY_OPTION_DESC_30</v>
      </c>
      <c r="J46" s="11" t="str">
        <f t="shared" si="3"/>
        <v>적이 보호막 존재 캐릭터 명중 시</v>
      </c>
      <c r="K46" s="51" t="str">
        <f t="shared" si="4"/>
        <v>적에게 피해 반사 [2초마다 1회]</v>
      </c>
      <c r="L46" s="5" t="s">
        <v>239</v>
      </c>
    </row>
    <row r="47" spans="1:12">
      <c r="A47" s="147">
        <f>10000+B47*ID규칙_지맥_이상_그룹_단위+COUNTIF($B$4:B47,B47)</f>
        <v>10311</v>
      </c>
      <c r="B47" s="149">
        <v>31</v>
      </c>
      <c r="C47" s="149">
        <v>11</v>
      </c>
      <c r="D47" s="149">
        <v>37</v>
      </c>
      <c r="E47" s="149">
        <v>0</v>
      </c>
      <c r="F47" s="149">
        <v>0</v>
      </c>
      <c r="G47" s="149">
        <v>2000</v>
      </c>
      <c r="H47" s="149">
        <v>1</v>
      </c>
      <c r="I47" s="147" t="str">
        <f t="shared" si="5"/>
        <v>PENALTY_OPTION_DESC_31</v>
      </c>
      <c r="J47" s="11" t="str">
        <f t="shared" si="3"/>
        <v>적이 보호막 존재 캐릭터 명중 시</v>
      </c>
      <c r="K47" s="51" t="str">
        <f t="shared" si="4"/>
        <v>적에게 피해 반사 [2초마다 1회]</v>
      </c>
      <c r="L47" s="5" t="s">
        <v>240</v>
      </c>
    </row>
    <row r="48" spans="1:12">
      <c r="A48" s="147">
        <f>10000+B48*ID규칙_지맥_이상_그룹_단위+COUNTIF($B$4:B48,B48)</f>
        <v>10321</v>
      </c>
      <c r="B48" s="149">
        <v>32</v>
      </c>
      <c r="C48" s="149">
        <v>11</v>
      </c>
      <c r="D48" s="149">
        <v>37</v>
      </c>
      <c r="E48" s="149">
        <v>0</v>
      </c>
      <c r="F48" s="149">
        <v>0</v>
      </c>
      <c r="G48" s="149">
        <v>2000</v>
      </c>
      <c r="H48" s="149">
        <v>1</v>
      </c>
      <c r="I48" s="147" t="str">
        <f t="shared" si="5"/>
        <v>PENALTY_OPTION_DESC_32</v>
      </c>
      <c r="J48" s="11" t="str">
        <f t="shared" si="3"/>
        <v>적이 보호막 존재 캐릭터 명중 시</v>
      </c>
      <c r="K48" s="51" t="str">
        <f t="shared" si="4"/>
        <v>적에게 피해 반사 [2초마다 1회]</v>
      </c>
      <c r="L48" s="5" t="s">
        <v>241</v>
      </c>
    </row>
    <row r="49" spans="1:12">
      <c r="A49" s="147">
        <f>10000+B49*ID규칙_지맥_이상_그룹_단위+COUNTIF($B$4:B49,B49)</f>
        <v>10331</v>
      </c>
      <c r="B49" s="149">
        <v>33</v>
      </c>
      <c r="C49" s="149">
        <v>13</v>
      </c>
      <c r="D49" s="149">
        <v>14</v>
      </c>
      <c r="E49" s="149">
        <v>1</v>
      </c>
      <c r="F49" s="149">
        <v>6000</v>
      </c>
      <c r="G49" s="149">
        <v>0</v>
      </c>
      <c r="H49" s="149">
        <v>0</v>
      </c>
      <c r="I49" s="147" t="str">
        <f t="shared" si="5"/>
        <v>PENALTY_OPTION_DESC_33</v>
      </c>
      <c r="J49" s="11" t="str">
        <f t="shared" si="3"/>
        <v>화염의 축복 상태 시</v>
      </c>
      <c r="K49" s="51" t="str">
        <f t="shared" si="4"/>
        <v>불 원소 피해 보너스 60%</v>
      </c>
      <c r="L49" s="5" t="s">
        <v>243</v>
      </c>
    </row>
    <row r="50" spans="1:12">
      <c r="A50" s="147">
        <f>10000+B50*ID규칙_지맥_이상_그룹_단위+COUNTIF($B$4:B50,B50)</f>
        <v>10332</v>
      </c>
      <c r="B50" s="149">
        <v>33</v>
      </c>
      <c r="C50" s="149">
        <v>14</v>
      </c>
      <c r="D50" s="149">
        <v>15</v>
      </c>
      <c r="E50" s="149">
        <v>1</v>
      </c>
      <c r="F50" s="149">
        <v>6000</v>
      </c>
      <c r="G50" s="149">
        <v>0</v>
      </c>
      <c r="H50" s="149">
        <v>0</v>
      </c>
      <c r="I50" s="147" t="str">
        <f t="shared" si="5"/>
        <v>PENALTY_OPTION_DESC_33</v>
      </c>
      <c r="J50" s="11" t="str">
        <f t="shared" si="3"/>
        <v>서리의 축복 상태 시</v>
      </c>
      <c r="K50" s="51" t="str">
        <f t="shared" si="4"/>
        <v>얼음 원소 피해 보너스 60%</v>
      </c>
      <c r="L50" s="5" t="s">
        <v>243</v>
      </c>
    </row>
    <row r="51" spans="1:12">
      <c r="A51" s="147">
        <f>10000+B51*ID규칙_지맥_이상_그룹_단위+COUNTIF($B$4:B51,B51)</f>
        <v>10341</v>
      </c>
      <c r="B51" s="149">
        <v>34</v>
      </c>
      <c r="C51" s="149">
        <v>13</v>
      </c>
      <c r="D51" s="149">
        <v>14</v>
      </c>
      <c r="E51" s="149">
        <v>1</v>
      </c>
      <c r="F51" s="149">
        <v>6000</v>
      </c>
      <c r="G51" s="149">
        <v>0</v>
      </c>
      <c r="H51" s="149">
        <v>0</v>
      </c>
      <c r="I51" s="147" t="str">
        <f t="shared" si="5"/>
        <v>PENALTY_OPTION_DESC_34</v>
      </c>
      <c r="J51" s="11" t="str">
        <f t="shared" si="3"/>
        <v>화염의 축복 상태 시</v>
      </c>
      <c r="K51" s="51" t="str">
        <f t="shared" si="4"/>
        <v>불 원소 피해 보너스 60%</v>
      </c>
      <c r="L51" s="5" t="s">
        <v>244</v>
      </c>
    </row>
    <row r="52" spans="1:12">
      <c r="A52" s="147">
        <f>10000+B52*ID규칙_지맥_이상_그룹_단위+COUNTIF($B$4:B52,B52)</f>
        <v>10342</v>
      </c>
      <c r="B52" s="149">
        <v>34</v>
      </c>
      <c r="C52" s="149">
        <v>14</v>
      </c>
      <c r="D52" s="149">
        <v>15</v>
      </c>
      <c r="E52" s="149">
        <v>1</v>
      </c>
      <c r="F52" s="149">
        <v>6000</v>
      </c>
      <c r="G52" s="149">
        <v>0</v>
      </c>
      <c r="H52" s="149">
        <v>0</v>
      </c>
      <c r="I52" s="147" t="str">
        <f t="shared" si="5"/>
        <v>PENALTY_OPTION_DESC_34</v>
      </c>
      <c r="J52" s="11" t="str">
        <f t="shared" si="3"/>
        <v>서리의 축복 상태 시</v>
      </c>
      <c r="K52" s="51" t="str">
        <f t="shared" si="4"/>
        <v>얼음 원소 피해 보너스 60%</v>
      </c>
      <c r="L52" s="5" t="s">
        <v>244</v>
      </c>
    </row>
    <row r="53" spans="1:12">
      <c r="A53" s="147">
        <f>10000+B53*ID규칙_지맥_이상_그룹_단위+COUNTIF($B$4:B53,B53)</f>
        <v>10351</v>
      </c>
      <c r="B53" s="149">
        <v>35</v>
      </c>
      <c r="C53" s="149">
        <v>13</v>
      </c>
      <c r="D53" s="149">
        <v>14</v>
      </c>
      <c r="E53" s="149">
        <v>1</v>
      </c>
      <c r="F53" s="149">
        <v>6000</v>
      </c>
      <c r="G53" s="149">
        <v>0</v>
      </c>
      <c r="H53" s="149">
        <v>0</v>
      </c>
      <c r="I53" s="147" t="str">
        <f t="shared" si="5"/>
        <v>PENALTY_OPTION_DESC_35</v>
      </c>
      <c r="J53" s="11" t="str">
        <f t="shared" si="3"/>
        <v>화염의 축복 상태 시</v>
      </c>
      <c r="K53" s="51" t="str">
        <f t="shared" si="4"/>
        <v>불 원소 피해 보너스 60%</v>
      </c>
      <c r="L53" s="5" t="s">
        <v>245</v>
      </c>
    </row>
    <row r="54" spans="1:12">
      <c r="A54" s="147">
        <f>10000+B54*ID규칙_지맥_이상_그룹_단위+COUNTIF($B$4:B54,B54)</f>
        <v>10352</v>
      </c>
      <c r="B54" s="149">
        <v>35</v>
      </c>
      <c r="C54" s="149">
        <v>14</v>
      </c>
      <c r="D54" s="149">
        <v>15</v>
      </c>
      <c r="E54" s="149">
        <v>1</v>
      </c>
      <c r="F54" s="149">
        <v>6000</v>
      </c>
      <c r="G54" s="149">
        <v>0</v>
      </c>
      <c r="H54" s="149">
        <v>0</v>
      </c>
      <c r="I54" s="147" t="str">
        <f t="shared" si="5"/>
        <v>PENALTY_OPTION_DESC_35</v>
      </c>
      <c r="J54" s="11" t="str">
        <f t="shared" si="3"/>
        <v>서리의 축복 상태 시</v>
      </c>
      <c r="K54" s="51" t="str">
        <f t="shared" si="4"/>
        <v>얼음 원소 피해 보너스 60%</v>
      </c>
      <c r="L54" s="5" t="s">
        <v>245</v>
      </c>
    </row>
    <row r="55" spans="1:12">
      <c r="A55" s="147">
        <f>10000+B55*ID규칙_지맥_이상_그룹_단위+COUNTIF($B$4:B55,B55)</f>
        <v>10361</v>
      </c>
      <c r="B55" s="149">
        <v>36</v>
      </c>
      <c r="C55" s="149">
        <v>13</v>
      </c>
      <c r="D55" s="149">
        <v>14</v>
      </c>
      <c r="E55" s="149">
        <v>1</v>
      </c>
      <c r="F55" s="149">
        <v>6000</v>
      </c>
      <c r="G55" s="149">
        <v>0</v>
      </c>
      <c r="H55" s="149">
        <v>0</v>
      </c>
      <c r="I55" s="147" t="str">
        <f t="shared" si="5"/>
        <v>PENALTY_OPTION_DESC_36</v>
      </c>
      <c r="J55" s="11" t="str">
        <f t="shared" si="3"/>
        <v>화염의 축복 상태 시</v>
      </c>
      <c r="K55" s="51" t="str">
        <f t="shared" si="4"/>
        <v>불 원소 피해 보너스 60%</v>
      </c>
      <c r="L55" s="5" t="s">
        <v>246</v>
      </c>
    </row>
    <row r="56" spans="1:12">
      <c r="A56" s="147">
        <f>10000+B56*ID규칙_지맥_이상_그룹_단위+COUNTIF($B$4:B56,B56)</f>
        <v>10362</v>
      </c>
      <c r="B56" s="149">
        <v>36</v>
      </c>
      <c r="C56" s="149">
        <v>14</v>
      </c>
      <c r="D56" s="149">
        <v>15</v>
      </c>
      <c r="E56" s="149">
        <v>1</v>
      </c>
      <c r="F56" s="149">
        <v>6000</v>
      </c>
      <c r="G56" s="149">
        <v>0</v>
      </c>
      <c r="H56" s="149">
        <v>0</v>
      </c>
      <c r="I56" s="147" t="str">
        <f t="shared" si="5"/>
        <v>PENALTY_OPTION_DESC_36</v>
      </c>
      <c r="J56" s="11" t="str">
        <f t="shared" si="3"/>
        <v>서리의 축복 상태 시</v>
      </c>
      <c r="K56" s="51" t="str">
        <f t="shared" si="4"/>
        <v>얼음 원소 피해 보너스 60%</v>
      </c>
      <c r="L56" s="5" t="s">
        <v>246</v>
      </c>
    </row>
    <row r="57" spans="1:12">
      <c r="A57" s="147">
        <f>10000+B57*ID규칙_지맥_이상_그룹_단위+COUNTIF($B$4:B57,B57)</f>
        <v>10371</v>
      </c>
      <c r="B57" s="149">
        <v>37</v>
      </c>
      <c r="C57" s="149">
        <v>9</v>
      </c>
      <c r="D57" s="149">
        <v>17</v>
      </c>
      <c r="E57" s="149">
        <v>1</v>
      </c>
      <c r="F57" s="149">
        <v>4000</v>
      </c>
      <c r="G57" s="149">
        <v>0</v>
      </c>
      <c r="H57" s="149">
        <v>0</v>
      </c>
      <c r="I57" s="147" t="str">
        <f t="shared" ref="I57:I125" si="6">"PENALTY_OPTION_DESC_"&amp;B57</f>
        <v>PENALTY_OPTION_DESC_37</v>
      </c>
      <c r="J57" s="11" t="str">
        <f t="shared" si="3"/>
        <v>파티 내 모든 캐릭터의</v>
      </c>
      <c r="K57" s="51" t="str">
        <f t="shared" si="4"/>
        <v>번개 원소 피해 보너스 40%</v>
      </c>
      <c r="L57" s="5" t="s">
        <v>248</v>
      </c>
    </row>
    <row r="58" spans="1:12">
      <c r="A58" s="147">
        <f>10000+B58*ID규칙_지맥_이상_그룹_단위+COUNTIF($B$4:B58,B58)</f>
        <v>10372</v>
      </c>
      <c r="B58" s="149">
        <v>37</v>
      </c>
      <c r="C58" s="149">
        <v>20</v>
      </c>
      <c r="D58" s="149">
        <v>12</v>
      </c>
      <c r="E58" s="149">
        <v>0</v>
      </c>
      <c r="F58" s="149">
        <v>0</v>
      </c>
      <c r="G58" s="149">
        <v>3000</v>
      </c>
      <c r="H58" s="149">
        <v>1</v>
      </c>
      <c r="I58" s="147" t="str">
        <f t="shared" si="6"/>
        <v>PENALTY_OPTION_DESC_37</v>
      </c>
      <c r="J58" s="11" t="str">
        <f t="shared" si="3"/>
        <v>적에게 감전 반응 발동 시</v>
      </c>
      <c r="K58" s="51" t="str">
        <f t="shared" si="4"/>
        <v>충격파 방출 [3초마다 1회]</v>
      </c>
      <c r="L58" s="5" t="s">
        <v>248</v>
      </c>
    </row>
    <row r="59" spans="1:12">
      <c r="A59" s="147">
        <f>10000+B59*ID규칙_지맥_이상_그룹_단위+COUNTIF($B$4:B59,B59)</f>
        <v>10381</v>
      </c>
      <c r="B59" s="149">
        <v>38</v>
      </c>
      <c r="C59" s="149">
        <v>9</v>
      </c>
      <c r="D59" s="149">
        <v>17</v>
      </c>
      <c r="E59" s="149">
        <v>1</v>
      </c>
      <c r="F59" s="149">
        <v>4000</v>
      </c>
      <c r="G59" s="149">
        <v>0</v>
      </c>
      <c r="H59" s="149">
        <v>0</v>
      </c>
      <c r="I59" s="147" t="str">
        <f t="shared" si="6"/>
        <v>PENALTY_OPTION_DESC_38</v>
      </c>
      <c r="J59" s="11" t="str">
        <f t="shared" si="3"/>
        <v>파티 내 모든 캐릭터의</v>
      </c>
      <c r="K59" s="51" t="str">
        <f t="shared" si="4"/>
        <v>번개 원소 피해 보너스 40%</v>
      </c>
      <c r="L59" s="5" t="s">
        <v>249</v>
      </c>
    </row>
    <row r="60" spans="1:12">
      <c r="A60" s="147">
        <f>10000+B60*ID규칙_지맥_이상_그룹_단위+COUNTIF($B$4:B60,B60)</f>
        <v>10382</v>
      </c>
      <c r="B60" s="149">
        <v>38</v>
      </c>
      <c r="C60" s="149">
        <v>20</v>
      </c>
      <c r="D60" s="149">
        <v>12</v>
      </c>
      <c r="E60" s="149">
        <v>0</v>
      </c>
      <c r="F60" s="149">
        <v>0</v>
      </c>
      <c r="G60" s="149">
        <v>3000</v>
      </c>
      <c r="H60" s="149">
        <v>1</v>
      </c>
      <c r="I60" s="147" t="str">
        <f t="shared" si="6"/>
        <v>PENALTY_OPTION_DESC_38</v>
      </c>
      <c r="J60" s="11" t="str">
        <f t="shared" si="3"/>
        <v>적에게 감전 반응 발동 시</v>
      </c>
      <c r="K60" s="51" t="str">
        <f t="shared" si="4"/>
        <v>충격파 방출 [3초마다 1회]</v>
      </c>
      <c r="L60" s="5" t="s">
        <v>249</v>
      </c>
    </row>
    <row r="61" spans="1:12">
      <c r="A61" s="147">
        <f>10000+B61*ID규칙_지맥_이상_그룹_단위+COUNTIF($B$4:B61,B61)</f>
        <v>10391</v>
      </c>
      <c r="B61" s="149">
        <v>39</v>
      </c>
      <c r="C61" s="149">
        <v>9</v>
      </c>
      <c r="D61" s="149">
        <v>17</v>
      </c>
      <c r="E61" s="149">
        <v>1</v>
      </c>
      <c r="F61" s="149">
        <v>4000</v>
      </c>
      <c r="G61" s="149">
        <v>0</v>
      </c>
      <c r="H61" s="149">
        <v>0</v>
      </c>
      <c r="I61" s="147" t="str">
        <f t="shared" si="6"/>
        <v>PENALTY_OPTION_DESC_39</v>
      </c>
      <c r="J61" s="11" t="str">
        <f t="shared" si="3"/>
        <v>파티 내 모든 캐릭터의</v>
      </c>
      <c r="K61" s="51" t="str">
        <f t="shared" si="4"/>
        <v>번개 원소 피해 보너스 40%</v>
      </c>
      <c r="L61" s="5" t="s">
        <v>250</v>
      </c>
    </row>
    <row r="62" spans="1:12">
      <c r="A62" s="147">
        <f>10000+B62*ID규칙_지맥_이상_그룹_단위+COUNTIF($B$4:B62,B62)</f>
        <v>10392</v>
      </c>
      <c r="B62" s="149">
        <v>39</v>
      </c>
      <c r="C62" s="149">
        <v>20</v>
      </c>
      <c r="D62" s="149">
        <v>12</v>
      </c>
      <c r="E62" s="149">
        <v>0</v>
      </c>
      <c r="F62" s="149">
        <v>0</v>
      </c>
      <c r="G62" s="149">
        <v>3000</v>
      </c>
      <c r="H62" s="149">
        <v>1</v>
      </c>
      <c r="I62" s="147" t="str">
        <f t="shared" si="6"/>
        <v>PENALTY_OPTION_DESC_39</v>
      </c>
      <c r="J62" s="11" t="str">
        <f t="shared" si="3"/>
        <v>적에게 감전 반응 발동 시</v>
      </c>
      <c r="K62" s="51" t="str">
        <f t="shared" si="4"/>
        <v>충격파 방출 [3초마다 1회]</v>
      </c>
      <c r="L62" s="5" t="s">
        <v>250</v>
      </c>
    </row>
    <row r="63" spans="1:12">
      <c r="A63" s="147">
        <f>10000+B63*ID규칙_지맥_이상_그룹_단위+COUNTIF($B$4:B63,B63)</f>
        <v>10401</v>
      </c>
      <c r="B63" s="149">
        <v>40</v>
      </c>
      <c r="C63" s="149">
        <v>9</v>
      </c>
      <c r="D63" s="149">
        <v>17</v>
      </c>
      <c r="E63" s="149">
        <v>1</v>
      </c>
      <c r="F63" s="149">
        <v>4000</v>
      </c>
      <c r="G63" s="149">
        <v>0</v>
      </c>
      <c r="H63" s="149">
        <v>0</v>
      </c>
      <c r="I63" s="147" t="str">
        <f t="shared" si="6"/>
        <v>PENALTY_OPTION_DESC_40</v>
      </c>
      <c r="J63" s="11" t="str">
        <f t="shared" si="3"/>
        <v>파티 내 모든 캐릭터의</v>
      </c>
      <c r="K63" s="51" t="str">
        <f t="shared" si="4"/>
        <v>번개 원소 피해 보너스 40%</v>
      </c>
      <c r="L63" s="5" t="s">
        <v>247</v>
      </c>
    </row>
    <row r="64" spans="1:12">
      <c r="A64" s="147">
        <f>10000+B64*ID규칙_지맥_이상_그룹_단위+COUNTIF($B$4:B64,B64)</f>
        <v>10402</v>
      </c>
      <c r="B64" s="149">
        <v>40</v>
      </c>
      <c r="C64" s="149">
        <v>20</v>
      </c>
      <c r="D64" s="149">
        <v>12</v>
      </c>
      <c r="E64" s="149">
        <v>0</v>
      </c>
      <c r="F64" s="149">
        <v>0</v>
      </c>
      <c r="G64" s="149">
        <v>3000</v>
      </c>
      <c r="H64" s="149">
        <v>1</v>
      </c>
      <c r="I64" s="147" t="str">
        <f t="shared" si="6"/>
        <v>PENALTY_OPTION_DESC_40</v>
      </c>
      <c r="J64" s="11" t="str">
        <f t="shared" si="3"/>
        <v>적에게 감전 반응 발동 시</v>
      </c>
      <c r="K64" s="51" t="str">
        <f t="shared" si="4"/>
        <v>충격파 방출 [3초마다 1회]</v>
      </c>
      <c r="L64" s="5" t="s">
        <v>247</v>
      </c>
    </row>
    <row r="65" spans="1:12">
      <c r="A65" s="147">
        <f>10000+B65*ID규칙_지맥_이상_그룹_단위+COUNTIF($B$4:B65,B65)</f>
        <v>10411</v>
      </c>
      <c r="B65" s="149">
        <v>41</v>
      </c>
      <c r="C65" s="149">
        <v>19</v>
      </c>
      <c r="D65" s="149">
        <v>12</v>
      </c>
      <c r="E65" s="149">
        <v>0</v>
      </c>
      <c r="F65" s="149">
        <v>0</v>
      </c>
      <c r="G65" s="149">
        <v>0</v>
      </c>
      <c r="H65" s="149">
        <v>0</v>
      </c>
      <c r="I65" s="147" t="str">
        <f t="shared" si="6"/>
        <v>PENALTY_OPTION_DESC_41</v>
      </c>
      <c r="J65" s="11" t="str">
        <f t="shared" si="3"/>
        <v>원소 전투 스킬 발동 시</v>
      </c>
      <c r="K65" s="51" t="str">
        <f t="shared" si="4"/>
        <v>충격파 방출</v>
      </c>
      <c r="L65" s="5" t="s">
        <v>259</v>
      </c>
    </row>
    <row r="66" spans="1:12">
      <c r="A66" s="147">
        <f>10000+B66*ID규칙_지맥_이상_그룹_단위+COUNTIF($B$4:B66,B66)</f>
        <v>10421</v>
      </c>
      <c r="B66" s="149">
        <v>42</v>
      </c>
      <c r="C66" s="149">
        <v>19</v>
      </c>
      <c r="D66" s="149">
        <v>12</v>
      </c>
      <c r="E66" s="149">
        <v>0</v>
      </c>
      <c r="F66" s="149">
        <v>0</v>
      </c>
      <c r="G66" s="149">
        <v>0</v>
      </c>
      <c r="H66" s="149">
        <v>0</v>
      </c>
      <c r="I66" s="147" t="str">
        <f t="shared" si="6"/>
        <v>PENALTY_OPTION_DESC_42</v>
      </c>
      <c r="J66" s="11" t="str">
        <f t="shared" si="3"/>
        <v>원소 전투 스킬 발동 시</v>
      </c>
      <c r="K66" s="51" t="str">
        <f t="shared" si="4"/>
        <v>충격파 방출</v>
      </c>
      <c r="L66" s="5" t="s">
        <v>260</v>
      </c>
    </row>
    <row r="67" spans="1:12">
      <c r="A67" s="147">
        <f>10000+B67*ID규칙_지맥_이상_그룹_단위+COUNTIF($B$4:B67,B67)</f>
        <v>10431</v>
      </c>
      <c r="B67" s="149">
        <v>43</v>
      </c>
      <c r="C67" s="149">
        <v>19</v>
      </c>
      <c r="D67" s="149">
        <v>12</v>
      </c>
      <c r="E67" s="149">
        <v>0</v>
      </c>
      <c r="F67" s="149">
        <v>0</v>
      </c>
      <c r="G67" s="149">
        <v>0</v>
      </c>
      <c r="H67" s="149">
        <v>0</v>
      </c>
      <c r="I67" s="147" t="str">
        <f t="shared" si="6"/>
        <v>PENALTY_OPTION_DESC_43</v>
      </c>
      <c r="J67" s="11" t="str">
        <f t="shared" si="3"/>
        <v>원소 전투 스킬 발동 시</v>
      </c>
      <c r="K67" s="51" t="str">
        <f t="shared" si="4"/>
        <v>충격파 방출</v>
      </c>
      <c r="L67" s="5" t="s">
        <v>261</v>
      </c>
    </row>
    <row r="68" spans="1:12">
      <c r="A68" s="147">
        <f>10000+B68*ID규칙_지맥_이상_그룹_단위+COUNTIF($B$4:B68,B68)</f>
        <v>10441</v>
      </c>
      <c r="B68" s="149">
        <v>44</v>
      </c>
      <c r="C68" s="149">
        <v>19</v>
      </c>
      <c r="D68" s="149">
        <v>12</v>
      </c>
      <c r="E68" s="149">
        <v>0</v>
      </c>
      <c r="F68" s="149">
        <v>0</v>
      </c>
      <c r="G68" s="149">
        <v>0</v>
      </c>
      <c r="H68" s="149">
        <v>0</v>
      </c>
      <c r="I68" s="147" t="str">
        <f t="shared" si="6"/>
        <v>PENALTY_OPTION_DESC_44</v>
      </c>
      <c r="J68" s="11" t="str">
        <f t="shared" si="3"/>
        <v>원소 전투 스킬 발동 시</v>
      </c>
      <c r="K68" s="51" t="str">
        <f t="shared" ref="K68:K99" si="7">VLOOKUP(D68,옵션_타입,2,0)&amp;IF(F68=0,"",IF(E68=0,F68," "&amp;F68/100&amp;"%"))&amp;IF(G68=0,"",(IF(H68&gt;=1," ["&amp;G68/1000&amp;"초마다 ",(IF(H68&gt;=1,G68," ["&amp;G68/1000&amp;"초 동안]"))))&amp;IF(H68=0,"",H68&amp;"회]"))</f>
        <v>충격파 방출</v>
      </c>
      <c r="L68" s="5" t="s">
        <v>258</v>
      </c>
    </row>
    <row r="69" spans="1:12">
      <c r="A69" s="147">
        <f>10000+B69*ID규칙_지맥_이상_그룹_단위+COUNTIF($B$4:B69,B69)</f>
        <v>10451</v>
      </c>
      <c r="B69" s="149">
        <v>45</v>
      </c>
      <c r="C69" s="149">
        <v>24</v>
      </c>
      <c r="D69" s="149">
        <v>31</v>
      </c>
      <c r="E69" s="149">
        <v>0</v>
      </c>
      <c r="F69" s="149">
        <v>0</v>
      </c>
      <c r="G69" s="149">
        <v>20000</v>
      </c>
      <c r="H69" s="149">
        <v>0</v>
      </c>
      <c r="I69" s="147" t="str">
        <f t="shared" si="6"/>
        <v>PENALTY_OPTION_DESC_45</v>
      </c>
      <c r="J69" s="11" t="str">
        <f t="shared" si="3"/>
        <v>파티 내 모든 캐릭터 원소 마스터리 총합의 10% 만큼</v>
      </c>
      <c r="K69" s="51" t="str">
        <f t="shared" si="7"/>
        <v>원소 마스터리 증가 [20초 동안]</v>
      </c>
      <c r="L69" s="5" t="s">
        <v>262</v>
      </c>
    </row>
    <row r="70" spans="1:12">
      <c r="A70" s="147">
        <f>10000+B70*ID규칙_지맥_이상_그룹_단위+COUNTIF($B$4:B70,B70)</f>
        <v>10461</v>
      </c>
      <c r="B70" s="149">
        <v>46</v>
      </c>
      <c r="C70" s="149">
        <v>24</v>
      </c>
      <c r="D70" s="149">
        <v>31</v>
      </c>
      <c r="E70" s="149">
        <v>0</v>
      </c>
      <c r="F70" s="149">
        <v>0</v>
      </c>
      <c r="G70" s="149">
        <v>20000</v>
      </c>
      <c r="H70" s="149">
        <v>0</v>
      </c>
      <c r="I70" s="147" t="str">
        <f t="shared" si="6"/>
        <v>PENALTY_OPTION_DESC_46</v>
      </c>
      <c r="J70" s="11" t="str">
        <f t="shared" si="3"/>
        <v>파티 내 모든 캐릭터 원소 마스터리 총합의 10% 만큼</v>
      </c>
      <c r="K70" s="51" t="str">
        <f t="shared" si="7"/>
        <v>원소 마스터리 증가 [20초 동안]</v>
      </c>
      <c r="L70" s="5" t="s">
        <v>263</v>
      </c>
    </row>
    <row r="71" spans="1:12">
      <c r="A71" s="147">
        <f>10000+B71*ID규칙_지맥_이상_그룹_단위+COUNTIF($B$4:B71,B71)</f>
        <v>10471</v>
      </c>
      <c r="B71" s="149">
        <v>47</v>
      </c>
      <c r="C71" s="149">
        <v>24</v>
      </c>
      <c r="D71" s="149">
        <v>31</v>
      </c>
      <c r="E71" s="149">
        <v>0</v>
      </c>
      <c r="F71" s="149">
        <v>0</v>
      </c>
      <c r="G71" s="149">
        <v>20000</v>
      </c>
      <c r="H71" s="149">
        <v>0</v>
      </c>
      <c r="I71" s="147" t="str">
        <f t="shared" si="6"/>
        <v>PENALTY_OPTION_DESC_47</v>
      </c>
      <c r="J71" s="11" t="str">
        <f t="shared" si="3"/>
        <v>파티 내 모든 캐릭터 원소 마스터리 총합의 10% 만큼</v>
      </c>
      <c r="K71" s="51" t="str">
        <f t="shared" si="7"/>
        <v>원소 마스터리 증가 [20초 동안]</v>
      </c>
      <c r="L71" s="5" t="s">
        <v>264</v>
      </c>
    </row>
    <row r="72" spans="1:12">
      <c r="A72" s="147">
        <f>10000+B72*ID규칙_지맥_이상_그룹_단위+COUNTIF($B$4:B72,B72)</f>
        <v>10481</v>
      </c>
      <c r="B72" s="149">
        <v>48</v>
      </c>
      <c r="C72" s="149">
        <v>24</v>
      </c>
      <c r="D72" s="149">
        <v>31</v>
      </c>
      <c r="E72" s="149">
        <v>0</v>
      </c>
      <c r="F72" s="149">
        <v>0</v>
      </c>
      <c r="G72" s="149">
        <v>20000</v>
      </c>
      <c r="H72" s="149">
        <v>0</v>
      </c>
      <c r="I72" s="147" t="str">
        <f t="shared" si="6"/>
        <v>PENALTY_OPTION_DESC_48</v>
      </c>
      <c r="J72" s="11" t="str">
        <f t="shared" si="3"/>
        <v>파티 내 모든 캐릭터 원소 마스터리 총합의 10% 만큼</v>
      </c>
      <c r="K72" s="51" t="str">
        <f t="shared" si="7"/>
        <v>원소 마스터리 증가 [20초 동안]</v>
      </c>
      <c r="L72" s="5" t="s">
        <v>265</v>
      </c>
    </row>
    <row r="73" spans="1:12">
      <c r="A73" s="147">
        <f>10000+B73*ID규칙_지맥_이상_그룹_단위+COUNTIF($B$4:B73,B73)</f>
        <v>10491</v>
      </c>
      <c r="B73" s="149">
        <v>49</v>
      </c>
      <c r="C73" s="149">
        <v>21</v>
      </c>
      <c r="D73" s="149">
        <v>19</v>
      </c>
      <c r="E73" s="149">
        <v>1</v>
      </c>
      <c r="F73" s="149">
        <v>5000</v>
      </c>
      <c r="G73" s="149">
        <v>10000</v>
      </c>
      <c r="H73" s="149">
        <v>1</v>
      </c>
      <c r="I73" s="147" t="str">
        <f t="shared" si="6"/>
        <v>PENALTY_OPTION_DESC_49</v>
      </c>
      <c r="J73" s="11" t="str">
        <f t="shared" si="3"/>
        <v>적에게 확산 반응 발동 시</v>
      </c>
      <c r="K73" s="51" t="str">
        <f t="shared" si="7"/>
        <v>바람 원소 피해 보너스 50% [10초마다 1회]</v>
      </c>
      <c r="L73" s="5" t="s">
        <v>266</v>
      </c>
    </row>
    <row r="74" spans="1:12">
      <c r="A74" s="147">
        <f>10000+B74*ID규칙_지맥_이상_그룹_단위+COUNTIF($B$4:B74,B74)</f>
        <v>10501</v>
      </c>
      <c r="B74" s="149">
        <v>50</v>
      </c>
      <c r="C74" s="149">
        <v>21</v>
      </c>
      <c r="D74" s="149">
        <v>19</v>
      </c>
      <c r="E74" s="149">
        <v>1</v>
      </c>
      <c r="F74" s="149">
        <v>5000</v>
      </c>
      <c r="G74" s="149">
        <v>10000</v>
      </c>
      <c r="H74" s="149">
        <v>1</v>
      </c>
      <c r="I74" s="147" t="str">
        <f t="shared" si="6"/>
        <v>PENALTY_OPTION_DESC_50</v>
      </c>
      <c r="J74" s="11" t="str">
        <f t="shared" si="3"/>
        <v>적에게 확산 반응 발동 시</v>
      </c>
      <c r="K74" s="51" t="str">
        <f t="shared" si="7"/>
        <v>바람 원소 피해 보너스 50% [10초마다 1회]</v>
      </c>
      <c r="L74" s="5" t="s">
        <v>267</v>
      </c>
    </row>
    <row r="75" spans="1:12">
      <c r="A75" s="147">
        <f>10000+B75*ID규칙_지맥_이상_그룹_단위+COUNTIF($B$4:B75,B75)</f>
        <v>10511</v>
      </c>
      <c r="B75" s="149">
        <v>51</v>
      </c>
      <c r="C75" s="149">
        <v>21</v>
      </c>
      <c r="D75" s="149">
        <v>19</v>
      </c>
      <c r="E75" s="149">
        <v>1</v>
      </c>
      <c r="F75" s="149">
        <v>5000</v>
      </c>
      <c r="G75" s="149">
        <v>10000</v>
      </c>
      <c r="H75" s="149">
        <v>1</v>
      </c>
      <c r="I75" s="147" t="str">
        <f t="shared" si="6"/>
        <v>PENALTY_OPTION_DESC_51</v>
      </c>
      <c r="J75" s="11" t="str">
        <f t="shared" si="3"/>
        <v>적에게 확산 반응 발동 시</v>
      </c>
      <c r="K75" s="51" t="str">
        <f t="shared" si="7"/>
        <v>바람 원소 피해 보너스 50% [10초마다 1회]</v>
      </c>
      <c r="L75" s="5" t="s">
        <v>268</v>
      </c>
    </row>
    <row r="76" spans="1:12">
      <c r="A76" s="147">
        <f>10000+B76*ID규칙_지맥_이상_그룹_단위+COUNTIF($B$4:B76,B76)</f>
        <v>10521</v>
      </c>
      <c r="B76" s="149">
        <v>52</v>
      </c>
      <c r="C76" s="149">
        <v>21</v>
      </c>
      <c r="D76" s="149">
        <v>19</v>
      </c>
      <c r="E76" s="149">
        <v>1</v>
      </c>
      <c r="F76" s="149">
        <v>5000</v>
      </c>
      <c r="G76" s="149">
        <v>10000</v>
      </c>
      <c r="H76" s="149">
        <v>1</v>
      </c>
      <c r="I76" s="147" t="str">
        <f t="shared" si="6"/>
        <v>PENALTY_OPTION_DESC_52</v>
      </c>
      <c r="J76" s="11" t="str">
        <f t="shared" si="3"/>
        <v>적에게 확산 반응 발동 시</v>
      </c>
      <c r="K76" s="51" t="str">
        <f t="shared" si="7"/>
        <v>바람 원소 피해 보너스 50% [10초마다 1회]</v>
      </c>
      <c r="L76" s="5" t="s">
        <v>269</v>
      </c>
    </row>
    <row r="77" spans="1:12">
      <c r="A77" s="147">
        <f>10000+B77*ID규칙_지맥_이상_그룹_단위+COUNTIF($B$4:B77,B77)</f>
        <v>10531</v>
      </c>
      <c r="B77" s="149">
        <v>53</v>
      </c>
      <c r="C77" s="149">
        <v>15</v>
      </c>
      <c r="D77" s="149">
        <v>32</v>
      </c>
      <c r="E77" s="149">
        <v>0</v>
      </c>
      <c r="F77" s="149">
        <v>0</v>
      </c>
      <c r="G77" s="149">
        <v>0</v>
      </c>
      <c r="H77" s="149">
        <v>0</v>
      </c>
      <c r="I77" s="147" t="str">
        <f t="shared" si="6"/>
        <v>PENALTY_OPTION_DESC_53</v>
      </c>
      <c r="J77" s="11" t="str">
        <f t="shared" ref="J77:J85" si="8">IF(C77=0,"-",VLOOKUP(C77,컨디션_타입,2,0))</f>
        <v>지체의 물 상태 시</v>
      </c>
      <c r="K77" s="51" t="str">
        <f t="shared" si="7"/>
        <v>스킬 재사용 대기 시간 증가</v>
      </c>
      <c r="L77" s="5" t="s">
        <v>38</v>
      </c>
    </row>
    <row r="78" spans="1:12">
      <c r="A78" s="147">
        <f>10000+B78*ID규칙_지맥_이상_그룹_단위+COUNTIF($B$4:B78,B78)</f>
        <v>10541</v>
      </c>
      <c r="B78" s="149">
        <v>54</v>
      </c>
      <c r="C78" s="149">
        <v>15</v>
      </c>
      <c r="D78" s="149">
        <v>32</v>
      </c>
      <c r="E78" s="149">
        <v>0</v>
      </c>
      <c r="F78" s="149">
        <v>0</v>
      </c>
      <c r="G78" s="149">
        <v>0</v>
      </c>
      <c r="H78" s="149">
        <v>0</v>
      </c>
      <c r="I78" s="147" t="str">
        <f t="shared" si="6"/>
        <v>PENALTY_OPTION_DESC_54</v>
      </c>
      <c r="J78" s="11" t="str">
        <f t="shared" si="8"/>
        <v>지체의 물 상태 시</v>
      </c>
      <c r="K78" s="51" t="str">
        <f t="shared" si="7"/>
        <v>스킬 재사용 대기 시간 증가</v>
      </c>
      <c r="L78" s="5" t="s">
        <v>39</v>
      </c>
    </row>
    <row r="79" spans="1:12">
      <c r="A79" s="147">
        <f>10000+B79*ID규칙_지맥_이상_그룹_단위+COUNTIF($B$4:B79,B79)</f>
        <v>10551</v>
      </c>
      <c r="B79" s="149">
        <v>55</v>
      </c>
      <c r="C79" s="149">
        <v>15</v>
      </c>
      <c r="D79" s="149">
        <v>32</v>
      </c>
      <c r="E79" s="149">
        <v>0</v>
      </c>
      <c r="F79" s="149">
        <v>0</v>
      </c>
      <c r="G79" s="149">
        <v>0</v>
      </c>
      <c r="H79" s="149">
        <v>0</v>
      </c>
      <c r="I79" s="147" t="str">
        <f t="shared" si="6"/>
        <v>PENALTY_OPTION_DESC_55</v>
      </c>
      <c r="J79" s="11" t="str">
        <f t="shared" si="8"/>
        <v>지체의 물 상태 시</v>
      </c>
      <c r="K79" s="51" t="str">
        <f t="shared" si="7"/>
        <v>스킬 재사용 대기 시간 증가</v>
      </c>
      <c r="L79" s="5" t="s">
        <v>40</v>
      </c>
    </row>
    <row r="80" spans="1:12">
      <c r="A80" s="147">
        <f>10000+B80*ID규칙_지맥_이상_그룹_단위+COUNTIF($B$4:B80,B80)</f>
        <v>10561</v>
      </c>
      <c r="B80" s="149">
        <v>56</v>
      </c>
      <c r="C80" s="149">
        <v>15</v>
      </c>
      <c r="D80" s="149">
        <v>32</v>
      </c>
      <c r="E80" s="149">
        <v>0</v>
      </c>
      <c r="F80" s="149">
        <v>0</v>
      </c>
      <c r="G80" s="149">
        <v>0</v>
      </c>
      <c r="H80" s="149">
        <v>0</v>
      </c>
      <c r="I80" s="147" t="str">
        <f t="shared" si="6"/>
        <v>PENALTY_OPTION_DESC_56</v>
      </c>
      <c r="J80" s="11" t="str">
        <f t="shared" si="8"/>
        <v>지체의 물 상태 시</v>
      </c>
      <c r="K80" s="51" t="str">
        <f t="shared" si="7"/>
        <v>스킬 재사용 대기 시간 증가</v>
      </c>
      <c r="L80" s="5" t="s">
        <v>41</v>
      </c>
    </row>
    <row r="81" spans="1:12">
      <c r="A81" s="147">
        <f>10000+B81*ID규칙_지맥_이상_그룹_단위+COUNTIF($B$4:B81,B81)</f>
        <v>10571</v>
      </c>
      <c r="B81" s="149">
        <v>57</v>
      </c>
      <c r="C81" s="149">
        <v>15</v>
      </c>
      <c r="D81" s="149">
        <v>32</v>
      </c>
      <c r="E81" s="149">
        <v>0</v>
      </c>
      <c r="F81" s="149">
        <v>0</v>
      </c>
      <c r="G81" s="149">
        <v>0</v>
      </c>
      <c r="H81" s="149">
        <v>0</v>
      </c>
      <c r="I81" s="147" t="str">
        <f t="shared" si="6"/>
        <v>PENALTY_OPTION_DESC_57</v>
      </c>
      <c r="J81" s="11" t="str">
        <f t="shared" si="8"/>
        <v>지체의 물 상태 시</v>
      </c>
      <c r="K81" s="51" t="str">
        <f t="shared" si="7"/>
        <v>스킬 재사용 대기 시간 증가</v>
      </c>
      <c r="L81" s="5" t="s">
        <v>42</v>
      </c>
    </row>
    <row r="82" spans="1:12">
      <c r="A82" s="147">
        <f>10000+B82*ID규칙_지맥_이상_그룹_단위+COUNTIF($B$4:B82,B82)</f>
        <v>10581</v>
      </c>
      <c r="B82" s="149">
        <v>58</v>
      </c>
      <c r="C82" s="149">
        <v>15</v>
      </c>
      <c r="D82" s="149">
        <v>32</v>
      </c>
      <c r="E82" s="149">
        <v>0</v>
      </c>
      <c r="F82" s="149">
        <v>0</v>
      </c>
      <c r="G82" s="149">
        <v>0</v>
      </c>
      <c r="H82" s="149">
        <v>0</v>
      </c>
      <c r="I82" s="147" t="str">
        <f t="shared" si="6"/>
        <v>PENALTY_OPTION_DESC_58</v>
      </c>
      <c r="J82" s="11" t="str">
        <f t="shared" si="8"/>
        <v>지체의 물 상태 시</v>
      </c>
      <c r="K82" s="51" t="str">
        <f t="shared" si="7"/>
        <v>스킬 재사용 대기 시간 증가</v>
      </c>
      <c r="L82" s="5" t="s">
        <v>43</v>
      </c>
    </row>
    <row r="83" spans="1:12">
      <c r="A83" s="147">
        <f>10000+B83*ID규칙_지맥_이상_그룹_단위+COUNTIF($B$4:B83,B83)</f>
        <v>10591</v>
      </c>
      <c r="B83" s="149">
        <v>59</v>
      </c>
      <c r="C83" s="149">
        <v>15</v>
      </c>
      <c r="D83" s="149">
        <v>32</v>
      </c>
      <c r="E83" s="149">
        <v>0</v>
      </c>
      <c r="F83" s="149">
        <v>0</v>
      </c>
      <c r="G83" s="149">
        <v>0</v>
      </c>
      <c r="H83" s="149">
        <v>0</v>
      </c>
      <c r="I83" s="147" t="str">
        <f t="shared" si="6"/>
        <v>PENALTY_OPTION_DESC_59</v>
      </c>
      <c r="J83" s="11" t="str">
        <f t="shared" si="8"/>
        <v>지체의 물 상태 시</v>
      </c>
      <c r="K83" s="51" t="str">
        <f t="shared" si="7"/>
        <v>스킬 재사용 대기 시간 증가</v>
      </c>
      <c r="L83" s="5" t="s">
        <v>44</v>
      </c>
    </row>
    <row r="84" spans="1:12">
      <c r="A84" s="147">
        <f>10000+B84*ID규칙_지맥_이상_그룹_단위+COUNTIF($B$4:B84,B84)</f>
        <v>10601</v>
      </c>
      <c r="B84" s="149">
        <v>60</v>
      </c>
      <c r="C84" s="149">
        <v>15</v>
      </c>
      <c r="D84" s="149">
        <v>32</v>
      </c>
      <c r="E84" s="149">
        <v>0</v>
      </c>
      <c r="F84" s="149">
        <v>0</v>
      </c>
      <c r="G84" s="149">
        <v>0</v>
      </c>
      <c r="H84" s="149">
        <v>0</v>
      </c>
      <c r="I84" s="147" t="str">
        <f t="shared" si="6"/>
        <v>PENALTY_OPTION_DESC_60</v>
      </c>
      <c r="J84" s="11" t="str">
        <f t="shared" si="8"/>
        <v>지체의 물 상태 시</v>
      </c>
      <c r="K84" s="51" t="str">
        <f t="shared" si="7"/>
        <v>스킬 재사용 대기 시간 증가</v>
      </c>
      <c r="L84" s="5" t="s">
        <v>45</v>
      </c>
    </row>
    <row r="85" spans="1:12">
      <c r="A85" s="147">
        <f>10000+B85*ID규칙_지맥_이상_그룹_단위+COUNTIF($B$4:B85,B85)</f>
        <v>10611</v>
      </c>
      <c r="B85" s="149">
        <v>61</v>
      </c>
      <c r="C85" s="149">
        <v>15</v>
      </c>
      <c r="D85" s="149">
        <v>32</v>
      </c>
      <c r="E85" s="149">
        <v>0</v>
      </c>
      <c r="F85" s="149">
        <v>0</v>
      </c>
      <c r="G85" s="149">
        <v>0</v>
      </c>
      <c r="H85" s="149">
        <v>0</v>
      </c>
      <c r="I85" s="147" t="str">
        <f t="shared" si="6"/>
        <v>PENALTY_OPTION_DESC_61</v>
      </c>
      <c r="J85" s="11" t="str">
        <f t="shared" si="8"/>
        <v>지체의 물 상태 시</v>
      </c>
      <c r="K85" s="51" t="str">
        <f t="shared" si="7"/>
        <v>스킬 재사용 대기 시간 증가</v>
      </c>
      <c r="L85" s="5" t="s">
        <v>46</v>
      </c>
    </row>
    <row r="86" spans="1:12">
      <c r="A86" s="147">
        <f>10000+B86*ID규칙_지맥_이상_그룹_단위+COUNTIF($B$4:B86,B86)</f>
        <v>10621</v>
      </c>
      <c r="B86" s="149">
        <v>62</v>
      </c>
      <c r="C86" s="149">
        <v>15</v>
      </c>
      <c r="D86" s="149">
        <v>32</v>
      </c>
      <c r="E86" s="149">
        <v>0</v>
      </c>
      <c r="F86" s="149">
        <v>0</v>
      </c>
      <c r="G86" s="149">
        <v>0</v>
      </c>
      <c r="H86" s="149">
        <v>0</v>
      </c>
      <c r="I86" s="147" t="str">
        <f t="shared" si="6"/>
        <v>PENALTY_OPTION_DESC_62</v>
      </c>
      <c r="J86" s="11" t="str">
        <f>IF(C86=0,"-",VLOOKUP(C86,컨디션_타입,2,0))</f>
        <v>지체의 물 상태 시</v>
      </c>
      <c r="K86" s="51" t="str">
        <f t="shared" si="7"/>
        <v>스킬 재사용 대기 시간 증가</v>
      </c>
      <c r="L86" s="5" t="s">
        <v>47</v>
      </c>
    </row>
    <row r="87" spans="1:12">
      <c r="A87" s="147">
        <f>10000+B87*ID규칙_지맥_이상_그룹_단위+COUNTIF($B$4:B87,B87)</f>
        <v>10631</v>
      </c>
      <c r="B87" s="149">
        <v>63</v>
      </c>
      <c r="C87" s="149">
        <v>15</v>
      </c>
      <c r="D87" s="149">
        <v>32</v>
      </c>
      <c r="E87" s="149">
        <v>0</v>
      </c>
      <c r="F87" s="149">
        <v>0</v>
      </c>
      <c r="G87" s="149">
        <v>0</v>
      </c>
      <c r="H87" s="149">
        <v>0</v>
      </c>
      <c r="I87" s="147" t="str">
        <f t="shared" si="6"/>
        <v>PENALTY_OPTION_DESC_63</v>
      </c>
      <c r="J87" s="11" t="str">
        <f>IF(C87=0,"-",VLOOKUP(C87,컨디션_타입,2,0))</f>
        <v>지체의 물 상태 시</v>
      </c>
      <c r="K87" s="51" t="str">
        <f t="shared" si="7"/>
        <v>스킬 재사용 대기 시간 증가</v>
      </c>
      <c r="L87" s="5" t="s">
        <v>48</v>
      </c>
    </row>
    <row r="88" spans="1:12">
      <c r="A88" s="147">
        <f>10000+B88*ID규칙_지맥_이상_그룹_단위+COUNTIF($B$4:B88,B88)</f>
        <v>10641</v>
      </c>
      <c r="B88" s="149">
        <v>64</v>
      </c>
      <c r="C88" s="149">
        <v>15</v>
      </c>
      <c r="D88" s="149">
        <v>32</v>
      </c>
      <c r="E88" s="149">
        <v>0</v>
      </c>
      <c r="F88" s="149">
        <v>0</v>
      </c>
      <c r="G88" s="149">
        <v>0</v>
      </c>
      <c r="H88" s="149">
        <v>0</v>
      </c>
      <c r="I88" s="147" t="str">
        <f t="shared" si="6"/>
        <v>PENALTY_OPTION_DESC_64</v>
      </c>
      <c r="J88" s="11" t="str">
        <f>IF(C88=0,"-",VLOOKUP(C88,컨디션_타입,2,0))</f>
        <v>지체의 물 상태 시</v>
      </c>
      <c r="K88" s="51" t="str">
        <f t="shared" si="7"/>
        <v>스킬 재사용 대기 시간 증가</v>
      </c>
      <c r="L88" s="5" t="s">
        <v>49</v>
      </c>
    </row>
    <row r="89" spans="1:12">
      <c r="A89" s="147">
        <f>10000+B89*ID규칙_지맥_이상_그룹_단위+COUNTIF($B$4:B89,B89)</f>
        <v>10651</v>
      </c>
      <c r="B89" s="149">
        <v>65</v>
      </c>
      <c r="C89" s="149">
        <v>16</v>
      </c>
      <c r="D89" s="149">
        <v>45</v>
      </c>
      <c r="E89" s="149">
        <v>0</v>
      </c>
      <c r="F89" s="149">
        <v>0</v>
      </c>
      <c r="G89" s="149">
        <v>0</v>
      </c>
      <c r="H89" s="149">
        <v>0</v>
      </c>
      <c r="I89" s="147" t="str">
        <f t="shared" si="6"/>
        <v>PENALTY_OPTION_DESC_65</v>
      </c>
      <c r="J89" s="11" t="str">
        <f t="shared" ref="J89:J124" si="9">IF(C89=0,"-",VLOOKUP(C89,컨디션_타입,2,0))</f>
        <v>흡능의 번개 상태 시</v>
      </c>
      <c r="K89" s="51" t="str">
        <f t="shared" si="7"/>
        <v>원소 에너지 소실</v>
      </c>
      <c r="L89" s="5" t="s">
        <v>753</v>
      </c>
    </row>
    <row r="90" spans="1:12">
      <c r="A90" s="147">
        <f>10000+B90*ID규칙_지맥_이상_그룹_단위+COUNTIF($B$4:B90,B90)</f>
        <v>10661</v>
      </c>
      <c r="B90" s="149">
        <v>66</v>
      </c>
      <c r="C90" s="149">
        <v>16</v>
      </c>
      <c r="D90" s="149">
        <v>45</v>
      </c>
      <c r="E90" s="149">
        <v>0</v>
      </c>
      <c r="F90" s="149">
        <v>0</v>
      </c>
      <c r="G90" s="149">
        <v>0</v>
      </c>
      <c r="H90" s="149">
        <v>0</v>
      </c>
      <c r="I90" s="147" t="str">
        <f t="shared" si="6"/>
        <v>PENALTY_OPTION_DESC_66</v>
      </c>
      <c r="J90" s="11" t="str">
        <f t="shared" si="9"/>
        <v>흡능의 번개 상태 시</v>
      </c>
      <c r="K90" s="51" t="str">
        <f t="shared" si="7"/>
        <v>원소 에너지 소실</v>
      </c>
      <c r="L90" s="5" t="s">
        <v>754</v>
      </c>
    </row>
    <row r="91" spans="1:12">
      <c r="A91" s="147">
        <f>10000+B91*ID규칙_지맥_이상_그룹_단위+COUNTIF($B$4:B91,B91)</f>
        <v>10671</v>
      </c>
      <c r="B91" s="149">
        <v>67</v>
      </c>
      <c r="C91" s="149">
        <v>16</v>
      </c>
      <c r="D91" s="149">
        <v>45</v>
      </c>
      <c r="E91" s="149">
        <v>0</v>
      </c>
      <c r="F91" s="149">
        <v>0</v>
      </c>
      <c r="G91" s="149">
        <v>0</v>
      </c>
      <c r="H91" s="149">
        <v>0</v>
      </c>
      <c r="I91" s="147" t="str">
        <f t="shared" si="6"/>
        <v>PENALTY_OPTION_DESC_67</v>
      </c>
      <c r="J91" s="11" t="str">
        <f t="shared" si="9"/>
        <v>흡능의 번개 상태 시</v>
      </c>
      <c r="K91" s="51" t="str">
        <f t="shared" si="7"/>
        <v>원소 에너지 소실</v>
      </c>
      <c r="L91" s="5" t="s">
        <v>755</v>
      </c>
    </row>
    <row r="92" spans="1:12">
      <c r="A92" s="147">
        <f>10000+B92*ID규칙_지맥_이상_그룹_단위+COUNTIF($B$4:B92,B92)</f>
        <v>10681</v>
      </c>
      <c r="B92" s="149">
        <v>68</v>
      </c>
      <c r="C92" s="149">
        <v>16</v>
      </c>
      <c r="D92" s="149">
        <v>45</v>
      </c>
      <c r="E92" s="149">
        <v>0</v>
      </c>
      <c r="F92" s="149">
        <v>0</v>
      </c>
      <c r="G92" s="149">
        <v>0</v>
      </c>
      <c r="H92" s="149">
        <v>0</v>
      </c>
      <c r="I92" s="147" t="str">
        <f t="shared" si="6"/>
        <v>PENALTY_OPTION_DESC_68</v>
      </c>
      <c r="J92" s="11" t="str">
        <f t="shared" si="9"/>
        <v>흡능의 번개 상태 시</v>
      </c>
      <c r="K92" s="51" t="str">
        <f t="shared" si="7"/>
        <v>원소 에너지 소실</v>
      </c>
      <c r="L92" s="5" t="s">
        <v>756</v>
      </c>
    </row>
    <row r="93" spans="1:12">
      <c r="A93" s="147">
        <f>10000+B93*ID규칙_지맥_이상_그룹_단위+COUNTIF($B$4:B93,B93)</f>
        <v>10691</v>
      </c>
      <c r="B93" s="149">
        <v>69</v>
      </c>
      <c r="C93" s="149">
        <v>16</v>
      </c>
      <c r="D93" s="149">
        <v>45</v>
      </c>
      <c r="E93" s="149">
        <v>0</v>
      </c>
      <c r="F93" s="149">
        <v>0</v>
      </c>
      <c r="G93" s="149">
        <v>0</v>
      </c>
      <c r="H93" s="149">
        <v>0</v>
      </c>
      <c r="I93" s="147" t="str">
        <f t="shared" si="6"/>
        <v>PENALTY_OPTION_DESC_69</v>
      </c>
      <c r="J93" s="11" t="str">
        <f t="shared" si="9"/>
        <v>흡능의 번개 상태 시</v>
      </c>
      <c r="K93" s="51" t="str">
        <f t="shared" si="7"/>
        <v>원소 에너지 소실</v>
      </c>
      <c r="L93" s="5" t="s">
        <v>757</v>
      </c>
    </row>
    <row r="94" spans="1:12">
      <c r="A94" s="147">
        <f>10000+B94*ID규칙_지맥_이상_그룹_단위+COUNTIF($B$4:B94,B94)</f>
        <v>10701</v>
      </c>
      <c r="B94" s="149">
        <v>70</v>
      </c>
      <c r="C94" s="149">
        <v>16</v>
      </c>
      <c r="D94" s="149">
        <v>45</v>
      </c>
      <c r="E94" s="149">
        <v>0</v>
      </c>
      <c r="F94" s="149">
        <v>0</v>
      </c>
      <c r="G94" s="149">
        <v>0</v>
      </c>
      <c r="H94" s="149">
        <v>0</v>
      </c>
      <c r="I94" s="147" t="str">
        <f t="shared" si="6"/>
        <v>PENALTY_OPTION_DESC_70</v>
      </c>
      <c r="J94" s="11" t="str">
        <f t="shared" si="9"/>
        <v>흡능의 번개 상태 시</v>
      </c>
      <c r="K94" s="51" t="str">
        <f t="shared" si="7"/>
        <v>원소 에너지 소실</v>
      </c>
      <c r="L94" s="5" t="s">
        <v>758</v>
      </c>
    </row>
    <row r="95" spans="1:12">
      <c r="A95" s="147">
        <f>10000+B95*ID규칙_지맥_이상_그룹_단위+COUNTIF($B$4:B95,B95)</f>
        <v>10711</v>
      </c>
      <c r="B95" s="149">
        <v>71</v>
      </c>
      <c r="C95" s="149">
        <v>16</v>
      </c>
      <c r="D95" s="149">
        <v>45</v>
      </c>
      <c r="E95" s="149">
        <v>0</v>
      </c>
      <c r="F95" s="149">
        <v>0</v>
      </c>
      <c r="G95" s="149">
        <v>0</v>
      </c>
      <c r="H95" s="149">
        <v>0</v>
      </c>
      <c r="I95" s="147" t="str">
        <f t="shared" si="6"/>
        <v>PENALTY_OPTION_DESC_71</v>
      </c>
      <c r="J95" s="11" t="str">
        <f t="shared" si="9"/>
        <v>흡능의 번개 상태 시</v>
      </c>
      <c r="K95" s="51" t="str">
        <f t="shared" si="7"/>
        <v>원소 에너지 소실</v>
      </c>
      <c r="L95" s="5" t="s">
        <v>759</v>
      </c>
    </row>
    <row r="96" spans="1:12">
      <c r="A96" s="147">
        <f>10000+B96*ID규칙_지맥_이상_그룹_단위+COUNTIF($B$4:B96,B96)</f>
        <v>10721</v>
      </c>
      <c r="B96" s="149">
        <v>72</v>
      </c>
      <c r="C96" s="149">
        <v>16</v>
      </c>
      <c r="D96" s="149">
        <v>45</v>
      </c>
      <c r="E96" s="149">
        <v>0</v>
      </c>
      <c r="F96" s="149">
        <v>0</v>
      </c>
      <c r="G96" s="149">
        <v>0</v>
      </c>
      <c r="H96" s="149">
        <v>0</v>
      </c>
      <c r="I96" s="147" t="str">
        <f t="shared" si="6"/>
        <v>PENALTY_OPTION_DESC_72</v>
      </c>
      <c r="J96" s="11" t="str">
        <f t="shared" si="9"/>
        <v>흡능의 번개 상태 시</v>
      </c>
      <c r="K96" s="51" t="str">
        <f t="shared" si="7"/>
        <v>원소 에너지 소실</v>
      </c>
      <c r="L96" s="5" t="s">
        <v>760</v>
      </c>
    </row>
    <row r="97" spans="1:12">
      <c r="A97" s="147">
        <f>10000+B97*ID규칙_지맥_이상_그룹_단위+COUNTIF($B$4:B97,B97)</f>
        <v>10731</v>
      </c>
      <c r="B97" s="149">
        <v>73</v>
      </c>
      <c r="C97" s="149">
        <v>16</v>
      </c>
      <c r="D97" s="149">
        <v>45</v>
      </c>
      <c r="E97" s="149">
        <v>0</v>
      </c>
      <c r="F97" s="149">
        <v>0</v>
      </c>
      <c r="G97" s="149">
        <v>0</v>
      </c>
      <c r="H97" s="149">
        <v>0</v>
      </c>
      <c r="I97" s="147" t="str">
        <f t="shared" si="6"/>
        <v>PENALTY_OPTION_DESC_73</v>
      </c>
      <c r="J97" s="11" t="str">
        <f t="shared" si="9"/>
        <v>흡능의 번개 상태 시</v>
      </c>
      <c r="K97" s="51" t="str">
        <f t="shared" si="7"/>
        <v>원소 에너지 소실</v>
      </c>
      <c r="L97" s="5" t="s">
        <v>762</v>
      </c>
    </row>
    <row r="98" spans="1:12">
      <c r="A98" s="147">
        <f>10000+B98*ID규칙_지맥_이상_그룹_단위+COUNTIF($B$4:B98,B98)</f>
        <v>10741</v>
      </c>
      <c r="B98" s="149">
        <v>74</v>
      </c>
      <c r="C98" s="149">
        <v>16</v>
      </c>
      <c r="D98" s="149">
        <v>45</v>
      </c>
      <c r="E98" s="149">
        <v>0</v>
      </c>
      <c r="F98" s="149">
        <v>0</v>
      </c>
      <c r="G98" s="149">
        <v>0</v>
      </c>
      <c r="H98" s="149">
        <v>0</v>
      </c>
      <c r="I98" s="147" t="str">
        <f t="shared" si="6"/>
        <v>PENALTY_OPTION_DESC_74</v>
      </c>
      <c r="J98" s="11" t="str">
        <f t="shared" si="9"/>
        <v>흡능의 번개 상태 시</v>
      </c>
      <c r="K98" s="51" t="str">
        <f t="shared" si="7"/>
        <v>원소 에너지 소실</v>
      </c>
      <c r="L98" s="5" t="s">
        <v>763</v>
      </c>
    </row>
    <row r="99" spans="1:12">
      <c r="A99" s="147">
        <f>10000+B99*ID규칙_지맥_이상_그룹_단위+COUNTIF($B$4:B99,B99)</f>
        <v>10751</v>
      </c>
      <c r="B99" s="149">
        <v>75</v>
      </c>
      <c r="C99" s="149">
        <v>16</v>
      </c>
      <c r="D99" s="149">
        <v>45</v>
      </c>
      <c r="E99" s="149">
        <v>0</v>
      </c>
      <c r="F99" s="149">
        <v>0</v>
      </c>
      <c r="G99" s="149">
        <v>0</v>
      </c>
      <c r="H99" s="149">
        <v>0</v>
      </c>
      <c r="I99" s="147" t="str">
        <f t="shared" si="6"/>
        <v>PENALTY_OPTION_DESC_75</v>
      </c>
      <c r="J99" s="11" t="str">
        <f t="shared" si="9"/>
        <v>흡능의 번개 상태 시</v>
      </c>
      <c r="K99" s="51" t="str">
        <f t="shared" si="7"/>
        <v>원소 에너지 소실</v>
      </c>
      <c r="L99" s="5" t="s">
        <v>764</v>
      </c>
    </row>
    <row r="100" spans="1:12">
      <c r="A100" s="147">
        <f>10000+B100*ID규칙_지맥_이상_그룹_단위+COUNTIF($B$4:B100,B100)</f>
        <v>10761</v>
      </c>
      <c r="B100" s="149">
        <v>76</v>
      </c>
      <c r="C100" s="149">
        <v>16</v>
      </c>
      <c r="D100" s="149">
        <v>45</v>
      </c>
      <c r="E100" s="149">
        <v>0</v>
      </c>
      <c r="F100" s="149">
        <v>0</v>
      </c>
      <c r="G100" s="149">
        <v>0</v>
      </c>
      <c r="H100" s="149">
        <v>0</v>
      </c>
      <c r="I100" s="147" t="str">
        <f t="shared" si="6"/>
        <v>PENALTY_OPTION_DESC_76</v>
      </c>
      <c r="J100" s="11" t="str">
        <f t="shared" si="9"/>
        <v>흡능의 번개 상태 시</v>
      </c>
      <c r="K100" s="51" t="str">
        <f t="shared" ref="K100:K131" si="10">VLOOKUP(D100,옵션_타입,2,0)&amp;IF(F100=0,"",IF(E100=0,F100," "&amp;F100/100&amp;"%"))&amp;IF(G100=0,"",(IF(H100&gt;=1," ["&amp;G100/1000&amp;"초마다 ",(IF(H100&gt;=1,G100," ["&amp;G100/1000&amp;"초 동안]"))))&amp;IF(H100=0,"",H100&amp;"회]"))</f>
        <v>원소 에너지 소실</v>
      </c>
      <c r="L100" s="5" t="s">
        <v>761</v>
      </c>
    </row>
    <row r="101" spans="1:12">
      <c r="A101" s="147">
        <f>10000+B101*ID규칙_지맥_이상_그룹_단위+COUNTIF($B$4:B101,B101)</f>
        <v>10771</v>
      </c>
      <c r="B101" s="149">
        <v>77</v>
      </c>
      <c r="C101" s="149">
        <v>0</v>
      </c>
      <c r="D101" s="149">
        <v>33</v>
      </c>
      <c r="E101" s="149">
        <v>1</v>
      </c>
      <c r="F101" s="149">
        <v>4000</v>
      </c>
      <c r="G101" s="149">
        <v>0</v>
      </c>
      <c r="H101" s="149">
        <v>0</v>
      </c>
      <c r="I101" s="147" t="str">
        <f t="shared" si="6"/>
        <v>PENALTY_OPTION_DESC_77</v>
      </c>
      <c r="J101" s="11" t="str">
        <f t="shared" si="9"/>
        <v>-</v>
      </c>
      <c r="K101" s="51" t="str">
        <f t="shared" si="10"/>
        <v>보호막 강화 40%</v>
      </c>
      <c r="L101" s="5" t="s">
        <v>766</v>
      </c>
    </row>
    <row r="102" spans="1:12">
      <c r="A102" s="147">
        <f>10000+B102*ID규칙_지맥_이상_그룹_단위+COUNTIF($B$4:B102,B102)</f>
        <v>10772</v>
      </c>
      <c r="B102" s="149">
        <v>77</v>
      </c>
      <c r="C102" s="149">
        <v>30</v>
      </c>
      <c r="D102" s="149">
        <v>12</v>
      </c>
      <c r="E102" s="149">
        <v>0</v>
      </c>
      <c r="F102" s="149">
        <v>0</v>
      </c>
      <c r="G102" s="149">
        <v>0</v>
      </c>
      <c r="H102" s="149">
        <v>0</v>
      </c>
      <c r="I102" s="147" t="str">
        <f t="shared" si="6"/>
        <v>PENALTY_OPTION_DESC_77</v>
      </c>
      <c r="J102" s="11" t="str">
        <f t="shared" si="9"/>
        <v>바위 원소 결정 획득 시</v>
      </c>
      <c r="K102" s="51" t="str">
        <f t="shared" si="10"/>
        <v>충격파 방출</v>
      </c>
      <c r="L102" s="5" t="s">
        <v>766</v>
      </c>
    </row>
    <row r="103" spans="1:12">
      <c r="A103" s="147">
        <f>10000+B103*ID규칙_지맥_이상_그룹_단위+COUNTIF($B$4:B103,B103)</f>
        <v>10781</v>
      </c>
      <c r="B103" s="149">
        <v>78</v>
      </c>
      <c r="C103" s="149">
        <v>0</v>
      </c>
      <c r="D103" s="149">
        <v>33</v>
      </c>
      <c r="E103" s="149">
        <v>1</v>
      </c>
      <c r="F103" s="149">
        <v>4000</v>
      </c>
      <c r="G103" s="149">
        <v>0</v>
      </c>
      <c r="H103" s="149">
        <v>0</v>
      </c>
      <c r="I103" s="147" t="str">
        <f t="shared" si="6"/>
        <v>PENALTY_OPTION_DESC_78</v>
      </c>
      <c r="J103" s="11" t="str">
        <f t="shared" si="9"/>
        <v>-</v>
      </c>
      <c r="K103" s="51" t="str">
        <f t="shared" si="10"/>
        <v>보호막 강화 40%</v>
      </c>
      <c r="L103" s="5" t="s">
        <v>767</v>
      </c>
    </row>
    <row r="104" spans="1:12">
      <c r="A104" s="147">
        <f>10000+B104*ID규칙_지맥_이상_그룹_단위+COUNTIF($B$4:B104,B104)</f>
        <v>10782</v>
      </c>
      <c r="B104" s="149">
        <v>78</v>
      </c>
      <c r="C104" s="149">
        <v>30</v>
      </c>
      <c r="D104" s="149">
        <v>12</v>
      </c>
      <c r="E104" s="149">
        <v>0</v>
      </c>
      <c r="F104" s="149">
        <v>0</v>
      </c>
      <c r="G104" s="149">
        <v>0</v>
      </c>
      <c r="H104" s="149">
        <v>0</v>
      </c>
      <c r="I104" s="147" t="str">
        <f t="shared" si="6"/>
        <v>PENALTY_OPTION_DESC_78</v>
      </c>
      <c r="J104" s="11" t="str">
        <f t="shared" si="9"/>
        <v>바위 원소 결정 획득 시</v>
      </c>
      <c r="K104" s="51" t="str">
        <f t="shared" si="10"/>
        <v>충격파 방출</v>
      </c>
      <c r="L104" s="5" t="s">
        <v>767</v>
      </c>
    </row>
    <row r="105" spans="1:12">
      <c r="A105" s="147">
        <f>10000+B105*ID규칙_지맥_이상_그룹_단위+COUNTIF($B$4:B105,B105)</f>
        <v>10791</v>
      </c>
      <c r="B105" s="149">
        <v>79</v>
      </c>
      <c r="C105" s="149">
        <v>0</v>
      </c>
      <c r="D105" s="149">
        <v>33</v>
      </c>
      <c r="E105" s="149">
        <v>1</v>
      </c>
      <c r="F105" s="149">
        <v>4000</v>
      </c>
      <c r="G105" s="149">
        <v>0</v>
      </c>
      <c r="H105" s="149">
        <v>0</v>
      </c>
      <c r="I105" s="147" t="str">
        <f t="shared" si="6"/>
        <v>PENALTY_OPTION_DESC_79</v>
      </c>
      <c r="J105" s="11" t="str">
        <f t="shared" si="9"/>
        <v>-</v>
      </c>
      <c r="K105" s="51" t="str">
        <f t="shared" si="10"/>
        <v>보호막 강화 40%</v>
      </c>
      <c r="L105" s="5" t="s">
        <v>768</v>
      </c>
    </row>
    <row r="106" spans="1:12">
      <c r="A106" s="147">
        <f>10000+B106*ID규칙_지맥_이상_그룹_단위+COUNTIF($B$4:B106,B106)</f>
        <v>10792</v>
      </c>
      <c r="B106" s="149">
        <v>79</v>
      </c>
      <c r="C106" s="149">
        <v>30</v>
      </c>
      <c r="D106" s="149">
        <v>12</v>
      </c>
      <c r="E106" s="149">
        <v>0</v>
      </c>
      <c r="F106" s="149">
        <v>0</v>
      </c>
      <c r="G106" s="149">
        <v>0</v>
      </c>
      <c r="H106" s="149">
        <v>0</v>
      </c>
      <c r="I106" s="147" t="str">
        <f t="shared" si="6"/>
        <v>PENALTY_OPTION_DESC_79</v>
      </c>
      <c r="J106" s="11" t="str">
        <f t="shared" si="9"/>
        <v>바위 원소 결정 획득 시</v>
      </c>
      <c r="K106" s="51" t="str">
        <f t="shared" si="10"/>
        <v>충격파 방출</v>
      </c>
      <c r="L106" s="5" t="s">
        <v>768</v>
      </c>
    </row>
    <row r="107" spans="1:12">
      <c r="A107" s="147">
        <f>10000+B107*ID규칙_지맥_이상_그룹_단위+COUNTIF($B$4:B107,B107)</f>
        <v>10801</v>
      </c>
      <c r="B107" s="149">
        <v>80</v>
      </c>
      <c r="C107" s="149">
        <v>0</v>
      </c>
      <c r="D107" s="149">
        <v>33</v>
      </c>
      <c r="E107" s="149">
        <v>1</v>
      </c>
      <c r="F107" s="149">
        <v>4000</v>
      </c>
      <c r="G107" s="149">
        <v>0</v>
      </c>
      <c r="H107" s="149">
        <v>0</v>
      </c>
      <c r="I107" s="147" t="str">
        <f t="shared" si="6"/>
        <v>PENALTY_OPTION_DESC_80</v>
      </c>
      <c r="J107" s="11" t="str">
        <f t="shared" si="9"/>
        <v>-</v>
      </c>
      <c r="K107" s="51" t="str">
        <f t="shared" si="10"/>
        <v>보호막 강화 40%</v>
      </c>
      <c r="L107" s="5" t="s">
        <v>769</v>
      </c>
    </row>
    <row r="108" spans="1:12">
      <c r="A108" s="147">
        <f>10000+B108*ID규칙_지맥_이상_그룹_단위+COUNTIF($B$4:B108,B108)</f>
        <v>10802</v>
      </c>
      <c r="B108" s="149">
        <v>80</v>
      </c>
      <c r="C108" s="149">
        <v>30</v>
      </c>
      <c r="D108" s="149">
        <v>12</v>
      </c>
      <c r="E108" s="149">
        <v>0</v>
      </c>
      <c r="F108" s="149">
        <v>0</v>
      </c>
      <c r="G108" s="149">
        <v>0</v>
      </c>
      <c r="H108" s="149">
        <v>0</v>
      </c>
      <c r="I108" s="147" t="str">
        <f t="shared" si="6"/>
        <v>PENALTY_OPTION_DESC_80</v>
      </c>
      <c r="J108" s="11" t="str">
        <f t="shared" si="9"/>
        <v>바위 원소 결정 획득 시</v>
      </c>
      <c r="K108" s="51" t="str">
        <f t="shared" si="10"/>
        <v>충격파 방출</v>
      </c>
      <c r="L108" s="5" t="s">
        <v>769</v>
      </c>
    </row>
    <row r="109" spans="1:12">
      <c r="A109" s="147">
        <f>10000+B109*ID규칙_지맥_이상_그룹_단위+COUNTIF($B$4:B109,B109)</f>
        <v>10811</v>
      </c>
      <c r="B109" s="149">
        <v>81</v>
      </c>
      <c r="C109" s="149">
        <v>0</v>
      </c>
      <c r="D109" s="149">
        <v>33</v>
      </c>
      <c r="E109" s="149">
        <v>1</v>
      </c>
      <c r="F109" s="149">
        <v>4000</v>
      </c>
      <c r="G109" s="149">
        <v>0</v>
      </c>
      <c r="H109" s="149">
        <v>0</v>
      </c>
      <c r="I109" s="147" t="str">
        <f t="shared" si="6"/>
        <v>PENALTY_OPTION_DESC_81</v>
      </c>
      <c r="J109" s="11" t="str">
        <f t="shared" si="9"/>
        <v>-</v>
      </c>
      <c r="K109" s="51" t="str">
        <f t="shared" si="10"/>
        <v>보호막 강화 40%</v>
      </c>
      <c r="L109" s="5" t="s">
        <v>770</v>
      </c>
    </row>
    <row r="110" spans="1:12">
      <c r="A110" s="147">
        <f>10000+B110*ID규칙_지맥_이상_그룹_단위+COUNTIF($B$4:B110,B110)</f>
        <v>10812</v>
      </c>
      <c r="B110" s="149">
        <v>81</v>
      </c>
      <c r="C110" s="149">
        <v>30</v>
      </c>
      <c r="D110" s="149">
        <v>12</v>
      </c>
      <c r="E110" s="149">
        <v>0</v>
      </c>
      <c r="F110" s="149">
        <v>0</v>
      </c>
      <c r="G110" s="149">
        <v>0</v>
      </c>
      <c r="H110" s="149">
        <v>0</v>
      </c>
      <c r="I110" s="147" t="str">
        <f t="shared" si="6"/>
        <v>PENALTY_OPTION_DESC_81</v>
      </c>
      <c r="J110" s="11" t="str">
        <f t="shared" si="9"/>
        <v>바위 원소 결정 획득 시</v>
      </c>
      <c r="K110" s="51" t="str">
        <f t="shared" si="10"/>
        <v>충격파 방출</v>
      </c>
      <c r="L110" s="5" t="s">
        <v>770</v>
      </c>
    </row>
    <row r="111" spans="1:12">
      <c r="A111" s="147">
        <f>10000+B111*ID규칙_지맥_이상_그룹_단위+COUNTIF($B$4:B111,B111)</f>
        <v>10821</v>
      </c>
      <c r="B111" s="149">
        <v>82</v>
      </c>
      <c r="C111" s="149">
        <v>0</v>
      </c>
      <c r="D111" s="149">
        <v>33</v>
      </c>
      <c r="E111" s="149">
        <v>1</v>
      </c>
      <c r="F111" s="149">
        <v>4000</v>
      </c>
      <c r="G111" s="149">
        <v>0</v>
      </c>
      <c r="H111" s="149">
        <v>0</v>
      </c>
      <c r="I111" s="147" t="str">
        <f t="shared" si="6"/>
        <v>PENALTY_OPTION_DESC_82</v>
      </c>
      <c r="J111" s="11" t="str">
        <f t="shared" si="9"/>
        <v>-</v>
      </c>
      <c r="K111" s="51" t="str">
        <f t="shared" si="10"/>
        <v>보호막 강화 40%</v>
      </c>
      <c r="L111" s="5" t="s">
        <v>771</v>
      </c>
    </row>
    <row r="112" spans="1:12">
      <c r="A112" s="147">
        <f>10000+B112*ID규칙_지맥_이상_그룹_단위+COUNTIF($B$4:B112,B112)</f>
        <v>10822</v>
      </c>
      <c r="B112" s="149">
        <v>82</v>
      </c>
      <c r="C112" s="149">
        <v>30</v>
      </c>
      <c r="D112" s="149">
        <v>12</v>
      </c>
      <c r="E112" s="149">
        <v>0</v>
      </c>
      <c r="F112" s="149">
        <v>0</v>
      </c>
      <c r="G112" s="149">
        <v>0</v>
      </c>
      <c r="H112" s="149">
        <v>0</v>
      </c>
      <c r="I112" s="147" t="str">
        <f t="shared" si="6"/>
        <v>PENALTY_OPTION_DESC_82</v>
      </c>
      <c r="J112" s="11" t="str">
        <f t="shared" si="9"/>
        <v>바위 원소 결정 획득 시</v>
      </c>
      <c r="K112" s="51" t="str">
        <f t="shared" si="10"/>
        <v>충격파 방출</v>
      </c>
      <c r="L112" s="5" t="s">
        <v>771</v>
      </c>
    </row>
    <row r="113" spans="1:12">
      <c r="A113" s="147">
        <f>10000+B113*ID규칙_지맥_이상_그룹_단위+COUNTIF($B$4:B113,B113)</f>
        <v>10831</v>
      </c>
      <c r="B113" s="149">
        <v>83</v>
      </c>
      <c r="C113" s="149">
        <v>0</v>
      </c>
      <c r="D113" s="149">
        <v>33</v>
      </c>
      <c r="E113" s="149">
        <v>1</v>
      </c>
      <c r="F113" s="149">
        <v>4000</v>
      </c>
      <c r="G113" s="149">
        <v>0</v>
      </c>
      <c r="H113" s="149">
        <v>0</v>
      </c>
      <c r="I113" s="147" t="str">
        <f t="shared" si="6"/>
        <v>PENALTY_OPTION_DESC_83</v>
      </c>
      <c r="J113" s="11" t="str">
        <f t="shared" si="9"/>
        <v>-</v>
      </c>
      <c r="K113" s="51" t="str">
        <f t="shared" si="10"/>
        <v>보호막 강화 40%</v>
      </c>
      <c r="L113" s="5" t="s">
        <v>772</v>
      </c>
    </row>
    <row r="114" spans="1:12">
      <c r="A114" s="147">
        <f>10000+B114*ID규칙_지맥_이상_그룹_단위+COUNTIF($B$4:B114,B114)</f>
        <v>10832</v>
      </c>
      <c r="B114" s="149">
        <v>83</v>
      </c>
      <c r="C114" s="149">
        <v>30</v>
      </c>
      <c r="D114" s="149">
        <v>12</v>
      </c>
      <c r="E114" s="149">
        <v>0</v>
      </c>
      <c r="F114" s="149">
        <v>0</v>
      </c>
      <c r="G114" s="149">
        <v>0</v>
      </c>
      <c r="H114" s="149">
        <v>0</v>
      </c>
      <c r="I114" s="147" t="str">
        <f t="shared" si="6"/>
        <v>PENALTY_OPTION_DESC_83</v>
      </c>
      <c r="J114" s="11" t="str">
        <f t="shared" si="9"/>
        <v>바위 원소 결정 획득 시</v>
      </c>
      <c r="K114" s="51" t="str">
        <f t="shared" si="10"/>
        <v>충격파 방출</v>
      </c>
      <c r="L114" s="5" t="s">
        <v>772</v>
      </c>
    </row>
    <row r="115" spans="1:12">
      <c r="A115" s="147">
        <f>10000+B115*ID규칙_지맥_이상_그룹_단위+COUNTIF($B$4:B115,B115)</f>
        <v>10841</v>
      </c>
      <c r="B115" s="149">
        <v>84</v>
      </c>
      <c r="C115" s="149">
        <v>0</v>
      </c>
      <c r="D115" s="149">
        <v>33</v>
      </c>
      <c r="E115" s="149">
        <v>1</v>
      </c>
      <c r="F115" s="149">
        <v>4000</v>
      </c>
      <c r="G115" s="149">
        <v>0</v>
      </c>
      <c r="H115" s="149">
        <v>0</v>
      </c>
      <c r="I115" s="147" t="str">
        <f t="shared" si="6"/>
        <v>PENALTY_OPTION_DESC_84</v>
      </c>
      <c r="J115" s="11" t="str">
        <f t="shared" si="9"/>
        <v>-</v>
      </c>
      <c r="K115" s="51" t="str">
        <f t="shared" si="10"/>
        <v>보호막 강화 40%</v>
      </c>
      <c r="L115" s="5" t="s">
        <v>773</v>
      </c>
    </row>
    <row r="116" spans="1:12">
      <c r="A116" s="147">
        <f>10000+B116*ID규칙_지맥_이상_그룹_단위+COUNTIF($B$4:B116,B116)</f>
        <v>10842</v>
      </c>
      <c r="B116" s="149">
        <v>84</v>
      </c>
      <c r="C116" s="149">
        <v>30</v>
      </c>
      <c r="D116" s="149">
        <v>12</v>
      </c>
      <c r="E116" s="149">
        <v>0</v>
      </c>
      <c r="F116" s="149">
        <v>0</v>
      </c>
      <c r="G116" s="149">
        <v>0</v>
      </c>
      <c r="H116" s="149">
        <v>0</v>
      </c>
      <c r="I116" s="147" t="str">
        <f t="shared" si="6"/>
        <v>PENALTY_OPTION_DESC_84</v>
      </c>
      <c r="J116" s="11" t="str">
        <f t="shared" si="9"/>
        <v>바위 원소 결정 획득 시</v>
      </c>
      <c r="K116" s="51" t="str">
        <f t="shared" si="10"/>
        <v>충격파 방출</v>
      </c>
      <c r="L116" s="5" t="s">
        <v>773</v>
      </c>
    </row>
    <row r="117" spans="1:12">
      <c r="A117" s="147">
        <f>10000+B117*ID규칙_지맥_이상_그룹_단위+COUNTIF($B$4:B117,B117)</f>
        <v>10851</v>
      </c>
      <c r="B117" s="149">
        <v>85</v>
      </c>
      <c r="C117" s="149">
        <v>0</v>
      </c>
      <c r="D117" s="149">
        <v>33</v>
      </c>
      <c r="E117" s="149">
        <v>1</v>
      </c>
      <c r="F117" s="149">
        <v>4000</v>
      </c>
      <c r="G117" s="149">
        <v>0</v>
      </c>
      <c r="H117" s="149">
        <v>0</v>
      </c>
      <c r="I117" s="147" t="str">
        <f t="shared" si="6"/>
        <v>PENALTY_OPTION_DESC_85</v>
      </c>
      <c r="J117" s="11" t="str">
        <f t="shared" si="9"/>
        <v>-</v>
      </c>
      <c r="K117" s="51" t="str">
        <f t="shared" si="10"/>
        <v>보호막 강화 40%</v>
      </c>
      <c r="L117" s="5" t="s">
        <v>774</v>
      </c>
    </row>
    <row r="118" spans="1:12">
      <c r="A118" s="147">
        <f>10000+B118*ID규칙_지맥_이상_그룹_단위+COUNTIF($B$4:B118,B118)</f>
        <v>10852</v>
      </c>
      <c r="B118" s="149">
        <v>85</v>
      </c>
      <c r="C118" s="149">
        <v>30</v>
      </c>
      <c r="D118" s="149">
        <v>12</v>
      </c>
      <c r="E118" s="149">
        <v>0</v>
      </c>
      <c r="F118" s="149">
        <v>0</v>
      </c>
      <c r="G118" s="149">
        <v>0</v>
      </c>
      <c r="H118" s="149">
        <v>0</v>
      </c>
      <c r="I118" s="147" t="str">
        <f t="shared" si="6"/>
        <v>PENALTY_OPTION_DESC_85</v>
      </c>
      <c r="J118" s="11" t="str">
        <f t="shared" si="9"/>
        <v>바위 원소 결정 획득 시</v>
      </c>
      <c r="K118" s="51" t="str">
        <f t="shared" si="10"/>
        <v>충격파 방출</v>
      </c>
      <c r="L118" s="5" t="s">
        <v>774</v>
      </c>
    </row>
    <row r="119" spans="1:12">
      <c r="A119" s="147">
        <f>10000+B119*ID규칙_지맥_이상_그룹_단위+COUNTIF($B$4:B119,B119)</f>
        <v>10861</v>
      </c>
      <c r="B119" s="149">
        <v>86</v>
      </c>
      <c r="C119" s="149">
        <v>0</v>
      </c>
      <c r="D119" s="149">
        <v>33</v>
      </c>
      <c r="E119" s="149">
        <v>1</v>
      </c>
      <c r="F119" s="149">
        <v>4000</v>
      </c>
      <c r="G119" s="149">
        <v>0</v>
      </c>
      <c r="H119" s="149">
        <v>0</v>
      </c>
      <c r="I119" s="147" t="str">
        <f t="shared" si="6"/>
        <v>PENALTY_OPTION_DESC_86</v>
      </c>
      <c r="J119" s="11" t="str">
        <f t="shared" si="9"/>
        <v>-</v>
      </c>
      <c r="K119" s="51" t="str">
        <f t="shared" si="10"/>
        <v>보호막 강화 40%</v>
      </c>
      <c r="L119" s="5" t="s">
        <v>775</v>
      </c>
    </row>
    <row r="120" spans="1:12">
      <c r="A120" s="147">
        <f>10000+B120*ID규칙_지맥_이상_그룹_단위+COUNTIF($B$4:B120,B120)</f>
        <v>10862</v>
      </c>
      <c r="B120" s="149">
        <v>86</v>
      </c>
      <c r="C120" s="149">
        <v>30</v>
      </c>
      <c r="D120" s="149">
        <v>12</v>
      </c>
      <c r="E120" s="149">
        <v>0</v>
      </c>
      <c r="F120" s="149">
        <v>0</v>
      </c>
      <c r="G120" s="149">
        <v>0</v>
      </c>
      <c r="H120" s="149">
        <v>0</v>
      </c>
      <c r="I120" s="147" t="str">
        <f t="shared" si="6"/>
        <v>PENALTY_OPTION_DESC_86</v>
      </c>
      <c r="J120" s="11" t="str">
        <f t="shared" si="9"/>
        <v>바위 원소 결정 획득 시</v>
      </c>
      <c r="K120" s="51" t="str">
        <f t="shared" si="10"/>
        <v>충격파 방출</v>
      </c>
      <c r="L120" s="5" t="s">
        <v>775</v>
      </c>
    </row>
    <row r="121" spans="1:12">
      <c r="A121" s="147">
        <f>10000+B121*ID규칙_지맥_이상_그룹_단위+COUNTIF($B$4:B121,B121)</f>
        <v>10871</v>
      </c>
      <c r="B121" s="149">
        <v>87</v>
      </c>
      <c r="C121" s="149">
        <v>0</v>
      </c>
      <c r="D121" s="149">
        <v>33</v>
      </c>
      <c r="E121" s="149">
        <v>1</v>
      </c>
      <c r="F121" s="149">
        <v>4000</v>
      </c>
      <c r="G121" s="149">
        <v>0</v>
      </c>
      <c r="H121" s="149">
        <v>0</v>
      </c>
      <c r="I121" s="147" t="str">
        <f t="shared" si="6"/>
        <v>PENALTY_OPTION_DESC_87</v>
      </c>
      <c r="J121" s="11" t="str">
        <f t="shared" si="9"/>
        <v>-</v>
      </c>
      <c r="K121" s="51" t="str">
        <f t="shared" si="10"/>
        <v>보호막 강화 40%</v>
      </c>
      <c r="L121" s="5" t="s">
        <v>776</v>
      </c>
    </row>
    <row r="122" spans="1:12">
      <c r="A122" s="147">
        <f>10000+B122*ID규칙_지맥_이상_그룹_단위+COUNTIF($B$4:B122,B122)</f>
        <v>10872</v>
      </c>
      <c r="B122" s="149">
        <v>87</v>
      </c>
      <c r="C122" s="149">
        <v>30</v>
      </c>
      <c r="D122" s="149">
        <v>12</v>
      </c>
      <c r="E122" s="149">
        <v>0</v>
      </c>
      <c r="F122" s="149">
        <v>0</v>
      </c>
      <c r="G122" s="149">
        <v>0</v>
      </c>
      <c r="H122" s="149">
        <v>0</v>
      </c>
      <c r="I122" s="147" t="str">
        <f t="shared" si="6"/>
        <v>PENALTY_OPTION_DESC_87</v>
      </c>
      <c r="J122" s="11" t="str">
        <f t="shared" si="9"/>
        <v>바위 원소 결정 획득 시</v>
      </c>
      <c r="K122" s="51" t="str">
        <f t="shared" si="10"/>
        <v>충격파 방출</v>
      </c>
      <c r="L122" s="5" t="s">
        <v>776</v>
      </c>
    </row>
    <row r="123" spans="1:12">
      <c r="A123" s="147">
        <f>10000+B123*ID규칙_지맥_이상_그룹_단위+COUNTIF($B$4:B123,B123)</f>
        <v>10881</v>
      </c>
      <c r="B123" s="149">
        <v>88</v>
      </c>
      <c r="C123" s="149">
        <v>0</v>
      </c>
      <c r="D123" s="149">
        <v>33</v>
      </c>
      <c r="E123" s="149">
        <v>1</v>
      </c>
      <c r="F123" s="149">
        <v>4000</v>
      </c>
      <c r="G123" s="149">
        <v>0</v>
      </c>
      <c r="H123" s="149">
        <v>0</v>
      </c>
      <c r="I123" s="147" t="str">
        <f t="shared" si="6"/>
        <v>PENALTY_OPTION_DESC_88</v>
      </c>
      <c r="J123" s="11" t="str">
        <f t="shared" si="9"/>
        <v>-</v>
      </c>
      <c r="K123" s="51" t="str">
        <f t="shared" si="10"/>
        <v>보호막 강화 40%</v>
      </c>
      <c r="L123" s="5" t="s">
        <v>777</v>
      </c>
    </row>
    <row r="124" spans="1:12">
      <c r="A124" s="147">
        <f>10000+B124*ID규칙_지맥_이상_그룹_단위+COUNTIF($B$4:B124,B124)</f>
        <v>10882</v>
      </c>
      <c r="B124" s="149">
        <v>88</v>
      </c>
      <c r="C124" s="149">
        <v>30</v>
      </c>
      <c r="D124" s="149">
        <v>12</v>
      </c>
      <c r="E124" s="149">
        <v>0</v>
      </c>
      <c r="F124" s="149">
        <v>0</v>
      </c>
      <c r="G124" s="149">
        <v>0</v>
      </c>
      <c r="H124" s="149">
        <v>0</v>
      </c>
      <c r="I124" s="147" t="str">
        <f t="shared" si="6"/>
        <v>PENALTY_OPTION_DESC_88</v>
      </c>
      <c r="J124" s="11" t="str">
        <f t="shared" si="9"/>
        <v>바위 원소 결정 획득 시</v>
      </c>
      <c r="K124" s="51" t="str">
        <f t="shared" si="10"/>
        <v>충격파 방출</v>
      </c>
      <c r="L124" s="5" t="s">
        <v>777</v>
      </c>
    </row>
    <row r="125" spans="1:12">
      <c r="A125" s="147">
        <f>10000+B125*ID규칙_지맥_이상_그룹_단위+COUNTIF($B$4:B125,B125)</f>
        <v>10891</v>
      </c>
      <c r="B125" s="149">
        <v>89</v>
      </c>
      <c r="C125" s="149">
        <v>22</v>
      </c>
      <c r="D125" s="149">
        <v>35</v>
      </c>
      <c r="E125" s="149">
        <v>1</v>
      </c>
      <c r="F125" s="149">
        <v>2000</v>
      </c>
      <c r="G125" s="149">
        <v>0</v>
      </c>
      <c r="H125" s="149">
        <v>0</v>
      </c>
      <c r="I125" s="147" t="str">
        <f t="shared" si="6"/>
        <v>PENALTY_OPTION_DESC_89</v>
      </c>
      <c r="J125" s="11" t="str">
        <f t="shared" ref="J125:J136" si="11">IF(C125=0,"-",VLOOKUP(C125,컨디션_타입,2,0))</f>
        <v>적이 활성 상태 시</v>
      </c>
      <c r="K125" s="51" t="str">
        <f t="shared" si="10"/>
        <v>원소 내성 감소 20%</v>
      </c>
      <c r="L125" s="5" t="s">
        <v>778</v>
      </c>
    </row>
    <row r="126" spans="1:12">
      <c r="A126" s="147">
        <f>10000+B126*ID규칙_지맥_이상_그룹_단위+COUNTIF($B$4:B126,B126)</f>
        <v>10901</v>
      </c>
      <c r="B126" s="149">
        <v>90</v>
      </c>
      <c r="C126" s="149">
        <v>22</v>
      </c>
      <c r="D126" s="149">
        <v>35</v>
      </c>
      <c r="E126" s="149">
        <v>1</v>
      </c>
      <c r="F126" s="149">
        <v>2000</v>
      </c>
      <c r="G126" s="149">
        <v>0</v>
      </c>
      <c r="H126" s="149">
        <v>0</v>
      </c>
      <c r="I126" s="147" t="str">
        <f t="shared" ref="I126:I189" si="12">"PENALTY_OPTION_DESC_"&amp;B126</f>
        <v>PENALTY_OPTION_DESC_90</v>
      </c>
      <c r="J126" s="11" t="str">
        <f t="shared" si="11"/>
        <v>적이 활성 상태 시</v>
      </c>
      <c r="K126" s="51" t="str">
        <f t="shared" si="10"/>
        <v>원소 내성 감소 20%</v>
      </c>
      <c r="L126" s="5" t="s">
        <v>779</v>
      </c>
    </row>
    <row r="127" spans="1:12">
      <c r="A127" s="147">
        <f>10000+B127*ID규칙_지맥_이상_그룹_단위+COUNTIF($B$4:B127,B127)</f>
        <v>10911</v>
      </c>
      <c r="B127" s="149">
        <v>91</v>
      </c>
      <c r="C127" s="149">
        <v>22</v>
      </c>
      <c r="D127" s="149">
        <v>35</v>
      </c>
      <c r="E127" s="149">
        <v>1</v>
      </c>
      <c r="F127" s="149">
        <v>2000</v>
      </c>
      <c r="G127" s="149">
        <v>0</v>
      </c>
      <c r="H127" s="149">
        <v>0</v>
      </c>
      <c r="I127" s="147" t="str">
        <f t="shared" si="12"/>
        <v>PENALTY_OPTION_DESC_91</v>
      </c>
      <c r="J127" s="11" t="str">
        <f t="shared" si="11"/>
        <v>적이 활성 상태 시</v>
      </c>
      <c r="K127" s="51" t="str">
        <f t="shared" si="10"/>
        <v>원소 내성 감소 20%</v>
      </c>
      <c r="L127" s="5" t="s">
        <v>780</v>
      </c>
    </row>
    <row r="128" spans="1:12">
      <c r="A128" s="147">
        <f>10000+B128*ID규칙_지맥_이상_그룹_단위+COUNTIF($B$4:B128,B128)</f>
        <v>10921</v>
      </c>
      <c r="B128" s="149">
        <v>92</v>
      </c>
      <c r="C128" s="149">
        <v>22</v>
      </c>
      <c r="D128" s="149">
        <v>35</v>
      </c>
      <c r="E128" s="149">
        <v>1</v>
      </c>
      <c r="F128" s="149">
        <v>2000</v>
      </c>
      <c r="G128" s="149">
        <v>0</v>
      </c>
      <c r="H128" s="149">
        <v>0</v>
      </c>
      <c r="I128" s="147" t="str">
        <f t="shared" si="12"/>
        <v>PENALTY_OPTION_DESC_92</v>
      </c>
      <c r="J128" s="11" t="str">
        <f t="shared" si="11"/>
        <v>적이 활성 상태 시</v>
      </c>
      <c r="K128" s="51" t="str">
        <f t="shared" si="10"/>
        <v>원소 내성 감소 20%</v>
      </c>
      <c r="L128" s="5" t="s">
        <v>781</v>
      </c>
    </row>
    <row r="129" spans="1:12">
      <c r="A129" s="147">
        <f>10000+B129*ID규칙_지맥_이상_그룹_단위+COUNTIF($B$4:B129,B129)</f>
        <v>10931</v>
      </c>
      <c r="B129" s="149">
        <v>93</v>
      </c>
      <c r="C129" s="149">
        <v>22</v>
      </c>
      <c r="D129" s="149">
        <v>35</v>
      </c>
      <c r="E129" s="149">
        <v>1</v>
      </c>
      <c r="F129" s="149">
        <v>2000</v>
      </c>
      <c r="G129" s="149">
        <v>0</v>
      </c>
      <c r="H129" s="149">
        <v>0</v>
      </c>
      <c r="I129" s="147" t="str">
        <f t="shared" si="12"/>
        <v>PENALTY_OPTION_DESC_93</v>
      </c>
      <c r="J129" s="11" t="str">
        <f t="shared" si="11"/>
        <v>적이 활성 상태 시</v>
      </c>
      <c r="K129" s="51" t="str">
        <f t="shared" si="10"/>
        <v>원소 내성 감소 20%</v>
      </c>
      <c r="L129" s="5" t="s">
        <v>782</v>
      </c>
    </row>
    <row r="130" spans="1:12">
      <c r="A130" s="147">
        <f>10000+B130*ID규칙_지맥_이상_그룹_단위+COUNTIF($B$4:B130,B130)</f>
        <v>10941</v>
      </c>
      <c r="B130" s="149">
        <v>94</v>
      </c>
      <c r="C130" s="149">
        <v>22</v>
      </c>
      <c r="D130" s="149">
        <v>35</v>
      </c>
      <c r="E130" s="149">
        <v>1</v>
      </c>
      <c r="F130" s="149">
        <v>2000</v>
      </c>
      <c r="G130" s="149">
        <v>0</v>
      </c>
      <c r="H130" s="149">
        <v>0</v>
      </c>
      <c r="I130" s="147" t="str">
        <f t="shared" si="12"/>
        <v>PENALTY_OPTION_DESC_94</v>
      </c>
      <c r="J130" s="11" t="str">
        <f t="shared" si="11"/>
        <v>적이 활성 상태 시</v>
      </c>
      <c r="K130" s="51" t="str">
        <f t="shared" si="10"/>
        <v>원소 내성 감소 20%</v>
      </c>
      <c r="L130" s="5" t="s">
        <v>783</v>
      </c>
    </row>
    <row r="131" spans="1:12">
      <c r="A131" s="147">
        <f>10000+B131*ID규칙_지맥_이상_그룹_단위+COUNTIF($B$4:B131,B131)</f>
        <v>10951</v>
      </c>
      <c r="B131" s="149">
        <v>95</v>
      </c>
      <c r="C131" s="149">
        <v>22</v>
      </c>
      <c r="D131" s="149">
        <v>35</v>
      </c>
      <c r="E131" s="149">
        <v>1</v>
      </c>
      <c r="F131" s="149">
        <v>2000</v>
      </c>
      <c r="G131" s="149">
        <v>0</v>
      </c>
      <c r="H131" s="149">
        <v>0</v>
      </c>
      <c r="I131" s="147" t="str">
        <f t="shared" si="12"/>
        <v>PENALTY_OPTION_DESC_95</v>
      </c>
      <c r="J131" s="11" t="str">
        <f t="shared" si="11"/>
        <v>적이 활성 상태 시</v>
      </c>
      <c r="K131" s="51" t="str">
        <f t="shared" si="10"/>
        <v>원소 내성 감소 20%</v>
      </c>
      <c r="L131" s="5" t="s">
        <v>784</v>
      </c>
    </row>
    <row r="132" spans="1:12">
      <c r="A132" s="147">
        <f>10000+B132*ID규칙_지맥_이상_그룹_단위+COUNTIF($B$4:B132,B132)</f>
        <v>10961</v>
      </c>
      <c r="B132" s="149">
        <v>96</v>
      </c>
      <c r="C132" s="149">
        <v>22</v>
      </c>
      <c r="D132" s="149">
        <v>35</v>
      </c>
      <c r="E132" s="149">
        <v>1</v>
      </c>
      <c r="F132" s="149">
        <v>2000</v>
      </c>
      <c r="G132" s="149">
        <v>0</v>
      </c>
      <c r="H132" s="149">
        <v>0</v>
      </c>
      <c r="I132" s="147" t="str">
        <f t="shared" si="12"/>
        <v>PENALTY_OPTION_DESC_96</v>
      </c>
      <c r="J132" s="11" t="str">
        <f t="shared" si="11"/>
        <v>적이 활성 상태 시</v>
      </c>
      <c r="K132" s="51" t="str">
        <f t="shared" ref="K132:K163" si="13">VLOOKUP(D132,옵션_타입,2,0)&amp;IF(F132=0,"",IF(E132=0,F132," "&amp;F132/100&amp;"%"))&amp;IF(G132=0,"",(IF(H132&gt;=1," ["&amp;G132/1000&amp;"초마다 ",(IF(H132&gt;=1,G132," ["&amp;G132/1000&amp;"초 동안]"))))&amp;IF(H132=0,"",H132&amp;"회]"))</f>
        <v>원소 내성 감소 20%</v>
      </c>
      <c r="L132" s="5" t="s">
        <v>785</v>
      </c>
    </row>
    <row r="133" spans="1:12">
      <c r="A133" s="147">
        <f>10000+B133*ID규칙_지맥_이상_그룹_단위+COUNTIF($B$4:B133,B133)</f>
        <v>10971</v>
      </c>
      <c r="B133" s="149">
        <v>97</v>
      </c>
      <c r="C133" s="149">
        <v>22</v>
      </c>
      <c r="D133" s="149">
        <v>35</v>
      </c>
      <c r="E133" s="149">
        <v>1</v>
      </c>
      <c r="F133" s="149">
        <v>2000</v>
      </c>
      <c r="G133" s="149">
        <v>0</v>
      </c>
      <c r="H133" s="149">
        <v>0</v>
      </c>
      <c r="I133" s="147" t="str">
        <f t="shared" si="12"/>
        <v>PENALTY_OPTION_DESC_97</v>
      </c>
      <c r="J133" s="11" t="str">
        <f t="shared" si="11"/>
        <v>적이 활성 상태 시</v>
      </c>
      <c r="K133" s="51" t="str">
        <f t="shared" si="13"/>
        <v>원소 내성 감소 20%</v>
      </c>
      <c r="L133" s="5" t="s">
        <v>786</v>
      </c>
    </row>
    <row r="134" spans="1:12">
      <c r="A134" s="147">
        <f>10000+B134*ID규칙_지맥_이상_그룹_단위+COUNTIF($B$4:B134,B134)</f>
        <v>10981</v>
      </c>
      <c r="B134" s="149">
        <v>98</v>
      </c>
      <c r="C134" s="149">
        <v>22</v>
      </c>
      <c r="D134" s="149">
        <v>35</v>
      </c>
      <c r="E134" s="149">
        <v>1</v>
      </c>
      <c r="F134" s="149">
        <v>2000</v>
      </c>
      <c r="G134" s="149">
        <v>0</v>
      </c>
      <c r="H134" s="149">
        <v>0</v>
      </c>
      <c r="I134" s="147" t="str">
        <f t="shared" si="12"/>
        <v>PENALTY_OPTION_DESC_98</v>
      </c>
      <c r="J134" s="11" t="str">
        <f t="shared" si="11"/>
        <v>적이 활성 상태 시</v>
      </c>
      <c r="K134" s="51" t="str">
        <f t="shared" si="13"/>
        <v>원소 내성 감소 20%</v>
      </c>
      <c r="L134" s="5" t="s">
        <v>787</v>
      </c>
    </row>
    <row r="135" spans="1:12">
      <c r="A135" s="147">
        <f>10000+B135*ID규칙_지맥_이상_그룹_단위+COUNTIF($B$4:B135,B135)</f>
        <v>10991</v>
      </c>
      <c r="B135" s="149">
        <v>99</v>
      </c>
      <c r="C135" s="149">
        <v>22</v>
      </c>
      <c r="D135" s="149">
        <v>35</v>
      </c>
      <c r="E135" s="149">
        <v>1</v>
      </c>
      <c r="F135" s="149">
        <v>2000</v>
      </c>
      <c r="G135" s="149">
        <v>0</v>
      </c>
      <c r="H135" s="149">
        <v>0</v>
      </c>
      <c r="I135" s="147" t="str">
        <f t="shared" si="12"/>
        <v>PENALTY_OPTION_DESC_99</v>
      </c>
      <c r="J135" s="11" t="str">
        <f t="shared" si="11"/>
        <v>적이 활성 상태 시</v>
      </c>
      <c r="K135" s="51" t="str">
        <f t="shared" si="13"/>
        <v>원소 내성 감소 20%</v>
      </c>
      <c r="L135" s="5" t="s">
        <v>788</v>
      </c>
    </row>
    <row r="136" spans="1:12">
      <c r="A136" s="147">
        <f>10000+B136*ID규칙_지맥_이상_그룹_단위+COUNTIF($B$4:B136,B136)</f>
        <v>11001</v>
      </c>
      <c r="B136" s="149">
        <v>100</v>
      </c>
      <c r="C136" s="149">
        <v>22</v>
      </c>
      <c r="D136" s="149">
        <v>35</v>
      </c>
      <c r="E136" s="149">
        <v>1</v>
      </c>
      <c r="F136" s="149">
        <v>2000</v>
      </c>
      <c r="G136" s="149">
        <v>0</v>
      </c>
      <c r="H136" s="149">
        <v>0</v>
      </c>
      <c r="I136" s="147" t="str">
        <f t="shared" si="12"/>
        <v>PENALTY_OPTION_DESC_100</v>
      </c>
      <c r="J136" s="11" t="str">
        <f t="shared" si="11"/>
        <v>적이 활성 상태 시</v>
      </c>
      <c r="K136" s="51" t="str">
        <f t="shared" si="13"/>
        <v>원소 내성 감소 20%</v>
      </c>
      <c r="L136" s="5" t="s">
        <v>789</v>
      </c>
    </row>
    <row r="137" spans="1:12">
      <c r="A137" s="147">
        <f>10000+B137*ID규칙_지맥_이상_그룹_단위+COUNTIF($B$4:B137,B137)</f>
        <v>11011</v>
      </c>
      <c r="B137" s="149">
        <v>101</v>
      </c>
      <c r="C137" s="149">
        <v>17</v>
      </c>
      <c r="D137" s="149">
        <v>36</v>
      </c>
      <c r="E137" s="149">
        <v>0</v>
      </c>
      <c r="F137" s="149">
        <v>0</v>
      </c>
      <c r="G137" s="149">
        <v>0</v>
      </c>
      <c r="H137" s="149">
        <v>0</v>
      </c>
      <c r="I137" s="147" t="str">
        <f t="shared" si="12"/>
        <v>PENALTY_OPTION_DESC_101</v>
      </c>
      <c r="J137" s="11" t="str">
        <f t="shared" ref="J137:J148" si="14">IF(C137=0,"-",VLOOKUP(C137,컨디션_타입,2,0))</f>
        <v>응결의 얼음 상태 시</v>
      </c>
      <c r="K137" s="51" t="str">
        <f t="shared" si="13"/>
        <v>스태미나 소모량 증가</v>
      </c>
      <c r="L137" s="5" t="s">
        <v>791</v>
      </c>
    </row>
    <row r="138" spans="1:12">
      <c r="A138" s="147">
        <f>10000+B138*ID규칙_지맥_이상_그룹_단위+COUNTIF($B$4:B138,B138)</f>
        <v>11021</v>
      </c>
      <c r="B138" s="149">
        <v>102</v>
      </c>
      <c r="C138" s="149">
        <v>17</v>
      </c>
      <c r="D138" s="149">
        <v>36</v>
      </c>
      <c r="E138" s="149">
        <v>0</v>
      </c>
      <c r="F138" s="149">
        <v>0</v>
      </c>
      <c r="G138" s="149">
        <v>0</v>
      </c>
      <c r="H138" s="149">
        <v>0</v>
      </c>
      <c r="I138" s="147" t="str">
        <f t="shared" si="12"/>
        <v>PENALTY_OPTION_DESC_102</v>
      </c>
      <c r="J138" s="11" t="str">
        <f t="shared" si="14"/>
        <v>응결의 얼음 상태 시</v>
      </c>
      <c r="K138" s="51" t="str">
        <f t="shared" si="13"/>
        <v>스태미나 소모량 증가</v>
      </c>
      <c r="L138" s="5" t="s">
        <v>792</v>
      </c>
    </row>
    <row r="139" spans="1:12">
      <c r="A139" s="147">
        <f>10000+B139*ID규칙_지맥_이상_그룹_단위+COUNTIF($B$4:B139,B139)</f>
        <v>11031</v>
      </c>
      <c r="B139" s="149">
        <v>103</v>
      </c>
      <c r="C139" s="149">
        <v>17</v>
      </c>
      <c r="D139" s="149">
        <v>36</v>
      </c>
      <c r="E139" s="149">
        <v>0</v>
      </c>
      <c r="F139" s="149">
        <v>0</v>
      </c>
      <c r="G139" s="149">
        <v>0</v>
      </c>
      <c r="H139" s="149">
        <v>0</v>
      </c>
      <c r="I139" s="147" t="str">
        <f t="shared" si="12"/>
        <v>PENALTY_OPTION_DESC_103</v>
      </c>
      <c r="J139" s="11" t="str">
        <f t="shared" si="14"/>
        <v>응결의 얼음 상태 시</v>
      </c>
      <c r="K139" s="51" t="str">
        <f t="shared" si="13"/>
        <v>스태미나 소모량 증가</v>
      </c>
      <c r="L139" s="5" t="s">
        <v>793</v>
      </c>
    </row>
    <row r="140" spans="1:12">
      <c r="A140" s="147">
        <f>10000+B140*ID규칙_지맥_이상_그룹_단위+COUNTIF($B$4:B140,B140)</f>
        <v>11041</v>
      </c>
      <c r="B140" s="149">
        <v>104</v>
      </c>
      <c r="C140" s="149">
        <v>17</v>
      </c>
      <c r="D140" s="149">
        <v>36</v>
      </c>
      <c r="E140" s="149">
        <v>0</v>
      </c>
      <c r="F140" s="149">
        <v>0</v>
      </c>
      <c r="G140" s="149">
        <v>0</v>
      </c>
      <c r="H140" s="149">
        <v>0</v>
      </c>
      <c r="I140" s="147" t="str">
        <f t="shared" si="12"/>
        <v>PENALTY_OPTION_DESC_104</v>
      </c>
      <c r="J140" s="11" t="str">
        <f t="shared" si="14"/>
        <v>응결의 얼음 상태 시</v>
      </c>
      <c r="K140" s="51" t="str">
        <f t="shared" si="13"/>
        <v>스태미나 소모량 증가</v>
      </c>
      <c r="L140" s="5" t="s">
        <v>794</v>
      </c>
    </row>
    <row r="141" spans="1:12">
      <c r="A141" s="147">
        <f>10000+B141*ID규칙_지맥_이상_그룹_단위+COUNTIF($B$4:B141,B141)</f>
        <v>11051</v>
      </c>
      <c r="B141" s="149">
        <v>105</v>
      </c>
      <c r="C141" s="149">
        <v>17</v>
      </c>
      <c r="D141" s="149">
        <v>36</v>
      </c>
      <c r="E141" s="149">
        <v>0</v>
      </c>
      <c r="F141" s="149">
        <v>0</v>
      </c>
      <c r="G141" s="149">
        <v>0</v>
      </c>
      <c r="H141" s="149">
        <v>0</v>
      </c>
      <c r="I141" s="147" t="str">
        <f t="shared" si="12"/>
        <v>PENALTY_OPTION_DESC_105</v>
      </c>
      <c r="J141" s="11" t="str">
        <f t="shared" si="14"/>
        <v>응결의 얼음 상태 시</v>
      </c>
      <c r="K141" s="51" t="str">
        <f t="shared" si="13"/>
        <v>스태미나 소모량 증가</v>
      </c>
      <c r="L141" s="5" t="s">
        <v>795</v>
      </c>
    </row>
    <row r="142" spans="1:12">
      <c r="A142" s="147">
        <f>10000+B142*ID규칙_지맥_이상_그룹_단위+COUNTIF($B$4:B142,B142)</f>
        <v>11061</v>
      </c>
      <c r="B142" s="149">
        <v>106</v>
      </c>
      <c r="C142" s="149">
        <v>17</v>
      </c>
      <c r="D142" s="149">
        <v>36</v>
      </c>
      <c r="E142" s="149">
        <v>0</v>
      </c>
      <c r="F142" s="149">
        <v>0</v>
      </c>
      <c r="G142" s="149">
        <v>0</v>
      </c>
      <c r="H142" s="149">
        <v>0</v>
      </c>
      <c r="I142" s="147" t="str">
        <f t="shared" si="12"/>
        <v>PENALTY_OPTION_DESC_106</v>
      </c>
      <c r="J142" s="11" t="str">
        <f t="shared" si="14"/>
        <v>응결의 얼음 상태 시</v>
      </c>
      <c r="K142" s="51" t="str">
        <f t="shared" si="13"/>
        <v>스태미나 소모량 증가</v>
      </c>
      <c r="L142" s="5" t="s">
        <v>796</v>
      </c>
    </row>
    <row r="143" spans="1:12">
      <c r="A143" s="147">
        <f>10000+B143*ID규칙_지맥_이상_그룹_단위+COUNTIF($B$4:B143,B143)</f>
        <v>11071</v>
      </c>
      <c r="B143" s="149">
        <v>107</v>
      </c>
      <c r="C143" s="149">
        <v>17</v>
      </c>
      <c r="D143" s="149">
        <v>36</v>
      </c>
      <c r="E143" s="149">
        <v>0</v>
      </c>
      <c r="F143" s="149">
        <v>0</v>
      </c>
      <c r="G143" s="149">
        <v>0</v>
      </c>
      <c r="H143" s="149">
        <v>0</v>
      </c>
      <c r="I143" s="147" t="str">
        <f t="shared" si="12"/>
        <v>PENALTY_OPTION_DESC_107</v>
      </c>
      <c r="J143" s="11" t="str">
        <f t="shared" si="14"/>
        <v>응결의 얼음 상태 시</v>
      </c>
      <c r="K143" s="51" t="str">
        <f t="shared" si="13"/>
        <v>스태미나 소모량 증가</v>
      </c>
      <c r="L143" s="5" t="s">
        <v>797</v>
      </c>
    </row>
    <row r="144" spans="1:12">
      <c r="A144" s="147">
        <f>10000+B144*ID규칙_지맥_이상_그룹_단위+COUNTIF($B$4:B144,B144)</f>
        <v>11081</v>
      </c>
      <c r="B144" s="149">
        <v>108</v>
      </c>
      <c r="C144" s="149">
        <v>17</v>
      </c>
      <c r="D144" s="149">
        <v>36</v>
      </c>
      <c r="E144" s="149">
        <v>0</v>
      </c>
      <c r="F144" s="149">
        <v>0</v>
      </c>
      <c r="G144" s="149">
        <v>0</v>
      </c>
      <c r="H144" s="149">
        <v>0</v>
      </c>
      <c r="I144" s="147" t="str">
        <f t="shared" si="12"/>
        <v>PENALTY_OPTION_DESC_108</v>
      </c>
      <c r="J144" s="11" t="str">
        <f t="shared" si="14"/>
        <v>응결의 얼음 상태 시</v>
      </c>
      <c r="K144" s="51" t="str">
        <f t="shared" si="13"/>
        <v>스태미나 소모량 증가</v>
      </c>
      <c r="L144" s="5" t="s">
        <v>798</v>
      </c>
    </row>
    <row r="145" spans="1:12">
      <c r="A145" s="147">
        <f>10000+B145*ID규칙_지맥_이상_그룹_단위+COUNTIF($B$4:B145,B145)</f>
        <v>11091</v>
      </c>
      <c r="B145" s="149">
        <v>109</v>
      </c>
      <c r="C145" s="149">
        <v>17</v>
      </c>
      <c r="D145" s="149">
        <v>36</v>
      </c>
      <c r="E145" s="149">
        <v>0</v>
      </c>
      <c r="F145" s="149">
        <v>0</v>
      </c>
      <c r="G145" s="149">
        <v>0</v>
      </c>
      <c r="H145" s="149">
        <v>0</v>
      </c>
      <c r="I145" s="147" t="str">
        <f t="shared" si="12"/>
        <v>PENALTY_OPTION_DESC_109</v>
      </c>
      <c r="J145" s="11" t="str">
        <f t="shared" si="14"/>
        <v>응결의 얼음 상태 시</v>
      </c>
      <c r="K145" s="51" t="str">
        <f t="shared" si="13"/>
        <v>스태미나 소모량 증가</v>
      </c>
      <c r="L145" s="5" t="s">
        <v>799</v>
      </c>
    </row>
    <row r="146" spans="1:12">
      <c r="A146" s="147">
        <f>10000+B146*ID규칙_지맥_이상_그룹_단위+COUNTIF($B$4:B146,B146)</f>
        <v>11101</v>
      </c>
      <c r="B146" s="149">
        <v>110</v>
      </c>
      <c r="C146" s="149">
        <v>17</v>
      </c>
      <c r="D146" s="149">
        <v>36</v>
      </c>
      <c r="E146" s="149">
        <v>0</v>
      </c>
      <c r="F146" s="149">
        <v>0</v>
      </c>
      <c r="G146" s="149">
        <v>0</v>
      </c>
      <c r="H146" s="149">
        <v>0</v>
      </c>
      <c r="I146" s="147" t="str">
        <f t="shared" si="12"/>
        <v>PENALTY_OPTION_DESC_110</v>
      </c>
      <c r="J146" s="11" t="str">
        <f t="shared" si="14"/>
        <v>응결의 얼음 상태 시</v>
      </c>
      <c r="K146" s="51" t="str">
        <f t="shared" si="13"/>
        <v>스태미나 소모량 증가</v>
      </c>
      <c r="L146" s="5" t="s">
        <v>800</v>
      </c>
    </row>
    <row r="147" spans="1:12">
      <c r="A147" s="147">
        <f>10000+B147*ID규칙_지맥_이상_그룹_단위+COUNTIF($B$4:B147,B147)</f>
        <v>11111</v>
      </c>
      <c r="B147" s="149">
        <v>111</v>
      </c>
      <c r="C147" s="149">
        <v>17</v>
      </c>
      <c r="D147" s="149">
        <v>36</v>
      </c>
      <c r="E147" s="149">
        <v>0</v>
      </c>
      <c r="F147" s="149">
        <v>0</v>
      </c>
      <c r="G147" s="149">
        <v>0</v>
      </c>
      <c r="H147" s="149">
        <v>0</v>
      </c>
      <c r="I147" s="147" t="str">
        <f t="shared" si="12"/>
        <v>PENALTY_OPTION_DESC_111</v>
      </c>
      <c r="J147" s="11" t="str">
        <f t="shared" si="14"/>
        <v>응결의 얼음 상태 시</v>
      </c>
      <c r="K147" s="51" t="str">
        <f t="shared" si="13"/>
        <v>스태미나 소모량 증가</v>
      </c>
      <c r="L147" s="5" t="s">
        <v>801</v>
      </c>
    </row>
    <row r="148" spans="1:12">
      <c r="A148" s="147">
        <f>10000+B148*ID규칙_지맥_이상_그룹_단위+COUNTIF($B$4:B148,B148)</f>
        <v>11121</v>
      </c>
      <c r="B148" s="149">
        <v>112</v>
      </c>
      <c r="C148" s="149">
        <v>17</v>
      </c>
      <c r="D148" s="149">
        <v>36</v>
      </c>
      <c r="E148" s="149">
        <v>0</v>
      </c>
      <c r="F148" s="149">
        <v>0</v>
      </c>
      <c r="G148" s="149">
        <v>0</v>
      </c>
      <c r="H148" s="149">
        <v>0</v>
      </c>
      <c r="I148" s="147" t="str">
        <f t="shared" si="12"/>
        <v>PENALTY_OPTION_DESC_112</v>
      </c>
      <c r="J148" s="11" t="str">
        <f t="shared" si="14"/>
        <v>응결의 얼음 상태 시</v>
      </c>
      <c r="K148" s="51" t="str">
        <f t="shared" si="13"/>
        <v>스태미나 소모량 증가</v>
      </c>
      <c r="L148" s="5" t="s">
        <v>802</v>
      </c>
    </row>
    <row r="149" spans="1:12">
      <c r="A149" s="147">
        <f>10000+B149*ID규칙_지맥_이상_그룹_단위+COUNTIF($B$4:B149,B149)</f>
        <v>11131</v>
      </c>
      <c r="B149" s="149">
        <v>113</v>
      </c>
      <c r="C149" s="149">
        <v>18</v>
      </c>
      <c r="D149" s="149">
        <v>38</v>
      </c>
      <c r="E149" s="149">
        <v>0</v>
      </c>
      <c r="F149" s="149">
        <v>0</v>
      </c>
      <c r="G149" s="149">
        <v>0</v>
      </c>
      <c r="H149" s="149">
        <v>0</v>
      </c>
      <c r="I149" s="147" t="str">
        <f t="shared" si="12"/>
        <v>PENALTY_OPTION_DESC_113</v>
      </c>
      <c r="J149" s="11" t="str">
        <f t="shared" ref="J149:J168" si="15">IF(C149=0,"-",VLOOKUP(C149,컨디션_타입,2,0))</f>
        <v>무형의 불 상태 시</v>
      </c>
      <c r="K149" s="51" t="str">
        <f t="shared" si="13"/>
        <v>적에게 불 원소 피해</v>
      </c>
      <c r="L149" s="5" t="s">
        <v>803</v>
      </c>
    </row>
    <row r="150" spans="1:12">
      <c r="A150" s="147">
        <f>10000+B150*ID규칙_지맥_이상_그룹_단위+COUNTIF($B$4:B150,B150)</f>
        <v>11141</v>
      </c>
      <c r="B150" s="149">
        <v>114</v>
      </c>
      <c r="C150" s="149">
        <v>18</v>
      </c>
      <c r="D150" s="149">
        <v>38</v>
      </c>
      <c r="E150" s="149">
        <v>0</v>
      </c>
      <c r="F150" s="149">
        <v>0</v>
      </c>
      <c r="G150" s="149">
        <v>0</v>
      </c>
      <c r="H150" s="149">
        <v>0</v>
      </c>
      <c r="I150" s="147" t="str">
        <f t="shared" si="12"/>
        <v>PENALTY_OPTION_DESC_114</v>
      </c>
      <c r="J150" s="11" t="str">
        <f t="shared" si="15"/>
        <v>무형의 불 상태 시</v>
      </c>
      <c r="K150" s="51" t="str">
        <f t="shared" si="13"/>
        <v>적에게 불 원소 피해</v>
      </c>
      <c r="L150" s="5" t="s">
        <v>804</v>
      </c>
    </row>
    <row r="151" spans="1:12">
      <c r="A151" s="147">
        <f>10000+B151*ID규칙_지맥_이상_그룹_단위+COUNTIF($B$4:B151,B151)</f>
        <v>11151</v>
      </c>
      <c r="B151" s="149">
        <v>115</v>
      </c>
      <c r="C151" s="149">
        <v>18</v>
      </c>
      <c r="D151" s="149">
        <v>38</v>
      </c>
      <c r="E151" s="149">
        <v>0</v>
      </c>
      <c r="F151" s="149">
        <v>0</v>
      </c>
      <c r="G151" s="149">
        <v>0</v>
      </c>
      <c r="H151" s="149">
        <v>0</v>
      </c>
      <c r="I151" s="147" t="str">
        <f t="shared" si="12"/>
        <v>PENALTY_OPTION_DESC_115</v>
      </c>
      <c r="J151" s="11" t="str">
        <f t="shared" si="15"/>
        <v>무형의 불 상태 시</v>
      </c>
      <c r="K151" s="51" t="str">
        <f t="shared" si="13"/>
        <v>적에게 불 원소 피해</v>
      </c>
      <c r="L151" s="5" t="s">
        <v>805</v>
      </c>
    </row>
    <row r="152" spans="1:12">
      <c r="A152" s="147">
        <f>10000+B152*ID규칙_지맥_이상_그룹_단위+COUNTIF($B$4:B152,B152)</f>
        <v>11161</v>
      </c>
      <c r="B152" s="149">
        <v>116</v>
      </c>
      <c r="C152" s="149">
        <v>18</v>
      </c>
      <c r="D152" s="149">
        <v>38</v>
      </c>
      <c r="E152" s="149">
        <v>0</v>
      </c>
      <c r="F152" s="149">
        <v>0</v>
      </c>
      <c r="G152" s="149">
        <v>0</v>
      </c>
      <c r="H152" s="149">
        <v>0</v>
      </c>
      <c r="I152" s="147" t="str">
        <f t="shared" si="12"/>
        <v>PENALTY_OPTION_DESC_116</v>
      </c>
      <c r="J152" s="11" t="str">
        <f t="shared" si="15"/>
        <v>무형의 불 상태 시</v>
      </c>
      <c r="K152" s="51" t="str">
        <f t="shared" si="13"/>
        <v>적에게 불 원소 피해</v>
      </c>
      <c r="L152" s="5" t="s">
        <v>806</v>
      </c>
    </row>
    <row r="153" spans="1:12">
      <c r="A153" s="147">
        <f>10000+B153*ID규칙_지맥_이상_그룹_단위+COUNTIF($B$4:B153,B153)</f>
        <v>11171</v>
      </c>
      <c r="B153" s="149">
        <v>117</v>
      </c>
      <c r="C153" s="149">
        <v>18</v>
      </c>
      <c r="D153" s="149">
        <v>38</v>
      </c>
      <c r="E153" s="149">
        <v>0</v>
      </c>
      <c r="F153" s="149">
        <v>0</v>
      </c>
      <c r="G153" s="149">
        <v>0</v>
      </c>
      <c r="H153" s="149">
        <v>0</v>
      </c>
      <c r="I153" s="147" t="str">
        <f t="shared" si="12"/>
        <v>PENALTY_OPTION_DESC_117</v>
      </c>
      <c r="J153" s="11" t="str">
        <f t="shared" si="15"/>
        <v>무형의 불 상태 시</v>
      </c>
      <c r="K153" s="51" t="str">
        <f t="shared" si="13"/>
        <v>적에게 불 원소 피해</v>
      </c>
      <c r="L153" s="5" t="s">
        <v>807</v>
      </c>
    </row>
    <row r="154" spans="1:12">
      <c r="A154" s="147">
        <f>10000+B154*ID규칙_지맥_이상_그룹_단위+COUNTIF($B$4:B154,B154)</f>
        <v>11181</v>
      </c>
      <c r="B154" s="149">
        <v>118</v>
      </c>
      <c r="C154" s="149">
        <v>18</v>
      </c>
      <c r="D154" s="149">
        <v>38</v>
      </c>
      <c r="E154" s="149">
        <v>0</v>
      </c>
      <c r="F154" s="149">
        <v>0</v>
      </c>
      <c r="G154" s="149">
        <v>0</v>
      </c>
      <c r="H154" s="149">
        <v>0</v>
      </c>
      <c r="I154" s="147" t="str">
        <f t="shared" si="12"/>
        <v>PENALTY_OPTION_DESC_118</v>
      </c>
      <c r="J154" s="11" t="str">
        <f t="shared" si="15"/>
        <v>무형의 불 상태 시</v>
      </c>
      <c r="K154" s="51" t="str">
        <f t="shared" si="13"/>
        <v>적에게 불 원소 피해</v>
      </c>
      <c r="L154" s="5" t="s">
        <v>808</v>
      </c>
    </row>
    <row r="155" spans="1:12">
      <c r="A155" s="147">
        <f>10000+B155*ID규칙_지맥_이상_그룹_단위+COUNTIF($B$4:B155,B155)</f>
        <v>11191</v>
      </c>
      <c r="B155" s="149">
        <v>119</v>
      </c>
      <c r="C155" s="149">
        <v>18</v>
      </c>
      <c r="D155" s="149">
        <v>38</v>
      </c>
      <c r="E155" s="149">
        <v>0</v>
      </c>
      <c r="F155" s="149">
        <v>0</v>
      </c>
      <c r="G155" s="149">
        <v>0</v>
      </c>
      <c r="H155" s="149">
        <v>0</v>
      </c>
      <c r="I155" s="147" t="str">
        <f t="shared" si="12"/>
        <v>PENALTY_OPTION_DESC_119</v>
      </c>
      <c r="J155" s="11" t="str">
        <f t="shared" si="15"/>
        <v>무형의 불 상태 시</v>
      </c>
      <c r="K155" s="51" t="str">
        <f t="shared" si="13"/>
        <v>적에게 불 원소 피해</v>
      </c>
      <c r="L155" s="5" t="s">
        <v>809</v>
      </c>
    </row>
    <row r="156" spans="1:12">
      <c r="A156" s="147">
        <f>10000+B156*ID규칙_지맥_이상_그룹_단위+COUNTIF($B$4:B156,B156)</f>
        <v>11201</v>
      </c>
      <c r="B156" s="149">
        <v>120</v>
      </c>
      <c r="C156" s="149">
        <v>18</v>
      </c>
      <c r="D156" s="149">
        <v>38</v>
      </c>
      <c r="E156" s="149">
        <v>0</v>
      </c>
      <c r="F156" s="149">
        <v>0</v>
      </c>
      <c r="G156" s="149">
        <v>0</v>
      </c>
      <c r="H156" s="149">
        <v>0</v>
      </c>
      <c r="I156" s="147" t="str">
        <f t="shared" si="12"/>
        <v>PENALTY_OPTION_DESC_120</v>
      </c>
      <c r="J156" s="11" t="str">
        <f t="shared" si="15"/>
        <v>무형의 불 상태 시</v>
      </c>
      <c r="K156" s="51" t="str">
        <f t="shared" si="13"/>
        <v>적에게 불 원소 피해</v>
      </c>
      <c r="L156" s="5" t="s">
        <v>810</v>
      </c>
    </row>
    <row r="157" spans="1:12">
      <c r="A157" s="147">
        <f>10000+B157*ID규칙_지맥_이상_그룹_단위+COUNTIF($B$4:B157,B157)</f>
        <v>11211</v>
      </c>
      <c r="B157" s="149">
        <v>121</v>
      </c>
      <c r="C157" s="149">
        <v>18</v>
      </c>
      <c r="D157" s="149">
        <v>38</v>
      </c>
      <c r="E157" s="149">
        <v>0</v>
      </c>
      <c r="F157" s="149">
        <v>0</v>
      </c>
      <c r="G157" s="149">
        <v>0</v>
      </c>
      <c r="H157" s="149">
        <v>0</v>
      </c>
      <c r="I157" s="147" t="str">
        <f t="shared" si="12"/>
        <v>PENALTY_OPTION_DESC_121</v>
      </c>
      <c r="J157" s="11" t="str">
        <f t="shared" si="15"/>
        <v>무형의 불 상태 시</v>
      </c>
      <c r="K157" s="51" t="str">
        <f t="shared" si="13"/>
        <v>적에게 불 원소 피해</v>
      </c>
      <c r="L157" s="5" t="s">
        <v>811</v>
      </c>
    </row>
    <row r="158" spans="1:12">
      <c r="A158" s="147">
        <f>10000+B158*ID규칙_지맥_이상_그룹_단위+COUNTIF($B$4:B158,B158)</f>
        <v>11221</v>
      </c>
      <c r="B158" s="149">
        <v>122</v>
      </c>
      <c r="C158" s="149">
        <v>18</v>
      </c>
      <c r="D158" s="149">
        <v>38</v>
      </c>
      <c r="E158" s="149">
        <v>0</v>
      </c>
      <c r="F158" s="149">
        <v>0</v>
      </c>
      <c r="G158" s="149">
        <v>0</v>
      </c>
      <c r="H158" s="149">
        <v>0</v>
      </c>
      <c r="I158" s="147" t="str">
        <f t="shared" si="12"/>
        <v>PENALTY_OPTION_DESC_122</v>
      </c>
      <c r="J158" s="11" t="str">
        <f t="shared" si="15"/>
        <v>무형의 불 상태 시</v>
      </c>
      <c r="K158" s="51" t="str">
        <f t="shared" si="13"/>
        <v>적에게 불 원소 피해</v>
      </c>
      <c r="L158" s="5" t="s">
        <v>812</v>
      </c>
    </row>
    <row r="159" spans="1:12">
      <c r="A159" s="147">
        <f>10000+B159*ID규칙_지맥_이상_그룹_단위+COUNTIF($B$4:B159,B159)</f>
        <v>11231</v>
      </c>
      <c r="B159" s="149">
        <v>123</v>
      </c>
      <c r="C159" s="149">
        <v>18</v>
      </c>
      <c r="D159" s="149">
        <v>38</v>
      </c>
      <c r="E159" s="149">
        <v>0</v>
      </c>
      <c r="F159" s="149">
        <v>0</v>
      </c>
      <c r="G159" s="149">
        <v>0</v>
      </c>
      <c r="H159" s="149">
        <v>0</v>
      </c>
      <c r="I159" s="147" t="str">
        <f t="shared" si="12"/>
        <v>PENALTY_OPTION_DESC_123</v>
      </c>
      <c r="J159" s="11" t="str">
        <f t="shared" si="15"/>
        <v>무형의 불 상태 시</v>
      </c>
      <c r="K159" s="51" t="str">
        <f t="shared" si="13"/>
        <v>적에게 불 원소 피해</v>
      </c>
      <c r="L159" s="5" t="s">
        <v>813</v>
      </c>
    </row>
    <row r="160" spans="1:12">
      <c r="A160" s="147">
        <f>10000+B160*ID규칙_지맥_이상_그룹_단위+COUNTIF($B$4:B160,B160)</f>
        <v>11241</v>
      </c>
      <c r="B160" s="149">
        <v>124</v>
      </c>
      <c r="C160" s="149">
        <v>18</v>
      </c>
      <c r="D160" s="149">
        <v>38</v>
      </c>
      <c r="E160" s="149">
        <v>0</v>
      </c>
      <c r="F160" s="149">
        <v>0</v>
      </c>
      <c r="G160" s="149">
        <v>0</v>
      </c>
      <c r="H160" s="149">
        <v>0</v>
      </c>
      <c r="I160" s="147" t="str">
        <f t="shared" si="12"/>
        <v>PENALTY_OPTION_DESC_124</v>
      </c>
      <c r="J160" s="11" t="str">
        <f t="shared" si="15"/>
        <v>무형의 불 상태 시</v>
      </c>
      <c r="K160" s="51" t="str">
        <f t="shared" si="13"/>
        <v>적에게 불 원소 피해</v>
      </c>
      <c r="L160" s="5" t="s">
        <v>814</v>
      </c>
    </row>
    <row r="161" spans="1:12">
      <c r="A161" s="147">
        <f>10000+B161*ID규칙_지맥_이상_그룹_단위+COUNTIF($B$4:B161,B161)</f>
        <v>11251</v>
      </c>
      <c r="B161" s="149">
        <v>125</v>
      </c>
      <c r="C161" s="149">
        <v>9</v>
      </c>
      <c r="D161" s="149">
        <v>17</v>
      </c>
      <c r="E161" s="149">
        <v>1</v>
      </c>
      <c r="F161" s="149">
        <v>2500</v>
      </c>
      <c r="G161" s="149">
        <v>0</v>
      </c>
      <c r="H161" s="149">
        <v>0</v>
      </c>
      <c r="I161" s="147" t="str">
        <f t="shared" si="12"/>
        <v>PENALTY_OPTION_DESC_125</v>
      </c>
      <c r="J161" s="11" t="str">
        <f t="shared" si="15"/>
        <v>파티 내 모든 캐릭터의</v>
      </c>
      <c r="K161" s="51" t="str">
        <f t="shared" si="13"/>
        <v>번개 원소 피해 보너스 25%</v>
      </c>
      <c r="L161" s="5" t="s">
        <v>815</v>
      </c>
    </row>
    <row r="162" spans="1:12">
      <c r="A162" s="147">
        <f>10000+B162*ID규칙_지맥_이상_그룹_단위+COUNTIF($B$4:B162,B162)</f>
        <v>11252</v>
      </c>
      <c r="B162" s="149">
        <v>125</v>
      </c>
      <c r="C162" s="149">
        <v>33</v>
      </c>
      <c r="D162" s="149">
        <v>39</v>
      </c>
      <c r="E162" s="149">
        <v>0</v>
      </c>
      <c r="F162" s="149">
        <v>0</v>
      </c>
      <c r="G162" s="149">
        <v>0</v>
      </c>
      <c r="H162" s="149">
        <v>0</v>
      </c>
      <c r="I162" s="147" t="str">
        <f t="shared" si="12"/>
        <v>PENALTY_OPTION_DESC_125</v>
      </c>
      <c r="J162" s="11" t="str">
        <f t="shared" si="15"/>
        <v>치뢰 구슬 획득 후 원소 전투 스킬 명중 시</v>
      </c>
      <c r="K162" s="51" t="str">
        <f t="shared" si="13"/>
        <v>적에게 번개 원소 피해</v>
      </c>
      <c r="L162" s="5" t="s">
        <v>815</v>
      </c>
    </row>
    <row r="163" spans="1:12">
      <c r="A163" s="147">
        <f>10000+B163*ID규칙_지맥_이상_그룹_단위+COUNTIF($B$4:B163,B163)</f>
        <v>11261</v>
      </c>
      <c r="B163" s="149">
        <v>126</v>
      </c>
      <c r="C163" s="149">
        <v>9</v>
      </c>
      <c r="D163" s="149">
        <v>17</v>
      </c>
      <c r="E163" s="149">
        <v>1</v>
      </c>
      <c r="F163" s="149">
        <v>2500</v>
      </c>
      <c r="G163" s="149">
        <v>0</v>
      </c>
      <c r="H163" s="149">
        <v>0</v>
      </c>
      <c r="I163" s="147" t="str">
        <f t="shared" si="12"/>
        <v>PENALTY_OPTION_DESC_126</v>
      </c>
      <c r="J163" s="11" t="str">
        <f t="shared" si="15"/>
        <v>파티 내 모든 캐릭터의</v>
      </c>
      <c r="K163" s="51" t="str">
        <f t="shared" si="13"/>
        <v>번개 원소 피해 보너스 25%</v>
      </c>
      <c r="L163" s="5" t="s">
        <v>816</v>
      </c>
    </row>
    <row r="164" spans="1:12">
      <c r="A164" s="147">
        <f>10000+B164*ID규칙_지맥_이상_그룹_단위+COUNTIF($B$4:B164,B164)</f>
        <v>11262</v>
      </c>
      <c r="B164" s="149">
        <v>126</v>
      </c>
      <c r="C164" s="149">
        <v>33</v>
      </c>
      <c r="D164" s="149">
        <v>39</v>
      </c>
      <c r="E164" s="149">
        <v>0</v>
      </c>
      <c r="F164" s="149">
        <v>0</v>
      </c>
      <c r="G164" s="149">
        <v>0</v>
      </c>
      <c r="H164" s="149">
        <v>0</v>
      </c>
      <c r="I164" s="147" t="str">
        <f t="shared" si="12"/>
        <v>PENALTY_OPTION_DESC_126</v>
      </c>
      <c r="J164" s="11" t="str">
        <f t="shared" si="15"/>
        <v>치뢰 구슬 획득 후 원소 전투 스킬 명중 시</v>
      </c>
      <c r="K164" s="51" t="str">
        <f t="shared" ref="K164:K195" si="16">VLOOKUP(D164,옵션_타입,2,0)&amp;IF(F164=0,"",IF(E164=0,F164," "&amp;F164/100&amp;"%"))&amp;IF(G164=0,"",(IF(H164&gt;=1," ["&amp;G164/1000&amp;"초마다 ",(IF(H164&gt;=1,G164," ["&amp;G164/1000&amp;"초 동안]"))))&amp;IF(H164=0,"",H164&amp;"회]"))</f>
        <v>적에게 번개 원소 피해</v>
      </c>
      <c r="L164" s="5" t="s">
        <v>816</v>
      </c>
    </row>
    <row r="165" spans="1:12">
      <c r="A165" s="147">
        <f>10000+B165*ID규칙_지맥_이상_그룹_단위+COUNTIF($B$4:B165,B165)</f>
        <v>11271</v>
      </c>
      <c r="B165" s="149">
        <v>127</v>
      </c>
      <c r="C165" s="149">
        <v>9</v>
      </c>
      <c r="D165" s="149">
        <v>17</v>
      </c>
      <c r="E165" s="149">
        <v>1</v>
      </c>
      <c r="F165" s="149">
        <v>2500</v>
      </c>
      <c r="G165" s="149">
        <v>0</v>
      </c>
      <c r="H165" s="149">
        <v>0</v>
      </c>
      <c r="I165" s="147" t="str">
        <f t="shared" si="12"/>
        <v>PENALTY_OPTION_DESC_127</v>
      </c>
      <c r="J165" s="11" t="str">
        <f t="shared" si="15"/>
        <v>파티 내 모든 캐릭터의</v>
      </c>
      <c r="K165" s="51" t="str">
        <f t="shared" si="16"/>
        <v>번개 원소 피해 보너스 25%</v>
      </c>
      <c r="L165" s="5" t="s">
        <v>817</v>
      </c>
    </row>
    <row r="166" spans="1:12">
      <c r="A166" s="147">
        <f>10000+B166*ID규칙_지맥_이상_그룹_단위+COUNTIF($B$4:B166,B166)</f>
        <v>11272</v>
      </c>
      <c r="B166" s="149">
        <v>127</v>
      </c>
      <c r="C166" s="149">
        <v>33</v>
      </c>
      <c r="D166" s="149">
        <v>39</v>
      </c>
      <c r="E166" s="149">
        <v>0</v>
      </c>
      <c r="F166" s="149">
        <v>0</v>
      </c>
      <c r="G166" s="149">
        <v>0</v>
      </c>
      <c r="H166" s="149">
        <v>0</v>
      </c>
      <c r="I166" s="147" t="str">
        <f t="shared" si="12"/>
        <v>PENALTY_OPTION_DESC_127</v>
      </c>
      <c r="J166" s="11" t="str">
        <f t="shared" si="15"/>
        <v>치뢰 구슬 획득 후 원소 전투 스킬 명중 시</v>
      </c>
      <c r="K166" s="51" t="str">
        <f t="shared" si="16"/>
        <v>적에게 번개 원소 피해</v>
      </c>
      <c r="L166" s="5" t="s">
        <v>817</v>
      </c>
    </row>
    <row r="167" spans="1:12">
      <c r="A167" s="147">
        <f>10000+B167*ID규칙_지맥_이상_그룹_단위+COUNTIF($B$4:B167,B167)</f>
        <v>11281</v>
      </c>
      <c r="B167" s="149">
        <v>128</v>
      </c>
      <c r="C167" s="149">
        <v>9</v>
      </c>
      <c r="D167" s="149">
        <v>17</v>
      </c>
      <c r="E167" s="149">
        <v>1</v>
      </c>
      <c r="F167" s="149">
        <v>2500</v>
      </c>
      <c r="G167" s="149">
        <v>0</v>
      </c>
      <c r="H167" s="149">
        <v>0</v>
      </c>
      <c r="I167" s="147" t="str">
        <f t="shared" si="12"/>
        <v>PENALTY_OPTION_DESC_128</v>
      </c>
      <c r="J167" s="11" t="str">
        <f t="shared" si="15"/>
        <v>파티 내 모든 캐릭터의</v>
      </c>
      <c r="K167" s="51" t="str">
        <f t="shared" si="16"/>
        <v>번개 원소 피해 보너스 25%</v>
      </c>
      <c r="L167" s="5" t="s">
        <v>818</v>
      </c>
    </row>
    <row r="168" spans="1:12">
      <c r="A168" s="147">
        <f>10000+B168*ID규칙_지맥_이상_그룹_단위+COUNTIF($B$4:B168,B168)</f>
        <v>11282</v>
      </c>
      <c r="B168" s="149">
        <v>128</v>
      </c>
      <c r="C168" s="149">
        <v>33</v>
      </c>
      <c r="D168" s="149">
        <v>39</v>
      </c>
      <c r="E168" s="149">
        <v>0</v>
      </c>
      <c r="F168" s="149">
        <v>0</v>
      </c>
      <c r="G168" s="149">
        <v>0</v>
      </c>
      <c r="H168" s="149">
        <v>0</v>
      </c>
      <c r="I168" s="147" t="str">
        <f t="shared" si="12"/>
        <v>PENALTY_OPTION_DESC_128</v>
      </c>
      <c r="J168" s="11" t="str">
        <f t="shared" si="15"/>
        <v>치뢰 구슬 획득 후 원소 전투 스킬 명중 시</v>
      </c>
      <c r="K168" s="51" t="str">
        <f t="shared" si="16"/>
        <v>적에게 번개 원소 피해</v>
      </c>
      <c r="L168" s="5" t="s">
        <v>818</v>
      </c>
    </row>
    <row r="169" spans="1:12">
      <c r="A169" s="147">
        <f>10000+B169*ID규칙_지맥_이상_그룹_단위+COUNTIF($B$4:B169,B169)</f>
        <v>11291</v>
      </c>
      <c r="B169" s="149">
        <v>129</v>
      </c>
      <c r="C169" s="149">
        <v>9</v>
      </c>
      <c r="D169" s="149">
        <v>17</v>
      </c>
      <c r="E169" s="149">
        <v>1</v>
      </c>
      <c r="F169" s="149">
        <v>2500</v>
      </c>
      <c r="G169" s="149">
        <v>0</v>
      </c>
      <c r="H169" s="149">
        <v>0</v>
      </c>
      <c r="I169" s="147" t="str">
        <f t="shared" si="12"/>
        <v>PENALTY_OPTION_DESC_129</v>
      </c>
      <c r="J169" s="11" t="str">
        <f t="shared" ref="J169:J176" si="17">IF(C169=0,"-",VLOOKUP(C169,컨디션_타입,2,0))</f>
        <v>파티 내 모든 캐릭터의</v>
      </c>
      <c r="K169" s="51" t="str">
        <f t="shared" si="16"/>
        <v>번개 원소 피해 보너스 25%</v>
      </c>
      <c r="L169" s="5" t="s">
        <v>819</v>
      </c>
    </row>
    <row r="170" spans="1:12">
      <c r="A170" s="147">
        <f>10000+B170*ID규칙_지맥_이상_그룹_단위+COUNTIF($B$4:B170,B170)</f>
        <v>11292</v>
      </c>
      <c r="B170" s="149">
        <v>129</v>
      </c>
      <c r="C170" s="149">
        <v>33</v>
      </c>
      <c r="D170" s="149">
        <v>39</v>
      </c>
      <c r="E170" s="149">
        <v>0</v>
      </c>
      <c r="F170" s="149">
        <v>0</v>
      </c>
      <c r="G170" s="149">
        <v>0</v>
      </c>
      <c r="H170" s="149">
        <v>0</v>
      </c>
      <c r="I170" s="147" t="str">
        <f t="shared" si="12"/>
        <v>PENALTY_OPTION_DESC_129</v>
      </c>
      <c r="J170" s="11" t="str">
        <f t="shared" si="17"/>
        <v>치뢰 구슬 획득 후 원소 전투 스킬 명중 시</v>
      </c>
      <c r="K170" s="51" t="str">
        <f t="shared" si="16"/>
        <v>적에게 번개 원소 피해</v>
      </c>
      <c r="L170" s="5" t="s">
        <v>819</v>
      </c>
    </row>
    <row r="171" spans="1:12">
      <c r="A171" s="147">
        <f>10000+B171*ID규칙_지맥_이상_그룹_단위+COUNTIF($B$4:B171,B171)</f>
        <v>11301</v>
      </c>
      <c r="B171" s="149">
        <v>130</v>
      </c>
      <c r="C171" s="149">
        <v>9</v>
      </c>
      <c r="D171" s="149">
        <v>17</v>
      </c>
      <c r="E171" s="149">
        <v>1</v>
      </c>
      <c r="F171" s="149">
        <v>2500</v>
      </c>
      <c r="G171" s="149">
        <v>0</v>
      </c>
      <c r="H171" s="149">
        <v>0</v>
      </c>
      <c r="I171" s="147" t="str">
        <f t="shared" si="12"/>
        <v>PENALTY_OPTION_DESC_130</v>
      </c>
      <c r="J171" s="11" t="str">
        <f t="shared" si="17"/>
        <v>파티 내 모든 캐릭터의</v>
      </c>
      <c r="K171" s="51" t="str">
        <f t="shared" si="16"/>
        <v>번개 원소 피해 보너스 25%</v>
      </c>
      <c r="L171" s="5" t="s">
        <v>820</v>
      </c>
    </row>
    <row r="172" spans="1:12">
      <c r="A172" s="147">
        <f>10000+B172*ID규칙_지맥_이상_그룹_단위+COUNTIF($B$4:B172,B172)</f>
        <v>11302</v>
      </c>
      <c r="B172" s="149">
        <v>130</v>
      </c>
      <c r="C172" s="149">
        <v>33</v>
      </c>
      <c r="D172" s="149">
        <v>39</v>
      </c>
      <c r="E172" s="149">
        <v>0</v>
      </c>
      <c r="F172" s="149">
        <v>0</v>
      </c>
      <c r="G172" s="149">
        <v>0</v>
      </c>
      <c r="H172" s="149">
        <v>0</v>
      </c>
      <c r="I172" s="147" t="str">
        <f t="shared" si="12"/>
        <v>PENALTY_OPTION_DESC_130</v>
      </c>
      <c r="J172" s="11" t="str">
        <f t="shared" si="17"/>
        <v>치뢰 구슬 획득 후 원소 전투 스킬 명중 시</v>
      </c>
      <c r="K172" s="51" t="str">
        <f t="shared" si="16"/>
        <v>적에게 번개 원소 피해</v>
      </c>
      <c r="L172" s="5" t="s">
        <v>820</v>
      </c>
    </row>
    <row r="173" spans="1:12">
      <c r="A173" s="147">
        <f>10000+B173*ID규칙_지맥_이상_그룹_단위+COUNTIF($B$4:B173,B173)</f>
        <v>11311</v>
      </c>
      <c r="B173" s="149">
        <v>131</v>
      </c>
      <c r="C173" s="149">
        <v>9</v>
      </c>
      <c r="D173" s="149">
        <v>17</v>
      </c>
      <c r="E173" s="149">
        <v>1</v>
      </c>
      <c r="F173" s="149">
        <v>2500</v>
      </c>
      <c r="G173" s="149">
        <v>0</v>
      </c>
      <c r="H173" s="149">
        <v>0</v>
      </c>
      <c r="I173" s="147" t="str">
        <f t="shared" si="12"/>
        <v>PENALTY_OPTION_DESC_131</v>
      </c>
      <c r="J173" s="11" t="str">
        <f t="shared" si="17"/>
        <v>파티 내 모든 캐릭터의</v>
      </c>
      <c r="K173" s="51" t="str">
        <f t="shared" si="16"/>
        <v>번개 원소 피해 보너스 25%</v>
      </c>
      <c r="L173" s="5" t="s">
        <v>821</v>
      </c>
    </row>
    <row r="174" spans="1:12">
      <c r="A174" s="147">
        <f>10000+B174*ID규칙_지맥_이상_그룹_단위+COUNTIF($B$4:B174,B174)</f>
        <v>11312</v>
      </c>
      <c r="B174" s="149">
        <v>131</v>
      </c>
      <c r="C174" s="149">
        <v>33</v>
      </c>
      <c r="D174" s="149">
        <v>39</v>
      </c>
      <c r="E174" s="149">
        <v>0</v>
      </c>
      <c r="F174" s="149">
        <v>0</v>
      </c>
      <c r="G174" s="149">
        <v>0</v>
      </c>
      <c r="H174" s="149">
        <v>0</v>
      </c>
      <c r="I174" s="147" t="str">
        <f t="shared" si="12"/>
        <v>PENALTY_OPTION_DESC_131</v>
      </c>
      <c r="J174" s="11" t="str">
        <f t="shared" si="17"/>
        <v>치뢰 구슬 획득 후 원소 전투 스킬 명중 시</v>
      </c>
      <c r="K174" s="51" t="str">
        <f t="shared" si="16"/>
        <v>적에게 번개 원소 피해</v>
      </c>
      <c r="L174" s="5" t="s">
        <v>821</v>
      </c>
    </row>
    <row r="175" spans="1:12">
      <c r="A175" s="147">
        <f>10000+B175*ID규칙_지맥_이상_그룹_단위+COUNTIF($B$4:B175,B175)</f>
        <v>11321</v>
      </c>
      <c r="B175" s="149">
        <v>132</v>
      </c>
      <c r="C175" s="149">
        <v>9</v>
      </c>
      <c r="D175" s="149">
        <v>17</v>
      </c>
      <c r="E175" s="149">
        <v>1</v>
      </c>
      <c r="F175" s="149">
        <v>2500</v>
      </c>
      <c r="G175" s="149">
        <v>0</v>
      </c>
      <c r="H175" s="149">
        <v>0</v>
      </c>
      <c r="I175" s="147" t="str">
        <f t="shared" si="12"/>
        <v>PENALTY_OPTION_DESC_132</v>
      </c>
      <c r="J175" s="11" t="str">
        <f t="shared" si="17"/>
        <v>파티 내 모든 캐릭터의</v>
      </c>
      <c r="K175" s="51" t="str">
        <f t="shared" si="16"/>
        <v>번개 원소 피해 보너스 25%</v>
      </c>
      <c r="L175" s="5" t="s">
        <v>822</v>
      </c>
    </row>
    <row r="176" spans="1:12">
      <c r="A176" s="147">
        <f>10000+B176*ID규칙_지맥_이상_그룹_단위+COUNTIF($B$4:B176,B176)</f>
        <v>11322</v>
      </c>
      <c r="B176" s="149">
        <v>132</v>
      </c>
      <c r="C176" s="149">
        <v>33</v>
      </c>
      <c r="D176" s="149">
        <v>39</v>
      </c>
      <c r="E176" s="149">
        <v>0</v>
      </c>
      <c r="F176" s="149">
        <v>0</v>
      </c>
      <c r="G176" s="149">
        <v>0</v>
      </c>
      <c r="H176" s="149">
        <v>0</v>
      </c>
      <c r="I176" s="147" t="str">
        <f t="shared" si="12"/>
        <v>PENALTY_OPTION_DESC_132</v>
      </c>
      <c r="J176" s="11" t="str">
        <f t="shared" si="17"/>
        <v>치뢰 구슬 획득 후 원소 전투 스킬 명중 시</v>
      </c>
      <c r="K176" s="51" t="str">
        <f t="shared" si="16"/>
        <v>적에게 번개 원소 피해</v>
      </c>
      <c r="L176" s="5" t="s">
        <v>822</v>
      </c>
    </row>
    <row r="177" spans="1:12">
      <c r="A177" s="147">
        <f>10000+B177*ID규칙_지맥_이상_그룹_단위+COUNTIF($B$4:B177,B177)</f>
        <v>11331</v>
      </c>
      <c r="B177" s="149">
        <v>133</v>
      </c>
      <c r="C177" s="149">
        <v>9</v>
      </c>
      <c r="D177" s="149">
        <v>17</v>
      </c>
      <c r="E177" s="149">
        <v>1</v>
      </c>
      <c r="F177" s="149">
        <v>2500</v>
      </c>
      <c r="G177" s="149">
        <v>0</v>
      </c>
      <c r="H177" s="149">
        <v>0</v>
      </c>
      <c r="I177" s="147" t="str">
        <f t="shared" si="12"/>
        <v>PENALTY_OPTION_DESC_133</v>
      </c>
      <c r="J177" s="11" t="str">
        <f t="shared" ref="J177:J208" si="18">IF(C177=0,"-",VLOOKUP(C177,컨디션_타입,2,0))</f>
        <v>파티 내 모든 캐릭터의</v>
      </c>
      <c r="K177" s="51" t="str">
        <f t="shared" si="16"/>
        <v>번개 원소 피해 보너스 25%</v>
      </c>
      <c r="L177" s="5" t="s">
        <v>823</v>
      </c>
    </row>
    <row r="178" spans="1:12">
      <c r="A178" s="147">
        <f>10000+B178*ID규칙_지맥_이상_그룹_단위+COUNTIF($B$4:B178,B178)</f>
        <v>11332</v>
      </c>
      <c r="B178" s="149">
        <v>133</v>
      </c>
      <c r="C178" s="149">
        <v>33</v>
      </c>
      <c r="D178" s="149">
        <v>39</v>
      </c>
      <c r="E178" s="149">
        <v>0</v>
      </c>
      <c r="F178" s="149">
        <v>0</v>
      </c>
      <c r="G178" s="149">
        <v>0</v>
      </c>
      <c r="H178" s="149">
        <v>0</v>
      </c>
      <c r="I178" s="147" t="str">
        <f t="shared" si="12"/>
        <v>PENALTY_OPTION_DESC_133</v>
      </c>
      <c r="J178" s="11" t="str">
        <f t="shared" si="18"/>
        <v>치뢰 구슬 획득 후 원소 전투 스킬 명중 시</v>
      </c>
      <c r="K178" s="51" t="str">
        <f t="shared" si="16"/>
        <v>적에게 번개 원소 피해</v>
      </c>
      <c r="L178" s="5" t="s">
        <v>823</v>
      </c>
    </row>
    <row r="179" spans="1:12">
      <c r="A179" s="147">
        <f>10000+B179*ID규칙_지맥_이상_그룹_단위+COUNTIF($B$4:B179,B179)</f>
        <v>11341</v>
      </c>
      <c r="B179" s="149">
        <v>134</v>
      </c>
      <c r="C179" s="149">
        <v>9</v>
      </c>
      <c r="D179" s="149">
        <v>17</v>
      </c>
      <c r="E179" s="149">
        <v>1</v>
      </c>
      <c r="F179" s="149">
        <v>2500</v>
      </c>
      <c r="G179" s="149">
        <v>0</v>
      </c>
      <c r="H179" s="149">
        <v>0</v>
      </c>
      <c r="I179" s="147" t="str">
        <f t="shared" si="12"/>
        <v>PENALTY_OPTION_DESC_134</v>
      </c>
      <c r="J179" s="11" t="str">
        <f t="shared" si="18"/>
        <v>파티 내 모든 캐릭터의</v>
      </c>
      <c r="K179" s="51" t="str">
        <f t="shared" si="16"/>
        <v>번개 원소 피해 보너스 25%</v>
      </c>
      <c r="L179" s="5" t="s">
        <v>824</v>
      </c>
    </row>
    <row r="180" spans="1:12">
      <c r="A180" s="147">
        <f>10000+B180*ID규칙_지맥_이상_그룹_단위+COUNTIF($B$4:B180,B180)</f>
        <v>11342</v>
      </c>
      <c r="B180" s="149">
        <v>134</v>
      </c>
      <c r="C180" s="149">
        <v>33</v>
      </c>
      <c r="D180" s="149">
        <v>39</v>
      </c>
      <c r="E180" s="149">
        <v>0</v>
      </c>
      <c r="F180" s="149">
        <v>0</v>
      </c>
      <c r="G180" s="149">
        <v>0</v>
      </c>
      <c r="H180" s="149">
        <v>0</v>
      </c>
      <c r="I180" s="147" t="str">
        <f t="shared" si="12"/>
        <v>PENALTY_OPTION_DESC_134</v>
      </c>
      <c r="J180" s="11" t="str">
        <f t="shared" si="18"/>
        <v>치뢰 구슬 획득 후 원소 전투 스킬 명중 시</v>
      </c>
      <c r="K180" s="51" t="str">
        <f t="shared" si="16"/>
        <v>적에게 번개 원소 피해</v>
      </c>
      <c r="L180" s="5" t="s">
        <v>824</v>
      </c>
    </row>
    <row r="181" spans="1:12">
      <c r="A181" s="147">
        <f>10000+B181*ID규칙_지맥_이상_그룹_단위+COUNTIF($B$4:B181,B181)</f>
        <v>11351</v>
      </c>
      <c r="B181" s="149">
        <v>135</v>
      </c>
      <c r="C181" s="149">
        <v>9</v>
      </c>
      <c r="D181" s="149">
        <v>17</v>
      </c>
      <c r="E181" s="149">
        <v>1</v>
      </c>
      <c r="F181" s="149">
        <v>2500</v>
      </c>
      <c r="G181" s="149">
        <v>0</v>
      </c>
      <c r="H181" s="149">
        <v>0</v>
      </c>
      <c r="I181" s="147" t="str">
        <f t="shared" si="12"/>
        <v>PENALTY_OPTION_DESC_135</v>
      </c>
      <c r="J181" s="11" t="str">
        <f t="shared" si="18"/>
        <v>파티 내 모든 캐릭터의</v>
      </c>
      <c r="K181" s="51" t="str">
        <f t="shared" si="16"/>
        <v>번개 원소 피해 보너스 25%</v>
      </c>
      <c r="L181" s="5" t="s">
        <v>825</v>
      </c>
    </row>
    <row r="182" spans="1:12">
      <c r="A182" s="147">
        <f>10000+B182*ID규칙_지맥_이상_그룹_단위+COUNTIF($B$4:B182,B182)</f>
        <v>11352</v>
      </c>
      <c r="B182" s="149">
        <v>135</v>
      </c>
      <c r="C182" s="149">
        <v>33</v>
      </c>
      <c r="D182" s="149">
        <v>39</v>
      </c>
      <c r="E182" s="149">
        <v>0</v>
      </c>
      <c r="F182" s="149">
        <v>0</v>
      </c>
      <c r="G182" s="149">
        <v>0</v>
      </c>
      <c r="H182" s="149">
        <v>0</v>
      </c>
      <c r="I182" s="147" t="str">
        <f t="shared" si="12"/>
        <v>PENALTY_OPTION_DESC_135</v>
      </c>
      <c r="J182" s="11" t="str">
        <f t="shared" si="18"/>
        <v>치뢰 구슬 획득 후 원소 전투 스킬 명중 시</v>
      </c>
      <c r="K182" s="51" t="str">
        <f t="shared" si="16"/>
        <v>적에게 번개 원소 피해</v>
      </c>
      <c r="L182" s="5" t="s">
        <v>825</v>
      </c>
    </row>
    <row r="183" spans="1:12">
      <c r="A183" s="147">
        <f>10000+B183*ID규칙_지맥_이상_그룹_단위+COUNTIF($B$4:B183,B183)</f>
        <v>11361</v>
      </c>
      <c r="B183" s="149">
        <v>136</v>
      </c>
      <c r="C183" s="149">
        <v>9</v>
      </c>
      <c r="D183" s="149">
        <v>17</v>
      </c>
      <c r="E183" s="149">
        <v>1</v>
      </c>
      <c r="F183" s="149">
        <v>2500</v>
      </c>
      <c r="G183" s="149">
        <v>0</v>
      </c>
      <c r="H183" s="149">
        <v>0</v>
      </c>
      <c r="I183" s="147" t="str">
        <f t="shared" si="12"/>
        <v>PENALTY_OPTION_DESC_136</v>
      </c>
      <c r="J183" s="11" t="str">
        <f t="shared" si="18"/>
        <v>파티 내 모든 캐릭터의</v>
      </c>
      <c r="K183" s="51" t="str">
        <f t="shared" si="16"/>
        <v>번개 원소 피해 보너스 25%</v>
      </c>
      <c r="L183" s="5" t="s">
        <v>826</v>
      </c>
    </row>
    <row r="184" spans="1:12">
      <c r="A184" s="147">
        <f>10000+B184*ID규칙_지맥_이상_그룹_단위+COUNTIF($B$4:B184,B184)</f>
        <v>11362</v>
      </c>
      <c r="B184" s="149">
        <v>136</v>
      </c>
      <c r="C184" s="149">
        <v>33</v>
      </c>
      <c r="D184" s="149">
        <v>39</v>
      </c>
      <c r="E184" s="149">
        <v>0</v>
      </c>
      <c r="F184" s="149">
        <v>0</v>
      </c>
      <c r="G184" s="149">
        <v>0</v>
      </c>
      <c r="H184" s="149">
        <v>0</v>
      </c>
      <c r="I184" s="147" t="str">
        <f t="shared" si="12"/>
        <v>PENALTY_OPTION_DESC_136</v>
      </c>
      <c r="J184" s="11" t="str">
        <f t="shared" si="18"/>
        <v>치뢰 구슬 획득 후 원소 전투 스킬 명중 시</v>
      </c>
      <c r="K184" s="51" t="str">
        <f t="shared" si="16"/>
        <v>적에게 번개 원소 피해</v>
      </c>
      <c r="L184" s="5" t="s">
        <v>826</v>
      </c>
    </row>
    <row r="185" spans="1:12">
      <c r="A185" s="147">
        <f>10000+B185*ID규칙_지맥_이상_그룹_단위+COUNTIF($B$4:B185,B185)</f>
        <v>11371</v>
      </c>
      <c r="B185" s="149">
        <v>137</v>
      </c>
      <c r="C185" s="149">
        <v>25</v>
      </c>
      <c r="D185" s="149">
        <v>13</v>
      </c>
      <c r="E185" s="149">
        <v>1</v>
      </c>
      <c r="F185" s="149">
        <v>1000</v>
      </c>
      <c r="G185" s="149">
        <v>10000</v>
      </c>
      <c r="H185" s="149">
        <v>0</v>
      </c>
      <c r="I185" s="147" t="str">
        <f t="shared" si="12"/>
        <v>PENALTY_OPTION_DESC_137</v>
      </c>
      <c r="J185" s="11" t="str">
        <f t="shared" si="18"/>
        <v>원소 피해를 가한 후</v>
      </c>
      <c r="K185" s="51" t="str">
        <f t="shared" si="16"/>
        <v>물리 피해 보너스 10% [10초 동안]</v>
      </c>
      <c r="L185" s="5" t="s">
        <v>830</v>
      </c>
    </row>
    <row r="186" spans="1:12">
      <c r="A186" s="147">
        <f>10000+B186*ID규칙_지맥_이상_그룹_단위+COUNTIF($B$4:B186,B186)</f>
        <v>11381</v>
      </c>
      <c r="B186" s="149">
        <v>138</v>
      </c>
      <c r="C186" s="149">
        <v>25</v>
      </c>
      <c r="D186" s="149">
        <v>13</v>
      </c>
      <c r="E186" s="149">
        <v>1</v>
      </c>
      <c r="F186" s="149">
        <v>1000</v>
      </c>
      <c r="G186" s="149">
        <v>10000</v>
      </c>
      <c r="H186" s="149">
        <v>0</v>
      </c>
      <c r="I186" s="147" t="str">
        <f t="shared" si="12"/>
        <v>PENALTY_OPTION_DESC_138</v>
      </c>
      <c r="J186" s="11" t="str">
        <f t="shared" si="18"/>
        <v>원소 피해를 가한 후</v>
      </c>
      <c r="K186" s="51" t="str">
        <f t="shared" si="16"/>
        <v>물리 피해 보너스 10% [10초 동안]</v>
      </c>
      <c r="L186" s="5" t="s">
        <v>831</v>
      </c>
    </row>
    <row r="187" spans="1:12">
      <c r="A187" s="147">
        <f>10000+B187*ID규칙_지맥_이상_그룹_단위+COUNTIF($B$4:B187,B187)</f>
        <v>11391</v>
      </c>
      <c r="B187" s="149">
        <v>139</v>
      </c>
      <c r="C187" s="149">
        <v>25</v>
      </c>
      <c r="D187" s="149">
        <v>13</v>
      </c>
      <c r="E187" s="149">
        <v>1</v>
      </c>
      <c r="F187" s="149">
        <v>1000</v>
      </c>
      <c r="G187" s="149">
        <v>10000</v>
      </c>
      <c r="H187" s="149">
        <v>0</v>
      </c>
      <c r="I187" s="147" t="str">
        <f t="shared" si="12"/>
        <v>PENALTY_OPTION_DESC_139</v>
      </c>
      <c r="J187" s="11" t="str">
        <f t="shared" si="18"/>
        <v>원소 피해를 가한 후</v>
      </c>
      <c r="K187" s="51" t="str">
        <f t="shared" si="16"/>
        <v>물리 피해 보너스 10% [10초 동안]</v>
      </c>
      <c r="L187" s="5" t="s">
        <v>832</v>
      </c>
    </row>
    <row r="188" spans="1:12">
      <c r="A188" s="147">
        <f>10000+B188*ID규칙_지맥_이상_그룹_단위+COUNTIF($B$4:B188,B188)</f>
        <v>11401</v>
      </c>
      <c r="B188" s="149">
        <v>140</v>
      </c>
      <c r="C188" s="149">
        <v>25</v>
      </c>
      <c r="D188" s="149">
        <v>13</v>
      </c>
      <c r="E188" s="149">
        <v>1</v>
      </c>
      <c r="F188" s="149">
        <v>1000</v>
      </c>
      <c r="G188" s="149">
        <v>10000</v>
      </c>
      <c r="H188" s="149">
        <v>0</v>
      </c>
      <c r="I188" s="147" t="str">
        <f t="shared" si="12"/>
        <v>PENALTY_OPTION_DESC_140</v>
      </c>
      <c r="J188" s="11" t="str">
        <f t="shared" si="18"/>
        <v>원소 피해를 가한 후</v>
      </c>
      <c r="K188" s="51" t="str">
        <f t="shared" si="16"/>
        <v>물리 피해 보너스 10% [10초 동안]</v>
      </c>
      <c r="L188" s="5" t="s">
        <v>833</v>
      </c>
    </row>
    <row r="189" spans="1:12">
      <c r="A189" s="147">
        <f>10000+B189*ID규칙_지맥_이상_그룹_단위+COUNTIF($B$4:B189,B189)</f>
        <v>11411</v>
      </c>
      <c r="B189" s="149">
        <v>141</v>
      </c>
      <c r="C189" s="149">
        <v>25</v>
      </c>
      <c r="D189" s="149">
        <v>13</v>
      </c>
      <c r="E189" s="149">
        <v>1</v>
      </c>
      <c r="F189" s="149">
        <v>1000</v>
      </c>
      <c r="G189" s="149">
        <v>10000</v>
      </c>
      <c r="H189" s="149">
        <v>0</v>
      </c>
      <c r="I189" s="147" t="str">
        <f t="shared" si="12"/>
        <v>PENALTY_OPTION_DESC_141</v>
      </c>
      <c r="J189" s="11" t="str">
        <f t="shared" si="18"/>
        <v>원소 피해를 가한 후</v>
      </c>
      <c r="K189" s="51" t="str">
        <f t="shared" si="16"/>
        <v>물리 피해 보너스 10% [10초 동안]</v>
      </c>
      <c r="L189" s="5" t="s">
        <v>834</v>
      </c>
    </row>
    <row r="190" spans="1:12">
      <c r="A190" s="147">
        <f>10000+B190*ID규칙_지맥_이상_그룹_단위+COUNTIF($B$4:B190,B190)</f>
        <v>11421</v>
      </c>
      <c r="B190" s="149">
        <v>142</v>
      </c>
      <c r="C190" s="149">
        <v>25</v>
      </c>
      <c r="D190" s="149">
        <v>13</v>
      </c>
      <c r="E190" s="149">
        <v>1</v>
      </c>
      <c r="F190" s="149">
        <v>1000</v>
      </c>
      <c r="G190" s="149">
        <v>10000</v>
      </c>
      <c r="H190" s="149">
        <v>0</v>
      </c>
      <c r="I190" s="147" t="str">
        <f t="shared" ref="I190:I243" si="19">"PENALTY_OPTION_DESC_"&amp;B190</f>
        <v>PENALTY_OPTION_DESC_142</v>
      </c>
      <c r="J190" s="11" t="str">
        <f t="shared" si="18"/>
        <v>원소 피해를 가한 후</v>
      </c>
      <c r="K190" s="51" t="str">
        <f t="shared" si="16"/>
        <v>물리 피해 보너스 10% [10초 동안]</v>
      </c>
      <c r="L190" s="5" t="s">
        <v>835</v>
      </c>
    </row>
    <row r="191" spans="1:12">
      <c r="A191" s="147">
        <f>10000+B191*ID규칙_지맥_이상_그룹_단위+COUNTIF($B$4:B191,B191)</f>
        <v>11431</v>
      </c>
      <c r="B191" s="149">
        <v>143</v>
      </c>
      <c r="C191" s="149">
        <v>25</v>
      </c>
      <c r="D191" s="149">
        <v>13</v>
      </c>
      <c r="E191" s="149">
        <v>1</v>
      </c>
      <c r="F191" s="149">
        <v>1000</v>
      </c>
      <c r="G191" s="149">
        <v>10000</v>
      </c>
      <c r="H191" s="149">
        <v>0</v>
      </c>
      <c r="I191" s="147" t="str">
        <f t="shared" si="19"/>
        <v>PENALTY_OPTION_DESC_143</v>
      </c>
      <c r="J191" s="11" t="str">
        <f t="shared" si="18"/>
        <v>원소 피해를 가한 후</v>
      </c>
      <c r="K191" s="51" t="str">
        <f t="shared" si="16"/>
        <v>물리 피해 보너스 10% [10초 동안]</v>
      </c>
      <c r="L191" s="5" t="s">
        <v>836</v>
      </c>
    </row>
    <row r="192" spans="1:12">
      <c r="A192" s="147">
        <f>10000+B192*ID규칙_지맥_이상_그룹_단위+COUNTIF($B$4:B192,B192)</f>
        <v>11441</v>
      </c>
      <c r="B192" s="149">
        <v>144</v>
      </c>
      <c r="C192" s="149">
        <v>25</v>
      </c>
      <c r="D192" s="149">
        <v>13</v>
      </c>
      <c r="E192" s="149">
        <v>1</v>
      </c>
      <c r="F192" s="149">
        <v>1000</v>
      </c>
      <c r="G192" s="149">
        <v>10000</v>
      </c>
      <c r="H192" s="149">
        <v>0</v>
      </c>
      <c r="I192" s="147" t="str">
        <f t="shared" si="19"/>
        <v>PENALTY_OPTION_DESC_144</v>
      </c>
      <c r="J192" s="11" t="str">
        <f t="shared" si="18"/>
        <v>원소 피해를 가한 후</v>
      </c>
      <c r="K192" s="51" t="str">
        <f t="shared" si="16"/>
        <v>물리 피해 보너스 10% [10초 동안]</v>
      </c>
      <c r="L192" s="5" t="s">
        <v>837</v>
      </c>
    </row>
    <row r="193" spans="1:12">
      <c r="A193" s="147">
        <f>10000+B193*ID규칙_지맥_이상_그룹_단위+COUNTIF($B$4:B193,B193)</f>
        <v>11451</v>
      </c>
      <c r="B193" s="149">
        <v>145</v>
      </c>
      <c r="C193" s="149">
        <v>25</v>
      </c>
      <c r="D193" s="149">
        <v>13</v>
      </c>
      <c r="E193" s="149">
        <v>1</v>
      </c>
      <c r="F193" s="149">
        <v>1000</v>
      </c>
      <c r="G193" s="149">
        <v>10000</v>
      </c>
      <c r="H193" s="149">
        <v>0</v>
      </c>
      <c r="I193" s="147" t="str">
        <f t="shared" si="19"/>
        <v>PENALTY_OPTION_DESC_145</v>
      </c>
      <c r="J193" s="11" t="str">
        <f t="shared" si="18"/>
        <v>원소 피해를 가한 후</v>
      </c>
      <c r="K193" s="51" t="str">
        <f t="shared" si="16"/>
        <v>물리 피해 보너스 10% [10초 동안]</v>
      </c>
      <c r="L193" s="5" t="s">
        <v>838</v>
      </c>
    </row>
    <row r="194" spans="1:12">
      <c r="A194" s="147">
        <f>10000+B194*ID규칙_지맥_이상_그룹_단위+COUNTIF($B$4:B194,B194)</f>
        <v>11461</v>
      </c>
      <c r="B194" s="149">
        <v>146</v>
      </c>
      <c r="C194" s="149">
        <v>25</v>
      </c>
      <c r="D194" s="149">
        <v>13</v>
      </c>
      <c r="E194" s="149">
        <v>1</v>
      </c>
      <c r="F194" s="149">
        <v>1000</v>
      </c>
      <c r="G194" s="149">
        <v>10000</v>
      </c>
      <c r="H194" s="149">
        <v>0</v>
      </c>
      <c r="I194" s="147" t="str">
        <f t="shared" si="19"/>
        <v>PENALTY_OPTION_DESC_146</v>
      </c>
      <c r="J194" s="11" t="str">
        <f t="shared" si="18"/>
        <v>원소 피해를 가한 후</v>
      </c>
      <c r="K194" s="51" t="str">
        <f t="shared" si="16"/>
        <v>물리 피해 보너스 10% [10초 동안]</v>
      </c>
      <c r="L194" s="5" t="s">
        <v>839</v>
      </c>
    </row>
    <row r="195" spans="1:12">
      <c r="A195" s="147">
        <f>10000+B195*ID규칙_지맥_이상_그룹_단위+COUNTIF($B$4:B195,B195)</f>
        <v>11471</v>
      </c>
      <c r="B195" s="149">
        <v>147</v>
      </c>
      <c r="C195" s="149">
        <v>25</v>
      </c>
      <c r="D195" s="149">
        <v>13</v>
      </c>
      <c r="E195" s="149">
        <v>1</v>
      </c>
      <c r="F195" s="149">
        <v>1000</v>
      </c>
      <c r="G195" s="149">
        <v>10000</v>
      </c>
      <c r="H195" s="149">
        <v>0</v>
      </c>
      <c r="I195" s="147" t="str">
        <f t="shared" si="19"/>
        <v>PENALTY_OPTION_DESC_147</v>
      </c>
      <c r="J195" s="11" t="str">
        <f t="shared" si="18"/>
        <v>원소 피해를 가한 후</v>
      </c>
      <c r="K195" s="51" t="str">
        <f t="shared" si="16"/>
        <v>물리 피해 보너스 10% [10초 동안]</v>
      </c>
      <c r="L195" s="5" t="s">
        <v>840</v>
      </c>
    </row>
    <row r="196" spans="1:12">
      <c r="A196" s="147">
        <f>10000+B196*ID규칙_지맥_이상_그룹_단위+COUNTIF($B$4:B196,B196)</f>
        <v>11481</v>
      </c>
      <c r="B196" s="149">
        <v>148</v>
      </c>
      <c r="C196" s="149">
        <v>25</v>
      </c>
      <c r="D196" s="149">
        <v>13</v>
      </c>
      <c r="E196" s="149">
        <v>1</v>
      </c>
      <c r="F196" s="149">
        <v>1000</v>
      </c>
      <c r="G196" s="149">
        <v>10000</v>
      </c>
      <c r="H196" s="149">
        <v>0</v>
      </c>
      <c r="I196" s="147" t="str">
        <f t="shared" si="19"/>
        <v>PENALTY_OPTION_DESC_148</v>
      </c>
      <c r="J196" s="11" t="str">
        <f t="shared" si="18"/>
        <v>원소 피해를 가한 후</v>
      </c>
      <c r="K196" s="51" t="str">
        <f t="shared" ref="K196:K227" si="20">VLOOKUP(D196,옵션_타입,2,0)&amp;IF(F196=0,"",IF(E196=0,F196," "&amp;F196/100&amp;"%"))&amp;IF(G196=0,"",(IF(H196&gt;=1," ["&amp;G196/1000&amp;"초마다 ",(IF(H196&gt;=1,G196," ["&amp;G196/1000&amp;"초 동안]"))))&amp;IF(H196=0,"",H196&amp;"회]"))</f>
        <v>물리 피해 보너스 10% [10초 동안]</v>
      </c>
      <c r="L196" s="5" t="s">
        <v>841</v>
      </c>
    </row>
    <row r="197" spans="1:12">
      <c r="A197" s="147">
        <f>10000+B197*ID규칙_지맥_이상_그룹_단위+COUNTIF($B$4:B197,B197)</f>
        <v>11491</v>
      </c>
      <c r="B197" s="149">
        <v>149</v>
      </c>
      <c r="C197" s="149">
        <v>34</v>
      </c>
      <c r="D197" s="149">
        <v>40</v>
      </c>
      <c r="E197" s="149">
        <v>0</v>
      </c>
      <c r="F197" s="149">
        <v>0</v>
      </c>
      <c r="G197" s="149">
        <v>0</v>
      </c>
      <c r="H197" s="149">
        <v>0</v>
      </c>
      <c r="I197" s="147" t="str">
        <f>"PENALTY_OPTION_DESC_"&amp;B197</f>
        <v>PENALTY_OPTION_DESC_149</v>
      </c>
      <c r="J197" s="11" t="str">
        <f t="shared" si="18"/>
        <v>적의 원소 공격이 보호막의 보호를 받지 못한 캐릭터 명중 시</v>
      </c>
      <c r="K197" s="51" t="str">
        <f t="shared" si="20"/>
        <v>해당 캐릭터에게 표식 부착</v>
      </c>
      <c r="L197" s="5" t="s">
        <v>905</v>
      </c>
    </row>
    <row r="198" spans="1:12">
      <c r="A198" s="147">
        <f>10000+B198*ID규칙_지맥_이상_그룹_단위+COUNTIF($B$4:B198,B198)</f>
        <v>11492</v>
      </c>
      <c r="B198" s="149">
        <v>149</v>
      </c>
      <c r="C198" s="149">
        <v>12</v>
      </c>
      <c r="D198" s="149">
        <v>46</v>
      </c>
      <c r="E198" s="149">
        <v>0</v>
      </c>
      <c r="F198" s="149">
        <v>0</v>
      </c>
      <c r="G198" s="149">
        <v>0</v>
      </c>
      <c r="H198" s="149">
        <v>0</v>
      </c>
      <c r="I198" s="147" t="str">
        <f t="shared" si="19"/>
        <v>PENALTY_OPTION_DESC_149</v>
      </c>
      <c r="J198" s="11" t="str">
        <f t="shared" si="18"/>
        <v>표식 부착 상태 시</v>
      </c>
      <c r="K198" s="51" t="str">
        <f t="shared" si="20"/>
        <v>원소 피해</v>
      </c>
      <c r="L198" s="5" t="s">
        <v>905</v>
      </c>
    </row>
    <row r="199" spans="1:12">
      <c r="A199" s="147">
        <f>10000+B199*ID규칙_지맥_이상_그룹_단위+COUNTIF($B$4:B199,B199)</f>
        <v>11501</v>
      </c>
      <c r="B199" s="149">
        <v>150</v>
      </c>
      <c r="C199" s="149">
        <v>34</v>
      </c>
      <c r="D199" s="149">
        <v>40</v>
      </c>
      <c r="E199" s="149">
        <v>0</v>
      </c>
      <c r="F199" s="149">
        <v>0</v>
      </c>
      <c r="G199" s="149">
        <v>0</v>
      </c>
      <c r="H199" s="149">
        <v>0</v>
      </c>
      <c r="I199" s="147" t="str">
        <f t="shared" si="19"/>
        <v>PENALTY_OPTION_DESC_150</v>
      </c>
      <c r="J199" s="11" t="str">
        <f t="shared" si="18"/>
        <v>적의 원소 공격이 보호막의 보호를 받지 못한 캐릭터 명중 시</v>
      </c>
      <c r="K199" s="51" t="str">
        <f t="shared" si="20"/>
        <v>해당 캐릭터에게 표식 부착</v>
      </c>
      <c r="L199" s="5" t="s">
        <v>906</v>
      </c>
    </row>
    <row r="200" spans="1:12">
      <c r="A200" s="147">
        <f>10000+B200*ID규칙_지맥_이상_그룹_단위+COUNTIF($B$4:B200,B200)</f>
        <v>11502</v>
      </c>
      <c r="B200" s="149">
        <v>150</v>
      </c>
      <c r="C200" s="149">
        <v>12</v>
      </c>
      <c r="D200" s="149">
        <v>46</v>
      </c>
      <c r="E200" s="149">
        <v>0</v>
      </c>
      <c r="F200" s="149">
        <v>0</v>
      </c>
      <c r="G200" s="149">
        <v>0</v>
      </c>
      <c r="H200" s="149">
        <v>0</v>
      </c>
      <c r="I200" s="147" t="str">
        <f t="shared" si="19"/>
        <v>PENALTY_OPTION_DESC_150</v>
      </c>
      <c r="J200" s="11" t="str">
        <f t="shared" si="18"/>
        <v>표식 부착 상태 시</v>
      </c>
      <c r="K200" s="51" t="str">
        <f t="shared" si="20"/>
        <v>원소 피해</v>
      </c>
      <c r="L200" s="5" t="s">
        <v>906</v>
      </c>
    </row>
    <row r="201" spans="1:12">
      <c r="A201" s="147">
        <f>10000+B201*ID규칙_지맥_이상_그룹_단위+COUNTIF($B$4:B201,B201)</f>
        <v>11511</v>
      </c>
      <c r="B201" s="149">
        <v>151</v>
      </c>
      <c r="C201" s="149">
        <v>34</v>
      </c>
      <c r="D201" s="149">
        <v>40</v>
      </c>
      <c r="E201" s="149">
        <v>0</v>
      </c>
      <c r="F201" s="149">
        <v>0</v>
      </c>
      <c r="G201" s="149">
        <v>0</v>
      </c>
      <c r="H201" s="149">
        <v>0</v>
      </c>
      <c r="I201" s="147" t="str">
        <f t="shared" si="19"/>
        <v>PENALTY_OPTION_DESC_151</v>
      </c>
      <c r="J201" s="11" t="str">
        <f t="shared" si="18"/>
        <v>적의 원소 공격이 보호막의 보호를 받지 못한 캐릭터 명중 시</v>
      </c>
      <c r="K201" s="51" t="str">
        <f t="shared" si="20"/>
        <v>해당 캐릭터에게 표식 부착</v>
      </c>
      <c r="L201" s="5" t="s">
        <v>907</v>
      </c>
    </row>
    <row r="202" spans="1:12">
      <c r="A202" s="147">
        <f>10000+B202*ID규칙_지맥_이상_그룹_단위+COUNTIF($B$4:B202,B202)</f>
        <v>11512</v>
      </c>
      <c r="B202" s="149">
        <v>151</v>
      </c>
      <c r="C202" s="149">
        <v>12</v>
      </c>
      <c r="D202" s="149">
        <v>46</v>
      </c>
      <c r="E202" s="149">
        <v>0</v>
      </c>
      <c r="F202" s="149">
        <v>0</v>
      </c>
      <c r="G202" s="149">
        <v>0</v>
      </c>
      <c r="H202" s="149">
        <v>0</v>
      </c>
      <c r="I202" s="147" t="str">
        <f t="shared" si="19"/>
        <v>PENALTY_OPTION_DESC_151</v>
      </c>
      <c r="J202" s="11" t="str">
        <f t="shared" si="18"/>
        <v>표식 부착 상태 시</v>
      </c>
      <c r="K202" s="51" t="str">
        <f t="shared" si="20"/>
        <v>원소 피해</v>
      </c>
      <c r="L202" s="5" t="s">
        <v>907</v>
      </c>
    </row>
    <row r="203" spans="1:12">
      <c r="A203" s="147">
        <f>10000+B203*ID규칙_지맥_이상_그룹_단위+COUNTIF($B$4:B203,B203)</f>
        <v>11521</v>
      </c>
      <c r="B203" s="149">
        <v>152</v>
      </c>
      <c r="C203" s="149">
        <v>34</v>
      </c>
      <c r="D203" s="149">
        <v>40</v>
      </c>
      <c r="E203" s="149">
        <v>0</v>
      </c>
      <c r="F203" s="149">
        <v>0</v>
      </c>
      <c r="G203" s="149">
        <v>0</v>
      </c>
      <c r="H203" s="149">
        <v>0</v>
      </c>
      <c r="I203" s="147" t="str">
        <f t="shared" si="19"/>
        <v>PENALTY_OPTION_DESC_152</v>
      </c>
      <c r="J203" s="11" t="str">
        <f t="shared" si="18"/>
        <v>적의 원소 공격이 보호막의 보호를 받지 못한 캐릭터 명중 시</v>
      </c>
      <c r="K203" s="51" t="str">
        <f t="shared" si="20"/>
        <v>해당 캐릭터에게 표식 부착</v>
      </c>
      <c r="L203" s="5" t="s">
        <v>908</v>
      </c>
    </row>
    <row r="204" spans="1:12">
      <c r="A204" s="147">
        <f>10000+B204*ID규칙_지맥_이상_그룹_단위+COUNTIF($B$4:B204,B204)</f>
        <v>11522</v>
      </c>
      <c r="B204" s="149">
        <v>152</v>
      </c>
      <c r="C204" s="149">
        <v>12</v>
      </c>
      <c r="D204" s="149">
        <v>46</v>
      </c>
      <c r="E204" s="149">
        <v>0</v>
      </c>
      <c r="F204" s="149">
        <v>0</v>
      </c>
      <c r="G204" s="149">
        <v>0</v>
      </c>
      <c r="H204" s="149">
        <v>0</v>
      </c>
      <c r="I204" s="147" t="str">
        <f t="shared" si="19"/>
        <v>PENALTY_OPTION_DESC_152</v>
      </c>
      <c r="J204" s="11" t="str">
        <f t="shared" si="18"/>
        <v>표식 부착 상태 시</v>
      </c>
      <c r="K204" s="51" t="str">
        <f t="shared" si="20"/>
        <v>원소 피해</v>
      </c>
      <c r="L204" s="5" t="s">
        <v>908</v>
      </c>
    </row>
    <row r="205" spans="1:12">
      <c r="A205" s="147">
        <f>10000+B205*ID규칙_지맥_이상_그룹_단위+COUNTIF($B$4:B205,B205)</f>
        <v>11531</v>
      </c>
      <c r="B205" s="149">
        <v>153</v>
      </c>
      <c r="C205" s="149">
        <v>35</v>
      </c>
      <c r="D205" s="149">
        <v>10</v>
      </c>
      <c r="E205" s="149">
        <v>0</v>
      </c>
      <c r="F205" s="149">
        <v>0</v>
      </c>
      <c r="G205" s="149">
        <v>0</v>
      </c>
      <c r="H205" s="149">
        <v>0</v>
      </c>
      <c r="I205" s="147" t="str">
        <f t="shared" si="19"/>
        <v>PENALTY_OPTION_DESC_153</v>
      </c>
      <c r="J205" s="11" t="str">
        <f t="shared" si="18"/>
        <v>혹한 게이지 한계 도달 시</v>
      </c>
      <c r="K205" s="51" t="str">
        <f t="shared" si="20"/>
        <v>HP 감소</v>
      </c>
      <c r="L205" s="5" t="s">
        <v>909</v>
      </c>
    </row>
    <row r="206" spans="1:12">
      <c r="A206" s="147">
        <f>10000+B206*ID규칙_지맥_이상_그룹_단위+COUNTIF($B$4:B206,B206)</f>
        <v>11532</v>
      </c>
      <c r="B206" s="149">
        <v>153</v>
      </c>
      <c r="C206" s="149">
        <v>36</v>
      </c>
      <c r="D206" s="149">
        <v>10</v>
      </c>
      <c r="E206" s="149">
        <v>0</v>
      </c>
      <c r="F206" s="149">
        <v>0</v>
      </c>
      <c r="G206" s="149">
        <v>0</v>
      </c>
      <c r="H206" s="149">
        <v>0</v>
      </c>
      <c r="I206" s="147" t="str">
        <f t="shared" si="19"/>
        <v>PENALTY_OPTION_DESC_153</v>
      </c>
      <c r="J206" s="11" t="str">
        <f t="shared" si="18"/>
        <v>작열 게이지 한계 도달 시</v>
      </c>
      <c r="K206" s="51" t="str">
        <f t="shared" si="20"/>
        <v>HP 감소</v>
      </c>
      <c r="L206" s="5" t="s">
        <v>909</v>
      </c>
    </row>
    <row r="207" spans="1:12">
      <c r="A207" s="147">
        <f>10000+B207*ID규칙_지맥_이상_그룹_단위+COUNTIF($B$4:B207,B207)</f>
        <v>11541</v>
      </c>
      <c r="B207" s="149">
        <v>154</v>
      </c>
      <c r="C207" s="149">
        <v>35</v>
      </c>
      <c r="D207" s="149">
        <v>10</v>
      </c>
      <c r="E207" s="149">
        <v>0</v>
      </c>
      <c r="F207" s="149">
        <v>0</v>
      </c>
      <c r="G207" s="149">
        <v>0</v>
      </c>
      <c r="H207" s="149">
        <v>0</v>
      </c>
      <c r="I207" s="147" t="str">
        <f t="shared" si="19"/>
        <v>PENALTY_OPTION_DESC_154</v>
      </c>
      <c r="J207" s="11" t="str">
        <f t="shared" si="18"/>
        <v>혹한 게이지 한계 도달 시</v>
      </c>
      <c r="K207" s="51" t="str">
        <f t="shared" si="20"/>
        <v>HP 감소</v>
      </c>
      <c r="L207" s="5" t="s">
        <v>910</v>
      </c>
    </row>
    <row r="208" spans="1:12">
      <c r="A208" s="147">
        <f>10000+B208*ID규칙_지맥_이상_그룹_단위+COUNTIF($B$4:B208,B208)</f>
        <v>11542</v>
      </c>
      <c r="B208" s="149">
        <v>154</v>
      </c>
      <c r="C208" s="149">
        <v>36</v>
      </c>
      <c r="D208" s="149">
        <v>10</v>
      </c>
      <c r="E208" s="149">
        <v>0</v>
      </c>
      <c r="F208" s="149">
        <v>0</v>
      </c>
      <c r="G208" s="149">
        <v>0</v>
      </c>
      <c r="H208" s="149">
        <v>0</v>
      </c>
      <c r="I208" s="147" t="str">
        <f t="shared" si="19"/>
        <v>PENALTY_OPTION_DESC_154</v>
      </c>
      <c r="J208" s="11" t="str">
        <f t="shared" si="18"/>
        <v>작열 게이지 한계 도달 시</v>
      </c>
      <c r="K208" s="51" t="str">
        <f t="shared" si="20"/>
        <v>HP 감소</v>
      </c>
      <c r="L208" s="5" t="s">
        <v>910</v>
      </c>
    </row>
    <row r="209" spans="1:12">
      <c r="A209" s="147">
        <f>10000+B209*ID규칙_지맥_이상_그룹_단위+COUNTIF($B$4:B209,B209)</f>
        <v>11551</v>
      </c>
      <c r="B209" s="149">
        <v>155</v>
      </c>
      <c r="C209" s="149">
        <v>35</v>
      </c>
      <c r="D209" s="149">
        <v>10</v>
      </c>
      <c r="E209" s="149">
        <v>0</v>
      </c>
      <c r="F209" s="149">
        <v>0</v>
      </c>
      <c r="G209" s="149">
        <v>0</v>
      </c>
      <c r="H209" s="149">
        <v>0</v>
      </c>
      <c r="I209" s="147" t="str">
        <f t="shared" si="19"/>
        <v>PENALTY_OPTION_DESC_155</v>
      </c>
      <c r="J209" s="11" t="str">
        <f t="shared" ref="J209:J240" si="21">IF(C209=0,"-",VLOOKUP(C209,컨디션_타입,2,0))</f>
        <v>혹한 게이지 한계 도달 시</v>
      </c>
      <c r="K209" s="51" t="str">
        <f t="shared" si="20"/>
        <v>HP 감소</v>
      </c>
      <c r="L209" s="5" t="s">
        <v>911</v>
      </c>
    </row>
    <row r="210" spans="1:12">
      <c r="A210" s="147">
        <f>10000+B210*ID규칙_지맥_이상_그룹_단위+COUNTIF($B$4:B210,B210)</f>
        <v>11552</v>
      </c>
      <c r="B210" s="149">
        <v>155</v>
      </c>
      <c r="C210" s="149">
        <v>36</v>
      </c>
      <c r="D210" s="149">
        <v>10</v>
      </c>
      <c r="E210" s="149">
        <v>0</v>
      </c>
      <c r="F210" s="149">
        <v>0</v>
      </c>
      <c r="G210" s="149">
        <v>0</v>
      </c>
      <c r="H210" s="149">
        <v>0</v>
      </c>
      <c r="I210" s="147" t="str">
        <f t="shared" si="19"/>
        <v>PENALTY_OPTION_DESC_155</v>
      </c>
      <c r="J210" s="11" t="str">
        <f t="shared" si="21"/>
        <v>작열 게이지 한계 도달 시</v>
      </c>
      <c r="K210" s="51" t="str">
        <f t="shared" si="20"/>
        <v>HP 감소</v>
      </c>
      <c r="L210" s="5" t="s">
        <v>911</v>
      </c>
    </row>
    <row r="211" spans="1:12">
      <c r="A211" s="147">
        <f>10000+B211*ID규칙_지맥_이상_그룹_단위+COUNTIF($B$4:B211,B211)</f>
        <v>11561</v>
      </c>
      <c r="B211" s="149">
        <v>156</v>
      </c>
      <c r="C211" s="149">
        <v>35</v>
      </c>
      <c r="D211" s="149">
        <v>10</v>
      </c>
      <c r="E211" s="149">
        <v>0</v>
      </c>
      <c r="F211" s="149">
        <v>0</v>
      </c>
      <c r="G211" s="149">
        <v>0</v>
      </c>
      <c r="H211" s="149">
        <v>0</v>
      </c>
      <c r="I211" s="147" t="str">
        <f t="shared" si="19"/>
        <v>PENALTY_OPTION_DESC_156</v>
      </c>
      <c r="J211" s="11" t="str">
        <f t="shared" si="21"/>
        <v>혹한 게이지 한계 도달 시</v>
      </c>
      <c r="K211" s="51" t="str">
        <f t="shared" si="20"/>
        <v>HP 감소</v>
      </c>
      <c r="L211" s="5" t="s">
        <v>912</v>
      </c>
    </row>
    <row r="212" spans="1:12">
      <c r="A212" s="147">
        <f>10000+B212*ID규칙_지맥_이상_그룹_단위+COUNTIF($B$4:B212,B212)</f>
        <v>11562</v>
      </c>
      <c r="B212" s="149">
        <v>156</v>
      </c>
      <c r="C212" s="149">
        <v>36</v>
      </c>
      <c r="D212" s="149">
        <v>10</v>
      </c>
      <c r="E212" s="149">
        <v>0</v>
      </c>
      <c r="F212" s="149">
        <v>0</v>
      </c>
      <c r="G212" s="149">
        <v>0</v>
      </c>
      <c r="H212" s="149">
        <v>0</v>
      </c>
      <c r="I212" s="147" t="str">
        <f t="shared" si="19"/>
        <v>PENALTY_OPTION_DESC_156</v>
      </c>
      <c r="J212" s="11" t="str">
        <f t="shared" si="21"/>
        <v>작열 게이지 한계 도달 시</v>
      </c>
      <c r="K212" s="51" t="str">
        <f t="shared" si="20"/>
        <v>HP 감소</v>
      </c>
      <c r="L212" s="5" t="s">
        <v>912</v>
      </c>
    </row>
    <row r="213" spans="1:12">
      <c r="A213" s="147">
        <f>10000+B213*ID규칙_지맥_이상_그룹_단위+COUNTIF($B$4:B213,B213)</f>
        <v>11571</v>
      </c>
      <c r="B213" s="149">
        <v>157</v>
      </c>
      <c r="C213" s="149">
        <v>37</v>
      </c>
      <c r="D213" s="149">
        <v>41</v>
      </c>
      <c r="E213" s="149">
        <v>0</v>
      </c>
      <c r="F213" s="149">
        <v>0</v>
      </c>
      <c r="G213" s="149">
        <v>0</v>
      </c>
      <c r="H213" s="149">
        <v>0</v>
      </c>
      <c r="I213" s="147" t="str">
        <f t="shared" si="19"/>
        <v>PENALTY_OPTION_DESC_157</v>
      </c>
      <c r="J213" s="11" t="str">
        <f t="shared" si="21"/>
        <v>적이 「악연(悪縁)」 지속적으로 흡수 시</v>
      </c>
      <c r="K213" s="51" t="str">
        <f t="shared" si="20"/>
        <v>「악요의 요고우 텐마」 상태에 진입</v>
      </c>
      <c r="L213" s="5" t="s">
        <v>913</v>
      </c>
    </row>
    <row r="214" spans="1:12">
      <c r="A214" s="147">
        <f>10000+B214*ID규칙_지맥_이상_그룹_단위+COUNTIF($B$4:B214,B214)</f>
        <v>11572</v>
      </c>
      <c r="B214" s="149">
        <v>157</v>
      </c>
      <c r="C214" s="149">
        <v>38</v>
      </c>
      <c r="D214" s="149">
        <v>42</v>
      </c>
      <c r="E214" s="149">
        <v>0</v>
      </c>
      <c r="F214" s="149">
        <v>0</v>
      </c>
      <c r="G214" s="149">
        <v>0</v>
      </c>
      <c r="H214" s="149">
        <v>0</v>
      </c>
      <c r="I214" s="147" t="str">
        <f t="shared" si="19"/>
        <v>PENALTY_OPTION_DESC_157</v>
      </c>
      <c r="J214" s="11" t="str">
        <f t="shared" si="21"/>
        <v>적이 「악요의 요고우 텐마」 상태 진입 시</v>
      </c>
      <c r="K214" s="51" t="str">
        <f t="shared" si="20"/>
        <v>적의 피해 저항 능력 증가</v>
      </c>
      <c r="L214" s="5" t="s">
        <v>913</v>
      </c>
    </row>
    <row r="215" spans="1:12">
      <c r="A215" s="147">
        <f>10000+B215*ID규칙_지맥_이상_그룹_단위+COUNTIF($B$4:B215,B215)</f>
        <v>11573</v>
      </c>
      <c r="B215" s="149">
        <v>157</v>
      </c>
      <c r="C215" s="149">
        <v>38</v>
      </c>
      <c r="D215" s="149">
        <v>43</v>
      </c>
      <c r="E215" s="149">
        <v>0</v>
      </c>
      <c r="F215" s="149">
        <v>0</v>
      </c>
      <c r="G215" s="149">
        <v>0</v>
      </c>
      <c r="H215" s="149">
        <v>0</v>
      </c>
      <c r="I215" s="147" t="str">
        <f t="shared" si="19"/>
        <v>PENALTY_OPTION_DESC_157</v>
      </c>
      <c r="J215" s="11" t="str">
        <f t="shared" si="21"/>
        <v>적이 「악요의 요고우 텐마」 상태 진입 시</v>
      </c>
      <c r="K215" s="51" t="str">
        <f t="shared" si="20"/>
        <v>적이 가하는 피해 증가</v>
      </c>
      <c r="L215" s="5" t="s">
        <v>913</v>
      </c>
    </row>
    <row r="216" spans="1:12">
      <c r="A216" s="147">
        <f>10000+B216*ID규칙_지맥_이상_그룹_단위+COUNTIF($B$4:B216,B216)</f>
        <v>11574</v>
      </c>
      <c r="B216" s="149">
        <v>157</v>
      </c>
      <c r="C216" s="149">
        <v>39</v>
      </c>
      <c r="D216" s="149">
        <v>44</v>
      </c>
      <c r="E216" s="149">
        <v>0</v>
      </c>
      <c r="F216" s="149">
        <v>0</v>
      </c>
      <c r="G216" s="149">
        <v>0</v>
      </c>
      <c r="H216" s="149">
        <v>0</v>
      </c>
      <c r="I216" s="147" t="str">
        <f t="shared" si="19"/>
        <v>PENALTY_OPTION_DESC_157</v>
      </c>
      <c r="J216" s="11" t="str">
        <f t="shared" si="21"/>
        <v>적의 「악요의 요고우 텐마」 상태 해제 시</v>
      </c>
      <c r="K216" s="51" t="str">
        <f t="shared" si="20"/>
        <v>원소 에너지 획득</v>
      </c>
      <c r="L216" s="5" t="s">
        <v>913</v>
      </c>
    </row>
    <row r="217" spans="1:12">
      <c r="A217" s="147">
        <f>10000+B217*ID규칙_지맥_이상_그룹_단위+COUNTIF($B$4:B217,B217)</f>
        <v>11581</v>
      </c>
      <c r="B217" s="149">
        <v>158</v>
      </c>
      <c r="C217" s="149">
        <v>37</v>
      </c>
      <c r="D217" s="149">
        <v>41</v>
      </c>
      <c r="E217" s="149">
        <v>0</v>
      </c>
      <c r="F217" s="149">
        <v>0</v>
      </c>
      <c r="G217" s="149">
        <v>0</v>
      </c>
      <c r="H217" s="149">
        <v>0</v>
      </c>
      <c r="I217" s="147" t="str">
        <f t="shared" si="19"/>
        <v>PENALTY_OPTION_DESC_158</v>
      </c>
      <c r="J217" s="11" t="str">
        <f t="shared" si="21"/>
        <v>적이 「악연(悪縁)」 지속적으로 흡수 시</v>
      </c>
      <c r="K217" s="51" t="str">
        <f t="shared" si="20"/>
        <v>「악요의 요고우 텐마」 상태에 진입</v>
      </c>
      <c r="L217" s="5" t="s">
        <v>914</v>
      </c>
    </row>
    <row r="218" spans="1:12">
      <c r="A218" s="147">
        <f>10000+B218*ID규칙_지맥_이상_그룹_단위+COUNTIF($B$4:B218,B218)</f>
        <v>11582</v>
      </c>
      <c r="B218" s="149">
        <v>158</v>
      </c>
      <c r="C218" s="149">
        <v>38</v>
      </c>
      <c r="D218" s="149">
        <v>42</v>
      </c>
      <c r="E218" s="149">
        <v>0</v>
      </c>
      <c r="F218" s="149">
        <v>0</v>
      </c>
      <c r="G218" s="149">
        <v>0</v>
      </c>
      <c r="H218" s="149">
        <v>0</v>
      </c>
      <c r="I218" s="147" t="str">
        <f t="shared" si="19"/>
        <v>PENALTY_OPTION_DESC_158</v>
      </c>
      <c r="J218" s="11" t="str">
        <f t="shared" si="21"/>
        <v>적이 「악요의 요고우 텐마」 상태 진입 시</v>
      </c>
      <c r="K218" s="51" t="str">
        <f t="shared" si="20"/>
        <v>적의 피해 저항 능력 증가</v>
      </c>
      <c r="L218" s="5" t="s">
        <v>914</v>
      </c>
    </row>
    <row r="219" spans="1:12">
      <c r="A219" s="147">
        <f>10000+B219*ID규칙_지맥_이상_그룹_단위+COUNTIF($B$4:B219,B219)</f>
        <v>11583</v>
      </c>
      <c r="B219" s="149">
        <v>158</v>
      </c>
      <c r="C219" s="149">
        <v>38</v>
      </c>
      <c r="D219" s="149">
        <v>43</v>
      </c>
      <c r="E219" s="149">
        <v>0</v>
      </c>
      <c r="F219" s="149">
        <v>0</v>
      </c>
      <c r="G219" s="149">
        <v>0</v>
      </c>
      <c r="H219" s="149">
        <v>0</v>
      </c>
      <c r="I219" s="147" t="str">
        <f t="shared" si="19"/>
        <v>PENALTY_OPTION_DESC_158</v>
      </c>
      <c r="J219" s="11" t="str">
        <f t="shared" si="21"/>
        <v>적이 「악요의 요고우 텐마」 상태 진입 시</v>
      </c>
      <c r="K219" s="51" t="str">
        <f t="shared" si="20"/>
        <v>적이 가하는 피해 증가</v>
      </c>
      <c r="L219" s="5" t="s">
        <v>914</v>
      </c>
    </row>
    <row r="220" spans="1:12">
      <c r="A220" s="147">
        <f>10000+B220*ID규칙_지맥_이상_그룹_단위+COUNTIF($B$4:B220,B220)</f>
        <v>11584</v>
      </c>
      <c r="B220" s="149">
        <v>158</v>
      </c>
      <c r="C220" s="149">
        <v>39</v>
      </c>
      <c r="D220" s="149">
        <v>44</v>
      </c>
      <c r="E220" s="149">
        <v>0</v>
      </c>
      <c r="F220" s="149">
        <v>0</v>
      </c>
      <c r="G220" s="149">
        <v>0</v>
      </c>
      <c r="H220" s="149">
        <v>0</v>
      </c>
      <c r="I220" s="147" t="str">
        <f t="shared" si="19"/>
        <v>PENALTY_OPTION_DESC_158</v>
      </c>
      <c r="J220" s="11" t="str">
        <f t="shared" si="21"/>
        <v>적의 「악요의 요고우 텐마」 상태 해제 시</v>
      </c>
      <c r="K220" s="51" t="str">
        <f t="shared" si="20"/>
        <v>원소 에너지 획득</v>
      </c>
      <c r="L220" s="5" t="s">
        <v>914</v>
      </c>
    </row>
    <row r="221" spans="1:12">
      <c r="A221" s="147">
        <f>10000+B221*ID규칙_지맥_이상_그룹_단위+COUNTIF($B$4:B221,B221)</f>
        <v>11591</v>
      </c>
      <c r="B221" s="149">
        <v>159</v>
      </c>
      <c r="C221" s="149">
        <v>37</v>
      </c>
      <c r="D221" s="149">
        <v>41</v>
      </c>
      <c r="E221" s="149">
        <v>0</v>
      </c>
      <c r="F221" s="149">
        <v>0</v>
      </c>
      <c r="G221" s="149">
        <v>0</v>
      </c>
      <c r="H221" s="149">
        <v>0</v>
      </c>
      <c r="I221" s="147" t="str">
        <f t="shared" si="19"/>
        <v>PENALTY_OPTION_DESC_159</v>
      </c>
      <c r="J221" s="11" t="str">
        <f t="shared" si="21"/>
        <v>적이 「악연(悪縁)」 지속적으로 흡수 시</v>
      </c>
      <c r="K221" s="51" t="str">
        <f t="shared" si="20"/>
        <v>「악요의 요고우 텐마」 상태에 진입</v>
      </c>
      <c r="L221" s="5" t="s">
        <v>915</v>
      </c>
    </row>
    <row r="222" spans="1:12">
      <c r="A222" s="147">
        <f>10000+B222*ID규칙_지맥_이상_그룹_단위+COUNTIF($B$4:B222,B222)</f>
        <v>11592</v>
      </c>
      <c r="B222" s="149">
        <v>159</v>
      </c>
      <c r="C222" s="149">
        <v>38</v>
      </c>
      <c r="D222" s="149">
        <v>42</v>
      </c>
      <c r="E222" s="149">
        <v>0</v>
      </c>
      <c r="F222" s="149">
        <v>0</v>
      </c>
      <c r="G222" s="149">
        <v>0</v>
      </c>
      <c r="H222" s="149">
        <v>0</v>
      </c>
      <c r="I222" s="147" t="str">
        <f t="shared" si="19"/>
        <v>PENALTY_OPTION_DESC_159</v>
      </c>
      <c r="J222" s="11" t="str">
        <f t="shared" si="21"/>
        <v>적이 「악요의 요고우 텐마」 상태 진입 시</v>
      </c>
      <c r="K222" s="51" t="str">
        <f t="shared" si="20"/>
        <v>적의 피해 저항 능력 증가</v>
      </c>
      <c r="L222" s="5" t="s">
        <v>915</v>
      </c>
    </row>
    <row r="223" spans="1:12">
      <c r="A223" s="147">
        <f>10000+B223*ID규칙_지맥_이상_그룹_단위+COUNTIF($B$4:B223,B223)</f>
        <v>11593</v>
      </c>
      <c r="B223" s="149">
        <v>159</v>
      </c>
      <c r="C223" s="149">
        <v>38</v>
      </c>
      <c r="D223" s="149">
        <v>43</v>
      </c>
      <c r="E223" s="149">
        <v>0</v>
      </c>
      <c r="F223" s="149">
        <v>0</v>
      </c>
      <c r="G223" s="149">
        <v>0</v>
      </c>
      <c r="H223" s="149">
        <v>0</v>
      </c>
      <c r="I223" s="147" t="str">
        <f t="shared" si="19"/>
        <v>PENALTY_OPTION_DESC_159</v>
      </c>
      <c r="J223" s="11" t="str">
        <f t="shared" si="21"/>
        <v>적이 「악요의 요고우 텐마」 상태 진입 시</v>
      </c>
      <c r="K223" s="51" t="str">
        <f t="shared" si="20"/>
        <v>적이 가하는 피해 증가</v>
      </c>
      <c r="L223" s="5" t="s">
        <v>915</v>
      </c>
    </row>
    <row r="224" spans="1:12">
      <c r="A224" s="147">
        <f>10000+B224*ID규칙_지맥_이상_그룹_단위+COUNTIF($B$4:B224,B224)</f>
        <v>11594</v>
      </c>
      <c r="B224" s="149">
        <v>159</v>
      </c>
      <c r="C224" s="149">
        <v>39</v>
      </c>
      <c r="D224" s="149">
        <v>44</v>
      </c>
      <c r="E224" s="149">
        <v>0</v>
      </c>
      <c r="F224" s="149">
        <v>0</v>
      </c>
      <c r="G224" s="149">
        <v>0</v>
      </c>
      <c r="H224" s="149">
        <v>0</v>
      </c>
      <c r="I224" s="147" t="str">
        <f t="shared" si="19"/>
        <v>PENALTY_OPTION_DESC_159</v>
      </c>
      <c r="J224" s="11" t="str">
        <f t="shared" si="21"/>
        <v>적의 「악요의 요고우 텐마」 상태 해제 시</v>
      </c>
      <c r="K224" s="51" t="str">
        <f t="shared" si="20"/>
        <v>원소 에너지 획득</v>
      </c>
      <c r="L224" s="5" t="s">
        <v>915</v>
      </c>
    </row>
    <row r="225" spans="1:12">
      <c r="A225" s="147">
        <f>10000+B225*ID규칙_지맥_이상_그룹_단위+COUNTIF($B$4:B225,B225)</f>
        <v>11601</v>
      </c>
      <c r="B225" s="149">
        <v>160</v>
      </c>
      <c r="C225" s="149">
        <v>37</v>
      </c>
      <c r="D225" s="149">
        <v>41</v>
      </c>
      <c r="E225" s="149">
        <v>0</v>
      </c>
      <c r="F225" s="149">
        <v>0</v>
      </c>
      <c r="G225" s="149">
        <v>0</v>
      </c>
      <c r="H225" s="149">
        <v>0</v>
      </c>
      <c r="I225" s="147" t="str">
        <f t="shared" si="19"/>
        <v>PENALTY_OPTION_DESC_160</v>
      </c>
      <c r="J225" s="11" t="str">
        <f t="shared" si="21"/>
        <v>적이 「악연(悪縁)」 지속적으로 흡수 시</v>
      </c>
      <c r="K225" s="51" t="str">
        <f t="shared" si="20"/>
        <v>「악요의 요고우 텐마」 상태에 진입</v>
      </c>
      <c r="L225" s="5" t="s">
        <v>916</v>
      </c>
    </row>
    <row r="226" spans="1:12">
      <c r="A226" s="147">
        <f>10000+B226*ID규칙_지맥_이상_그룹_단위+COUNTIF($B$4:B226,B226)</f>
        <v>11602</v>
      </c>
      <c r="B226" s="149">
        <v>160</v>
      </c>
      <c r="C226" s="149">
        <v>38</v>
      </c>
      <c r="D226" s="149">
        <v>42</v>
      </c>
      <c r="E226" s="149">
        <v>0</v>
      </c>
      <c r="F226" s="149">
        <v>0</v>
      </c>
      <c r="G226" s="149">
        <v>0</v>
      </c>
      <c r="H226" s="149">
        <v>0</v>
      </c>
      <c r="I226" s="147" t="str">
        <f t="shared" si="19"/>
        <v>PENALTY_OPTION_DESC_160</v>
      </c>
      <c r="J226" s="11" t="str">
        <f t="shared" si="21"/>
        <v>적이 「악요의 요고우 텐마」 상태 진입 시</v>
      </c>
      <c r="K226" s="51" t="str">
        <f t="shared" si="20"/>
        <v>적의 피해 저항 능력 증가</v>
      </c>
      <c r="L226" s="5" t="s">
        <v>916</v>
      </c>
    </row>
    <row r="227" spans="1:12">
      <c r="A227" s="147">
        <f>10000+B227*ID규칙_지맥_이상_그룹_단위+COUNTIF($B$4:B227,B227)</f>
        <v>11603</v>
      </c>
      <c r="B227" s="149">
        <v>160</v>
      </c>
      <c r="C227" s="149">
        <v>38</v>
      </c>
      <c r="D227" s="149">
        <v>43</v>
      </c>
      <c r="E227" s="149">
        <v>0</v>
      </c>
      <c r="F227" s="149">
        <v>0</v>
      </c>
      <c r="G227" s="149">
        <v>0</v>
      </c>
      <c r="H227" s="149">
        <v>0</v>
      </c>
      <c r="I227" s="147" t="str">
        <f t="shared" si="19"/>
        <v>PENALTY_OPTION_DESC_160</v>
      </c>
      <c r="J227" s="11" t="str">
        <f t="shared" si="21"/>
        <v>적이 「악요의 요고우 텐마」 상태 진입 시</v>
      </c>
      <c r="K227" s="51" t="str">
        <f t="shared" si="20"/>
        <v>적이 가하는 피해 증가</v>
      </c>
      <c r="L227" s="5" t="s">
        <v>916</v>
      </c>
    </row>
    <row r="228" spans="1:12">
      <c r="A228" s="147">
        <f>10000+B228*ID규칙_지맥_이상_그룹_단위+COUNTIF($B$4:B228,B228)</f>
        <v>11604</v>
      </c>
      <c r="B228" s="149">
        <v>160</v>
      </c>
      <c r="C228" s="149">
        <v>39</v>
      </c>
      <c r="D228" s="149">
        <v>44</v>
      </c>
      <c r="E228" s="149">
        <v>0</v>
      </c>
      <c r="F228" s="149">
        <v>0</v>
      </c>
      <c r="G228" s="149">
        <v>0</v>
      </c>
      <c r="H228" s="149">
        <v>0</v>
      </c>
      <c r="I228" s="147" t="str">
        <f t="shared" si="19"/>
        <v>PENALTY_OPTION_DESC_160</v>
      </c>
      <c r="J228" s="11" t="str">
        <f t="shared" si="21"/>
        <v>적의 「악요의 요고우 텐마」 상태 해제 시</v>
      </c>
      <c r="K228" s="51" t="str">
        <f t="shared" ref="K228:K248" si="22">VLOOKUP(D228,옵션_타입,2,0)&amp;IF(F228=0,"",IF(E228=0,F228," "&amp;F228/100&amp;"%"))&amp;IF(G228=0,"",(IF(H228&gt;=1," ["&amp;G228/1000&amp;"초마다 ",(IF(H228&gt;=1,G228," ["&amp;G228/1000&amp;"초 동안]"))))&amp;IF(H228=0,"",H228&amp;"회]"))</f>
        <v>원소 에너지 획득</v>
      </c>
      <c r="L228" s="5" t="s">
        <v>916</v>
      </c>
    </row>
    <row r="229" spans="1:12">
      <c r="A229" s="147">
        <f>10000+B229*ID규칙_지맥_이상_그룹_단위+COUNTIF($B$4:B229,B229)</f>
        <v>11611</v>
      </c>
      <c r="B229" s="149">
        <v>161</v>
      </c>
      <c r="C229" s="149">
        <v>40</v>
      </c>
      <c r="D229" s="149">
        <v>47</v>
      </c>
      <c r="E229" s="149">
        <v>0</v>
      </c>
      <c r="F229" s="149">
        <v>0</v>
      </c>
      <c r="G229" s="149">
        <v>0</v>
      </c>
      <c r="H229" s="149">
        <v>0</v>
      </c>
      <c r="I229" s="147" t="str">
        <f t="shared" si="19"/>
        <v>PENALTY_OPTION_DESC_161</v>
      </c>
      <c r="J229" s="11" t="str">
        <f t="shared" si="21"/>
        <v>캐릭터가 지면의 원소 매트릭스 위에 있을 시</v>
      </c>
      <c r="K229" s="51" t="str">
        <f t="shared" si="22"/>
        <v>불 원소: 지면의 서리 상태 제거</v>
      </c>
      <c r="L229" s="5" t="s">
        <v>917</v>
      </c>
    </row>
    <row r="230" spans="1:12">
      <c r="A230" s="147">
        <f>10000+B230*ID규칙_지맥_이상_그룹_단위+COUNTIF($B$4:B230,B230)</f>
        <v>11612</v>
      </c>
      <c r="B230" s="149">
        <v>161</v>
      </c>
      <c r="C230" s="149">
        <v>40</v>
      </c>
      <c r="D230" s="149">
        <v>48</v>
      </c>
      <c r="E230" s="149">
        <v>0</v>
      </c>
      <c r="F230" s="149">
        <v>0</v>
      </c>
      <c r="G230" s="149">
        <v>0</v>
      </c>
      <c r="H230" s="149">
        <v>0</v>
      </c>
      <c r="I230" s="147" t="str">
        <f t="shared" si="19"/>
        <v>PENALTY_OPTION_DESC_161</v>
      </c>
      <c r="J230" s="11" t="str">
        <f t="shared" si="21"/>
        <v>캐릭터가 지면의 원소 매트릭스 위에 있을 시</v>
      </c>
      <c r="K230" s="51" t="str">
        <f t="shared" si="22"/>
        <v>얼음 원소: 지면의 잔불 상태 제거</v>
      </c>
      <c r="L230" s="5" t="s">
        <v>917</v>
      </c>
    </row>
    <row r="231" spans="1:12">
      <c r="A231" s="147">
        <f>10000+B231*ID규칙_지맥_이상_그룹_단위+COUNTIF($B$4:B231,B231)</f>
        <v>11613</v>
      </c>
      <c r="B231" s="149">
        <v>161</v>
      </c>
      <c r="C231" s="149">
        <v>40</v>
      </c>
      <c r="D231" s="149">
        <v>49</v>
      </c>
      <c r="E231" s="149">
        <v>0</v>
      </c>
      <c r="F231" s="149">
        <v>0</v>
      </c>
      <c r="G231" s="149">
        <v>0</v>
      </c>
      <c r="H231" s="149">
        <v>0</v>
      </c>
      <c r="I231" s="147" t="str">
        <f t="shared" si="19"/>
        <v>PENALTY_OPTION_DESC_161</v>
      </c>
      <c r="J231" s="11" t="str">
        <f t="shared" si="21"/>
        <v>캐릭터가 지면의 원소 매트릭스 위에 있을 시</v>
      </c>
      <c r="K231" s="51" t="str">
        <f t="shared" si="22"/>
        <v>바람 원소: 상승 기류 생성</v>
      </c>
      <c r="L231" s="5" t="s">
        <v>917</v>
      </c>
    </row>
    <row r="232" spans="1:12">
      <c r="A232" s="147">
        <f>10000+B232*ID규칙_지맥_이상_그룹_단위+COUNTIF($B$4:B232,B232)</f>
        <v>11614</v>
      </c>
      <c r="B232" s="149">
        <v>161</v>
      </c>
      <c r="C232" s="149">
        <v>40</v>
      </c>
      <c r="D232" s="149">
        <v>50</v>
      </c>
      <c r="E232" s="149">
        <v>0</v>
      </c>
      <c r="F232" s="149">
        <v>0</v>
      </c>
      <c r="G232" s="149">
        <v>0</v>
      </c>
      <c r="H232" s="149">
        <v>0</v>
      </c>
      <c r="I232" s="147" t="str">
        <f t="shared" si="19"/>
        <v>PENALTY_OPTION_DESC_161</v>
      </c>
      <c r="J232" s="11" t="str">
        <f t="shared" si="21"/>
        <v>캐릭터가 지면의 원소 매트릭스 위에 있을 시</v>
      </c>
      <c r="K232" s="51" t="str">
        <f t="shared" si="22"/>
        <v>물 원소: 지속적인 치유 효과 생성</v>
      </c>
      <c r="L232" s="5" t="s">
        <v>917</v>
      </c>
    </row>
    <row r="233" spans="1:12">
      <c r="A233" s="147">
        <f>10000+B233*ID규칙_지맥_이상_그룹_단위+COUNTIF($B$4:B233,B233)</f>
        <v>11615</v>
      </c>
      <c r="B233" s="149">
        <v>161</v>
      </c>
      <c r="C233" s="149">
        <v>40</v>
      </c>
      <c r="D233" s="149">
        <v>51</v>
      </c>
      <c r="E233" s="149">
        <v>0</v>
      </c>
      <c r="F233" s="149">
        <v>0</v>
      </c>
      <c r="G233" s="149">
        <v>0</v>
      </c>
      <c r="H233" s="149">
        <v>0</v>
      </c>
      <c r="I233" s="147" t="str">
        <f t="shared" si="19"/>
        <v>PENALTY_OPTION_DESC_161</v>
      </c>
      <c r="J233" s="11" t="str">
        <f t="shared" si="21"/>
        <v>캐릭터가 지면의 원소 매트릭스 위에 있을 시</v>
      </c>
      <c r="K233" s="51" t="str">
        <f t="shared" si="22"/>
        <v>번개 원소: 정기의 신 제압 및 과부하</v>
      </c>
      <c r="L233" s="5" t="s">
        <v>917</v>
      </c>
    </row>
    <row r="234" spans="1:12">
      <c r="A234" s="147">
        <f>10000+B234*ID규칙_지맥_이상_그룹_단위+COUNTIF($B$4:B234,B234)</f>
        <v>11621</v>
      </c>
      <c r="B234" s="149">
        <v>162</v>
      </c>
      <c r="C234" s="149">
        <v>40</v>
      </c>
      <c r="D234" s="149">
        <v>47</v>
      </c>
      <c r="E234" s="149">
        <v>0</v>
      </c>
      <c r="F234" s="149">
        <v>0</v>
      </c>
      <c r="G234" s="149">
        <v>0</v>
      </c>
      <c r="H234" s="149">
        <v>0</v>
      </c>
      <c r="I234" s="147" t="str">
        <f t="shared" si="19"/>
        <v>PENALTY_OPTION_DESC_162</v>
      </c>
      <c r="J234" s="11" t="str">
        <f t="shared" si="21"/>
        <v>캐릭터가 지면의 원소 매트릭스 위에 있을 시</v>
      </c>
      <c r="K234" s="51" t="str">
        <f t="shared" si="22"/>
        <v>불 원소: 지면의 서리 상태 제거</v>
      </c>
      <c r="L234" s="5" t="s">
        <v>918</v>
      </c>
    </row>
    <row r="235" spans="1:12">
      <c r="A235" s="147">
        <f>10000+B235*ID규칙_지맥_이상_그룹_단위+COUNTIF($B$4:B235,B235)</f>
        <v>11622</v>
      </c>
      <c r="B235" s="149">
        <v>162</v>
      </c>
      <c r="C235" s="149">
        <v>40</v>
      </c>
      <c r="D235" s="149">
        <v>48</v>
      </c>
      <c r="E235" s="149">
        <v>0</v>
      </c>
      <c r="F235" s="149">
        <v>0</v>
      </c>
      <c r="G235" s="149">
        <v>0</v>
      </c>
      <c r="H235" s="149">
        <v>0</v>
      </c>
      <c r="I235" s="147" t="str">
        <f t="shared" si="19"/>
        <v>PENALTY_OPTION_DESC_162</v>
      </c>
      <c r="J235" s="11" t="str">
        <f t="shared" si="21"/>
        <v>캐릭터가 지면의 원소 매트릭스 위에 있을 시</v>
      </c>
      <c r="K235" s="51" t="str">
        <f t="shared" si="22"/>
        <v>얼음 원소: 지면의 잔불 상태 제거</v>
      </c>
      <c r="L235" s="5" t="s">
        <v>918</v>
      </c>
    </row>
    <row r="236" spans="1:12">
      <c r="A236" s="147">
        <f>10000+B236*ID규칙_지맥_이상_그룹_단위+COUNTIF($B$4:B236,B236)</f>
        <v>11623</v>
      </c>
      <c r="B236" s="149">
        <v>162</v>
      </c>
      <c r="C236" s="149">
        <v>40</v>
      </c>
      <c r="D236" s="149">
        <v>49</v>
      </c>
      <c r="E236" s="149">
        <v>0</v>
      </c>
      <c r="F236" s="149">
        <v>0</v>
      </c>
      <c r="G236" s="149">
        <v>0</v>
      </c>
      <c r="H236" s="149">
        <v>0</v>
      </c>
      <c r="I236" s="147" t="str">
        <f t="shared" si="19"/>
        <v>PENALTY_OPTION_DESC_162</v>
      </c>
      <c r="J236" s="11" t="str">
        <f t="shared" si="21"/>
        <v>캐릭터가 지면의 원소 매트릭스 위에 있을 시</v>
      </c>
      <c r="K236" s="51" t="str">
        <f t="shared" si="22"/>
        <v>바람 원소: 상승 기류 생성</v>
      </c>
      <c r="L236" s="5" t="s">
        <v>918</v>
      </c>
    </row>
    <row r="237" spans="1:12">
      <c r="A237" s="147">
        <f>10000+B237*ID규칙_지맥_이상_그룹_단위+COUNTIF($B$4:B237,B237)</f>
        <v>11624</v>
      </c>
      <c r="B237" s="149">
        <v>162</v>
      </c>
      <c r="C237" s="149">
        <v>40</v>
      </c>
      <c r="D237" s="149">
        <v>50</v>
      </c>
      <c r="E237" s="149">
        <v>0</v>
      </c>
      <c r="F237" s="149">
        <v>0</v>
      </c>
      <c r="G237" s="149">
        <v>0</v>
      </c>
      <c r="H237" s="149">
        <v>0</v>
      </c>
      <c r="I237" s="147" t="str">
        <f t="shared" si="19"/>
        <v>PENALTY_OPTION_DESC_162</v>
      </c>
      <c r="J237" s="11" t="str">
        <f t="shared" si="21"/>
        <v>캐릭터가 지면의 원소 매트릭스 위에 있을 시</v>
      </c>
      <c r="K237" s="51" t="str">
        <f t="shared" si="22"/>
        <v>물 원소: 지속적인 치유 효과 생성</v>
      </c>
      <c r="L237" s="5" t="s">
        <v>918</v>
      </c>
    </row>
    <row r="238" spans="1:12">
      <c r="A238" s="147">
        <f>10000+B238*ID규칙_지맥_이상_그룹_단위+COUNTIF($B$4:B238,B238)</f>
        <v>11625</v>
      </c>
      <c r="B238" s="149">
        <v>162</v>
      </c>
      <c r="C238" s="149">
        <v>40</v>
      </c>
      <c r="D238" s="149">
        <v>51</v>
      </c>
      <c r="E238" s="149">
        <v>0</v>
      </c>
      <c r="F238" s="149">
        <v>0</v>
      </c>
      <c r="G238" s="149">
        <v>0</v>
      </c>
      <c r="H238" s="149">
        <v>0</v>
      </c>
      <c r="I238" s="147" t="str">
        <f t="shared" si="19"/>
        <v>PENALTY_OPTION_DESC_162</v>
      </c>
      <c r="J238" s="11" t="str">
        <f t="shared" si="21"/>
        <v>캐릭터가 지면의 원소 매트릭스 위에 있을 시</v>
      </c>
      <c r="K238" s="51" t="str">
        <f t="shared" si="22"/>
        <v>번개 원소: 정기의 신 제압 및 과부하</v>
      </c>
      <c r="L238" s="5" t="s">
        <v>918</v>
      </c>
    </row>
    <row r="239" spans="1:12">
      <c r="A239" s="147">
        <f>10000+B239*ID규칙_지맥_이상_그룹_단위+COUNTIF($B$4:B239,B239)</f>
        <v>11631</v>
      </c>
      <c r="B239" s="149">
        <v>163</v>
      </c>
      <c r="C239" s="149">
        <v>40</v>
      </c>
      <c r="D239" s="149">
        <v>47</v>
      </c>
      <c r="E239" s="149">
        <v>0</v>
      </c>
      <c r="F239" s="149">
        <v>0</v>
      </c>
      <c r="G239" s="149">
        <v>0</v>
      </c>
      <c r="H239" s="149">
        <v>0</v>
      </c>
      <c r="I239" s="147" t="str">
        <f t="shared" si="19"/>
        <v>PENALTY_OPTION_DESC_163</v>
      </c>
      <c r="J239" s="11" t="str">
        <f t="shared" si="21"/>
        <v>캐릭터가 지면의 원소 매트릭스 위에 있을 시</v>
      </c>
      <c r="K239" s="51" t="str">
        <f t="shared" si="22"/>
        <v>불 원소: 지면의 서리 상태 제거</v>
      </c>
      <c r="L239" s="5" t="s">
        <v>919</v>
      </c>
    </row>
    <row r="240" spans="1:12">
      <c r="A240" s="147">
        <f>10000+B240*ID규칙_지맥_이상_그룹_단위+COUNTIF($B$4:B240,B240)</f>
        <v>11632</v>
      </c>
      <c r="B240" s="149">
        <v>163</v>
      </c>
      <c r="C240" s="149">
        <v>40</v>
      </c>
      <c r="D240" s="149">
        <v>48</v>
      </c>
      <c r="E240" s="149">
        <v>0</v>
      </c>
      <c r="F240" s="149">
        <v>0</v>
      </c>
      <c r="G240" s="149">
        <v>0</v>
      </c>
      <c r="H240" s="149">
        <v>0</v>
      </c>
      <c r="I240" s="147" t="str">
        <f t="shared" si="19"/>
        <v>PENALTY_OPTION_DESC_163</v>
      </c>
      <c r="J240" s="11" t="str">
        <f t="shared" si="21"/>
        <v>캐릭터가 지면의 원소 매트릭스 위에 있을 시</v>
      </c>
      <c r="K240" s="51" t="str">
        <f t="shared" si="22"/>
        <v>얼음 원소: 지면의 잔불 상태 제거</v>
      </c>
      <c r="L240" s="5" t="s">
        <v>919</v>
      </c>
    </row>
    <row r="241" spans="1:12">
      <c r="A241" s="147">
        <f>10000+B241*ID규칙_지맥_이상_그룹_단위+COUNTIF($B$4:B241,B241)</f>
        <v>11633</v>
      </c>
      <c r="B241" s="149">
        <v>163</v>
      </c>
      <c r="C241" s="149">
        <v>40</v>
      </c>
      <c r="D241" s="149">
        <v>49</v>
      </c>
      <c r="E241" s="149">
        <v>0</v>
      </c>
      <c r="F241" s="149">
        <v>0</v>
      </c>
      <c r="G241" s="149">
        <v>0</v>
      </c>
      <c r="H241" s="149">
        <v>0</v>
      </c>
      <c r="I241" s="147" t="str">
        <f t="shared" si="19"/>
        <v>PENALTY_OPTION_DESC_163</v>
      </c>
      <c r="J241" s="11" t="str">
        <f t="shared" ref="J241:J248" si="23">IF(C241=0,"-",VLOOKUP(C241,컨디션_타입,2,0))</f>
        <v>캐릭터가 지면의 원소 매트릭스 위에 있을 시</v>
      </c>
      <c r="K241" s="51" t="str">
        <f t="shared" si="22"/>
        <v>바람 원소: 상승 기류 생성</v>
      </c>
      <c r="L241" s="5" t="s">
        <v>919</v>
      </c>
    </row>
    <row r="242" spans="1:12">
      <c r="A242" s="147">
        <f>10000+B242*ID규칙_지맥_이상_그룹_단위+COUNTIF($B$4:B242,B242)</f>
        <v>11634</v>
      </c>
      <c r="B242" s="149">
        <v>163</v>
      </c>
      <c r="C242" s="149">
        <v>40</v>
      </c>
      <c r="D242" s="149">
        <v>50</v>
      </c>
      <c r="E242" s="149">
        <v>0</v>
      </c>
      <c r="F242" s="149">
        <v>0</v>
      </c>
      <c r="G242" s="149">
        <v>0</v>
      </c>
      <c r="H242" s="149">
        <v>0</v>
      </c>
      <c r="I242" s="147" t="str">
        <f t="shared" si="19"/>
        <v>PENALTY_OPTION_DESC_163</v>
      </c>
      <c r="J242" s="11" t="str">
        <f t="shared" si="23"/>
        <v>캐릭터가 지면의 원소 매트릭스 위에 있을 시</v>
      </c>
      <c r="K242" s="51" t="str">
        <f t="shared" si="22"/>
        <v>물 원소: 지속적인 치유 효과 생성</v>
      </c>
      <c r="L242" s="5" t="s">
        <v>919</v>
      </c>
    </row>
    <row r="243" spans="1:12">
      <c r="A243" s="147">
        <f>10000+B243*ID규칙_지맥_이상_그룹_단위+COUNTIF($B$4:B243,B243)</f>
        <v>11635</v>
      </c>
      <c r="B243" s="149">
        <v>163</v>
      </c>
      <c r="C243" s="149">
        <v>40</v>
      </c>
      <c r="D243" s="149">
        <v>51</v>
      </c>
      <c r="E243" s="149">
        <v>0</v>
      </c>
      <c r="F243" s="149">
        <v>0</v>
      </c>
      <c r="G243" s="149">
        <v>0</v>
      </c>
      <c r="H243" s="149">
        <v>0</v>
      </c>
      <c r="I243" s="147" t="str">
        <f t="shared" si="19"/>
        <v>PENALTY_OPTION_DESC_163</v>
      </c>
      <c r="J243" s="11" t="str">
        <f t="shared" si="23"/>
        <v>캐릭터가 지면의 원소 매트릭스 위에 있을 시</v>
      </c>
      <c r="K243" s="51" t="str">
        <f t="shared" si="22"/>
        <v>번개 원소: 정기의 신 제압 및 과부하</v>
      </c>
      <c r="L243" s="5" t="s">
        <v>919</v>
      </c>
    </row>
    <row r="244" spans="1:12">
      <c r="A244" s="147">
        <f>10000+B244*ID규칙_지맥_이상_그룹_단위+COUNTIF($B$4:B244,B244)</f>
        <v>11641</v>
      </c>
      <c r="B244" s="149">
        <v>164</v>
      </c>
      <c r="C244" s="149">
        <v>40</v>
      </c>
      <c r="D244" s="149">
        <v>47</v>
      </c>
      <c r="E244" s="149">
        <v>0</v>
      </c>
      <c r="F244" s="149">
        <v>0</v>
      </c>
      <c r="G244" s="149">
        <v>0</v>
      </c>
      <c r="H244" s="149">
        <v>0</v>
      </c>
      <c r="I244" s="147" t="str">
        <f t="shared" ref="I244:I248" si="24">"PENALTY_OPTION_DESC_"&amp;B244</f>
        <v>PENALTY_OPTION_DESC_164</v>
      </c>
      <c r="J244" s="11" t="str">
        <f t="shared" si="23"/>
        <v>캐릭터가 지면의 원소 매트릭스 위에 있을 시</v>
      </c>
      <c r="K244" s="51" t="str">
        <f t="shared" si="22"/>
        <v>불 원소: 지면의 서리 상태 제거</v>
      </c>
      <c r="L244" s="5" t="s">
        <v>920</v>
      </c>
    </row>
    <row r="245" spans="1:12">
      <c r="A245" s="147">
        <f>10000+B245*ID규칙_지맥_이상_그룹_단위+COUNTIF($B$4:B245,B245)</f>
        <v>11642</v>
      </c>
      <c r="B245" s="149">
        <v>164</v>
      </c>
      <c r="C245" s="149">
        <v>40</v>
      </c>
      <c r="D245" s="149">
        <v>48</v>
      </c>
      <c r="E245" s="149">
        <v>0</v>
      </c>
      <c r="F245" s="149">
        <v>0</v>
      </c>
      <c r="G245" s="149">
        <v>0</v>
      </c>
      <c r="H245" s="149">
        <v>0</v>
      </c>
      <c r="I245" s="147" t="str">
        <f t="shared" si="24"/>
        <v>PENALTY_OPTION_DESC_164</v>
      </c>
      <c r="J245" s="11" t="str">
        <f t="shared" si="23"/>
        <v>캐릭터가 지면의 원소 매트릭스 위에 있을 시</v>
      </c>
      <c r="K245" s="51" t="str">
        <f t="shared" si="22"/>
        <v>얼음 원소: 지면의 잔불 상태 제거</v>
      </c>
      <c r="L245" s="5" t="s">
        <v>920</v>
      </c>
    </row>
    <row r="246" spans="1:12">
      <c r="A246" s="147">
        <f>10000+B246*ID규칙_지맥_이상_그룹_단위+COUNTIF($B$4:B246,B246)</f>
        <v>11643</v>
      </c>
      <c r="B246" s="149">
        <v>164</v>
      </c>
      <c r="C246" s="149">
        <v>40</v>
      </c>
      <c r="D246" s="149">
        <v>49</v>
      </c>
      <c r="E246" s="149">
        <v>0</v>
      </c>
      <c r="F246" s="149">
        <v>0</v>
      </c>
      <c r="G246" s="149">
        <v>0</v>
      </c>
      <c r="H246" s="149">
        <v>0</v>
      </c>
      <c r="I246" s="147" t="str">
        <f t="shared" si="24"/>
        <v>PENALTY_OPTION_DESC_164</v>
      </c>
      <c r="J246" s="11" t="str">
        <f t="shared" si="23"/>
        <v>캐릭터가 지면의 원소 매트릭스 위에 있을 시</v>
      </c>
      <c r="K246" s="51" t="str">
        <f t="shared" si="22"/>
        <v>바람 원소: 상승 기류 생성</v>
      </c>
      <c r="L246" s="5" t="s">
        <v>920</v>
      </c>
    </row>
    <row r="247" spans="1:12">
      <c r="A247" s="147">
        <f>10000+B247*ID규칙_지맥_이상_그룹_단위+COUNTIF($B$4:B247,B247)</f>
        <v>11644</v>
      </c>
      <c r="B247" s="149">
        <v>164</v>
      </c>
      <c r="C247" s="149">
        <v>40</v>
      </c>
      <c r="D247" s="149">
        <v>50</v>
      </c>
      <c r="E247" s="149">
        <v>0</v>
      </c>
      <c r="F247" s="149">
        <v>0</v>
      </c>
      <c r="G247" s="149">
        <v>0</v>
      </c>
      <c r="H247" s="149">
        <v>0</v>
      </c>
      <c r="I247" s="147" t="str">
        <f t="shared" si="24"/>
        <v>PENALTY_OPTION_DESC_164</v>
      </c>
      <c r="J247" s="11" t="str">
        <f t="shared" si="23"/>
        <v>캐릭터가 지면의 원소 매트릭스 위에 있을 시</v>
      </c>
      <c r="K247" s="51" t="str">
        <f t="shared" si="22"/>
        <v>물 원소: 지속적인 치유 효과 생성</v>
      </c>
      <c r="L247" s="5" t="s">
        <v>920</v>
      </c>
    </row>
    <row r="248" spans="1:12">
      <c r="A248" s="147">
        <f>10000+B248*ID규칙_지맥_이상_그룹_단위+COUNTIF($B$4:B248,B248)</f>
        <v>11645</v>
      </c>
      <c r="B248" s="149">
        <v>164</v>
      </c>
      <c r="C248" s="149">
        <v>40</v>
      </c>
      <c r="D248" s="149">
        <v>51</v>
      </c>
      <c r="E248" s="149">
        <v>0</v>
      </c>
      <c r="F248" s="149">
        <v>0</v>
      </c>
      <c r="G248" s="149">
        <v>0</v>
      </c>
      <c r="H248" s="149">
        <v>0</v>
      </c>
      <c r="I248" s="147" t="str">
        <f t="shared" si="24"/>
        <v>PENALTY_OPTION_DESC_164</v>
      </c>
      <c r="J248" s="11" t="str">
        <f t="shared" si="23"/>
        <v>캐릭터가 지면의 원소 매트릭스 위에 있을 시</v>
      </c>
      <c r="K248" s="51" t="str">
        <f t="shared" si="22"/>
        <v>번개 원소: 정기의 신 제압 및 과부하</v>
      </c>
      <c r="L248" s="5" t="s">
        <v>920</v>
      </c>
    </row>
  </sheetData>
  <phoneticPr fontId="3" type="noConversion"/>
  <conditionalFormatting sqref="A4:A248">
    <cfRule type="duplicateValues" dxfId="10" priority="469"/>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545"/>
  <sheetViews>
    <sheetView showGridLines="0" zoomScaleNormal="100" workbookViewId="0">
      <pane ySplit="3" topLeftCell="A4" activePane="bottomLeft" state="frozen"/>
      <selection activeCell="D213" sqref="D213:D217"/>
      <selection pane="bottomLeft" activeCell="A4" sqref="A4"/>
    </sheetView>
  </sheetViews>
  <sheetFormatPr defaultRowHeight="16.5"/>
  <cols>
    <col min="1" max="1" width="9.25" customWidth="1"/>
    <col min="2" max="2" width="13.375" bestFit="1" customWidth="1"/>
    <col min="3" max="3" width="10.25" customWidth="1"/>
    <col min="4" max="4" width="11.625" customWidth="1"/>
    <col min="5" max="5" width="9.5" customWidth="1"/>
    <col min="6" max="6" width="13.625" customWidth="1"/>
    <col min="7" max="7" width="16.375" bestFit="1" customWidth="1"/>
    <col min="8" max="8" width="10.25" bestFit="1" customWidth="1"/>
    <col min="9" max="9" width="33" customWidth="1"/>
    <col min="10" max="10" width="31.5" bestFit="1" customWidth="1"/>
    <col min="11" max="11" width="11.5" bestFit="1" customWidth="1"/>
  </cols>
  <sheetData>
    <row r="1" spans="1:11">
      <c r="A1" s="4" t="s">
        <v>1</v>
      </c>
      <c r="B1" s="4" t="s">
        <v>56</v>
      </c>
      <c r="C1" s="4" t="s">
        <v>94</v>
      </c>
      <c r="D1" s="4" t="s">
        <v>51</v>
      </c>
      <c r="E1" s="4" t="s">
        <v>6293</v>
      </c>
      <c r="F1" s="4" t="s">
        <v>53</v>
      </c>
      <c r="G1" s="4" t="s">
        <v>3934</v>
      </c>
      <c r="H1" s="4" t="s">
        <v>378</v>
      </c>
      <c r="I1" s="4" t="s">
        <v>63</v>
      </c>
      <c r="J1" s="60" t="s">
        <v>60</v>
      </c>
      <c r="K1" s="60" t="s">
        <v>4237</v>
      </c>
    </row>
    <row r="2" spans="1:11">
      <c r="A2" s="2" t="s">
        <v>0</v>
      </c>
      <c r="B2" s="2" t="s">
        <v>373</v>
      </c>
      <c r="C2" s="2" t="s">
        <v>374</v>
      </c>
      <c r="D2" s="2" t="s">
        <v>52</v>
      </c>
      <c r="E2" s="2" t="s">
        <v>6294</v>
      </c>
      <c r="F2" s="2" t="s">
        <v>54</v>
      </c>
      <c r="G2" s="2" t="s">
        <v>6290</v>
      </c>
      <c r="H2" s="2" t="s">
        <v>6288</v>
      </c>
      <c r="I2" s="2" t="s">
        <v>58</v>
      </c>
      <c r="J2" s="61" t="s">
        <v>14</v>
      </c>
      <c r="K2" s="61" t="s">
        <v>4238</v>
      </c>
    </row>
    <row r="3" spans="1:11">
      <c r="A3" s="3" t="s">
        <v>5</v>
      </c>
      <c r="B3" s="3" t="s">
        <v>5</v>
      </c>
      <c r="C3" s="3" t="s">
        <v>5</v>
      </c>
      <c r="D3" s="3" t="s">
        <v>5</v>
      </c>
      <c r="E3" s="3" t="s">
        <v>5</v>
      </c>
      <c r="F3" s="3" t="s">
        <v>5</v>
      </c>
      <c r="G3" s="3" t="s">
        <v>5</v>
      </c>
      <c r="H3" s="3" t="s">
        <v>5</v>
      </c>
      <c r="I3" s="3" t="s">
        <v>145</v>
      </c>
      <c r="J3" s="62" t="s">
        <v>145</v>
      </c>
      <c r="K3" s="62" t="s">
        <v>145</v>
      </c>
    </row>
    <row r="4" spans="1:11">
      <c r="A4" s="147">
        <f>100000+B4*ID규칙_보상_그룹_단위+C4*ID규칙_요일_단위+COUNTIFS($B4:B$4,B4,$C4:C$4,C4)</f>
        <v>100101</v>
      </c>
      <c r="B4" s="65">
        <v>1</v>
      </c>
      <c r="C4" s="147">
        <v>0</v>
      </c>
      <c r="D4" s="147">
        <v>101501</v>
      </c>
      <c r="E4" s="147">
        <f>COUNTIF($B$4:B4,B4)</f>
        <v>1</v>
      </c>
      <c r="F4" s="147">
        <v>5</v>
      </c>
      <c r="G4" s="147">
        <v>0</v>
      </c>
      <c r="H4" s="147">
        <v>10000</v>
      </c>
      <c r="I4" s="59" t="str">
        <f>IFERROR(VLOOKUP(D4,ITEM!A:B,2,0)&amp;" X"&amp;F4,"아이템값 없음")</f>
        <v>원석 X5</v>
      </c>
      <c r="J4" s="5" t="s">
        <v>185</v>
      </c>
      <c r="K4" s="147" t="s">
        <v>3992</v>
      </c>
    </row>
    <row r="5" spans="1:11">
      <c r="A5" s="147">
        <f>100000+B5*ID규칙_보상_그룹_단위+C5*ID규칙_요일_단위+COUNTIFS($B$4:B5,B5,$C$4:C5,C5)</f>
        <v>100102</v>
      </c>
      <c r="B5" s="65">
        <v>1</v>
      </c>
      <c r="C5" s="147">
        <v>0</v>
      </c>
      <c r="D5" s="147">
        <v>103301</v>
      </c>
      <c r="E5" s="147">
        <f>COUNTIF($B$4:B5,B5)</f>
        <v>2</v>
      </c>
      <c r="F5" s="147">
        <v>50</v>
      </c>
      <c r="G5" s="147">
        <v>0</v>
      </c>
      <c r="H5" s="147">
        <v>10000</v>
      </c>
      <c r="I5" s="59" t="str">
        <f>IFERROR(VLOOKUP(D5,ITEM!A:B,2,0)&amp;" X"&amp;F5,"아이템값 없음")</f>
        <v>모라 X50</v>
      </c>
      <c r="J5" s="5" t="s">
        <v>185</v>
      </c>
      <c r="K5" s="147" t="s">
        <v>3992</v>
      </c>
    </row>
    <row r="6" spans="1:11">
      <c r="A6" s="147">
        <f>100000+B6*ID규칙_보상_그룹_단위+C6*ID규칙_요일_단위+COUNTIFS($B$4:B6,B6,$C$4:C6,C6)</f>
        <v>100201</v>
      </c>
      <c r="B6" s="65">
        <v>2</v>
      </c>
      <c r="C6" s="147">
        <v>0</v>
      </c>
      <c r="D6" s="147">
        <v>103301</v>
      </c>
      <c r="E6" s="147">
        <f>COUNTIF($B$4:B6,B6)</f>
        <v>1</v>
      </c>
      <c r="F6" s="147">
        <v>100</v>
      </c>
      <c r="G6" s="147">
        <v>1</v>
      </c>
      <c r="H6" s="147">
        <v>10000</v>
      </c>
      <c r="I6" s="59" t="str">
        <f>IFERROR(VLOOKUP(D6,ITEM!A:B,2,0)&amp;" X"&amp;F6,"아이템값 없음")</f>
        <v>모라 X100</v>
      </c>
      <c r="J6" s="5" t="s">
        <v>8</v>
      </c>
      <c r="K6" s="147" t="s">
        <v>745</v>
      </c>
    </row>
    <row r="7" spans="1:11">
      <c r="A7" s="147">
        <f>100000+B7*ID규칙_보상_그룹_단위+C7*ID규칙_요일_단위+COUNTIFS($B$4:B7,B7,$C$4:C7,C7)</f>
        <v>100202</v>
      </c>
      <c r="B7" s="65">
        <v>2</v>
      </c>
      <c r="C7" s="147">
        <v>0</v>
      </c>
      <c r="D7" s="147">
        <v>102301</v>
      </c>
      <c r="E7" s="147">
        <f>COUNTIF($B$4:B7,B7)</f>
        <v>2</v>
      </c>
      <c r="F7" s="147">
        <v>1525</v>
      </c>
      <c r="G7" s="147">
        <v>2</v>
      </c>
      <c r="H7" s="147">
        <v>10000</v>
      </c>
      <c r="I7" s="59" t="str">
        <f>IFERROR(VLOOKUP(D7,ITEM!A:B,2,0)&amp;" X"&amp;F7,"아이템값 없음")</f>
        <v>모험 경력 X1525</v>
      </c>
      <c r="J7" s="5" t="s">
        <v>8</v>
      </c>
      <c r="K7" s="147" t="s">
        <v>745</v>
      </c>
    </row>
    <row r="8" spans="1:11">
      <c r="A8" s="147">
        <f>100000+B8*ID규칙_보상_그룹_단위+C8*ID규칙_요일_단위+COUNTIFS($B$4:B8,B8,$C$4:C8,C8)</f>
        <v>100203</v>
      </c>
      <c r="B8" s="65">
        <v>2</v>
      </c>
      <c r="C8" s="147">
        <v>0</v>
      </c>
      <c r="D8" s="147">
        <v>105301</v>
      </c>
      <c r="E8" s="147">
        <f>COUNTIF($B$4:B8,B8)</f>
        <v>3</v>
      </c>
      <c r="F8" s="147">
        <v>15</v>
      </c>
      <c r="G8" s="147">
        <v>3</v>
      </c>
      <c r="H8" s="147">
        <v>10000</v>
      </c>
      <c r="I8" s="59" t="str">
        <f>IFERROR(VLOOKUP(D8,ITEM!A:B,2,0)&amp;" X"&amp;F8,"아이템값 없음")</f>
        <v>호감도 경험치 X15</v>
      </c>
      <c r="J8" s="5" t="s">
        <v>8</v>
      </c>
      <c r="K8" s="147" t="s">
        <v>745</v>
      </c>
    </row>
    <row r="9" spans="1:11">
      <c r="A9" s="147">
        <f>100000+B9*ID규칙_보상_그룹_단위+C9*ID규칙_요일_단위+COUNTIFS($B$4:B9,B9,$C$4:C9,C9)</f>
        <v>100204</v>
      </c>
      <c r="B9" s="65">
        <v>2</v>
      </c>
      <c r="C9" s="147">
        <v>0</v>
      </c>
      <c r="D9" s="147">
        <v>106202</v>
      </c>
      <c r="E9" s="147">
        <f>COUNTIF($B$4:B9,B9)</f>
        <v>4</v>
      </c>
      <c r="F9" s="147">
        <v>1</v>
      </c>
      <c r="G9" s="147">
        <v>4</v>
      </c>
      <c r="H9" s="147">
        <v>667</v>
      </c>
      <c r="I9" s="59" t="str">
        <f>IFERROR(VLOOKUP(D9,ITEM!A:B,2,0)&amp;" X"&amp;F9,"아이템값 없음")</f>
        <v>모험가의 꽃 X1</v>
      </c>
      <c r="J9" s="5" t="s">
        <v>8</v>
      </c>
      <c r="K9" s="147" t="s">
        <v>745</v>
      </c>
    </row>
    <row r="10" spans="1:11">
      <c r="A10" s="147">
        <f>100000+B10*ID규칙_보상_그룹_단위+C10*ID규칙_요일_단위+COUNTIFS($B$4:B10,B10,$C$4:C10,C10)</f>
        <v>100205</v>
      </c>
      <c r="B10" s="65">
        <v>2</v>
      </c>
      <c r="C10" s="147">
        <v>0</v>
      </c>
      <c r="D10" s="147">
        <v>107202</v>
      </c>
      <c r="E10" s="147">
        <f>COUNTIF($B$4:B10,B10)</f>
        <v>5</v>
      </c>
      <c r="F10" s="147">
        <v>1</v>
      </c>
      <c r="G10" s="147">
        <v>4</v>
      </c>
      <c r="H10" s="147">
        <v>667</v>
      </c>
      <c r="I10" s="59" t="str">
        <f>IFERROR(VLOOKUP(D10,ITEM!A:B,2,0)&amp;" X"&amp;F10,"아이템값 없음")</f>
        <v>모험가의 꽁지 깃털 X1</v>
      </c>
      <c r="J10" s="5" t="s">
        <v>8</v>
      </c>
      <c r="K10" s="147" t="s">
        <v>745</v>
      </c>
    </row>
    <row r="11" spans="1:11">
      <c r="A11" s="147">
        <f>100000+B11*ID규칙_보상_그룹_단위+C11*ID규칙_요일_단위+COUNTIFS($B$4:B11,B11,$C$4:C11,C11)</f>
        <v>100206</v>
      </c>
      <c r="B11" s="65">
        <v>2</v>
      </c>
      <c r="C11" s="147">
        <v>0</v>
      </c>
      <c r="D11" s="147">
        <v>108202</v>
      </c>
      <c r="E11" s="147">
        <f>COUNTIF($B$4:B11,B11)</f>
        <v>6</v>
      </c>
      <c r="F11" s="147">
        <v>1</v>
      </c>
      <c r="G11" s="147">
        <v>4</v>
      </c>
      <c r="H11" s="147">
        <v>667</v>
      </c>
      <c r="I11" s="59" t="str">
        <f>IFERROR(VLOOKUP(D11,ITEM!A:B,2,0)&amp;" X"&amp;F11,"아이템값 없음")</f>
        <v>모험가의 회중시계 X1</v>
      </c>
      <c r="J11" s="5" t="s">
        <v>8</v>
      </c>
      <c r="K11" s="147" t="s">
        <v>745</v>
      </c>
    </row>
    <row r="12" spans="1:11">
      <c r="A12" s="147">
        <f>100000+B12*ID규칙_보상_그룹_단위+C12*ID규칙_요일_단위+COUNTIFS($B$4:B12,B12,$C$4:C12,C12)</f>
        <v>100207</v>
      </c>
      <c r="B12" s="65">
        <v>2</v>
      </c>
      <c r="C12" s="147">
        <v>0</v>
      </c>
      <c r="D12" s="147">
        <v>109202</v>
      </c>
      <c r="E12" s="147">
        <f>COUNTIF($B$4:B12,B12)</f>
        <v>7</v>
      </c>
      <c r="F12" s="147">
        <v>1</v>
      </c>
      <c r="G12" s="147">
        <v>4</v>
      </c>
      <c r="H12" s="147">
        <v>667</v>
      </c>
      <c r="I12" s="59" t="str">
        <f>IFERROR(VLOOKUP(D12,ITEM!A:B,2,0)&amp;" X"&amp;F12,"아이템값 없음")</f>
        <v>모험가의 황금잔 X1</v>
      </c>
      <c r="J12" s="5" t="s">
        <v>8</v>
      </c>
      <c r="K12" s="147" t="s">
        <v>745</v>
      </c>
    </row>
    <row r="13" spans="1:11">
      <c r="A13" s="147">
        <f>100000+B13*ID규칙_보상_그룹_단위+C13*ID규칙_요일_단위+COUNTIFS($B$4:B13,B13,$C$4:C13,C13)</f>
        <v>100208</v>
      </c>
      <c r="B13" s="65">
        <v>2</v>
      </c>
      <c r="C13" s="147">
        <v>0</v>
      </c>
      <c r="D13" s="147">
        <v>110202</v>
      </c>
      <c r="E13" s="147">
        <f>COUNTIF($B$4:B13,B13)</f>
        <v>8</v>
      </c>
      <c r="F13" s="147">
        <v>1</v>
      </c>
      <c r="G13" s="147">
        <v>4</v>
      </c>
      <c r="H13" s="147">
        <v>667</v>
      </c>
      <c r="I13" s="59" t="str">
        <f>IFERROR(VLOOKUP(D13,ITEM!A:B,2,0)&amp;" X"&amp;F13,"아이템값 없음")</f>
        <v>모험가의 머리띠 X1</v>
      </c>
      <c r="J13" s="5" t="s">
        <v>8</v>
      </c>
      <c r="K13" s="147" t="s">
        <v>745</v>
      </c>
    </row>
    <row r="14" spans="1:11">
      <c r="A14" s="147">
        <f>100000+B14*ID규칙_보상_그룹_단위+C14*ID규칙_요일_단위+COUNTIFS($B$4:B14,B14,$C$4:C14,C14)</f>
        <v>100209</v>
      </c>
      <c r="B14" s="65">
        <v>2</v>
      </c>
      <c r="C14" s="147">
        <v>0</v>
      </c>
      <c r="D14" s="147">
        <v>106303</v>
      </c>
      <c r="E14" s="147">
        <f>COUNTIF($B$4:B14,B14)</f>
        <v>9</v>
      </c>
      <c r="F14" s="147">
        <v>1</v>
      </c>
      <c r="G14" s="147">
        <v>4</v>
      </c>
      <c r="H14" s="147">
        <v>667</v>
      </c>
      <c r="I14" s="59" t="str">
        <f>IFERROR(VLOOKUP(D14,ITEM!A:B,2,0)&amp;" X"&amp;F14,"아이템값 없음")</f>
        <v>모험가의 꽃 X1</v>
      </c>
      <c r="J14" s="5" t="s">
        <v>8</v>
      </c>
      <c r="K14" s="147" t="s">
        <v>745</v>
      </c>
    </row>
    <row r="15" spans="1:11">
      <c r="A15" s="147">
        <f>100000+B15*ID규칙_보상_그룹_단위+C15*ID규칙_요일_단위+COUNTIFS($B$4:B15,B15,$C$4:C15,C15)</f>
        <v>100210</v>
      </c>
      <c r="B15" s="65">
        <v>2</v>
      </c>
      <c r="C15" s="147">
        <v>0</v>
      </c>
      <c r="D15" s="147">
        <v>107303</v>
      </c>
      <c r="E15" s="147">
        <f>COUNTIF($B$4:B15,B15)</f>
        <v>10</v>
      </c>
      <c r="F15" s="147">
        <v>1</v>
      </c>
      <c r="G15" s="147">
        <v>4</v>
      </c>
      <c r="H15" s="147">
        <v>667</v>
      </c>
      <c r="I15" s="59" t="str">
        <f>IFERROR(VLOOKUP(D15,ITEM!A:B,2,0)&amp;" X"&amp;F15,"아이템값 없음")</f>
        <v>모험가의 꽁지 깃털 X1</v>
      </c>
      <c r="J15" s="5" t="s">
        <v>8</v>
      </c>
      <c r="K15" s="147" t="s">
        <v>745</v>
      </c>
    </row>
    <row r="16" spans="1:11">
      <c r="A16" s="147">
        <f>100000+B16*ID규칙_보상_그룹_단위+C16*ID규칙_요일_단위+COUNTIFS($B$4:B16,B16,$C$4:C16,C16)</f>
        <v>100211</v>
      </c>
      <c r="B16" s="65">
        <v>2</v>
      </c>
      <c r="C16" s="147">
        <v>0</v>
      </c>
      <c r="D16" s="147">
        <v>108303</v>
      </c>
      <c r="E16" s="147">
        <f>COUNTIF($B$4:B16,B16)</f>
        <v>11</v>
      </c>
      <c r="F16" s="147">
        <v>1</v>
      </c>
      <c r="G16" s="147">
        <v>4</v>
      </c>
      <c r="H16" s="147">
        <v>667</v>
      </c>
      <c r="I16" s="59" t="str">
        <f>IFERROR(VLOOKUP(D16,ITEM!A:B,2,0)&amp;" X"&amp;F16,"아이템값 없음")</f>
        <v>모험가의 회중시계 X1</v>
      </c>
      <c r="J16" s="5" t="s">
        <v>8</v>
      </c>
      <c r="K16" s="147" t="s">
        <v>745</v>
      </c>
    </row>
    <row r="17" spans="1:11">
      <c r="A17" s="147">
        <f>100000+B17*ID규칙_보상_그룹_단위+C17*ID규칙_요일_단위+COUNTIFS($B$4:B17,B17,$C$4:C17,C17)</f>
        <v>100212</v>
      </c>
      <c r="B17" s="65">
        <v>2</v>
      </c>
      <c r="C17" s="147">
        <v>0</v>
      </c>
      <c r="D17" s="147">
        <v>109303</v>
      </c>
      <c r="E17" s="147">
        <f>COUNTIF($B$4:B17,B17)</f>
        <v>12</v>
      </c>
      <c r="F17" s="147">
        <v>1</v>
      </c>
      <c r="G17" s="147">
        <v>4</v>
      </c>
      <c r="H17" s="147">
        <v>667</v>
      </c>
      <c r="I17" s="59" t="str">
        <f>IFERROR(VLOOKUP(D17,ITEM!A:B,2,0)&amp;" X"&amp;F17,"아이템값 없음")</f>
        <v>모험가의 황금잔 X1</v>
      </c>
      <c r="J17" s="5" t="s">
        <v>8</v>
      </c>
      <c r="K17" s="147" t="s">
        <v>745</v>
      </c>
    </row>
    <row r="18" spans="1:11">
      <c r="A18" s="147">
        <f>100000+B18*ID규칙_보상_그룹_단위+C18*ID규칙_요일_단위+COUNTIFS($B$4:B18,B18,$C$4:C18,C18)</f>
        <v>100213</v>
      </c>
      <c r="B18" s="65">
        <v>2</v>
      </c>
      <c r="C18" s="147">
        <v>0</v>
      </c>
      <c r="D18" s="147">
        <v>110303</v>
      </c>
      <c r="E18" s="147">
        <f>COUNTIF($B$4:B18,B18)</f>
        <v>13</v>
      </c>
      <c r="F18" s="147">
        <v>1</v>
      </c>
      <c r="G18" s="147">
        <v>4</v>
      </c>
      <c r="H18" s="147">
        <v>667</v>
      </c>
      <c r="I18" s="59" t="str">
        <f>IFERROR(VLOOKUP(D18,ITEM!A:B,2,0)&amp;" X"&amp;F18,"아이템값 없음")</f>
        <v>모험가의 머리띠 X1</v>
      </c>
      <c r="J18" s="5" t="s">
        <v>8</v>
      </c>
      <c r="K18" s="147" t="s">
        <v>745</v>
      </c>
    </row>
    <row r="19" spans="1:11">
      <c r="A19" s="147">
        <f>100000+B19*ID규칙_보상_그룹_단위+C19*ID규칙_요일_단위+COUNTIFS($B$4:B19,B19,$C$4:C19,C19)</f>
        <v>100214</v>
      </c>
      <c r="B19" s="65">
        <v>2</v>
      </c>
      <c r="C19" s="147">
        <v>0</v>
      </c>
      <c r="D19" s="147">
        <v>106310</v>
      </c>
      <c r="E19" s="147">
        <f>COUNTIF($B$4:B19,B19)</f>
        <v>14</v>
      </c>
      <c r="F19" s="147">
        <v>1</v>
      </c>
      <c r="G19" s="147">
        <v>4</v>
      </c>
      <c r="H19" s="147">
        <v>666</v>
      </c>
      <c r="I19" s="59" t="str">
        <f>IFERROR(VLOOKUP(D19,ITEM!A:B,2,0)&amp;" X"&amp;F19,"아이템값 없음")</f>
        <v>옛 벗의 마음 X1</v>
      </c>
      <c r="J19" s="5" t="s">
        <v>8</v>
      </c>
      <c r="K19" s="147" t="s">
        <v>745</v>
      </c>
    </row>
    <row r="20" spans="1:11">
      <c r="A20" s="147">
        <f>100000+B20*ID규칙_보상_그룹_단위+C20*ID규칙_요일_단위+COUNTIFS($B$4:B20,B20,$C$4:C20,C20)</f>
        <v>100215</v>
      </c>
      <c r="B20" s="65">
        <v>2</v>
      </c>
      <c r="C20" s="147">
        <v>0</v>
      </c>
      <c r="D20" s="147">
        <v>107310</v>
      </c>
      <c r="E20" s="147">
        <f>COUNTIF($B$4:B20,B20)</f>
        <v>15</v>
      </c>
      <c r="F20" s="147">
        <v>1</v>
      </c>
      <c r="G20" s="147">
        <v>4</v>
      </c>
      <c r="H20" s="147">
        <v>666</v>
      </c>
      <c r="I20" s="59" t="str">
        <f>IFERROR(VLOOKUP(D20,ITEM!A:B,2,0)&amp;" X"&amp;F20,"아이템값 없음")</f>
        <v>귀향의 깃털 X1</v>
      </c>
      <c r="J20" s="5" t="s">
        <v>8</v>
      </c>
      <c r="K20" s="147" t="s">
        <v>745</v>
      </c>
    </row>
    <row r="21" spans="1:11">
      <c r="A21" s="147">
        <f>100000+B21*ID규칙_보상_그룹_단위+C21*ID규칙_요일_단위+COUNTIFS($B$4:B21,B21,$C$4:C21,C21)</f>
        <v>100216</v>
      </c>
      <c r="B21" s="65">
        <v>2</v>
      </c>
      <c r="C21" s="147">
        <v>0</v>
      </c>
      <c r="D21" s="147">
        <v>108310</v>
      </c>
      <c r="E21" s="147">
        <f>COUNTIF($B$4:B21,B21)</f>
        <v>16</v>
      </c>
      <c r="F21" s="147">
        <v>1</v>
      </c>
      <c r="G21" s="147">
        <v>4</v>
      </c>
      <c r="H21" s="147">
        <v>666</v>
      </c>
      <c r="I21" s="59" t="str">
        <f>IFERROR(VLOOKUP(D21,ITEM!A:B,2,0)&amp;" X"&amp;F21,"아이템값 없음")</f>
        <v>빛을 좇는 돌 X1</v>
      </c>
      <c r="J21" s="5" t="s">
        <v>8</v>
      </c>
      <c r="K21" s="147" t="s">
        <v>745</v>
      </c>
    </row>
    <row r="22" spans="1:11">
      <c r="A22" s="147">
        <f>100000+B22*ID규칙_보상_그룹_단위+C22*ID규칙_요일_단위+COUNTIFS($B$4:B22,B22,$C$4:C22,C22)</f>
        <v>100217</v>
      </c>
      <c r="B22" s="65">
        <v>2</v>
      </c>
      <c r="C22" s="147">
        <v>0</v>
      </c>
      <c r="D22" s="147">
        <v>109310</v>
      </c>
      <c r="E22" s="147">
        <f>COUNTIF($B$4:B22,B22)</f>
        <v>17</v>
      </c>
      <c r="F22" s="147">
        <v>1</v>
      </c>
      <c r="G22" s="147">
        <v>4</v>
      </c>
      <c r="H22" s="147">
        <v>666</v>
      </c>
      <c r="I22" s="59" t="str">
        <f>IFERROR(VLOOKUP(D22,ITEM!A:B,2,0)&amp;" X"&amp;F22,"아이템값 없음")</f>
        <v>이국의 술잔 X1</v>
      </c>
      <c r="J22" s="5" t="s">
        <v>8</v>
      </c>
      <c r="K22" s="147" t="s">
        <v>745</v>
      </c>
    </row>
    <row r="23" spans="1:11">
      <c r="A23" s="147">
        <f>100000+B23*ID규칙_보상_그룹_단위+C23*ID규칙_요일_단위+COUNTIFS($B$4:B23,B23,$C$4:C23,C23)</f>
        <v>100218</v>
      </c>
      <c r="B23" s="65">
        <v>2</v>
      </c>
      <c r="C23" s="147">
        <v>0</v>
      </c>
      <c r="D23" s="147">
        <v>110310</v>
      </c>
      <c r="E23" s="147">
        <f>COUNTIF($B$4:B23,B23)</f>
        <v>18</v>
      </c>
      <c r="F23" s="147">
        <v>1</v>
      </c>
      <c r="G23" s="147">
        <v>4</v>
      </c>
      <c r="H23" s="147">
        <v>666</v>
      </c>
      <c r="I23" s="59" t="str">
        <f>IFERROR(VLOOKUP(D23,ITEM!A:B,2,0)&amp;" X"&amp;F23,"아이템값 없음")</f>
        <v>이별의 모자 X1</v>
      </c>
      <c r="J23" s="5" t="s">
        <v>8</v>
      </c>
      <c r="K23" s="147" t="s">
        <v>745</v>
      </c>
    </row>
    <row r="24" spans="1:11">
      <c r="A24" s="147">
        <f>100000+B24*ID규칙_보상_그룹_단위+C24*ID규칙_요일_단위+COUNTIFS($B$4:B24,B24,$C$4:C24,C24)</f>
        <v>100301</v>
      </c>
      <c r="B24" s="65">
        <v>3</v>
      </c>
      <c r="C24" s="147">
        <v>0</v>
      </c>
      <c r="D24" s="147">
        <v>103301</v>
      </c>
      <c r="E24" s="147">
        <f>COUNTIF($B$4:B24,B24)</f>
        <v>1</v>
      </c>
      <c r="F24" s="147">
        <v>100</v>
      </c>
      <c r="G24" s="147">
        <v>5</v>
      </c>
      <c r="H24" s="147">
        <v>10000</v>
      </c>
      <c r="I24" s="59" t="str">
        <f>IFERROR(VLOOKUP(D24,ITEM!A:B,2,0)&amp;" X"&amp;F24,"아이템값 없음")</f>
        <v>모라 X100</v>
      </c>
      <c r="J24" s="5" t="s">
        <v>9</v>
      </c>
      <c r="K24" s="147" t="s">
        <v>745</v>
      </c>
    </row>
    <row r="25" spans="1:11">
      <c r="A25" s="147">
        <f>100000+B25*ID규칙_보상_그룹_단위+C25*ID규칙_요일_단위+COUNTIFS($B$4:B25,B25,$C$4:C25,C25)</f>
        <v>100302</v>
      </c>
      <c r="B25" s="65">
        <v>3</v>
      </c>
      <c r="C25" s="147">
        <v>0</v>
      </c>
      <c r="D25" s="147">
        <v>102301</v>
      </c>
      <c r="E25" s="147">
        <f>COUNTIF($B$4:B25,B25)</f>
        <v>2</v>
      </c>
      <c r="F25" s="147">
        <v>1700</v>
      </c>
      <c r="G25" s="147">
        <v>6</v>
      </c>
      <c r="H25" s="147">
        <v>10000</v>
      </c>
      <c r="I25" s="59" t="str">
        <f>IFERROR(VLOOKUP(D25,ITEM!A:B,2,0)&amp;" X"&amp;F25,"아이템값 없음")</f>
        <v>모험 경력 X1700</v>
      </c>
      <c r="J25" s="5" t="s">
        <v>9</v>
      </c>
      <c r="K25" s="147" t="s">
        <v>745</v>
      </c>
    </row>
    <row r="26" spans="1:11">
      <c r="A26" s="147">
        <f>100000+B26*ID규칙_보상_그룹_단위+C26*ID규칙_요일_단위+COUNTIFS($B$4:B26,B26,$C$4:C26,C26)</f>
        <v>100303</v>
      </c>
      <c r="B26" s="65">
        <v>3</v>
      </c>
      <c r="C26" s="147">
        <v>0</v>
      </c>
      <c r="D26" s="147">
        <v>105301</v>
      </c>
      <c r="E26" s="147">
        <f>COUNTIF($B$4:B26,B26)</f>
        <v>3</v>
      </c>
      <c r="F26" s="147">
        <v>15</v>
      </c>
      <c r="G26" s="147">
        <v>7</v>
      </c>
      <c r="H26" s="147">
        <v>10000</v>
      </c>
      <c r="I26" s="59" t="str">
        <f>IFERROR(VLOOKUP(D26,ITEM!A:B,2,0)&amp;" X"&amp;F26,"아이템값 없음")</f>
        <v>호감도 경험치 X15</v>
      </c>
      <c r="J26" s="5" t="s">
        <v>9</v>
      </c>
      <c r="K26" s="147" t="s">
        <v>745</v>
      </c>
    </row>
    <row r="27" spans="1:11">
      <c r="A27" s="147">
        <f>100000+B27*ID규칙_보상_그룹_단위+C27*ID규칙_요일_단위+COUNTIFS($B$4:B27,B27,$C$4:C27,C27)</f>
        <v>100304</v>
      </c>
      <c r="B27" s="65">
        <v>3</v>
      </c>
      <c r="C27" s="147">
        <v>0</v>
      </c>
      <c r="D27" s="147">
        <v>106202</v>
      </c>
      <c r="E27" s="147">
        <f>COUNTIF($B$4:B27,B27)</f>
        <v>4</v>
      </c>
      <c r="F27" s="147">
        <v>1</v>
      </c>
      <c r="G27" s="147">
        <v>8</v>
      </c>
      <c r="H27" s="147">
        <v>667</v>
      </c>
      <c r="I27" s="59" t="str">
        <f>IFERROR(VLOOKUP(D27,ITEM!A:B,2,0)&amp;" X"&amp;F27,"아이템값 없음")</f>
        <v>모험가의 꽃 X1</v>
      </c>
      <c r="J27" s="5" t="s">
        <v>9</v>
      </c>
      <c r="K27" s="147" t="s">
        <v>745</v>
      </c>
    </row>
    <row r="28" spans="1:11">
      <c r="A28" s="147">
        <f>100000+B28*ID규칙_보상_그룹_단위+C28*ID규칙_요일_단위+COUNTIFS($B$4:B28,B28,$C$4:C28,C28)</f>
        <v>100305</v>
      </c>
      <c r="B28" s="65">
        <v>3</v>
      </c>
      <c r="C28" s="147">
        <v>0</v>
      </c>
      <c r="D28" s="147">
        <v>107202</v>
      </c>
      <c r="E28" s="147">
        <f>COUNTIF($B$4:B28,B28)</f>
        <v>5</v>
      </c>
      <c r="F28" s="147">
        <v>1</v>
      </c>
      <c r="G28" s="147">
        <v>8</v>
      </c>
      <c r="H28" s="147">
        <v>667</v>
      </c>
      <c r="I28" s="59" t="str">
        <f>IFERROR(VLOOKUP(D28,ITEM!A:B,2,0)&amp;" X"&amp;F28,"아이템값 없음")</f>
        <v>모험가의 꽁지 깃털 X1</v>
      </c>
      <c r="J28" s="5" t="s">
        <v>9</v>
      </c>
      <c r="K28" s="147" t="s">
        <v>745</v>
      </c>
    </row>
    <row r="29" spans="1:11">
      <c r="A29" s="147">
        <f>100000+B29*ID규칙_보상_그룹_단위+C29*ID규칙_요일_단위+COUNTIFS($B$4:B29,B29,$C$4:C29,C29)</f>
        <v>100306</v>
      </c>
      <c r="B29" s="65">
        <v>3</v>
      </c>
      <c r="C29" s="147">
        <v>0</v>
      </c>
      <c r="D29" s="147">
        <v>108202</v>
      </c>
      <c r="E29" s="147">
        <f>COUNTIF($B$4:B29,B29)</f>
        <v>6</v>
      </c>
      <c r="F29" s="147">
        <v>1</v>
      </c>
      <c r="G29" s="147">
        <v>8</v>
      </c>
      <c r="H29" s="147">
        <v>667</v>
      </c>
      <c r="I29" s="59" t="str">
        <f>IFERROR(VLOOKUP(D29,ITEM!A:B,2,0)&amp;" X"&amp;F29,"아이템값 없음")</f>
        <v>모험가의 회중시계 X1</v>
      </c>
      <c r="J29" s="5" t="s">
        <v>9</v>
      </c>
      <c r="K29" s="147" t="s">
        <v>745</v>
      </c>
    </row>
    <row r="30" spans="1:11">
      <c r="A30" s="147">
        <f>100000+B30*ID규칙_보상_그룹_단위+C30*ID규칙_요일_단위+COUNTIFS($B$4:B30,B30,$C$4:C30,C30)</f>
        <v>100307</v>
      </c>
      <c r="B30" s="65">
        <v>3</v>
      </c>
      <c r="C30" s="147">
        <v>0</v>
      </c>
      <c r="D30" s="147">
        <v>109202</v>
      </c>
      <c r="E30" s="147">
        <f>COUNTIF($B$4:B30,B30)</f>
        <v>7</v>
      </c>
      <c r="F30" s="147">
        <v>1</v>
      </c>
      <c r="G30" s="147">
        <v>8</v>
      </c>
      <c r="H30" s="147">
        <v>667</v>
      </c>
      <c r="I30" s="59" t="str">
        <f>IFERROR(VLOOKUP(D30,ITEM!A:B,2,0)&amp;" X"&amp;F30,"아이템값 없음")</f>
        <v>모험가의 황금잔 X1</v>
      </c>
      <c r="J30" s="5" t="s">
        <v>9</v>
      </c>
      <c r="K30" s="147" t="s">
        <v>745</v>
      </c>
    </row>
    <row r="31" spans="1:11">
      <c r="A31" s="147">
        <f>100000+B31*ID규칙_보상_그룹_단위+C31*ID규칙_요일_단위+COUNTIFS($B$4:B31,B31,$C$4:C31,C31)</f>
        <v>100308</v>
      </c>
      <c r="B31" s="65">
        <v>3</v>
      </c>
      <c r="C31" s="147">
        <v>0</v>
      </c>
      <c r="D31" s="147">
        <v>110202</v>
      </c>
      <c r="E31" s="147">
        <f>COUNTIF($B$4:B31,B31)</f>
        <v>8</v>
      </c>
      <c r="F31" s="147">
        <v>1</v>
      </c>
      <c r="G31" s="147">
        <v>8</v>
      </c>
      <c r="H31" s="147">
        <v>667</v>
      </c>
      <c r="I31" s="59" t="str">
        <f>IFERROR(VLOOKUP(D31,ITEM!A:B,2,0)&amp;" X"&amp;F31,"아이템값 없음")</f>
        <v>모험가의 머리띠 X1</v>
      </c>
      <c r="J31" s="5" t="s">
        <v>9</v>
      </c>
      <c r="K31" s="147" t="s">
        <v>745</v>
      </c>
    </row>
    <row r="32" spans="1:11">
      <c r="A32" s="147">
        <f>100000+B32*ID규칙_보상_그룹_단위+C32*ID규칙_요일_단위+COUNTIFS($B$4:B32,B32,$C$4:C32,C32)</f>
        <v>100309</v>
      </c>
      <c r="B32" s="65">
        <v>3</v>
      </c>
      <c r="C32" s="147">
        <v>0</v>
      </c>
      <c r="D32" s="147">
        <v>106303</v>
      </c>
      <c r="E32" s="147">
        <f>COUNTIF($B$4:B32,B32)</f>
        <v>9</v>
      </c>
      <c r="F32" s="147">
        <v>1</v>
      </c>
      <c r="G32" s="147">
        <v>8</v>
      </c>
      <c r="H32" s="147">
        <v>667</v>
      </c>
      <c r="I32" s="59" t="str">
        <f>IFERROR(VLOOKUP(D32,ITEM!A:B,2,0)&amp;" X"&amp;F32,"아이템값 없음")</f>
        <v>모험가의 꽃 X1</v>
      </c>
      <c r="J32" s="5" t="s">
        <v>9</v>
      </c>
      <c r="K32" s="147" t="s">
        <v>745</v>
      </c>
    </row>
    <row r="33" spans="1:11">
      <c r="A33" s="147">
        <f>100000+B33*ID규칙_보상_그룹_단위+C33*ID규칙_요일_단위+COUNTIFS($B$4:B33,B33,$C$4:C33,C33)</f>
        <v>100310</v>
      </c>
      <c r="B33" s="65">
        <v>3</v>
      </c>
      <c r="C33" s="147">
        <v>0</v>
      </c>
      <c r="D33" s="147">
        <v>107303</v>
      </c>
      <c r="E33" s="147">
        <f>COUNTIF($B$4:B33,B33)</f>
        <v>10</v>
      </c>
      <c r="F33" s="147">
        <v>1</v>
      </c>
      <c r="G33" s="147">
        <v>8</v>
      </c>
      <c r="H33" s="147">
        <v>667</v>
      </c>
      <c r="I33" s="59" t="str">
        <f>IFERROR(VLOOKUP(D33,ITEM!A:B,2,0)&amp;" X"&amp;F33,"아이템값 없음")</f>
        <v>모험가의 꽁지 깃털 X1</v>
      </c>
      <c r="J33" s="5" t="s">
        <v>9</v>
      </c>
      <c r="K33" s="147" t="s">
        <v>745</v>
      </c>
    </row>
    <row r="34" spans="1:11">
      <c r="A34" s="147">
        <f>100000+B34*ID규칙_보상_그룹_단위+C34*ID규칙_요일_단위+COUNTIFS($B$4:B34,B34,$C$4:C34,C34)</f>
        <v>100311</v>
      </c>
      <c r="B34" s="65">
        <v>3</v>
      </c>
      <c r="C34" s="147">
        <v>0</v>
      </c>
      <c r="D34" s="147">
        <v>108303</v>
      </c>
      <c r="E34" s="147">
        <f>COUNTIF($B$4:B34,B34)</f>
        <v>11</v>
      </c>
      <c r="F34" s="147">
        <v>1</v>
      </c>
      <c r="G34" s="147">
        <v>8</v>
      </c>
      <c r="H34" s="147">
        <v>667</v>
      </c>
      <c r="I34" s="59" t="str">
        <f>IFERROR(VLOOKUP(D34,ITEM!A:B,2,0)&amp;" X"&amp;F34,"아이템값 없음")</f>
        <v>모험가의 회중시계 X1</v>
      </c>
      <c r="J34" s="5" t="s">
        <v>9</v>
      </c>
      <c r="K34" s="147" t="s">
        <v>745</v>
      </c>
    </row>
    <row r="35" spans="1:11">
      <c r="A35" s="147">
        <f>100000+B35*ID규칙_보상_그룹_단위+C35*ID규칙_요일_단위+COUNTIFS($B$4:B35,B35,$C$4:C35,C35)</f>
        <v>100312</v>
      </c>
      <c r="B35" s="65">
        <v>3</v>
      </c>
      <c r="C35" s="147">
        <v>0</v>
      </c>
      <c r="D35" s="147">
        <v>109303</v>
      </c>
      <c r="E35" s="147">
        <f>COUNTIF($B$4:B35,B35)</f>
        <v>12</v>
      </c>
      <c r="F35" s="147">
        <v>1</v>
      </c>
      <c r="G35" s="147">
        <v>8</v>
      </c>
      <c r="H35" s="147">
        <v>667</v>
      </c>
      <c r="I35" s="59" t="str">
        <f>IFERROR(VLOOKUP(D35,ITEM!A:B,2,0)&amp;" X"&amp;F35,"아이템값 없음")</f>
        <v>모험가의 황금잔 X1</v>
      </c>
      <c r="J35" s="5" t="s">
        <v>9</v>
      </c>
      <c r="K35" s="147" t="s">
        <v>745</v>
      </c>
    </row>
    <row r="36" spans="1:11">
      <c r="A36" s="147">
        <f>100000+B36*ID규칙_보상_그룹_단위+C36*ID규칙_요일_단위+COUNTIFS($B$4:B36,B36,$C$4:C36,C36)</f>
        <v>100313</v>
      </c>
      <c r="B36" s="65">
        <v>3</v>
      </c>
      <c r="C36" s="147">
        <v>0</v>
      </c>
      <c r="D36" s="147">
        <v>110303</v>
      </c>
      <c r="E36" s="147">
        <f>COUNTIF($B$4:B36,B36)</f>
        <v>13</v>
      </c>
      <c r="F36" s="147">
        <v>1</v>
      </c>
      <c r="G36" s="147">
        <v>8</v>
      </c>
      <c r="H36" s="147">
        <v>667</v>
      </c>
      <c r="I36" s="59" t="str">
        <f>IFERROR(VLOOKUP(D36,ITEM!A:B,2,0)&amp;" X"&amp;F36,"아이템값 없음")</f>
        <v>모험가의 머리띠 X1</v>
      </c>
      <c r="J36" s="5" t="s">
        <v>9</v>
      </c>
      <c r="K36" s="147" t="s">
        <v>745</v>
      </c>
    </row>
    <row r="37" spans="1:11">
      <c r="A37" s="147">
        <f>100000+B37*ID규칙_보상_그룹_단위+C37*ID규칙_요일_단위+COUNTIFS($B$4:B37,B37,$C$4:C37,C37)</f>
        <v>100314</v>
      </c>
      <c r="B37" s="65">
        <v>3</v>
      </c>
      <c r="C37" s="147">
        <v>0</v>
      </c>
      <c r="D37" s="147">
        <v>106310</v>
      </c>
      <c r="E37" s="147">
        <f>COUNTIF($B$4:B37,B37)</f>
        <v>14</v>
      </c>
      <c r="F37" s="147">
        <v>1</v>
      </c>
      <c r="G37" s="147">
        <v>8</v>
      </c>
      <c r="H37" s="147">
        <v>666</v>
      </c>
      <c r="I37" s="59" t="str">
        <f>IFERROR(VLOOKUP(D37,ITEM!A:B,2,0)&amp;" X"&amp;F37,"아이템값 없음")</f>
        <v>옛 벗의 마음 X1</v>
      </c>
      <c r="J37" s="5" t="s">
        <v>9</v>
      </c>
      <c r="K37" s="147" t="s">
        <v>745</v>
      </c>
    </row>
    <row r="38" spans="1:11">
      <c r="A38" s="147">
        <f>100000+B38*ID규칙_보상_그룹_단위+C38*ID규칙_요일_단위+COUNTIFS($B$4:B38,B38,$C$4:C38,C38)</f>
        <v>100315</v>
      </c>
      <c r="B38" s="65">
        <v>3</v>
      </c>
      <c r="C38" s="147">
        <v>0</v>
      </c>
      <c r="D38" s="147">
        <v>107310</v>
      </c>
      <c r="E38" s="147">
        <f>COUNTIF($B$4:B38,B38)</f>
        <v>15</v>
      </c>
      <c r="F38" s="147">
        <v>1</v>
      </c>
      <c r="G38" s="147">
        <v>8</v>
      </c>
      <c r="H38" s="147">
        <v>666</v>
      </c>
      <c r="I38" s="59" t="str">
        <f>IFERROR(VLOOKUP(D38,ITEM!A:B,2,0)&amp;" X"&amp;F38,"아이템값 없음")</f>
        <v>귀향의 깃털 X1</v>
      </c>
      <c r="J38" s="5" t="s">
        <v>9</v>
      </c>
      <c r="K38" s="147" t="s">
        <v>745</v>
      </c>
    </row>
    <row r="39" spans="1:11">
      <c r="A39" s="147">
        <f>100000+B39*ID규칙_보상_그룹_단위+C39*ID규칙_요일_단위+COUNTIFS($B$4:B39,B39,$C$4:C39,C39)</f>
        <v>100316</v>
      </c>
      <c r="B39" s="65">
        <v>3</v>
      </c>
      <c r="C39" s="147">
        <v>0</v>
      </c>
      <c r="D39" s="147">
        <v>108310</v>
      </c>
      <c r="E39" s="147">
        <f>COUNTIF($B$4:B39,B39)</f>
        <v>16</v>
      </c>
      <c r="F39" s="147">
        <v>1</v>
      </c>
      <c r="G39" s="147">
        <v>8</v>
      </c>
      <c r="H39" s="147">
        <v>666</v>
      </c>
      <c r="I39" s="59" t="str">
        <f>IFERROR(VLOOKUP(D39,ITEM!A:B,2,0)&amp;" X"&amp;F39,"아이템값 없음")</f>
        <v>빛을 좇는 돌 X1</v>
      </c>
      <c r="J39" s="5" t="s">
        <v>9</v>
      </c>
      <c r="K39" s="147" t="s">
        <v>745</v>
      </c>
    </row>
    <row r="40" spans="1:11">
      <c r="A40" s="147">
        <f>100000+B40*ID규칙_보상_그룹_단위+C40*ID규칙_요일_단위+COUNTIFS($B$4:B40,B40,$C$4:C40,C40)</f>
        <v>100317</v>
      </c>
      <c r="B40" s="65">
        <v>3</v>
      </c>
      <c r="C40" s="147">
        <v>0</v>
      </c>
      <c r="D40" s="147">
        <v>109310</v>
      </c>
      <c r="E40" s="147">
        <f>COUNTIF($B$4:B40,B40)</f>
        <v>17</v>
      </c>
      <c r="F40" s="147">
        <v>1</v>
      </c>
      <c r="G40" s="147">
        <v>8</v>
      </c>
      <c r="H40" s="147">
        <v>666</v>
      </c>
      <c r="I40" s="59" t="str">
        <f>IFERROR(VLOOKUP(D40,ITEM!A:B,2,0)&amp;" X"&amp;F40,"아이템값 없음")</f>
        <v>이국의 술잔 X1</v>
      </c>
      <c r="J40" s="5" t="s">
        <v>9</v>
      </c>
      <c r="K40" s="147" t="s">
        <v>745</v>
      </c>
    </row>
    <row r="41" spans="1:11">
      <c r="A41" s="147">
        <f>100000+B41*ID규칙_보상_그룹_단위+C41*ID규칙_요일_단위+COUNTIFS($B$4:B41,B41,$C$4:C41,C41)</f>
        <v>100318</v>
      </c>
      <c r="B41" s="65">
        <v>3</v>
      </c>
      <c r="C41" s="147">
        <v>0</v>
      </c>
      <c r="D41" s="147">
        <v>110310</v>
      </c>
      <c r="E41" s="147">
        <f>COUNTIF($B$4:B41,B41)</f>
        <v>18</v>
      </c>
      <c r="F41" s="147">
        <v>1</v>
      </c>
      <c r="G41" s="147">
        <v>8</v>
      </c>
      <c r="H41" s="147">
        <v>666</v>
      </c>
      <c r="I41" s="59" t="str">
        <f>IFERROR(VLOOKUP(D41,ITEM!A:B,2,0)&amp;" X"&amp;F41,"아이템값 없음")</f>
        <v>이별의 모자 X1</v>
      </c>
      <c r="J41" s="5" t="s">
        <v>9</v>
      </c>
      <c r="K41" s="147" t="s">
        <v>745</v>
      </c>
    </row>
    <row r="42" spans="1:11">
      <c r="A42" s="147">
        <f>100000+B42*ID규칙_보상_그룹_단위+C42*ID규칙_요일_단위+COUNTIFS($B$4:B42,B42,$C$4:C42,C42)</f>
        <v>100401</v>
      </c>
      <c r="B42" s="65">
        <v>4</v>
      </c>
      <c r="C42" s="147">
        <v>0</v>
      </c>
      <c r="D42" s="147">
        <v>103301</v>
      </c>
      <c r="E42" s="147">
        <f>COUNTIF($B$4:B42,B42)</f>
        <v>1</v>
      </c>
      <c r="F42" s="147">
        <v>100</v>
      </c>
      <c r="G42" s="147">
        <v>9</v>
      </c>
      <c r="H42" s="147">
        <v>10000</v>
      </c>
      <c r="I42" s="59" t="str">
        <f>IFERROR(VLOOKUP(D42,ITEM!A:B,2,0)&amp;" X"&amp;F42,"아이템값 없음")</f>
        <v>모라 X100</v>
      </c>
      <c r="J42" s="5" t="s">
        <v>10</v>
      </c>
      <c r="K42" s="147" t="s">
        <v>745</v>
      </c>
    </row>
    <row r="43" spans="1:11">
      <c r="A43" s="147">
        <f>100000+B43*ID규칙_보상_그룹_단위+C43*ID규칙_요일_단위+COUNTIFS($B$4:B43,B43,$C$4:C43,C43)</f>
        <v>100402</v>
      </c>
      <c r="B43" s="65">
        <v>4</v>
      </c>
      <c r="C43" s="147">
        <v>0</v>
      </c>
      <c r="D43" s="147">
        <v>102301</v>
      </c>
      <c r="E43" s="147">
        <f>COUNTIF($B$4:B43,B43)</f>
        <v>2</v>
      </c>
      <c r="F43" s="147">
        <v>1850</v>
      </c>
      <c r="G43" s="147">
        <v>10</v>
      </c>
      <c r="H43" s="147">
        <v>10000</v>
      </c>
      <c r="I43" s="59" t="str">
        <f>IFERROR(VLOOKUP(D43,ITEM!A:B,2,0)&amp;" X"&amp;F43,"아이템값 없음")</f>
        <v>모험 경력 X1850</v>
      </c>
      <c r="J43" s="5" t="s">
        <v>10</v>
      </c>
      <c r="K43" s="147" t="s">
        <v>745</v>
      </c>
    </row>
    <row r="44" spans="1:11">
      <c r="A44" s="147">
        <f>100000+B44*ID규칙_보상_그룹_단위+C44*ID규칙_요일_단위+COUNTIFS($B$4:B44,B44,$C$4:C44,C44)</f>
        <v>100403</v>
      </c>
      <c r="B44" s="65">
        <v>4</v>
      </c>
      <c r="C44" s="147">
        <v>0</v>
      </c>
      <c r="D44" s="147">
        <v>105301</v>
      </c>
      <c r="E44" s="147">
        <f>COUNTIF($B$4:B44,B44)</f>
        <v>3</v>
      </c>
      <c r="F44" s="147">
        <v>15</v>
      </c>
      <c r="G44" s="147">
        <v>11</v>
      </c>
      <c r="H44" s="147">
        <v>10000</v>
      </c>
      <c r="I44" s="59" t="str">
        <f>IFERROR(VLOOKUP(D44,ITEM!A:B,2,0)&amp;" X"&amp;F44,"아이템값 없음")</f>
        <v>호감도 경험치 X15</v>
      </c>
      <c r="J44" s="5" t="s">
        <v>10</v>
      </c>
      <c r="K44" s="147" t="s">
        <v>745</v>
      </c>
    </row>
    <row r="45" spans="1:11">
      <c r="A45" s="147">
        <f>100000+B45*ID규칙_보상_그룹_단위+C45*ID규칙_요일_단위+COUNTIFS($B$4:B45,B45,$C$4:C45,C45)</f>
        <v>100404</v>
      </c>
      <c r="B45" s="65">
        <v>4</v>
      </c>
      <c r="C45" s="147">
        <v>0</v>
      </c>
      <c r="D45" s="147">
        <v>106303</v>
      </c>
      <c r="E45" s="147">
        <f>COUNTIF($B$4:B45,B45)</f>
        <v>4</v>
      </c>
      <c r="F45" s="147">
        <v>1</v>
      </c>
      <c r="G45" s="147">
        <v>12</v>
      </c>
      <c r="H45" s="147">
        <v>400</v>
      </c>
      <c r="I45" s="59" t="str">
        <f>IFERROR(VLOOKUP(D45,ITEM!A:B,2,0)&amp;" X"&amp;F45,"아이템값 없음")</f>
        <v>모험가의 꽃 X1</v>
      </c>
      <c r="J45" s="5" t="s">
        <v>10</v>
      </c>
      <c r="K45" s="147" t="s">
        <v>745</v>
      </c>
    </row>
    <row r="46" spans="1:11">
      <c r="A46" s="147">
        <f>100000+B46*ID규칙_보상_그룹_단위+C46*ID규칙_요일_단위+COUNTIFS($B$4:B46,B46,$C$4:C46,C46)</f>
        <v>100405</v>
      </c>
      <c r="B46" s="65">
        <v>4</v>
      </c>
      <c r="C46" s="147">
        <v>0</v>
      </c>
      <c r="D46" s="147">
        <v>107303</v>
      </c>
      <c r="E46" s="147">
        <f>COUNTIF($B$4:B46,B46)</f>
        <v>5</v>
      </c>
      <c r="F46" s="147">
        <v>1</v>
      </c>
      <c r="G46" s="147">
        <v>12</v>
      </c>
      <c r="H46" s="147">
        <v>400</v>
      </c>
      <c r="I46" s="59" t="str">
        <f>IFERROR(VLOOKUP(D46,ITEM!A:B,2,0)&amp;" X"&amp;F46,"아이템값 없음")</f>
        <v>모험가의 꽁지 깃털 X1</v>
      </c>
      <c r="J46" s="5" t="s">
        <v>10</v>
      </c>
      <c r="K46" s="147" t="s">
        <v>745</v>
      </c>
    </row>
    <row r="47" spans="1:11">
      <c r="A47" s="147">
        <f>100000+B47*ID규칙_보상_그룹_단위+C47*ID규칙_요일_단위+COUNTIFS($B$4:B47,B47,$C$4:C47,C47)</f>
        <v>100406</v>
      </c>
      <c r="B47" s="65">
        <v>4</v>
      </c>
      <c r="C47" s="147">
        <v>0</v>
      </c>
      <c r="D47" s="147">
        <v>108303</v>
      </c>
      <c r="E47" s="147">
        <f>COUNTIF($B$4:B47,B47)</f>
        <v>6</v>
      </c>
      <c r="F47" s="147">
        <v>1</v>
      </c>
      <c r="G47" s="147">
        <v>12</v>
      </c>
      <c r="H47" s="147">
        <v>400</v>
      </c>
      <c r="I47" s="59" t="str">
        <f>IFERROR(VLOOKUP(D47,ITEM!A:B,2,0)&amp;" X"&amp;F47,"아이템값 없음")</f>
        <v>모험가의 회중시계 X1</v>
      </c>
      <c r="J47" s="5" t="s">
        <v>10</v>
      </c>
      <c r="K47" s="147" t="s">
        <v>745</v>
      </c>
    </row>
    <row r="48" spans="1:11">
      <c r="A48" s="147">
        <f>100000+B48*ID규칙_보상_그룹_단위+C48*ID규칙_요일_단위+COUNTIFS($B$4:B48,B48,$C$4:C48,C48)</f>
        <v>100407</v>
      </c>
      <c r="B48" s="65">
        <v>4</v>
      </c>
      <c r="C48" s="147">
        <v>0</v>
      </c>
      <c r="D48" s="147">
        <v>109303</v>
      </c>
      <c r="E48" s="147">
        <f>COUNTIF($B$4:B48,B48)</f>
        <v>7</v>
      </c>
      <c r="F48" s="147">
        <v>1</v>
      </c>
      <c r="G48" s="147">
        <v>12</v>
      </c>
      <c r="H48" s="147">
        <v>400</v>
      </c>
      <c r="I48" s="59" t="str">
        <f>IFERROR(VLOOKUP(D48,ITEM!A:B,2,0)&amp;" X"&amp;F48,"아이템값 없음")</f>
        <v>모험가의 황금잔 X1</v>
      </c>
      <c r="J48" s="5" t="s">
        <v>10</v>
      </c>
      <c r="K48" s="147" t="s">
        <v>745</v>
      </c>
    </row>
    <row r="49" spans="1:11">
      <c r="A49" s="147">
        <f>100000+B49*ID규칙_보상_그룹_단위+C49*ID규칙_요일_단위+COUNTIFS($B$4:B49,B49,$C$4:C49,C49)</f>
        <v>100408</v>
      </c>
      <c r="B49" s="65">
        <v>4</v>
      </c>
      <c r="C49" s="147">
        <v>0</v>
      </c>
      <c r="D49" s="147">
        <v>110303</v>
      </c>
      <c r="E49" s="147">
        <f>COUNTIF($B$4:B49,B49)</f>
        <v>8</v>
      </c>
      <c r="F49" s="147">
        <v>1</v>
      </c>
      <c r="G49" s="147">
        <v>12</v>
      </c>
      <c r="H49" s="147">
        <v>400</v>
      </c>
      <c r="I49" s="59" t="str">
        <f>IFERROR(VLOOKUP(D49,ITEM!A:B,2,0)&amp;" X"&amp;F49,"아이템값 없음")</f>
        <v>모험가의 머리띠 X1</v>
      </c>
      <c r="J49" s="5" t="s">
        <v>10</v>
      </c>
      <c r="K49" s="147" t="s">
        <v>745</v>
      </c>
    </row>
    <row r="50" spans="1:11">
      <c r="A50" s="147">
        <f>100000+B50*ID규칙_보상_그룹_단위+C50*ID규칙_요일_단위+COUNTIFS($B$4:B50,B50,$C$4:C50,C50)</f>
        <v>100409</v>
      </c>
      <c r="B50" s="65">
        <v>4</v>
      </c>
      <c r="C50" s="147">
        <v>0</v>
      </c>
      <c r="D50" s="147">
        <v>106310</v>
      </c>
      <c r="E50" s="147">
        <f>COUNTIF($B$4:B50,B50)</f>
        <v>9</v>
      </c>
      <c r="F50" s="147">
        <v>1</v>
      </c>
      <c r="G50" s="147">
        <v>12</v>
      </c>
      <c r="H50" s="147">
        <v>400</v>
      </c>
      <c r="I50" s="59" t="str">
        <f>IFERROR(VLOOKUP(D50,ITEM!A:B,2,0)&amp;" X"&amp;F50,"아이템값 없음")</f>
        <v>옛 벗의 마음 X1</v>
      </c>
      <c r="J50" s="5" t="s">
        <v>10</v>
      </c>
      <c r="K50" s="147" t="s">
        <v>745</v>
      </c>
    </row>
    <row r="51" spans="1:11">
      <c r="A51" s="147">
        <f>100000+B51*ID규칙_보상_그룹_단위+C51*ID규칙_요일_단위+COUNTIFS($B$4:B51,B51,$C$4:C51,C51)</f>
        <v>100410</v>
      </c>
      <c r="B51" s="65">
        <v>4</v>
      </c>
      <c r="C51" s="147">
        <v>0</v>
      </c>
      <c r="D51" s="147">
        <v>107310</v>
      </c>
      <c r="E51" s="147">
        <f>COUNTIF($B$4:B51,B51)</f>
        <v>10</v>
      </c>
      <c r="F51" s="147">
        <v>1</v>
      </c>
      <c r="G51" s="147">
        <v>12</v>
      </c>
      <c r="H51" s="147">
        <v>400</v>
      </c>
      <c r="I51" s="59" t="str">
        <f>IFERROR(VLOOKUP(D51,ITEM!A:B,2,0)&amp;" X"&amp;F51,"아이템값 없음")</f>
        <v>귀향의 깃털 X1</v>
      </c>
      <c r="J51" s="5" t="s">
        <v>10</v>
      </c>
      <c r="K51" s="147" t="s">
        <v>745</v>
      </c>
    </row>
    <row r="52" spans="1:11">
      <c r="A52" s="147">
        <f>100000+B52*ID규칙_보상_그룹_단위+C52*ID규칙_요일_단위+COUNTIFS($B$4:B52,B52,$C$4:C52,C52)</f>
        <v>100411</v>
      </c>
      <c r="B52" s="65">
        <v>4</v>
      </c>
      <c r="C52" s="147">
        <v>0</v>
      </c>
      <c r="D52" s="147">
        <v>108310</v>
      </c>
      <c r="E52" s="147">
        <f>COUNTIF($B$4:B52,B52)</f>
        <v>11</v>
      </c>
      <c r="F52" s="147">
        <v>1</v>
      </c>
      <c r="G52" s="147">
        <v>12</v>
      </c>
      <c r="H52" s="147">
        <v>400</v>
      </c>
      <c r="I52" s="59" t="str">
        <f>IFERROR(VLOOKUP(D52,ITEM!A:B,2,0)&amp;" X"&amp;F52,"아이템값 없음")</f>
        <v>빛을 좇는 돌 X1</v>
      </c>
      <c r="J52" s="5" t="s">
        <v>10</v>
      </c>
      <c r="K52" s="147" t="s">
        <v>745</v>
      </c>
    </row>
    <row r="53" spans="1:11">
      <c r="A53" s="147">
        <f>100000+B53*ID규칙_보상_그룹_단위+C53*ID규칙_요일_단위+COUNTIFS($B$4:B53,B53,$C$4:C53,C53)</f>
        <v>100412</v>
      </c>
      <c r="B53" s="65">
        <v>4</v>
      </c>
      <c r="C53" s="147">
        <v>0</v>
      </c>
      <c r="D53" s="147">
        <v>109310</v>
      </c>
      <c r="E53" s="147">
        <f>COUNTIF($B$4:B53,B53)</f>
        <v>12</v>
      </c>
      <c r="F53" s="147">
        <v>1</v>
      </c>
      <c r="G53" s="147">
        <v>12</v>
      </c>
      <c r="H53" s="147">
        <v>400</v>
      </c>
      <c r="I53" s="59" t="str">
        <f>IFERROR(VLOOKUP(D53,ITEM!A:B,2,0)&amp;" X"&amp;F53,"아이템값 없음")</f>
        <v>이국의 술잔 X1</v>
      </c>
      <c r="J53" s="5" t="s">
        <v>10</v>
      </c>
      <c r="K53" s="147" t="s">
        <v>745</v>
      </c>
    </row>
    <row r="54" spans="1:11">
      <c r="A54" s="147">
        <f>100000+B54*ID규칙_보상_그룹_단위+C54*ID규칙_요일_단위+COUNTIFS($B$4:B54,B54,$C$4:C54,C54)</f>
        <v>100413</v>
      </c>
      <c r="B54" s="65">
        <v>4</v>
      </c>
      <c r="C54" s="147">
        <v>0</v>
      </c>
      <c r="D54" s="147">
        <v>110310</v>
      </c>
      <c r="E54" s="147">
        <f>COUNTIF($B$4:B54,B54)</f>
        <v>13</v>
      </c>
      <c r="F54" s="147">
        <v>1</v>
      </c>
      <c r="G54" s="147">
        <v>12</v>
      </c>
      <c r="H54" s="147">
        <v>400</v>
      </c>
      <c r="I54" s="59" t="str">
        <f>IFERROR(VLOOKUP(D54,ITEM!A:B,2,0)&amp;" X"&amp;F54,"아이템값 없음")</f>
        <v>이별의 모자 X1</v>
      </c>
      <c r="J54" s="5" t="s">
        <v>10</v>
      </c>
      <c r="K54" s="147" t="s">
        <v>745</v>
      </c>
    </row>
    <row r="55" spans="1:11">
      <c r="A55" s="147">
        <f>100000+B55*ID규칙_보상_그룹_단위+C55*ID규칙_요일_단위+COUNTIFS($B$4:B55,B55,$C$4:C55,C55)</f>
        <v>100414</v>
      </c>
      <c r="B55" s="65">
        <v>4</v>
      </c>
      <c r="C55" s="147">
        <v>0</v>
      </c>
      <c r="D55" s="147">
        <v>106411</v>
      </c>
      <c r="E55" s="147">
        <f>COUNTIF($B$4:B55,B55)</f>
        <v>14</v>
      </c>
      <c r="F55" s="147">
        <v>1</v>
      </c>
      <c r="G55" s="147">
        <v>12</v>
      </c>
      <c r="H55" s="147">
        <v>400</v>
      </c>
      <c r="I55" s="59" t="str">
        <f>IFERROR(VLOOKUP(D55,ITEM!A:B,2,0)&amp;" X"&amp;F55,"아이템값 없음")</f>
        <v>옛 벗의 마음 X1</v>
      </c>
      <c r="J55" s="5" t="s">
        <v>10</v>
      </c>
      <c r="K55" s="147" t="s">
        <v>745</v>
      </c>
    </row>
    <row r="56" spans="1:11">
      <c r="A56" s="147">
        <f>100000+B56*ID규칙_보상_그룹_단위+C56*ID규칙_요일_단위+COUNTIFS($B$4:B56,B56,$C$4:C56,C56)</f>
        <v>100415</v>
      </c>
      <c r="B56" s="65">
        <v>4</v>
      </c>
      <c r="C56" s="147">
        <v>0</v>
      </c>
      <c r="D56" s="147">
        <v>107411</v>
      </c>
      <c r="E56" s="147">
        <f>COUNTIF($B$4:B56,B56)</f>
        <v>15</v>
      </c>
      <c r="F56" s="147">
        <v>1</v>
      </c>
      <c r="G56" s="147">
        <v>12</v>
      </c>
      <c r="H56" s="147">
        <v>400</v>
      </c>
      <c r="I56" s="59" t="str">
        <f>IFERROR(VLOOKUP(D56,ITEM!A:B,2,0)&amp;" X"&amp;F56,"아이템값 없음")</f>
        <v>귀향의 깃털 X1</v>
      </c>
      <c r="J56" s="5" t="s">
        <v>10</v>
      </c>
      <c r="K56" s="147" t="s">
        <v>745</v>
      </c>
    </row>
    <row r="57" spans="1:11">
      <c r="A57" s="147">
        <f>100000+B57*ID규칙_보상_그룹_단위+C57*ID규칙_요일_단위+COUNTIFS($B$4:B57,B57,$C$4:C57,C57)</f>
        <v>100416</v>
      </c>
      <c r="B57" s="65">
        <v>4</v>
      </c>
      <c r="C57" s="147">
        <v>0</v>
      </c>
      <c r="D57" s="147">
        <v>108411</v>
      </c>
      <c r="E57" s="147">
        <f>COUNTIF($B$4:B57,B57)</f>
        <v>16</v>
      </c>
      <c r="F57" s="147">
        <v>1</v>
      </c>
      <c r="G57" s="147">
        <v>12</v>
      </c>
      <c r="H57" s="147">
        <v>400</v>
      </c>
      <c r="I57" s="59" t="str">
        <f>IFERROR(VLOOKUP(D57,ITEM!A:B,2,0)&amp;" X"&amp;F57,"아이템값 없음")</f>
        <v>빛을 좇는 돌 X1</v>
      </c>
      <c r="J57" s="5" t="s">
        <v>10</v>
      </c>
      <c r="K57" s="147" t="s">
        <v>745</v>
      </c>
    </row>
    <row r="58" spans="1:11">
      <c r="A58" s="147">
        <f>100000+B58*ID규칙_보상_그룹_단위+C58*ID규칙_요일_단위+COUNTIFS($B$4:B58,B58,$C$4:C58,C58)</f>
        <v>100417</v>
      </c>
      <c r="B58" s="65">
        <v>4</v>
      </c>
      <c r="C58" s="147">
        <v>0</v>
      </c>
      <c r="D58" s="147">
        <v>109411</v>
      </c>
      <c r="E58" s="147">
        <f>COUNTIF($B$4:B58,B58)</f>
        <v>17</v>
      </c>
      <c r="F58" s="147">
        <v>1</v>
      </c>
      <c r="G58" s="147">
        <v>12</v>
      </c>
      <c r="H58" s="147">
        <v>400</v>
      </c>
      <c r="I58" s="59" t="str">
        <f>IFERROR(VLOOKUP(D58,ITEM!A:B,2,0)&amp;" X"&amp;F58,"아이템값 없음")</f>
        <v>이국의 술잔 X1</v>
      </c>
      <c r="J58" s="5" t="s">
        <v>10</v>
      </c>
      <c r="K58" s="147" t="s">
        <v>745</v>
      </c>
    </row>
    <row r="59" spans="1:11">
      <c r="A59" s="147">
        <f>100000+B59*ID규칙_보상_그룹_단위+C59*ID규칙_요일_단위+COUNTIFS($B$4:B59,B59,$C$4:C59,C59)</f>
        <v>100418</v>
      </c>
      <c r="B59" s="65">
        <v>4</v>
      </c>
      <c r="C59" s="147">
        <v>0</v>
      </c>
      <c r="D59" s="147">
        <v>110411</v>
      </c>
      <c r="E59" s="147">
        <f>COUNTIF($B$4:B59,B59)</f>
        <v>18</v>
      </c>
      <c r="F59" s="147">
        <v>1</v>
      </c>
      <c r="G59" s="147">
        <v>12</v>
      </c>
      <c r="H59" s="147">
        <v>400</v>
      </c>
      <c r="I59" s="59" t="str">
        <f>IFERROR(VLOOKUP(D59,ITEM!A:B,2,0)&amp;" X"&amp;F59,"아이템값 없음")</f>
        <v>이별의 모자 X1</v>
      </c>
      <c r="J59" s="5" t="s">
        <v>10</v>
      </c>
      <c r="K59" s="147" t="s">
        <v>745</v>
      </c>
    </row>
    <row r="60" spans="1:11">
      <c r="A60" s="147">
        <f>100000+B60*ID규칙_보상_그룹_단위+C60*ID규칙_요일_단위+COUNTIFS($B$4:B60,B60,$C$4:C60,C60)</f>
        <v>100419</v>
      </c>
      <c r="B60" s="65">
        <v>4</v>
      </c>
      <c r="C60" s="147">
        <v>0</v>
      </c>
      <c r="D60" s="147">
        <v>106434</v>
      </c>
      <c r="E60" s="147">
        <f>COUNTIF($B$4:B60,B60)</f>
        <v>19</v>
      </c>
      <c r="F60" s="147">
        <v>1</v>
      </c>
      <c r="G60" s="147">
        <v>12</v>
      </c>
      <c r="H60" s="147">
        <v>400</v>
      </c>
      <c r="I60" s="59" t="str">
        <f>IFERROR(VLOOKUP(D60,ITEM!A:B,2,0)&amp;" X"&amp;F60,"아이템값 없음")</f>
        <v>뇌조의 연민 X1</v>
      </c>
      <c r="J60" s="5" t="s">
        <v>10</v>
      </c>
      <c r="K60" s="147" t="s">
        <v>745</v>
      </c>
    </row>
    <row r="61" spans="1:11">
      <c r="A61" s="147">
        <f>100000+B61*ID규칙_보상_그룹_단위+C61*ID규칙_요일_단위+COUNTIFS($B$4:B61,B61,$C$4:C61,C61)</f>
        <v>100420</v>
      </c>
      <c r="B61" s="65">
        <v>4</v>
      </c>
      <c r="C61" s="147">
        <v>0</v>
      </c>
      <c r="D61" s="147">
        <v>107434</v>
      </c>
      <c r="E61" s="147">
        <f>COUNTIF($B$4:B61,B61)</f>
        <v>20</v>
      </c>
      <c r="F61" s="147">
        <v>1</v>
      </c>
      <c r="G61" s="147">
        <v>12</v>
      </c>
      <c r="H61" s="147">
        <v>400</v>
      </c>
      <c r="I61" s="59" t="str">
        <f>IFERROR(VLOOKUP(D61,ITEM!A:B,2,0)&amp;" X"&amp;F61,"아이템값 없음")</f>
        <v>번개 재앙의 생존자 X1</v>
      </c>
      <c r="J61" s="5" t="s">
        <v>10</v>
      </c>
      <c r="K61" s="147" t="s">
        <v>745</v>
      </c>
    </row>
    <row r="62" spans="1:11">
      <c r="A62" s="147">
        <f>100000+B62*ID규칙_보상_그룹_단위+C62*ID규칙_요일_단위+COUNTIFS($B$4:B62,B62,$C$4:C62,C62)</f>
        <v>100421</v>
      </c>
      <c r="B62" s="65">
        <v>4</v>
      </c>
      <c r="C62" s="147">
        <v>0</v>
      </c>
      <c r="D62" s="147">
        <v>108434</v>
      </c>
      <c r="E62" s="147">
        <f>COUNTIF($B$4:B62,B62)</f>
        <v>21</v>
      </c>
      <c r="F62" s="147">
        <v>1</v>
      </c>
      <c r="G62" s="147">
        <v>12</v>
      </c>
      <c r="H62" s="147">
        <v>400</v>
      </c>
      <c r="I62" s="59" t="str">
        <f>IFERROR(VLOOKUP(D62,ITEM!A:B,2,0)&amp;" X"&amp;F62,"아이템값 없음")</f>
        <v>뇌정의 시계 X1</v>
      </c>
      <c r="J62" s="5" t="s">
        <v>10</v>
      </c>
      <c r="K62" s="147" t="s">
        <v>745</v>
      </c>
    </row>
    <row r="63" spans="1:11">
      <c r="A63" s="147">
        <f>100000+B63*ID규칙_보상_그룹_단위+C63*ID규칙_요일_단위+COUNTIFS($B$4:B63,B63,$C$4:C63,C63)</f>
        <v>100422</v>
      </c>
      <c r="B63" s="65">
        <v>4</v>
      </c>
      <c r="C63" s="147">
        <v>0</v>
      </c>
      <c r="D63" s="147">
        <v>109434</v>
      </c>
      <c r="E63" s="147">
        <f>COUNTIF($B$4:B63,B63)</f>
        <v>22</v>
      </c>
      <c r="F63" s="147">
        <v>1</v>
      </c>
      <c r="G63" s="147">
        <v>12</v>
      </c>
      <c r="H63" s="147">
        <v>400</v>
      </c>
      <c r="I63" s="59" t="str">
        <f>IFERROR(VLOOKUP(D63,ITEM!A:B,2,0)&amp;" X"&amp;F63,"아이템값 없음")</f>
        <v>낙뢰의 흉조 X1</v>
      </c>
      <c r="J63" s="5" t="s">
        <v>10</v>
      </c>
      <c r="K63" s="147" t="s">
        <v>745</v>
      </c>
    </row>
    <row r="64" spans="1:11">
      <c r="A64" s="147">
        <f>100000+B64*ID규칙_보상_그룹_단위+C64*ID규칙_요일_단위+COUNTIFS($B$4:B64,B64,$C$4:C64,C64)</f>
        <v>100423</v>
      </c>
      <c r="B64" s="65">
        <v>4</v>
      </c>
      <c r="C64" s="147">
        <v>0</v>
      </c>
      <c r="D64" s="147">
        <v>110442</v>
      </c>
      <c r="E64" s="147">
        <f>COUNTIF($B$4:B64,B64)</f>
        <v>23</v>
      </c>
      <c r="F64" s="147">
        <v>1</v>
      </c>
      <c r="G64" s="147">
        <v>12</v>
      </c>
      <c r="H64" s="147">
        <v>400</v>
      </c>
      <c r="I64" s="59" t="str">
        <f>IFERROR(VLOOKUP(D64,ITEM!A:B,2,0)&amp;" X"&amp;F64,"아이템값 없음")</f>
        <v>번개를 부르는 모자 X1</v>
      </c>
      <c r="J64" s="5" t="s">
        <v>10</v>
      </c>
      <c r="K64" s="147" t="s">
        <v>745</v>
      </c>
    </row>
    <row r="65" spans="1:11">
      <c r="A65" s="147">
        <f>100000+B65*ID규칙_보상_그룹_단위+C65*ID규칙_요일_단위+COUNTIFS($B$4:B65,B65,$C$4:C65,C65)</f>
        <v>100424</v>
      </c>
      <c r="B65" s="65">
        <v>4</v>
      </c>
      <c r="C65" s="147">
        <v>0</v>
      </c>
      <c r="D65" s="147">
        <v>106436</v>
      </c>
      <c r="E65" s="147">
        <f>COUNTIF($B$4:B65,B65)</f>
        <v>24</v>
      </c>
      <c r="F65" s="147">
        <v>1</v>
      </c>
      <c r="G65" s="147">
        <v>12</v>
      </c>
      <c r="H65" s="147">
        <v>400</v>
      </c>
      <c r="I65" s="59" t="str">
        <f>IFERROR(VLOOKUP(D65,ITEM!A:B,2,0)&amp;" X"&amp;F65,"아이템값 없음")</f>
        <v>뇌전 정복자의 마음 X1</v>
      </c>
      <c r="J65" s="5" t="s">
        <v>10</v>
      </c>
      <c r="K65" s="147" t="s">
        <v>745</v>
      </c>
    </row>
    <row r="66" spans="1:11">
      <c r="A66" s="147">
        <f>100000+B66*ID규칙_보상_그룹_단위+C66*ID규칙_요일_단위+COUNTIFS($B$4:B66,B66,$C$4:C66,C66)</f>
        <v>100425</v>
      </c>
      <c r="B66" s="65">
        <v>4</v>
      </c>
      <c r="C66" s="147">
        <v>0</v>
      </c>
      <c r="D66" s="147">
        <v>110445</v>
      </c>
      <c r="E66" s="147">
        <f>COUNTIF($B$4:B66,B66)</f>
        <v>25</v>
      </c>
      <c r="F66" s="147">
        <v>1</v>
      </c>
      <c r="G66" s="147">
        <v>12</v>
      </c>
      <c r="H66" s="147">
        <v>400</v>
      </c>
      <c r="I66" s="59" t="str">
        <f>IFERROR(VLOOKUP(D66,ITEM!A:B,2,0)&amp;" X"&amp;F66,"아이템값 없음")</f>
        <v>뇌전 정복자의 깃털 X1</v>
      </c>
      <c r="J66" s="5" t="s">
        <v>10</v>
      </c>
      <c r="K66" s="147" t="s">
        <v>745</v>
      </c>
    </row>
    <row r="67" spans="1:11">
      <c r="A67" s="147">
        <f>100000+B67*ID규칙_보상_그룹_단위+C67*ID규칙_요일_단위+COUNTIFS($B$4:B67,B67,$C$4:C67,C67)</f>
        <v>100426</v>
      </c>
      <c r="B67" s="65">
        <v>4</v>
      </c>
      <c r="C67" s="147">
        <v>0</v>
      </c>
      <c r="D67" s="147">
        <v>106438</v>
      </c>
      <c r="E67" s="147">
        <f>COUNTIF($B$4:B67,B67)</f>
        <v>26</v>
      </c>
      <c r="F67" s="147">
        <v>1</v>
      </c>
      <c r="G67" s="147">
        <v>12</v>
      </c>
      <c r="H67" s="147">
        <v>400</v>
      </c>
      <c r="I67" s="59" t="str">
        <f>IFERROR(VLOOKUP(D67,ITEM!A:B,2,0)&amp;" X"&amp;F67,"아이템값 없음")</f>
        <v>뇌전 정복자의 시계 X1</v>
      </c>
      <c r="J67" s="5" t="s">
        <v>10</v>
      </c>
      <c r="K67" s="147" t="s">
        <v>745</v>
      </c>
    </row>
    <row r="68" spans="1:11">
      <c r="A68" s="147">
        <f>100000+B68*ID규칙_보상_그룹_단위+C68*ID규칙_요일_단위+COUNTIFS($B$4:B68,B68,$C$4:C68,C68)</f>
        <v>100427</v>
      </c>
      <c r="B68" s="65">
        <v>4</v>
      </c>
      <c r="C68" s="147">
        <v>0</v>
      </c>
      <c r="D68" s="147">
        <v>107437</v>
      </c>
      <c r="E68" s="147">
        <f>COUNTIF($B$4:B68,B68)</f>
        <v>27</v>
      </c>
      <c r="F68" s="147">
        <v>1</v>
      </c>
      <c r="G68" s="147">
        <v>12</v>
      </c>
      <c r="H68" s="147">
        <v>400</v>
      </c>
      <c r="I68" s="59" t="str">
        <f>IFERROR(VLOOKUP(D68,ITEM!A:B,2,0)&amp;" X"&amp;F68,"아이템값 없음")</f>
        <v>뇌전 정복자의 술잔 X1</v>
      </c>
      <c r="J68" s="5" t="s">
        <v>10</v>
      </c>
      <c r="K68" s="147" t="s">
        <v>745</v>
      </c>
    </row>
    <row r="69" spans="1:11">
      <c r="A69" s="147">
        <f>100000+B69*ID규칙_보상_그룹_단위+C69*ID규칙_요일_단위+COUNTIFS($B$4:B69,B69,$C$4:C69,C69)</f>
        <v>100428</v>
      </c>
      <c r="B69" s="65">
        <v>4</v>
      </c>
      <c r="C69" s="147">
        <v>0</v>
      </c>
      <c r="D69" s="147">
        <v>108437</v>
      </c>
      <c r="E69" s="147">
        <f>COUNTIF($B$4:B69,B69)</f>
        <v>28</v>
      </c>
      <c r="F69" s="147">
        <v>1</v>
      </c>
      <c r="G69" s="147">
        <v>12</v>
      </c>
      <c r="H69" s="147">
        <v>400</v>
      </c>
      <c r="I69" s="59" t="str">
        <f>IFERROR(VLOOKUP(D69,ITEM!A:B,2,0)&amp;" X"&amp;F69,"아이템값 없음")</f>
        <v>뇌전 정복자의 관 X1</v>
      </c>
      <c r="J69" s="5" t="s">
        <v>10</v>
      </c>
      <c r="K69" s="147" t="s">
        <v>745</v>
      </c>
    </row>
    <row r="70" spans="1:11">
      <c r="A70" s="147">
        <f>100000+B70*ID규칙_보상_그룹_단위+C70*ID규칙_요일_단위+COUNTIFS($B$4:B70,B70,$C$4:C70,C70)</f>
        <v>100501</v>
      </c>
      <c r="B70" s="65">
        <v>5</v>
      </c>
      <c r="C70" s="147">
        <v>0</v>
      </c>
      <c r="D70" s="147">
        <v>103301</v>
      </c>
      <c r="E70" s="147">
        <f>COUNTIF($B$4:B70,B70)</f>
        <v>1</v>
      </c>
      <c r="F70" s="147">
        <v>100</v>
      </c>
      <c r="G70" s="147">
        <v>13</v>
      </c>
      <c r="H70" s="147">
        <v>10000</v>
      </c>
      <c r="I70" s="59" t="str">
        <f>IFERROR(VLOOKUP(D70,ITEM!A:B,2,0)&amp;" X"&amp;F70,"아이템값 없음")</f>
        <v>모라 X100</v>
      </c>
      <c r="J70" s="5" t="s">
        <v>11</v>
      </c>
      <c r="K70" s="147" t="s">
        <v>745</v>
      </c>
    </row>
    <row r="71" spans="1:11">
      <c r="A71" s="147">
        <f>100000+B71*ID규칙_보상_그룹_단위+C71*ID규칙_요일_단위+COUNTIFS($B$4:B71,B71,$C$4:C71,C71)</f>
        <v>100502</v>
      </c>
      <c r="B71" s="65">
        <v>5</v>
      </c>
      <c r="C71" s="147">
        <v>0</v>
      </c>
      <c r="D71" s="147">
        <v>102301</v>
      </c>
      <c r="E71" s="147">
        <f>COUNTIF($B$4:B71,B71)</f>
        <v>2</v>
      </c>
      <c r="F71" s="147">
        <v>2025</v>
      </c>
      <c r="G71" s="147">
        <v>14</v>
      </c>
      <c r="H71" s="147">
        <v>10000</v>
      </c>
      <c r="I71" s="59" t="str">
        <f>IFERROR(VLOOKUP(D71,ITEM!A:B,2,0)&amp;" X"&amp;F71,"아이템값 없음")</f>
        <v>모험 경력 X2025</v>
      </c>
      <c r="J71" s="5" t="s">
        <v>11</v>
      </c>
      <c r="K71" s="147" t="s">
        <v>745</v>
      </c>
    </row>
    <row r="72" spans="1:11">
      <c r="A72" s="147">
        <f>100000+B72*ID규칙_보상_그룹_단위+C72*ID규칙_요일_단위+COUNTIFS($B$4:B72,B72,$C$4:C72,C72)</f>
        <v>100503</v>
      </c>
      <c r="B72" s="65">
        <v>5</v>
      </c>
      <c r="C72" s="147">
        <v>0</v>
      </c>
      <c r="D72" s="147">
        <v>105301</v>
      </c>
      <c r="E72" s="147">
        <f>COUNTIF($B$4:B72,B72)</f>
        <v>3</v>
      </c>
      <c r="F72" s="147">
        <v>20</v>
      </c>
      <c r="G72" s="147">
        <v>15</v>
      </c>
      <c r="H72" s="147">
        <v>10000</v>
      </c>
      <c r="I72" s="59" t="str">
        <f>IFERROR(VLOOKUP(D72,ITEM!A:B,2,0)&amp;" X"&amp;F72,"아이템값 없음")</f>
        <v>호감도 경험치 X20</v>
      </c>
      <c r="J72" s="5" t="s">
        <v>11</v>
      </c>
      <c r="K72" s="147" t="s">
        <v>745</v>
      </c>
    </row>
    <row r="73" spans="1:11">
      <c r="A73" s="147">
        <f>100000+B73*ID규칙_보상_그룹_단위+C73*ID규칙_요일_단위+COUNTIFS($B$4:B73,B73,$C$4:C73,C73)</f>
        <v>100504</v>
      </c>
      <c r="B73" s="65">
        <v>5</v>
      </c>
      <c r="C73" s="147">
        <v>0</v>
      </c>
      <c r="D73" s="147">
        <v>106303</v>
      </c>
      <c r="E73" s="147">
        <f>COUNTIF($B$4:B73,B73)</f>
        <v>4</v>
      </c>
      <c r="F73" s="147">
        <v>1</v>
      </c>
      <c r="G73" s="147">
        <v>16</v>
      </c>
      <c r="H73" s="147">
        <v>400</v>
      </c>
      <c r="I73" s="59" t="str">
        <f>IFERROR(VLOOKUP(D73,ITEM!A:B,2,0)&amp;" X"&amp;F73,"아이템값 없음")</f>
        <v>모험가의 꽃 X1</v>
      </c>
      <c r="J73" s="5" t="s">
        <v>11</v>
      </c>
      <c r="K73" s="147" t="s">
        <v>745</v>
      </c>
    </row>
    <row r="74" spans="1:11">
      <c r="A74" s="147">
        <f>100000+B74*ID규칙_보상_그룹_단위+C74*ID규칙_요일_단위+COUNTIFS($B$4:B74,B74,$C$4:C74,C74)</f>
        <v>100505</v>
      </c>
      <c r="B74" s="65">
        <v>5</v>
      </c>
      <c r="C74" s="147">
        <v>0</v>
      </c>
      <c r="D74" s="147">
        <v>107303</v>
      </c>
      <c r="E74" s="147">
        <f>COUNTIF($B$4:B74,B74)</f>
        <v>5</v>
      </c>
      <c r="F74" s="147">
        <v>1</v>
      </c>
      <c r="G74" s="147">
        <v>16</v>
      </c>
      <c r="H74" s="147">
        <v>400</v>
      </c>
      <c r="I74" s="59" t="str">
        <f>IFERROR(VLOOKUP(D74,ITEM!A:B,2,0)&amp;" X"&amp;F74,"아이템값 없음")</f>
        <v>모험가의 꽁지 깃털 X1</v>
      </c>
      <c r="J74" s="5" t="s">
        <v>11</v>
      </c>
      <c r="K74" s="147" t="s">
        <v>745</v>
      </c>
    </row>
    <row r="75" spans="1:11">
      <c r="A75" s="147">
        <f>100000+B75*ID규칙_보상_그룹_단위+C75*ID규칙_요일_단위+COUNTIFS($B$4:B75,B75,$C$4:C75,C75)</f>
        <v>100506</v>
      </c>
      <c r="B75" s="65">
        <v>5</v>
      </c>
      <c r="C75" s="147">
        <v>0</v>
      </c>
      <c r="D75" s="147">
        <v>108303</v>
      </c>
      <c r="E75" s="147">
        <f>COUNTIF($B$4:B75,B75)</f>
        <v>6</v>
      </c>
      <c r="F75" s="147">
        <v>1</v>
      </c>
      <c r="G75" s="147">
        <v>16</v>
      </c>
      <c r="H75" s="147">
        <v>400</v>
      </c>
      <c r="I75" s="59" t="str">
        <f>IFERROR(VLOOKUP(D75,ITEM!A:B,2,0)&amp;" X"&amp;F75,"아이템값 없음")</f>
        <v>모험가의 회중시계 X1</v>
      </c>
      <c r="J75" s="5" t="s">
        <v>11</v>
      </c>
      <c r="K75" s="147" t="s">
        <v>745</v>
      </c>
    </row>
    <row r="76" spans="1:11">
      <c r="A76" s="147">
        <f>100000+B76*ID규칙_보상_그룹_단위+C76*ID규칙_요일_단위+COUNTIFS($B$4:B76,B76,$C$4:C76,C76)</f>
        <v>100507</v>
      </c>
      <c r="B76" s="65">
        <v>5</v>
      </c>
      <c r="C76" s="147">
        <v>0</v>
      </c>
      <c r="D76" s="147">
        <v>109303</v>
      </c>
      <c r="E76" s="147">
        <f>COUNTIF($B$4:B76,B76)</f>
        <v>7</v>
      </c>
      <c r="F76" s="147">
        <v>1</v>
      </c>
      <c r="G76" s="147">
        <v>16</v>
      </c>
      <c r="H76" s="147">
        <v>400</v>
      </c>
      <c r="I76" s="59" t="str">
        <f>IFERROR(VLOOKUP(D76,ITEM!A:B,2,0)&amp;" X"&amp;F76,"아이템값 없음")</f>
        <v>모험가의 황금잔 X1</v>
      </c>
      <c r="J76" s="5" t="s">
        <v>11</v>
      </c>
      <c r="K76" s="147" t="s">
        <v>745</v>
      </c>
    </row>
    <row r="77" spans="1:11">
      <c r="A77" s="147">
        <f>100000+B77*ID규칙_보상_그룹_단위+C77*ID규칙_요일_단위+COUNTIFS($B$4:B77,B77,$C$4:C77,C77)</f>
        <v>100508</v>
      </c>
      <c r="B77" s="65">
        <v>5</v>
      </c>
      <c r="C77" s="147">
        <v>0</v>
      </c>
      <c r="D77" s="147">
        <v>110303</v>
      </c>
      <c r="E77" s="147">
        <f>COUNTIF($B$4:B77,B77)</f>
        <v>8</v>
      </c>
      <c r="F77" s="147">
        <v>1</v>
      </c>
      <c r="G77" s="147">
        <v>16</v>
      </c>
      <c r="H77" s="147">
        <v>400</v>
      </c>
      <c r="I77" s="59" t="str">
        <f>IFERROR(VLOOKUP(D77,ITEM!A:B,2,0)&amp;" X"&amp;F77,"아이템값 없음")</f>
        <v>모험가의 머리띠 X1</v>
      </c>
      <c r="J77" s="5" t="s">
        <v>11</v>
      </c>
      <c r="K77" s="147" t="s">
        <v>745</v>
      </c>
    </row>
    <row r="78" spans="1:11">
      <c r="A78" s="147">
        <f>100000+B78*ID규칙_보상_그룹_단위+C78*ID규칙_요일_단위+COUNTIFS($B$4:B78,B78,$C$4:C78,C78)</f>
        <v>100509</v>
      </c>
      <c r="B78" s="65">
        <v>5</v>
      </c>
      <c r="C78" s="147">
        <v>0</v>
      </c>
      <c r="D78" s="147">
        <v>106310</v>
      </c>
      <c r="E78" s="147">
        <f>COUNTIF($B$4:B78,B78)</f>
        <v>9</v>
      </c>
      <c r="F78" s="147">
        <v>1</v>
      </c>
      <c r="G78" s="147">
        <v>16</v>
      </c>
      <c r="H78" s="147">
        <v>400</v>
      </c>
      <c r="I78" s="59" t="str">
        <f>IFERROR(VLOOKUP(D78,ITEM!A:B,2,0)&amp;" X"&amp;F78,"아이템값 없음")</f>
        <v>옛 벗의 마음 X1</v>
      </c>
      <c r="J78" s="5" t="s">
        <v>11</v>
      </c>
      <c r="K78" s="147" t="s">
        <v>745</v>
      </c>
    </row>
    <row r="79" spans="1:11">
      <c r="A79" s="147">
        <f>100000+B79*ID규칙_보상_그룹_단위+C79*ID규칙_요일_단위+COUNTIFS($B$4:B79,B79,$C$4:C79,C79)</f>
        <v>100510</v>
      </c>
      <c r="B79" s="65">
        <v>5</v>
      </c>
      <c r="C79" s="147">
        <v>0</v>
      </c>
      <c r="D79" s="147">
        <v>107310</v>
      </c>
      <c r="E79" s="147">
        <f>COUNTIF($B$4:B79,B79)</f>
        <v>10</v>
      </c>
      <c r="F79" s="147">
        <v>1</v>
      </c>
      <c r="G79" s="147">
        <v>16</v>
      </c>
      <c r="H79" s="147">
        <v>400</v>
      </c>
      <c r="I79" s="59" t="str">
        <f>IFERROR(VLOOKUP(D79,ITEM!A:B,2,0)&amp;" X"&amp;F79,"아이템값 없음")</f>
        <v>귀향의 깃털 X1</v>
      </c>
      <c r="J79" s="5" t="s">
        <v>11</v>
      </c>
      <c r="K79" s="147" t="s">
        <v>745</v>
      </c>
    </row>
    <row r="80" spans="1:11">
      <c r="A80" s="147">
        <f>100000+B80*ID규칙_보상_그룹_단위+C80*ID규칙_요일_단위+COUNTIFS($B$4:B80,B80,$C$4:C80,C80)</f>
        <v>100511</v>
      </c>
      <c r="B80" s="65">
        <v>5</v>
      </c>
      <c r="C80" s="147">
        <v>0</v>
      </c>
      <c r="D80" s="147">
        <v>108310</v>
      </c>
      <c r="E80" s="147">
        <f>COUNTIF($B$4:B80,B80)</f>
        <v>11</v>
      </c>
      <c r="F80" s="147">
        <v>1</v>
      </c>
      <c r="G80" s="147">
        <v>16</v>
      </c>
      <c r="H80" s="147">
        <v>400</v>
      </c>
      <c r="I80" s="59" t="str">
        <f>IFERROR(VLOOKUP(D80,ITEM!A:B,2,0)&amp;" X"&amp;F80,"아이템값 없음")</f>
        <v>빛을 좇는 돌 X1</v>
      </c>
      <c r="J80" s="5" t="s">
        <v>11</v>
      </c>
      <c r="K80" s="147" t="s">
        <v>745</v>
      </c>
    </row>
    <row r="81" spans="1:11">
      <c r="A81" s="147">
        <f>100000+B81*ID규칙_보상_그룹_단위+C81*ID규칙_요일_단위+COUNTIFS($B$4:B81,B81,$C$4:C81,C81)</f>
        <v>100512</v>
      </c>
      <c r="B81" s="65">
        <v>5</v>
      </c>
      <c r="C81" s="147">
        <v>0</v>
      </c>
      <c r="D81" s="147">
        <v>109310</v>
      </c>
      <c r="E81" s="147">
        <f>COUNTIF($B$4:B81,B81)</f>
        <v>12</v>
      </c>
      <c r="F81" s="147">
        <v>1</v>
      </c>
      <c r="G81" s="147">
        <v>16</v>
      </c>
      <c r="H81" s="147">
        <v>400</v>
      </c>
      <c r="I81" s="59" t="str">
        <f>IFERROR(VLOOKUP(D81,ITEM!A:B,2,0)&amp;" X"&amp;F81,"아이템값 없음")</f>
        <v>이국의 술잔 X1</v>
      </c>
      <c r="J81" s="5" t="s">
        <v>11</v>
      </c>
      <c r="K81" s="147" t="s">
        <v>745</v>
      </c>
    </row>
    <row r="82" spans="1:11">
      <c r="A82" s="147">
        <f>100000+B82*ID규칙_보상_그룹_단위+C82*ID규칙_요일_단위+COUNTIFS($B$4:B82,B82,$C$4:C82,C82)</f>
        <v>100513</v>
      </c>
      <c r="B82" s="65">
        <v>5</v>
      </c>
      <c r="C82" s="147">
        <v>0</v>
      </c>
      <c r="D82" s="147">
        <v>110310</v>
      </c>
      <c r="E82" s="147">
        <f>COUNTIF($B$4:B82,B82)</f>
        <v>13</v>
      </c>
      <c r="F82" s="147">
        <v>1</v>
      </c>
      <c r="G82" s="147">
        <v>16</v>
      </c>
      <c r="H82" s="147">
        <v>400</v>
      </c>
      <c r="I82" s="59" t="str">
        <f>IFERROR(VLOOKUP(D82,ITEM!A:B,2,0)&amp;" X"&amp;F82,"아이템값 없음")</f>
        <v>이별의 모자 X1</v>
      </c>
      <c r="J82" s="5" t="s">
        <v>11</v>
      </c>
      <c r="K82" s="147" t="s">
        <v>745</v>
      </c>
    </row>
    <row r="83" spans="1:11">
      <c r="A83" s="147">
        <f>100000+B83*ID규칙_보상_그룹_단위+C83*ID규칙_요일_단위+COUNTIFS($B$4:B83,B83,$C$4:C83,C83)</f>
        <v>100514</v>
      </c>
      <c r="B83" s="65">
        <v>5</v>
      </c>
      <c r="C83" s="147">
        <v>0</v>
      </c>
      <c r="D83" s="147">
        <v>106411</v>
      </c>
      <c r="E83" s="147">
        <f>COUNTIF($B$4:B83,B83)</f>
        <v>14</v>
      </c>
      <c r="F83" s="147">
        <v>1</v>
      </c>
      <c r="G83" s="147">
        <v>16</v>
      </c>
      <c r="H83" s="147">
        <v>400</v>
      </c>
      <c r="I83" s="59" t="str">
        <f>IFERROR(VLOOKUP(D83,ITEM!A:B,2,0)&amp;" X"&amp;F83,"아이템값 없음")</f>
        <v>옛 벗의 마음 X1</v>
      </c>
      <c r="J83" s="5" t="s">
        <v>11</v>
      </c>
      <c r="K83" s="147" t="s">
        <v>745</v>
      </c>
    </row>
    <row r="84" spans="1:11">
      <c r="A84" s="147">
        <f>100000+B84*ID규칙_보상_그룹_단위+C84*ID규칙_요일_단위+COUNTIFS($B$4:B84,B84,$C$4:C84,C84)</f>
        <v>100515</v>
      </c>
      <c r="B84" s="65">
        <v>5</v>
      </c>
      <c r="C84" s="147">
        <v>0</v>
      </c>
      <c r="D84" s="147">
        <v>107411</v>
      </c>
      <c r="E84" s="147">
        <f>COUNTIF($B$4:B84,B84)</f>
        <v>15</v>
      </c>
      <c r="F84" s="147">
        <v>1</v>
      </c>
      <c r="G84" s="147">
        <v>16</v>
      </c>
      <c r="H84" s="147">
        <v>400</v>
      </c>
      <c r="I84" s="59" t="str">
        <f>IFERROR(VLOOKUP(D84,ITEM!A:B,2,0)&amp;" X"&amp;F84,"아이템값 없음")</f>
        <v>귀향의 깃털 X1</v>
      </c>
      <c r="J84" s="5" t="s">
        <v>11</v>
      </c>
      <c r="K84" s="147" t="s">
        <v>745</v>
      </c>
    </row>
    <row r="85" spans="1:11">
      <c r="A85" s="147">
        <f>100000+B85*ID규칙_보상_그룹_단위+C85*ID규칙_요일_단위+COUNTIFS($B$4:B85,B85,$C$4:C85,C85)</f>
        <v>100516</v>
      </c>
      <c r="B85" s="65">
        <v>5</v>
      </c>
      <c r="C85" s="147">
        <v>0</v>
      </c>
      <c r="D85" s="147">
        <v>108411</v>
      </c>
      <c r="E85" s="147">
        <f>COUNTIF($B$4:B85,B85)</f>
        <v>16</v>
      </c>
      <c r="F85" s="147">
        <v>1</v>
      </c>
      <c r="G85" s="147">
        <v>16</v>
      </c>
      <c r="H85" s="147">
        <v>400</v>
      </c>
      <c r="I85" s="59" t="str">
        <f>IFERROR(VLOOKUP(D85,ITEM!A:B,2,0)&amp;" X"&amp;F85,"아이템값 없음")</f>
        <v>빛을 좇는 돌 X1</v>
      </c>
      <c r="J85" s="5" t="s">
        <v>11</v>
      </c>
      <c r="K85" s="147" t="s">
        <v>745</v>
      </c>
    </row>
    <row r="86" spans="1:11">
      <c r="A86" s="147">
        <f>100000+B86*ID규칙_보상_그룹_단위+C86*ID규칙_요일_단위+COUNTIFS($B$4:B86,B86,$C$4:C86,C86)</f>
        <v>100517</v>
      </c>
      <c r="B86" s="65">
        <v>5</v>
      </c>
      <c r="C86" s="147">
        <v>0</v>
      </c>
      <c r="D86" s="147">
        <v>109411</v>
      </c>
      <c r="E86" s="147">
        <f>COUNTIF($B$4:B86,B86)</f>
        <v>17</v>
      </c>
      <c r="F86" s="147">
        <v>1</v>
      </c>
      <c r="G86" s="147">
        <v>16</v>
      </c>
      <c r="H86" s="147">
        <v>400</v>
      </c>
      <c r="I86" s="59" t="str">
        <f>IFERROR(VLOOKUP(D86,ITEM!A:B,2,0)&amp;" X"&amp;F86,"아이템값 없음")</f>
        <v>이국의 술잔 X1</v>
      </c>
      <c r="J86" s="5" t="s">
        <v>11</v>
      </c>
      <c r="K86" s="147" t="s">
        <v>745</v>
      </c>
    </row>
    <row r="87" spans="1:11">
      <c r="A87" s="147">
        <f>100000+B87*ID규칙_보상_그룹_단위+C87*ID규칙_요일_단위+COUNTIFS($B$4:B87,B87,$C$4:C87,C87)</f>
        <v>100518</v>
      </c>
      <c r="B87" s="65">
        <v>5</v>
      </c>
      <c r="C87" s="147">
        <v>0</v>
      </c>
      <c r="D87" s="147">
        <v>110411</v>
      </c>
      <c r="E87" s="147">
        <f>COUNTIF($B$4:B87,B87)</f>
        <v>18</v>
      </c>
      <c r="F87" s="147">
        <v>1</v>
      </c>
      <c r="G87" s="147">
        <v>16</v>
      </c>
      <c r="H87" s="147">
        <v>400</v>
      </c>
      <c r="I87" s="59" t="str">
        <f>IFERROR(VLOOKUP(D87,ITEM!A:B,2,0)&amp;" X"&amp;F87,"아이템값 없음")</f>
        <v>이별의 모자 X1</v>
      </c>
      <c r="J87" s="5" t="s">
        <v>11</v>
      </c>
      <c r="K87" s="147" t="s">
        <v>745</v>
      </c>
    </row>
    <row r="88" spans="1:11">
      <c r="A88" s="147">
        <f>100000+B88*ID규칙_보상_그룹_단위+C88*ID규칙_요일_단위+COUNTIFS($B$4:B88,B88,$C$4:C88,C88)</f>
        <v>100519</v>
      </c>
      <c r="B88" s="65">
        <v>5</v>
      </c>
      <c r="C88" s="147">
        <v>0</v>
      </c>
      <c r="D88" s="147">
        <v>106434</v>
      </c>
      <c r="E88" s="147">
        <f>COUNTIF($B$4:B88,B88)</f>
        <v>19</v>
      </c>
      <c r="F88" s="147">
        <v>1</v>
      </c>
      <c r="G88" s="147">
        <v>16</v>
      </c>
      <c r="H88" s="147">
        <v>400</v>
      </c>
      <c r="I88" s="59" t="str">
        <f>IFERROR(VLOOKUP(D88,ITEM!A:B,2,0)&amp;" X"&amp;F88,"아이템값 없음")</f>
        <v>뇌조의 연민 X1</v>
      </c>
      <c r="J88" s="5" t="s">
        <v>11</v>
      </c>
      <c r="K88" s="147" t="s">
        <v>745</v>
      </c>
    </row>
    <row r="89" spans="1:11">
      <c r="A89" s="147">
        <f>100000+B89*ID규칙_보상_그룹_단위+C89*ID규칙_요일_단위+COUNTIFS($B$4:B89,B89,$C$4:C89,C89)</f>
        <v>100520</v>
      </c>
      <c r="B89" s="65">
        <v>5</v>
      </c>
      <c r="C89" s="147">
        <v>0</v>
      </c>
      <c r="D89" s="147">
        <v>107434</v>
      </c>
      <c r="E89" s="147">
        <f>COUNTIF($B$4:B89,B89)</f>
        <v>20</v>
      </c>
      <c r="F89" s="147">
        <v>1</v>
      </c>
      <c r="G89" s="147">
        <v>16</v>
      </c>
      <c r="H89" s="147">
        <v>400</v>
      </c>
      <c r="I89" s="59" t="str">
        <f>IFERROR(VLOOKUP(D89,ITEM!A:B,2,0)&amp;" X"&amp;F89,"아이템값 없음")</f>
        <v>번개 재앙의 생존자 X1</v>
      </c>
      <c r="J89" s="5" t="s">
        <v>11</v>
      </c>
      <c r="K89" s="147" t="s">
        <v>745</v>
      </c>
    </row>
    <row r="90" spans="1:11">
      <c r="A90" s="147">
        <f>100000+B90*ID규칙_보상_그룹_단위+C90*ID규칙_요일_단위+COUNTIFS($B$4:B90,B90,$C$4:C90,C90)</f>
        <v>100521</v>
      </c>
      <c r="B90" s="65">
        <v>5</v>
      </c>
      <c r="C90" s="147">
        <v>0</v>
      </c>
      <c r="D90" s="147">
        <v>108434</v>
      </c>
      <c r="E90" s="147">
        <f>COUNTIF($B$4:B90,B90)</f>
        <v>21</v>
      </c>
      <c r="F90" s="147">
        <v>1</v>
      </c>
      <c r="G90" s="147">
        <v>16</v>
      </c>
      <c r="H90" s="147">
        <v>400</v>
      </c>
      <c r="I90" s="59" t="str">
        <f>IFERROR(VLOOKUP(D90,ITEM!A:B,2,0)&amp;" X"&amp;F90,"아이템값 없음")</f>
        <v>뇌정의 시계 X1</v>
      </c>
      <c r="J90" s="5" t="s">
        <v>11</v>
      </c>
      <c r="K90" s="147" t="s">
        <v>745</v>
      </c>
    </row>
    <row r="91" spans="1:11">
      <c r="A91" s="147">
        <f>100000+B91*ID규칙_보상_그룹_단위+C91*ID규칙_요일_단위+COUNTIFS($B$4:B91,B91,$C$4:C91,C91)</f>
        <v>100522</v>
      </c>
      <c r="B91" s="65">
        <v>5</v>
      </c>
      <c r="C91" s="147">
        <v>0</v>
      </c>
      <c r="D91" s="147">
        <v>109434</v>
      </c>
      <c r="E91" s="147">
        <f>COUNTIF($B$4:B91,B91)</f>
        <v>22</v>
      </c>
      <c r="F91" s="147">
        <v>1</v>
      </c>
      <c r="G91" s="147">
        <v>16</v>
      </c>
      <c r="H91" s="147">
        <v>400</v>
      </c>
      <c r="I91" s="59" t="str">
        <f>IFERROR(VLOOKUP(D91,ITEM!A:B,2,0)&amp;" X"&amp;F91,"아이템값 없음")</f>
        <v>낙뢰의 흉조 X1</v>
      </c>
      <c r="J91" s="5" t="s">
        <v>11</v>
      </c>
      <c r="K91" s="147" t="s">
        <v>745</v>
      </c>
    </row>
    <row r="92" spans="1:11">
      <c r="A92" s="147">
        <f>100000+B92*ID규칙_보상_그룹_단위+C92*ID규칙_요일_단위+COUNTIFS($B$4:B92,B92,$C$4:C92,C92)</f>
        <v>100523</v>
      </c>
      <c r="B92" s="65">
        <v>5</v>
      </c>
      <c r="C92" s="147">
        <v>0</v>
      </c>
      <c r="D92" s="147">
        <v>110442</v>
      </c>
      <c r="E92" s="147">
        <f>COUNTIF($B$4:B92,B92)</f>
        <v>23</v>
      </c>
      <c r="F92" s="147">
        <v>1</v>
      </c>
      <c r="G92" s="147">
        <v>16</v>
      </c>
      <c r="H92" s="147">
        <v>400</v>
      </c>
      <c r="I92" s="59" t="str">
        <f>IFERROR(VLOOKUP(D92,ITEM!A:B,2,0)&amp;" X"&amp;F92,"아이템값 없음")</f>
        <v>번개를 부르는 모자 X1</v>
      </c>
      <c r="J92" s="5" t="s">
        <v>11</v>
      </c>
      <c r="K92" s="147" t="s">
        <v>745</v>
      </c>
    </row>
    <row r="93" spans="1:11">
      <c r="A93" s="147">
        <f>100000+B93*ID규칙_보상_그룹_단위+C93*ID규칙_요일_단위+COUNTIFS($B$4:B93,B93,$C$4:C93,C93)</f>
        <v>100524</v>
      </c>
      <c r="B93" s="65">
        <v>5</v>
      </c>
      <c r="C93" s="147">
        <v>0</v>
      </c>
      <c r="D93" s="147">
        <v>106436</v>
      </c>
      <c r="E93" s="147">
        <f>COUNTIF($B$4:B93,B93)</f>
        <v>24</v>
      </c>
      <c r="F93" s="147">
        <v>1</v>
      </c>
      <c r="G93" s="147">
        <v>16</v>
      </c>
      <c r="H93" s="147">
        <v>400</v>
      </c>
      <c r="I93" s="59" t="str">
        <f>IFERROR(VLOOKUP(D93,ITEM!A:B,2,0)&amp;" X"&amp;F93,"아이템값 없음")</f>
        <v>뇌전 정복자의 마음 X1</v>
      </c>
      <c r="J93" s="5" t="s">
        <v>11</v>
      </c>
      <c r="K93" s="147" t="s">
        <v>745</v>
      </c>
    </row>
    <row r="94" spans="1:11">
      <c r="A94" s="147">
        <f>100000+B94*ID규칙_보상_그룹_단위+C94*ID규칙_요일_단위+COUNTIFS($B$4:B94,B94,$C$4:C94,C94)</f>
        <v>100525</v>
      </c>
      <c r="B94" s="65">
        <v>5</v>
      </c>
      <c r="C94" s="147">
        <v>0</v>
      </c>
      <c r="D94" s="147">
        <v>110445</v>
      </c>
      <c r="E94" s="147">
        <f>COUNTIF($B$4:B94,B94)</f>
        <v>25</v>
      </c>
      <c r="F94" s="147">
        <v>1</v>
      </c>
      <c r="G94" s="147">
        <v>16</v>
      </c>
      <c r="H94" s="147">
        <v>400</v>
      </c>
      <c r="I94" s="59" t="str">
        <f>IFERROR(VLOOKUP(D94,ITEM!A:B,2,0)&amp;" X"&amp;F94,"아이템값 없음")</f>
        <v>뇌전 정복자의 깃털 X1</v>
      </c>
      <c r="J94" s="5" t="s">
        <v>11</v>
      </c>
      <c r="K94" s="147" t="s">
        <v>745</v>
      </c>
    </row>
    <row r="95" spans="1:11">
      <c r="A95" s="147">
        <f>100000+B95*ID규칙_보상_그룹_단위+C95*ID규칙_요일_단위+COUNTIFS($B$4:B95,B95,$C$4:C95,C95)</f>
        <v>100526</v>
      </c>
      <c r="B95" s="65">
        <v>5</v>
      </c>
      <c r="C95" s="147">
        <v>0</v>
      </c>
      <c r="D95" s="147">
        <v>106438</v>
      </c>
      <c r="E95" s="147">
        <f>COUNTIF($B$4:B95,B95)</f>
        <v>26</v>
      </c>
      <c r="F95" s="147">
        <v>1</v>
      </c>
      <c r="G95" s="147">
        <v>16</v>
      </c>
      <c r="H95" s="147">
        <v>400</v>
      </c>
      <c r="I95" s="59" t="str">
        <f>IFERROR(VLOOKUP(D95,ITEM!A:B,2,0)&amp;" X"&amp;F95,"아이템값 없음")</f>
        <v>뇌전 정복자의 시계 X1</v>
      </c>
      <c r="J95" s="5" t="s">
        <v>11</v>
      </c>
      <c r="K95" s="147" t="s">
        <v>745</v>
      </c>
    </row>
    <row r="96" spans="1:11">
      <c r="A96" s="147">
        <f>100000+B96*ID규칙_보상_그룹_단위+C96*ID규칙_요일_단위+COUNTIFS($B$4:B96,B96,$C$4:C96,C96)</f>
        <v>100527</v>
      </c>
      <c r="B96" s="65">
        <v>5</v>
      </c>
      <c r="C96" s="147">
        <v>0</v>
      </c>
      <c r="D96" s="147">
        <v>107437</v>
      </c>
      <c r="E96" s="147">
        <f>COUNTIF($B$4:B96,B96)</f>
        <v>27</v>
      </c>
      <c r="F96" s="147">
        <v>1</v>
      </c>
      <c r="G96" s="147">
        <v>16</v>
      </c>
      <c r="H96" s="147">
        <v>400</v>
      </c>
      <c r="I96" s="59" t="str">
        <f>IFERROR(VLOOKUP(D96,ITEM!A:B,2,0)&amp;" X"&amp;F96,"아이템값 없음")</f>
        <v>뇌전 정복자의 술잔 X1</v>
      </c>
      <c r="J96" s="5" t="s">
        <v>11</v>
      </c>
      <c r="K96" s="147" t="s">
        <v>745</v>
      </c>
    </row>
    <row r="97" spans="1:11">
      <c r="A97" s="147">
        <f>100000+B97*ID규칙_보상_그룹_단위+C97*ID규칙_요일_단위+COUNTIFS($B$4:B97,B97,$C$4:C97,C97)</f>
        <v>100528</v>
      </c>
      <c r="B97" s="65">
        <v>5</v>
      </c>
      <c r="C97" s="147">
        <v>0</v>
      </c>
      <c r="D97" s="147">
        <v>108437</v>
      </c>
      <c r="E97" s="147">
        <f>COUNTIF($B$4:B97,B97)</f>
        <v>28</v>
      </c>
      <c r="F97" s="147">
        <v>1</v>
      </c>
      <c r="G97" s="147">
        <v>16</v>
      </c>
      <c r="H97" s="147">
        <v>400</v>
      </c>
      <c r="I97" s="59" t="str">
        <f>IFERROR(VLOOKUP(D97,ITEM!A:B,2,0)&amp;" X"&amp;F97,"아이템값 없음")</f>
        <v>뇌전 정복자의 관 X1</v>
      </c>
      <c r="J97" s="5" t="s">
        <v>11</v>
      </c>
      <c r="K97" s="147" t="s">
        <v>745</v>
      </c>
    </row>
    <row r="98" spans="1:11">
      <c r="A98" s="147">
        <f>100000+B98*ID규칙_보상_그룹_단위+C98*ID규칙_요일_단위+COUNTIFS($B$4:B98,B98,$C$4:C98,C98)</f>
        <v>100601</v>
      </c>
      <c r="B98" s="65">
        <v>6</v>
      </c>
      <c r="C98" s="147">
        <v>0</v>
      </c>
      <c r="D98" s="147">
        <v>103301</v>
      </c>
      <c r="E98" s="147">
        <f>COUNTIF($B$4:B98,B98)</f>
        <v>1</v>
      </c>
      <c r="F98" s="147">
        <v>100</v>
      </c>
      <c r="G98" s="147">
        <v>17</v>
      </c>
      <c r="H98" s="147">
        <v>10000</v>
      </c>
      <c r="I98" s="59" t="str">
        <f>IFERROR(VLOOKUP(D98,ITEM!A:B,2,0)&amp;" X"&amp;F98,"아이템값 없음")</f>
        <v>모라 X100</v>
      </c>
      <c r="J98" s="5" t="s">
        <v>13</v>
      </c>
      <c r="K98" s="147" t="s">
        <v>745</v>
      </c>
    </row>
    <row r="99" spans="1:11">
      <c r="A99" s="147">
        <f>100000+B99*ID규칙_보상_그룹_단위+C99*ID규칙_요일_단위+COUNTIFS($B$4:B99,B99,$C$4:C99,C99)</f>
        <v>100602</v>
      </c>
      <c r="B99" s="65">
        <v>6</v>
      </c>
      <c r="C99" s="147">
        <v>0</v>
      </c>
      <c r="D99" s="147">
        <v>102301</v>
      </c>
      <c r="E99" s="147">
        <f>COUNTIF($B$4:B99,B99)</f>
        <v>2</v>
      </c>
      <c r="F99" s="147">
        <v>2200</v>
      </c>
      <c r="G99" s="147">
        <v>18</v>
      </c>
      <c r="H99" s="147">
        <v>10000</v>
      </c>
      <c r="I99" s="59" t="str">
        <f>IFERROR(VLOOKUP(D99,ITEM!A:B,2,0)&amp;" X"&amp;F99,"아이템값 없음")</f>
        <v>모험 경력 X2200</v>
      </c>
      <c r="J99" s="5" t="s">
        <v>13</v>
      </c>
      <c r="K99" s="147" t="s">
        <v>745</v>
      </c>
    </row>
    <row r="100" spans="1:11">
      <c r="A100" s="147">
        <f>100000+B100*ID규칙_보상_그룹_단위+C100*ID규칙_요일_단위+COUNTIFS($B$4:B100,B100,$C$4:C100,C100)</f>
        <v>100603</v>
      </c>
      <c r="B100" s="65">
        <v>6</v>
      </c>
      <c r="C100" s="147">
        <v>0</v>
      </c>
      <c r="D100" s="147">
        <v>105301</v>
      </c>
      <c r="E100" s="147">
        <f>COUNTIF($B$4:B100,B100)</f>
        <v>3</v>
      </c>
      <c r="F100" s="147">
        <v>20</v>
      </c>
      <c r="G100" s="147">
        <v>19</v>
      </c>
      <c r="H100" s="147">
        <v>10000</v>
      </c>
      <c r="I100" s="59" t="str">
        <f>IFERROR(VLOOKUP(D100,ITEM!A:B,2,0)&amp;" X"&amp;F100,"아이템값 없음")</f>
        <v>호감도 경험치 X20</v>
      </c>
      <c r="J100" s="5" t="s">
        <v>13</v>
      </c>
      <c r="K100" s="147" t="s">
        <v>745</v>
      </c>
    </row>
    <row r="101" spans="1:11">
      <c r="A101" s="147">
        <f>100000+B101*ID규칙_보상_그룹_단위+C101*ID규칙_요일_단위+COUNTIFS($B$4:B101,B101,$C$4:C101,C101)</f>
        <v>100604</v>
      </c>
      <c r="B101" s="65">
        <v>6</v>
      </c>
      <c r="C101" s="147">
        <v>0</v>
      </c>
      <c r="D101" s="147">
        <v>106303</v>
      </c>
      <c r="E101" s="147">
        <f>COUNTIF($B$4:B101,B101)</f>
        <v>4</v>
      </c>
      <c r="F101" s="147">
        <v>1</v>
      </c>
      <c r="G101" s="147">
        <v>20</v>
      </c>
      <c r="H101" s="147">
        <v>286</v>
      </c>
      <c r="I101" s="59" t="str">
        <f>IFERROR(VLOOKUP(D101,ITEM!A:B,2,0)&amp;" X"&amp;F101,"아이템값 없음")</f>
        <v>모험가의 꽃 X1</v>
      </c>
      <c r="J101" s="5" t="s">
        <v>13</v>
      </c>
      <c r="K101" s="147" t="s">
        <v>745</v>
      </c>
    </row>
    <row r="102" spans="1:11">
      <c r="A102" s="147">
        <f>100000+B102*ID규칙_보상_그룹_단위+C102*ID규칙_요일_단위+COUNTIFS($B$4:B102,B102,$C$4:C102,C102)</f>
        <v>100605</v>
      </c>
      <c r="B102" s="65">
        <v>6</v>
      </c>
      <c r="C102" s="147">
        <v>0</v>
      </c>
      <c r="D102" s="147">
        <v>107303</v>
      </c>
      <c r="E102" s="147">
        <f>COUNTIF($B$4:B102,B102)</f>
        <v>5</v>
      </c>
      <c r="F102" s="147">
        <v>1</v>
      </c>
      <c r="G102" s="147">
        <v>20</v>
      </c>
      <c r="H102" s="147">
        <v>286</v>
      </c>
      <c r="I102" s="59" t="str">
        <f>IFERROR(VLOOKUP(D102,ITEM!A:B,2,0)&amp;" X"&amp;F102,"아이템값 없음")</f>
        <v>모험가의 꽁지 깃털 X1</v>
      </c>
      <c r="J102" s="5" t="s">
        <v>13</v>
      </c>
      <c r="K102" s="147" t="s">
        <v>745</v>
      </c>
    </row>
    <row r="103" spans="1:11">
      <c r="A103" s="147">
        <f>100000+B103*ID규칙_보상_그룹_단위+C103*ID규칙_요일_단위+COUNTIFS($B$4:B103,B103,$C$4:C103,C103)</f>
        <v>100606</v>
      </c>
      <c r="B103" s="65">
        <v>6</v>
      </c>
      <c r="C103" s="147">
        <v>0</v>
      </c>
      <c r="D103" s="147">
        <v>108303</v>
      </c>
      <c r="E103" s="147">
        <f>COUNTIF($B$4:B103,B103)</f>
        <v>6</v>
      </c>
      <c r="F103" s="147">
        <v>1</v>
      </c>
      <c r="G103" s="147">
        <v>20</v>
      </c>
      <c r="H103" s="147">
        <v>286</v>
      </c>
      <c r="I103" s="59" t="str">
        <f>IFERROR(VLOOKUP(D103,ITEM!A:B,2,0)&amp;" X"&amp;F103,"아이템값 없음")</f>
        <v>모험가의 회중시계 X1</v>
      </c>
      <c r="J103" s="5" t="s">
        <v>13</v>
      </c>
      <c r="K103" s="147" t="s">
        <v>745</v>
      </c>
    </row>
    <row r="104" spans="1:11">
      <c r="A104" s="147">
        <f>100000+B104*ID규칙_보상_그룹_단위+C104*ID규칙_요일_단위+COUNTIFS($B$4:B104,B104,$C$4:C104,C104)</f>
        <v>100607</v>
      </c>
      <c r="B104" s="65">
        <v>6</v>
      </c>
      <c r="C104" s="147">
        <v>0</v>
      </c>
      <c r="D104" s="147">
        <v>109303</v>
      </c>
      <c r="E104" s="147">
        <f>COUNTIF($B$4:B104,B104)</f>
        <v>7</v>
      </c>
      <c r="F104" s="147">
        <v>1</v>
      </c>
      <c r="G104" s="147">
        <v>20</v>
      </c>
      <c r="H104" s="147">
        <v>286</v>
      </c>
      <c r="I104" s="59" t="str">
        <f>IFERROR(VLOOKUP(D104,ITEM!A:B,2,0)&amp;" X"&amp;F104,"아이템값 없음")</f>
        <v>모험가의 황금잔 X1</v>
      </c>
      <c r="J104" s="5" t="s">
        <v>13</v>
      </c>
      <c r="K104" s="147" t="s">
        <v>745</v>
      </c>
    </row>
    <row r="105" spans="1:11">
      <c r="A105" s="147">
        <f>100000+B105*ID규칙_보상_그룹_단위+C105*ID규칙_요일_단위+COUNTIFS($B$4:B105,B105,$C$4:C105,C105)</f>
        <v>100608</v>
      </c>
      <c r="B105" s="65">
        <v>6</v>
      </c>
      <c r="C105" s="147">
        <v>0</v>
      </c>
      <c r="D105" s="147">
        <v>110303</v>
      </c>
      <c r="E105" s="147">
        <f>COUNTIF($B$4:B105,B105)</f>
        <v>8</v>
      </c>
      <c r="F105" s="147">
        <v>1</v>
      </c>
      <c r="G105" s="147">
        <v>20</v>
      </c>
      <c r="H105" s="147">
        <v>286</v>
      </c>
      <c r="I105" s="59" t="str">
        <f>IFERROR(VLOOKUP(D105,ITEM!A:B,2,0)&amp;" X"&amp;F105,"아이템값 없음")</f>
        <v>모험가의 머리띠 X1</v>
      </c>
      <c r="J105" s="5" t="s">
        <v>13</v>
      </c>
      <c r="K105" s="147" t="s">
        <v>745</v>
      </c>
    </row>
    <row r="106" spans="1:11">
      <c r="A106" s="147">
        <f>100000+B106*ID규칙_보상_그룹_단위+C106*ID규칙_요일_단위+COUNTIFS($B$4:B106,B106,$C$4:C106,C106)</f>
        <v>100609</v>
      </c>
      <c r="B106" s="65">
        <v>6</v>
      </c>
      <c r="C106" s="147">
        <v>0</v>
      </c>
      <c r="D106" s="147">
        <v>106310</v>
      </c>
      <c r="E106" s="147">
        <f>COUNTIF($B$4:B106,B106)</f>
        <v>9</v>
      </c>
      <c r="F106" s="147">
        <v>1</v>
      </c>
      <c r="G106" s="147">
        <v>20</v>
      </c>
      <c r="H106" s="147">
        <v>286</v>
      </c>
      <c r="I106" s="59" t="str">
        <f>IFERROR(VLOOKUP(D106,ITEM!A:B,2,0)&amp;" X"&amp;F106,"아이템값 없음")</f>
        <v>옛 벗의 마음 X1</v>
      </c>
      <c r="J106" s="5" t="s">
        <v>13</v>
      </c>
      <c r="K106" s="147" t="s">
        <v>745</v>
      </c>
    </row>
    <row r="107" spans="1:11">
      <c r="A107" s="147">
        <f>100000+B107*ID규칙_보상_그룹_단위+C107*ID규칙_요일_단위+COUNTIFS($B$4:B107,B107,$C$4:C107,C107)</f>
        <v>100610</v>
      </c>
      <c r="B107" s="65">
        <v>6</v>
      </c>
      <c r="C107" s="147">
        <v>0</v>
      </c>
      <c r="D107" s="147">
        <v>107310</v>
      </c>
      <c r="E107" s="147">
        <f>COUNTIF($B$4:B107,B107)</f>
        <v>10</v>
      </c>
      <c r="F107" s="147">
        <v>1</v>
      </c>
      <c r="G107" s="147">
        <v>20</v>
      </c>
      <c r="H107" s="147">
        <v>286</v>
      </c>
      <c r="I107" s="59" t="str">
        <f>IFERROR(VLOOKUP(D107,ITEM!A:B,2,0)&amp;" X"&amp;F107,"아이템값 없음")</f>
        <v>귀향의 깃털 X1</v>
      </c>
      <c r="J107" s="5" t="s">
        <v>13</v>
      </c>
      <c r="K107" s="147" t="s">
        <v>745</v>
      </c>
    </row>
    <row r="108" spans="1:11">
      <c r="A108" s="147">
        <f>100000+B108*ID규칙_보상_그룹_단위+C108*ID규칙_요일_단위+COUNTIFS($B$4:B108,B108,$C$4:C108,C108)</f>
        <v>100611</v>
      </c>
      <c r="B108" s="65">
        <v>6</v>
      </c>
      <c r="C108" s="147">
        <v>0</v>
      </c>
      <c r="D108" s="147">
        <v>108310</v>
      </c>
      <c r="E108" s="147">
        <f>COUNTIF($B$4:B108,B108)</f>
        <v>11</v>
      </c>
      <c r="F108" s="147">
        <v>1</v>
      </c>
      <c r="G108" s="147">
        <v>20</v>
      </c>
      <c r="H108" s="147">
        <v>286</v>
      </c>
      <c r="I108" s="59" t="str">
        <f>IFERROR(VLOOKUP(D108,ITEM!A:B,2,0)&amp;" X"&amp;F108,"아이템값 없음")</f>
        <v>빛을 좇는 돌 X1</v>
      </c>
      <c r="J108" s="5" t="s">
        <v>13</v>
      </c>
      <c r="K108" s="147" t="s">
        <v>745</v>
      </c>
    </row>
    <row r="109" spans="1:11">
      <c r="A109" s="147">
        <f>100000+B109*ID규칙_보상_그룹_단위+C109*ID규칙_요일_단위+COUNTIFS($B$4:B109,B109,$C$4:C109,C109)</f>
        <v>100612</v>
      </c>
      <c r="B109" s="65">
        <v>6</v>
      </c>
      <c r="C109" s="147">
        <v>0</v>
      </c>
      <c r="D109" s="147">
        <v>109310</v>
      </c>
      <c r="E109" s="147">
        <f>COUNTIF($B$4:B109,B109)</f>
        <v>12</v>
      </c>
      <c r="F109" s="147">
        <v>1</v>
      </c>
      <c r="G109" s="147">
        <v>20</v>
      </c>
      <c r="H109" s="147">
        <v>286</v>
      </c>
      <c r="I109" s="59" t="str">
        <f>IFERROR(VLOOKUP(D109,ITEM!A:B,2,0)&amp;" X"&amp;F109,"아이템값 없음")</f>
        <v>이국의 술잔 X1</v>
      </c>
      <c r="J109" s="5" t="s">
        <v>13</v>
      </c>
      <c r="K109" s="147" t="s">
        <v>745</v>
      </c>
    </row>
    <row r="110" spans="1:11">
      <c r="A110" s="147">
        <f>100000+B110*ID규칙_보상_그룹_단위+C110*ID규칙_요일_단위+COUNTIFS($B$4:B110,B110,$C$4:C110,C110)</f>
        <v>100613</v>
      </c>
      <c r="B110" s="65">
        <v>6</v>
      </c>
      <c r="C110" s="147">
        <v>0</v>
      </c>
      <c r="D110" s="147">
        <v>110310</v>
      </c>
      <c r="E110" s="147">
        <f>COUNTIF($B$4:B110,B110)</f>
        <v>13</v>
      </c>
      <c r="F110" s="147">
        <v>1</v>
      </c>
      <c r="G110" s="147">
        <v>20</v>
      </c>
      <c r="H110" s="147">
        <v>286</v>
      </c>
      <c r="I110" s="59" t="str">
        <f>IFERROR(VLOOKUP(D110,ITEM!A:B,2,0)&amp;" X"&amp;F110,"아이템값 없음")</f>
        <v>이별의 모자 X1</v>
      </c>
      <c r="J110" s="5" t="s">
        <v>13</v>
      </c>
      <c r="K110" s="147" t="s">
        <v>745</v>
      </c>
    </row>
    <row r="111" spans="1:11">
      <c r="A111" s="147">
        <f>100000+B111*ID규칙_보상_그룹_단위+C111*ID규칙_요일_단위+COUNTIFS($B$4:B111,B111,$C$4:C111,C111)</f>
        <v>100614</v>
      </c>
      <c r="B111" s="65">
        <v>6</v>
      </c>
      <c r="C111" s="147">
        <v>0</v>
      </c>
      <c r="D111" s="147">
        <v>106411</v>
      </c>
      <c r="E111" s="147">
        <f>COUNTIF($B$4:B111,B111)</f>
        <v>14</v>
      </c>
      <c r="F111" s="147">
        <v>1</v>
      </c>
      <c r="G111" s="147">
        <v>20</v>
      </c>
      <c r="H111" s="147">
        <v>286</v>
      </c>
      <c r="I111" s="59" t="str">
        <f>IFERROR(VLOOKUP(D111,ITEM!A:B,2,0)&amp;" X"&amp;F111,"아이템값 없음")</f>
        <v>옛 벗의 마음 X1</v>
      </c>
      <c r="J111" s="5" t="s">
        <v>13</v>
      </c>
      <c r="K111" s="147" t="s">
        <v>745</v>
      </c>
    </row>
    <row r="112" spans="1:11">
      <c r="A112" s="147">
        <f>100000+B112*ID규칙_보상_그룹_단위+C112*ID규칙_요일_단위+COUNTIFS($B$4:B112,B112,$C$4:C112,C112)</f>
        <v>100615</v>
      </c>
      <c r="B112" s="65">
        <v>6</v>
      </c>
      <c r="C112" s="147">
        <v>0</v>
      </c>
      <c r="D112" s="147">
        <v>107411</v>
      </c>
      <c r="E112" s="147">
        <f>COUNTIF($B$4:B112,B112)</f>
        <v>15</v>
      </c>
      <c r="F112" s="147">
        <v>1</v>
      </c>
      <c r="G112" s="147">
        <v>20</v>
      </c>
      <c r="H112" s="147">
        <v>286</v>
      </c>
      <c r="I112" s="59" t="str">
        <f>IFERROR(VLOOKUP(D112,ITEM!A:B,2,0)&amp;" X"&amp;F112,"아이템값 없음")</f>
        <v>귀향의 깃털 X1</v>
      </c>
      <c r="J112" s="5" t="s">
        <v>13</v>
      </c>
      <c r="K112" s="147" t="s">
        <v>745</v>
      </c>
    </row>
    <row r="113" spans="1:11">
      <c r="A113" s="147">
        <f>100000+B113*ID규칙_보상_그룹_단위+C113*ID규칙_요일_단위+COUNTIFS($B$4:B113,B113,$C$4:C113,C113)</f>
        <v>100616</v>
      </c>
      <c r="B113" s="65">
        <v>6</v>
      </c>
      <c r="C113" s="147">
        <v>0</v>
      </c>
      <c r="D113" s="147">
        <v>108411</v>
      </c>
      <c r="E113" s="147">
        <f>COUNTIF($B$4:B113,B113)</f>
        <v>16</v>
      </c>
      <c r="F113" s="147">
        <v>1</v>
      </c>
      <c r="G113" s="147">
        <v>20</v>
      </c>
      <c r="H113" s="147">
        <v>286</v>
      </c>
      <c r="I113" s="59" t="str">
        <f>IFERROR(VLOOKUP(D113,ITEM!A:B,2,0)&amp;" X"&amp;F113,"아이템값 없음")</f>
        <v>빛을 좇는 돌 X1</v>
      </c>
      <c r="J113" s="5" t="s">
        <v>13</v>
      </c>
      <c r="K113" s="147" t="s">
        <v>745</v>
      </c>
    </row>
    <row r="114" spans="1:11">
      <c r="A114" s="147">
        <f>100000+B114*ID규칙_보상_그룹_단위+C114*ID규칙_요일_단위+COUNTIFS($B$4:B114,B114,$C$4:C114,C114)</f>
        <v>100617</v>
      </c>
      <c r="B114" s="65">
        <v>6</v>
      </c>
      <c r="C114" s="147">
        <v>0</v>
      </c>
      <c r="D114" s="147">
        <v>109411</v>
      </c>
      <c r="E114" s="147">
        <f>COUNTIF($B$4:B114,B114)</f>
        <v>17</v>
      </c>
      <c r="F114" s="147">
        <v>1</v>
      </c>
      <c r="G114" s="147">
        <v>20</v>
      </c>
      <c r="H114" s="147">
        <v>286</v>
      </c>
      <c r="I114" s="59" t="str">
        <f>IFERROR(VLOOKUP(D114,ITEM!A:B,2,0)&amp;" X"&amp;F114,"아이템값 없음")</f>
        <v>이국의 술잔 X1</v>
      </c>
      <c r="J114" s="5" t="s">
        <v>13</v>
      </c>
      <c r="K114" s="147" t="s">
        <v>745</v>
      </c>
    </row>
    <row r="115" spans="1:11">
      <c r="A115" s="147">
        <f>100000+B115*ID규칙_보상_그룹_단위+C115*ID규칙_요일_단위+COUNTIFS($B$4:B115,B115,$C$4:C115,C115)</f>
        <v>100618</v>
      </c>
      <c r="B115" s="65">
        <v>6</v>
      </c>
      <c r="C115" s="147">
        <v>0</v>
      </c>
      <c r="D115" s="147">
        <v>110411</v>
      </c>
      <c r="E115" s="147">
        <f>COUNTIF($B$4:B115,B115)</f>
        <v>18</v>
      </c>
      <c r="F115" s="147">
        <v>1</v>
      </c>
      <c r="G115" s="147">
        <v>20</v>
      </c>
      <c r="H115" s="147">
        <v>286</v>
      </c>
      <c r="I115" s="59" t="str">
        <f>IFERROR(VLOOKUP(D115,ITEM!A:B,2,0)&amp;" X"&amp;F115,"아이템값 없음")</f>
        <v>이별의 모자 X1</v>
      </c>
      <c r="J115" s="5" t="s">
        <v>13</v>
      </c>
      <c r="K115" s="147" t="s">
        <v>745</v>
      </c>
    </row>
    <row r="116" spans="1:11">
      <c r="A116" s="147">
        <f>100000+B116*ID규칙_보상_그룹_단위+C116*ID규칙_요일_단위+COUNTIFS($B$4:B116,B116,$C$4:C116,C116)</f>
        <v>100619</v>
      </c>
      <c r="B116" s="65">
        <v>6</v>
      </c>
      <c r="C116" s="147">
        <v>0</v>
      </c>
      <c r="D116" s="147">
        <v>106434</v>
      </c>
      <c r="E116" s="147">
        <f>COUNTIF($B$4:B116,B116)</f>
        <v>19</v>
      </c>
      <c r="F116" s="147">
        <v>1</v>
      </c>
      <c r="G116" s="147">
        <v>20</v>
      </c>
      <c r="H116" s="147">
        <v>286</v>
      </c>
      <c r="I116" s="59" t="str">
        <f>IFERROR(VLOOKUP(D116,ITEM!A:B,2,0)&amp;" X"&amp;F116,"아이템값 없음")</f>
        <v>뇌조의 연민 X1</v>
      </c>
      <c r="J116" s="5" t="s">
        <v>13</v>
      </c>
      <c r="K116" s="147" t="s">
        <v>745</v>
      </c>
    </row>
    <row r="117" spans="1:11">
      <c r="A117" s="147">
        <f>100000+B117*ID규칙_보상_그룹_단위+C117*ID규칙_요일_단위+COUNTIFS($B$4:B117,B117,$C$4:C117,C117)</f>
        <v>100620</v>
      </c>
      <c r="B117" s="65">
        <v>6</v>
      </c>
      <c r="C117" s="147">
        <v>0</v>
      </c>
      <c r="D117" s="147">
        <v>107434</v>
      </c>
      <c r="E117" s="147">
        <f>COUNTIF($B$4:B117,B117)</f>
        <v>20</v>
      </c>
      <c r="F117" s="147">
        <v>1</v>
      </c>
      <c r="G117" s="147">
        <v>20</v>
      </c>
      <c r="H117" s="147">
        <v>286</v>
      </c>
      <c r="I117" s="59" t="str">
        <f>IFERROR(VLOOKUP(D117,ITEM!A:B,2,0)&amp;" X"&amp;F117,"아이템값 없음")</f>
        <v>번개 재앙의 생존자 X1</v>
      </c>
      <c r="J117" s="5" t="s">
        <v>13</v>
      </c>
      <c r="K117" s="147" t="s">
        <v>745</v>
      </c>
    </row>
    <row r="118" spans="1:11">
      <c r="A118" s="147">
        <f>100000+B118*ID규칙_보상_그룹_단위+C118*ID규칙_요일_단위+COUNTIFS($B$4:B118,B118,$C$4:C118,C118)</f>
        <v>100621</v>
      </c>
      <c r="B118" s="65">
        <v>6</v>
      </c>
      <c r="C118" s="147">
        <v>0</v>
      </c>
      <c r="D118" s="147">
        <v>108434</v>
      </c>
      <c r="E118" s="147">
        <f>COUNTIF($B$4:B118,B118)</f>
        <v>21</v>
      </c>
      <c r="F118" s="147">
        <v>1</v>
      </c>
      <c r="G118" s="147">
        <v>20</v>
      </c>
      <c r="H118" s="147">
        <v>286</v>
      </c>
      <c r="I118" s="59" t="str">
        <f>IFERROR(VLOOKUP(D118,ITEM!A:B,2,0)&amp;" X"&amp;F118,"아이템값 없음")</f>
        <v>뇌정의 시계 X1</v>
      </c>
      <c r="J118" s="5" t="s">
        <v>13</v>
      </c>
      <c r="K118" s="147" t="s">
        <v>745</v>
      </c>
    </row>
    <row r="119" spans="1:11">
      <c r="A119" s="147">
        <f>100000+B119*ID규칙_보상_그룹_단위+C119*ID규칙_요일_단위+COUNTIFS($B$4:B119,B119,$C$4:C119,C119)</f>
        <v>100622</v>
      </c>
      <c r="B119" s="65">
        <v>6</v>
      </c>
      <c r="C119" s="147">
        <v>0</v>
      </c>
      <c r="D119" s="147">
        <v>109434</v>
      </c>
      <c r="E119" s="147">
        <f>COUNTIF($B$4:B119,B119)</f>
        <v>22</v>
      </c>
      <c r="F119" s="147">
        <v>1</v>
      </c>
      <c r="G119" s="147">
        <v>20</v>
      </c>
      <c r="H119" s="147">
        <v>286</v>
      </c>
      <c r="I119" s="59" t="str">
        <f>IFERROR(VLOOKUP(D119,ITEM!A:B,2,0)&amp;" X"&amp;F119,"아이템값 없음")</f>
        <v>낙뢰의 흉조 X1</v>
      </c>
      <c r="J119" s="5" t="s">
        <v>13</v>
      </c>
      <c r="K119" s="147" t="s">
        <v>745</v>
      </c>
    </row>
    <row r="120" spans="1:11">
      <c r="A120" s="147">
        <f>100000+B120*ID규칙_보상_그룹_단위+C120*ID규칙_요일_단위+COUNTIFS($B$4:B120,B120,$C$4:C120,C120)</f>
        <v>100623</v>
      </c>
      <c r="B120" s="65">
        <v>6</v>
      </c>
      <c r="C120" s="147">
        <v>0</v>
      </c>
      <c r="D120" s="147">
        <v>110442</v>
      </c>
      <c r="E120" s="147">
        <f>COUNTIF($B$4:B120,B120)</f>
        <v>23</v>
      </c>
      <c r="F120" s="147">
        <v>1</v>
      </c>
      <c r="G120" s="147">
        <v>20</v>
      </c>
      <c r="H120" s="147">
        <v>286</v>
      </c>
      <c r="I120" s="59" t="str">
        <f>IFERROR(VLOOKUP(D120,ITEM!A:B,2,0)&amp;" X"&amp;F120,"아이템값 없음")</f>
        <v>번개를 부르는 모자 X1</v>
      </c>
      <c r="J120" s="5" t="s">
        <v>13</v>
      </c>
      <c r="K120" s="147" t="s">
        <v>745</v>
      </c>
    </row>
    <row r="121" spans="1:11">
      <c r="A121" s="147">
        <f>100000+B121*ID규칙_보상_그룹_단위+C121*ID규칙_요일_단위+COUNTIFS($B$4:B121,B121,$C$4:C121,C121)</f>
        <v>100624</v>
      </c>
      <c r="B121" s="65">
        <v>6</v>
      </c>
      <c r="C121" s="147">
        <v>0</v>
      </c>
      <c r="D121" s="147">
        <v>106535</v>
      </c>
      <c r="E121" s="147">
        <f>COUNTIF($B$4:B121,B121)</f>
        <v>24</v>
      </c>
      <c r="F121" s="147">
        <v>1</v>
      </c>
      <c r="G121" s="147">
        <v>20</v>
      </c>
      <c r="H121" s="147">
        <v>285</v>
      </c>
      <c r="I121" s="59" t="str">
        <f>IFERROR(VLOOKUP(D121,ITEM!A:B,2,0)&amp;" X"&amp;F121,"아이템값 없음")</f>
        <v>뇌조의 연민 X1</v>
      </c>
      <c r="J121" s="5" t="s">
        <v>13</v>
      </c>
      <c r="K121" s="147" t="s">
        <v>745</v>
      </c>
    </row>
    <row r="122" spans="1:11">
      <c r="A122" s="147">
        <f>100000+B122*ID규칙_보상_그룹_단위+C122*ID규칙_요일_단위+COUNTIFS($B$4:B122,B122,$C$4:C122,C122)</f>
        <v>100625</v>
      </c>
      <c r="B122" s="65">
        <v>6</v>
      </c>
      <c r="C122" s="147">
        <v>0</v>
      </c>
      <c r="D122" s="147">
        <v>107535</v>
      </c>
      <c r="E122" s="147">
        <f>COUNTIF($B$4:B122,B122)</f>
        <v>25</v>
      </c>
      <c r="F122" s="147">
        <v>1</v>
      </c>
      <c r="G122" s="147">
        <v>20</v>
      </c>
      <c r="H122" s="147">
        <v>285</v>
      </c>
      <c r="I122" s="59" t="str">
        <f>IFERROR(VLOOKUP(D122,ITEM!A:B,2,0)&amp;" X"&amp;F122,"아이템값 없음")</f>
        <v>번개 재앙의 생존자 X1</v>
      </c>
      <c r="J122" s="5" t="s">
        <v>13</v>
      </c>
      <c r="K122" s="147" t="s">
        <v>745</v>
      </c>
    </row>
    <row r="123" spans="1:11">
      <c r="A123" s="147">
        <f>100000+B123*ID규칙_보상_그룹_단위+C123*ID규칙_요일_단위+COUNTIFS($B$4:B123,B123,$C$4:C123,C123)</f>
        <v>100626</v>
      </c>
      <c r="B123" s="65">
        <v>6</v>
      </c>
      <c r="C123" s="147">
        <v>0</v>
      </c>
      <c r="D123" s="147">
        <v>108535</v>
      </c>
      <c r="E123" s="147">
        <f>COUNTIF($B$4:B123,B123)</f>
        <v>26</v>
      </c>
      <c r="F123" s="147">
        <v>1</v>
      </c>
      <c r="G123" s="147">
        <v>20</v>
      </c>
      <c r="H123" s="147">
        <v>285</v>
      </c>
      <c r="I123" s="59" t="str">
        <f>IFERROR(VLOOKUP(D123,ITEM!A:B,2,0)&amp;" X"&amp;F123,"아이템값 없음")</f>
        <v>뇌정의 시계 X1</v>
      </c>
      <c r="J123" s="5" t="s">
        <v>13</v>
      </c>
      <c r="K123" s="147" t="s">
        <v>745</v>
      </c>
    </row>
    <row r="124" spans="1:11">
      <c r="A124" s="147">
        <f>100000+B124*ID규칙_보상_그룹_단위+C124*ID규칙_요일_단위+COUNTIFS($B$4:B124,B124,$C$4:C124,C124)</f>
        <v>100627</v>
      </c>
      <c r="B124" s="65">
        <v>6</v>
      </c>
      <c r="C124" s="147">
        <v>0</v>
      </c>
      <c r="D124" s="147">
        <v>109535</v>
      </c>
      <c r="E124" s="147">
        <f>COUNTIF($B$4:B124,B124)</f>
        <v>27</v>
      </c>
      <c r="F124" s="147">
        <v>1</v>
      </c>
      <c r="G124" s="147">
        <v>20</v>
      </c>
      <c r="H124" s="147">
        <v>285</v>
      </c>
      <c r="I124" s="59" t="str">
        <f>IFERROR(VLOOKUP(D124,ITEM!A:B,2,0)&amp;" X"&amp;F124,"아이템값 없음")</f>
        <v>낙뢰의 흉조 X1</v>
      </c>
      <c r="J124" s="5" t="s">
        <v>13</v>
      </c>
      <c r="K124" s="147" t="s">
        <v>745</v>
      </c>
    </row>
    <row r="125" spans="1:11">
      <c r="A125" s="147">
        <f>100000+B125*ID규칙_보상_그룹_단위+C125*ID규칙_요일_단위+COUNTIFS($B$4:B125,B125,$C$4:C125,C125)</f>
        <v>100628</v>
      </c>
      <c r="B125" s="65">
        <v>6</v>
      </c>
      <c r="C125" s="147">
        <v>0</v>
      </c>
      <c r="D125" s="147">
        <v>110543</v>
      </c>
      <c r="E125" s="147">
        <f>COUNTIF($B$4:B125,B125)</f>
        <v>28</v>
      </c>
      <c r="F125" s="147">
        <v>1</v>
      </c>
      <c r="G125" s="147">
        <v>20</v>
      </c>
      <c r="H125" s="147">
        <v>285</v>
      </c>
      <c r="I125" s="59" t="str">
        <f>IFERROR(VLOOKUP(D125,ITEM!A:B,2,0)&amp;" X"&amp;F125,"아이템값 없음")</f>
        <v>번개를 부르는 모자 X1</v>
      </c>
      <c r="J125" s="5" t="s">
        <v>13</v>
      </c>
      <c r="K125" s="147" t="s">
        <v>745</v>
      </c>
    </row>
    <row r="126" spans="1:11">
      <c r="A126" s="147">
        <f>100000+B126*ID규칙_보상_그룹_단위+C126*ID규칙_요일_단위+COUNTIFS($B$4:B126,B126,$C$4:C126,C126)</f>
        <v>100629</v>
      </c>
      <c r="B126" s="65">
        <v>6</v>
      </c>
      <c r="C126" s="147">
        <v>0</v>
      </c>
      <c r="D126" s="147">
        <v>106436</v>
      </c>
      <c r="E126" s="147">
        <f>COUNTIF($B$4:B126,B126)</f>
        <v>29</v>
      </c>
      <c r="F126" s="147">
        <v>1</v>
      </c>
      <c r="G126" s="147">
        <v>20</v>
      </c>
      <c r="H126" s="147">
        <v>286</v>
      </c>
      <c r="I126" s="59" t="str">
        <f>IFERROR(VLOOKUP(D126,ITEM!A:B,2,0)&amp;" X"&amp;F126,"아이템값 없음")</f>
        <v>뇌전 정복자의 마음 X1</v>
      </c>
      <c r="J126" s="5" t="s">
        <v>13</v>
      </c>
      <c r="K126" s="147" t="s">
        <v>745</v>
      </c>
    </row>
    <row r="127" spans="1:11">
      <c r="A127" s="147">
        <f>100000+B127*ID규칙_보상_그룹_단위+C127*ID규칙_요일_단위+COUNTIFS($B$4:B127,B127,$C$4:C127,C127)</f>
        <v>100630</v>
      </c>
      <c r="B127" s="65">
        <v>6</v>
      </c>
      <c r="C127" s="147">
        <v>0</v>
      </c>
      <c r="D127" s="147">
        <v>110445</v>
      </c>
      <c r="E127" s="147">
        <f>COUNTIF($B$4:B127,B127)</f>
        <v>30</v>
      </c>
      <c r="F127" s="147">
        <v>1</v>
      </c>
      <c r="G127" s="147">
        <v>20</v>
      </c>
      <c r="H127" s="147">
        <v>286</v>
      </c>
      <c r="I127" s="59" t="str">
        <f>IFERROR(VLOOKUP(D127,ITEM!A:B,2,0)&amp;" X"&amp;F127,"아이템값 없음")</f>
        <v>뇌전 정복자의 깃털 X1</v>
      </c>
      <c r="J127" s="5" t="s">
        <v>13</v>
      </c>
      <c r="K127" s="147" t="s">
        <v>745</v>
      </c>
    </row>
    <row r="128" spans="1:11">
      <c r="A128" s="147">
        <f>100000+B128*ID규칙_보상_그룹_단위+C128*ID규칙_요일_단위+COUNTIFS($B$4:B128,B128,$C$4:C128,C128)</f>
        <v>100631</v>
      </c>
      <c r="B128" s="65">
        <v>6</v>
      </c>
      <c r="C128" s="147">
        <v>0</v>
      </c>
      <c r="D128" s="147">
        <v>106438</v>
      </c>
      <c r="E128" s="147">
        <f>COUNTIF($B$4:B128,B128)</f>
        <v>31</v>
      </c>
      <c r="F128" s="147">
        <v>1</v>
      </c>
      <c r="G128" s="147">
        <v>20</v>
      </c>
      <c r="H128" s="147">
        <v>286</v>
      </c>
      <c r="I128" s="59" t="str">
        <f>IFERROR(VLOOKUP(D128,ITEM!A:B,2,0)&amp;" X"&amp;F128,"아이템값 없음")</f>
        <v>뇌전 정복자의 시계 X1</v>
      </c>
      <c r="J128" s="5" t="s">
        <v>13</v>
      </c>
      <c r="K128" s="147" t="s">
        <v>745</v>
      </c>
    </row>
    <row r="129" spans="1:11">
      <c r="A129" s="147">
        <f>100000+B129*ID규칙_보상_그룹_단위+C129*ID규칙_요일_단위+COUNTIFS($B$4:B129,B129,$C$4:C129,C129)</f>
        <v>100632</v>
      </c>
      <c r="B129" s="65">
        <v>6</v>
      </c>
      <c r="C129" s="147">
        <v>0</v>
      </c>
      <c r="D129" s="147">
        <v>107437</v>
      </c>
      <c r="E129" s="147">
        <f>COUNTIF($B$4:B129,B129)</f>
        <v>32</v>
      </c>
      <c r="F129" s="147">
        <v>1</v>
      </c>
      <c r="G129" s="147">
        <v>20</v>
      </c>
      <c r="H129" s="147">
        <v>286</v>
      </c>
      <c r="I129" s="59" t="str">
        <f>IFERROR(VLOOKUP(D129,ITEM!A:B,2,0)&amp;" X"&amp;F129,"아이템값 없음")</f>
        <v>뇌전 정복자의 술잔 X1</v>
      </c>
      <c r="J129" s="5" t="s">
        <v>13</v>
      </c>
      <c r="K129" s="147" t="s">
        <v>745</v>
      </c>
    </row>
    <row r="130" spans="1:11">
      <c r="A130" s="147">
        <f>100000+B130*ID규칙_보상_그룹_단위+C130*ID규칙_요일_단위+COUNTIFS($B$4:B130,B130,$C$4:C130,C130)</f>
        <v>100633</v>
      </c>
      <c r="B130" s="65">
        <v>6</v>
      </c>
      <c r="C130" s="147">
        <v>0</v>
      </c>
      <c r="D130" s="147">
        <v>108437</v>
      </c>
      <c r="E130" s="147">
        <f>COUNTIF($B$4:B130,B130)</f>
        <v>33</v>
      </c>
      <c r="F130" s="147">
        <v>1</v>
      </c>
      <c r="G130" s="147">
        <v>20</v>
      </c>
      <c r="H130" s="147">
        <v>286</v>
      </c>
      <c r="I130" s="59" t="str">
        <f>IFERROR(VLOOKUP(D130,ITEM!A:B,2,0)&amp;" X"&amp;F130,"아이템값 없음")</f>
        <v>뇌전 정복자의 관 X1</v>
      </c>
      <c r="J130" s="5" t="s">
        <v>13</v>
      </c>
      <c r="K130" s="147" t="s">
        <v>745</v>
      </c>
    </row>
    <row r="131" spans="1:11">
      <c r="A131" s="147">
        <f>100000+B131*ID규칙_보상_그룹_단위+C131*ID규칙_요일_단위+COUNTIFS($B$4:B131,B131,$C$4:C131,C131)</f>
        <v>100634</v>
      </c>
      <c r="B131" s="65">
        <v>6</v>
      </c>
      <c r="C131" s="147">
        <v>0</v>
      </c>
      <c r="D131" s="147">
        <v>110544</v>
      </c>
      <c r="E131" s="147">
        <f>COUNTIF($B$4:B131,B131)</f>
        <v>34</v>
      </c>
      <c r="F131" s="147">
        <v>1</v>
      </c>
      <c r="G131" s="147">
        <v>20</v>
      </c>
      <c r="H131" s="147">
        <v>285</v>
      </c>
      <c r="I131" s="59" t="str">
        <f>IFERROR(VLOOKUP(D131,ITEM!A:B,2,0)&amp;" X"&amp;F131,"아이템값 없음")</f>
        <v>뇌전 정복자의 마음 X1</v>
      </c>
      <c r="J131" s="5" t="s">
        <v>13</v>
      </c>
      <c r="K131" s="147" t="s">
        <v>745</v>
      </c>
    </row>
    <row r="132" spans="1:11">
      <c r="A132" s="147">
        <f>100000+B132*ID규칙_보상_그룹_단위+C132*ID규칙_요일_단위+COUNTIFS($B$4:B132,B132,$C$4:C132,C132)</f>
        <v>100635</v>
      </c>
      <c r="B132" s="65">
        <v>6</v>
      </c>
      <c r="C132" s="147">
        <v>0</v>
      </c>
      <c r="D132" s="147">
        <v>106537</v>
      </c>
      <c r="E132" s="147">
        <f>COUNTIF($B$4:B132,B132)</f>
        <v>35</v>
      </c>
      <c r="F132" s="147">
        <v>1</v>
      </c>
      <c r="G132" s="147">
        <v>20</v>
      </c>
      <c r="H132" s="147">
        <v>285</v>
      </c>
      <c r="I132" s="59" t="str">
        <f>IFERROR(VLOOKUP(D132,ITEM!A:B,2,0)&amp;" X"&amp;F132,"아이템값 없음")</f>
        <v>뇌전 정복자의 깃털 X1</v>
      </c>
      <c r="J132" s="5" t="s">
        <v>13</v>
      </c>
      <c r="K132" s="147" t="s">
        <v>745</v>
      </c>
    </row>
    <row r="133" spans="1:11">
      <c r="A133" s="147">
        <f>100000+B133*ID규칙_보상_그룹_단위+C133*ID규칙_요일_단위+COUNTIFS($B$4:B133,B133,$C$4:C133,C133)</f>
        <v>100636</v>
      </c>
      <c r="B133" s="65">
        <v>6</v>
      </c>
      <c r="C133" s="147">
        <v>0</v>
      </c>
      <c r="D133" s="147">
        <v>107536</v>
      </c>
      <c r="E133" s="147">
        <f>COUNTIF($B$4:B133,B133)</f>
        <v>36</v>
      </c>
      <c r="F133" s="147">
        <v>1</v>
      </c>
      <c r="G133" s="147">
        <v>20</v>
      </c>
      <c r="H133" s="147">
        <v>285</v>
      </c>
      <c r="I133" s="59" t="str">
        <f>IFERROR(VLOOKUP(D133,ITEM!A:B,2,0)&amp;" X"&amp;F133,"아이템값 없음")</f>
        <v>뇌전 정복자의 시계 X1</v>
      </c>
      <c r="J133" s="5" t="s">
        <v>13</v>
      </c>
      <c r="K133" s="147" t="s">
        <v>745</v>
      </c>
    </row>
    <row r="134" spans="1:11">
      <c r="A134" s="147">
        <f>100000+B134*ID규칙_보상_그룹_단위+C134*ID규칙_요일_단위+COUNTIFS($B$4:B134,B134,$C$4:C134,C134)</f>
        <v>100637</v>
      </c>
      <c r="B134" s="65">
        <v>6</v>
      </c>
      <c r="C134" s="147">
        <v>0</v>
      </c>
      <c r="D134" s="147">
        <v>108536</v>
      </c>
      <c r="E134" s="147">
        <f>COUNTIF($B$4:B134,B134)</f>
        <v>37</v>
      </c>
      <c r="F134" s="147">
        <v>1</v>
      </c>
      <c r="G134" s="147">
        <v>20</v>
      </c>
      <c r="H134" s="147">
        <v>285</v>
      </c>
      <c r="I134" s="59" t="str">
        <f>IFERROR(VLOOKUP(D134,ITEM!A:B,2,0)&amp;" X"&amp;F134,"아이템값 없음")</f>
        <v>뇌전 정복자의 술잔 X1</v>
      </c>
      <c r="J134" s="5" t="s">
        <v>13</v>
      </c>
      <c r="K134" s="147" t="s">
        <v>745</v>
      </c>
    </row>
    <row r="135" spans="1:11">
      <c r="A135" s="147">
        <f>100000+B135*ID규칙_보상_그룹_단위+C135*ID규칙_요일_단위+COUNTIFS($B$4:B135,B135,$C$4:C135,C135)</f>
        <v>100638</v>
      </c>
      <c r="B135" s="65">
        <v>6</v>
      </c>
      <c r="C135" s="147">
        <v>0</v>
      </c>
      <c r="D135" s="147">
        <v>109536</v>
      </c>
      <c r="E135" s="147">
        <f>COUNTIF($B$4:B135,B135)</f>
        <v>38</v>
      </c>
      <c r="F135" s="147">
        <v>1</v>
      </c>
      <c r="G135" s="147">
        <v>20</v>
      </c>
      <c r="H135" s="147">
        <v>285</v>
      </c>
      <c r="I135" s="59" t="str">
        <f>IFERROR(VLOOKUP(D135,ITEM!A:B,2,0)&amp;" X"&amp;F135,"아이템값 없음")</f>
        <v>뇌전 정복자의 관 X1</v>
      </c>
      <c r="J135" s="5" t="s">
        <v>13</v>
      </c>
      <c r="K135" s="147" t="s">
        <v>745</v>
      </c>
    </row>
    <row r="136" spans="1:11">
      <c r="A136" s="147">
        <f>100000+B136*ID규칙_보상_그룹_단위+C136*ID규칙_요일_단위+COUNTIFS($B$4:B136,B136,$C$4:C136,C136)</f>
        <v>100701</v>
      </c>
      <c r="B136" s="65">
        <v>7</v>
      </c>
      <c r="C136" s="147">
        <v>0</v>
      </c>
      <c r="D136" s="147">
        <v>103301</v>
      </c>
      <c r="E136" s="147">
        <f>COUNTIF($B$4:B136,B136)</f>
        <v>1</v>
      </c>
      <c r="F136" s="147">
        <v>100</v>
      </c>
      <c r="G136" s="147">
        <v>21</v>
      </c>
      <c r="H136" s="147">
        <v>10000</v>
      </c>
      <c r="I136" s="59" t="str">
        <f>IFERROR(VLOOKUP(D136,ITEM!A:B,2,0)&amp;" X"&amp;F136,"아이템값 없음")</f>
        <v>모라 X100</v>
      </c>
      <c r="J136" s="5" t="s">
        <v>12</v>
      </c>
      <c r="K136" s="147" t="s">
        <v>745</v>
      </c>
    </row>
    <row r="137" spans="1:11">
      <c r="A137" s="147">
        <f>100000+B137*ID규칙_보상_그룹_단위+C137*ID규칙_요일_단위+COUNTIFS($B$4:B137,B137,$C$4:C137,C137)</f>
        <v>100702</v>
      </c>
      <c r="B137" s="65">
        <v>7</v>
      </c>
      <c r="C137" s="147">
        <v>0</v>
      </c>
      <c r="D137" s="147">
        <v>102301</v>
      </c>
      <c r="E137" s="147">
        <f>COUNTIF($B$4:B137,B137)</f>
        <v>2</v>
      </c>
      <c r="F137" s="147">
        <v>2525</v>
      </c>
      <c r="G137" s="147">
        <v>22</v>
      </c>
      <c r="H137" s="147">
        <v>10000</v>
      </c>
      <c r="I137" s="59" t="str">
        <f>IFERROR(VLOOKUP(D137,ITEM!A:B,2,0)&amp;" X"&amp;F137,"아이템값 없음")</f>
        <v>모험 경력 X2525</v>
      </c>
      <c r="J137" s="5" t="s">
        <v>12</v>
      </c>
      <c r="K137" s="147" t="s">
        <v>745</v>
      </c>
    </row>
    <row r="138" spans="1:11">
      <c r="A138" s="147">
        <f>100000+B138*ID규칙_보상_그룹_단위+C138*ID규칙_요일_단위+COUNTIFS($B$4:B138,B138,$C$4:C138,C138)</f>
        <v>100703</v>
      </c>
      <c r="B138" s="65">
        <v>7</v>
      </c>
      <c r="C138" s="147">
        <v>0</v>
      </c>
      <c r="D138" s="147">
        <v>105301</v>
      </c>
      <c r="E138" s="147">
        <f>COUNTIF($B$4:B138,B138)</f>
        <v>3</v>
      </c>
      <c r="F138" s="147">
        <v>20</v>
      </c>
      <c r="G138" s="147">
        <v>23</v>
      </c>
      <c r="H138" s="147">
        <v>10000</v>
      </c>
      <c r="I138" s="59" t="str">
        <f>IFERROR(VLOOKUP(D138,ITEM!A:B,2,0)&amp;" X"&amp;F138,"아이템값 없음")</f>
        <v>호감도 경험치 X20</v>
      </c>
      <c r="J138" s="5" t="s">
        <v>12</v>
      </c>
      <c r="K138" s="147" t="s">
        <v>745</v>
      </c>
    </row>
    <row r="139" spans="1:11">
      <c r="A139" s="147">
        <f>100000+B139*ID규칙_보상_그룹_단위+C139*ID규칙_요일_단위+COUNTIFS($B$4:B139,B139,$C$4:C139,C139)</f>
        <v>100704</v>
      </c>
      <c r="B139" s="65">
        <v>7</v>
      </c>
      <c r="C139" s="147">
        <v>0</v>
      </c>
      <c r="D139" s="147">
        <v>106303</v>
      </c>
      <c r="E139" s="147">
        <f>COUNTIF($B$4:B139,B139)</f>
        <v>4</v>
      </c>
      <c r="F139" s="147">
        <v>1</v>
      </c>
      <c r="G139" s="147">
        <v>24</v>
      </c>
      <c r="H139" s="147">
        <v>286</v>
      </c>
      <c r="I139" s="59" t="str">
        <f>IFERROR(VLOOKUP(D139,ITEM!A:B,2,0)&amp;" X"&amp;F139,"아이템값 없음")</f>
        <v>모험가의 꽃 X1</v>
      </c>
      <c r="J139" s="5" t="s">
        <v>12</v>
      </c>
      <c r="K139" s="147" t="s">
        <v>745</v>
      </c>
    </row>
    <row r="140" spans="1:11">
      <c r="A140" s="147">
        <f>100000+B140*ID규칙_보상_그룹_단위+C140*ID규칙_요일_단위+COUNTIFS($B$4:B140,B140,$C$4:C140,C140)</f>
        <v>100705</v>
      </c>
      <c r="B140" s="65">
        <v>7</v>
      </c>
      <c r="C140" s="147">
        <v>0</v>
      </c>
      <c r="D140" s="147">
        <v>107303</v>
      </c>
      <c r="E140" s="147">
        <f>COUNTIF($B$4:B140,B140)</f>
        <v>5</v>
      </c>
      <c r="F140" s="147">
        <v>1</v>
      </c>
      <c r="G140" s="147">
        <v>24</v>
      </c>
      <c r="H140" s="147">
        <v>286</v>
      </c>
      <c r="I140" s="59" t="str">
        <f>IFERROR(VLOOKUP(D140,ITEM!A:B,2,0)&amp;" X"&amp;F140,"아이템값 없음")</f>
        <v>모험가의 꽁지 깃털 X1</v>
      </c>
      <c r="J140" s="5" t="s">
        <v>12</v>
      </c>
      <c r="K140" s="147" t="s">
        <v>745</v>
      </c>
    </row>
    <row r="141" spans="1:11">
      <c r="A141" s="147">
        <f>100000+B141*ID규칙_보상_그룹_단위+C141*ID규칙_요일_단위+COUNTIFS($B$4:B141,B141,$C$4:C141,C141)</f>
        <v>100706</v>
      </c>
      <c r="B141" s="65">
        <v>7</v>
      </c>
      <c r="C141" s="147">
        <v>0</v>
      </c>
      <c r="D141" s="147">
        <v>108303</v>
      </c>
      <c r="E141" s="147">
        <f>COUNTIF($B$4:B141,B141)</f>
        <v>6</v>
      </c>
      <c r="F141" s="147">
        <v>1</v>
      </c>
      <c r="G141" s="147">
        <v>24</v>
      </c>
      <c r="H141" s="147">
        <v>286</v>
      </c>
      <c r="I141" s="59" t="str">
        <f>IFERROR(VLOOKUP(D141,ITEM!A:B,2,0)&amp;" X"&amp;F141,"아이템값 없음")</f>
        <v>모험가의 회중시계 X1</v>
      </c>
      <c r="J141" s="5" t="s">
        <v>12</v>
      </c>
      <c r="K141" s="147" t="s">
        <v>745</v>
      </c>
    </row>
    <row r="142" spans="1:11">
      <c r="A142" s="147">
        <f>100000+B142*ID규칙_보상_그룹_단위+C142*ID규칙_요일_단위+COUNTIFS($B$4:B142,B142,$C$4:C142,C142)</f>
        <v>100707</v>
      </c>
      <c r="B142" s="65">
        <v>7</v>
      </c>
      <c r="C142" s="147">
        <v>0</v>
      </c>
      <c r="D142" s="147">
        <v>109303</v>
      </c>
      <c r="E142" s="147">
        <f>COUNTIF($B$4:B142,B142)</f>
        <v>7</v>
      </c>
      <c r="F142" s="147">
        <v>1</v>
      </c>
      <c r="G142" s="147">
        <v>24</v>
      </c>
      <c r="H142" s="147">
        <v>286</v>
      </c>
      <c r="I142" s="59" t="str">
        <f>IFERROR(VLOOKUP(D142,ITEM!A:B,2,0)&amp;" X"&amp;F142,"아이템값 없음")</f>
        <v>모험가의 황금잔 X1</v>
      </c>
      <c r="J142" s="5" t="s">
        <v>12</v>
      </c>
      <c r="K142" s="147" t="s">
        <v>745</v>
      </c>
    </row>
    <row r="143" spans="1:11">
      <c r="A143" s="147">
        <f>100000+B143*ID규칙_보상_그룹_단위+C143*ID규칙_요일_단위+COUNTIFS($B$4:B143,B143,$C$4:C143,C143)</f>
        <v>100708</v>
      </c>
      <c r="B143" s="65">
        <v>7</v>
      </c>
      <c r="C143" s="147">
        <v>0</v>
      </c>
      <c r="D143" s="147">
        <v>110303</v>
      </c>
      <c r="E143" s="147">
        <f>COUNTIF($B$4:B143,B143)</f>
        <v>8</v>
      </c>
      <c r="F143" s="147">
        <v>1</v>
      </c>
      <c r="G143" s="147">
        <v>24</v>
      </c>
      <c r="H143" s="147">
        <v>286</v>
      </c>
      <c r="I143" s="59" t="str">
        <f>IFERROR(VLOOKUP(D143,ITEM!A:B,2,0)&amp;" X"&amp;F143,"아이템값 없음")</f>
        <v>모험가의 머리띠 X1</v>
      </c>
      <c r="J143" s="5" t="s">
        <v>12</v>
      </c>
      <c r="K143" s="147" t="s">
        <v>745</v>
      </c>
    </row>
    <row r="144" spans="1:11">
      <c r="A144" s="147">
        <f>100000+B144*ID규칙_보상_그룹_단위+C144*ID규칙_요일_단위+COUNTIFS($B$4:B144,B144,$C$4:C144,C144)</f>
        <v>100709</v>
      </c>
      <c r="B144" s="65">
        <v>7</v>
      </c>
      <c r="C144" s="147">
        <v>0</v>
      </c>
      <c r="D144" s="147">
        <v>106310</v>
      </c>
      <c r="E144" s="147">
        <f>COUNTIF($B$4:B144,B144)</f>
        <v>9</v>
      </c>
      <c r="F144" s="147">
        <v>1</v>
      </c>
      <c r="G144" s="147">
        <v>24</v>
      </c>
      <c r="H144" s="147">
        <v>286</v>
      </c>
      <c r="I144" s="59" t="str">
        <f>IFERROR(VLOOKUP(D144,ITEM!A:B,2,0)&amp;" X"&amp;F144,"아이템값 없음")</f>
        <v>옛 벗의 마음 X1</v>
      </c>
      <c r="J144" s="5" t="s">
        <v>12</v>
      </c>
      <c r="K144" s="147" t="s">
        <v>745</v>
      </c>
    </row>
    <row r="145" spans="1:11">
      <c r="A145" s="147">
        <f>100000+B145*ID규칙_보상_그룹_단위+C145*ID규칙_요일_단위+COUNTIFS($B$4:B145,B145,$C$4:C145,C145)</f>
        <v>100710</v>
      </c>
      <c r="B145" s="65">
        <v>7</v>
      </c>
      <c r="C145" s="147">
        <v>0</v>
      </c>
      <c r="D145" s="147">
        <v>107310</v>
      </c>
      <c r="E145" s="147">
        <f>COUNTIF($B$4:B145,B145)</f>
        <v>10</v>
      </c>
      <c r="F145" s="147">
        <v>1</v>
      </c>
      <c r="G145" s="147">
        <v>24</v>
      </c>
      <c r="H145" s="147">
        <v>286</v>
      </c>
      <c r="I145" s="59" t="str">
        <f>IFERROR(VLOOKUP(D145,ITEM!A:B,2,0)&amp;" X"&amp;F145,"아이템값 없음")</f>
        <v>귀향의 깃털 X1</v>
      </c>
      <c r="J145" s="5" t="s">
        <v>12</v>
      </c>
      <c r="K145" s="147" t="s">
        <v>745</v>
      </c>
    </row>
    <row r="146" spans="1:11">
      <c r="A146" s="147">
        <f>100000+B146*ID규칙_보상_그룹_단위+C146*ID규칙_요일_단위+COUNTIFS($B$4:B146,B146,$C$4:C146,C146)</f>
        <v>100711</v>
      </c>
      <c r="B146" s="65">
        <v>7</v>
      </c>
      <c r="C146" s="147">
        <v>0</v>
      </c>
      <c r="D146" s="147">
        <v>108310</v>
      </c>
      <c r="E146" s="147">
        <f>COUNTIF($B$4:B146,B146)</f>
        <v>11</v>
      </c>
      <c r="F146" s="147">
        <v>1</v>
      </c>
      <c r="G146" s="147">
        <v>24</v>
      </c>
      <c r="H146" s="147">
        <v>286</v>
      </c>
      <c r="I146" s="59" t="str">
        <f>IFERROR(VLOOKUP(D146,ITEM!A:B,2,0)&amp;" X"&amp;F146,"아이템값 없음")</f>
        <v>빛을 좇는 돌 X1</v>
      </c>
      <c r="J146" s="5" t="s">
        <v>12</v>
      </c>
      <c r="K146" s="147" t="s">
        <v>745</v>
      </c>
    </row>
    <row r="147" spans="1:11">
      <c r="A147" s="147">
        <f>100000+B147*ID규칙_보상_그룹_단위+C147*ID규칙_요일_단위+COUNTIFS($B$4:B147,B147,$C$4:C147,C147)</f>
        <v>100712</v>
      </c>
      <c r="B147" s="65">
        <v>7</v>
      </c>
      <c r="C147" s="147">
        <v>0</v>
      </c>
      <c r="D147" s="147">
        <v>109310</v>
      </c>
      <c r="E147" s="147">
        <f>COUNTIF($B$4:B147,B147)</f>
        <v>12</v>
      </c>
      <c r="F147" s="147">
        <v>1</v>
      </c>
      <c r="G147" s="147">
        <v>24</v>
      </c>
      <c r="H147" s="147">
        <v>286</v>
      </c>
      <c r="I147" s="59" t="str">
        <f>IFERROR(VLOOKUP(D147,ITEM!A:B,2,0)&amp;" X"&amp;F147,"아이템값 없음")</f>
        <v>이국의 술잔 X1</v>
      </c>
      <c r="J147" s="5" t="s">
        <v>12</v>
      </c>
      <c r="K147" s="147" t="s">
        <v>745</v>
      </c>
    </row>
    <row r="148" spans="1:11">
      <c r="A148" s="147">
        <f>100000+B148*ID규칙_보상_그룹_단위+C148*ID규칙_요일_단위+COUNTIFS($B$4:B148,B148,$C$4:C148,C148)</f>
        <v>100713</v>
      </c>
      <c r="B148" s="65">
        <v>7</v>
      </c>
      <c r="C148" s="147">
        <v>0</v>
      </c>
      <c r="D148" s="147">
        <v>110310</v>
      </c>
      <c r="E148" s="147">
        <f>COUNTIF($B$4:B148,B148)</f>
        <v>13</v>
      </c>
      <c r="F148" s="147">
        <v>1</v>
      </c>
      <c r="G148" s="147">
        <v>24</v>
      </c>
      <c r="H148" s="147">
        <v>286</v>
      </c>
      <c r="I148" s="59" t="str">
        <f>IFERROR(VLOOKUP(D148,ITEM!A:B,2,0)&amp;" X"&amp;F148,"아이템값 없음")</f>
        <v>이별의 모자 X1</v>
      </c>
      <c r="J148" s="5" t="s">
        <v>12</v>
      </c>
      <c r="K148" s="147" t="s">
        <v>745</v>
      </c>
    </row>
    <row r="149" spans="1:11">
      <c r="A149" s="147">
        <f>100000+B149*ID규칙_보상_그룹_단위+C149*ID규칙_요일_단위+COUNTIFS($B$4:B149,B149,$C$4:C149,C149)</f>
        <v>100714</v>
      </c>
      <c r="B149" s="65">
        <v>7</v>
      </c>
      <c r="C149" s="147">
        <v>0</v>
      </c>
      <c r="D149" s="147">
        <v>106411</v>
      </c>
      <c r="E149" s="147">
        <f>COUNTIF($B$4:B149,B149)</f>
        <v>14</v>
      </c>
      <c r="F149" s="147">
        <v>1</v>
      </c>
      <c r="G149" s="147">
        <v>24</v>
      </c>
      <c r="H149" s="147">
        <v>286</v>
      </c>
      <c r="I149" s="59" t="str">
        <f>IFERROR(VLOOKUP(D149,ITEM!A:B,2,0)&amp;" X"&amp;F149,"아이템값 없음")</f>
        <v>옛 벗의 마음 X1</v>
      </c>
      <c r="J149" s="5" t="s">
        <v>12</v>
      </c>
      <c r="K149" s="147" t="s">
        <v>745</v>
      </c>
    </row>
    <row r="150" spans="1:11">
      <c r="A150" s="147">
        <f>100000+B150*ID규칙_보상_그룹_단위+C150*ID규칙_요일_단위+COUNTIFS($B$4:B150,B150,$C$4:C150,C150)</f>
        <v>100715</v>
      </c>
      <c r="B150" s="65">
        <v>7</v>
      </c>
      <c r="C150" s="147">
        <v>0</v>
      </c>
      <c r="D150" s="147">
        <v>107411</v>
      </c>
      <c r="E150" s="147">
        <f>COUNTIF($B$4:B150,B150)</f>
        <v>15</v>
      </c>
      <c r="F150" s="147">
        <v>1</v>
      </c>
      <c r="G150" s="147">
        <v>24</v>
      </c>
      <c r="H150" s="147">
        <v>286</v>
      </c>
      <c r="I150" s="59" t="str">
        <f>IFERROR(VLOOKUP(D150,ITEM!A:B,2,0)&amp;" X"&amp;F150,"아이템값 없음")</f>
        <v>귀향의 깃털 X1</v>
      </c>
      <c r="J150" s="5" t="s">
        <v>12</v>
      </c>
      <c r="K150" s="147" t="s">
        <v>745</v>
      </c>
    </row>
    <row r="151" spans="1:11">
      <c r="A151" s="147">
        <f>100000+B151*ID규칙_보상_그룹_단위+C151*ID규칙_요일_단위+COUNTIFS($B$4:B151,B151,$C$4:C151,C151)</f>
        <v>100716</v>
      </c>
      <c r="B151" s="65">
        <v>7</v>
      </c>
      <c r="C151" s="147">
        <v>0</v>
      </c>
      <c r="D151" s="147">
        <v>108411</v>
      </c>
      <c r="E151" s="147">
        <f>COUNTIF($B$4:B151,B151)</f>
        <v>16</v>
      </c>
      <c r="F151" s="147">
        <v>1</v>
      </c>
      <c r="G151" s="147">
        <v>24</v>
      </c>
      <c r="H151" s="147">
        <v>286</v>
      </c>
      <c r="I151" s="59" t="str">
        <f>IFERROR(VLOOKUP(D151,ITEM!A:B,2,0)&amp;" X"&amp;F151,"아이템값 없음")</f>
        <v>빛을 좇는 돌 X1</v>
      </c>
      <c r="J151" s="5" t="s">
        <v>12</v>
      </c>
      <c r="K151" s="147" t="s">
        <v>745</v>
      </c>
    </row>
    <row r="152" spans="1:11">
      <c r="A152" s="147">
        <f>100000+B152*ID규칙_보상_그룹_단위+C152*ID규칙_요일_단위+COUNTIFS($B$4:B152,B152,$C$4:C152,C152)</f>
        <v>100717</v>
      </c>
      <c r="B152" s="65">
        <v>7</v>
      </c>
      <c r="C152" s="147">
        <v>0</v>
      </c>
      <c r="D152" s="147">
        <v>109411</v>
      </c>
      <c r="E152" s="147">
        <f>COUNTIF($B$4:B152,B152)</f>
        <v>17</v>
      </c>
      <c r="F152" s="147">
        <v>1</v>
      </c>
      <c r="G152" s="147">
        <v>24</v>
      </c>
      <c r="H152" s="147">
        <v>286</v>
      </c>
      <c r="I152" s="59" t="str">
        <f>IFERROR(VLOOKUP(D152,ITEM!A:B,2,0)&amp;" X"&amp;F152,"아이템값 없음")</f>
        <v>이국의 술잔 X1</v>
      </c>
      <c r="J152" s="5" t="s">
        <v>12</v>
      </c>
      <c r="K152" s="147" t="s">
        <v>745</v>
      </c>
    </row>
    <row r="153" spans="1:11">
      <c r="A153" s="147">
        <f>100000+B153*ID규칙_보상_그룹_단위+C153*ID규칙_요일_단위+COUNTIFS($B$4:B153,B153,$C$4:C153,C153)</f>
        <v>100718</v>
      </c>
      <c r="B153" s="65">
        <v>7</v>
      </c>
      <c r="C153" s="147">
        <v>0</v>
      </c>
      <c r="D153" s="147">
        <v>110411</v>
      </c>
      <c r="E153" s="147">
        <f>COUNTIF($B$4:B153,B153)</f>
        <v>18</v>
      </c>
      <c r="F153" s="147">
        <v>1</v>
      </c>
      <c r="G153" s="147">
        <v>24</v>
      </c>
      <c r="H153" s="147">
        <v>286</v>
      </c>
      <c r="I153" s="59" t="str">
        <f>IFERROR(VLOOKUP(D153,ITEM!A:B,2,0)&amp;" X"&amp;F153,"아이템값 없음")</f>
        <v>이별의 모자 X1</v>
      </c>
      <c r="J153" s="5" t="s">
        <v>12</v>
      </c>
      <c r="K153" s="147" t="s">
        <v>745</v>
      </c>
    </row>
    <row r="154" spans="1:11">
      <c r="A154" s="147">
        <f>100000+B154*ID규칙_보상_그룹_단위+C154*ID규칙_요일_단위+COUNTIFS($B$4:B154,B154,$C$4:C154,C154)</f>
        <v>100719</v>
      </c>
      <c r="B154" s="65">
        <v>7</v>
      </c>
      <c r="C154" s="147">
        <v>0</v>
      </c>
      <c r="D154" s="147">
        <v>106434</v>
      </c>
      <c r="E154" s="147">
        <f>COUNTIF($B$4:B154,B154)</f>
        <v>19</v>
      </c>
      <c r="F154" s="147">
        <v>1</v>
      </c>
      <c r="G154" s="147">
        <v>24</v>
      </c>
      <c r="H154" s="147">
        <v>286</v>
      </c>
      <c r="I154" s="59" t="str">
        <f>IFERROR(VLOOKUP(D154,ITEM!A:B,2,0)&amp;" X"&amp;F154,"아이템값 없음")</f>
        <v>뇌조의 연민 X1</v>
      </c>
      <c r="J154" s="5" t="s">
        <v>12</v>
      </c>
      <c r="K154" s="147" t="s">
        <v>745</v>
      </c>
    </row>
    <row r="155" spans="1:11">
      <c r="A155" s="147">
        <f>100000+B155*ID규칙_보상_그룹_단위+C155*ID규칙_요일_단위+COUNTIFS($B$4:B155,B155,$C$4:C155,C155)</f>
        <v>100720</v>
      </c>
      <c r="B155" s="65">
        <v>7</v>
      </c>
      <c r="C155" s="147">
        <v>0</v>
      </c>
      <c r="D155" s="147">
        <v>107434</v>
      </c>
      <c r="E155" s="147">
        <f>COUNTIF($B$4:B155,B155)</f>
        <v>20</v>
      </c>
      <c r="F155" s="147">
        <v>1</v>
      </c>
      <c r="G155" s="147">
        <v>24</v>
      </c>
      <c r="H155" s="147">
        <v>286</v>
      </c>
      <c r="I155" s="59" t="str">
        <f>IFERROR(VLOOKUP(D155,ITEM!A:B,2,0)&amp;" X"&amp;F155,"아이템값 없음")</f>
        <v>번개 재앙의 생존자 X1</v>
      </c>
      <c r="J155" s="5" t="s">
        <v>12</v>
      </c>
      <c r="K155" s="147" t="s">
        <v>745</v>
      </c>
    </row>
    <row r="156" spans="1:11">
      <c r="A156" s="147">
        <f>100000+B156*ID규칙_보상_그룹_단위+C156*ID규칙_요일_단위+COUNTIFS($B$4:B156,B156,$C$4:C156,C156)</f>
        <v>100721</v>
      </c>
      <c r="B156" s="65">
        <v>7</v>
      </c>
      <c r="C156" s="147">
        <v>0</v>
      </c>
      <c r="D156" s="147">
        <v>108434</v>
      </c>
      <c r="E156" s="147">
        <f>COUNTIF($B$4:B156,B156)</f>
        <v>21</v>
      </c>
      <c r="F156" s="147">
        <v>1</v>
      </c>
      <c r="G156" s="147">
        <v>24</v>
      </c>
      <c r="H156" s="147">
        <v>286</v>
      </c>
      <c r="I156" s="59" t="str">
        <f>IFERROR(VLOOKUP(D156,ITEM!A:B,2,0)&amp;" X"&amp;F156,"아이템값 없음")</f>
        <v>뇌정의 시계 X1</v>
      </c>
      <c r="J156" s="5" t="s">
        <v>12</v>
      </c>
      <c r="K156" s="147" t="s">
        <v>745</v>
      </c>
    </row>
    <row r="157" spans="1:11">
      <c r="A157" s="147">
        <f>100000+B157*ID규칙_보상_그룹_단위+C157*ID규칙_요일_단위+COUNTIFS($B$4:B157,B157,$C$4:C157,C157)</f>
        <v>100722</v>
      </c>
      <c r="B157" s="65">
        <v>7</v>
      </c>
      <c r="C157" s="147">
        <v>0</v>
      </c>
      <c r="D157" s="147">
        <v>109434</v>
      </c>
      <c r="E157" s="147">
        <f>COUNTIF($B$4:B157,B157)</f>
        <v>22</v>
      </c>
      <c r="F157" s="147">
        <v>1</v>
      </c>
      <c r="G157" s="147">
        <v>24</v>
      </c>
      <c r="H157" s="147">
        <v>286</v>
      </c>
      <c r="I157" s="59" t="str">
        <f>IFERROR(VLOOKUP(D157,ITEM!A:B,2,0)&amp;" X"&amp;F157,"아이템값 없음")</f>
        <v>낙뢰의 흉조 X1</v>
      </c>
      <c r="J157" s="5" t="s">
        <v>12</v>
      </c>
      <c r="K157" s="147" t="s">
        <v>745</v>
      </c>
    </row>
    <row r="158" spans="1:11">
      <c r="A158" s="147">
        <f>100000+B158*ID규칙_보상_그룹_단위+C158*ID규칙_요일_단위+COUNTIFS($B$4:B158,B158,$C$4:C158,C158)</f>
        <v>100723</v>
      </c>
      <c r="B158" s="65">
        <v>7</v>
      </c>
      <c r="C158" s="147">
        <v>0</v>
      </c>
      <c r="D158" s="147">
        <v>110442</v>
      </c>
      <c r="E158" s="147">
        <f>COUNTIF($B$4:B158,B158)</f>
        <v>23</v>
      </c>
      <c r="F158" s="147">
        <v>2</v>
      </c>
      <c r="G158" s="147">
        <v>24</v>
      </c>
      <c r="H158" s="147">
        <v>286</v>
      </c>
      <c r="I158" s="59" t="str">
        <f>IFERROR(VLOOKUP(D158,ITEM!A:B,2,0)&amp;" X"&amp;F158,"아이템값 없음")</f>
        <v>번개를 부르는 모자 X2</v>
      </c>
      <c r="J158" s="5" t="s">
        <v>12</v>
      </c>
      <c r="K158" s="147" t="s">
        <v>745</v>
      </c>
    </row>
    <row r="159" spans="1:11">
      <c r="A159" s="147">
        <f>100000+B159*ID규칙_보상_그룹_단위+C159*ID규칙_요일_단위+COUNTIFS($B$4:B159,B159,$C$4:C159,C159)</f>
        <v>100724</v>
      </c>
      <c r="B159" s="65">
        <v>7</v>
      </c>
      <c r="C159" s="147">
        <v>0</v>
      </c>
      <c r="D159" s="147">
        <v>106535</v>
      </c>
      <c r="E159" s="147">
        <f>COUNTIF($B$4:B159,B159)</f>
        <v>24</v>
      </c>
      <c r="F159" s="147">
        <v>3</v>
      </c>
      <c r="G159" s="147">
        <v>24</v>
      </c>
      <c r="H159" s="147">
        <v>285</v>
      </c>
      <c r="I159" s="59" t="str">
        <f>IFERROR(VLOOKUP(D159,ITEM!A:B,2,0)&amp;" X"&amp;F159,"아이템값 없음")</f>
        <v>뇌조의 연민 X3</v>
      </c>
      <c r="J159" s="5" t="s">
        <v>12</v>
      </c>
      <c r="K159" s="147" t="s">
        <v>745</v>
      </c>
    </row>
    <row r="160" spans="1:11">
      <c r="A160" s="147">
        <f>100000+B160*ID규칙_보상_그룹_단위+C160*ID규칙_요일_단위+COUNTIFS($B$4:B160,B160,$C$4:C160,C160)</f>
        <v>100725</v>
      </c>
      <c r="B160" s="65">
        <v>7</v>
      </c>
      <c r="C160" s="147">
        <v>0</v>
      </c>
      <c r="D160" s="147">
        <v>107535</v>
      </c>
      <c r="E160" s="147">
        <f>COUNTIF($B$4:B160,B160)</f>
        <v>25</v>
      </c>
      <c r="F160" s="147">
        <v>4</v>
      </c>
      <c r="G160" s="147">
        <v>24</v>
      </c>
      <c r="H160" s="147">
        <v>285</v>
      </c>
      <c r="I160" s="59" t="str">
        <f>IFERROR(VLOOKUP(D160,ITEM!A:B,2,0)&amp;" X"&amp;F160,"아이템값 없음")</f>
        <v>번개 재앙의 생존자 X4</v>
      </c>
      <c r="J160" s="5" t="s">
        <v>12</v>
      </c>
      <c r="K160" s="147" t="s">
        <v>745</v>
      </c>
    </row>
    <row r="161" spans="1:11">
      <c r="A161" s="147">
        <f>100000+B161*ID규칙_보상_그룹_단위+C161*ID규칙_요일_단위+COUNTIFS($B$4:B161,B161,$C$4:C161,C161)</f>
        <v>100726</v>
      </c>
      <c r="B161" s="65">
        <v>7</v>
      </c>
      <c r="C161" s="147">
        <v>0</v>
      </c>
      <c r="D161" s="147">
        <v>108535</v>
      </c>
      <c r="E161" s="147">
        <f>COUNTIF($B$4:B161,B161)</f>
        <v>26</v>
      </c>
      <c r="F161" s="147">
        <v>5</v>
      </c>
      <c r="G161" s="147">
        <v>24</v>
      </c>
      <c r="H161" s="147">
        <v>285</v>
      </c>
      <c r="I161" s="59" t="str">
        <f>IFERROR(VLOOKUP(D161,ITEM!A:B,2,0)&amp;" X"&amp;F161,"아이템값 없음")</f>
        <v>뇌정의 시계 X5</v>
      </c>
      <c r="J161" s="5" t="s">
        <v>12</v>
      </c>
      <c r="K161" s="147" t="s">
        <v>745</v>
      </c>
    </row>
    <row r="162" spans="1:11">
      <c r="A162" s="147">
        <f>100000+B162*ID규칙_보상_그룹_단위+C162*ID규칙_요일_단위+COUNTIFS($B$4:B162,B162,$C$4:C162,C162)</f>
        <v>100727</v>
      </c>
      <c r="B162" s="65">
        <v>7</v>
      </c>
      <c r="C162" s="147">
        <v>0</v>
      </c>
      <c r="D162" s="147">
        <v>109535</v>
      </c>
      <c r="E162" s="147">
        <f>COUNTIF($B$4:B162,B162)</f>
        <v>27</v>
      </c>
      <c r="F162" s="147">
        <v>1</v>
      </c>
      <c r="G162" s="147">
        <v>24</v>
      </c>
      <c r="H162" s="147">
        <v>285</v>
      </c>
      <c r="I162" s="59" t="str">
        <f>IFERROR(VLOOKUP(D162,ITEM!A:B,2,0)&amp;" X"&amp;F162,"아이템값 없음")</f>
        <v>낙뢰의 흉조 X1</v>
      </c>
      <c r="J162" s="5" t="s">
        <v>12</v>
      </c>
      <c r="K162" s="147" t="s">
        <v>745</v>
      </c>
    </row>
    <row r="163" spans="1:11">
      <c r="A163" s="147">
        <f>100000+B163*ID규칙_보상_그룹_단위+C163*ID규칙_요일_단위+COUNTIFS($B$4:B163,B163,$C$4:C163,C163)</f>
        <v>100728</v>
      </c>
      <c r="B163" s="65">
        <v>7</v>
      </c>
      <c r="C163" s="147">
        <v>0</v>
      </c>
      <c r="D163" s="147">
        <v>110543</v>
      </c>
      <c r="E163" s="147">
        <f>COUNTIF($B$4:B163,B163)</f>
        <v>28</v>
      </c>
      <c r="F163" s="147">
        <v>1</v>
      </c>
      <c r="G163" s="147">
        <v>24</v>
      </c>
      <c r="H163" s="147">
        <v>285</v>
      </c>
      <c r="I163" s="59" t="str">
        <f>IFERROR(VLOOKUP(D163,ITEM!A:B,2,0)&amp;" X"&amp;F163,"아이템값 없음")</f>
        <v>번개를 부르는 모자 X1</v>
      </c>
      <c r="J163" s="5" t="s">
        <v>12</v>
      </c>
      <c r="K163" s="147" t="s">
        <v>745</v>
      </c>
    </row>
    <row r="164" spans="1:11">
      <c r="A164" s="147">
        <f>100000+B164*ID규칙_보상_그룹_단위+C164*ID규칙_요일_단위+COUNTIFS($B$4:B164,B164,$C$4:C164,C164)</f>
        <v>100729</v>
      </c>
      <c r="B164" s="65">
        <v>7</v>
      </c>
      <c r="C164" s="147">
        <v>0</v>
      </c>
      <c r="D164" s="147">
        <v>106436</v>
      </c>
      <c r="E164" s="147">
        <f>COUNTIF($B$4:B164,B164)</f>
        <v>29</v>
      </c>
      <c r="F164" s="147">
        <v>1</v>
      </c>
      <c r="G164" s="147">
        <v>24</v>
      </c>
      <c r="H164" s="147">
        <v>286</v>
      </c>
      <c r="I164" s="59" t="str">
        <f>IFERROR(VLOOKUP(D164,ITEM!A:B,2,0)&amp;" X"&amp;F164,"아이템값 없음")</f>
        <v>뇌전 정복자의 마음 X1</v>
      </c>
      <c r="J164" s="5" t="s">
        <v>12</v>
      </c>
      <c r="K164" s="147" t="s">
        <v>745</v>
      </c>
    </row>
    <row r="165" spans="1:11">
      <c r="A165" s="147">
        <f>100000+B165*ID규칙_보상_그룹_단위+C165*ID규칙_요일_단위+COUNTIFS($B$4:B165,B165,$C$4:C165,C165)</f>
        <v>100730</v>
      </c>
      <c r="B165" s="65">
        <v>7</v>
      </c>
      <c r="C165" s="147">
        <v>0</v>
      </c>
      <c r="D165" s="147">
        <v>110445</v>
      </c>
      <c r="E165" s="147">
        <f>COUNTIF($B$4:B165,B165)</f>
        <v>30</v>
      </c>
      <c r="F165" s="147">
        <v>1</v>
      </c>
      <c r="G165" s="147">
        <v>24</v>
      </c>
      <c r="H165" s="147">
        <v>286</v>
      </c>
      <c r="I165" s="59" t="str">
        <f>IFERROR(VLOOKUP(D165,ITEM!A:B,2,0)&amp;" X"&amp;F165,"아이템값 없음")</f>
        <v>뇌전 정복자의 깃털 X1</v>
      </c>
      <c r="J165" s="5" t="s">
        <v>12</v>
      </c>
      <c r="K165" s="147" t="s">
        <v>745</v>
      </c>
    </row>
    <row r="166" spans="1:11">
      <c r="A166" s="147">
        <f>100000+B166*ID규칙_보상_그룹_단위+C166*ID규칙_요일_단위+COUNTIFS($B$4:B166,B166,$C$4:C166,C166)</f>
        <v>100731</v>
      </c>
      <c r="B166" s="65">
        <v>7</v>
      </c>
      <c r="C166" s="147">
        <v>0</v>
      </c>
      <c r="D166" s="147">
        <v>106438</v>
      </c>
      <c r="E166" s="147">
        <f>COUNTIF($B$4:B166,B166)</f>
        <v>31</v>
      </c>
      <c r="F166" s="147">
        <v>1</v>
      </c>
      <c r="G166" s="147">
        <v>24</v>
      </c>
      <c r="H166" s="147">
        <v>286</v>
      </c>
      <c r="I166" s="59" t="str">
        <f>IFERROR(VLOOKUP(D166,ITEM!A:B,2,0)&amp;" X"&amp;F166,"아이템값 없음")</f>
        <v>뇌전 정복자의 시계 X1</v>
      </c>
      <c r="J166" s="5" t="s">
        <v>12</v>
      </c>
      <c r="K166" s="147" t="s">
        <v>745</v>
      </c>
    </row>
    <row r="167" spans="1:11">
      <c r="A167" s="147">
        <f>100000+B167*ID규칙_보상_그룹_단위+C167*ID규칙_요일_단위+COUNTIFS($B$4:B167,B167,$C$4:C167,C167)</f>
        <v>100732</v>
      </c>
      <c r="B167" s="65">
        <v>7</v>
      </c>
      <c r="C167" s="147">
        <v>0</v>
      </c>
      <c r="D167" s="147">
        <v>107437</v>
      </c>
      <c r="E167" s="147">
        <f>COUNTIF($B$4:B167,B167)</f>
        <v>32</v>
      </c>
      <c r="F167" s="147">
        <v>1</v>
      </c>
      <c r="G167" s="147">
        <v>24</v>
      </c>
      <c r="H167" s="147">
        <v>286</v>
      </c>
      <c r="I167" s="59" t="str">
        <f>IFERROR(VLOOKUP(D167,ITEM!A:B,2,0)&amp;" X"&amp;F167,"아이템값 없음")</f>
        <v>뇌전 정복자의 술잔 X1</v>
      </c>
      <c r="J167" s="5" t="s">
        <v>12</v>
      </c>
      <c r="K167" s="147" t="s">
        <v>745</v>
      </c>
    </row>
    <row r="168" spans="1:11">
      <c r="A168" s="147">
        <f>100000+B168*ID규칙_보상_그룹_단위+C168*ID규칙_요일_단위+COUNTIFS($B$4:B168,B168,$C$4:C168,C168)</f>
        <v>100733</v>
      </c>
      <c r="B168" s="65">
        <v>7</v>
      </c>
      <c r="C168" s="147">
        <v>0</v>
      </c>
      <c r="D168" s="147">
        <v>108437</v>
      </c>
      <c r="E168" s="147">
        <f>COUNTIF($B$4:B168,B168)</f>
        <v>33</v>
      </c>
      <c r="F168" s="147">
        <v>1</v>
      </c>
      <c r="G168" s="147">
        <v>24</v>
      </c>
      <c r="H168" s="147">
        <v>286</v>
      </c>
      <c r="I168" s="59" t="str">
        <f>IFERROR(VLOOKUP(D168,ITEM!A:B,2,0)&amp;" X"&amp;F168,"아이템값 없음")</f>
        <v>뇌전 정복자의 관 X1</v>
      </c>
      <c r="J168" s="5" t="s">
        <v>12</v>
      </c>
      <c r="K168" s="147" t="s">
        <v>745</v>
      </c>
    </row>
    <row r="169" spans="1:11">
      <c r="A169" s="147">
        <f>100000+B169*ID규칙_보상_그룹_단위+C169*ID규칙_요일_단위+COUNTIFS($B$4:B169,B169,$C$4:C169,C169)</f>
        <v>100734</v>
      </c>
      <c r="B169" s="65">
        <v>7</v>
      </c>
      <c r="C169" s="147">
        <v>0</v>
      </c>
      <c r="D169" s="147">
        <v>110544</v>
      </c>
      <c r="E169" s="147">
        <f>COUNTIF($B$4:B169,B169)</f>
        <v>34</v>
      </c>
      <c r="F169" s="147">
        <v>1</v>
      </c>
      <c r="G169" s="147">
        <v>24</v>
      </c>
      <c r="H169" s="147">
        <v>285</v>
      </c>
      <c r="I169" s="59" t="str">
        <f>IFERROR(VLOOKUP(D169,ITEM!A:B,2,0)&amp;" X"&amp;F169,"아이템값 없음")</f>
        <v>뇌전 정복자의 마음 X1</v>
      </c>
      <c r="J169" s="5" t="s">
        <v>12</v>
      </c>
      <c r="K169" s="147" t="s">
        <v>745</v>
      </c>
    </row>
    <row r="170" spans="1:11">
      <c r="A170" s="147">
        <f>100000+B170*ID규칙_보상_그룹_단위+C170*ID규칙_요일_단위+COUNTIFS($B$4:B170,B170,$C$4:C170,C170)</f>
        <v>100735</v>
      </c>
      <c r="B170" s="65">
        <v>7</v>
      </c>
      <c r="C170" s="147">
        <v>0</v>
      </c>
      <c r="D170" s="147">
        <v>106537</v>
      </c>
      <c r="E170" s="147">
        <f>COUNTIF($B$4:B170,B170)</f>
        <v>35</v>
      </c>
      <c r="F170" s="147">
        <v>1</v>
      </c>
      <c r="G170" s="147">
        <v>24</v>
      </c>
      <c r="H170" s="147">
        <v>285</v>
      </c>
      <c r="I170" s="59" t="str">
        <f>IFERROR(VLOOKUP(D170,ITEM!A:B,2,0)&amp;" X"&amp;F170,"아이템값 없음")</f>
        <v>뇌전 정복자의 깃털 X1</v>
      </c>
      <c r="J170" s="5" t="s">
        <v>12</v>
      </c>
      <c r="K170" s="147" t="s">
        <v>745</v>
      </c>
    </row>
    <row r="171" spans="1:11">
      <c r="A171" s="147">
        <f>100000+B171*ID규칙_보상_그룹_단위+C171*ID규칙_요일_단위+COUNTIFS($B$4:B171,B171,$C$4:C171,C171)</f>
        <v>100736</v>
      </c>
      <c r="B171" s="65">
        <v>7</v>
      </c>
      <c r="C171" s="147">
        <v>0</v>
      </c>
      <c r="D171" s="147">
        <v>107536</v>
      </c>
      <c r="E171" s="147">
        <f>COUNTIF($B$4:B171,B171)</f>
        <v>36</v>
      </c>
      <c r="F171" s="147">
        <v>1</v>
      </c>
      <c r="G171" s="147">
        <v>24</v>
      </c>
      <c r="H171" s="147">
        <v>285</v>
      </c>
      <c r="I171" s="59" t="str">
        <f>IFERROR(VLOOKUP(D171,ITEM!A:B,2,0)&amp;" X"&amp;F171,"아이템값 없음")</f>
        <v>뇌전 정복자의 시계 X1</v>
      </c>
      <c r="J171" s="5" t="s">
        <v>12</v>
      </c>
      <c r="K171" s="147" t="s">
        <v>745</v>
      </c>
    </row>
    <row r="172" spans="1:11">
      <c r="A172" s="147">
        <f>100000+B172*ID규칙_보상_그룹_단위+C172*ID규칙_요일_단위+COUNTIFS($B$4:B172,B172,$C$4:C172,C172)</f>
        <v>100737</v>
      </c>
      <c r="B172" s="65">
        <v>7</v>
      </c>
      <c r="C172" s="147">
        <v>0</v>
      </c>
      <c r="D172" s="147">
        <v>108536</v>
      </c>
      <c r="E172" s="147">
        <f>COUNTIF($B$4:B172,B172)</f>
        <v>37</v>
      </c>
      <c r="F172" s="147">
        <v>1</v>
      </c>
      <c r="G172" s="147">
        <v>24</v>
      </c>
      <c r="H172" s="147">
        <v>285</v>
      </c>
      <c r="I172" s="59" t="str">
        <f>IFERROR(VLOOKUP(D172,ITEM!A:B,2,0)&amp;" X"&amp;F172,"아이템값 없음")</f>
        <v>뇌전 정복자의 술잔 X1</v>
      </c>
      <c r="J172" s="5" t="s">
        <v>12</v>
      </c>
      <c r="K172" s="147" t="s">
        <v>745</v>
      </c>
    </row>
    <row r="173" spans="1:11">
      <c r="A173" s="147">
        <f>100000+B173*ID규칙_보상_그룹_단위+C173*ID규칙_요일_단위+COUNTIFS($B$4:B173,B173,$C$4:C173,C173)</f>
        <v>100738</v>
      </c>
      <c r="B173" s="65">
        <v>7</v>
      </c>
      <c r="C173" s="147">
        <v>0</v>
      </c>
      <c r="D173" s="147">
        <v>109536</v>
      </c>
      <c r="E173" s="147">
        <f>COUNTIF($B$4:B173,B173)</f>
        <v>38</v>
      </c>
      <c r="F173" s="147">
        <v>1</v>
      </c>
      <c r="G173" s="147">
        <v>24</v>
      </c>
      <c r="H173" s="147">
        <v>285</v>
      </c>
      <c r="I173" s="59" t="str">
        <f>IFERROR(VLOOKUP(D173,ITEM!A:B,2,0)&amp;" X"&amp;F173,"아이템값 없음")</f>
        <v>뇌전 정복자의 관 X1</v>
      </c>
      <c r="J173" s="5" t="s">
        <v>12</v>
      </c>
      <c r="K173" s="147" t="s">
        <v>745</v>
      </c>
    </row>
    <row r="174" spans="1:11">
      <c r="A174" s="147">
        <f>100000+B174*ID규칙_보상_그룹_단위+C174*ID규칙_요일_단위+COUNTIFS($B$4:B174,B174,$C$4:C174,C174)</f>
        <v>100801</v>
      </c>
      <c r="B174" s="65">
        <v>8</v>
      </c>
      <c r="C174" s="147">
        <v>0</v>
      </c>
      <c r="D174" s="147">
        <v>103301</v>
      </c>
      <c r="E174" s="147">
        <f>COUNTIF($B$4:B174,B174)</f>
        <v>1</v>
      </c>
      <c r="F174" s="147">
        <v>100</v>
      </c>
      <c r="G174" s="147">
        <v>25</v>
      </c>
      <c r="H174" s="147">
        <v>10000</v>
      </c>
      <c r="I174" s="59" t="str">
        <f>IFERROR(VLOOKUP(D174,ITEM!A:B,2,0)&amp;" X"&amp;F174,"아이템값 없음")</f>
        <v>모라 X100</v>
      </c>
      <c r="J174" s="5" t="s">
        <v>21</v>
      </c>
      <c r="K174" s="147" t="s">
        <v>745</v>
      </c>
    </row>
    <row r="175" spans="1:11">
      <c r="A175" s="147">
        <f>100000+B175*ID규칙_보상_그룹_단위+C175*ID규칙_요일_단위+COUNTIFS($B$4:B175,B175,$C$4:C175,C175)</f>
        <v>100802</v>
      </c>
      <c r="B175" s="65">
        <v>8</v>
      </c>
      <c r="C175" s="147">
        <v>0</v>
      </c>
      <c r="D175" s="147">
        <v>102301</v>
      </c>
      <c r="E175" s="147">
        <f>COUNTIF($B$4:B175,B175)</f>
        <v>2</v>
      </c>
      <c r="F175" s="147">
        <v>1700</v>
      </c>
      <c r="G175" s="147">
        <v>26</v>
      </c>
      <c r="H175" s="147">
        <v>10000</v>
      </c>
      <c r="I175" s="59" t="str">
        <f>IFERROR(VLOOKUP(D175,ITEM!A:B,2,0)&amp;" X"&amp;F175,"아이템값 없음")</f>
        <v>모험 경력 X1700</v>
      </c>
      <c r="J175" s="5" t="s">
        <v>21</v>
      </c>
      <c r="K175" s="147" t="s">
        <v>745</v>
      </c>
    </row>
    <row r="176" spans="1:11">
      <c r="A176" s="147">
        <f>100000+B176*ID규칙_보상_그룹_단위+C176*ID규칙_요일_단위+COUNTIFS($B$4:B176,B176,$C$4:C176,C176)</f>
        <v>100803</v>
      </c>
      <c r="B176" s="65">
        <v>8</v>
      </c>
      <c r="C176" s="147">
        <v>0</v>
      </c>
      <c r="D176" s="147">
        <v>105301</v>
      </c>
      <c r="E176" s="147">
        <f>COUNTIF($B$4:B176,B176)</f>
        <v>3</v>
      </c>
      <c r="F176" s="147">
        <v>15</v>
      </c>
      <c r="G176" s="147">
        <v>27</v>
      </c>
      <c r="H176" s="147">
        <v>10000</v>
      </c>
      <c r="I176" s="59" t="str">
        <f>IFERROR(VLOOKUP(D176,ITEM!A:B,2,0)&amp;" X"&amp;F176,"아이템값 없음")</f>
        <v>호감도 경험치 X15</v>
      </c>
      <c r="J176" s="5" t="s">
        <v>21</v>
      </c>
      <c r="K176" s="147" t="s">
        <v>745</v>
      </c>
    </row>
    <row r="177" spans="1:11">
      <c r="A177" s="147">
        <f>100000+B177*ID규칙_보상_그룹_단위+C177*ID규칙_요일_단위+COUNTIFS($B$4:B177,B177,$C$4:C177,C177)</f>
        <v>100804</v>
      </c>
      <c r="B177" s="65">
        <v>8</v>
      </c>
      <c r="C177" s="147">
        <v>0</v>
      </c>
      <c r="D177" s="147">
        <v>106208</v>
      </c>
      <c r="E177" s="147">
        <f>COUNTIF($B$4:B177,B177)</f>
        <v>4</v>
      </c>
      <c r="F177" s="147">
        <v>1</v>
      </c>
      <c r="G177" s="147">
        <v>28</v>
      </c>
      <c r="H177" s="147">
        <v>667</v>
      </c>
      <c r="I177" s="59" t="str">
        <f>IFERROR(VLOOKUP(D177,ITEM!A:B,2,0)&amp;" X"&amp;F177,"아이템값 없음")</f>
        <v>떠돌이 의사의 은련 X1</v>
      </c>
      <c r="J177" s="5" t="s">
        <v>21</v>
      </c>
      <c r="K177" s="147" t="s">
        <v>745</v>
      </c>
    </row>
    <row r="178" spans="1:11">
      <c r="A178" s="147">
        <f>100000+B178*ID규칙_보상_그룹_단위+C178*ID규칙_요일_단위+COUNTIFS($B$4:B178,B178,$C$4:C178,C178)</f>
        <v>100805</v>
      </c>
      <c r="B178" s="65">
        <v>8</v>
      </c>
      <c r="C178" s="147">
        <v>0</v>
      </c>
      <c r="D178" s="147">
        <v>107208</v>
      </c>
      <c r="E178" s="147">
        <f>COUNTIF($B$4:B178,B178)</f>
        <v>5</v>
      </c>
      <c r="F178" s="147">
        <v>1</v>
      </c>
      <c r="G178" s="147">
        <v>28</v>
      </c>
      <c r="H178" s="147">
        <v>667</v>
      </c>
      <c r="I178" s="59" t="str">
        <f>IFERROR(VLOOKUP(D178,ITEM!A:B,2,0)&amp;" X"&amp;F178,"아이템값 없음")</f>
        <v>떠돌이 의사의 올빼미깃 X1</v>
      </c>
      <c r="J178" s="5" t="s">
        <v>21</v>
      </c>
      <c r="K178" s="147" t="s">
        <v>745</v>
      </c>
    </row>
    <row r="179" spans="1:11">
      <c r="A179" s="147">
        <f>100000+B179*ID규칙_보상_그룹_단위+C179*ID규칙_요일_단위+COUNTIFS($B$4:B179,B179,$C$4:C179,C179)</f>
        <v>100806</v>
      </c>
      <c r="B179" s="65">
        <v>8</v>
      </c>
      <c r="C179" s="147">
        <v>0</v>
      </c>
      <c r="D179" s="147">
        <v>108208</v>
      </c>
      <c r="E179" s="147">
        <f>COUNTIF($B$4:B179,B179)</f>
        <v>6</v>
      </c>
      <c r="F179" s="147">
        <v>1</v>
      </c>
      <c r="G179" s="147">
        <v>28</v>
      </c>
      <c r="H179" s="147">
        <v>667</v>
      </c>
      <c r="I179" s="59" t="str">
        <f>IFERROR(VLOOKUP(D179,ITEM!A:B,2,0)&amp;" X"&amp;F179,"아이템값 없음")</f>
        <v>떠돌이 의사의 회중시계 X1</v>
      </c>
      <c r="J179" s="5" t="s">
        <v>21</v>
      </c>
      <c r="K179" s="147" t="s">
        <v>745</v>
      </c>
    </row>
    <row r="180" spans="1:11">
      <c r="A180" s="147">
        <f>100000+B180*ID규칙_보상_그룹_단위+C180*ID규칙_요일_단위+COUNTIFS($B$4:B180,B180,$C$4:C180,C180)</f>
        <v>100807</v>
      </c>
      <c r="B180" s="65">
        <v>8</v>
      </c>
      <c r="C180" s="147">
        <v>0</v>
      </c>
      <c r="D180" s="147">
        <v>109208</v>
      </c>
      <c r="E180" s="147">
        <f>COUNTIF($B$4:B180,B180)</f>
        <v>7</v>
      </c>
      <c r="F180" s="147">
        <v>1</v>
      </c>
      <c r="G180" s="147">
        <v>28</v>
      </c>
      <c r="H180" s="147">
        <v>667</v>
      </c>
      <c r="I180" s="59" t="str">
        <f>IFERROR(VLOOKUP(D180,ITEM!A:B,2,0)&amp;" X"&amp;F180,"아이템값 없음")</f>
        <v>떠돌이 의사의 약주전자 X1</v>
      </c>
      <c r="J180" s="5" t="s">
        <v>21</v>
      </c>
      <c r="K180" s="147" t="s">
        <v>745</v>
      </c>
    </row>
    <row r="181" spans="1:11">
      <c r="A181" s="147">
        <f>100000+B181*ID규칙_보상_그룹_단위+C181*ID규칙_요일_단위+COUNTIFS($B$4:B181,B181,$C$4:C181,C181)</f>
        <v>100808</v>
      </c>
      <c r="B181" s="65">
        <v>8</v>
      </c>
      <c r="C181" s="147">
        <v>0</v>
      </c>
      <c r="D181" s="147">
        <v>110208</v>
      </c>
      <c r="E181" s="147">
        <f>COUNTIF($B$4:B181,B181)</f>
        <v>8</v>
      </c>
      <c r="F181" s="147">
        <v>1</v>
      </c>
      <c r="G181" s="147">
        <v>28</v>
      </c>
      <c r="H181" s="147">
        <v>667</v>
      </c>
      <c r="I181" s="59" t="str">
        <f>IFERROR(VLOOKUP(D181,ITEM!A:B,2,0)&amp;" X"&amp;F181,"아이템값 없음")</f>
        <v>떠돌이 의사의 두건 X1</v>
      </c>
      <c r="J181" s="5" t="s">
        <v>21</v>
      </c>
      <c r="K181" s="147" t="s">
        <v>745</v>
      </c>
    </row>
    <row r="182" spans="1:11">
      <c r="A182" s="147">
        <f>100000+B182*ID규칙_보상_그룹_단위+C182*ID규칙_요일_단위+COUNTIFS($B$4:B182,B182,$C$4:C182,C182)</f>
        <v>100809</v>
      </c>
      <c r="B182" s="65">
        <v>8</v>
      </c>
      <c r="C182" s="147">
        <v>0</v>
      </c>
      <c r="D182" s="147">
        <v>106309</v>
      </c>
      <c r="E182" s="147">
        <f>COUNTIF($B$4:B182,B182)</f>
        <v>9</v>
      </c>
      <c r="F182" s="147">
        <v>1</v>
      </c>
      <c r="G182" s="147">
        <v>28</v>
      </c>
      <c r="H182" s="147">
        <v>667</v>
      </c>
      <c r="I182" s="59" t="str">
        <f>IFERROR(VLOOKUP(D182,ITEM!A:B,2,0)&amp;" X"&amp;F182,"아이템값 없음")</f>
        <v>떠돌이 의사의 은련 X1</v>
      </c>
      <c r="J182" s="5" t="s">
        <v>21</v>
      </c>
      <c r="K182" s="147" t="s">
        <v>745</v>
      </c>
    </row>
    <row r="183" spans="1:11">
      <c r="A183" s="147">
        <f>100000+B183*ID규칙_보상_그룹_단위+C183*ID규칙_요일_단위+COUNTIFS($B$4:B183,B183,$C$4:C183,C183)</f>
        <v>100810</v>
      </c>
      <c r="B183" s="65">
        <v>8</v>
      </c>
      <c r="C183" s="147">
        <v>0</v>
      </c>
      <c r="D183" s="147">
        <v>107309</v>
      </c>
      <c r="E183" s="147">
        <f>COUNTIF($B$4:B183,B183)</f>
        <v>10</v>
      </c>
      <c r="F183" s="147">
        <v>1</v>
      </c>
      <c r="G183" s="147">
        <v>28</v>
      </c>
      <c r="H183" s="147">
        <v>667</v>
      </c>
      <c r="I183" s="59" t="str">
        <f>IFERROR(VLOOKUP(D183,ITEM!A:B,2,0)&amp;" X"&amp;F183,"아이템값 없음")</f>
        <v>떠돌이 의사의 올빼미깃 X1</v>
      </c>
      <c r="J183" s="5" t="s">
        <v>21</v>
      </c>
      <c r="K183" s="147" t="s">
        <v>745</v>
      </c>
    </row>
    <row r="184" spans="1:11">
      <c r="A184" s="147">
        <f>100000+B184*ID규칙_보상_그룹_단위+C184*ID규칙_요일_단위+COUNTIFS($B$4:B184,B184,$C$4:C184,C184)</f>
        <v>100811</v>
      </c>
      <c r="B184" s="65">
        <v>8</v>
      </c>
      <c r="C184" s="147">
        <v>0</v>
      </c>
      <c r="D184" s="147">
        <v>108309</v>
      </c>
      <c r="E184" s="147">
        <f>COUNTIF($B$4:B184,B184)</f>
        <v>11</v>
      </c>
      <c r="F184" s="147">
        <v>1</v>
      </c>
      <c r="G184" s="147">
        <v>28</v>
      </c>
      <c r="H184" s="147">
        <v>667</v>
      </c>
      <c r="I184" s="59" t="str">
        <f>IFERROR(VLOOKUP(D184,ITEM!A:B,2,0)&amp;" X"&amp;F184,"아이템값 없음")</f>
        <v>떠돌이 의사의 회중시계 X1</v>
      </c>
      <c r="J184" s="5" t="s">
        <v>21</v>
      </c>
      <c r="K184" s="147" t="s">
        <v>745</v>
      </c>
    </row>
    <row r="185" spans="1:11">
      <c r="A185" s="147">
        <f>100000+B185*ID규칙_보상_그룹_단위+C185*ID규칙_요일_단위+COUNTIFS($B$4:B185,B185,$C$4:C185,C185)</f>
        <v>100812</v>
      </c>
      <c r="B185" s="65">
        <v>8</v>
      </c>
      <c r="C185" s="147">
        <v>0</v>
      </c>
      <c r="D185" s="147">
        <v>109309</v>
      </c>
      <c r="E185" s="147">
        <f>COUNTIF($B$4:B185,B185)</f>
        <v>12</v>
      </c>
      <c r="F185" s="147">
        <v>1</v>
      </c>
      <c r="G185" s="147">
        <v>28</v>
      </c>
      <c r="H185" s="147">
        <v>667</v>
      </c>
      <c r="I185" s="59" t="str">
        <f>IFERROR(VLOOKUP(D185,ITEM!A:B,2,0)&amp;" X"&amp;F185,"아이템값 없음")</f>
        <v>떠돌이 의사의 약주전자 X1</v>
      </c>
      <c r="J185" s="5" t="s">
        <v>21</v>
      </c>
      <c r="K185" s="147" t="s">
        <v>745</v>
      </c>
    </row>
    <row r="186" spans="1:11">
      <c r="A186" s="147">
        <f>100000+B186*ID규칙_보상_그룹_단위+C186*ID규칙_요일_단위+COUNTIFS($B$4:B186,B186,$C$4:C186,C186)</f>
        <v>100813</v>
      </c>
      <c r="B186" s="65">
        <v>8</v>
      </c>
      <c r="C186" s="147">
        <v>0</v>
      </c>
      <c r="D186" s="147">
        <v>110309</v>
      </c>
      <c r="E186" s="147">
        <f>COUNTIF($B$4:B186,B186)</f>
        <v>13</v>
      </c>
      <c r="F186" s="147">
        <v>1</v>
      </c>
      <c r="G186" s="147">
        <v>28</v>
      </c>
      <c r="H186" s="147">
        <v>667</v>
      </c>
      <c r="I186" s="59" t="str">
        <f>IFERROR(VLOOKUP(D186,ITEM!A:B,2,0)&amp;" X"&amp;F186,"아이템값 없음")</f>
        <v>떠돌이 의사의 두건 X1</v>
      </c>
      <c r="J186" s="5" t="s">
        <v>21</v>
      </c>
      <c r="K186" s="147" t="s">
        <v>745</v>
      </c>
    </row>
    <row r="187" spans="1:11">
      <c r="A187" s="147">
        <f>100000+B187*ID규칙_보상_그룹_단위+C187*ID규칙_요일_단위+COUNTIFS($B$4:B187,B187,$C$4:C187,C187)</f>
        <v>100814</v>
      </c>
      <c r="B187" s="65">
        <v>8</v>
      </c>
      <c r="C187" s="147">
        <v>0</v>
      </c>
      <c r="D187" s="147">
        <v>106312</v>
      </c>
      <c r="E187" s="147">
        <f>COUNTIF($B$4:B187,B187)</f>
        <v>14</v>
      </c>
      <c r="F187" s="147">
        <v>1</v>
      </c>
      <c r="G187" s="147">
        <v>28</v>
      </c>
      <c r="H187" s="147">
        <v>666</v>
      </c>
      <c r="I187" s="59" t="str">
        <f>IFERROR(VLOOKUP(D187,ITEM!A:B,2,0)&amp;" X"&amp;F187,"아이템값 없음")</f>
        <v>기적의 꽃 X1</v>
      </c>
      <c r="J187" s="5" t="s">
        <v>21</v>
      </c>
      <c r="K187" s="147" t="s">
        <v>745</v>
      </c>
    </row>
    <row r="188" spans="1:11">
      <c r="A188" s="147">
        <f>100000+B188*ID규칙_보상_그룹_단위+C188*ID규칙_요일_단위+COUNTIFS($B$4:B188,B188,$C$4:C188,C188)</f>
        <v>100815</v>
      </c>
      <c r="B188" s="65">
        <v>8</v>
      </c>
      <c r="C188" s="147">
        <v>0</v>
      </c>
      <c r="D188" s="147">
        <v>107312</v>
      </c>
      <c r="E188" s="147">
        <f>COUNTIF($B$4:B188,B188)</f>
        <v>15</v>
      </c>
      <c r="F188" s="147">
        <v>1</v>
      </c>
      <c r="G188" s="147">
        <v>28</v>
      </c>
      <c r="H188" s="147">
        <v>666</v>
      </c>
      <c r="I188" s="59" t="str">
        <f>IFERROR(VLOOKUP(D188,ITEM!A:B,2,0)&amp;" X"&amp;F188,"아이템값 없음")</f>
        <v>기적의 깃털 X1</v>
      </c>
      <c r="J188" s="5" t="s">
        <v>21</v>
      </c>
      <c r="K188" s="147" t="s">
        <v>745</v>
      </c>
    </row>
    <row r="189" spans="1:11">
      <c r="A189" s="147">
        <f>100000+B189*ID규칙_보상_그룹_단위+C189*ID규칙_요일_단위+COUNTIFS($B$4:B189,B189,$C$4:C189,C189)</f>
        <v>100816</v>
      </c>
      <c r="B189" s="65">
        <v>8</v>
      </c>
      <c r="C189" s="147">
        <v>0</v>
      </c>
      <c r="D189" s="147">
        <v>108312</v>
      </c>
      <c r="E189" s="147">
        <f>COUNTIF($B$4:B189,B189)</f>
        <v>16</v>
      </c>
      <c r="F189" s="147">
        <v>1</v>
      </c>
      <c r="G189" s="147">
        <v>28</v>
      </c>
      <c r="H189" s="147">
        <v>666</v>
      </c>
      <c r="I189" s="59" t="str">
        <f>IFERROR(VLOOKUP(D189,ITEM!A:B,2,0)&amp;" X"&amp;F189,"아이템값 없음")</f>
        <v>기적의 모래 X1</v>
      </c>
      <c r="J189" s="5" t="s">
        <v>21</v>
      </c>
      <c r="K189" s="147" t="s">
        <v>745</v>
      </c>
    </row>
    <row r="190" spans="1:11">
      <c r="A190" s="147">
        <f>100000+B190*ID규칙_보상_그룹_단위+C190*ID규칙_요일_단위+COUNTIFS($B$4:B190,B190,$C$4:C190,C190)</f>
        <v>100817</v>
      </c>
      <c r="B190" s="65">
        <v>8</v>
      </c>
      <c r="C190" s="147">
        <v>0</v>
      </c>
      <c r="D190" s="147">
        <v>109312</v>
      </c>
      <c r="E190" s="147">
        <f>COUNTIF($B$4:B190,B190)</f>
        <v>17</v>
      </c>
      <c r="F190" s="147">
        <v>1</v>
      </c>
      <c r="G190" s="147">
        <v>28</v>
      </c>
      <c r="H190" s="147">
        <v>666</v>
      </c>
      <c r="I190" s="59" t="str">
        <f>IFERROR(VLOOKUP(D190,ITEM!A:B,2,0)&amp;" X"&amp;F190,"아이템값 없음")</f>
        <v>기적의 잔 X1</v>
      </c>
      <c r="J190" s="5" t="s">
        <v>21</v>
      </c>
      <c r="K190" s="147" t="s">
        <v>745</v>
      </c>
    </row>
    <row r="191" spans="1:11">
      <c r="A191" s="147">
        <f>100000+B191*ID규칙_보상_그룹_단위+C191*ID규칙_요일_단위+COUNTIFS($B$4:B191,B191,$C$4:C191,C191)</f>
        <v>100818</v>
      </c>
      <c r="B191" s="65">
        <v>8</v>
      </c>
      <c r="C191" s="147">
        <v>0</v>
      </c>
      <c r="D191" s="147">
        <v>110312</v>
      </c>
      <c r="E191" s="147">
        <f>COUNTIF($B$4:B191,B191)</f>
        <v>18</v>
      </c>
      <c r="F191" s="147">
        <v>1</v>
      </c>
      <c r="G191" s="147">
        <v>28</v>
      </c>
      <c r="H191" s="147">
        <v>666</v>
      </c>
      <c r="I191" s="59" t="str">
        <f>IFERROR(VLOOKUP(D191,ITEM!A:B,2,0)&amp;" X"&amp;F191,"아이템값 없음")</f>
        <v>기적의 귀걸이 X1</v>
      </c>
      <c r="J191" s="5" t="s">
        <v>21</v>
      </c>
      <c r="K191" s="147" t="s">
        <v>745</v>
      </c>
    </row>
    <row r="192" spans="1:11">
      <c r="A192" s="147">
        <f>100000+B192*ID규칙_보상_그룹_단위+C192*ID규칙_요일_단위+COUNTIFS($B$4:B192,B192,$C$4:C192,C192)</f>
        <v>100901</v>
      </c>
      <c r="B192" s="65">
        <v>9</v>
      </c>
      <c r="C192" s="147">
        <v>0</v>
      </c>
      <c r="D192" s="147">
        <v>103301</v>
      </c>
      <c r="E192" s="147">
        <f>COUNTIF($B$4:B192,B192)</f>
        <v>1</v>
      </c>
      <c r="F192" s="147">
        <v>100</v>
      </c>
      <c r="G192" s="147">
        <v>29</v>
      </c>
      <c r="H192" s="147">
        <v>10000</v>
      </c>
      <c r="I192" s="59" t="str">
        <f>IFERROR(VLOOKUP(D192,ITEM!A:B,2,0)&amp;" X"&amp;F192,"아이템값 없음")</f>
        <v>모라 X100</v>
      </c>
      <c r="J192" s="5" t="s">
        <v>22</v>
      </c>
      <c r="K192" s="147" t="s">
        <v>745</v>
      </c>
    </row>
    <row r="193" spans="1:11">
      <c r="A193" s="147">
        <f>100000+B193*ID규칙_보상_그룹_단위+C193*ID규칙_요일_단위+COUNTIFS($B$4:B193,B193,$C$4:C193,C193)</f>
        <v>100902</v>
      </c>
      <c r="B193" s="65">
        <v>9</v>
      </c>
      <c r="C193" s="147">
        <v>0</v>
      </c>
      <c r="D193" s="147">
        <v>102301</v>
      </c>
      <c r="E193" s="147">
        <f>COUNTIF($B$4:B193,B193)</f>
        <v>2</v>
      </c>
      <c r="F193" s="147">
        <v>1850</v>
      </c>
      <c r="G193" s="147">
        <v>30</v>
      </c>
      <c r="H193" s="147">
        <v>10000</v>
      </c>
      <c r="I193" s="59" t="str">
        <f>IFERROR(VLOOKUP(D193,ITEM!A:B,2,0)&amp;" X"&amp;F193,"아이템값 없음")</f>
        <v>모험 경력 X1850</v>
      </c>
      <c r="J193" s="5" t="s">
        <v>22</v>
      </c>
      <c r="K193" s="147" t="s">
        <v>745</v>
      </c>
    </row>
    <row r="194" spans="1:11">
      <c r="A194" s="147">
        <f>100000+B194*ID규칙_보상_그룹_단위+C194*ID규칙_요일_단위+COUNTIFS($B$4:B194,B194,$C$4:C194,C194)</f>
        <v>100903</v>
      </c>
      <c r="B194" s="65">
        <v>9</v>
      </c>
      <c r="C194" s="147">
        <v>0</v>
      </c>
      <c r="D194" s="147">
        <v>105301</v>
      </c>
      <c r="E194" s="147">
        <f>COUNTIF($B$4:B194,B194)</f>
        <v>3</v>
      </c>
      <c r="F194" s="147">
        <v>15</v>
      </c>
      <c r="G194" s="147">
        <v>31</v>
      </c>
      <c r="H194" s="147">
        <v>10000</v>
      </c>
      <c r="I194" s="59" t="str">
        <f>IFERROR(VLOOKUP(D194,ITEM!A:B,2,0)&amp;" X"&amp;F194,"아이템값 없음")</f>
        <v>호감도 경험치 X15</v>
      </c>
      <c r="J194" s="5" t="s">
        <v>22</v>
      </c>
      <c r="K194" s="147" t="s">
        <v>745</v>
      </c>
    </row>
    <row r="195" spans="1:11">
      <c r="A195" s="147">
        <f>100000+B195*ID규칙_보상_그룹_단위+C195*ID규칙_요일_단위+COUNTIFS($B$4:B195,B195,$C$4:C195,C195)</f>
        <v>100904</v>
      </c>
      <c r="B195" s="65">
        <v>9</v>
      </c>
      <c r="C195" s="147">
        <v>0</v>
      </c>
      <c r="D195" s="147">
        <v>106309</v>
      </c>
      <c r="E195" s="147">
        <f>COUNTIF($B$4:B195,B195)</f>
        <v>4</v>
      </c>
      <c r="F195" s="147">
        <v>1</v>
      </c>
      <c r="G195" s="147">
        <v>32</v>
      </c>
      <c r="H195" s="147">
        <v>400</v>
      </c>
      <c r="I195" s="59" t="str">
        <f>IFERROR(VLOOKUP(D195,ITEM!A:B,2,0)&amp;" X"&amp;F195,"아이템값 없음")</f>
        <v>떠돌이 의사의 은련 X1</v>
      </c>
      <c r="J195" s="5" t="s">
        <v>22</v>
      </c>
      <c r="K195" s="147" t="s">
        <v>745</v>
      </c>
    </row>
    <row r="196" spans="1:11">
      <c r="A196" s="147">
        <f>100000+B196*ID규칙_보상_그룹_단위+C196*ID규칙_요일_단위+COUNTIFS($B$4:B196,B196,$C$4:C196,C196)</f>
        <v>100905</v>
      </c>
      <c r="B196" s="65">
        <v>9</v>
      </c>
      <c r="C196" s="147">
        <v>0</v>
      </c>
      <c r="D196" s="147">
        <v>107309</v>
      </c>
      <c r="E196" s="147">
        <f>COUNTIF($B$4:B196,B196)</f>
        <v>5</v>
      </c>
      <c r="F196" s="147">
        <v>1</v>
      </c>
      <c r="G196" s="147">
        <v>32</v>
      </c>
      <c r="H196" s="147">
        <v>400</v>
      </c>
      <c r="I196" s="59" t="str">
        <f>IFERROR(VLOOKUP(D196,ITEM!A:B,2,0)&amp;" X"&amp;F196,"아이템값 없음")</f>
        <v>떠돌이 의사의 올빼미깃 X1</v>
      </c>
      <c r="J196" s="5" t="s">
        <v>22</v>
      </c>
      <c r="K196" s="147" t="s">
        <v>745</v>
      </c>
    </row>
    <row r="197" spans="1:11">
      <c r="A197" s="147">
        <f>100000+B197*ID규칙_보상_그룹_단위+C197*ID규칙_요일_단위+COUNTIFS($B$4:B197,B197,$C$4:C197,C197)</f>
        <v>100906</v>
      </c>
      <c r="B197" s="65">
        <v>9</v>
      </c>
      <c r="C197" s="147">
        <v>0</v>
      </c>
      <c r="D197" s="147">
        <v>108309</v>
      </c>
      <c r="E197" s="147">
        <f>COUNTIF($B$4:B197,B197)</f>
        <v>6</v>
      </c>
      <c r="F197" s="147">
        <v>1</v>
      </c>
      <c r="G197" s="147">
        <v>32</v>
      </c>
      <c r="H197" s="147">
        <v>400</v>
      </c>
      <c r="I197" s="59" t="str">
        <f>IFERROR(VLOOKUP(D197,ITEM!A:B,2,0)&amp;" X"&amp;F197,"아이템값 없음")</f>
        <v>떠돌이 의사의 회중시계 X1</v>
      </c>
      <c r="J197" s="5" t="s">
        <v>22</v>
      </c>
      <c r="K197" s="147" t="s">
        <v>745</v>
      </c>
    </row>
    <row r="198" spans="1:11">
      <c r="A198" s="147">
        <f>100000+B198*ID규칙_보상_그룹_단위+C198*ID규칙_요일_단위+COUNTIFS($B$4:B198,B198,$C$4:C198,C198)</f>
        <v>100907</v>
      </c>
      <c r="B198" s="65">
        <v>9</v>
      </c>
      <c r="C198" s="147">
        <v>0</v>
      </c>
      <c r="D198" s="147">
        <v>109309</v>
      </c>
      <c r="E198" s="147">
        <f>COUNTIF($B$4:B198,B198)</f>
        <v>7</v>
      </c>
      <c r="F198" s="147">
        <v>1</v>
      </c>
      <c r="G198" s="147">
        <v>32</v>
      </c>
      <c r="H198" s="147">
        <v>400</v>
      </c>
      <c r="I198" s="59" t="str">
        <f>IFERROR(VLOOKUP(D198,ITEM!A:B,2,0)&amp;" X"&amp;F198,"아이템값 없음")</f>
        <v>떠돌이 의사의 약주전자 X1</v>
      </c>
      <c r="J198" s="5" t="s">
        <v>22</v>
      </c>
      <c r="K198" s="147" t="s">
        <v>745</v>
      </c>
    </row>
    <row r="199" spans="1:11">
      <c r="A199" s="147">
        <f>100000+B199*ID규칙_보상_그룹_단위+C199*ID규칙_요일_단위+COUNTIFS($B$4:B199,B199,$C$4:C199,C199)</f>
        <v>100908</v>
      </c>
      <c r="B199" s="65">
        <v>9</v>
      </c>
      <c r="C199" s="147">
        <v>0</v>
      </c>
      <c r="D199" s="147">
        <v>110309</v>
      </c>
      <c r="E199" s="147">
        <f>COUNTIF($B$4:B199,B199)</f>
        <v>8</v>
      </c>
      <c r="F199" s="147">
        <v>1</v>
      </c>
      <c r="G199" s="147">
        <v>32</v>
      </c>
      <c r="H199" s="147">
        <v>400</v>
      </c>
      <c r="I199" s="59" t="str">
        <f>IFERROR(VLOOKUP(D199,ITEM!A:B,2,0)&amp;" X"&amp;F199,"아이템값 없음")</f>
        <v>떠돌이 의사의 두건 X1</v>
      </c>
      <c r="J199" s="5" t="s">
        <v>22</v>
      </c>
      <c r="K199" s="147" t="s">
        <v>745</v>
      </c>
    </row>
    <row r="200" spans="1:11">
      <c r="A200" s="147">
        <f>100000+B200*ID규칙_보상_그룹_단위+C200*ID규칙_요일_단위+COUNTIFS($B$4:B200,B200,$C$4:C200,C200)</f>
        <v>100909</v>
      </c>
      <c r="B200" s="65">
        <v>9</v>
      </c>
      <c r="C200" s="147">
        <v>0</v>
      </c>
      <c r="D200" s="147">
        <v>106312</v>
      </c>
      <c r="E200" s="147">
        <f>COUNTIF($B$4:B200,B200)</f>
        <v>9</v>
      </c>
      <c r="F200" s="147">
        <v>1</v>
      </c>
      <c r="G200" s="147">
        <v>32</v>
      </c>
      <c r="H200" s="147">
        <v>400</v>
      </c>
      <c r="I200" s="59" t="str">
        <f>IFERROR(VLOOKUP(D200,ITEM!A:B,2,0)&amp;" X"&amp;F200,"아이템값 없음")</f>
        <v>기적의 꽃 X1</v>
      </c>
      <c r="J200" s="5" t="s">
        <v>22</v>
      </c>
      <c r="K200" s="147" t="s">
        <v>745</v>
      </c>
    </row>
    <row r="201" spans="1:11">
      <c r="A201" s="147">
        <f>100000+B201*ID규칙_보상_그룹_단위+C201*ID규칙_요일_단위+COUNTIFS($B$4:B201,B201,$C$4:C201,C201)</f>
        <v>100910</v>
      </c>
      <c r="B201" s="65">
        <v>9</v>
      </c>
      <c r="C201" s="147">
        <v>0</v>
      </c>
      <c r="D201" s="147">
        <v>107312</v>
      </c>
      <c r="E201" s="147">
        <f>COUNTIF($B$4:B201,B201)</f>
        <v>10</v>
      </c>
      <c r="F201" s="147">
        <v>1</v>
      </c>
      <c r="G201" s="147">
        <v>32</v>
      </c>
      <c r="H201" s="147">
        <v>400</v>
      </c>
      <c r="I201" s="59" t="str">
        <f>IFERROR(VLOOKUP(D201,ITEM!A:B,2,0)&amp;" X"&amp;F201,"아이템값 없음")</f>
        <v>기적의 깃털 X1</v>
      </c>
      <c r="J201" s="5" t="s">
        <v>22</v>
      </c>
      <c r="K201" s="147" t="s">
        <v>745</v>
      </c>
    </row>
    <row r="202" spans="1:11">
      <c r="A202" s="147">
        <f>100000+B202*ID규칙_보상_그룹_단위+C202*ID규칙_요일_단위+COUNTIFS($B$4:B202,B202,$C$4:C202,C202)</f>
        <v>100911</v>
      </c>
      <c r="B202" s="65">
        <v>9</v>
      </c>
      <c r="C202" s="147">
        <v>0</v>
      </c>
      <c r="D202" s="147">
        <v>108312</v>
      </c>
      <c r="E202" s="147">
        <f>COUNTIF($B$4:B202,B202)</f>
        <v>11</v>
      </c>
      <c r="F202" s="147">
        <v>1</v>
      </c>
      <c r="G202" s="147">
        <v>32</v>
      </c>
      <c r="H202" s="147">
        <v>400</v>
      </c>
      <c r="I202" s="59" t="str">
        <f>IFERROR(VLOOKUP(D202,ITEM!A:B,2,0)&amp;" X"&amp;F202,"아이템값 없음")</f>
        <v>기적의 모래 X1</v>
      </c>
      <c r="J202" s="5" t="s">
        <v>22</v>
      </c>
      <c r="K202" s="147" t="s">
        <v>745</v>
      </c>
    </row>
    <row r="203" spans="1:11">
      <c r="A203" s="147">
        <f>100000+B203*ID규칙_보상_그룹_단위+C203*ID규칙_요일_단위+COUNTIFS($B$4:B203,B203,$C$4:C203,C203)</f>
        <v>100912</v>
      </c>
      <c r="B203" s="65">
        <v>9</v>
      </c>
      <c r="C203" s="147">
        <v>0</v>
      </c>
      <c r="D203" s="147">
        <v>109312</v>
      </c>
      <c r="E203" s="147">
        <f>COUNTIF($B$4:B203,B203)</f>
        <v>12</v>
      </c>
      <c r="F203" s="147">
        <v>1</v>
      </c>
      <c r="G203" s="147">
        <v>32</v>
      </c>
      <c r="H203" s="147">
        <v>400</v>
      </c>
      <c r="I203" s="59" t="str">
        <f>IFERROR(VLOOKUP(D203,ITEM!A:B,2,0)&amp;" X"&amp;F203,"아이템값 없음")</f>
        <v>기적의 잔 X1</v>
      </c>
      <c r="J203" s="5" t="s">
        <v>22</v>
      </c>
      <c r="K203" s="147" t="s">
        <v>745</v>
      </c>
    </row>
    <row r="204" spans="1:11">
      <c r="A204" s="147">
        <f>100000+B204*ID규칙_보상_그룹_단위+C204*ID규칙_요일_단위+COUNTIFS($B$4:B204,B204,$C$4:C204,C204)</f>
        <v>100913</v>
      </c>
      <c r="B204" s="65">
        <v>9</v>
      </c>
      <c r="C204" s="147">
        <v>0</v>
      </c>
      <c r="D204" s="147">
        <v>110312</v>
      </c>
      <c r="E204" s="147">
        <f>COUNTIF($B$4:B204,B204)</f>
        <v>13</v>
      </c>
      <c r="F204" s="147">
        <v>1</v>
      </c>
      <c r="G204" s="147">
        <v>32</v>
      </c>
      <c r="H204" s="147">
        <v>400</v>
      </c>
      <c r="I204" s="59" t="str">
        <f>IFERROR(VLOOKUP(D204,ITEM!A:B,2,0)&amp;" X"&amp;F204,"아이템값 없음")</f>
        <v>기적의 귀걸이 X1</v>
      </c>
      <c r="J204" s="5" t="s">
        <v>22</v>
      </c>
      <c r="K204" s="147" t="s">
        <v>745</v>
      </c>
    </row>
    <row r="205" spans="1:11">
      <c r="A205" s="147">
        <f>100000+B205*ID규칙_보상_그룹_단위+C205*ID규칙_요일_단위+COUNTIFS($B$4:B205,B205,$C$4:C205,C205)</f>
        <v>100914</v>
      </c>
      <c r="B205" s="65">
        <v>9</v>
      </c>
      <c r="C205" s="147">
        <v>0</v>
      </c>
      <c r="D205" s="147">
        <v>106413</v>
      </c>
      <c r="E205" s="147">
        <f>COUNTIF($B$4:B205,B205)</f>
        <v>14</v>
      </c>
      <c r="F205" s="147">
        <v>1</v>
      </c>
      <c r="G205" s="147">
        <v>32</v>
      </c>
      <c r="H205" s="147">
        <v>400</v>
      </c>
      <c r="I205" s="59" t="str">
        <f>IFERROR(VLOOKUP(D205,ITEM!A:B,2,0)&amp;" X"&amp;F205,"아이템값 없음")</f>
        <v>기적의 꽃 X1</v>
      </c>
      <c r="J205" s="5" t="s">
        <v>22</v>
      </c>
      <c r="K205" s="147" t="s">
        <v>745</v>
      </c>
    </row>
    <row r="206" spans="1:11">
      <c r="A206" s="147">
        <f>100000+B206*ID규칙_보상_그룹_단위+C206*ID규칙_요일_단위+COUNTIFS($B$4:B206,B206,$C$4:C206,C206)</f>
        <v>100915</v>
      </c>
      <c r="B206" s="65">
        <v>9</v>
      </c>
      <c r="C206" s="147">
        <v>0</v>
      </c>
      <c r="D206" s="147">
        <v>107413</v>
      </c>
      <c r="E206" s="147">
        <f>COUNTIF($B$4:B206,B206)</f>
        <v>15</v>
      </c>
      <c r="F206" s="147">
        <v>1</v>
      </c>
      <c r="G206" s="147">
        <v>32</v>
      </c>
      <c r="H206" s="147">
        <v>400</v>
      </c>
      <c r="I206" s="59" t="str">
        <f>IFERROR(VLOOKUP(D206,ITEM!A:B,2,0)&amp;" X"&amp;F206,"아이템값 없음")</f>
        <v>기적의 깃털 X1</v>
      </c>
      <c r="J206" s="5" t="s">
        <v>22</v>
      </c>
      <c r="K206" s="147" t="s">
        <v>745</v>
      </c>
    </row>
    <row r="207" spans="1:11">
      <c r="A207" s="147">
        <f>100000+B207*ID규칙_보상_그룹_단위+C207*ID규칙_요일_단위+COUNTIFS($B$4:B207,B207,$C$4:C207,C207)</f>
        <v>100916</v>
      </c>
      <c r="B207" s="65">
        <v>9</v>
      </c>
      <c r="C207" s="147">
        <v>0</v>
      </c>
      <c r="D207" s="147">
        <v>108413</v>
      </c>
      <c r="E207" s="147">
        <f>COUNTIF($B$4:B207,B207)</f>
        <v>16</v>
      </c>
      <c r="F207" s="147">
        <v>1</v>
      </c>
      <c r="G207" s="147">
        <v>32</v>
      </c>
      <c r="H207" s="147">
        <v>400</v>
      </c>
      <c r="I207" s="59" t="str">
        <f>IFERROR(VLOOKUP(D207,ITEM!A:B,2,0)&amp;" X"&amp;F207,"아이템값 없음")</f>
        <v>기적의 모래 X1</v>
      </c>
      <c r="J207" s="5" t="s">
        <v>22</v>
      </c>
      <c r="K207" s="147" t="s">
        <v>745</v>
      </c>
    </row>
    <row r="208" spans="1:11">
      <c r="A208" s="147">
        <f>100000+B208*ID규칙_보상_그룹_단위+C208*ID규칙_요일_단위+COUNTIFS($B$4:B208,B208,$C$4:C208,C208)</f>
        <v>100917</v>
      </c>
      <c r="B208" s="65">
        <v>9</v>
      </c>
      <c r="C208" s="147">
        <v>0</v>
      </c>
      <c r="D208" s="147">
        <v>109413</v>
      </c>
      <c r="E208" s="147">
        <f>COUNTIF($B$4:B208,B208)</f>
        <v>17</v>
      </c>
      <c r="F208" s="147">
        <v>1</v>
      </c>
      <c r="G208" s="147">
        <v>32</v>
      </c>
      <c r="H208" s="147">
        <v>400</v>
      </c>
      <c r="I208" s="59" t="str">
        <f>IFERROR(VLOOKUP(D208,ITEM!A:B,2,0)&amp;" X"&amp;F208,"아이템값 없음")</f>
        <v>기적의 잔 X1</v>
      </c>
      <c r="J208" s="5" t="s">
        <v>22</v>
      </c>
      <c r="K208" s="147" t="s">
        <v>745</v>
      </c>
    </row>
    <row r="209" spans="1:11">
      <c r="A209" s="147">
        <f>100000+B209*ID규칙_보상_그룹_단위+C209*ID규칙_요일_단위+COUNTIFS($B$4:B209,B209,$C$4:C209,C209)</f>
        <v>100918</v>
      </c>
      <c r="B209" s="65">
        <v>9</v>
      </c>
      <c r="C209" s="147">
        <v>0</v>
      </c>
      <c r="D209" s="147">
        <v>110413</v>
      </c>
      <c r="E209" s="147">
        <f>COUNTIF($B$4:B209,B209)</f>
        <v>18</v>
      </c>
      <c r="F209" s="147">
        <v>1</v>
      </c>
      <c r="G209" s="147">
        <v>32</v>
      </c>
      <c r="H209" s="147">
        <v>400</v>
      </c>
      <c r="I209" s="59" t="str">
        <f>IFERROR(VLOOKUP(D209,ITEM!A:B,2,0)&amp;" X"&amp;F209,"아이템값 없음")</f>
        <v>기적의 귀걸이 X1</v>
      </c>
      <c r="J209" s="5" t="s">
        <v>22</v>
      </c>
      <c r="K209" s="147" t="s">
        <v>745</v>
      </c>
    </row>
    <row r="210" spans="1:11">
      <c r="A210" s="147">
        <f>100000+B210*ID규칙_보상_그룹_단위+C210*ID규칙_요일_단위+COUNTIFS($B$4:B210,B210,$C$4:C210,C210)</f>
        <v>100919</v>
      </c>
      <c r="B210" s="65">
        <v>9</v>
      </c>
      <c r="C210" s="147">
        <v>0</v>
      </c>
      <c r="D210" s="147">
        <v>109437</v>
      </c>
      <c r="E210" s="147">
        <f>COUNTIF($B$4:B210,B210)</f>
        <v>19</v>
      </c>
      <c r="F210" s="147">
        <v>1</v>
      </c>
      <c r="G210" s="147">
        <v>32</v>
      </c>
      <c r="H210" s="147">
        <v>400</v>
      </c>
      <c r="I210" s="59" t="str">
        <f>IFERROR(VLOOKUP(D210,ITEM!A:B,2,0)&amp;" X"&amp;F210,"아이템값 없음")</f>
        <v>야생화 기억 속의 푸른 들판 X1</v>
      </c>
      <c r="J210" s="5" t="s">
        <v>22</v>
      </c>
      <c r="K210" s="147" t="s">
        <v>745</v>
      </c>
    </row>
    <row r="211" spans="1:11">
      <c r="A211" s="147">
        <f>100000+B211*ID규칙_보상_그룹_단위+C211*ID규칙_요일_단위+COUNTIFS($B$4:B211,B211,$C$4:C211,C211)</f>
        <v>100920</v>
      </c>
      <c r="B211" s="65">
        <v>9</v>
      </c>
      <c r="C211" s="147">
        <v>0</v>
      </c>
      <c r="D211" s="147">
        <v>107438</v>
      </c>
      <c r="E211" s="147">
        <f>COUNTIF($B$4:B211,B211)</f>
        <v>20</v>
      </c>
      <c r="F211" s="147">
        <v>1</v>
      </c>
      <c r="G211" s="147">
        <v>32</v>
      </c>
      <c r="H211" s="147">
        <v>400</v>
      </c>
      <c r="I211" s="59" t="str">
        <f>IFERROR(VLOOKUP(D211,ITEM!A:B,2,0)&amp;" X"&amp;F211,"아이템값 없음")</f>
        <v>사냥꾼의 푸른 화살깃 X1</v>
      </c>
      <c r="J211" s="5" t="s">
        <v>22</v>
      </c>
      <c r="K211" s="147" t="s">
        <v>745</v>
      </c>
    </row>
    <row r="212" spans="1:11">
      <c r="A212" s="147">
        <f>100000+B212*ID규칙_보상_그룹_단위+C212*ID규칙_요일_단위+COUNTIFS($B$4:B212,B212,$C$4:C212,C212)</f>
        <v>100921</v>
      </c>
      <c r="B212" s="65">
        <v>9</v>
      </c>
      <c r="C212" s="147">
        <v>0</v>
      </c>
      <c r="D212" s="147">
        <v>108438</v>
      </c>
      <c r="E212" s="147">
        <f>COUNTIF($B$4:B212,B212)</f>
        <v>21</v>
      </c>
      <c r="F212" s="147">
        <v>1</v>
      </c>
      <c r="G212" s="147">
        <v>32</v>
      </c>
      <c r="H212" s="147">
        <v>400</v>
      </c>
      <c r="I212" s="59" t="str">
        <f>IFERROR(VLOOKUP(D212,ITEM!A:B,2,0)&amp;" X"&amp;F212,"아이템값 없음")</f>
        <v>청록색 사냥꾼의 확신 X1</v>
      </c>
      <c r="J212" s="5" t="s">
        <v>22</v>
      </c>
      <c r="K212" s="147" t="s">
        <v>745</v>
      </c>
    </row>
    <row r="213" spans="1:11">
      <c r="A213" s="147">
        <f>100000+B213*ID규칙_보상_그룹_단위+C213*ID규칙_요일_단위+COUNTIFS($B$4:B213,B213,$C$4:C213,C213)</f>
        <v>100922</v>
      </c>
      <c r="B213" s="65">
        <v>9</v>
      </c>
      <c r="C213" s="147">
        <v>0</v>
      </c>
      <c r="D213" s="147">
        <v>109438</v>
      </c>
      <c r="E213" s="147">
        <f>COUNTIF($B$4:B213,B213)</f>
        <v>22</v>
      </c>
      <c r="F213" s="147">
        <v>1</v>
      </c>
      <c r="G213" s="147">
        <v>32</v>
      </c>
      <c r="H213" s="147">
        <v>400</v>
      </c>
      <c r="I213" s="59" t="str">
        <f>IFERROR(VLOOKUP(D213,ITEM!A:B,2,0)&amp;" X"&amp;F213,"아이템값 없음")</f>
        <v>청록색 사냥꾼의 그릇 X1</v>
      </c>
      <c r="J213" s="5" t="s">
        <v>22</v>
      </c>
      <c r="K213" s="147" t="s">
        <v>745</v>
      </c>
    </row>
    <row r="214" spans="1:11">
      <c r="A214" s="147">
        <f>100000+B214*ID규칙_보상_그룹_단위+C214*ID규칙_요일_단위+COUNTIFS($B$4:B214,B214,$C$4:C214,C214)</f>
        <v>100923</v>
      </c>
      <c r="B214" s="65">
        <v>9</v>
      </c>
      <c r="C214" s="147">
        <v>0</v>
      </c>
      <c r="D214" s="147">
        <v>110446</v>
      </c>
      <c r="E214" s="147">
        <f>COUNTIF($B$4:B214,B214)</f>
        <v>23</v>
      </c>
      <c r="F214" s="147">
        <v>1</v>
      </c>
      <c r="G214" s="147">
        <v>32</v>
      </c>
      <c r="H214" s="147">
        <v>400</v>
      </c>
      <c r="I214" s="59" t="str">
        <f>IFERROR(VLOOKUP(D214,ITEM!A:B,2,0)&amp;" X"&amp;F214,"아이템값 없음")</f>
        <v>청록색 사냥꾼의 모자 X1</v>
      </c>
      <c r="J214" s="5" t="s">
        <v>22</v>
      </c>
      <c r="K214" s="147" t="s">
        <v>745</v>
      </c>
    </row>
    <row r="215" spans="1:11">
      <c r="A215" s="147">
        <f>100000+B215*ID규칙_보상_그룹_단위+C215*ID규칙_요일_단위+COUNTIFS($B$4:B215,B215,$C$4:C215,C215)</f>
        <v>100924</v>
      </c>
      <c r="B215" s="65">
        <v>9</v>
      </c>
      <c r="C215" s="147">
        <v>0</v>
      </c>
      <c r="D215" s="147">
        <v>106440</v>
      </c>
      <c r="E215" s="147">
        <f>COUNTIF($B$4:B215,B215)</f>
        <v>24</v>
      </c>
      <c r="F215" s="147">
        <v>1</v>
      </c>
      <c r="G215" s="147">
        <v>32</v>
      </c>
      <c r="H215" s="147">
        <v>400</v>
      </c>
      <c r="I215" s="59" t="str">
        <f>IFERROR(VLOOKUP(D215,ITEM!A:B,2,0)&amp;" X"&amp;F215,"아이템값 없음")</f>
        <v>먼 곳에 있는 소녀의 마음 X1</v>
      </c>
      <c r="J215" s="5" t="s">
        <v>22</v>
      </c>
      <c r="K215" s="147" t="s">
        <v>745</v>
      </c>
    </row>
    <row r="216" spans="1:11">
      <c r="A216" s="147">
        <f>100000+B216*ID규칙_보상_그룹_단위+C216*ID규칙_요일_단위+COUNTIFS($B$4:B216,B216,$C$4:C216,C216)</f>
        <v>100925</v>
      </c>
      <c r="B216" s="65">
        <v>9</v>
      </c>
      <c r="C216" s="147">
        <v>0</v>
      </c>
      <c r="D216" s="147">
        <v>107440</v>
      </c>
      <c r="E216" s="147">
        <f>COUNTIF($B$4:B216,B216)</f>
        <v>25</v>
      </c>
      <c r="F216" s="147">
        <v>1</v>
      </c>
      <c r="G216" s="147">
        <v>32</v>
      </c>
      <c r="H216" s="147">
        <v>400</v>
      </c>
      <c r="I216" s="59" t="str">
        <f>IFERROR(VLOOKUP(D216,ITEM!A:B,2,0)&amp;" X"&amp;F216,"아이템값 없음")</f>
        <v>소녀의 흔들리는 그리움 X1</v>
      </c>
      <c r="J216" s="5" t="s">
        <v>22</v>
      </c>
      <c r="K216" s="147" t="s">
        <v>745</v>
      </c>
    </row>
    <row r="217" spans="1:11">
      <c r="A217" s="147">
        <f>100000+B217*ID규칙_보상_그룹_단위+C217*ID규칙_요일_단위+COUNTIFS($B$4:B217,B217,$C$4:C217,C217)</f>
        <v>100926</v>
      </c>
      <c r="B217" s="65">
        <v>9</v>
      </c>
      <c r="C217" s="147">
        <v>0</v>
      </c>
      <c r="D217" s="147">
        <v>108440</v>
      </c>
      <c r="E217" s="147">
        <f>COUNTIF($B$4:B217,B217)</f>
        <v>26</v>
      </c>
      <c r="F217" s="147">
        <v>1</v>
      </c>
      <c r="G217" s="147">
        <v>32</v>
      </c>
      <c r="H217" s="147">
        <v>400</v>
      </c>
      <c r="I217" s="59" t="str">
        <f>IFERROR(VLOOKUP(D217,ITEM!A:B,2,0)&amp;" X"&amp;F217,"아이템값 없음")</f>
        <v>소녀의 짧은 행복 X1</v>
      </c>
      <c r="J217" s="5" t="s">
        <v>22</v>
      </c>
      <c r="K217" s="147" t="s">
        <v>745</v>
      </c>
    </row>
    <row r="218" spans="1:11">
      <c r="A218" s="147">
        <f>100000+B218*ID규칙_보상_그룹_단위+C218*ID규칙_요일_단위+COUNTIFS($B$4:B218,B218,$C$4:C218,C218)</f>
        <v>100927</v>
      </c>
      <c r="B218" s="65">
        <v>9</v>
      </c>
      <c r="C218" s="147">
        <v>0</v>
      </c>
      <c r="D218" s="147">
        <v>109440</v>
      </c>
      <c r="E218" s="147">
        <f>COUNTIF($B$4:B218,B218)</f>
        <v>27</v>
      </c>
      <c r="F218" s="147">
        <v>1</v>
      </c>
      <c r="G218" s="147">
        <v>32</v>
      </c>
      <c r="H218" s="147">
        <v>400</v>
      </c>
      <c r="I218" s="59" t="str">
        <f>IFERROR(VLOOKUP(D218,ITEM!A:B,2,0)&amp;" X"&amp;F218,"아이템값 없음")</f>
        <v>소녀의 짧은 여가 X1</v>
      </c>
      <c r="J218" s="5" t="s">
        <v>22</v>
      </c>
      <c r="K218" s="147" t="s">
        <v>745</v>
      </c>
    </row>
    <row r="219" spans="1:11">
      <c r="A219" s="147">
        <f>100000+B219*ID규칙_보상_그룹_단위+C219*ID규칙_요일_단위+COUNTIFS($B$4:B219,B219,$C$4:C219,C219)</f>
        <v>100928</v>
      </c>
      <c r="B219" s="65">
        <v>9</v>
      </c>
      <c r="C219" s="147">
        <v>0</v>
      </c>
      <c r="D219" s="147">
        <v>110448</v>
      </c>
      <c r="E219" s="147">
        <f>COUNTIF($B$4:B219,B219)</f>
        <v>28</v>
      </c>
      <c r="F219" s="147">
        <v>1</v>
      </c>
      <c r="G219" s="147">
        <v>32</v>
      </c>
      <c r="H219" s="147">
        <v>400</v>
      </c>
      <c r="I219" s="59" t="str">
        <f>IFERROR(VLOOKUP(D219,ITEM!A:B,2,0)&amp;" X"&amp;F219,"아이템값 없음")</f>
        <v>소녀의 꺾여가는 미모 X1</v>
      </c>
      <c r="J219" s="5" t="s">
        <v>22</v>
      </c>
      <c r="K219" s="147" t="s">
        <v>745</v>
      </c>
    </row>
    <row r="220" spans="1:11">
      <c r="A220" s="147">
        <f>100000+B220*ID규칙_보상_그룹_단위+C220*ID규칙_요일_단위+COUNTIFS($B$4:B220,B220,$C$4:C220,C220)</f>
        <v>101001</v>
      </c>
      <c r="B220" s="65">
        <v>10</v>
      </c>
      <c r="C220" s="147">
        <v>0</v>
      </c>
      <c r="D220" s="147">
        <v>103301</v>
      </c>
      <c r="E220" s="147">
        <f>COUNTIF($B$4:B220,B220)</f>
        <v>1</v>
      </c>
      <c r="F220" s="147">
        <v>100</v>
      </c>
      <c r="G220" s="147">
        <v>33</v>
      </c>
      <c r="H220" s="147">
        <v>10000</v>
      </c>
      <c r="I220" s="59" t="str">
        <f>IFERROR(VLOOKUP(D220,ITEM!A:B,2,0)&amp;" X"&amp;F220,"아이템값 없음")</f>
        <v>모라 X100</v>
      </c>
      <c r="J220" s="5" t="s">
        <v>23</v>
      </c>
      <c r="K220" s="147" t="s">
        <v>745</v>
      </c>
    </row>
    <row r="221" spans="1:11">
      <c r="A221" s="147">
        <f>100000+B221*ID규칙_보상_그룹_단위+C221*ID규칙_요일_단위+COUNTIFS($B$4:B221,B221,$C$4:C221,C221)</f>
        <v>101002</v>
      </c>
      <c r="B221" s="65">
        <v>10</v>
      </c>
      <c r="C221" s="147">
        <v>0</v>
      </c>
      <c r="D221" s="147">
        <v>102301</v>
      </c>
      <c r="E221" s="147">
        <f>COUNTIF($B$4:B221,B221)</f>
        <v>2</v>
      </c>
      <c r="F221" s="147">
        <v>2025</v>
      </c>
      <c r="G221" s="147">
        <v>34</v>
      </c>
      <c r="H221" s="147">
        <v>10000</v>
      </c>
      <c r="I221" s="59" t="str">
        <f>IFERROR(VLOOKUP(D221,ITEM!A:B,2,0)&amp;" X"&amp;F221,"아이템값 없음")</f>
        <v>모험 경력 X2025</v>
      </c>
      <c r="J221" s="5" t="s">
        <v>23</v>
      </c>
      <c r="K221" s="147" t="s">
        <v>745</v>
      </c>
    </row>
    <row r="222" spans="1:11">
      <c r="A222" s="147">
        <f>100000+B222*ID규칙_보상_그룹_단위+C222*ID규칙_요일_단위+COUNTIFS($B$4:B222,B222,$C$4:C222,C222)</f>
        <v>101003</v>
      </c>
      <c r="B222" s="65">
        <v>10</v>
      </c>
      <c r="C222" s="147">
        <v>0</v>
      </c>
      <c r="D222" s="147">
        <v>105301</v>
      </c>
      <c r="E222" s="147">
        <f>COUNTIF($B$4:B222,B222)</f>
        <v>3</v>
      </c>
      <c r="F222" s="147">
        <v>20</v>
      </c>
      <c r="G222" s="147">
        <v>35</v>
      </c>
      <c r="H222" s="147">
        <v>10000</v>
      </c>
      <c r="I222" s="59" t="str">
        <f>IFERROR(VLOOKUP(D222,ITEM!A:B,2,0)&amp;" X"&amp;F222,"아이템값 없음")</f>
        <v>호감도 경험치 X20</v>
      </c>
      <c r="J222" s="5" t="s">
        <v>23</v>
      </c>
      <c r="K222" s="147" t="s">
        <v>745</v>
      </c>
    </row>
    <row r="223" spans="1:11">
      <c r="A223" s="147">
        <f>100000+B223*ID규칙_보상_그룹_단위+C223*ID규칙_요일_단위+COUNTIFS($B$4:B223,B223,$C$4:C223,C223)</f>
        <v>101004</v>
      </c>
      <c r="B223" s="65">
        <v>10</v>
      </c>
      <c r="C223" s="147">
        <v>0</v>
      </c>
      <c r="D223" s="147">
        <v>106309</v>
      </c>
      <c r="E223" s="147">
        <f>COUNTIF($B$4:B223,B223)</f>
        <v>4</v>
      </c>
      <c r="F223" s="147">
        <v>1</v>
      </c>
      <c r="G223" s="147">
        <v>36</v>
      </c>
      <c r="H223" s="147">
        <v>400</v>
      </c>
      <c r="I223" s="59" t="str">
        <f>IFERROR(VLOOKUP(D223,ITEM!A:B,2,0)&amp;" X"&amp;F223,"아이템값 없음")</f>
        <v>떠돌이 의사의 은련 X1</v>
      </c>
      <c r="J223" s="5" t="s">
        <v>23</v>
      </c>
      <c r="K223" s="147" t="s">
        <v>745</v>
      </c>
    </row>
    <row r="224" spans="1:11">
      <c r="A224" s="147">
        <f>100000+B224*ID규칙_보상_그룹_단위+C224*ID규칙_요일_단위+COUNTIFS($B$4:B224,B224,$C$4:C224,C224)</f>
        <v>101005</v>
      </c>
      <c r="B224" s="65">
        <v>10</v>
      </c>
      <c r="C224" s="147">
        <v>0</v>
      </c>
      <c r="D224" s="147">
        <v>107309</v>
      </c>
      <c r="E224" s="147">
        <f>COUNTIF($B$4:B224,B224)</f>
        <v>5</v>
      </c>
      <c r="F224" s="147">
        <v>1</v>
      </c>
      <c r="G224" s="147">
        <v>36</v>
      </c>
      <c r="H224" s="147">
        <v>400</v>
      </c>
      <c r="I224" s="59" t="str">
        <f>IFERROR(VLOOKUP(D224,ITEM!A:B,2,0)&amp;" X"&amp;F224,"아이템값 없음")</f>
        <v>떠돌이 의사의 올빼미깃 X1</v>
      </c>
      <c r="J224" s="5" t="s">
        <v>23</v>
      </c>
      <c r="K224" s="147" t="s">
        <v>745</v>
      </c>
    </row>
    <row r="225" spans="1:11">
      <c r="A225" s="147">
        <f>100000+B225*ID규칙_보상_그룹_단위+C225*ID규칙_요일_단위+COUNTIFS($B$4:B225,B225,$C$4:C225,C225)</f>
        <v>101006</v>
      </c>
      <c r="B225" s="65">
        <v>10</v>
      </c>
      <c r="C225" s="147">
        <v>0</v>
      </c>
      <c r="D225" s="147">
        <v>108309</v>
      </c>
      <c r="E225" s="147">
        <f>COUNTIF($B$4:B225,B225)</f>
        <v>6</v>
      </c>
      <c r="F225" s="147">
        <v>1</v>
      </c>
      <c r="G225" s="147">
        <v>36</v>
      </c>
      <c r="H225" s="147">
        <v>400</v>
      </c>
      <c r="I225" s="59" t="str">
        <f>IFERROR(VLOOKUP(D225,ITEM!A:B,2,0)&amp;" X"&amp;F225,"아이템값 없음")</f>
        <v>떠돌이 의사의 회중시계 X1</v>
      </c>
      <c r="J225" s="5" t="s">
        <v>23</v>
      </c>
      <c r="K225" s="147" t="s">
        <v>745</v>
      </c>
    </row>
    <row r="226" spans="1:11">
      <c r="A226" s="147">
        <f>100000+B226*ID규칙_보상_그룹_단위+C226*ID규칙_요일_단위+COUNTIFS($B$4:B226,B226,$C$4:C226,C226)</f>
        <v>101007</v>
      </c>
      <c r="B226" s="65">
        <v>10</v>
      </c>
      <c r="C226" s="147">
        <v>0</v>
      </c>
      <c r="D226" s="147">
        <v>109309</v>
      </c>
      <c r="E226" s="147">
        <f>COUNTIF($B$4:B226,B226)</f>
        <v>7</v>
      </c>
      <c r="F226" s="147">
        <v>1</v>
      </c>
      <c r="G226" s="147">
        <v>36</v>
      </c>
      <c r="H226" s="147">
        <v>400</v>
      </c>
      <c r="I226" s="59" t="str">
        <f>IFERROR(VLOOKUP(D226,ITEM!A:B,2,0)&amp;" X"&amp;F226,"아이템값 없음")</f>
        <v>떠돌이 의사의 약주전자 X1</v>
      </c>
      <c r="J226" s="5" t="s">
        <v>23</v>
      </c>
      <c r="K226" s="147" t="s">
        <v>745</v>
      </c>
    </row>
    <row r="227" spans="1:11">
      <c r="A227" s="147">
        <f>100000+B227*ID규칙_보상_그룹_단위+C227*ID규칙_요일_단위+COUNTIFS($B$4:B227,B227,$C$4:C227,C227)</f>
        <v>101008</v>
      </c>
      <c r="B227" s="65">
        <v>10</v>
      </c>
      <c r="C227" s="147">
        <v>0</v>
      </c>
      <c r="D227" s="147">
        <v>110309</v>
      </c>
      <c r="E227" s="147">
        <f>COUNTIF($B$4:B227,B227)</f>
        <v>8</v>
      </c>
      <c r="F227" s="147">
        <v>1</v>
      </c>
      <c r="G227" s="147">
        <v>36</v>
      </c>
      <c r="H227" s="147">
        <v>400</v>
      </c>
      <c r="I227" s="59" t="str">
        <f>IFERROR(VLOOKUP(D227,ITEM!A:B,2,0)&amp;" X"&amp;F227,"아이템값 없음")</f>
        <v>떠돌이 의사의 두건 X1</v>
      </c>
      <c r="J227" s="5" t="s">
        <v>23</v>
      </c>
      <c r="K227" s="147" t="s">
        <v>745</v>
      </c>
    </row>
    <row r="228" spans="1:11">
      <c r="A228" s="147">
        <f>100000+B228*ID규칙_보상_그룹_단위+C228*ID규칙_요일_단위+COUNTIFS($B$4:B228,B228,$C$4:C228,C228)</f>
        <v>101009</v>
      </c>
      <c r="B228" s="65">
        <v>10</v>
      </c>
      <c r="C228" s="147">
        <v>0</v>
      </c>
      <c r="D228" s="147">
        <v>106312</v>
      </c>
      <c r="E228" s="147">
        <f>COUNTIF($B$4:B228,B228)</f>
        <v>9</v>
      </c>
      <c r="F228" s="147">
        <v>1</v>
      </c>
      <c r="G228" s="147">
        <v>36</v>
      </c>
      <c r="H228" s="147">
        <v>400</v>
      </c>
      <c r="I228" s="59" t="str">
        <f>IFERROR(VLOOKUP(D228,ITEM!A:B,2,0)&amp;" X"&amp;F228,"아이템값 없음")</f>
        <v>기적의 꽃 X1</v>
      </c>
      <c r="J228" s="5" t="s">
        <v>23</v>
      </c>
      <c r="K228" s="147" t="s">
        <v>745</v>
      </c>
    </row>
    <row r="229" spans="1:11">
      <c r="A229" s="147">
        <f>100000+B229*ID규칙_보상_그룹_단위+C229*ID규칙_요일_단위+COUNTIFS($B$4:B229,B229,$C$4:C229,C229)</f>
        <v>101010</v>
      </c>
      <c r="B229" s="65">
        <v>10</v>
      </c>
      <c r="C229" s="147">
        <v>0</v>
      </c>
      <c r="D229" s="147">
        <v>107312</v>
      </c>
      <c r="E229" s="147">
        <f>COUNTIF($B$4:B229,B229)</f>
        <v>10</v>
      </c>
      <c r="F229" s="147">
        <v>1</v>
      </c>
      <c r="G229" s="147">
        <v>36</v>
      </c>
      <c r="H229" s="147">
        <v>400</v>
      </c>
      <c r="I229" s="59" t="str">
        <f>IFERROR(VLOOKUP(D229,ITEM!A:B,2,0)&amp;" X"&amp;F229,"아이템값 없음")</f>
        <v>기적의 깃털 X1</v>
      </c>
      <c r="J229" s="5" t="s">
        <v>23</v>
      </c>
      <c r="K229" s="147" t="s">
        <v>745</v>
      </c>
    </row>
    <row r="230" spans="1:11">
      <c r="A230" s="147">
        <f>100000+B230*ID규칙_보상_그룹_단위+C230*ID규칙_요일_단위+COUNTIFS($B$4:B230,B230,$C$4:C230,C230)</f>
        <v>101011</v>
      </c>
      <c r="B230" s="65">
        <v>10</v>
      </c>
      <c r="C230" s="147">
        <v>0</v>
      </c>
      <c r="D230" s="147">
        <v>108312</v>
      </c>
      <c r="E230" s="147">
        <f>COUNTIF($B$4:B230,B230)</f>
        <v>11</v>
      </c>
      <c r="F230" s="147">
        <v>1</v>
      </c>
      <c r="G230" s="147">
        <v>36</v>
      </c>
      <c r="H230" s="147">
        <v>400</v>
      </c>
      <c r="I230" s="59" t="str">
        <f>IFERROR(VLOOKUP(D230,ITEM!A:B,2,0)&amp;" X"&amp;F230,"아이템값 없음")</f>
        <v>기적의 모래 X1</v>
      </c>
      <c r="J230" s="5" t="s">
        <v>23</v>
      </c>
      <c r="K230" s="147" t="s">
        <v>745</v>
      </c>
    </row>
    <row r="231" spans="1:11">
      <c r="A231" s="147">
        <f>100000+B231*ID규칙_보상_그룹_단위+C231*ID규칙_요일_단위+COUNTIFS($B$4:B231,B231,$C$4:C231,C231)</f>
        <v>101012</v>
      </c>
      <c r="B231" s="65">
        <v>10</v>
      </c>
      <c r="C231" s="147">
        <v>0</v>
      </c>
      <c r="D231" s="147">
        <v>109312</v>
      </c>
      <c r="E231" s="147">
        <f>COUNTIF($B$4:B231,B231)</f>
        <v>12</v>
      </c>
      <c r="F231" s="147">
        <v>1</v>
      </c>
      <c r="G231" s="147">
        <v>36</v>
      </c>
      <c r="H231" s="147">
        <v>400</v>
      </c>
      <c r="I231" s="59" t="str">
        <f>IFERROR(VLOOKUP(D231,ITEM!A:B,2,0)&amp;" X"&amp;F231,"아이템값 없음")</f>
        <v>기적의 잔 X1</v>
      </c>
      <c r="J231" s="5" t="s">
        <v>23</v>
      </c>
      <c r="K231" s="147" t="s">
        <v>745</v>
      </c>
    </row>
    <row r="232" spans="1:11">
      <c r="A232" s="147">
        <f>100000+B232*ID규칙_보상_그룹_단위+C232*ID규칙_요일_단위+COUNTIFS($B$4:B232,B232,$C$4:C232,C232)</f>
        <v>101013</v>
      </c>
      <c r="B232" s="65">
        <v>10</v>
      </c>
      <c r="C232" s="147">
        <v>0</v>
      </c>
      <c r="D232" s="147">
        <v>110312</v>
      </c>
      <c r="E232" s="147">
        <f>COUNTIF($B$4:B232,B232)</f>
        <v>13</v>
      </c>
      <c r="F232" s="147">
        <v>1</v>
      </c>
      <c r="G232" s="147">
        <v>36</v>
      </c>
      <c r="H232" s="147">
        <v>400</v>
      </c>
      <c r="I232" s="59" t="str">
        <f>IFERROR(VLOOKUP(D232,ITEM!A:B,2,0)&amp;" X"&amp;F232,"아이템값 없음")</f>
        <v>기적의 귀걸이 X1</v>
      </c>
      <c r="J232" s="5" t="s">
        <v>23</v>
      </c>
      <c r="K232" s="147" t="s">
        <v>745</v>
      </c>
    </row>
    <row r="233" spans="1:11">
      <c r="A233" s="147">
        <f>100000+B233*ID규칙_보상_그룹_단위+C233*ID규칙_요일_단위+COUNTIFS($B$4:B233,B233,$C$4:C233,C233)</f>
        <v>101014</v>
      </c>
      <c r="B233" s="65">
        <v>10</v>
      </c>
      <c r="C233" s="147">
        <v>0</v>
      </c>
      <c r="D233" s="147">
        <v>106413</v>
      </c>
      <c r="E233" s="147">
        <f>COUNTIF($B$4:B233,B233)</f>
        <v>14</v>
      </c>
      <c r="F233" s="147">
        <v>1</v>
      </c>
      <c r="G233" s="147">
        <v>36</v>
      </c>
      <c r="H233" s="147">
        <v>400</v>
      </c>
      <c r="I233" s="59" t="str">
        <f>IFERROR(VLOOKUP(D233,ITEM!A:B,2,0)&amp;" X"&amp;F233,"아이템값 없음")</f>
        <v>기적의 꽃 X1</v>
      </c>
      <c r="J233" s="5" t="s">
        <v>23</v>
      </c>
      <c r="K233" s="147" t="s">
        <v>745</v>
      </c>
    </row>
    <row r="234" spans="1:11">
      <c r="A234" s="147">
        <f>100000+B234*ID규칙_보상_그룹_단위+C234*ID규칙_요일_단위+COUNTIFS($B$4:B234,B234,$C$4:C234,C234)</f>
        <v>101015</v>
      </c>
      <c r="B234" s="65">
        <v>10</v>
      </c>
      <c r="C234" s="147">
        <v>0</v>
      </c>
      <c r="D234" s="147">
        <v>107413</v>
      </c>
      <c r="E234" s="147">
        <f>COUNTIF($B$4:B234,B234)</f>
        <v>15</v>
      </c>
      <c r="F234" s="147">
        <v>1</v>
      </c>
      <c r="G234" s="147">
        <v>36</v>
      </c>
      <c r="H234" s="147">
        <v>400</v>
      </c>
      <c r="I234" s="59" t="str">
        <f>IFERROR(VLOOKUP(D234,ITEM!A:B,2,0)&amp;" X"&amp;F234,"아이템값 없음")</f>
        <v>기적의 깃털 X1</v>
      </c>
      <c r="J234" s="5" t="s">
        <v>23</v>
      </c>
      <c r="K234" s="147" t="s">
        <v>745</v>
      </c>
    </row>
    <row r="235" spans="1:11">
      <c r="A235" s="147">
        <f>100000+B235*ID규칙_보상_그룹_단위+C235*ID규칙_요일_단위+COUNTIFS($B$4:B235,B235,$C$4:C235,C235)</f>
        <v>101016</v>
      </c>
      <c r="B235" s="65">
        <v>10</v>
      </c>
      <c r="C235" s="147">
        <v>0</v>
      </c>
      <c r="D235" s="147">
        <v>108413</v>
      </c>
      <c r="E235" s="147">
        <f>COUNTIF($B$4:B235,B235)</f>
        <v>16</v>
      </c>
      <c r="F235" s="147">
        <v>1</v>
      </c>
      <c r="G235" s="147">
        <v>36</v>
      </c>
      <c r="H235" s="147">
        <v>400</v>
      </c>
      <c r="I235" s="59" t="str">
        <f>IFERROR(VLOOKUP(D235,ITEM!A:B,2,0)&amp;" X"&amp;F235,"아이템값 없음")</f>
        <v>기적의 모래 X1</v>
      </c>
      <c r="J235" s="5" t="s">
        <v>23</v>
      </c>
      <c r="K235" s="147" t="s">
        <v>745</v>
      </c>
    </row>
    <row r="236" spans="1:11">
      <c r="A236" s="147">
        <f>100000+B236*ID규칙_보상_그룹_단위+C236*ID규칙_요일_단위+COUNTIFS($B$4:B236,B236,$C$4:C236,C236)</f>
        <v>101017</v>
      </c>
      <c r="B236" s="65">
        <v>10</v>
      </c>
      <c r="C236" s="147">
        <v>0</v>
      </c>
      <c r="D236" s="147">
        <v>109413</v>
      </c>
      <c r="E236" s="147">
        <f>COUNTIF($B$4:B236,B236)</f>
        <v>17</v>
      </c>
      <c r="F236" s="147">
        <v>1</v>
      </c>
      <c r="G236" s="147">
        <v>36</v>
      </c>
      <c r="H236" s="147">
        <v>400</v>
      </c>
      <c r="I236" s="59" t="str">
        <f>IFERROR(VLOOKUP(D236,ITEM!A:B,2,0)&amp;" X"&amp;F236,"아이템값 없음")</f>
        <v>기적의 잔 X1</v>
      </c>
      <c r="J236" s="5" t="s">
        <v>23</v>
      </c>
      <c r="K236" s="147" t="s">
        <v>745</v>
      </c>
    </row>
    <row r="237" spans="1:11">
      <c r="A237" s="147">
        <f>100000+B237*ID규칙_보상_그룹_단위+C237*ID규칙_요일_단위+COUNTIFS($B$4:B237,B237,$C$4:C237,C237)</f>
        <v>101018</v>
      </c>
      <c r="B237" s="65">
        <v>10</v>
      </c>
      <c r="C237" s="147">
        <v>0</v>
      </c>
      <c r="D237" s="147">
        <v>110413</v>
      </c>
      <c r="E237" s="147">
        <f>COUNTIF($B$4:B237,B237)</f>
        <v>18</v>
      </c>
      <c r="F237" s="147">
        <v>1</v>
      </c>
      <c r="G237" s="147">
        <v>36</v>
      </c>
      <c r="H237" s="147">
        <v>400</v>
      </c>
      <c r="I237" s="59" t="str">
        <f>IFERROR(VLOOKUP(D237,ITEM!A:B,2,0)&amp;" X"&amp;F237,"아이템값 없음")</f>
        <v>기적의 귀걸이 X1</v>
      </c>
      <c r="J237" s="5" t="s">
        <v>23</v>
      </c>
      <c r="K237" s="147" t="s">
        <v>745</v>
      </c>
    </row>
    <row r="238" spans="1:11">
      <c r="A238" s="147">
        <f>100000+B238*ID규칙_보상_그룹_단위+C238*ID규칙_요일_단위+COUNTIFS($B$4:B238,B238,$C$4:C238,C238)</f>
        <v>101019</v>
      </c>
      <c r="B238" s="65">
        <v>10</v>
      </c>
      <c r="C238" s="147">
        <v>0</v>
      </c>
      <c r="D238" s="147">
        <v>109437</v>
      </c>
      <c r="E238" s="147">
        <f>COUNTIF($B$4:B238,B238)</f>
        <v>19</v>
      </c>
      <c r="F238" s="147">
        <v>1</v>
      </c>
      <c r="G238" s="147">
        <v>36</v>
      </c>
      <c r="H238" s="147">
        <v>400</v>
      </c>
      <c r="I238" s="59" t="str">
        <f>IFERROR(VLOOKUP(D238,ITEM!A:B,2,0)&amp;" X"&amp;F238,"아이템값 없음")</f>
        <v>야생화 기억 속의 푸른 들판 X1</v>
      </c>
      <c r="J238" s="5" t="s">
        <v>23</v>
      </c>
      <c r="K238" s="147" t="s">
        <v>745</v>
      </c>
    </row>
    <row r="239" spans="1:11">
      <c r="A239" s="147">
        <f>100000+B239*ID규칙_보상_그룹_단위+C239*ID규칙_요일_단위+COUNTIFS($B$4:B239,B239,$C$4:C239,C239)</f>
        <v>101020</v>
      </c>
      <c r="B239" s="65">
        <v>10</v>
      </c>
      <c r="C239" s="147">
        <v>0</v>
      </c>
      <c r="D239" s="147">
        <v>107438</v>
      </c>
      <c r="E239" s="147">
        <f>COUNTIF($B$4:B239,B239)</f>
        <v>20</v>
      </c>
      <c r="F239" s="147">
        <v>1</v>
      </c>
      <c r="G239" s="147">
        <v>36</v>
      </c>
      <c r="H239" s="147">
        <v>400</v>
      </c>
      <c r="I239" s="59" t="str">
        <f>IFERROR(VLOOKUP(D239,ITEM!A:B,2,0)&amp;" X"&amp;F239,"아이템값 없음")</f>
        <v>사냥꾼의 푸른 화살깃 X1</v>
      </c>
      <c r="J239" s="5" t="s">
        <v>23</v>
      </c>
      <c r="K239" s="147" t="s">
        <v>745</v>
      </c>
    </row>
    <row r="240" spans="1:11">
      <c r="A240" s="147">
        <f>100000+B240*ID규칙_보상_그룹_단위+C240*ID규칙_요일_단위+COUNTIFS($B$4:B240,B240,$C$4:C240,C240)</f>
        <v>101021</v>
      </c>
      <c r="B240" s="65">
        <v>10</v>
      </c>
      <c r="C240" s="147">
        <v>0</v>
      </c>
      <c r="D240" s="147">
        <v>108438</v>
      </c>
      <c r="E240" s="147">
        <f>COUNTIF($B$4:B240,B240)</f>
        <v>21</v>
      </c>
      <c r="F240" s="147">
        <v>1</v>
      </c>
      <c r="G240" s="147">
        <v>36</v>
      </c>
      <c r="H240" s="147">
        <v>400</v>
      </c>
      <c r="I240" s="59" t="str">
        <f>IFERROR(VLOOKUP(D240,ITEM!A:B,2,0)&amp;" X"&amp;F240,"아이템값 없음")</f>
        <v>청록색 사냥꾼의 확신 X1</v>
      </c>
      <c r="J240" s="5" t="s">
        <v>23</v>
      </c>
      <c r="K240" s="147" t="s">
        <v>745</v>
      </c>
    </row>
    <row r="241" spans="1:11">
      <c r="A241" s="147">
        <f>100000+B241*ID규칙_보상_그룹_단위+C241*ID규칙_요일_단위+COUNTIFS($B$4:B241,B241,$C$4:C241,C241)</f>
        <v>101022</v>
      </c>
      <c r="B241" s="65">
        <v>10</v>
      </c>
      <c r="C241" s="147">
        <v>0</v>
      </c>
      <c r="D241" s="147">
        <v>109438</v>
      </c>
      <c r="E241" s="147">
        <f>COUNTIF($B$4:B241,B241)</f>
        <v>22</v>
      </c>
      <c r="F241" s="147">
        <v>1</v>
      </c>
      <c r="G241" s="147">
        <v>36</v>
      </c>
      <c r="H241" s="147">
        <v>400</v>
      </c>
      <c r="I241" s="59" t="str">
        <f>IFERROR(VLOOKUP(D241,ITEM!A:B,2,0)&amp;" X"&amp;F241,"아이템값 없음")</f>
        <v>청록색 사냥꾼의 그릇 X1</v>
      </c>
      <c r="J241" s="5" t="s">
        <v>23</v>
      </c>
      <c r="K241" s="147" t="s">
        <v>745</v>
      </c>
    </row>
    <row r="242" spans="1:11">
      <c r="A242" s="147">
        <f>100000+B242*ID규칙_보상_그룹_단위+C242*ID규칙_요일_단위+COUNTIFS($B$4:B242,B242,$C$4:C242,C242)</f>
        <v>101023</v>
      </c>
      <c r="B242" s="65">
        <v>10</v>
      </c>
      <c r="C242" s="147">
        <v>0</v>
      </c>
      <c r="D242" s="147">
        <v>110446</v>
      </c>
      <c r="E242" s="147">
        <f>COUNTIF($B$4:B242,B242)</f>
        <v>23</v>
      </c>
      <c r="F242" s="147">
        <v>1</v>
      </c>
      <c r="G242" s="147">
        <v>36</v>
      </c>
      <c r="H242" s="147">
        <v>400</v>
      </c>
      <c r="I242" s="59" t="str">
        <f>IFERROR(VLOOKUP(D242,ITEM!A:B,2,0)&amp;" X"&amp;F242,"아이템값 없음")</f>
        <v>청록색 사냥꾼의 모자 X1</v>
      </c>
      <c r="J242" s="5" t="s">
        <v>23</v>
      </c>
      <c r="K242" s="147" t="s">
        <v>745</v>
      </c>
    </row>
    <row r="243" spans="1:11">
      <c r="A243" s="147">
        <f>100000+B243*ID규칙_보상_그룹_단위+C243*ID규칙_요일_단위+COUNTIFS($B$4:B243,B243,$C$4:C243,C243)</f>
        <v>101024</v>
      </c>
      <c r="B243" s="65">
        <v>10</v>
      </c>
      <c r="C243" s="147">
        <v>0</v>
      </c>
      <c r="D243" s="147">
        <v>106440</v>
      </c>
      <c r="E243" s="147">
        <f>COUNTIF($B$4:B243,B243)</f>
        <v>24</v>
      </c>
      <c r="F243" s="147">
        <v>1</v>
      </c>
      <c r="G243" s="147">
        <v>36</v>
      </c>
      <c r="H243" s="147">
        <v>400</v>
      </c>
      <c r="I243" s="59" t="str">
        <f>IFERROR(VLOOKUP(D243,ITEM!A:B,2,0)&amp;" X"&amp;F243,"아이템값 없음")</f>
        <v>먼 곳에 있는 소녀의 마음 X1</v>
      </c>
      <c r="J243" s="5" t="s">
        <v>23</v>
      </c>
      <c r="K243" s="147" t="s">
        <v>745</v>
      </c>
    </row>
    <row r="244" spans="1:11">
      <c r="A244" s="147">
        <f>100000+B244*ID규칙_보상_그룹_단위+C244*ID규칙_요일_단위+COUNTIFS($B$4:B244,B244,$C$4:C244,C244)</f>
        <v>101025</v>
      </c>
      <c r="B244" s="65">
        <v>10</v>
      </c>
      <c r="C244" s="147">
        <v>0</v>
      </c>
      <c r="D244" s="147">
        <v>107440</v>
      </c>
      <c r="E244" s="147">
        <f>COUNTIF($B$4:B244,B244)</f>
        <v>25</v>
      </c>
      <c r="F244" s="147">
        <v>1</v>
      </c>
      <c r="G244" s="147">
        <v>36</v>
      </c>
      <c r="H244" s="147">
        <v>400</v>
      </c>
      <c r="I244" s="59" t="str">
        <f>IFERROR(VLOOKUP(D244,ITEM!A:B,2,0)&amp;" X"&amp;F244,"아이템값 없음")</f>
        <v>소녀의 흔들리는 그리움 X1</v>
      </c>
      <c r="J244" s="5" t="s">
        <v>23</v>
      </c>
      <c r="K244" s="147" t="s">
        <v>745</v>
      </c>
    </row>
    <row r="245" spans="1:11">
      <c r="A245" s="147">
        <f>100000+B245*ID규칙_보상_그룹_단위+C245*ID규칙_요일_단위+COUNTIFS($B$4:B245,B245,$C$4:C245,C245)</f>
        <v>101026</v>
      </c>
      <c r="B245" s="65">
        <v>10</v>
      </c>
      <c r="C245" s="147">
        <v>0</v>
      </c>
      <c r="D245" s="147">
        <v>108440</v>
      </c>
      <c r="E245" s="147">
        <f>COUNTIF($B$4:B245,B245)</f>
        <v>26</v>
      </c>
      <c r="F245" s="147">
        <v>1</v>
      </c>
      <c r="G245" s="147">
        <v>36</v>
      </c>
      <c r="H245" s="147">
        <v>400</v>
      </c>
      <c r="I245" s="59" t="str">
        <f>IFERROR(VLOOKUP(D245,ITEM!A:B,2,0)&amp;" X"&amp;F245,"아이템값 없음")</f>
        <v>소녀의 짧은 행복 X1</v>
      </c>
      <c r="J245" s="5" t="s">
        <v>23</v>
      </c>
      <c r="K245" s="147" t="s">
        <v>745</v>
      </c>
    </row>
    <row r="246" spans="1:11">
      <c r="A246" s="147">
        <f>100000+B246*ID규칙_보상_그룹_단위+C246*ID규칙_요일_단위+COUNTIFS($B$4:B246,B246,$C$4:C246,C246)</f>
        <v>101027</v>
      </c>
      <c r="B246" s="65">
        <v>10</v>
      </c>
      <c r="C246" s="147">
        <v>0</v>
      </c>
      <c r="D246" s="147">
        <v>109440</v>
      </c>
      <c r="E246" s="147">
        <f>COUNTIF($B$4:B246,B246)</f>
        <v>27</v>
      </c>
      <c r="F246" s="147">
        <v>1</v>
      </c>
      <c r="G246" s="147">
        <v>36</v>
      </c>
      <c r="H246" s="147">
        <v>400</v>
      </c>
      <c r="I246" s="59" t="str">
        <f>IFERROR(VLOOKUP(D246,ITEM!A:B,2,0)&amp;" X"&amp;F246,"아이템값 없음")</f>
        <v>소녀의 짧은 여가 X1</v>
      </c>
      <c r="J246" s="5" t="s">
        <v>23</v>
      </c>
      <c r="K246" s="147" t="s">
        <v>745</v>
      </c>
    </row>
    <row r="247" spans="1:11">
      <c r="A247" s="147">
        <f>100000+B247*ID규칙_보상_그룹_단위+C247*ID규칙_요일_단위+COUNTIFS($B$4:B247,B247,$C$4:C247,C247)</f>
        <v>101028</v>
      </c>
      <c r="B247" s="65">
        <v>10</v>
      </c>
      <c r="C247" s="147">
        <v>0</v>
      </c>
      <c r="D247" s="147">
        <v>110448</v>
      </c>
      <c r="E247" s="147">
        <f>COUNTIF($B$4:B247,B247)</f>
        <v>28</v>
      </c>
      <c r="F247" s="147">
        <v>1</v>
      </c>
      <c r="G247" s="147">
        <v>36</v>
      </c>
      <c r="H247" s="147">
        <v>400</v>
      </c>
      <c r="I247" s="59" t="str">
        <f>IFERROR(VLOOKUP(D247,ITEM!A:B,2,0)&amp;" X"&amp;F247,"아이템값 없음")</f>
        <v>소녀의 꺾여가는 미모 X1</v>
      </c>
      <c r="J247" s="5" t="s">
        <v>23</v>
      </c>
      <c r="K247" s="147" t="s">
        <v>745</v>
      </c>
    </row>
    <row r="248" spans="1:11">
      <c r="A248" s="147">
        <f>100000+B248*ID규칙_보상_그룹_단위+C248*ID규칙_요일_단위+COUNTIFS($B$4:B248,B248,$C$4:C248,C248)</f>
        <v>101101</v>
      </c>
      <c r="B248" s="65">
        <v>11</v>
      </c>
      <c r="C248" s="147">
        <v>0</v>
      </c>
      <c r="D248" s="147">
        <v>103301</v>
      </c>
      <c r="E248" s="147">
        <f>COUNTIF($B$4:B248,B248)</f>
        <v>1</v>
      </c>
      <c r="F248" s="147">
        <v>100</v>
      </c>
      <c r="G248" s="147">
        <v>37</v>
      </c>
      <c r="H248" s="147">
        <v>10000</v>
      </c>
      <c r="I248" s="59" t="str">
        <f>IFERROR(VLOOKUP(D248,ITEM!A:B,2,0)&amp;" X"&amp;F248,"아이템값 없음")</f>
        <v>모라 X100</v>
      </c>
      <c r="J248" s="5" t="s">
        <v>24</v>
      </c>
      <c r="K248" s="147" t="s">
        <v>745</v>
      </c>
    </row>
    <row r="249" spans="1:11">
      <c r="A249" s="147">
        <f>100000+B249*ID규칙_보상_그룹_단위+C249*ID규칙_요일_단위+COUNTIFS($B$4:B249,B249,$C$4:C249,C249)</f>
        <v>101102</v>
      </c>
      <c r="B249" s="65">
        <v>11</v>
      </c>
      <c r="C249" s="147">
        <v>0</v>
      </c>
      <c r="D249" s="147">
        <v>102301</v>
      </c>
      <c r="E249" s="147">
        <f>COUNTIF($B$4:B249,B249)</f>
        <v>2</v>
      </c>
      <c r="F249" s="147">
        <v>2200</v>
      </c>
      <c r="G249" s="147">
        <v>38</v>
      </c>
      <c r="H249" s="147">
        <v>10000</v>
      </c>
      <c r="I249" s="59" t="str">
        <f>IFERROR(VLOOKUP(D249,ITEM!A:B,2,0)&amp;" X"&amp;F249,"아이템값 없음")</f>
        <v>모험 경력 X2200</v>
      </c>
      <c r="J249" s="5" t="s">
        <v>24</v>
      </c>
      <c r="K249" s="147" t="s">
        <v>745</v>
      </c>
    </row>
    <row r="250" spans="1:11">
      <c r="A250" s="147">
        <f>100000+B250*ID규칙_보상_그룹_단위+C250*ID규칙_요일_단위+COUNTIFS($B$4:B250,B250,$C$4:C250,C250)</f>
        <v>101103</v>
      </c>
      <c r="B250" s="65">
        <v>11</v>
      </c>
      <c r="C250" s="147">
        <v>0</v>
      </c>
      <c r="D250" s="147">
        <v>105301</v>
      </c>
      <c r="E250" s="147">
        <f>COUNTIF($B$4:B250,B250)</f>
        <v>3</v>
      </c>
      <c r="F250" s="147">
        <v>20</v>
      </c>
      <c r="G250" s="147">
        <v>39</v>
      </c>
      <c r="H250" s="147">
        <v>10000</v>
      </c>
      <c r="I250" s="59" t="str">
        <f>IFERROR(VLOOKUP(D250,ITEM!A:B,2,0)&amp;" X"&amp;F250,"아이템값 없음")</f>
        <v>호감도 경험치 X20</v>
      </c>
      <c r="J250" s="5" t="s">
        <v>24</v>
      </c>
      <c r="K250" s="147" t="s">
        <v>745</v>
      </c>
    </row>
    <row r="251" spans="1:11">
      <c r="A251" s="147">
        <f>100000+B251*ID규칙_보상_그룹_단위+C251*ID규칙_요일_단위+COUNTIFS($B$4:B251,B251,$C$4:C251,C251)</f>
        <v>101104</v>
      </c>
      <c r="B251" s="65">
        <v>11</v>
      </c>
      <c r="C251" s="147">
        <v>0</v>
      </c>
      <c r="D251" s="147">
        <v>106309</v>
      </c>
      <c r="E251" s="147">
        <f>COUNTIF($B$4:B251,B251)</f>
        <v>4</v>
      </c>
      <c r="F251" s="147">
        <v>1</v>
      </c>
      <c r="G251" s="147">
        <v>40</v>
      </c>
      <c r="H251" s="147">
        <v>286</v>
      </c>
      <c r="I251" s="59" t="str">
        <f>IFERROR(VLOOKUP(D251,ITEM!A:B,2,0)&amp;" X"&amp;F251,"아이템값 없음")</f>
        <v>떠돌이 의사의 은련 X1</v>
      </c>
      <c r="J251" s="5" t="s">
        <v>24</v>
      </c>
      <c r="K251" s="147" t="s">
        <v>745</v>
      </c>
    </row>
    <row r="252" spans="1:11">
      <c r="A252" s="147">
        <f>100000+B252*ID규칙_보상_그룹_단위+C252*ID규칙_요일_단위+COUNTIFS($B$4:B252,B252,$C$4:C252,C252)</f>
        <v>101105</v>
      </c>
      <c r="B252" s="65">
        <v>11</v>
      </c>
      <c r="C252" s="147">
        <v>0</v>
      </c>
      <c r="D252" s="147">
        <v>107309</v>
      </c>
      <c r="E252" s="147">
        <f>COUNTIF($B$4:B252,B252)</f>
        <v>5</v>
      </c>
      <c r="F252" s="147">
        <v>1</v>
      </c>
      <c r="G252" s="147">
        <v>40</v>
      </c>
      <c r="H252" s="147">
        <v>286</v>
      </c>
      <c r="I252" s="59" t="str">
        <f>IFERROR(VLOOKUP(D252,ITEM!A:B,2,0)&amp;" X"&amp;F252,"아이템값 없음")</f>
        <v>떠돌이 의사의 올빼미깃 X1</v>
      </c>
      <c r="J252" s="5" t="s">
        <v>24</v>
      </c>
      <c r="K252" s="147" t="s">
        <v>745</v>
      </c>
    </row>
    <row r="253" spans="1:11">
      <c r="A253" s="147">
        <f>100000+B253*ID규칙_보상_그룹_단위+C253*ID규칙_요일_단위+COUNTIFS($B$4:B253,B253,$C$4:C253,C253)</f>
        <v>101106</v>
      </c>
      <c r="B253" s="65">
        <v>11</v>
      </c>
      <c r="C253" s="147">
        <v>0</v>
      </c>
      <c r="D253" s="147">
        <v>108309</v>
      </c>
      <c r="E253" s="147">
        <f>COUNTIF($B$4:B253,B253)</f>
        <v>6</v>
      </c>
      <c r="F253" s="147">
        <v>1</v>
      </c>
      <c r="G253" s="147">
        <v>40</v>
      </c>
      <c r="H253" s="147">
        <v>286</v>
      </c>
      <c r="I253" s="59" t="str">
        <f>IFERROR(VLOOKUP(D253,ITEM!A:B,2,0)&amp;" X"&amp;F253,"아이템값 없음")</f>
        <v>떠돌이 의사의 회중시계 X1</v>
      </c>
      <c r="J253" s="5" t="s">
        <v>24</v>
      </c>
      <c r="K253" s="147" t="s">
        <v>745</v>
      </c>
    </row>
    <row r="254" spans="1:11">
      <c r="A254" s="147">
        <f>100000+B254*ID규칙_보상_그룹_단위+C254*ID규칙_요일_단위+COUNTIFS($B$4:B254,B254,$C$4:C254,C254)</f>
        <v>101107</v>
      </c>
      <c r="B254" s="65">
        <v>11</v>
      </c>
      <c r="C254" s="147">
        <v>0</v>
      </c>
      <c r="D254" s="147">
        <v>109309</v>
      </c>
      <c r="E254" s="147">
        <f>COUNTIF($B$4:B254,B254)</f>
        <v>7</v>
      </c>
      <c r="F254" s="147">
        <v>1</v>
      </c>
      <c r="G254" s="147">
        <v>40</v>
      </c>
      <c r="H254" s="147">
        <v>286</v>
      </c>
      <c r="I254" s="59" t="str">
        <f>IFERROR(VLOOKUP(D254,ITEM!A:B,2,0)&amp;" X"&amp;F254,"아이템값 없음")</f>
        <v>떠돌이 의사의 약주전자 X1</v>
      </c>
      <c r="J254" s="5" t="s">
        <v>24</v>
      </c>
      <c r="K254" s="147" t="s">
        <v>745</v>
      </c>
    </row>
    <row r="255" spans="1:11">
      <c r="A255" s="147">
        <f>100000+B255*ID규칙_보상_그룹_단위+C255*ID규칙_요일_단위+COUNTIFS($B$4:B255,B255,$C$4:C255,C255)</f>
        <v>101108</v>
      </c>
      <c r="B255" s="65">
        <v>11</v>
      </c>
      <c r="C255" s="147">
        <v>0</v>
      </c>
      <c r="D255" s="147">
        <v>110309</v>
      </c>
      <c r="E255" s="147">
        <f>COUNTIF($B$4:B255,B255)</f>
        <v>8</v>
      </c>
      <c r="F255" s="147">
        <v>1</v>
      </c>
      <c r="G255" s="147">
        <v>40</v>
      </c>
      <c r="H255" s="147">
        <v>286</v>
      </c>
      <c r="I255" s="59" t="str">
        <f>IFERROR(VLOOKUP(D255,ITEM!A:B,2,0)&amp;" X"&amp;F255,"아이템값 없음")</f>
        <v>떠돌이 의사의 두건 X1</v>
      </c>
      <c r="J255" s="5" t="s">
        <v>24</v>
      </c>
      <c r="K255" s="147" t="s">
        <v>745</v>
      </c>
    </row>
    <row r="256" spans="1:11">
      <c r="A256" s="147">
        <f>100000+B256*ID규칙_보상_그룹_단위+C256*ID규칙_요일_단위+COUNTIFS($B$4:B256,B256,$C$4:C256,C256)</f>
        <v>101109</v>
      </c>
      <c r="B256" s="65">
        <v>11</v>
      </c>
      <c r="C256" s="147">
        <v>0</v>
      </c>
      <c r="D256" s="147">
        <v>106312</v>
      </c>
      <c r="E256" s="147">
        <f>COUNTIF($B$4:B256,B256)</f>
        <v>9</v>
      </c>
      <c r="F256" s="147">
        <v>1</v>
      </c>
      <c r="G256" s="147">
        <v>40</v>
      </c>
      <c r="H256" s="147">
        <v>286</v>
      </c>
      <c r="I256" s="59" t="str">
        <f>IFERROR(VLOOKUP(D256,ITEM!A:B,2,0)&amp;" X"&amp;F256,"아이템값 없음")</f>
        <v>기적의 꽃 X1</v>
      </c>
      <c r="J256" s="5" t="s">
        <v>24</v>
      </c>
      <c r="K256" s="147" t="s">
        <v>745</v>
      </c>
    </row>
    <row r="257" spans="1:11">
      <c r="A257" s="147">
        <f>100000+B257*ID규칙_보상_그룹_단위+C257*ID규칙_요일_단위+COUNTIFS($B$4:B257,B257,$C$4:C257,C257)</f>
        <v>101110</v>
      </c>
      <c r="B257" s="65">
        <v>11</v>
      </c>
      <c r="C257" s="147">
        <v>0</v>
      </c>
      <c r="D257" s="147">
        <v>107312</v>
      </c>
      <c r="E257" s="147">
        <f>COUNTIF($B$4:B257,B257)</f>
        <v>10</v>
      </c>
      <c r="F257" s="147">
        <v>1</v>
      </c>
      <c r="G257" s="147">
        <v>40</v>
      </c>
      <c r="H257" s="147">
        <v>286</v>
      </c>
      <c r="I257" s="59" t="str">
        <f>IFERROR(VLOOKUP(D257,ITEM!A:B,2,0)&amp;" X"&amp;F257,"아이템값 없음")</f>
        <v>기적의 깃털 X1</v>
      </c>
      <c r="J257" s="5" t="s">
        <v>24</v>
      </c>
      <c r="K257" s="147" t="s">
        <v>745</v>
      </c>
    </row>
    <row r="258" spans="1:11">
      <c r="A258" s="147">
        <f>100000+B258*ID규칙_보상_그룹_단위+C258*ID규칙_요일_단위+COUNTIFS($B$4:B258,B258,$C$4:C258,C258)</f>
        <v>101111</v>
      </c>
      <c r="B258" s="65">
        <v>11</v>
      </c>
      <c r="C258" s="147">
        <v>0</v>
      </c>
      <c r="D258" s="147">
        <v>108312</v>
      </c>
      <c r="E258" s="147">
        <f>COUNTIF($B$4:B258,B258)</f>
        <v>11</v>
      </c>
      <c r="F258" s="147">
        <v>1</v>
      </c>
      <c r="G258" s="147">
        <v>40</v>
      </c>
      <c r="H258" s="147">
        <v>286</v>
      </c>
      <c r="I258" s="59" t="str">
        <f>IFERROR(VLOOKUP(D258,ITEM!A:B,2,0)&amp;" X"&amp;F258,"아이템값 없음")</f>
        <v>기적의 모래 X1</v>
      </c>
      <c r="J258" s="5" t="s">
        <v>24</v>
      </c>
      <c r="K258" s="147" t="s">
        <v>745</v>
      </c>
    </row>
    <row r="259" spans="1:11">
      <c r="A259" s="147">
        <f>100000+B259*ID규칙_보상_그룹_단위+C259*ID규칙_요일_단위+COUNTIFS($B$4:B259,B259,$C$4:C259,C259)</f>
        <v>101112</v>
      </c>
      <c r="B259" s="65">
        <v>11</v>
      </c>
      <c r="C259" s="147">
        <v>0</v>
      </c>
      <c r="D259" s="147">
        <v>109312</v>
      </c>
      <c r="E259" s="147">
        <f>COUNTIF($B$4:B259,B259)</f>
        <v>12</v>
      </c>
      <c r="F259" s="147">
        <v>1</v>
      </c>
      <c r="G259" s="147">
        <v>40</v>
      </c>
      <c r="H259" s="147">
        <v>286</v>
      </c>
      <c r="I259" s="59" t="str">
        <f>IFERROR(VLOOKUP(D259,ITEM!A:B,2,0)&amp;" X"&amp;F259,"아이템값 없음")</f>
        <v>기적의 잔 X1</v>
      </c>
      <c r="J259" s="5" t="s">
        <v>24</v>
      </c>
      <c r="K259" s="147" t="s">
        <v>745</v>
      </c>
    </row>
    <row r="260" spans="1:11">
      <c r="A260" s="147">
        <f>100000+B260*ID규칙_보상_그룹_단위+C260*ID규칙_요일_단위+COUNTIFS($B$4:B260,B260,$C$4:C260,C260)</f>
        <v>101113</v>
      </c>
      <c r="B260" s="65">
        <v>11</v>
      </c>
      <c r="C260" s="147">
        <v>0</v>
      </c>
      <c r="D260" s="147">
        <v>110312</v>
      </c>
      <c r="E260" s="147">
        <f>COUNTIF($B$4:B260,B260)</f>
        <v>13</v>
      </c>
      <c r="F260" s="147">
        <v>1</v>
      </c>
      <c r="G260" s="147">
        <v>40</v>
      </c>
      <c r="H260" s="147">
        <v>286</v>
      </c>
      <c r="I260" s="59" t="str">
        <f>IFERROR(VLOOKUP(D260,ITEM!A:B,2,0)&amp;" X"&amp;F260,"아이템값 없음")</f>
        <v>기적의 귀걸이 X1</v>
      </c>
      <c r="J260" s="5" t="s">
        <v>24</v>
      </c>
      <c r="K260" s="147" t="s">
        <v>745</v>
      </c>
    </row>
    <row r="261" spans="1:11">
      <c r="A261" s="147">
        <f>100000+B261*ID규칙_보상_그룹_단위+C261*ID규칙_요일_단위+COUNTIFS($B$4:B261,B261,$C$4:C261,C261)</f>
        <v>101114</v>
      </c>
      <c r="B261" s="65">
        <v>11</v>
      </c>
      <c r="C261" s="147">
        <v>0</v>
      </c>
      <c r="D261" s="147">
        <v>106413</v>
      </c>
      <c r="E261" s="147">
        <f>COUNTIF($B$4:B261,B261)</f>
        <v>14</v>
      </c>
      <c r="F261" s="147">
        <v>1</v>
      </c>
      <c r="G261" s="147">
        <v>40</v>
      </c>
      <c r="H261" s="147">
        <v>286</v>
      </c>
      <c r="I261" s="59" t="str">
        <f>IFERROR(VLOOKUP(D261,ITEM!A:B,2,0)&amp;" X"&amp;F261,"아이템값 없음")</f>
        <v>기적의 꽃 X1</v>
      </c>
      <c r="J261" s="5" t="s">
        <v>24</v>
      </c>
      <c r="K261" s="147" t="s">
        <v>745</v>
      </c>
    </row>
    <row r="262" spans="1:11">
      <c r="A262" s="147">
        <f>100000+B262*ID규칙_보상_그룹_단위+C262*ID규칙_요일_단위+COUNTIFS($B$4:B262,B262,$C$4:C262,C262)</f>
        <v>101115</v>
      </c>
      <c r="B262" s="65">
        <v>11</v>
      </c>
      <c r="C262" s="147">
        <v>0</v>
      </c>
      <c r="D262" s="147">
        <v>107413</v>
      </c>
      <c r="E262" s="147">
        <f>COUNTIF($B$4:B262,B262)</f>
        <v>15</v>
      </c>
      <c r="F262" s="147">
        <v>1</v>
      </c>
      <c r="G262" s="147">
        <v>40</v>
      </c>
      <c r="H262" s="147">
        <v>286</v>
      </c>
      <c r="I262" s="59" t="str">
        <f>IFERROR(VLOOKUP(D262,ITEM!A:B,2,0)&amp;" X"&amp;F262,"아이템값 없음")</f>
        <v>기적의 깃털 X1</v>
      </c>
      <c r="J262" s="5" t="s">
        <v>24</v>
      </c>
      <c r="K262" s="147" t="s">
        <v>745</v>
      </c>
    </row>
    <row r="263" spans="1:11">
      <c r="A263" s="147">
        <f>100000+B263*ID규칙_보상_그룹_단위+C263*ID규칙_요일_단위+COUNTIFS($B$4:B263,B263,$C$4:C263,C263)</f>
        <v>101116</v>
      </c>
      <c r="B263" s="65">
        <v>11</v>
      </c>
      <c r="C263" s="147">
        <v>0</v>
      </c>
      <c r="D263" s="147">
        <v>108413</v>
      </c>
      <c r="E263" s="147">
        <f>COUNTIF($B$4:B263,B263)</f>
        <v>16</v>
      </c>
      <c r="F263" s="147">
        <v>1</v>
      </c>
      <c r="G263" s="147">
        <v>40</v>
      </c>
      <c r="H263" s="147">
        <v>286</v>
      </c>
      <c r="I263" s="59" t="str">
        <f>IFERROR(VLOOKUP(D263,ITEM!A:B,2,0)&amp;" X"&amp;F263,"아이템값 없음")</f>
        <v>기적의 모래 X1</v>
      </c>
      <c r="J263" s="5" t="s">
        <v>24</v>
      </c>
      <c r="K263" s="147" t="s">
        <v>745</v>
      </c>
    </row>
    <row r="264" spans="1:11">
      <c r="A264" s="147">
        <f>100000+B264*ID규칙_보상_그룹_단위+C264*ID규칙_요일_단위+COUNTIFS($B$4:B264,B264,$C$4:C264,C264)</f>
        <v>101117</v>
      </c>
      <c r="B264" s="65">
        <v>11</v>
      </c>
      <c r="C264" s="147">
        <v>0</v>
      </c>
      <c r="D264" s="147">
        <v>109413</v>
      </c>
      <c r="E264" s="147">
        <f>COUNTIF($B$4:B264,B264)</f>
        <v>17</v>
      </c>
      <c r="F264" s="147">
        <v>1</v>
      </c>
      <c r="G264" s="147">
        <v>40</v>
      </c>
      <c r="H264" s="147">
        <v>286</v>
      </c>
      <c r="I264" s="59" t="str">
        <f>IFERROR(VLOOKUP(D264,ITEM!A:B,2,0)&amp;" X"&amp;F264,"아이템값 없음")</f>
        <v>기적의 잔 X1</v>
      </c>
      <c r="J264" s="5" t="s">
        <v>24</v>
      </c>
      <c r="K264" s="147" t="s">
        <v>745</v>
      </c>
    </row>
    <row r="265" spans="1:11">
      <c r="A265" s="147">
        <f>100000+B265*ID규칙_보상_그룹_단위+C265*ID규칙_요일_단위+COUNTIFS($B$4:B265,B265,$C$4:C265,C265)</f>
        <v>101118</v>
      </c>
      <c r="B265" s="65">
        <v>11</v>
      </c>
      <c r="C265" s="147">
        <v>0</v>
      </c>
      <c r="D265" s="147">
        <v>110413</v>
      </c>
      <c r="E265" s="147">
        <f>COUNTIF($B$4:B265,B265)</f>
        <v>18</v>
      </c>
      <c r="F265" s="147">
        <v>1</v>
      </c>
      <c r="G265" s="147">
        <v>40</v>
      </c>
      <c r="H265" s="147">
        <v>286</v>
      </c>
      <c r="I265" s="59" t="str">
        <f>IFERROR(VLOOKUP(D265,ITEM!A:B,2,0)&amp;" X"&amp;F265,"아이템값 없음")</f>
        <v>기적의 귀걸이 X1</v>
      </c>
      <c r="J265" s="5" t="s">
        <v>24</v>
      </c>
      <c r="K265" s="147" t="s">
        <v>745</v>
      </c>
    </row>
    <row r="266" spans="1:11">
      <c r="A266" s="147">
        <f>100000+B266*ID규칙_보상_그룹_단위+C266*ID규칙_요일_단위+COUNTIFS($B$4:B266,B266,$C$4:C266,C266)</f>
        <v>101119</v>
      </c>
      <c r="B266" s="65">
        <v>11</v>
      </c>
      <c r="C266" s="147">
        <v>0</v>
      </c>
      <c r="D266" s="147">
        <v>109437</v>
      </c>
      <c r="E266" s="147">
        <f>COUNTIF($B$4:B266,B266)</f>
        <v>19</v>
      </c>
      <c r="F266" s="147">
        <v>1</v>
      </c>
      <c r="G266" s="147">
        <v>40</v>
      </c>
      <c r="H266" s="147">
        <v>286</v>
      </c>
      <c r="I266" s="59" t="str">
        <f>IFERROR(VLOOKUP(D266,ITEM!A:B,2,0)&amp;" X"&amp;F266,"아이템값 없음")</f>
        <v>야생화 기억 속의 푸른 들판 X1</v>
      </c>
      <c r="J266" s="5" t="s">
        <v>24</v>
      </c>
      <c r="K266" s="147" t="s">
        <v>745</v>
      </c>
    </row>
    <row r="267" spans="1:11">
      <c r="A267" s="147">
        <f>100000+B267*ID규칙_보상_그룹_단위+C267*ID규칙_요일_단위+COUNTIFS($B$4:B267,B267,$C$4:C267,C267)</f>
        <v>101120</v>
      </c>
      <c r="B267" s="65">
        <v>11</v>
      </c>
      <c r="C267" s="147">
        <v>0</v>
      </c>
      <c r="D267" s="147">
        <v>107438</v>
      </c>
      <c r="E267" s="147">
        <f>COUNTIF($B$4:B267,B267)</f>
        <v>20</v>
      </c>
      <c r="F267" s="147">
        <v>1</v>
      </c>
      <c r="G267" s="147">
        <v>40</v>
      </c>
      <c r="H267" s="147">
        <v>286</v>
      </c>
      <c r="I267" s="59" t="str">
        <f>IFERROR(VLOOKUP(D267,ITEM!A:B,2,0)&amp;" X"&amp;F267,"아이템값 없음")</f>
        <v>사냥꾼의 푸른 화살깃 X1</v>
      </c>
      <c r="J267" s="5" t="s">
        <v>24</v>
      </c>
      <c r="K267" s="147" t="s">
        <v>745</v>
      </c>
    </row>
    <row r="268" spans="1:11">
      <c r="A268" s="147">
        <f>100000+B268*ID규칙_보상_그룹_단위+C268*ID규칙_요일_단위+COUNTIFS($B$4:B268,B268,$C$4:C268,C268)</f>
        <v>101121</v>
      </c>
      <c r="B268" s="65">
        <v>11</v>
      </c>
      <c r="C268" s="147">
        <v>0</v>
      </c>
      <c r="D268" s="147">
        <v>108438</v>
      </c>
      <c r="E268" s="147">
        <f>COUNTIF($B$4:B268,B268)</f>
        <v>21</v>
      </c>
      <c r="F268" s="147">
        <v>1</v>
      </c>
      <c r="G268" s="147">
        <v>40</v>
      </c>
      <c r="H268" s="147">
        <v>286</v>
      </c>
      <c r="I268" s="59" t="str">
        <f>IFERROR(VLOOKUP(D268,ITEM!A:B,2,0)&amp;" X"&amp;F268,"아이템값 없음")</f>
        <v>청록색 사냥꾼의 확신 X1</v>
      </c>
      <c r="J268" s="5" t="s">
        <v>24</v>
      </c>
      <c r="K268" s="147" t="s">
        <v>745</v>
      </c>
    </row>
    <row r="269" spans="1:11">
      <c r="A269" s="147">
        <f>100000+B269*ID규칙_보상_그룹_단위+C269*ID규칙_요일_단위+COUNTIFS($B$4:B269,B269,$C$4:C269,C269)</f>
        <v>101122</v>
      </c>
      <c r="B269" s="65">
        <v>11</v>
      </c>
      <c r="C269" s="147">
        <v>0</v>
      </c>
      <c r="D269" s="147">
        <v>109438</v>
      </c>
      <c r="E269" s="147">
        <f>COUNTIF($B$4:B269,B269)</f>
        <v>22</v>
      </c>
      <c r="F269" s="147">
        <v>1</v>
      </c>
      <c r="G269" s="147">
        <v>40</v>
      </c>
      <c r="H269" s="147">
        <v>286</v>
      </c>
      <c r="I269" s="59" t="str">
        <f>IFERROR(VLOOKUP(D269,ITEM!A:B,2,0)&amp;" X"&amp;F269,"아이템값 없음")</f>
        <v>청록색 사냥꾼의 그릇 X1</v>
      </c>
      <c r="J269" s="5" t="s">
        <v>24</v>
      </c>
      <c r="K269" s="147" t="s">
        <v>745</v>
      </c>
    </row>
    <row r="270" spans="1:11">
      <c r="A270" s="147">
        <f>100000+B270*ID규칙_보상_그룹_단위+C270*ID규칙_요일_단위+COUNTIFS($B$4:B270,B270,$C$4:C270,C270)</f>
        <v>101123</v>
      </c>
      <c r="B270" s="65">
        <v>11</v>
      </c>
      <c r="C270" s="147">
        <v>0</v>
      </c>
      <c r="D270" s="147">
        <v>110446</v>
      </c>
      <c r="E270" s="147">
        <f>COUNTIF($B$4:B270,B270)</f>
        <v>23</v>
      </c>
      <c r="F270" s="147">
        <v>1</v>
      </c>
      <c r="G270" s="147">
        <v>40</v>
      </c>
      <c r="H270" s="147">
        <v>286</v>
      </c>
      <c r="I270" s="59" t="str">
        <f>IFERROR(VLOOKUP(D270,ITEM!A:B,2,0)&amp;" X"&amp;F270,"아이템값 없음")</f>
        <v>청록색 사냥꾼의 모자 X1</v>
      </c>
      <c r="J270" s="5" t="s">
        <v>24</v>
      </c>
      <c r="K270" s="147" t="s">
        <v>745</v>
      </c>
    </row>
    <row r="271" spans="1:11">
      <c r="A271" s="147">
        <f>100000+B271*ID규칙_보상_그룹_단위+C271*ID규칙_요일_단위+COUNTIFS($B$4:B271,B271,$C$4:C271,C271)</f>
        <v>101124</v>
      </c>
      <c r="B271" s="65">
        <v>11</v>
      </c>
      <c r="C271" s="147">
        <v>0</v>
      </c>
      <c r="D271" s="147">
        <v>106539</v>
      </c>
      <c r="E271" s="147">
        <f>COUNTIF($B$4:B271,B271)</f>
        <v>24</v>
      </c>
      <c r="F271" s="147">
        <v>1</v>
      </c>
      <c r="G271" s="147">
        <v>40</v>
      </c>
      <c r="H271" s="147">
        <v>285</v>
      </c>
      <c r="I271" s="59" t="str">
        <f>IFERROR(VLOOKUP(D271,ITEM!A:B,2,0)&amp;" X"&amp;F271,"아이템값 없음")</f>
        <v>야생화 기억 속의 푸른 들판 X1</v>
      </c>
      <c r="J271" s="5" t="s">
        <v>24</v>
      </c>
      <c r="K271" s="147" t="s">
        <v>745</v>
      </c>
    </row>
    <row r="272" spans="1:11">
      <c r="A272" s="147">
        <f>100000+B272*ID규칙_보상_그룹_단위+C272*ID규칙_요일_단위+COUNTIFS($B$4:B272,B272,$C$4:C272,C272)</f>
        <v>101125</v>
      </c>
      <c r="B272" s="65">
        <v>11</v>
      </c>
      <c r="C272" s="147">
        <v>0</v>
      </c>
      <c r="D272" s="147">
        <v>107539</v>
      </c>
      <c r="E272" s="147">
        <f>COUNTIF($B$4:B272,B272)</f>
        <v>25</v>
      </c>
      <c r="F272" s="147">
        <v>1</v>
      </c>
      <c r="G272" s="147">
        <v>40</v>
      </c>
      <c r="H272" s="147">
        <v>285</v>
      </c>
      <c r="I272" s="59" t="str">
        <f>IFERROR(VLOOKUP(D272,ITEM!A:B,2,0)&amp;" X"&amp;F272,"아이템값 없음")</f>
        <v>사냥꾼의 푸른 화살깃 X1</v>
      </c>
      <c r="J272" s="5" t="s">
        <v>24</v>
      </c>
      <c r="K272" s="147" t="s">
        <v>745</v>
      </c>
    </row>
    <row r="273" spans="1:11">
      <c r="A273" s="147">
        <f>100000+B273*ID규칙_보상_그룹_단위+C273*ID규칙_요일_단위+COUNTIFS($B$4:B273,B273,$C$4:C273,C273)</f>
        <v>101126</v>
      </c>
      <c r="B273" s="65">
        <v>11</v>
      </c>
      <c r="C273" s="147">
        <v>0</v>
      </c>
      <c r="D273" s="147">
        <v>108539</v>
      </c>
      <c r="E273" s="147">
        <f>COUNTIF($B$4:B273,B273)</f>
        <v>26</v>
      </c>
      <c r="F273" s="147">
        <v>1</v>
      </c>
      <c r="G273" s="147">
        <v>40</v>
      </c>
      <c r="H273" s="147">
        <v>285</v>
      </c>
      <c r="I273" s="59" t="str">
        <f>IFERROR(VLOOKUP(D273,ITEM!A:B,2,0)&amp;" X"&amp;F273,"아이템값 없음")</f>
        <v>청록색 사냥꾼의 확신 X1</v>
      </c>
      <c r="J273" s="5" t="s">
        <v>24</v>
      </c>
      <c r="K273" s="147" t="s">
        <v>745</v>
      </c>
    </row>
    <row r="274" spans="1:11">
      <c r="A274" s="147">
        <f>100000+B274*ID규칙_보상_그룹_단위+C274*ID규칙_요일_단위+COUNTIFS($B$4:B274,B274,$C$4:C274,C274)</f>
        <v>101127</v>
      </c>
      <c r="B274" s="65">
        <v>11</v>
      </c>
      <c r="C274" s="147">
        <v>0</v>
      </c>
      <c r="D274" s="147">
        <v>109539</v>
      </c>
      <c r="E274" s="147">
        <f>COUNTIF($B$4:B274,B274)</f>
        <v>27</v>
      </c>
      <c r="F274" s="147">
        <v>1</v>
      </c>
      <c r="G274" s="147">
        <v>40</v>
      </c>
      <c r="H274" s="147">
        <v>285</v>
      </c>
      <c r="I274" s="59" t="str">
        <f>IFERROR(VLOOKUP(D274,ITEM!A:B,2,0)&amp;" X"&amp;F274,"아이템값 없음")</f>
        <v>청록색 사냥꾼의 그릇 X1</v>
      </c>
      <c r="J274" s="5" t="s">
        <v>24</v>
      </c>
      <c r="K274" s="147" t="s">
        <v>745</v>
      </c>
    </row>
    <row r="275" spans="1:11">
      <c r="A275" s="147">
        <f>100000+B275*ID규칙_보상_그룹_단위+C275*ID규칙_요일_단위+COUNTIFS($B$4:B275,B275,$C$4:C275,C275)</f>
        <v>101128</v>
      </c>
      <c r="B275" s="65">
        <v>11</v>
      </c>
      <c r="C275" s="147">
        <v>0</v>
      </c>
      <c r="D275" s="147">
        <v>110547</v>
      </c>
      <c r="E275" s="147">
        <f>COUNTIF($B$4:B275,B275)</f>
        <v>28</v>
      </c>
      <c r="F275" s="147">
        <v>1</v>
      </c>
      <c r="G275" s="147">
        <v>40</v>
      </c>
      <c r="H275" s="147">
        <v>285</v>
      </c>
      <c r="I275" s="59" t="str">
        <f>IFERROR(VLOOKUP(D275,ITEM!A:B,2,0)&amp;" X"&amp;F275,"아이템값 없음")</f>
        <v>청록색 사냥꾼의 모자 X1</v>
      </c>
      <c r="J275" s="5" t="s">
        <v>24</v>
      </c>
      <c r="K275" s="147" t="s">
        <v>745</v>
      </c>
    </row>
    <row r="276" spans="1:11">
      <c r="A276" s="147">
        <f>100000+B276*ID규칙_보상_그룹_단위+C276*ID규칙_요일_단위+COUNTIFS($B$4:B276,B276,$C$4:C276,C276)</f>
        <v>101129</v>
      </c>
      <c r="B276" s="65">
        <v>11</v>
      </c>
      <c r="C276" s="147">
        <v>0</v>
      </c>
      <c r="D276" s="147">
        <v>106440</v>
      </c>
      <c r="E276" s="147">
        <f>COUNTIF($B$4:B276,B276)</f>
        <v>29</v>
      </c>
      <c r="F276" s="147">
        <v>1</v>
      </c>
      <c r="G276" s="147">
        <v>40</v>
      </c>
      <c r="H276" s="147">
        <v>286</v>
      </c>
      <c r="I276" s="59" t="str">
        <f>IFERROR(VLOOKUP(D276,ITEM!A:B,2,0)&amp;" X"&amp;F276,"아이템값 없음")</f>
        <v>먼 곳에 있는 소녀의 마음 X1</v>
      </c>
      <c r="J276" s="5" t="s">
        <v>24</v>
      </c>
      <c r="K276" s="147" t="s">
        <v>745</v>
      </c>
    </row>
    <row r="277" spans="1:11">
      <c r="A277" s="147">
        <f>100000+B277*ID규칙_보상_그룹_단위+C277*ID규칙_요일_단위+COUNTIFS($B$4:B277,B277,$C$4:C277,C277)</f>
        <v>101130</v>
      </c>
      <c r="B277" s="65">
        <v>11</v>
      </c>
      <c r="C277" s="147">
        <v>0</v>
      </c>
      <c r="D277" s="147">
        <v>107440</v>
      </c>
      <c r="E277" s="147">
        <f>COUNTIF($B$4:B277,B277)</f>
        <v>30</v>
      </c>
      <c r="F277" s="147">
        <v>1</v>
      </c>
      <c r="G277" s="147">
        <v>40</v>
      </c>
      <c r="H277" s="147">
        <v>286</v>
      </c>
      <c r="I277" s="59" t="str">
        <f>IFERROR(VLOOKUP(D277,ITEM!A:B,2,0)&amp;" X"&amp;F277,"아이템값 없음")</f>
        <v>소녀의 흔들리는 그리움 X1</v>
      </c>
      <c r="J277" s="5" t="s">
        <v>24</v>
      </c>
      <c r="K277" s="147" t="s">
        <v>745</v>
      </c>
    </row>
    <row r="278" spans="1:11">
      <c r="A278" s="147">
        <f>100000+B278*ID규칙_보상_그룹_단위+C278*ID규칙_요일_단위+COUNTIFS($B$4:B278,B278,$C$4:C278,C278)</f>
        <v>101131</v>
      </c>
      <c r="B278" s="65">
        <v>11</v>
      </c>
      <c r="C278" s="147">
        <v>0</v>
      </c>
      <c r="D278" s="147">
        <v>108440</v>
      </c>
      <c r="E278" s="147">
        <f>COUNTIF($B$4:B278,B278)</f>
        <v>31</v>
      </c>
      <c r="F278" s="147">
        <v>1</v>
      </c>
      <c r="G278" s="147">
        <v>40</v>
      </c>
      <c r="H278" s="147">
        <v>286</v>
      </c>
      <c r="I278" s="59" t="str">
        <f>IFERROR(VLOOKUP(D278,ITEM!A:B,2,0)&amp;" X"&amp;F278,"아이템값 없음")</f>
        <v>소녀의 짧은 행복 X1</v>
      </c>
      <c r="J278" s="5" t="s">
        <v>24</v>
      </c>
      <c r="K278" s="147" t="s">
        <v>745</v>
      </c>
    </row>
    <row r="279" spans="1:11">
      <c r="A279" s="147">
        <f>100000+B279*ID규칙_보상_그룹_단위+C279*ID규칙_요일_단위+COUNTIFS($B$4:B279,B279,$C$4:C279,C279)</f>
        <v>101132</v>
      </c>
      <c r="B279" s="65">
        <v>11</v>
      </c>
      <c r="C279" s="147">
        <v>0</v>
      </c>
      <c r="D279" s="147">
        <v>109440</v>
      </c>
      <c r="E279" s="147">
        <f>COUNTIF($B$4:B279,B279)</f>
        <v>32</v>
      </c>
      <c r="F279" s="147">
        <v>1</v>
      </c>
      <c r="G279" s="147">
        <v>40</v>
      </c>
      <c r="H279" s="147">
        <v>286</v>
      </c>
      <c r="I279" s="59" t="str">
        <f>IFERROR(VLOOKUP(D279,ITEM!A:B,2,0)&amp;" X"&amp;F279,"아이템값 없음")</f>
        <v>소녀의 짧은 여가 X1</v>
      </c>
      <c r="J279" s="5" t="s">
        <v>24</v>
      </c>
      <c r="K279" s="147" t="s">
        <v>745</v>
      </c>
    </row>
    <row r="280" spans="1:11">
      <c r="A280" s="147">
        <f>100000+B280*ID규칙_보상_그룹_단위+C280*ID규칙_요일_단위+COUNTIFS($B$4:B280,B280,$C$4:C280,C280)</f>
        <v>101133</v>
      </c>
      <c r="B280" s="65">
        <v>11</v>
      </c>
      <c r="C280" s="147">
        <v>0</v>
      </c>
      <c r="D280" s="147">
        <v>110448</v>
      </c>
      <c r="E280" s="147">
        <f>COUNTIF($B$4:B280,B280)</f>
        <v>33</v>
      </c>
      <c r="F280" s="147">
        <v>1</v>
      </c>
      <c r="G280" s="147">
        <v>40</v>
      </c>
      <c r="H280" s="147">
        <v>286</v>
      </c>
      <c r="I280" s="59" t="str">
        <f>IFERROR(VLOOKUP(D280,ITEM!A:B,2,0)&amp;" X"&amp;F280,"아이템값 없음")</f>
        <v>소녀의 꺾여가는 미모 X1</v>
      </c>
      <c r="J280" s="5" t="s">
        <v>24</v>
      </c>
      <c r="K280" s="147" t="s">
        <v>745</v>
      </c>
    </row>
    <row r="281" spans="1:11">
      <c r="A281" s="147">
        <f>100000+B281*ID규칙_보상_그룹_단위+C281*ID규칙_요일_단위+COUNTIFS($B$4:B281,B281,$C$4:C281,C281)</f>
        <v>101134</v>
      </c>
      <c r="B281" s="65">
        <v>11</v>
      </c>
      <c r="C281" s="147">
        <v>0</v>
      </c>
      <c r="D281" s="147">
        <v>106541</v>
      </c>
      <c r="E281" s="147">
        <f>COUNTIF($B$4:B281,B281)</f>
        <v>34</v>
      </c>
      <c r="F281" s="147">
        <v>1</v>
      </c>
      <c r="G281" s="147">
        <v>40</v>
      </c>
      <c r="H281" s="147">
        <v>285</v>
      </c>
      <c r="I281" s="59" t="str">
        <f>IFERROR(VLOOKUP(D281,ITEM!A:B,2,0)&amp;" X"&amp;F281,"아이템값 없음")</f>
        <v>먼 곳에 있는 소녀의 마음 X1</v>
      </c>
      <c r="J281" s="5" t="s">
        <v>24</v>
      </c>
      <c r="K281" s="147" t="s">
        <v>745</v>
      </c>
    </row>
    <row r="282" spans="1:11">
      <c r="A282" s="147">
        <f>100000+B282*ID규칙_보상_그룹_단위+C282*ID규칙_요일_단위+COUNTIFS($B$4:B282,B282,$C$4:C282,C282)</f>
        <v>101135</v>
      </c>
      <c r="B282" s="65">
        <v>11</v>
      </c>
      <c r="C282" s="147">
        <v>0</v>
      </c>
      <c r="D282" s="147">
        <v>107541</v>
      </c>
      <c r="E282" s="147">
        <f>COUNTIF($B$4:B282,B282)</f>
        <v>35</v>
      </c>
      <c r="F282" s="147">
        <v>1</v>
      </c>
      <c r="G282" s="147">
        <v>40</v>
      </c>
      <c r="H282" s="147">
        <v>285</v>
      </c>
      <c r="I282" s="59" t="str">
        <f>IFERROR(VLOOKUP(D282,ITEM!A:B,2,0)&amp;" X"&amp;F282,"아이템값 없음")</f>
        <v>소녀의 흔들리는 그리움 X1</v>
      </c>
      <c r="J282" s="5" t="s">
        <v>24</v>
      </c>
      <c r="K282" s="147" t="s">
        <v>745</v>
      </c>
    </row>
    <row r="283" spans="1:11">
      <c r="A283" s="147">
        <f>100000+B283*ID규칙_보상_그룹_단위+C283*ID규칙_요일_단위+COUNTIFS($B$4:B283,B283,$C$4:C283,C283)</f>
        <v>101136</v>
      </c>
      <c r="B283" s="65">
        <v>11</v>
      </c>
      <c r="C283" s="147">
        <v>0</v>
      </c>
      <c r="D283" s="147">
        <v>108541</v>
      </c>
      <c r="E283" s="147">
        <f>COUNTIF($B$4:B283,B283)</f>
        <v>36</v>
      </c>
      <c r="F283" s="147">
        <v>1</v>
      </c>
      <c r="G283" s="147">
        <v>40</v>
      </c>
      <c r="H283" s="147">
        <v>285</v>
      </c>
      <c r="I283" s="59" t="str">
        <f>IFERROR(VLOOKUP(D283,ITEM!A:B,2,0)&amp;" X"&amp;F283,"아이템값 없음")</f>
        <v>소녀의 짧은 행복 X1</v>
      </c>
      <c r="J283" s="5" t="s">
        <v>24</v>
      </c>
      <c r="K283" s="147" t="s">
        <v>745</v>
      </c>
    </row>
    <row r="284" spans="1:11">
      <c r="A284" s="147">
        <f>100000+B284*ID규칙_보상_그룹_단위+C284*ID규칙_요일_단위+COUNTIFS($B$4:B284,B284,$C$4:C284,C284)</f>
        <v>101137</v>
      </c>
      <c r="B284" s="65">
        <v>11</v>
      </c>
      <c r="C284" s="147">
        <v>0</v>
      </c>
      <c r="D284" s="147">
        <v>109541</v>
      </c>
      <c r="E284" s="147">
        <f>COUNTIF($B$4:B284,B284)</f>
        <v>37</v>
      </c>
      <c r="F284" s="147">
        <v>1</v>
      </c>
      <c r="G284" s="147">
        <v>40</v>
      </c>
      <c r="H284" s="147">
        <v>285</v>
      </c>
      <c r="I284" s="59" t="str">
        <f>IFERROR(VLOOKUP(D284,ITEM!A:B,2,0)&amp;" X"&amp;F284,"아이템값 없음")</f>
        <v>소녀의 짧은 여가 X1</v>
      </c>
      <c r="J284" s="5" t="s">
        <v>24</v>
      </c>
      <c r="K284" s="147" t="s">
        <v>745</v>
      </c>
    </row>
    <row r="285" spans="1:11">
      <c r="A285" s="147">
        <f>100000+B285*ID규칙_보상_그룹_단위+C285*ID규칙_요일_단위+COUNTIFS($B$4:B285,B285,$C$4:C285,C285)</f>
        <v>101138</v>
      </c>
      <c r="B285" s="65">
        <v>11</v>
      </c>
      <c r="C285" s="147">
        <v>0</v>
      </c>
      <c r="D285" s="147">
        <v>110549</v>
      </c>
      <c r="E285" s="147">
        <f>COUNTIF($B$4:B285,B285)</f>
        <v>38</v>
      </c>
      <c r="F285" s="147">
        <v>1</v>
      </c>
      <c r="G285" s="147">
        <v>40</v>
      </c>
      <c r="H285" s="147">
        <v>285</v>
      </c>
      <c r="I285" s="59" t="str">
        <f>IFERROR(VLOOKUP(D285,ITEM!A:B,2,0)&amp;" X"&amp;F285,"아이템값 없음")</f>
        <v>소녀의 꺾여가는 미모 X1</v>
      </c>
      <c r="J285" s="5" t="s">
        <v>24</v>
      </c>
      <c r="K285" s="147" t="s">
        <v>745</v>
      </c>
    </row>
    <row r="286" spans="1:11">
      <c r="A286" s="147">
        <f>100000+B286*ID규칙_보상_그룹_단위+C286*ID규칙_요일_단위+COUNTIFS($B$4:B286,B286,$C$4:C286,C286)</f>
        <v>101201</v>
      </c>
      <c r="B286" s="65">
        <v>12</v>
      </c>
      <c r="C286" s="147">
        <v>0</v>
      </c>
      <c r="D286" s="147">
        <v>103301</v>
      </c>
      <c r="E286" s="147">
        <f>COUNTIF($B$4:B286,B286)</f>
        <v>1</v>
      </c>
      <c r="F286" s="147">
        <v>100</v>
      </c>
      <c r="G286" s="147">
        <v>41</v>
      </c>
      <c r="H286" s="147">
        <v>10000</v>
      </c>
      <c r="I286" s="59" t="str">
        <f>IFERROR(VLOOKUP(D286,ITEM!A:B,2,0)&amp;" X"&amp;F286,"아이템값 없음")</f>
        <v>모라 X100</v>
      </c>
      <c r="J286" s="5" t="s">
        <v>25</v>
      </c>
      <c r="K286" s="147" t="s">
        <v>745</v>
      </c>
    </row>
    <row r="287" spans="1:11">
      <c r="A287" s="147">
        <f>100000+B287*ID규칙_보상_그룹_단위+C287*ID규칙_요일_단위+COUNTIFS($B$4:B287,B287,$C$4:C287,C287)</f>
        <v>101202</v>
      </c>
      <c r="B287" s="65">
        <v>12</v>
      </c>
      <c r="C287" s="147">
        <v>0</v>
      </c>
      <c r="D287" s="147">
        <v>102301</v>
      </c>
      <c r="E287" s="147">
        <f>COUNTIF($B$4:B287,B287)</f>
        <v>2</v>
      </c>
      <c r="F287" s="147">
        <v>2525</v>
      </c>
      <c r="G287" s="147">
        <v>42</v>
      </c>
      <c r="H287" s="147">
        <v>10000</v>
      </c>
      <c r="I287" s="59" t="str">
        <f>IFERROR(VLOOKUP(D287,ITEM!A:B,2,0)&amp;" X"&amp;F287,"아이템값 없음")</f>
        <v>모험 경력 X2525</v>
      </c>
      <c r="J287" s="5" t="s">
        <v>25</v>
      </c>
      <c r="K287" s="147" t="s">
        <v>745</v>
      </c>
    </row>
    <row r="288" spans="1:11">
      <c r="A288" s="147">
        <f>100000+B288*ID규칙_보상_그룹_단위+C288*ID규칙_요일_단위+COUNTIFS($B$4:B288,B288,$C$4:C288,C288)</f>
        <v>101203</v>
      </c>
      <c r="B288" s="65">
        <v>12</v>
      </c>
      <c r="C288" s="147">
        <v>0</v>
      </c>
      <c r="D288" s="147">
        <v>105301</v>
      </c>
      <c r="E288" s="147">
        <f>COUNTIF($B$4:B288,B288)</f>
        <v>3</v>
      </c>
      <c r="F288" s="147">
        <v>20</v>
      </c>
      <c r="G288" s="147">
        <v>43</v>
      </c>
      <c r="H288" s="147">
        <v>10000</v>
      </c>
      <c r="I288" s="59" t="str">
        <f>IFERROR(VLOOKUP(D288,ITEM!A:B,2,0)&amp;" X"&amp;F288,"아이템값 없음")</f>
        <v>호감도 경험치 X20</v>
      </c>
      <c r="J288" s="5" t="s">
        <v>25</v>
      </c>
      <c r="K288" s="147" t="s">
        <v>745</v>
      </c>
    </row>
    <row r="289" spans="1:11">
      <c r="A289" s="147">
        <f>100000+B289*ID규칙_보상_그룹_단위+C289*ID규칙_요일_단위+COUNTIFS($B$4:B289,B289,$C$4:C289,C289)</f>
        <v>101204</v>
      </c>
      <c r="B289" s="65">
        <v>12</v>
      </c>
      <c r="C289" s="147">
        <v>0</v>
      </c>
      <c r="D289" s="147">
        <v>106309</v>
      </c>
      <c r="E289" s="147">
        <f>COUNTIF($B$4:B289,B289)</f>
        <v>4</v>
      </c>
      <c r="F289" s="147">
        <v>1</v>
      </c>
      <c r="G289" s="147">
        <v>44</v>
      </c>
      <c r="H289" s="147">
        <v>286</v>
      </c>
      <c r="I289" s="59" t="str">
        <f>IFERROR(VLOOKUP(D289,ITEM!A:B,2,0)&amp;" X"&amp;F289,"아이템값 없음")</f>
        <v>떠돌이 의사의 은련 X1</v>
      </c>
      <c r="J289" s="5" t="s">
        <v>25</v>
      </c>
      <c r="K289" s="147" t="s">
        <v>745</v>
      </c>
    </row>
    <row r="290" spans="1:11">
      <c r="A290" s="147">
        <f>100000+B290*ID규칙_보상_그룹_단위+C290*ID규칙_요일_단위+COUNTIFS($B$4:B290,B290,$C$4:C290,C290)</f>
        <v>101205</v>
      </c>
      <c r="B290" s="65">
        <v>12</v>
      </c>
      <c r="C290" s="147">
        <v>0</v>
      </c>
      <c r="D290" s="147">
        <v>107309</v>
      </c>
      <c r="E290" s="147">
        <f>COUNTIF($B$4:B290,B290)</f>
        <v>5</v>
      </c>
      <c r="F290" s="147">
        <v>1</v>
      </c>
      <c r="G290" s="147">
        <v>44</v>
      </c>
      <c r="H290" s="147">
        <v>286</v>
      </c>
      <c r="I290" s="59" t="str">
        <f>IFERROR(VLOOKUP(D290,ITEM!A:B,2,0)&amp;" X"&amp;F290,"아이템값 없음")</f>
        <v>떠돌이 의사의 올빼미깃 X1</v>
      </c>
      <c r="J290" s="5" t="s">
        <v>25</v>
      </c>
      <c r="K290" s="147" t="s">
        <v>745</v>
      </c>
    </row>
    <row r="291" spans="1:11">
      <c r="A291" s="147">
        <f>100000+B291*ID규칙_보상_그룹_단위+C291*ID규칙_요일_단위+COUNTIFS($B$4:B291,B291,$C$4:C291,C291)</f>
        <v>101206</v>
      </c>
      <c r="B291" s="65">
        <v>12</v>
      </c>
      <c r="C291" s="147">
        <v>0</v>
      </c>
      <c r="D291" s="147">
        <v>108309</v>
      </c>
      <c r="E291" s="147">
        <f>COUNTIF($B$4:B291,B291)</f>
        <v>6</v>
      </c>
      <c r="F291" s="147">
        <v>1</v>
      </c>
      <c r="G291" s="147">
        <v>44</v>
      </c>
      <c r="H291" s="147">
        <v>286</v>
      </c>
      <c r="I291" s="59" t="str">
        <f>IFERROR(VLOOKUP(D291,ITEM!A:B,2,0)&amp;" X"&amp;F291,"아이템값 없음")</f>
        <v>떠돌이 의사의 회중시계 X1</v>
      </c>
      <c r="J291" s="5" t="s">
        <v>25</v>
      </c>
      <c r="K291" s="147" t="s">
        <v>745</v>
      </c>
    </row>
    <row r="292" spans="1:11">
      <c r="A292" s="147">
        <f>100000+B292*ID규칙_보상_그룹_단위+C292*ID규칙_요일_단위+COUNTIFS($B$4:B292,B292,$C$4:C292,C292)</f>
        <v>101207</v>
      </c>
      <c r="B292" s="65">
        <v>12</v>
      </c>
      <c r="C292" s="147">
        <v>0</v>
      </c>
      <c r="D292" s="147">
        <v>109309</v>
      </c>
      <c r="E292" s="147">
        <f>COUNTIF($B$4:B292,B292)</f>
        <v>7</v>
      </c>
      <c r="F292" s="147">
        <v>1</v>
      </c>
      <c r="G292" s="147">
        <v>44</v>
      </c>
      <c r="H292" s="147">
        <v>286</v>
      </c>
      <c r="I292" s="59" t="str">
        <f>IFERROR(VLOOKUP(D292,ITEM!A:B,2,0)&amp;" X"&amp;F292,"아이템값 없음")</f>
        <v>떠돌이 의사의 약주전자 X1</v>
      </c>
      <c r="J292" s="5" t="s">
        <v>25</v>
      </c>
      <c r="K292" s="147" t="s">
        <v>745</v>
      </c>
    </row>
    <row r="293" spans="1:11">
      <c r="A293" s="147">
        <f>100000+B293*ID규칙_보상_그룹_단위+C293*ID규칙_요일_단위+COUNTIFS($B$4:B293,B293,$C$4:C293,C293)</f>
        <v>101208</v>
      </c>
      <c r="B293" s="65">
        <v>12</v>
      </c>
      <c r="C293" s="147">
        <v>0</v>
      </c>
      <c r="D293" s="147">
        <v>110309</v>
      </c>
      <c r="E293" s="147">
        <f>COUNTIF($B$4:B293,B293)</f>
        <v>8</v>
      </c>
      <c r="F293" s="147">
        <v>1</v>
      </c>
      <c r="G293" s="147">
        <v>44</v>
      </c>
      <c r="H293" s="147">
        <v>286</v>
      </c>
      <c r="I293" s="59" t="str">
        <f>IFERROR(VLOOKUP(D293,ITEM!A:B,2,0)&amp;" X"&amp;F293,"아이템값 없음")</f>
        <v>떠돌이 의사의 두건 X1</v>
      </c>
      <c r="J293" s="5" t="s">
        <v>25</v>
      </c>
      <c r="K293" s="147" t="s">
        <v>745</v>
      </c>
    </row>
    <row r="294" spans="1:11">
      <c r="A294" s="147">
        <f>100000+B294*ID규칙_보상_그룹_단위+C294*ID규칙_요일_단위+COUNTIFS($B$4:B294,B294,$C$4:C294,C294)</f>
        <v>101209</v>
      </c>
      <c r="B294" s="65">
        <v>12</v>
      </c>
      <c r="C294" s="147">
        <v>0</v>
      </c>
      <c r="D294" s="147">
        <v>106312</v>
      </c>
      <c r="E294" s="147">
        <f>COUNTIF($B$4:B294,B294)</f>
        <v>9</v>
      </c>
      <c r="F294" s="147">
        <v>1</v>
      </c>
      <c r="G294" s="147">
        <v>44</v>
      </c>
      <c r="H294" s="147">
        <v>286</v>
      </c>
      <c r="I294" s="59" t="str">
        <f>IFERROR(VLOOKUP(D294,ITEM!A:B,2,0)&amp;" X"&amp;F294,"아이템값 없음")</f>
        <v>기적의 꽃 X1</v>
      </c>
      <c r="J294" s="5" t="s">
        <v>25</v>
      </c>
      <c r="K294" s="147" t="s">
        <v>745</v>
      </c>
    </row>
    <row r="295" spans="1:11">
      <c r="A295" s="147">
        <f>100000+B295*ID규칙_보상_그룹_단위+C295*ID규칙_요일_단위+COUNTIFS($B$4:B295,B295,$C$4:C295,C295)</f>
        <v>101210</v>
      </c>
      <c r="B295" s="65">
        <v>12</v>
      </c>
      <c r="C295" s="147">
        <v>0</v>
      </c>
      <c r="D295" s="147">
        <v>107312</v>
      </c>
      <c r="E295" s="147">
        <f>COUNTIF($B$4:B295,B295)</f>
        <v>10</v>
      </c>
      <c r="F295" s="147">
        <v>1</v>
      </c>
      <c r="G295" s="147">
        <v>44</v>
      </c>
      <c r="H295" s="147">
        <v>286</v>
      </c>
      <c r="I295" s="59" t="str">
        <f>IFERROR(VLOOKUP(D295,ITEM!A:B,2,0)&amp;" X"&amp;F295,"아이템값 없음")</f>
        <v>기적의 깃털 X1</v>
      </c>
      <c r="J295" s="5" t="s">
        <v>25</v>
      </c>
      <c r="K295" s="147" t="s">
        <v>745</v>
      </c>
    </row>
    <row r="296" spans="1:11">
      <c r="A296" s="147">
        <f>100000+B296*ID규칙_보상_그룹_단위+C296*ID규칙_요일_단위+COUNTIFS($B$4:B296,B296,$C$4:C296,C296)</f>
        <v>101211</v>
      </c>
      <c r="B296" s="65">
        <v>12</v>
      </c>
      <c r="C296" s="147">
        <v>0</v>
      </c>
      <c r="D296" s="147">
        <v>108312</v>
      </c>
      <c r="E296" s="147">
        <f>COUNTIF($B$4:B296,B296)</f>
        <v>11</v>
      </c>
      <c r="F296" s="147">
        <v>1</v>
      </c>
      <c r="G296" s="147">
        <v>44</v>
      </c>
      <c r="H296" s="147">
        <v>286</v>
      </c>
      <c r="I296" s="59" t="str">
        <f>IFERROR(VLOOKUP(D296,ITEM!A:B,2,0)&amp;" X"&amp;F296,"아이템값 없음")</f>
        <v>기적의 모래 X1</v>
      </c>
      <c r="J296" s="5" t="s">
        <v>25</v>
      </c>
      <c r="K296" s="147" t="s">
        <v>745</v>
      </c>
    </row>
    <row r="297" spans="1:11">
      <c r="A297" s="147">
        <f>100000+B297*ID규칙_보상_그룹_단위+C297*ID규칙_요일_단위+COUNTIFS($B$4:B297,B297,$C$4:C297,C297)</f>
        <v>101212</v>
      </c>
      <c r="B297" s="65">
        <v>12</v>
      </c>
      <c r="C297" s="147">
        <v>0</v>
      </c>
      <c r="D297" s="147">
        <v>109312</v>
      </c>
      <c r="E297" s="147">
        <f>COUNTIF($B$4:B297,B297)</f>
        <v>12</v>
      </c>
      <c r="F297" s="147">
        <v>1</v>
      </c>
      <c r="G297" s="147">
        <v>44</v>
      </c>
      <c r="H297" s="147">
        <v>286</v>
      </c>
      <c r="I297" s="59" t="str">
        <f>IFERROR(VLOOKUP(D297,ITEM!A:B,2,0)&amp;" X"&amp;F297,"아이템값 없음")</f>
        <v>기적의 잔 X1</v>
      </c>
      <c r="J297" s="5" t="s">
        <v>25</v>
      </c>
      <c r="K297" s="147" t="s">
        <v>745</v>
      </c>
    </row>
    <row r="298" spans="1:11">
      <c r="A298" s="147">
        <f>100000+B298*ID규칙_보상_그룹_단위+C298*ID규칙_요일_단위+COUNTIFS($B$4:B298,B298,$C$4:C298,C298)</f>
        <v>101213</v>
      </c>
      <c r="B298" s="65">
        <v>12</v>
      </c>
      <c r="C298" s="147">
        <v>0</v>
      </c>
      <c r="D298" s="147">
        <v>110312</v>
      </c>
      <c r="E298" s="147">
        <f>COUNTIF($B$4:B298,B298)</f>
        <v>13</v>
      </c>
      <c r="F298" s="147">
        <v>1</v>
      </c>
      <c r="G298" s="147">
        <v>44</v>
      </c>
      <c r="H298" s="147">
        <v>286</v>
      </c>
      <c r="I298" s="59" t="str">
        <f>IFERROR(VLOOKUP(D298,ITEM!A:B,2,0)&amp;" X"&amp;F298,"아이템값 없음")</f>
        <v>기적의 귀걸이 X1</v>
      </c>
      <c r="J298" s="5" t="s">
        <v>25</v>
      </c>
      <c r="K298" s="147" t="s">
        <v>745</v>
      </c>
    </row>
    <row r="299" spans="1:11">
      <c r="A299" s="147">
        <f>100000+B299*ID규칙_보상_그룹_단위+C299*ID규칙_요일_단위+COUNTIFS($B$4:B299,B299,$C$4:C299,C299)</f>
        <v>101214</v>
      </c>
      <c r="B299" s="65">
        <v>12</v>
      </c>
      <c r="C299" s="147">
        <v>0</v>
      </c>
      <c r="D299" s="147">
        <v>106413</v>
      </c>
      <c r="E299" s="147">
        <f>COUNTIF($B$4:B299,B299)</f>
        <v>14</v>
      </c>
      <c r="F299" s="147">
        <v>1</v>
      </c>
      <c r="G299" s="147">
        <v>44</v>
      </c>
      <c r="H299" s="147">
        <v>286</v>
      </c>
      <c r="I299" s="59" t="str">
        <f>IFERROR(VLOOKUP(D299,ITEM!A:B,2,0)&amp;" X"&amp;F299,"아이템값 없음")</f>
        <v>기적의 꽃 X1</v>
      </c>
      <c r="J299" s="5" t="s">
        <v>25</v>
      </c>
      <c r="K299" s="147" t="s">
        <v>745</v>
      </c>
    </row>
    <row r="300" spans="1:11">
      <c r="A300" s="147">
        <f>100000+B300*ID규칙_보상_그룹_단위+C300*ID규칙_요일_단위+COUNTIFS($B$4:B300,B300,$C$4:C300,C300)</f>
        <v>101215</v>
      </c>
      <c r="B300" s="65">
        <v>12</v>
      </c>
      <c r="C300" s="147">
        <v>0</v>
      </c>
      <c r="D300" s="147">
        <v>107413</v>
      </c>
      <c r="E300" s="147">
        <f>COUNTIF($B$4:B300,B300)</f>
        <v>15</v>
      </c>
      <c r="F300" s="147">
        <v>1</v>
      </c>
      <c r="G300" s="147">
        <v>44</v>
      </c>
      <c r="H300" s="147">
        <v>286</v>
      </c>
      <c r="I300" s="59" t="str">
        <f>IFERROR(VLOOKUP(D300,ITEM!A:B,2,0)&amp;" X"&amp;F300,"아이템값 없음")</f>
        <v>기적의 깃털 X1</v>
      </c>
      <c r="J300" s="5" t="s">
        <v>25</v>
      </c>
      <c r="K300" s="147" t="s">
        <v>745</v>
      </c>
    </row>
    <row r="301" spans="1:11">
      <c r="A301" s="147">
        <f>100000+B301*ID규칙_보상_그룹_단위+C301*ID규칙_요일_단위+COUNTIFS($B$4:B301,B301,$C$4:C301,C301)</f>
        <v>101216</v>
      </c>
      <c r="B301" s="65">
        <v>12</v>
      </c>
      <c r="C301" s="147">
        <v>0</v>
      </c>
      <c r="D301" s="147">
        <v>108413</v>
      </c>
      <c r="E301" s="147">
        <f>COUNTIF($B$4:B301,B301)</f>
        <v>16</v>
      </c>
      <c r="F301" s="147">
        <v>1</v>
      </c>
      <c r="G301" s="147">
        <v>44</v>
      </c>
      <c r="H301" s="147">
        <v>286</v>
      </c>
      <c r="I301" s="59" t="str">
        <f>IFERROR(VLOOKUP(D301,ITEM!A:B,2,0)&amp;" X"&amp;F301,"아이템값 없음")</f>
        <v>기적의 모래 X1</v>
      </c>
      <c r="J301" s="5" t="s">
        <v>25</v>
      </c>
      <c r="K301" s="147" t="s">
        <v>745</v>
      </c>
    </row>
    <row r="302" spans="1:11">
      <c r="A302" s="147">
        <f>100000+B302*ID규칙_보상_그룹_단위+C302*ID규칙_요일_단위+COUNTIFS($B$4:B302,B302,$C$4:C302,C302)</f>
        <v>101217</v>
      </c>
      <c r="B302" s="65">
        <v>12</v>
      </c>
      <c r="C302" s="147">
        <v>0</v>
      </c>
      <c r="D302" s="147">
        <v>109413</v>
      </c>
      <c r="E302" s="147">
        <f>COUNTIF($B$4:B302,B302)</f>
        <v>17</v>
      </c>
      <c r="F302" s="147">
        <v>1</v>
      </c>
      <c r="G302" s="147">
        <v>44</v>
      </c>
      <c r="H302" s="147">
        <v>286</v>
      </c>
      <c r="I302" s="59" t="str">
        <f>IFERROR(VLOOKUP(D302,ITEM!A:B,2,0)&amp;" X"&amp;F302,"아이템값 없음")</f>
        <v>기적의 잔 X1</v>
      </c>
      <c r="J302" s="5" t="s">
        <v>25</v>
      </c>
      <c r="K302" s="147" t="s">
        <v>745</v>
      </c>
    </row>
    <row r="303" spans="1:11">
      <c r="A303" s="147">
        <f>100000+B303*ID규칙_보상_그룹_단위+C303*ID규칙_요일_단위+COUNTIFS($B$4:B303,B303,$C$4:C303,C303)</f>
        <v>101218</v>
      </c>
      <c r="B303" s="65">
        <v>12</v>
      </c>
      <c r="C303" s="147">
        <v>0</v>
      </c>
      <c r="D303" s="147">
        <v>110413</v>
      </c>
      <c r="E303" s="147">
        <f>COUNTIF($B$4:B303,B303)</f>
        <v>18</v>
      </c>
      <c r="F303" s="147">
        <v>1</v>
      </c>
      <c r="G303" s="147">
        <v>44</v>
      </c>
      <c r="H303" s="147">
        <v>286</v>
      </c>
      <c r="I303" s="59" t="str">
        <f>IFERROR(VLOOKUP(D303,ITEM!A:B,2,0)&amp;" X"&amp;F303,"아이템값 없음")</f>
        <v>기적의 귀걸이 X1</v>
      </c>
      <c r="J303" s="5" t="s">
        <v>25</v>
      </c>
      <c r="K303" s="147" t="s">
        <v>745</v>
      </c>
    </row>
    <row r="304" spans="1:11">
      <c r="A304" s="147">
        <f>100000+B304*ID규칙_보상_그룹_단위+C304*ID규칙_요일_단위+COUNTIFS($B$4:B304,B304,$C$4:C304,C304)</f>
        <v>101219</v>
      </c>
      <c r="B304" s="65">
        <v>12</v>
      </c>
      <c r="C304" s="147">
        <v>0</v>
      </c>
      <c r="D304" s="147">
        <v>109437</v>
      </c>
      <c r="E304" s="147">
        <f>COUNTIF($B$4:B304,B304)</f>
        <v>19</v>
      </c>
      <c r="F304" s="147">
        <v>1</v>
      </c>
      <c r="G304" s="147">
        <v>44</v>
      </c>
      <c r="H304" s="147">
        <v>286</v>
      </c>
      <c r="I304" s="59" t="str">
        <f>IFERROR(VLOOKUP(D304,ITEM!A:B,2,0)&amp;" X"&amp;F304,"아이템값 없음")</f>
        <v>야생화 기억 속의 푸른 들판 X1</v>
      </c>
      <c r="J304" s="5" t="s">
        <v>25</v>
      </c>
      <c r="K304" s="147" t="s">
        <v>745</v>
      </c>
    </row>
    <row r="305" spans="1:11">
      <c r="A305" s="147">
        <f>100000+B305*ID규칙_보상_그룹_단위+C305*ID규칙_요일_단위+COUNTIFS($B$4:B305,B305,$C$4:C305,C305)</f>
        <v>101220</v>
      </c>
      <c r="B305" s="65">
        <v>12</v>
      </c>
      <c r="C305" s="147">
        <v>0</v>
      </c>
      <c r="D305" s="147">
        <v>107438</v>
      </c>
      <c r="E305" s="147">
        <f>COUNTIF($B$4:B305,B305)</f>
        <v>20</v>
      </c>
      <c r="F305" s="147">
        <v>1</v>
      </c>
      <c r="G305" s="147">
        <v>44</v>
      </c>
      <c r="H305" s="147">
        <v>286</v>
      </c>
      <c r="I305" s="59" t="str">
        <f>IFERROR(VLOOKUP(D305,ITEM!A:B,2,0)&amp;" X"&amp;F305,"아이템값 없음")</f>
        <v>사냥꾼의 푸른 화살깃 X1</v>
      </c>
      <c r="J305" s="5" t="s">
        <v>25</v>
      </c>
      <c r="K305" s="147" t="s">
        <v>745</v>
      </c>
    </row>
    <row r="306" spans="1:11">
      <c r="A306" s="147">
        <f>100000+B306*ID규칙_보상_그룹_단위+C306*ID규칙_요일_단위+COUNTIFS($B$4:B306,B306,$C$4:C306,C306)</f>
        <v>101221</v>
      </c>
      <c r="B306" s="65">
        <v>12</v>
      </c>
      <c r="C306" s="147">
        <v>0</v>
      </c>
      <c r="D306" s="147">
        <v>108438</v>
      </c>
      <c r="E306" s="147">
        <f>COUNTIF($B$4:B306,B306)</f>
        <v>21</v>
      </c>
      <c r="F306" s="147">
        <v>1</v>
      </c>
      <c r="G306" s="147">
        <v>44</v>
      </c>
      <c r="H306" s="147">
        <v>286</v>
      </c>
      <c r="I306" s="59" t="str">
        <f>IFERROR(VLOOKUP(D306,ITEM!A:B,2,0)&amp;" X"&amp;F306,"아이템값 없음")</f>
        <v>청록색 사냥꾼의 확신 X1</v>
      </c>
      <c r="J306" s="5" t="s">
        <v>25</v>
      </c>
      <c r="K306" s="147" t="s">
        <v>745</v>
      </c>
    </row>
    <row r="307" spans="1:11">
      <c r="A307" s="147">
        <f>100000+B307*ID규칙_보상_그룹_단위+C307*ID규칙_요일_단위+COUNTIFS($B$4:B307,B307,$C$4:C307,C307)</f>
        <v>101222</v>
      </c>
      <c r="B307" s="65">
        <v>12</v>
      </c>
      <c r="C307" s="147">
        <v>0</v>
      </c>
      <c r="D307" s="147">
        <v>109438</v>
      </c>
      <c r="E307" s="147">
        <f>COUNTIF($B$4:B307,B307)</f>
        <v>22</v>
      </c>
      <c r="F307" s="147">
        <v>1</v>
      </c>
      <c r="G307" s="147">
        <v>44</v>
      </c>
      <c r="H307" s="147">
        <v>286</v>
      </c>
      <c r="I307" s="59" t="str">
        <f>IFERROR(VLOOKUP(D307,ITEM!A:B,2,0)&amp;" X"&amp;F307,"아이템값 없음")</f>
        <v>청록색 사냥꾼의 그릇 X1</v>
      </c>
      <c r="J307" s="5" t="s">
        <v>25</v>
      </c>
      <c r="K307" s="147" t="s">
        <v>745</v>
      </c>
    </row>
    <row r="308" spans="1:11">
      <c r="A308" s="147">
        <f>100000+B308*ID규칙_보상_그룹_단위+C308*ID규칙_요일_단위+COUNTIFS($B$4:B308,B308,$C$4:C308,C308)</f>
        <v>101223</v>
      </c>
      <c r="B308" s="65">
        <v>12</v>
      </c>
      <c r="C308" s="147">
        <v>0</v>
      </c>
      <c r="D308" s="147">
        <v>110446</v>
      </c>
      <c r="E308" s="147">
        <f>COUNTIF($B$4:B308,B308)</f>
        <v>23</v>
      </c>
      <c r="F308" s="147">
        <v>1</v>
      </c>
      <c r="G308" s="147">
        <v>44</v>
      </c>
      <c r="H308" s="147">
        <v>286</v>
      </c>
      <c r="I308" s="59" t="str">
        <f>IFERROR(VLOOKUP(D308,ITEM!A:B,2,0)&amp;" X"&amp;F308,"아이템값 없음")</f>
        <v>청록색 사냥꾼의 모자 X1</v>
      </c>
      <c r="J308" s="5" t="s">
        <v>25</v>
      </c>
      <c r="K308" s="147" t="s">
        <v>745</v>
      </c>
    </row>
    <row r="309" spans="1:11">
      <c r="A309" s="147">
        <f>100000+B309*ID규칙_보상_그룹_단위+C309*ID규칙_요일_단위+COUNTIFS($B$4:B309,B309,$C$4:C309,C309)</f>
        <v>101224</v>
      </c>
      <c r="B309" s="65">
        <v>12</v>
      </c>
      <c r="C309" s="147">
        <v>0</v>
      </c>
      <c r="D309" s="147">
        <v>106539</v>
      </c>
      <c r="E309" s="147">
        <f>COUNTIF($B$4:B309,B309)</f>
        <v>24</v>
      </c>
      <c r="F309" s="147">
        <v>1</v>
      </c>
      <c r="G309" s="147">
        <v>44</v>
      </c>
      <c r="H309" s="147">
        <v>285</v>
      </c>
      <c r="I309" s="59" t="str">
        <f>IFERROR(VLOOKUP(D309,ITEM!A:B,2,0)&amp;" X"&amp;F309,"아이템값 없음")</f>
        <v>야생화 기억 속의 푸른 들판 X1</v>
      </c>
      <c r="J309" s="5" t="s">
        <v>25</v>
      </c>
      <c r="K309" s="147" t="s">
        <v>745</v>
      </c>
    </row>
    <row r="310" spans="1:11">
      <c r="A310" s="147">
        <f>100000+B310*ID규칙_보상_그룹_단위+C310*ID규칙_요일_단위+COUNTIFS($B$4:B310,B310,$C$4:C310,C310)</f>
        <v>101225</v>
      </c>
      <c r="B310" s="65">
        <v>12</v>
      </c>
      <c r="C310" s="147">
        <v>0</v>
      </c>
      <c r="D310" s="147">
        <v>107539</v>
      </c>
      <c r="E310" s="147">
        <f>COUNTIF($B$4:B310,B310)</f>
        <v>25</v>
      </c>
      <c r="F310" s="147">
        <v>1</v>
      </c>
      <c r="G310" s="147">
        <v>44</v>
      </c>
      <c r="H310" s="147">
        <v>285</v>
      </c>
      <c r="I310" s="59" t="str">
        <f>IFERROR(VLOOKUP(D310,ITEM!A:B,2,0)&amp;" X"&amp;F310,"아이템값 없음")</f>
        <v>사냥꾼의 푸른 화살깃 X1</v>
      </c>
      <c r="J310" s="5" t="s">
        <v>25</v>
      </c>
      <c r="K310" s="147" t="s">
        <v>745</v>
      </c>
    </row>
    <row r="311" spans="1:11">
      <c r="A311" s="147">
        <f>100000+B311*ID규칙_보상_그룹_단위+C311*ID규칙_요일_단위+COUNTIFS($B$4:B311,B311,$C$4:C311,C311)</f>
        <v>101226</v>
      </c>
      <c r="B311" s="65">
        <v>12</v>
      </c>
      <c r="C311" s="147">
        <v>0</v>
      </c>
      <c r="D311" s="147">
        <v>108539</v>
      </c>
      <c r="E311" s="147">
        <f>COUNTIF($B$4:B311,B311)</f>
        <v>26</v>
      </c>
      <c r="F311" s="147">
        <v>1</v>
      </c>
      <c r="G311" s="147">
        <v>44</v>
      </c>
      <c r="H311" s="147">
        <v>285</v>
      </c>
      <c r="I311" s="59" t="str">
        <f>IFERROR(VLOOKUP(D311,ITEM!A:B,2,0)&amp;" X"&amp;F311,"아이템값 없음")</f>
        <v>청록색 사냥꾼의 확신 X1</v>
      </c>
      <c r="J311" s="5" t="s">
        <v>25</v>
      </c>
      <c r="K311" s="147" t="s">
        <v>745</v>
      </c>
    </row>
    <row r="312" spans="1:11">
      <c r="A312" s="147">
        <f>100000+B312*ID규칙_보상_그룹_단위+C312*ID규칙_요일_단위+COUNTIFS($B$4:B312,B312,$C$4:C312,C312)</f>
        <v>101227</v>
      </c>
      <c r="B312" s="65">
        <v>12</v>
      </c>
      <c r="C312" s="147">
        <v>0</v>
      </c>
      <c r="D312" s="147">
        <v>109539</v>
      </c>
      <c r="E312" s="147">
        <f>COUNTIF($B$4:B312,B312)</f>
        <v>27</v>
      </c>
      <c r="F312" s="147">
        <v>1</v>
      </c>
      <c r="G312" s="147">
        <v>44</v>
      </c>
      <c r="H312" s="147">
        <v>285</v>
      </c>
      <c r="I312" s="59" t="str">
        <f>IFERROR(VLOOKUP(D312,ITEM!A:B,2,0)&amp;" X"&amp;F312,"아이템값 없음")</f>
        <v>청록색 사냥꾼의 그릇 X1</v>
      </c>
      <c r="J312" s="5" t="s">
        <v>25</v>
      </c>
      <c r="K312" s="147" t="s">
        <v>745</v>
      </c>
    </row>
    <row r="313" spans="1:11">
      <c r="A313" s="147">
        <f>100000+B313*ID규칙_보상_그룹_단위+C313*ID규칙_요일_단위+COUNTIFS($B$4:B313,B313,$C$4:C313,C313)</f>
        <v>101228</v>
      </c>
      <c r="B313" s="65">
        <v>12</v>
      </c>
      <c r="C313" s="147">
        <v>0</v>
      </c>
      <c r="D313" s="147">
        <v>110547</v>
      </c>
      <c r="E313" s="147">
        <f>COUNTIF($B$4:B313,B313)</f>
        <v>28</v>
      </c>
      <c r="F313" s="147">
        <v>1</v>
      </c>
      <c r="G313" s="147">
        <v>44</v>
      </c>
      <c r="H313" s="147">
        <v>285</v>
      </c>
      <c r="I313" s="59" t="str">
        <f>IFERROR(VLOOKUP(D313,ITEM!A:B,2,0)&amp;" X"&amp;F313,"아이템값 없음")</f>
        <v>청록색 사냥꾼의 모자 X1</v>
      </c>
      <c r="J313" s="5" t="s">
        <v>25</v>
      </c>
      <c r="K313" s="147" t="s">
        <v>745</v>
      </c>
    </row>
    <row r="314" spans="1:11">
      <c r="A314" s="147">
        <f>100000+B314*ID규칙_보상_그룹_단위+C314*ID규칙_요일_단위+COUNTIFS($B$4:B314,B314,$C$4:C314,C314)</f>
        <v>101229</v>
      </c>
      <c r="B314" s="65">
        <v>12</v>
      </c>
      <c r="C314" s="147">
        <v>0</v>
      </c>
      <c r="D314" s="147">
        <v>106440</v>
      </c>
      <c r="E314" s="147">
        <f>COUNTIF($B$4:B314,B314)</f>
        <v>29</v>
      </c>
      <c r="F314" s="147">
        <v>1</v>
      </c>
      <c r="G314" s="147">
        <v>44</v>
      </c>
      <c r="H314" s="147">
        <v>286</v>
      </c>
      <c r="I314" s="59" t="str">
        <f>IFERROR(VLOOKUP(D314,ITEM!A:B,2,0)&amp;" X"&amp;F314,"아이템값 없음")</f>
        <v>먼 곳에 있는 소녀의 마음 X1</v>
      </c>
      <c r="J314" s="5" t="s">
        <v>25</v>
      </c>
      <c r="K314" s="147" t="s">
        <v>745</v>
      </c>
    </row>
    <row r="315" spans="1:11">
      <c r="A315" s="147">
        <f>100000+B315*ID규칙_보상_그룹_단위+C315*ID규칙_요일_단위+COUNTIFS($B$4:B315,B315,$C$4:C315,C315)</f>
        <v>101230</v>
      </c>
      <c r="B315" s="65">
        <v>12</v>
      </c>
      <c r="C315" s="147">
        <v>0</v>
      </c>
      <c r="D315" s="147">
        <v>107440</v>
      </c>
      <c r="E315" s="147">
        <f>COUNTIF($B$4:B315,B315)</f>
        <v>30</v>
      </c>
      <c r="F315" s="147">
        <v>1</v>
      </c>
      <c r="G315" s="147">
        <v>44</v>
      </c>
      <c r="H315" s="147">
        <v>286</v>
      </c>
      <c r="I315" s="59" t="str">
        <f>IFERROR(VLOOKUP(D315,ITEM!A:B,2,0)&amp;" X"&amp;F315,"아이템값 없음")</f>
        <v>소녀의 흔들리는 그리움 X1</v>
      </c>
      <c r="J315" s="5" t="s">
        <v>25</v>
      </c>
      <c r="K315" s="147" t="s">
        <v>745</v>
      </c>
    </row>
    <row r="316" spans="1:11">
      <c r="A316" s="147">
        <f>100000+B316*ID규칙_보상_그룹_단위+C316*ID규칙_요일_단위+COUNTIFS($B$4:B316,B316,$C$4:C316,C316)</f>
        <v>101231</v>
      </c>
      <c r="B316" s="65">
        <v>12</v>
      </c>
      <c r="C316" s="147">
        <v>0</v>
      </c>
      <c r="D316" s="147">
        <v>108440</v>
      </c>
      <c r="E316" s="147">
        <f>COUNTIF($B$4:B316,B316)</f>
        <v>31</v>
      </c>
      <c r="F316" s="147">
        <v>1</v>
      </c>
      <c r="G316" s="147">
        <v>44</v>
      </c>
      <c r="H316" s="147">
        <v>286</v>
      </c>
      <c r="I316" s="59" t="str">
        <f>IFERROR(VLOOKUP(D316,ITEM!A:B,2,0)&amp;" X"&amp;F316,"아이템값 없음")</f>
        <v>소녀의 짧은 행복 X1</v>
      </c>
      <c r="J316" s="5" t="s">
        <v>25</v>
      </c>
      <c r="K316" s="147" t="s">
        <v>745</v>
      </c>
    </row>
    <row r="317" spans="1:11">
      <c r="A317" s="147">
        <f>100000+B317*ID규칙_보상_그룹_단위+C317*ID규칙_요일_단위+COUNTIFS($B$4:B317,B317,$C$4:C317,C317)</f>
        <v>101232</v>
      </c>
      <c r="B317" s="65">
        <v>12</v>
      </c>
      <c r="C317" s="147">
        <v>0</v>
      </c>
      <c r="D317" s="147">
        <v>109440</v>
      </c>
      <c r="E317" s="147">
        <f>COUNTIF($B$4:B317,B317)</f>
        <v>32</v>
      </c>
      <c r="F317" s="147">
        <v>1</v>
      </c>
      <c r="G317" s="147">
        <v>44</v>
      </c>
      <c r="H317" s="147">
        <v>286</v>
      </c>
      <c r="I317" s="59" t="str">
        <f>IFERROR(VLOOKUP(D317,ITEM!A:B,2,0)&amp;" X"&amp;F317,"아이템값 없음")</f>
        <v>소녀의 짧은 여가 X1</v>
      </c>
      <c r="J317" s="5" t="s">
        <v>25</v>
      </c>
      <c r="K317" s="147" t="s">
        <v>745</v>
      </c>
    </row>
    <row r="318" spans="1:11">
      <c r="A318" s="147">
        <f>100000+B318*ID규칙_보상_그룹_단위+C318*ID규칙_요일_단위+COUNTIFS($B$4:B318,B318,$C$4:C318,C318)</f>
        <v>101233</v>
      </c>
      <c r="B318" s="65">
        <v>12</v>
      </c>
      <c r="C318" s="147">
        <v>0</v>
      </c>
      <c r="D318" s="147">
        <v>110448</v>
      </c>
      <c r="E318" s="147">
        <f>COUNTIF($B$4:B318,B318)</f>
        <v>33</v>
      </c>
      <c r="F318" s="147">
        <v>1</v>
      </c>
      <c r="G318" s="147">
        <v>44</v>
      </c>
      <c r="H318" s="147">
        <v>286</v>
      </c>
      <c r="I318" s="59" t="str">
        <f>IFERROR(VLOOKUP(D318,ITEM!A:B,2,0)&amp;" X"&amp;F318,"아이템값 없음")</f>
        <v>소녀의 꺾여가는 미모 X1</v>
      </c>
      <c r="J318" s="5" t="s">
        <v>25</v>
      </c>
      <c r="K318" s="147" t="s">
        <v>745</v>
      </c>
    </row>
    <row r="319" spans="1:11">
      <c r="A319" s="147">
        <f>100000+B319*ID규칙_보상_그룹_단위+C319*ID규칙_요일_단위+COUNTIFS($B$4:B319,B319,$C$4:C319,C319)</f>
        <v>101234</v>
      </c>
      <c r="B319" s="65">
        <v>12</v>
      </c>
      <c r="C319" s="147">
        <v>0</v>
      </c>
      <c r="D319" s="147">
        <v>106541</v>
      </c>
      <c r="E319" s="147">
        <f>COUNTIF($B$4:B319,B319)</f>
        <v>34</v>
      </c>
      <c r="F319" s="147">
        <v>1</v>
      </c>
      <c r="G319" s="147">
        <v>44</v>
      </c>
      <c r="H319" s="147">
        <v>285</v>
      </c>
      <c r="I319" s="59" t="str">
        <f>IFERROR(VLOOKUP(D319,ITEM!A:B,2,0)&amp;" X"&amp;F319,"아이템값 없음")</f>
        <v>먼 곳에 있는 소녀의 마음 X1</v>
      </c>
      <c r="J319" s="5" t="s">
        <v>25</v>
      </c>
      <c r="K319" s="147" t="s">
        <v>745</v>
      </c>
    </row>
    <row r="320" spans="1:11">
      <c r="A320" s="147">
        <f>100000+B320*ID규칙_보상_그룹_단위+C320*ID규칙_요일_단위+COUNTIFS($B$4:B320,B320,$C$4:C320,C320)</f>
        <v>101235</v>
      </c>
      <c r="B320" s="65">
        <v>12</v>
      </c>
      <c r="C320" s="147">
        <v>0</v>
      </c>
      <c r="D320" s="147">
        <v>107541</v>
      </c>
      <c r="E320" s="147">
        <f>COUNTIF($B$4:B320,B320)</f>
        <v>35</v>
      </c>
      <c r="F320" s="147">
        <v>1</v>
      </c>
      <c r="G320" s="147">
        <v>44</v>
      </c>
      <c r="H320" s="147">
        <v>285</v>
      </c>
      <c r="I320" s="59" t="str">
        <f>IFERROR(VLOOKUP(D320,ITEM!A:B,2,0)&amp;" X"&amp;F320,"아이템값 없음")</f>
        <v>소녀의 흔들리는 그리움 X1</v>
      </c>
      <c r="J320" s="5" t="s">
        <v>25</v>
      </c>
      <c r="K320" s="147" t="s">
        <v>745</v>
      </c>
    </row>
    <row r="321" spans="1:11">
      <c r="A321" s="147">
        <f>100000+B321*ID규칙_보상_그룹_단위+C321*ID규칙_요일_단위+COUNTIFS($B$4:B321,B321,$C$4:C321,C321)</f>
        <v>101236</v>
      </c>
      <c r="B321" s="65">
        <v>12</v>
      </c>
      <c r="C321" s="147">
        <v>0</v>
      </c>
      <c r="D321" s="147">
        <v>108541</v>
      </c>
      <c r="E321" s="147">
        <f>COUNTIF($B$4:B321,B321)</f>
        <v>36</v>
      </c>
      <c r="F321" s="147">
        <v>1</v>
      </c>
      <c r="G321" s="147">
        <v>44</v>
      </c>
      <c r="H321" s="147">
        <v>285</v>
      </c>
      <c r="I321" s="59" t="str">
        <f>IFERROR(VLOOKUP(D321,ITEM!A:B,2,0)&amp;" X"&amp;F321,"아이템값 없음")</f>
        <v>소녀의 짧은 행복 X1</v>
      </c>
      <c r="J321" s="5" t="s">
        <v>25</v>
      </c>
      <c r="K321" s="147" t="s">
        <v>745</v>
      </c>
    </row>
    <row r="322" spans="1:11">
      <c r="A322" s="147">
        <f>100000+B322*ID규칙_보상_그룹_단위+C322*ID규칙_요일_단위+COUNTIFS($B$4:B322,B322,$C$4:C322,C322)</f>
        <v>101237</v>
      </c>
      <c r="B322" s="65">
        <v>12</v>
      </c>
      <c r="C322" s="147">
        <v>0</v>
      </c>
      <c r="D322" s="147">
        <v>109541</v>
      </c>
      <c r="E322" s="147">
        <f>COUNTIF($B$4:B322,B322)</f>
        <v>37</v>
      </c>
      <c r="F322" s="147">
        <v>1</v>
      </c>
      <c r="G322" s="147">
        <v>44</v>
      </c>
      <c r="H322" s="147">
        <v>285</v>
      </c>
      <c r="I322" s="59" t="str">
        <f>IFERROR(VLOOKUP(D322,ITEM!A:B,2,0)&amp;" X"&amp;F322,"아이템값 없음")</f>
        <v>소녀의 짧은 여가 X1</v>
      </c>
      <c r="J322" s="5" t="s">
        <v>25</v>
      </c>
      <c r="K322" s="147" t="s">
        <v>745</v>
      </c>
    </row>
    <row r="323" spans="1:11">
      <c r="A323" s="147">
        <f>100000+B323*ID규칙_보상_그룹_단위+C323*ID규칙_요일_단위+COUNTIFS($B$4:B323,B323,$C$4:C323,C323)</f>
        <v>101238</v>
      </c>
      <c r="B323" s="65">
        <v>12</v>
      </c>
      <c r="C323" s="147">
        <v>0</v>
      </c>
      <c r="D323" s="147">
        <v>110549</v>
      </c>
      <c r="E323" s="147">
        <f>COUNTIF($B$4:B323,B323)</f>
        <v>38</v>
      </c>
      <c r="F323" s="147">
        <v>1</v>
      </c>
      <c r="G323" s="147">
        <v>44</v>
      </c>
      <c r="H323" s="147">
        <v>285</v>
      </c>
      <c r="I323" s="59" t="str">
        <f>IFERROR(VLOOKUP(D323,ITEM!A:B,2,0)&amp;" X"&amp;F323,"아이템값 없음")</f>
        <v>소녀의 꺾여가는 미모 X1</v>
      </c>
      <c r="J323" s="5" t="s">
        <v>25</v>
      </c>
      <c r="K323" s="147" t="s">
        <v>745</v>
      </c>
    </row>
    <row r="324" spans="1:11">
      <c r="A324" s="147">
        <f>100000+B324*ID규칙_보상_그룹_단위+C324*ID규칙_요일_단위+COUNTIFS($B$4:B324,B324,$C$4:C324,C324)</f>
        <v>101301</v>
      </c>
      <c r="B324" s="65">
        <v>13</v>
      </c>
      <c r="C324" s="147">
        <v>0</v>
      </c>
      <c r="D324" s="147">
        <v>103301</v>
      </c>
      <c r="E324" s="147">
        <f>COUNTIF($B$4:B324,B324)</f>
        <v>1</v>
      </c>
      <c r="F324" s="147">
        <v>100</v>
      </c>
      <c r="G324" s="147">
        <v>45</v>
      </c>
      <c r="H324" s="147">
        <v>10000</v>
      </c>
      <c r="I324" s="59" t="str">
        <f>IFERROR(VLOOKUP(D324,ITEM!A:B,2,0)&amp;" X"&amp;F324,"아이템값 없음")</f>
        <v>모라 X100</v>
      </c>
      <c r="J324" s="5" t="s">
        <v>27</v>
      </c>
      <c r="K324" s="147" t="s">
        <v>745</v>
      </c>
    </row>
    <row r="325" spans="1:11">
      <c r="A325" s="147">
        <f>100000+B325*ID규칙_보상_그룹_단위+C325*ID규칙_요일_단위+COUNTIFS($B$4:B325,B325,$C$4:C325,C325)</f>
        <v>101302</v>
      </c>
      <c r="B325" s="65">
        <v>13</v>
      </c>
      <c r="C325" s="147">
        <v>0</v>
      </c>
      <c r="D325" s="147">
        <v>102301</v>
      </c>
      <c r="E325" s="147">
        <f>COUNTIF($B$4:B325,B325)</f>
        <v>2</v>
      </c>
      <c r="F325" s="147">
        <v>1525</v>
      </c>
      <c r="G325" s="147">
        <v>46</v>
      </c>
      <c r="H325" s="147">
        <v>10000</v>
      </c>
      <c r="I325" s="59" t="str">
        <f>IFERROR(VLOOKUP(D325,ITEM!A:B,2,0)&amp;" X"&amp;F325,"아이템값 없음")</f>
        <v>모험 경력 X1525</v>
      </c>
      <c r="J325" s="5" t="s">
        <v>27</v>
      </c>
      <c r="K325" s="147" t="s">
        <v>745</v>
      </c>
    </row>
    <row r="326" spans="1:11">
      <c r="A326" s="147">
        <f>100000+B326*ID규칙_보상_그룹_단위+C326*ID규칙_요일_단위+COUNTIFS($B$4:B326,B326,$C$4:C326,C326)</f>
        <v>101303</v>
      </c>
      <c r="B326" s="65">
        <v>13</v>
      </c>
      <c r="C326" s="147">
        <v>0</v>
      </c>
      <c r="D326" s="147">
        <v>105301</v>
      </c>
      <c r="E326" s="147">
        <f>COUNTIF($B$4:B326,B326)</f>
        <v>3</v>
      </c>
      <c r="F326" s="147">
        <v>15</v>
      </c>
      <c r="G326" s="147">
        <v>47</v>
      </c>
      <c r="H326" s="147">
        <v>10000</v>
      </c>
      <c r="I326" s="59" t="str">
        <f>IFERROR(VLOOKUP(D326,ITEM!A:B,2,0)&amp;" X"&amp;F326,"아이템값 없음")</f>
        <v>호감도 경험치 X15</v>
      </c>
      <c r="J326" s="5" t="s">
        <v>27</v>
      </c>
      <c r="K326" s="147" t="s">
        <v>745</v>
      </c>
    </row>
    <row r="327" spans="1:11">
      <c r="A327" s="147">
        <f>100000+B327*ID규칙_보상_그룹_단위+C327*ID규칙_요일_단위+COUNTIFS($B$4:B327,B327,$C$4:C327,C327)</f>
        <v>101304</v>
      </c>
      <c r="B327" s="65">
        <v>13</v>
      </c>
      <c r="C327" s="147">
        <v>0</v>
      </c>
      <c r="D327" s="147">
        <v>106205</v>
      </c>
      <c r="E327" s="147">
        <f>COUNTIF($B$4:B327,B327)</f>
        <v>4</v>
      </c>
      <c r="F327" s="147">
        <v>1</v>
      </c>
      <c r="G327" s="147">
        <v>48</v>
      </c>
      <c r="H327" s="147">
        <v>667</v>
      </c>
      <c r="I327" s="59" t="str">
        <f>IFERROR(VLOOKUP(D327,ITEM!A:B,2,0)&amp;" X"&amp;F327,"아이템값 없음")</f>
        <v>행운아의 네잎 클로버 X1</v>
      </c>
      <c r="J327" s="5" t="s">
        <v>27</v>
      </c>
      <c r="K327" s="147" t="s">
        <v>745</v>
      </c>
    </row>
    <row r="328" spans="1:11">
      <c r="A328" s="147">
        <f>100000+B328*ID규칙_보상_그룹_단위+C328*ID규칙_요일_단위+COUNTIFS($B$4:B328,B328,$C$4:C328,C328)</f>
        <v>101305</v>
      </c>
      <c r="B328" s="65">
        <v>13</v>
      </c>
      <c r="C328" s="147">
        <v>0</v>
      </c>
      <c r="D328" s="147">
        <v>107205</v>
      </c>
      <c r="E328" s="147">
        <f>COUNTIF($B$4:B328,B328)</f>
        <v>5</v>
      </c>
      <c r="F328" s="147">
        <v>1</v>
      </c>
      <c r="G328" s="147">
        <v>48</v>
      </c>
      <c r="H328" s="147">
        <v>667</v>
      </c>
      <c r="I328" s="59" t="str">
        <f>IFERROR(VLOOKUP(D328,ITEM!A:B,2,0)&amp;" X"&amp;F328,"아이템값 없음")</f>
        <v>행운아의 독수리깃 X1</v>
      </c>
      <c r="J328" s="5" t="s">
        <v>27</v>
      </c>
      <c r="K328" s="147" t="s">
        <v>745</v>
      </c>
    </row>
    <row r="329" spans="1:11">
      <c r="A329" s="147">
        <f>100000+B329*ID규칙_보상_그룹_단위+C329*ID규칙_요일_단위+COUNTIFS($B$4:B329,B329,$C$4:C329,C329)</f>
        <v>101306</v>
      </c>
      <c r="B329" s="65">
        <v>13</v>
      </c>
      <c r="C329" s="147">
        <v>0</v>
      </c>
      <c r="D329" s="147">
        <v>108205</v>
      </c>
      <c r="E329" s="147">
        <f>COUNTIF($B$4:B329,B329)</f>
        <v>6</v>
      </c>
      <c r="F329" s="147">
        <v>1</v>
      </c>
      <c r="G329" s="147">
        <v>48</v>
      </c>
      <c r="H329" s="147">
        <v>667</v>
      </c>
      <c r="I329" s="59" t="str">
        <f>IFERROR(VLOOKUP(D329,ITEM!A:B,2,0)&amp;" X"&amp;F329,"아이템값 없음")</f>
        <v>행운아의 모래시계 X1</v>
      </c>
      <c r="J329" s="5" t="s">
        <v>27</v>
      </c>
      <c r="K329" s="147" t="s">
        <v>745</v>
      </c>
    </row>
    <row r="330" spans="1:11">
      <c r="A330" s="147">
        <f>100000+B330*ID규칙_보상_그룹_단위+C330*ID규칙_요일_단위+COUNTIFS($B$4:B330,B330,$C$4:C330,C330)</f>
        <v>101307</v>
      </c>
      <c r="B330" s="65">
        <v>13</v>
      </c>
      <c r="C330" s="147">
        <v>0</v>
      </c>
      <c r="D330" s="147">
        <v>109205</v>
      </c>
      <c r="E330" s="147">
        <f>COUNTIF($B$4:B330,B330)</f>
        <v>7</v>
      </c>
      <c r="F330" s="147">
        <v>1</v>
      </c>
      <c r="G330" s="147">
        <v>48</v>
      </c>
      <c r="H330" s="147">
        <v>667</v>
      </c>
      <c r="I330" s="59" t="str">
        <f>IFERROR(VLOOKUP(D330,ITEM!A:B,2,0)&amp;" X"&amp;F330,"아이템값 없음")</f>
        <v>행운아의 잔 X1</v>
      </c>
      <c r="J330" s="5" t="s">
        <v>27</v>
      </c>
      <c r="K330" s="147" t="s">
        <v>745</v>
      </c>
    </row>
    <row r="331" spans="1:11">
      <c r="A331" s="147">
        <f>100000+B331*ID규칙_보상_그룹_단위+C331*ID규칙_요일_단위+COUNTIFS($B$4:B331,B331,$C$4:C331,C331)</f>
        <v>101308</v>
      </c>
      <c r="B331" s="65">
        <v>13</v>
      </c>
      <c r="C331" s="147">
        <v>0</v>
      </c>
      <c r="D331" s="147">
        <v>110205</v>
      </c>
      <c r="E331" s="147">
        <f>COUNTIF($B$4:B331,B331)</f>
        <v>8</v>
      </c>
      <c r="F331" s="147">
        <v>1</v>
      </c>
      <c r="G331" s="147">
        <v>48</v>
      </c>
      <c r="H331" s="147">
        <v>667</v>
      </c>
      <c r="I331" s="59" t="str">
        <f>IFERROR(VLOOKUP(D331,ITEM!A:B,2,0)&amp;" X"&amp;F331,"아이템값 없음")</f>
        <v>행운아의 은관 X1</v>
      </c>
      <c r="J331" s="5" t="s">
        <v>27</v>
      </c>
      <c r="K331" s="147" t="s">
        <v>745</v>
      </c>
    </row>
    <row r="332" spans="1:11">
      <c r="A332" s="147">
        <f>100000+B332*ID규칙_보상_그룹_단위+C332*ID규칙_요일_단위+COUNTIFS($B$4:B332,B332,$C$4:C332,C332)</f>
        <v>101309</v>
      </c>
      <c r="B332" s="65">
        <v>13</v>
      </c>
      <c r="C332" s="147">
        <v>0</v>
      </c>
      <c r="D332" s="147">
        <v>106306</v>
      </c>
      <c r="E332" s="147">
        <f>COUNTIF($B$4:B332,B332)</f>
        <v>9</v>
      </c>
      <c r="F332" s="147">
        <v>1</v>
      </c>
      <c r="G332" s="147">
        <v>48</v>
      </c>
      <c r="H332" s="147">
        <v>667</v>
      </c>
      <c r="I332" s="59" t="str">
        <f>IFERROR(VLOOKUP(D332,ITEM!A:B,2,0)&amp;" X"&amp;F332,"아이템값 없음")</f>
        <v>행운아의 네잎 클로버 X1</v>
      </c>
      <c r="J332" s="5" t="s">
        <v>27</v>
      </c>
      <c r="K332" s="147" t="s">
        <v>745</v>
      </c>
    </row>
    <row r="333" spans="1:11">
      <c r="A333" s="147">
        <f>100000+B333*ID규칙_보상_그룹_단위+C333*ID규칙_요일_단위+COUNTIFS($B$4:B333,B333,$C$4:C333,C333)</f>
        <v>101310</v>
      </c>
      <c r="B333" s="65">
        <v>13</v>
      </c>
      <c r="C333" s="147">
        <v>0</v>
      </c>
      <c r="D333" s="147">
        <v>107306</v>
      </c>
      <c r="E333" s="147">
        <f>COUNTIF($B$4:B333,B333)</f>
        <v>10</v>
      </c>
      <c r="F333" s="147">
        <v>1</v>
      </c>
      <c r="G333" s="147">
        <v>48</v>
      </c>
      <c r="H333" s="147">
        <v>667</v>
      </c>
      <c r="I333" s="59" t="str">
        <f>IFERROR(VLOOKUP(D333,ITEM!A:B,2,0)&amp;" X"&amp;F333,"아이템값 없음")</f>
        <v>행운아의 독수리깃 X1</v>
      </c>
      <c r="J333" s="5" t="s">
        <v>27</v>
      </c>
      <c r="K333" s="147" t="s">
        <v>745</v>
      </c>
    </row>
    <row r="334" spans="1:11">
      <c r="A334" s="147">
        <f>100000+B334*ID규칙_보상_그룹_단위+C334*ID규칙_요일_단위+COUNTIFS($B$4:B334,B334,$C$4:C334,C334)</f>
        <v>101311</v>
      </c>
      <c r="B334" s="65">
        <v>13</v>
      </c>
      <c r="C334" s="147">
        <v>0</v>
      </c>
      <c r="D334" s="147">
        <v>108306</v>
      </c>
      <c r="E334" s="147">
        <f>COUNTIF($B$4:B334,B334)</f>
        <v>11</v>
      </c>
      <c r="F334" s="147">
        <v>1</v>
      </c>
      <c r="G334" s="147">
        <v>48</v>
      </c>
      <c r="H334" s="147">
        <v>667</v>
      </c>
      <c r="I334" s="59" t="str">
        <f>IFERROR(VLOOKUP(D334,ITEM!A:B,2,0)&amp;" X"&amp;F334,"아이템값 없음")</f>
        <v>행운아의 모래시계 X1</v>
      </c>
      <c r="J334" s="5" t="s">
        <v>27</v>
      </c>
      <c r="K334" s="147" t="s">
        <v>745</v>
      </c>
    </row>
    <row r="335" spans="1:11">
      <c r="A335" s="147">
        <f>100000+B335*ID규칙_보상_그룹_단위+C335*ID규칙_요일_단위+COUNTIFS($B$4:B335,B335,$C$4:C335,C335)</f>
        <v>101312</v>
      </c>
      <c r="B335" s="65">
        <v>13</v>
      </c>
      <c r="C335" s="147">
        <v>0</v>
      </c>
      <c r="D335" s="147">
        <v>109306</v>
      </c>
      <c r="E335" s="147">
        <f>COUNTIF($B$4:B335,B335)</f>
        <v>12</v>
      </c>
      <c r="F335" s="147">
        <v>1</v>
      </c>
      <c r="G335" s="147">
        <v>48</v>
      </c>
      <c r="H335" s="147">
        <v>667</v>
      </c>
      <c r="I335" s="59" t="str">
        <f>IFERROR(VLOOKUP(D335,ITEM!A:B,2,0)&amp;" X"&amp;F335,"아이템값 없음")</f>
        <v>행운아의 잔 X1</v>
      </c>
      <c r="J335" s="5" t="s">
        <v>27</v>
      </c>
      <c r="K335" s="147" t="s">
        <v>745</v>
      </c>
    </row>
    <row r="336" spans="1:11">
      <c r="A336" s="147">
        <f>100000+B336*ID규칙_보상_그룹_단위+C336*ID규칙_요일_단위+COUNTIFS($B$4:B336,B336,$C$4:C336,C336)</f>
        <v>101313</v>
      </c>
      <c r="B336" s="65">
        <v>13</v>
      </c>
      <c r="C336" s="147">
        <v>0</v>
      </c>
      <c r="D336" s="147">
        <v>110306</v>
      </c>
      <c r="E336" s="147">
        <f>COUNTIF($B$4:B336,B336)</f>
        <v>13</v>
      </c>
      <c r="F336" s="147">
        <v>1</v>
      </c>
      <c r="G336" s="147">
        <v>48</v>
      </c>
      <c r="H336" s="147">
        <v>667</v>
      </c>
      <c r="I336" s="59" t="str">
        <f>IFERROR(VLOOKUP(D336,ITEM!A:B,2,0)&amp;" X"&amp;F336,"아이템값 없음")</f>
        <v>행운아의 은관 X1</v>
      </c>
      <c r="J336" s="5" t="s">
        <v>27</v>
      </c>
      <c r="K336" s="147" t="s">
        <v>745</v>
      </c>
    </row>
    <row r="337" spans="1:11">
      <c r="A337" s="147">
        <f>100000+B337*ID규칙_보상_그룹_단위+C337*ID규칙_요일_단위+COUNTIFS($B$4:B337,B337,$C$4:C337,C337)</f>
        <v>101314</v>
      </c>
      <c r="B337" s="65">
        <v>13</v>
      </c>
      <c r="C337" s="147">
        <v>0</v>
      </c>
      <c r="D337" s="147">
        <v>106322</v>
      </c>
      <c r="E337" s="147">
        <f>COUNTIF($B$4:B337,B337)</f>
        <v>14</v>
      </c>
      <c r="F337" s="147">
        <v>1</v>
      </c>
      <c r="G337" s="147">
        <v>48</v>
      </c>
      <c r="H337" s="147">
        <v>666</v>
      </c>
      <c r="I337" s="59" t="str">
        <f>IFERROR(VLOOKUP(D337,ITEM!A:B,2,0)&amp;" X"&amp;F337,"아이템값 없음")</f>
        <v>용사의 훈장 X1</v>
      </c>
      <c r="J337" s="5" t="s">
        <v>27</v>
      </c>
      <c r="K337" s="147" t="s">
        <v>745</v>
      </c>
    </row>
    <row r="338" spans="1:11">
      <c r="A338" s="147">
        <f>100000+B338*ID규칙_보상_그룹_단위+C338*ID규칙_요일_단위+COUNTIFS($B$4:B338,B338,$C$4:C338,C338)</f>
        <v>101315</v>
      </c>
      <c r="B338" s="65">
        <v>13</v>
      </c>
      <c r="C338" s="147">
        <v>0</v>
      </c>
      <c r="D338" s="147">
        <v>107322</v>
      </c>
      <c r="E338" s="147">
        <f>COUNTIF($B$4:B338,B338)</f>
        <v>15</v>
      </c>
      <c r="F338" s="147">
        <v>1</v>
      </c>
      <c r="G338" s="147">
        <v>48</v>
      </c>
      <c r="H338" s="147">
        <v>666</v>
      </c>
      <c r="I338" s="59" t="str">
        <f>IFERROR(VLOOKUP(D338,ITEM!A:B,2,0)&amp;" X"&amp;F338,"아이템값 없음")</f>
        <v>용사의 기대 X1</v>
      </c>
      <c r="J338" s="5" t="s">
        <v>27</v>
      </c>
      <c r="K338" s="147" t="s">
        <v>745</v>
      </c>
    </row>
    <row r="339" spans="1:11">
      <c r="A339" s="147">
        <f>100000+B339*ID규칙_보상_그룹_단위+C339*ID규칙_요일_단위+COUNTIFS($B$4:B339,B339,$C$4:C339,C339)</f>
        <v>101316</v>
      </c>
      <c r="B339" s="65">
        <v>13</v>
      </c>
      <c r="C339" s="147">
        <v>0</v>
      </c>
      <c r="D339" s="147">
        <v>108322</v>
      </c>
      <c r="E339" s="147">
        <f>COUNTIF($B$4:B339,B339)</f>
        <v>16</v>
      </c>
      <c r="F339" s="147">
        <v>1</v>
      </c>
      <c r="G339" s="147">
        <v>48</v>
      </c>
      <c r="H339" s="147">
        <v>666</v>
      </c>
      <c r="I339" s="59" t="str">
        <f>IFERROR(VLOOKUP(D339,ITEM!A:B,2,0)&amp;" X"&amp;F339,"아이템값 없음")</f>
        <v>용사의 강인함 X1</v>
      </c>
      <c r="J339" s="5" t="s">
        <v>27</v>
      </c>
      <c r="K339" s="147" t="s">
        <v>745</v>
      </c>
    </row>
    <row r="340" spans="1:11">
      <c r="A340" s="147">
        <f>100000+B340*ID규칙_보상_그룹_단위+C340*ID규칙_요일_단위+COUNTIFS($B$4:B340,B340,$C$4:C340,C340)</f>
        <v>101317</v>
      </c>
      <c r="B340" s="65">
        <v>13</v>
      </c>
      <c r="C340" s="147">
        <v>0</v>
      </c>
      <c r="D340" s="147">
        <v>109322</v>
      </c>
      <c r="E340" s="147">
        <f>COUNTIF($B$4:B340,B340)</f>
        <v>17</v>
      </c>
      <c r="F340" s="147">
        <v>1</v>
      </c>
      <c r="G340" s="147">
        <v>48</v>
      </c>
      <c r="H340" s="147">
        <v>666</v>
      </c>
      <c r="I340" s="59" t="str">
        <f>IFERROR(VLOOKUP(D340,ITEM!A:B,2,0)&amp;" X"&amp;F340,"아이템값 없음")</f>
        <v>용사의 환송 X1</v>
      </c>
      <c r="J340" s="5" t="s">
        <v>27</v>
      </c>
      <c r="K340" s="147" t="s">
        <v>745</v>
      </c>
    </row>
    <row r="341" spans="1:11">
      <c r="A341" s="147">
        <f>100000+B341*ID규칙_보상_그룹_단위+C341*ID규칙_요일_단위+COUNTIFS($B$4:B341,B341,$C$4:C341,C341)</f>
        <v>101318</v>
      </c>
      <c r="B341" s="65">
        <v>13</v>
      </c>
      <c r="C341" s="147">
        <v>0</v>
      </c>
      <c r="D341" s="147">
        <v>110322</v>
      </c>
      <c r="E341" s="147">
        <f>COUNTIF($B$4:B341,B341)</f>
        <v>18</v>
      </c>
      <c r="F341" s="147">
        <v>1</v>
      </c>
      <c r="G341" s="147">
        <v>48</v>
      </c>
      <c r="H341" s="147">
        <v>666</v>
      </c>
      <c r="I341" s="59" t="str">
        <f>IFERROR(VLOOKUP(D341,ITEM!A:B,2,0)&amp;" X"&amp;F341,"아이템값 없음")</f>
        <v>용사의 모자 X1</v>
      </c>
      <c r="J341" s="5" t="s">
        <v>27</v>
      </c>
      <c r="K341" s="147" t="s">
        <v>745</v>
      </c>
    </row>
    <row r="342" spans="1:11">
      <c r="A342" s="147">
        <f>100000+B342*ID규칙_보상_그룹_단위+C342*ID규칙_요일_단위+COUNTIFS($B$4:B342,B342,$C$4:C342,C342)</f>
        <v>101401</v>
      </c>
      <c r="B342" s="65">
        <v>14</v>
      </c>
      <c r="C342" s="147">
        <v>0</v>
      </c>
      <c r="D342" s="147">
        <v>103301</v>
      </c>
      <c r="E342" s="147">
        <f>COUNTIF($B$4:B342,B342)</f>
        <v>1</v>
      </c>
      <c r="F342" s="147">
        <v>100</v>
      </c>
      <c r="G342" s="147">
        <v>49</v>
      </c>
      <c r="H342" s="147">
        <v>10000</v>
      </c>
      <c r="I342" s="59" t="str">
        <f>IFERROR(VLOOKUP(D342,ITEM!A:B,2,0)&amp;" X"&amp;F342,"아이템값 없음")</f>
        <v>모라 X100</v>
      </c>
      <c r="J342" s="5" t="s">
        <v>28</v>
      </c>
      <c r="K342" s="147" t="s">
        <v>745</v>
      </c>
    </row>
    <row r="343" spans="1:11">
      <c r="A343" s="147">
        <f>100000+B343*ID규칙_보상_그룹_단위+C343*ID규칙_요일_단위+COUNTIFS($B$4:B343,B343,$C$4:C343,C343)</f>
        <v>101402</v>
      </c>
      <c r="B343" s="65">
        <v>14</v>
      </c>
      <c r="C343" s="147">
        <v>0</v>
      </c>
      <c r="D343" s="147">
        <v>102301</v>
      </c>
      <c r="E343" s="147">
        <f>COUNTIF($B$4:B343,B343)</f>
        <v>2</v>
      </c>
      <c r="F343" s="147">
        <v>1700</v>
      </c>
      <c r="G343" s="147">
        <v>50</v>
      </c>
      <c r="H343" s="147">
        <v>10000</v>
      </c>
      <c r="I343" s="59" t="str">
        <f>IFERROR(VLOOKUP(D343,ITEM!A:B,2,0)&amp;" X"&amp;F343,"아이템값 없음")</f>
        <v>모험 경력 X1700</v>
      </c>
      <c r="J343" s="5" t="s">
        <v>28</v>
      </c>
      <c r="K343" s="147" t="s">
        <v>745</v>
      </c>
    </row>
    <row r="344" spans="1:11">
      <c r="A344" s="147">
        <f>100000+B344*ID규칙_보상_그룹_단위+C344*ID규칙_요일_단위+COUNTIFS($B$4:B344,B344,$C$4:C344,C344)</f>
        <v>101403</v>
      </c>
      <c r="B344" s="65">
        <v>14</v>
      </c>
      <c r="C344" s="147">
        <v>0</v>
      </c>
      <c r="D344" s="147">
        <v>105301</v>
      </c>
      <c r="E344" s="147">
        <f>COUNTIF($B$4:B344,B344)</f>
        <v>3</v>
      </c>
      <c r="F344" s="147">
        <v>15</v>
      </c>
      <c r="G344" s="147">
        <v>51</v>
      </c>
      <c r="H344" s="147">
        <v>10000</v>
      </c>
      <c r="I344" s="59" t="str">
        <f>IFERROR(VLOOKUP(D344,ITEM!A:B,2,0)&amp;" X"&amp;F344,"아이템값 없음")</f>
        <v>호감도 경험치 X15</v>
      </c>
      <c r="J344" s="5" t="s">
        <v>28</v>
      </c>
      <c r="K344" s="147" t="s">
        <v>745</v>
      </c>
    </row>
    <row r="345" spans="1:11">
      <c r="A345" s="147">
        <f>100000+B345*ID규칙_보상_그룹_단위+C345*ID규칙_요일_단위+COUNTIFS($B$4:B345,B345,$C$4:C345,C345)</f>
        <v>101404</v>
      </c>
      <c r="B345" s="65">
        <v>14</v>
      </c>
      <c r="C345" s="147">
        <v>0</v>
      </c>
      <c r="D345" s="147">
        <v>106205</v>
      </c>
      <c r="E345" s="147">
        <f>COUNTIF($B$4:B345,B345)</f>
        <v>4</v>
      </c>
      <c r="F345" s="147">
        <v>1</v>
      </c>
      <c r="G345" s="147">
        <v>52</v>
      </c>
      <c r="H345" s="147">
        <v>667</v>
      </c>
      <c r="I345" s="59" t="str">
        <f>IFERROR(VLOOKUP(D345,ITEM!A:B,2,0)&amp;" X"&amp;F345,"아이템값 없음")</f>
        <v>행운아의 네잎 클로버 X1</v>
      </c>
      <c r="J345" s="5" t="s">
        <v>28</v>
      </c>
      <c r="K345" s="147" t="s">
        <v>745</v>
      </c>
    </row>
    <row r="346" spans="1:11">
      <c r="A346" s="147">
        <f>100000+B346*ID규칙_보상_그룹_단위+C346*ID규칙_요일_단위+COUNTIFS($B$4:B346,B346,$C$4:C346,C346)</f>
        <v>101405</v>
      </c>
      <c r="B346" s="65">
        <v>14</v>
      </c>
      <c r="C346" s="147">
        <v>0</v>
      </c>
      <c r="D346" s="147">
        <v>107205</v>
      </c>
      <c r="E346" s="147">
        <f>COUNTIF($B$4:B346,B346)</f>
        <v>5</v>
      </c>
      <c r="F346" s="147">
        <v>1</v>
      </c>
      <c r="G346" s="147">
        <v>52</v>
      </c>
      <c r="H346" s="147">
        <v>667</v>
      </c>
      <c r="I346" s="59" t="str">
        <f>IFERROR(VLOOKUP(D346,ITEM!A:B,2,0)&amp;" X"&amp;F346,"아이템값 없음")</f>
        <v>행운아의 독수리깃 X1</v>
      </c>
      <c r="J346" s="5" t="s">
        <v>28</v>
      </c>
      <c r="K346" s="147" t="s">
        <v>745</v>
      </c>
    </row>
    <row r="347" spans="1:11">
      <c r="A347" s="147">
        <f>100000+B347*ID규칙_보상_그룹_단위+C347*ID규칙_요일_단위+COUNTIFS($B$4:B347,B347,$C$4:C347,C347)</f>
        <v>101406</v>
      </c>
      <c r="B347" s="65">
        <v>14</v>
      </c>
      <c r="C347" s="147">
        <v>0</v>
      </c>
      <c r="D347" s="147">
        <v>108205</v>
      </c>
      <c r="E347" s="147">
        <f>COUNTIF($B$4:B347,B347)</f>
        <v>6</v>
      </c>
      <c r="F347" s="147">
        <v>1</v>
      </c>
      <c r="G347" s="147">
        <v>52</v>
      </c>
      <c r="H347" s="147">
        <v>667</v>
      </c>
      <c r="I347" s="59" t="str">
        <f>IFERROR(VLOOKUP(D347,ITEM!A:B,2,0)&amp;" X"&amp;F347,"아이템값 없음")</f>
        <v>행운아의 모래시계 X1</v>
      </c>
      <c r="J347" s="5" t="s">
        <v>28</v>
      </c>
      <c r="K347" s="147" t="s">
        <v>745</v>
      </c>
    </row>
    <row r="348" spans="1:11">
      <c r="A348" s="147">
        <f>100000+B348*ID규칙_보상_그룹_단위+C348*ID규칙_요일_단위+COUNTIFS($B$4:B348,B348,$C$4:C348,C348)</f>
        <v>101407</v>
      </c>
      <c r="B348" s="65">
        <v>14</v>
      </c>
      <c r="C348" s="147">
        <v>0</v>
      </c>
      <c r="D348" s="147">
        <v>109205</v>
      </c>
      <c r="E348" s="147">
        <f>COUNTIF($B$4:B348,B348)</f>
        <v>7</v>
      </c>
      <c r="F348" s="147">
        <v>1</v>
      </c>
      <c r="G348" s="147">
        <v>52</v>
      </c>
      <c r="H348" s="147">
        <v>667</v>
      </c>
      <c r="I348" s="59" t="str">
        <f>IFERROR(VLOOKUP(D348,ITEM!A:B,2,0)&amp;" X"&amp;F348,"아이템값 없음")</f>
        <v>행운아의 잔 X1</v>
      </c>
      <c r="J348" s="5" t="s">
        <v>28</v>
      </c>
      <c r="K348" s="147" t="s">
        <v>745</v>
      </c>
    </row>
    <row r="349" spans="1:11">
      <c r="A349" s="147">
        <f>100000+B349*ID규칙_보상_그룹_단위+C349*ID규칙_요일_단위+COUNTIFS($B$4:B349,B349,$C$4:C349,C349)</f>
        <v>101408</v>
      </c>
      <c r="B349" s="65">
        <v>14</v>
      </c>
      <c r="C349" s="147">
        <v>0</v>
      </c>
      <c r="D349" s="147">
        <v>110205</v>
      </c>
      <c r="E349" s="147">
        <f>COUNTIF($B$4:B349,B349)</f>
        <v>8</v>
      </c>
      <c r="F349" s="147">
        <v>1</v>
      </c>
      <c r="G349" s="147">
        <v>52</v>
      </c>
      <c r="H349" s="147">
        <v>667</v>
      </c>
      <c r="I349" s="59" t="str">
        <f>IFERROR(VLOOKUP(D349,ITEM!A:B,2,0)&amp;" X"&amp;F349,"아이템값 없음")</f>
        <v>행운아의 은관 X1</v>
      </c>
      <c r="J349" s="5" t="s">
        <v>28</v>
      </c>
      <c r="K349" s="147" t="s">
        <v>745</v>
      </c>
    </row>
    <row r="350" spans="1:11">
      <c r="A350" s="147">
        <f>100000+B350*ID규칙_보상_그룹_단위+C350*ID규칙_요일_단위+COUNTIFS($B$4:B350,B350,$C$4:C350,C350)</f>
        <v>101409</v>
      </c>
      <c r="B350" s="65">
        <v>14</v>
      </c>
      <c r="C350" s="147">
        <v>0</v>
      </c>
      <c r="D350" s="147">
        <v>106306</v>
      </c>
      <c r="E350" s="147">
        <f>COUNTIF($B$4:B350,B350)</f>
        <v>9</v>
      </c>
      <c r="F350" s="147">
        <v>1</v>
      </c>
      <c r="G350" s="147">
        <v>52</v>
      </c>
      <c r="H350" s="147">
        <v>667</v>
      </c>
      <c r="I350" s="59" t="str">
        <f>IFERROR(VLOOKUP(D350,ITEM!A:B,2,0)&amp;" X"&amp;F350,"아이템값 없음")</f>
        <v>행운아의 네잎 클로버 X1</v>
      </c>
      <c r="J350" s="5" t="s">
        <v>28</v>
      </c>
      <c r="K350" s="147" t="s">
        <v>745</v>
      </c>
    </row>
    <row r="351" spans="1:11">
      <c r="A351" s="147">
        <f>100000+B351*ID규칙_보상_그룹_단위+C351*ID규칙_요일_단위+COUNTIFS($B$4:B351,B351,$C$4:C351,C351)</f>
        <v>101410</v>
      </c>
      <c r="B351" s="65">
        <v>14</v>
      </c>
      <c r="C351" s="147">
        <v>0</v>
      </c>
      <c r="D351" s="147">
        <v>107306</v>
      </c>
      <c r="E351" s="147">
        <f>COUNTIF($B$4:B351,B351)</f>
        <v>10</v>
      </c>
      <c r="F351" s="147">
        <v>1</v>
      </c>
      <c r="G351" s="147">
        <v>52</v>
      </c>
      <c r="H351" s="147">
        <v>667</v>
      </c>
      <c r="I351" s="59" t="str">
        <f>IFERROR(VLOOKUP(D351,ITEM!A:B,2,0)&amp;" X"&amp;F351,"아이템값 없음")</f>
        <v>행운아의 독수리깃 X1</v>
      </c>
      <c r="J351" s="5" t="s">
        <v>28</v>
      </c>
      <c r="K351" s="147" t="s">
        <v>745</v>
      </c>
    </row>
    <row r="352" spans="1:11">
      <c r="A352" s="147">
        <f>100000+B352*ID규칙_보상_그룹_단위+C352*ID규칙_요일_단위+COUNTIFS($B$4:B352,B352,$C$4:C352,C352)</f>
        <v>101411</v>
      </c>
      <c r="B352" s="65">
        <v>14</v>
      </c>
      <c r="C352" s="147">
        <v>0</v>
      </c>
      <c r="D352" s="147">
        <v>108306</v>
      </c>
      <c r="E352" s="147">
        <f>COUNTIF($B$4:B352,B352)</f>
        <v>11</v>
      </c>
      <c r="F352" s="147">
        <v>1</v>
      </c>
      <c r="G352" s="147">
        <v>52</v>
      </c>
      <c r="H352" s="147">
        <v>667</v>
      </c>
      <c r="I352" s="59" t="str">
        <f>IFERROR(VLOOKUP(D352,ITEM!A:B,2,0)&amp;" X"&amp;F352,"아이템값 없음")</f>
        <v>행운아의 모래시계 X1</v>
      </c>
      <c r="J352" s="5" t="s">
        <v>28</v>
      </c>
      <c r="K352" s="147" t="s">
        <v>745</v>
      </c>
    </row>
    <row r="353" spans="1:11">
      <c r="A353" s="147">
        <f>100000+B353*ID규칙_보상_그룹_단위+C353*ID규칙_요일_단위+COUNTIFS($B$4:B353,B353,$C$4:C353,C353)</f>
        <v>101412</v>
      </c>
      <c r="B353" s="65">
        <v>14</v>
      </c>
      <c r="C353" s="147">
        <v>0</v>
      </c>
      <c r="D353" s="147">
        <v>109306</v>
      </c>
      <c r="E353" s="147">
        <f>COUNTIF($B$4:B353,B353)</f>
        <v>12</v>
      </c>
      <c r="F353" s="147">
        <v>1</v>
      </c>
      <c r="G353" s="147">
        <v>52</v>
      </c>
      <c r="H353" s="147">
        <v>667</v>
      </c>
      <c r="I353" s="59" t="str">
        <f>IFERROR(VLOOKUP(D353,ITEM!A:B,2,0)&amp;" X"&amp;F353,"아이템값 없음")</f>
        <v>행운아의 잔 X1</v>
      </c>
      <c r="J353" s="5" t="s">
        <v>28</v>
      </c>
      <c r="K353" s="147" t="s">
        <v>745</v>
      </c>
    </row>
    <row r="354" spans="1:11">
      <c r="A354" s="147">
        <f>100000+B354*ID규칙_보상_그룹_단위+C354*ID규칙_요일_단위+COUNTIFS($B$4:B354,B354,$C$4:C354,C354)</f>
        <v>101413</v>
      </c>
      <c r="B354" s="65">
        <v>14</v>
      </c>
      <c r="C354" s="147">
        <v>0</v>
      </c>
      <c r="D354" s="147">
        <v>110306</v>
      </c>
      <c r="E354" s="147">
        <f>COUNTIF($B$4:B354,B354)</f>
        <v>13</v>
      </c>
      <c r="F354" s="147">
        <v>1</v>
      </c>
      <c r="G354" s="147">
        <v>52</v>
      </c>
      <c r="H354" s="147">
        <v>667</v>
      </c>
      <c r="I354" s="59" t="str">
        <f>IFERROR(VLOOKUP(D354,ITEM!A:B,2,0)&amp;" X"&amp;F354,"아이템값 없음")</f>
        <v>행운아의 은관 X1</v>
      </c>
      <c r="J354" s="5" t="s">
        <v>28</v>
      </c>
      <c r="K354" s="147" t="s">
        <v>745</v>
      </c>
    </row>
    <row r="355" spans="1:11">
      <c r="A355" s="147">
        <f>100000+B355*ID규칙_보상_그룹_단위+C355*ID규칙_요일_단위+COUNTIFS($B$4:B355,B355,$C$4:C355,C355)</f>
        <v>101414</v>
      </c>
      <c r="B355" s="65">
        <v>14</v>
      </c>
      <c r="C355" s="147">
        <v>0</v>
      </c>
      <c r="D355" s="147">
        <v>106322</v>
      </c>
      <c r="E355" s="147">
        <f>COUNTIF($B$4:B355,B355)</f>
        <v>14</v>
      </c>
      <c r="F355" s="147">
        <v>1</v>
      </c>
      <c r="G355" s="147">
        <v>52</v>
      </c>
      <c r="H355" s="147">
        <v>666</v>
      </c>
      <c r="I355" s="59" t="str">
        <f>IFERROR(VLOOKUP(D355,ITEM!A:B,2,0)&amp;" X"&amp;F355,"아이템값 없음")</f>
        <v>용사의 훈장 X1</v>
      </c>
      <c r="J355" s="5" t="s">
        <v>28</v>
      </c>
      <c r="K355" s="147" t="s">
        <v>745</v>
      </c>
    </row>
    <row r="356" spans="1:11">
      <c r="A356" s="147">
        <f>100000+B356*ID규칙_보상_그룹_단위+C356*ID규칙_요일_단위+COUNTIFS($B$4:B356,B356,$C$4:C356,C356)</f>
        <v>101415</v>
      </c>
      <c r="B356" s="65">
        <v>14</v>
      </c>
      <c r="C356" s="147">
        <v>0</v>
      </c>
      <c r="D356" s="147">
        <v>107322</v>
      </c>
      <c r="E356" s="147">
        <f>COUNTIF($B$4:B356,B356)</f>
        <v>15</v>
      </c>
      <c r="F356" s="147">
        <v>1</v>
      </c>
      <c r="G356" s="147">
        <v>52</v>
      </c>
      <c r="H356" s="147">
        <v>666</v>
      </c>
      <c r="I356" s="59" t="str">
        <f>IFERROR(VLOOKUP(D356,ITEM!A:B,2,0)&amp;" X"&amp;F356,"아이템값 없음")</f>
        <v>용사의 기대 X1</v>
      </c>
      <c r="J356" s="5" t="s">
        <v>28</v>
      </c>
      <c r="K356" s="147" t="s">
        <v>745</v>
      </c>
    </row>
    <row r="357" spans="1:11">
      <c r="A357" s="147">
        <f>100000+B357*ID규칙_보상_그룹_단위+C357*ID규칙_요일_단위+COUNTIFS($B$4:B357,B357,$C$4:C357,C357)</f>
        <v>101416</v>
      </c>
      <c r="B357" s="65">
        <v>14</v>
      </c>
      <c r="C357" s="147">
        <v>0</v>
      </c>
      <c r="D357" s="147">
        <v>108322</v>
      </c>
      <c r="E357" s="147">
        <f>COUNTIF($B$4:B357,B357)</f>
        <v>16</v>
      </c>
      <c r="F357" s="147">
        <v>1</v>
      </c>
      <c r="G357" s="147">
        <v>52</v>
      </c>
      <c r="H357" s="147">
        <v>666</v>
      </c>
      <c r="I357" s="59" t="str">
        <f>IFERROR(VLOOKUP(D357,ITEM!A:B,2,0)&amp;" X"&amp;F357,"아이템값 없음")</f>
        <v>용사의 강인함 X1</v>
      </c>
      <c r="J357" s="5" t="s">
        <v>28</v>
      </c>
      <c r="K357" s="147" t="s">
        <v>745</v>
      </c>
    </row>
    <row r="358" spans="1:11">
      <c r="A358" s="147">
        <f>100000+B358*ID규칙_보상_그룹_단위+C358*ID규칙_요일_단위+COUNTIFS($B$4:B358,B358,$C$4:C358,C358)</f>
        <v>101417</v>
      </c>
      <c r="B358" s="65">
        <v>14</v>
      </c>
      <c r="C358" s="147">
        <v>0</v>
      </c>
      <c r="D358" s="147">
        <v>109322</v>
      </c>
      <c r="E358" s="147">
        <f>COUNTIF($B$4:B358,B358)</f>
        <v>17</v>
      </c>
      <c r="F358" s="147">
        <v>1</v>
      </c>
      <c r="G358" s="147">
        <v>52</v>
      </c>
      <c r="H358" s="147">
        <v>666</v>
      </c>
      <c r="I358" s="59" t="str">
        <f>IFERROR(VLOOKUP(D358,ITEM!A:B,2,0)&amp;" X"&amp;F358,"아이템값 없음")</f>
        <v>용사의 환송 X1</v>
      </c>
      <c r="J358" s="5" t="s">
        <v>28</v>
      </c>
      <c r="K358" s="147" t="s">
        <v>745</v>
      </c>
    </row>
    <row r="359" spans="1:11">
      <c r="A359" s="147">
        <f>100000+B359*ID규칙_보상_그룹_단위+C359*ID규칙_요일_단위+COUNTIFS($B$4:B359,B359,$C$4:C359,C359)</f>
        <v>101418</v>
      </c>
      <c r="B359" s="65">
        <v>14</v>
      </c>
      <c r="C359" s="147">
        <v>0</v>
      </c>
      <c r="D359" s="147">
        <v>110322</v>
      </c>
      <c r="E359" s="147">
        <f>COUNTIF($B$4:B359,B359)</f>
        <v>18</v>
      </c>
      <c r="F359" s="147">
        <v>1</v>
      </c>
      <c r="G359" s="147">
        <v>52</v>
      </c>
      <c r="H359" s="147">
        <v>666</v>
      </c>
      <c r="I359" s="59" t="str">
        <f>IFERROR(VLOOKUP(D359,ITEM!A:B,2,0)&amp;" X"&amp;F359,"아이템값 없음")</f>
        <v>용사의 모자 X1</v>
      </c>
      <c r="J359" s="5" t="s">
        <v>28</v>
      </c>
      <c r="K359" s="147" t="s">
        <v>745</v>
      </c>
    </row>
    <row r="360" spans="1:11">
      <c r="A360" s="147">
        <f>100000+B360*ID규칙_보상_그룹_단위+C360*ID규칙_요일_단위+COUNTIFS($B$4:B360,B360,$C$4:C360,C360)</f>
        <v>101501</v>
      </c>
      <c r="B360" s="65">
        <v>15</v>
      </c>
      <c r="C360" s="147">
        <v>0</v>
      </c>
      <c r="D360" s="147">
        <v>103301</v>
      </c>
      <c r="E360" s="147">
        <f>COUNTIF($B$4:B360,B360)</f>
        <v>1</v>
      </c>
      <c r="F360" s="147">
        <v>100</v>
      </c>
      <c r="G360" s="147">
        <v>53</v>
      </c>
      <c r="H360" s="147">
        <v>10000</v>
      </c>
      <c r="I360" s="59" t="str">
        <f>IFERROR(VLOOKUP(D360,ITEM!A:B,2,0)&amp;" X"&amp;F360,"아이템값 없음")</f>
        <v>모라 X100</v>
      </c>
      <c r="J360" s="5" t="s">
        <v>29</v>
      </c>
      <c r="K360" s="147" t="s">
        <v>745</v>
      </c>
    </row>
    <row r="361" spans="1:11">
      <c r="A361" s="147">
        <f>100000+B361*ID규칙_보상_그룹_단위+C361*ID규칙_요일_단위+COUNTIFS($B$4:B361,B361,$C$4:C361,C361)</f>
        <v>101502</v>
      </c>
      <c r="B361" s="65">
        <v>15</v>
      </c>
      <c r="C361" s="147">
        <v>0</v>
      </c>
      <c r="D361" s="147">
        <v>102301</v>
      </c>
      <c r="E361" s="147">
        <f>COUNTIF($B$4:B361,B361)</f>
        <v>2</v>
      </c>
      <c r="F361" s="147">
        <v>1850</v>
      </c>
      <c r="G361" s="147">
        <v>54</v>
      </c>
      <c r="H361" s="147">
        <v>10000</v>
      </c>
      <c r="I361" s="59" t="str">
        <f>IFERROR(VLOOKUP(D361,ITEM!A:B,2,0)&amp;" X"&amp;F361,"아이템값 없음")</f>
        <v>모험 경력 X1850</v>
      </c>
      <c r="J361" s="5" t="s">
        <v>29</v>
      </c>
      <c r="K361" s="147" t="s">
        <v>745</v>
      </c>
    </row>
    <row r="362" spans="1:11">
      <c r="A362" s="147">
        <f>100000+B362*ID규칙_보상_그룹_단위+C362*ID규칙_요일_단위+COUNTIFS($B$4:B362,B362,$C$4:C362,C362)</f>
        <v>101503</v>
      </c>
      <c r="B362" s="65">
        <v>15</v>
      </c>
      <c r="C362" s="147">
        <v>0</v>
      </c>
      <c r="D362" s="147">
        <v>105301</v>
      </c>
      <c r="E362" s="147">
        <f>COUNTIF($B$4:B362,B362)</f>
        <v>3</v>
      </c>
      <c r="F362" s="147">
        <v>15</v>
      </c>
      <c r="G362" s="147">
        <v>55</v>
      </c>
      <c r="H362" s="147">
        <v>10000</v>
      </c>
      <c r="I362" s="59" t="str">
        <f>IFERROR(VLOOKUP(D362,ITEM!A:B,2,0)&amp;" X"&amp;F362,"아이템값 없음")</f>
        <v>호감도 경험치 X15</v>
      </c>
      <c r="J362" s="5" t="s">
        <v>29</v>
      </c>
      <c r="K362" s="147" t="s">
        <v>745</v>
      </c>
    </row>
    <row r="363" spans="1:11">
      <c r="A363" s="147">
        <f>100000+B363*ID규칙_보상_그룹_단위+C363*ID규칙_요일_단위+COUNTIFS($B$4:B363,B363,$C$4:C363,C363)</f>
        <v>101504</v>
      </c>
      <c r="B363" s="65">
        <v>15</v>
      </c>
      <c r="C363" s="147">
        <v>0</v>
      </c>
      <c r="D363" s="147">
        <v>106306</v>
      </c>
      <c r="E363" s="147">
        <f>COUNTIF($B$4:B363,B363)</f>
        <v>4</v>
      </c>
      <c r="F363" s="147">
        <v>1</v>
      </c>
      <c r="G363" s="147">
        <v>56</v>
      </c>
      <c r="H363" s="147">
        <v>400</v>
      </c>
      <c r="I363" s="59" t="str">
        <f>IFERROR(VLOOKUP(D363,ITEM!A:B,2,0)&amp;" X"&amp;F363,"아이템값 없음")</f>
        <v>행운아의 네잎 클로버 X1</v>
      </c>
      <c r="J363" s="5" t="s">
        <v>29</v>
      </c>
      <c r="K363" s="147" t="s">
        <v>745</v>
      </c>
    </row>
    <row r="364" spans="1:11">
      <c r="A364" s="147">
        <f>100000+B364*ID규칙_보상_그룹_단위+C364*ID규칙_요일_단위+COUNTIFS($B$4:B364,B364,$C$4:C364,C364)</f>
        <v>101505</v>
      </c>
      <c r="B364" s="65">
        <v>15</v>
      </c>
      <c r="C364" s="147">
        <v>0</v>
      </c>
      <c r="D364" s="147">
        <v>107306</v>
      </c>
      <c r="E364" s="147">
        <f>COUNTIF($B$4:B364,B364)</f>
        <v>5</v>
      </c>
      <c r="F364" s="147">
        <v>1</v>
      </c>
      <c r="G364" s="147">
        <v>56</v>
      </c>
      <c r="H364" s="147">
        <v>400</v>
      </c>
      <c r="I364" s="59" t="str">
        <f>IFERROR(VLOOKUP(D364,ITEM!A:B,2,0)&amp;" X"&amp;F364,"아이템값 없음")</f>
        <v>행운아의 독수리깃 X1</v>
      </c>
      <c r="J364" s="5" t="s">
        <v>29</v>
      </c>
      <c r="K364" s="147" t="s">
        <v>745</v>
      </c>
    </row>
    <row r="365" spans="1:11">
      <c r="A365" s="147">
        <f>100000+B365*ID규칙_보상_그룹_단위+C365*ID규칙_요일_단위+COUNTIFS($B$4:B365,B365,$C$4:C365,C365)</f>
        <v>101506</v>
      </c>
      <c r="B365" s="65">
        <v>15</v>
      </c>
      <c r="C365" s="147">
        <v>0</v>
      </c>
      <c r="D365" s="147">
        <v>108306</v>
      </c>
      <c r="E365" s="147">
        <f>COUNTIF($B$4:B365,B365)</f>
        <v>6</v>
      </c>
      <c r="F365" s="147">
        <v>1</v>
      </c>
      <c r="G365" s="147">
        <v>56</v>
      </c>
      <c r="H365" s="147">
        <v>400</v>
      </c>
      <c r="I365" s="59" t="str">
        <f>IFERROR(VLOOKUP(D365,ITEM!A:B,2,0)&amp;" X"&amp;F365,"아이템값 없음")</f>
        <v>행운아의 모래시계 X1</v>
      </c>
      <c r="J365" s="5" t="s">
        <v>29</v>
      </c>
      <c r="K365" s="147" t="s">
        <v>745</v>
      </c>
    </row>
    <row r="366" spans="1:11">
      <c r="A366" s="147">
        <f>100000+B366*ID규칙_보상_그룹_단위+C366*ID규칙_요일_단위+COUNTIFS($B$4:B366,B366,$C$4:C366,C366)</f>
        <v>101507</v>
      </c>
      <c r="B366" s="65">
        <v>15</v>
      </c>
      <c r="C366" s="147">
        <v>0</v>
      </c>
      <c r="D366" s="147">
        <v>109306</v>
      </c>
      <c r="E366" s="147">
        <f>COUNTIF($B$4:B366,B366)</f>
        <v>7</v>
      </c>
      <c r="F366" s="147">
        <v>1</v>
      </c>
      <c r="G366" s="147">
        <v>56</v>
      </c>
      <c r="H366" s="147">
        <v>400</v>
      </c>
      <c r="I366" s="59" t="str">
        <f>IFERROR(VLOOKUP(D366,ITEM!A:B,2,0)&amp;" X"&amp;F366,"아이템값 없음")</f>
        <v>행운아의 잔 X1</v>
      </c>
      <c r="J366" s="5" t="s">
        <v>29</v>
      </c>
      <c r="K366" s="147" t="s">
        <v>745</v>
      </c>
    </row>
    <row r="367" spans="1:11">
      <c r="A367" s="147">
        <f>100000+B367*ID규칙_보상_그룹_단위+C367*ID규칙_요일_단위+COUNTIFS($B$4:B367,B367,$C$4:C367,C367)</f>
        <v>101508</v>
      </c>
      <c r="B367" s="65">
        <v>15</v>
      </c>
      <c r="C367" s="147">
        <v>0</v>
      </c>
      <c r="D367" s="147">
        <v>110306</v>
      </c>
      <c r="E367" s="147">
        <f>COUNTIF($B$4:B367,B367)</f>
        <v>8</v>
      </c>
      <c r="F367" s="147">
        <v>1</v>
      </c>
      <c r="G367" s="147">
        <v>56</v>
      </c>
      <c r="H367" s="147">
        <v>400</v>
      </c>
      <c r="I367" s="59" t="str">
        <f>IFERROR(VLOOKUP(D367,ITEM!A:B,2,0)&amp;" X"&amp;F367,"아이템값 없음")</f>
        <v>행운아의 은관 X1</v>
      </c>
      <c r="J367" s="5" t="s">
        <v>29</v>
      </c>
      <c r="K367" s="147" t="s">
        <v>745</v>
      </c>
    </row>
    <row r="368" spans="1:11">
      <c r="A368" s="147">
        <f>100000+B368*ID규칙_보상_그룹_단위+C368*ID규칙_요일_단위+COUNTIFS($B$4:B368,B368,$C$4:C368,C368)</f>
        <v>101509</v>
      </c>
      <c r="B368" s="65">
        <v>15</v>
      </c>
      <c r="C368" s="147">
        <v>0</v>
      </c>
      <c r="D368" s="147">
        <v>106322</v>
      </c>
      <c r="E368" s="147">
        <f>COUNTIF($B$4:B368,B368)</f>
        <v>9</v>
      </c>
      <c r="F368" s="147">
        <v>1</v>
      </c>
      <c r="G368" s="147">
        <v>56</v>
      </c>
      <c r="H368" s="147">
        <v>400</v>
      </c>
      <c r="I368" s="59" t="str">
        <f>IFERROR(VLOOKUP(D368,ITEM!A:B,2,0)&amp;" X"&amp;F368,"아이템값 없음")</f>
        <v>용사의 훈장 X1</v>
      </c>
      <c r="J368" s="5" t="s">
        <v>29</v>
      </c>
      <c r="K368" s="147" t="s">
        <v>745</v>
      </c>
    </row>
    <row r="369" spans="1:11">
      <c r="A369" s="147">
        <f>100000+B369*ID규칙_보상_그룹_단위+C369*ID규칙_요일_단위+COUNTIFS($B$4:B369,B369,$C$4:C369,C369)</f>
        <v>101510</v>
      </c>
      <c r="B369" s="65">
        <v>15</v>
      </c>
      <c r="C369" s="147">
        <v>0</v>
      </c>
      <c r="D369" s="147">
        <v>107322</v>
      </c>
      <c r="E369" s="147">
        <f>COUNTIF($B$4:B369,B369)</f>
        <v>10</v>
      </c>
      <c r="F369" s="147">
        <v>1</v>
      </c>
      <c r="G369" s="147">
        <v>56</v>
      </c>
      <c r="H369" s="147">
        <v>400</v>
      </c>
      <c r="I369" s="59" t="str">
        <f>IFERROR(VLOOKUP(D369,ITEM!A:B,2,0)&amp;" X"&amp;F369,"아이템값 없음")</f>
        <v>용사의 기대 X1</v>
      </c>
      <c r="J369" s="5" t="s">
        <v>29</v>
      </c>
      <c r="K369" s="147" t="s">
        <v>745</v>
      </c>
    </row>
    <row r="370" spans="1:11">
      <c r="A370" s="147">
        <f>100000+B370*ID규칙_보상_그룹_단위+C370*ID규칙_요일_단위+COUNTIFS($B$4:B370,B370,$C$4:C370,C370)</f>
        <v>101511</v>
      </c>
      <c r="B370" s="65">
        <v>15</v>
      </c>
      <c r="C370" s="147">
        <v>0</v>
      </c>
      <c r="D370" s="147">
        <v>108322</v>
      </c>
      <c r="E370" s="147">
        <f>COUNTIF($B$4:B370,B370)</f>
        <v>11</v>
      </c>
      <c r="F370" s="147">
        <v>1</v>
      </c>
      <c r="G370" s="147">
        <v>56</v>
      </c>
      <c r="H370" s="147">
        <v>400</v>
      </c>
      <c r="I370" s="59" t="str">
        <f>IFERROR(VLOOKUP(D370,ITEM!A:B,2,0)&amp;" X"&amp;F370,"아이템값 없음")</f>
        <v>용사의 강인함 X1</v>
      </c>
      <c r="J370" s="5" t="s">
        <v>29</v>
      </c>
      <c r="K370" s="147" t="s">
        <v>745</v>
      </c>
    </row>
    <row r="371" spans="1:11">
      <c r="A371" s="147">
        <f>100000+B371*ID규칙_보상_그룹_단위+C371*ID규칙_요일_단위+COUNTIFS($B$4:B371,B371,$C$4:C371,C371)</f>
        <v>101512</v>
      </c>
      <c r="B371" s="65">
        <v>15</v>
      </c>
      <c r="C371" s="147">
        <v>0</v>
      </c>
      <c r="D371" s="147">
        <v>109322</v>
      </c>
      <c r="E371" s="147">
        <f>COUNTIF($B$4:B371,B371)</f>
        <v>12</v>
      </c>
      <c r="F371" s="147">
        <v>1</v>
      </c>
      <c r="G371" s="147">
        <v>56</v>
      </c>
      <c r="H371" s="147">
        <v>400</v>
      </c>
      <c r="I371" s="59" t="str">
        <f>IFERROR(VLOOKUP(D371,ITEM!A:B,2,0)&amp;" X"&amp;F371,"아이템값 없음")</f>
        <v>용사의 환송 X1</v>
      </c>
      <c r="J371" s="5" t="s">
        <v>29</v>
      </c>
      <c r="K371" s="147" t="s">
        <v>745</v>
      </c>
    </row>
    <row r="372" spans="1:11">
      <c r="A372" s="147">
        <f>100000+B372*ID규칙_보상_그룹_단위+C372*ID규칙_요일_단위+COUNTIFS($B$4:B372,B372,$C$4:C372,C372)</f>
        <v>101513</v>
      </c>
      <c r="B372" s="65">
        <v>15</v>
      </c>
      <c r="C372" s="147">
        <v>0</v>
      </c>
      <c r="D372" s="147">
        <v>110322</v>
      </c>
      <c r="E372" s="147">
        <f>COUNTIF($B$4:B372,B372)</f>
        <v>13</v>
      </c>
      <c r="F372" s="147">
        <v>1</v>
      </c>
      <c r="G372" s="147">
        <v>56</v>
      </c>
      <c r="H372" s="147">
        <v>400</v>
      </c>
      <c r="I372" s="59" t="str">
        <f>IFERROR(VLOOKUP(D372,ITEM!A:B,2,0)&amp;" X"&amp;F372,"아이템값 없음")</f>
        <v>용사의 모자 X1</v>
      </c>
      <c r="J372" s="5" t="s">
        <v>29</v>
      </c>
      <c r="K372" s="147" t="s">
        <v>745</v>
      </c>
    </row>
    <row r="373" spans="1:11">
      <c r="A373" s="147">
        <f>100000+B373*ID규칙_보상_그룹_단위+C373*ID규칙_요일_단위+COUNTIFS($B$4:B373,B373,$C$4:C373,C373)</f>
        <v>101514</v>
      </c>
      <c r="B373" s="65">
        <v>15</v>
      </c>
      <c r="C373" s="147">
        <v>0</v>
      </c>
      <c r="D373" s="147">
        <v>106423</v>
      </c>
      <c r="E373" s="147">
        <f>COUNTIF($B$4:B373,B373)</f>
        <v>14</v>
      </c>
      <c r="F373" s="147">
        <v>1</v>
      </c>
      <c r="G373" s="147">
        <v>56</v>
      </c>
      <c r="H373" s="147">
        <v>400</v>
      </c>
      <c r="I373" s="59" t="str">
        <f>IFERROR(VLOOKUP(D373,ITEM!A:B,2,0)&amp;" X"&amp;F373,"아이템값 없음")</f>
        <v>용사의 훈장 X1</v>
      </c>
      <c r="J373" s="5" t="s">
        <v>29</v>
      </c>
      <c r="K373" s="147" t="s">
        <v>745</v>
      </c>
    </row>
    <row r="374" spans="1:11">
      <c r="A374" s="147">
        <f>100000+B374*ID규칙_보상_그룹_단위+C374*ID규칙_요일_단위+COUNTIFS($B$4:B374,B374,$C$4:C374,C374)</f>
        <v>101515</v>
      </c>
      <c r="B374" s="65">
        <v>15</v>
      </c>
      <c r="C374" s="147">
        <v>0</v>
      </c>
      <c r="D374" s="147">
        <v>107423</v>
      </c>
      <c r="E374" s="147">
        <f>COUNTIF($B$4:B374,B374)</f>
        <v>15</v>
      </c>
      <c r="F374" s="147">
        <v>1</v>
      </c>
      <c r="G374" s="147">
        <v>56</v>
      </c>
      <c r="H374" s="147">
        <v>400</v>
      </c>
      <c r="I374" s="59" t="str">
        <f>IFERROR(VLOOKUP(D374,ITEM!A:B,2,0)&amp;" X"&amp;F374,"아이템값 없음")</f>
        <v>용사의 기대 X1</v>
      </c>
      <c r="J374" s="5" t="s">
        <v>29</v>
      </c>
      <c r="K374" s="147" t="s">
        <v>745</v>
      </c>
    </row>
    <row r="375" spans="1:11">
      <c r="A375" s="147">
        <f>100000+B375*ID규칙_보상_그룹_단위+C375*ID규칙_요일_단위+COUNTIFS($B$4:B375,B375,$C$4:C375,C375)</f>
        <v>101516</v>
      </c>
      <c r="B375" s="65">
        <v>15</v>
      </c>
      <c r="C375" s="147">
        <v>0</v>
      </c>
      <c r="D375" s="147">
        <v>108423</v>
      </c>
      <c r="E375" s="147">
        <f>COUNTIF($B$4:B375,B375)</f>
        <v>16</v>
      </c>
      <c r="F375" s="147">
        <v>1</v>
      </c>
      <c r="G375" s="147">
        <v>56</v>
      </c>
      <c r="H375" s="147">
        <v>400</v>
      </c>
      <c r="I375" s="59" t="str">
        <f>IFERROR(VLOOKUP(D375,ITEM!A:B,2,0)&amp;" X"&amp;F375,"아이템값 없음")</f>
        <v>용사의 강인함 X1</v>
      </c>
      <c r="J375" s="5" t="s">
        <v>29</v>
      </c>
      <c r="K375" s="147" t="s">
        <v>745</v>
      </c>
    </row>
    <row r="376" spans="1:11">
      <c r="A376" s="147">
        <f>100000+B376*ID규칙_보상_그룹_단위+C376*ID규칙_요일_단위+COUNTIFS($B$4:B376,B376,$C$4:C376,C376)</f>
        <v>101517</v>
      </c>
      <c r="B376" s="65">
        <v>15</v>
      </c>
      <c r="C376" s="147">
        <v>0</v>
      </c>
      <c r="D376" s="147">
        <v>109423</v>
      </c>
      <c r="E376" s="147">
        <f>COUNTIF($B$4:B376,B376)</f>
        <v>17</v>
      </c>
      <c r="F376" s="147">
        <v>1</v>
      </c>
      <c r="G376" s="147">
        <v>56</v>
      </c>
      <c r="H376" s="147">
        <v>400</v>
      </c>
      <c r="I376" s="59" t="str">
        <f>IFERROR(VLOOKUP(D376,ITEM!A:B,2,0)&amp;" X"&amp;F376,"아이템값 없음")</f>
        <v>용사의 환송 X1</v>
      </c>
      <c r="J376" s="5" t="s">
        <v>29</v>
      </c>
      <c r="K376" s="147" t="s">
        <v>745</v>
      </c>
    </row>
    <row r="377" spans="1:11">
      <c r="A377" s="147">
        <f>100000+B377*ID규칙_보상_그룹_단위+C377*ID규칙_요일_단위+COUNTIFS($B$4:B377,B377,$C$4:C377,C377)</f>
        <v>101518</v>
      </c>
      <c r="B377" s="65">
        <v>15</v>
      </c>
      <c r="C377" s="147">
        <v>0</v>
      </c>
      <c r="D377" s="147">
        <v>110423</v>
      </c>
      <c r="E377" s="147">
        <f>COUNTIF($B$4:B377,B377)</f>
        <v>18</v>
      </c>
      <c r="F377" s="147">
        <v>1</v>
      </c>
      <c r="G377" s="147">
        <v>56</v>
      </c>
      <c r="H377" s="147">
        <v>400</v>
      </c>
      <c r="I377" s="59" t="str">
        <f>IFERROR(VLOOKUP(D377,ITEM!A:B,2,0)&amp;" X"&amp;F377,"아이템값 없음")</f>
        <v>용사의 모자 X1</v>
      </c>
      <c r="J377" s="5" t="s">
        <v>29</v>
      </c>
      <c r="K377" s="147" t="s">
        <v>745</v>
      </c>
    </row>
    <row r="378" spans="1:11">
      <c r="A378" s="147">
        <f>100000+B378*ID규칙_보상_그룹_단위+C378*ID규칙_요일_단위+COUNTIFS($B$4:B378,B378,$C$4:C378,C378)</f>
        <v>101519</v>
      </c>
      <c r="B378" s="65">
        <v>15</v>
      </c>
      <c r="C378" s="147">
        <v>0</v>
      </c>
      <c r="D378" s="147">
        <v>106444</v>
      </c>
      <c r="E378" s="147">
        <f>COUNTIF($B$4:B378,B378)</f>
        <v>19</v>
      </c>
      <c r="F378" s="147">
        <v>1</v>
      </c>
      <c r="G378" s="147">
        <v>56</v>
      </c>
      <c r="H378" s="147">
        <v>400</v>
      </c>
      <c r="I378" s="59" t="str">
        <f>IFERROR(VLOOKUP(D378,ITEM!A:B,2,0)&amp;" X"&amp;F378,"아이템값 없음")</f>
        <v>여름 축제의 꽃 X1</v>
      </c>
      <c r="J378" s="5" t="s">
        <v>29</v>
      </c>
      <c r="K378" s="147" t="s">
        <v>745</v>
      </c>
    </row>
    <row r="379" spans="1:11">
      <c r="A379" s="147">
        <f>100000+B379*ID규칙_보상_그룹_단위+C379*ID규칙_요일_단위+COUNTIFS($B$4:B379,B379,$C$4:C379,C379)</f>
        <v>101520</v>
      </c>
      <c r="B379" s="65">
        <v>15</v>
      </c>
      <c r="C379" s="147">
        <v>0</v>
      </c>
      <c r="D379" s="147">
        <v>107444</v>
      </c>
      <c r="E379" s="147">
        <f>COUNTIF($B$4:B379,B379)</f>
        <v>20</v>
      </c>
      <c r="F379" s="147">
        <v>1</v>
      </c>
      <c r="G379" s="147">
        <v>56</v>
      </c>
      <c r="H379" s="147">
        <v>400</v>
      </c>
      <c r="I379" s="59" t="str">
        <f>IFERROR(VLOOKUP(D379,ITEM!A:B,2,0)&amp;" X"&amp;F379,"아이템값 없음")</f>
        <v>여름 축제의 끝 X1</v>
      </c>
      <c r="J379" s="5" t="s">
        <v>29</v>
      </c>
      <c r="K379" s="147" t="s">
        <v>745</v>
      </c>
    </row>
    <row r="380" spans="1:11">
      <c r="A380" s="147">
        <f>100000+B380*ID규칙_보상_그룹_단위+C380*ID규칙_요일_단위+COUNTIFS($B$4:B380,B380,$C$4:C380,C380)</f>
        <v>101521</v>
      </c>
      <c r="B380" s="65">
        <v>15</v>
      </c>
      <c r="C380" s="147">
        <v>0</v>
      </c>
      <c r="D380" s="147">
        <v>108444</v>
      </c>
      <c r="E380" s="147">
        <f>COUNTIF($B$4:B380,B380)</f>
        <v>21</v>
      </c>
      <c r="F380" s="147">
        <v>1</v>
      </c>
      <c r="G380" s="147">
        <v>56</v>
      </c>
      <c r="H380" s="147">
        <v>400</v>
      </c>
      <c r="I380" s="59" t="str">
        <f>IFERROR(VLOOKUP(D380,ITEM!A:B,2,0)&amp;" X"&amp;F380,"아이템값 없음")</f>
        <v>여름 축제의 시계 X1</v>
      </c>
      <c r="J380" s="5" t="s">
        <v>29</v>
      </c>
      <c r="K380" s="147" t="s">
        <v>745</v>
      </c>
    </row>
    <row r="381" spans="1:11">
      <c r="A381" s="147">
        <f>100000+B381*ID규칙_보상_그룹_단위+C381*ID규칙_요일_단위+COUNTIFS($B$4:B381,B381,$C$4:C381,C381)</f>
        <v>101522</v>
      </c>
      <c r="B381" s="65">
        <v>15</v>
      </c>
      <c r="C381" s="147">
        <v>0</v>
      </c>
      <c r="D381" s="147">
        <v>109444</v>
      </c>
      <c r="E381" s="147">
        <f>COUNTIF($B$4:B381,B381)</f>
        <v>22</v>
      </c>
      <c r="F381" s="147">
        <v>1</v>
      </c>
      <c r="G381" s="147">
        <v>56</v>
      </c>
      <c r="H381" s="147">
        <v>400</v>
      </c>
      <c r="I381" s="59" t="str">
        <f>IFERROR(VLOOKUP(D381,ITEM!A:B,2,0)&amp;" X"&amp;F381,"아이템값 없음")</f>
        <v>여름 축제의 물풍선 X1</v>
      </c>
      <c r="J381" s="5" t="s">
        <v>29</v>
      </c>
      <c r="K381" s="147" t="s">
        <v>745</v>
      </c>
    </row>
    <row r="382" spans="1:11">
      <c r="A382" s="147">
        <f>100000+B382*ID규칙_보상_그룹_단위+C382*ID규칙_요일_단위+COUNTIFS($B$4:B382,B382,$C$4:C382,C382)</f>
        <v>101523</v>
      </c>
      <c r="B382" s="65">
        <v>15</v>
      </c>
      <c r="C382" s="147">
        <v>0</v>
      </c>
      <c r="D382" s="147">
        <v>110452</v>
      </c>
      <c r="E382" s="147">
        <f>COUNTIF($B$4:B382,B382)</f>
        <v>23</v>
      </c>
      <c r="F382" s="147">
        <v>1</v>
      </c>
      <c r="G382" s="147">
        <v>56</v>
      </c>
      <c r="H382" s="147">
        <v>400</v>
      </c>
      <c r="I382" s="59" t="str">
        <f>IFERROR(VLOOKUP(D382,ITEM!A:B,2,0)&amp;" X"&amp;F382,"아이템값 없음")</f>
        <v>여름 축제의 가면 X1</v>
      </c>
      <c r="J382" s="5" t="s">
        <v>29</v>
      </c>
      <c r="K382" s="147" t="s">
        <v>745</v>
      </c>
    </row>
    <row r="383" spans="1:11">
      <c r="A383" s="147">
        <f>100000+B383*ID규칙_보상_그룹_단위+C383*ID규칙_요일_단위+COUNTIFS($B$4:B383,B383,$C$4:C383,C383)</f>
        <v>101524</v>
      </c>
      <c r="B383" s="65">
        <v>15</v>
      </c>
      <c r="C383" s="147">
        <v>0</v>
      </c>
      <c r="D383" s="147">
        <v>106442</v>
      </c>
      <c r="E383" s="147">
        <f>COUNTIF($B$4:B383,B383)</f>
        <v>24</v>
      </c>
      <c r="F383" s="147">
        <v>1</v>
      </c>
      <c r="G383" s="147">
        <v>56</v>
      </c>
      <c r="H383" s="147">
        <v>400</v>
      </c>
      <c r="I383" s="59" t="str">
        <f>IFERROR(VLOOKUP(D383,ITEM!A:B,2,0)&amp;" X"&amp;F383,"아이템값 없음")</f>
        <v>바위 틈에서 자라난 꽃 X1</v>
      </c>
      <c r="J383" s="5" t="s">
        <v>29</v>
      </c>
      <c r="K383" s="147" t="s">
        <v>745</v>
      </c>
    </row>
    <row r="384" spans="1:11">
      <c r="A384" s="147">
        <f>100000+B384*ID규칙_보상_그룹_단위+C384*ID규칙_요일_단위+COUNTIFS($B$4:B384,B384,$C$4:C384,C384)</f>
        <v>101525</v>
      </c>
      <c r="B384" s="65">
        <v>15</v>
      </c>
      <c r="C384" s="147">
        <v>0</v>
      </c>
      <c r="D384" s="147">
        <v>107442</v>
      </c>
      <c r="E384" s="147">
        <f>COUNTIF($B$4:B384,B384)</f>
        <v>25</v>
      </c>
      <c r="F384" s="147">
        <v>1</v>
      </c>
      <c r="G384" s="147">
        <v>56</v>
      </c>
      <c r="H384" s="147">
        <v>400</v>
      </c>
      <c r="I384" s="59" t="str">
        <f>IFERROR(VLOOKUP(D384,ITEM!A:B,2,0)&amp;" X"&amp;F384,"아이템값 없음")</f>
        <v>험한 산봉우리의 날개 X1</v>
      </c>
      <c r="J384" s="5" t="s">
        <v>29</v>
      </c>
      <c r="K384" s="147" t="s">
        <v>745</v>
      </c>
    </row>
    <row r="385" spans="1:11">
      <c r="A385" s="147">
        <f>100000+B385*ID규칙_보상_그룹_단위+C385*ID규칙_요일_단위+COUNTIFS($B$4:B385,B385,$C$4:C385,C385)</f>
        <v>101526</v>
      </c>
      <c r="B385" s="65">
        <v>15</v>
      </c>
      <c r="C385" s="147">
        <v>0</v>
      </c>
      <c r="D385" s="147">
        <v>108442</v>
      </c>
      <c r="E385" s="147">
        <f>COUNTIF($B$4:B385,B385)</f>
        <v>26</v>
      </c>
      <c r="F385" s="147">
        <v>1</v>
      </c>
      <c r="G385" s="147">
        <v>56</v>
      </c>
      <c r="H385" s="147">
        <v>400</v>
      </c>
      <c r="I385" s="59" t="str">
        <f>IFERROR(VLOOKUP(D385,ITEM!A:B,2,0)&amp;" X"&amp;F385,"아이템값 없음")</f>
        <v>성라규벽의 시계 X1</v>
      </c>
      <c r="J385" s="5" t="s">
        <v>29</v>
      </c>
      <c r="K385" s="147" t="s">
        <v>745</v>
      </c>
    </row>
    <row r="386" spans="1:11">
      <c r="A386" s="147">
        <f>100000+B386*ID규칙_보상_그룹_단위+C386*ID규칙_요일_단위+COUNTIFS($B$4:B386,B386,$C$4:C386,C386)</f>
        <v>101527</v>
      </c>
      <c r="B386" s="65">
        <v>15</v>
      </c>
      <c r="C386" s="147">
        <v>0</v>
      </c>
      <c r="D386" s="147">
        <v>109442</v>
      </c>
      <c r="E386" s="147">
        <f>COUNTIF($B$4:B386,B386)</f>
        <v>27</v>
      </c>
      <c r="F386" s="147">
        <v>1</v>
      </c>
      <c r="G386" s="147">
        <v>56</v>
      </c>
      <c r="H386" s="147">
        <v>400</v>
      </c>
      <c r="I386" s="59" t="str">
        <f>IFERROR(VLOOKUP(D386,ITEM!A:B,2,0)&amp;" X"&amp;F386,"아이템값 없음")</f>
        <v>위암 반석의 술잔 X1</v>
      </c>
      <c r="J386" s="5" t="s">
        <v>29</v>
      </c>
      <c r="K386" s="147" t="s">
        <v>745</v>
      </c>
    </row>
    <row r="387" spans="1:11">
      <c r="A387" s="147">
        <f>100000+B387*ID규칙_보상_그룹_단위+C387*ID규칙_요일_단위+COUNTIFS($B$4:B387,B387,$C$4:C387,C387)</f>
        <v>101528</v>
      </c>
      <c r="B387" s="65">
        <v>15</v>
      </c>
      <c r="C387" s="147">
        <v>0</v>
      </c>
      <c r="D387" s="147">
        <v>110450</v>
      </c>
      <c r="E387" s="147">
        <f>COUNTIF($B$4:B387,B387)</f>
        <v>28</v>
      </c>
      <c r="F387" s="147">
        <v>1</v>
      </c>
      <c r="G387" s="147">
        <v>56</v>
      </c>
      <c r="H387" s="147">
        <v>400</v>
      </c>
      <c r="I387" s="59" t="str">
        <f>IFERROR(VLOOKUP(D387,ITEM!A:B,2,0)&amp;" X"&amp;F387,"아이템값 없음")</f>
        <v>부동현석의 상 X1</v>
      </c>
      <c r="J387" s="5" t="s">
        <v>29</v>
      </c>
      <c r="K387" s="147" t="s">
        <v>745</v>
      </c>
    </row>
    <row r="388" spans="1:11">
      <c r="A388" s="147">
        <f>100000+B388*ID규칙_보상_그룹_단위+C388*ID규칙_요일_단위+COUNTIFS($B$4:B388,B388,$C$4:C388,C388)</f>
        <v>101601</v>
      </c>
      <c r="B388" s="65">
        <v>16</v>
      </c>
      <c r="C388" s="147">
        <v>0</v>
      </c>
      <c r="D388" s="147">
        <v>103301</v>
      </c>
      <c r="E388" s="147">
        <f>COUNTIF($B$4:B388,B388)</f>
        <v>1</v>
      </c>
      <c r="F388" s="147">
        <v>100</v>
      </c>
      <c r="G388" s="147">
        <v>57</v>
      </c>
      <c r="H388" s="147">
        <v>10000</v>
      </c>
      <c r="I388" s="59" t="str">
        <f>IFERROR(VLOOKUP(D388,ITEM!A:B,2,0)&amp;" X"&amp;F388,"아이템값 없음")</f>
        <v>모라 X100</v>
      </c>
      <c r="J388" s="5" t="s">
        <v>30</v>
      </c>
      <c r="K388" s="147" t="s">
        <v>745</v>
      </c>
    </row>
    <row r="389" spans="1:11">
      <c r="A389" s="147">
        <f>100000+B389*ID규칙_보상_그룹_단위+C389*ID규칙_요일_단위+COUNTIFS($B$4:B389,B389,$C$4:C389,C389)</f>
        <v>101602</v>
      </c>
      <c r="B389" s="65">
        <v>16</v>
      </c>
      <c r="C389" s="147">
        <v>0</v>
      </c>
      <c r="D389" s="147">
        <v>102301</v>
      </c>
      <c r="E389" s="147">
        <f>COUNTIF($B$4:B389,B389)</f>
        <v>2</v>
      </c>
      <c r="F389" s="147">
        <v>2025</v>
      </c>
      <c r="G389" s="147">
        <v>58</v>
      </c>
      <c r="H389" s="147">
        <v>10000</v>
      </c>
      <c r="I389" s="59" t="str">
        <f>IFERROR(VLOOKUP(D389,ITEM!A:B,2,0)&amp;" X"&amp;F389,"아이템값 없음")</f>
        <v>모험 경력 X2025</v>
      </c>
      <c r="J389" s="5" t="s">
        <v>30</v>
      </c>
      <c r="K389" s="147" t="s">
        <v>745</v>
      </c>
    </row>
    <row r="390" spans="1:11">
      <c r="A390" s="147">
        <f>100000+B390*ID규칙_보상_그룹_단위+C390*ID규칙_요일_단위+COUNTIFS($B$4:B390,B390,$C$4:C390,C390)</f>
        <v>101603</v>
      </c>
      <c r="B390" s="65">
        <v>16</v>
      </c>
      <c r="C390" s="147">
        <v>0</v>
      </c>
      <c r="D390" s="147">
        <v>105301</v>
      </c>
      <c r="E390" s="147">
        <f>COUNTIF($B$4:B390,B390)</f>
        <v>3</v>
      </c>
      <c r="F390" s="147">
        <v>20</v>
      </c>
      <c r="G390" s="147">
        <v>59</v>
      </c>
      <c r="H390" s="147">
        <v>10000</v>
      </c>
      <c r="I390" s="59" t="str">
        <f>IFERROR(VLOOKUP(D390,ITEM!A:B,2,0)&amp;" X"&amp;F390,"아이템값 없음")</f>
        <v>호감도 경험치 X20</v>
      </c>
      <c r="J390" s="5" t="s">
        <v>30</v>
      </c>
      <c r="K390" s="147" t="s">
        <v>745</v>
      </c>
    </row>
    <row r="391" spans="1:11">
      <c r="A391" s="147">
        <f>100000+B391*ID규칙_보상_그룹_단위+C391*ID규칙_요일_단위+COUNTIFS($B$4:B391,B391,$C$4:C391,C391)</f>
        <v>101604</v>
      </c>
      <c r="B391" s="65">
        <v>16</v>
      </c>
      <c r="C391" s="147">
        <v>0</v>
      </c>
      <c r="D391" s="147">
        <v>106306</v>
      </c>
      <c r="E391" s="147">
        <f>COUNTIF($B$4:B391,B391)</f>
        <v>4</v>
      </c>
      <c r="F391" s="147">
        <v>1</v>
      </c>
      <c r="G391" s="147">
        <v>60</v>
      </c>
      <c r="H391" s="147">
        <v>400</v>
      </c>
      <c r="I391" s="59" t="str">
        <f>IFERROR(VLOOKUP(D391,ITEM!A:B,2,0)&amp;" X"&amp;F391,"아이템값 없음")</f>
        <v>행운아의 네잎 클로버 X1</v>
      </c>
      <c r="J391" s="5" t="s">
        <v>30</v>
      </c>
      <c r="K391" s="147" t="s">
        <v>745</v>
      </c>
    </row>
    <row r="392" spans="1:11">
      <c r="A392" s="147">
        <f>100000+B392*ID규칙_보상_그룹_단위+C392*ID규칙_요일_단위+COUNTIFS($B$4:B392,B392,$C$4:C392,C392)</f>
        <v>101605</v>
      </c>
      <c r="B392" s="65">
        <v>16</v>
      </c>
      <c r="C392" s="147">
        <v>0</v>
      </c>
      <c r="D392" s="147">
        <v>107306</v>
      </c>
      <c r="E392" s="147">
        <f>COUNTIF($B$4:B392,B392)</f>
        <v>5</v>
      </c>
      <c r="F392" s="147">
        <v>1</v>
      </c>
      <c r="G392" s="147">
        <v>60</v>
      </c>
      <c r="H392" s="147">
        <v>400</v>
      </c>
      <c r="I392" s="59" t="str">
        <f>IFERROR(VLOOKUP(D392,ITEM!A:B,2,0)&amp;" X"&amp;F392,"아이템값 없음")</f>
        <v>행운아의 독수리깃 X1</v>
      </c>
      <c r="J392" s="5" t="s">
        <v>30</v>
      </c>
      <c r="K392" s="147" t="s">
        <v>745</v>
      </c>
    </row>
    <row r="393" spans="1:11">
      <c r="A393" s="147">
        <f>100000+B393*ID규칙_보상_그룹_단위+C393*ID규칙_요일_단위+COUNTIFS($B$4:B393,B393,$C$4:C393,C393)</f>
        <v>101606</v>
      </c>
      <c r="B393" s="65">
        <v>16</v>
      </c>
      <c r="C393" s="147">
        <v>0</v>
      </c>
      <c r="D393" s="147">
        <v>108306</v>
      </c>
      <c r="E393" s="147">
        <f>COUNTIF($B$4:B393,B393)</f>
        <v>6</v>
      </c>
      <c r="F393" s="147">
        <v>1</v>
      </c>
      <c r="G393" s="147">
        <v>60</v>
      </c>
      <c r="H393" s="147">
        <v>400</v>
      </c>
      <c r="I393" s="59" t="str">
        <f>IFERROR(VLOOKUP(D393,ITEM!A:B,2,0)&amp;" X"&amp;F393,"아이템값 없음")</f>
        <v>행운아의 모래시계 X1</v>
      </c>
      <c r="J393" s="5" t="s">
        <v>30</v>
      </c>
      <c r="K393" s="147" t="s">
        <v>745</v>
      </c>
    </row>
    <row r="394" spans="1:11">
      <c r="A394" s="147">
        <f>100000+B394*ID규칙_보상_그룹_단위+C394*ID규칙_요일_단위+COUNTIFS($B$4:B394,B394,$C$4:C394,C394)</f>
        <v>101607</v>
      </c>
      <c r="B394" s="65">
        <v>16</v>
      </c>
      <c r="C394" s="147">
        <v>0</v>
      </c>
      <c r="D394" s="147">
        <v>109306</v>
      </c>
      <c r="E394" s="147">
        <f>COUNTIF($B$4:B394,B394)</f>
        <v>7</v>
      </c>
      <c r="F394" s="147">
        <v>1</v>
      </c>
      <c r="G394" s="147">
        <v>60</v>
      </c>
      <c r="H394" s="147">
        <v>400</v>
      </c>
      <c r="I394" s="59" t="str">
        <f>IFERROR(VLOOKUP(D394,ITEM!A:B,2,0)&amp;" X"&amp;F394,"아이템값 없음")</f>
        <v>행운아의 잔 X1</v>
      </c>
      <c r="J394" s="5" t="s">
        <v>30</v>
      </c>
      <c r="K394" s="147" t="s">
        <v>745</v>
      </c>
    </row>
    <row r="395" spans="1:11">
      <c r="A395" s="147">
        <f>100000+B395*ID규칙_보상_그룹_단위+C395*ID규칙_요일_단위+COUNTIFS($B$4:B395,B395,$C$4:C395,C395)</f>
        <v>101608</v>
      </c>
      <c r="B395" s="65">
        <v>16</v>
      </c>
      <c r="C395" s="147">
        <v>0</v>
      </c>
      <c r="D395" s="147">
        <v>110306</v>
      </c>
      <c r="E395" s="147">
        <f>COUNTIF($B$4:B395,B395)</f>
        <v>8</v>
      </c>
      <c r="F395" s="147">
        <v>1</v>
      </c>
      <c r="G395" s="147">
        <v>60</v>
      </c>
      <c r="H395" s="147">
        <v>400</v>
      </c>
      <c r="I395" s="59" t="str">
        <f>IFERROR(VLOOKUP(D395,ITEM!A:B,2,0)&amp;" X"&amp;F395,"아이템값 없음")</f>
        <v>행운아의 은관 X1</v>
      </c>
      <c r="J395" s="5" t="s">
        <v>30</v>
      </c>
      <c r="K395" s="147" t="s">
        <v>745</v>
      </c>
    </row>
    <row r="396" spans="1:11">
      <c r="A396" s="147">
        <f>100000+B396*ID규칙_보상_그룹_단위+C396*ID규칙_요일_단위+COUNTIFS($B$4:B396,B396,$C$4:C396,C396)</f>
        <v>101609</v>
      </c>
      <c r="B396" s="65">
        <v>16</v>
      </c>
      <c r="C396" s="147">
        <v>0</v>
      </c>
      <c r="D396" s="147">
        <v>106322</v>
      </c>
      <c r="E396" s="147">
        <f>COUNTIF($B$4:B396,B396)</f>
        <v>9</v>
      </c>
      <c r="F396" s="147">
        <v>1</v>
      </c>
      <c r="G396" s="147">
        <v>60</v>
      </c>
      <c r="H396" s="147">
        <v>400</v>
      </c>
      <c r="I396" s="59" t="str">
        <f>IFERROR(VLOOKUP(D396,ITEM!A:B,2,0)&amp;" X"&amp;F396,"아이템값 없음")</f>
        <v>용사의 훈장 X1</v>
      </c>
      <c r="J396" s="5" t="s">
        <v>30</v>
      </c>
      <c r="K396" s="147" t="s">
        <v>745</v>
      </c>
    </row>
    <row r="397" spans="1:11">
      <c r="A397" s="147">
        <f>100000+B397*ID규칙_보상_그룹_단위+C397*ID규칙_요일_단위+COUNTIFS($B$4:B397,B397,$C$4:C397,C397)</f>
        <v>101610</v>
      </c>
      <c r="B397" s="65">
        <v>16</v>
      </c>
      <c r="C397" s="147">
        <v>0</v>
      </c>
      <c r="D397" s="147">
        <v>107322</v>
      </c>
      <c r="E397" s="147">
        <f>COUNTIF($B$4:B397,B397)</f>
        <v>10</v>
      </c>
      <c r="F397" s="147">
        <v>1</v>
      </c>
      <c r="G397" s="147">
        <v>60</v>
      </c>
      <c r="H397" s="147">
        <v>400</v>
      </c>
      <c r="I397" s="59" t="str">
        <f>IFERROR(VLOOKUP(D397,ITEM!A:B,2,0)&amp;" X"&amp;F397,"아이템값 없음")</f>
        <v>용사의 기대 X1</v>
      </c>
      <c r="J397" s="5" t="s">
        <v>30</v>
      </c>
      <c r="K397" s="147" t="s">
        <v>745</v>
      </c>
    </row>
    <row r="398" spans="1:11">
      <c r="A398" s="147">
        <f>100000+B398*ID규칙_보상_그룹_단위+C398*ID규칙_요일_단위+COUNTIFS($B$4:B398,B398,$C$4:C398,C398)</f>
        <v>101611</v>
      </c>
      <c r="B398" s="65">
        <v>16</v>
      </c>
      <c r="C398" s="147">
        <v>0</v>
      </c>
      <c r="D398" s="147">
        <v>108322</v>
      </c>
      <c r="E398" s="147">
        <f>COUNTIF($B$4:B398,B398)</f>
        <v>11</v>
      </c>
      <c r="F398" s="147">
        <v>1</v>
      </c>
      <c r="G398" s="147">
        <v>60</v>
      </c>
      <c r="H398" s="147">
        <v>400</v>
      </c>
      <c r="I398" s="59" t="str">
        <f>IFERROR(VLOOKUP(D398,ITEM!A:B,2,0)&amp;" X"&amp;F398,"아이템값 없음")</f>
        <v>용사의 강인함 X1</v>
      </c>
      <c r="J398" s="5" t="s">
        <v>30</v>
      </c>
      <c r="K398" s="147" t="s">
        <v>745</v>
      </c>
    </row>
    <row r="399" spans="1:11">
      <c r="A399" s="147">
        <f>100000+B399*ID규칙_보상_그룹_단위+C399*ID규칙_요일_단위+COUNTIFS($B$4:B399,B399,$C$4:C399,C399)</f>
        <v>101612</v>
      </c>
      <c r="B399" s="65">
        <v>16</v>
      </c>
      <c r="C399" s="147">
        <v>0</v>
      </c>
      <c r="D399" s="147">
        <v>109322</v>
      </c>
      <c r="E399" s="147">
        <f>COUNTIF($B$4:B399,B399)</f>
        <v>12</v>
      </c>
      <c r="F399" s="147">
        <v>1</v>
      </c>
      <c r="G399" s="147">
        <v>60</v>
      </c>
      <c r="H399" s="147">
        <v>400</v>
      </c>
      <c r="I399" s="59" t="str">
        <f>IFERROR(VLOOKUP(D399,ITEM!A:B,2,0)&amp;" X"&amp;F399,"아이템값 없음")</f>
        <v>용사의 환송 X1</v>
      </c>
      <c r="J399" s="5" t="s">
        <v>30</v>
      </c>
      <c r="K399" s="147" t="s">
        <v>745</v>
      </c>
    </row>
    <row r="400" spans="1:11">
      <c r="A400" s="147">
        <f>100000+B400*ID규칙_보상_그룹_단위+C400*ID규칙_요일_단위+COUNTIFS($B$4:B400,B400,$C$4:C400,C400)</f>
        <v>101613</v>
      </c>
      <c r="B400" s="65">
        <v>16</v>
      </c>
      <c r="C400" s="147">
        <v>0</v>
      </c>
      <c r="D400" s="147">
        <v>110322</v>
      </c>
      <c r="E400" s="147">
        <f>COUNTIF($B$4:B400,B400)</f>
        <v>13</v>
      </c>
      <c r="F400" s="147">
        <v>1</v>
      </c>
      <c r="G400" s="147">
        <v>60</v>
      </c>
      <c r="H400" s="147">
        <v>400</v>
      </c>
      <c r="I400" s="59" t="str">
        <f>IFERROR(VLOOKUP(D400,ITEM!A:B,2,0)&amp;" X"&amp;F400,"아이템값 없음")</f>
        <v>용사의 모자 X1</v>
      </c>
      <c r="J400" s="5" t="s">
        <v>30</v>
      </c>
      <c r="K400" s="147" t="s">
        <v>745</v>
      </c>
    </row>
    <row r="401" spans="1:11">
      <c r="A401" s="147">
        <f>100000+B401*ID규칙_보상_그룹_단위+C401*ID규칙_요일_단위+COUNTIFS($B$4:B401,B401,$C$4:C401,C401)</f>
        <v>101614</v>
      </c>
      <c r="B401" s="65">
        <v>16</v>
      </c>
      <c r="C401" s="147">
        <v>0</v>
      </c>
      <c r="D401" s="147">
        <v>106423</v>
      </c>
      <c r="E401" s="147">
        <f>COUNTIF($B$4:B401,B401)</f>
        <v>14</v>
      </c>
      <c r="F401" s="147">
        <v>1</v>
      </c>
      <c r="G401" s="147">
        <v>60</v>
      </c>
      <c r="H401" s="147">
        <v>400</v>
      </c>
      <c r="I401" s="59" t="str">
        <f>IFERROR(VLOOKUP(D401,ITEM!A:B,2,0)&amp;" X"&amp;F401,"아이템값 없음")</f>
        <v>용사의 훈장 X1</v>
      </c>
      <c r="J401" s="5" t="s">
        <v>30</v>
      </c>
      <c r="K401" s="147" t="s">
        <v>745</v>
      </c>
    </row>
    <row r="402" spans="1:11">
      <c r="A402" s="147">
        <f>100000+B402*ID규칙_보상_그룹_단위+C402*ID규칙_요일_단위+COUNTIFS($B$4:B402,B402,$C$4:C402,C402)</f>
        <v>101615</v>
      </c>
      <c r="B402" s="65">
        <v>16</v>
      </c>
      <c r="C402" s="147">
        <v>0</v>
      </c>
      <c r="D402" s="147">
        <v>107423</v>
      </c>
      <c r="E402" s="147">
        <f>COUNTIF($B$4:B402,B402)</f>
        <v>15</v>
      </c>
      <c r="F402" s="147">
        <v>1</v>
      </c>
      <c r="G402" s="147">
        <v>60</v>
      </c>
      <c r="H402" s="147">
        <v>400</v>
      </c>
      <c r="I402" s="59" t="str">
        <f>IFERROR(VLOOKUP(D402,ITEM!A:B,2,0)&amp;" X"&amp;F402,"아이템값 없음")</f>
        <v>용사의 기대 X1</v>
      </c>
      <c r="J402" s="5" t="s">
        <v>30</v>
      </c>
      <c r="K402" s="147" t="s">
        <v>745</v>
      </c>
    </row>
    <row r="403" spans="1:11">
      <c r="A403" s="147">
        <f>100000+B403*ID규칙_보상_그룹_단위+C403*ID규칙_요일_단위+COUNTIFS($B$4:B403,B403,$C$4:C403,C403)</f>
        <v>101616</v>
      </c>
      <c r="B403" s="65">
        <v>16</v>
      </c>
      <c r="C403" s="147">
        <v>0</v>
      </c>
      <c r="D403" s="147">
        <v>108423</v>
      </c>
      <c r="E403" s="147">
        <f>COUNTIF($B$4:B403,B403)</f>
        <v>16</v>
      </c>
      <c r="F403" s="147">
        <v>1</v>
      </c>
      <c r="G403" s="147">
        <v>60</v>
      </c>
      <c r="H403" s="147">
        <v>400</v>
      </c>
      <c r="I403" s="59" t="str">
        <f>IFERROR(VLOOKUP(D403,ITEM!A:B,2,0)&amp;" X"&amp;F403,"아이템값 없음")</f>
        <v>용사의 강인함 X1</v>
      </c>
      <c r="J403" s="5" t="s">
        <v>30</v>
      </c>
      <c r="K403" s="147" t="s">
        <v>745</v>
      </c>
    </row>
    <row r="404" spans="1:11">
      <c r="A404" s="147">
        <f>100000+B404*ID규칙_보상_그룹_단위+C404*ID규칙_요일_단위+COUNTIFS($B$4:B404,B404,$C$4:C404,C404)</f>
        <v>101617</v>
      </c>
      <c r="B404" s="65">
        <v>16</v>
      </c>
      <c r="C404" s="147">
        <v>0</v>
      </c>
      <c r="D404" s="147">
        <v>109423</v>
      </c>
      <c r="E404" s="147">
        <f>COUNTIF($B$4:B404,B404)</f>
        <v>17</v>
      </c>
      <c r="F404" s="147">
        <v>1</v>
      </c>
      <c r="G404" s="147">
        <v>60</v>
      </c>
      <c r="H404" s="147">
        <v>400</v>
      </c>
      <c r="I404" s="59" t="str">
        <f>IFERROR(VLOOKUP(D404,ITEM!A:B,2,0)&amp;" X"&amp;F404,"아이템값 없음")</f>
        <v>용사의 환송 X1</v>
      </c>
      <c r="J404" s="5" t="s">
        <v>30</v>
      </c>
      <c r="K404" s="147" t="s">
        <v>745</v>
      </c>
    </row>
    <row r="405" spans="1:11">
      <c r="A405" s="147">
        <f>100000+B405*ID규칙_보상_그룹_단위+C405*ID규칙_요일_단위+COUNTIFS($B$4:B405,B405,$C$4:C405,C405)</f>
        <v>101618</v>
      </c>
      <c r="B405" s="65">
        <v>16</v>
      </c>
      <c r="C405" s="147">
        <v>0</v>
      </c>
      <c r="D405" s="147">
        <v>110423</v>
      </c>
      <c r="E405" s="147">
        <f>COUNTIF($B$4:B405,B405)</f>
        <v>18</v>
      </c>
      <c r="F405" s="147">
        <v>1</v>
      </c>
      <c r="G405" s="147">
        <v>60</v>
      </c>
      <c r="H405" s="147">
        <v>400</v>
      </c>
      <c r="I405" s="59" t="str">
        <f>IFERROR(VLOOKUP(D405,ITEM!A:B,2,0)&amp;" X"&amp;F405,"아이템값 없음")</f>
        <v>용사의 모자 X1</v>
      </c>
      <c r="J405" s="5" t="s">
        <v>30</v>
      </c>
      <c r="K405" s="147" t="s">
        <v>745</v>
      </c>
    </row>
    <row r="406" spans="1:11">
      <c r="A406" s="147">
        <f>100000+B406*ID규칙_보상_그룹_단위+C406*ID규칙_요일_단위+COUNTIFS($B$4:B406,B406,$C$4:C406,C406)</f>
        <v>101619</v>
      </c>
      <c r="B406" s="65">
        <v>16</v>
      </c>
      <c r="C406" s="147">
        <v>0</v>
      </c>
      <c r="D406" s="147">
        <v>106444</v>
      </c>
      <c r="E406" s="147">
        <f>COUNTIF($B$4:B406,B406)</f>
        <v>19</v>
      </c>
      <c r="F406" s="147">
        <v>1</v>
      </c>
      <c r="G406" s="147">
        <v>60</v>
      </c>
      <c r="H406" s="147">
        <v>400</v>
      </c>
      <c r="I406" s="59" t="str">
        <f>IFERROR(VLOOKUP(D406,ITEM!A:B,2,0)&amp;" X"&amp;F406,"아이템값 없음")</f>
        <v>여름 축제의 꽃 X1</v>
      </c>
      <c r="J406" s="5" t="s">
        <v>30</v>
      </c>
      <c r="K406" s="147" t="s">
        <v>745</v>
      </c>
    </row>
    <row r="407" spans="1:11">
      <c r="A407" s="147">
        <f>100000+B407*ID규칙_보상_그룹_단위+C407*ID규칙_요일_단위+COUNTIFS($B$4:B407,B407,$C$4:C407,C407)</f>
        <v>101620</v>
      </c>
      <c r="B407" s="65">
        <v>16</v>
      </c>
      <c r="C407" s="147">
        <v>0</v>
      </c>
      <c r="D407" s="147">
        <v>107444</v>
      </c>
      <c r="E407" s="147">
        <f>COUNTIF($B$4:B407,B407)</f>
        <v>20</v>
      </c>
      <c r="F407" s="147">
        <v>1</v>
      </c>
      <c r="G407" s="147">
        <v>60</v>
      </c>
      <c r="H407" s="147">
        <v>400</v>
      </c>
      <c r="I407" s="59" t="str">
        <f>IFERROR(VLOOKUP(D407,ITEM!A:B,2,0)&amp;" X"&amp;F407,"아이템값 없음")</f>
        <v>여름 축제의 끝 X1</v>
      </c>
      <c r="J407" s="5" t="s">
        <v>30</v>
      </c>
      <c r="K407" s="147" t="s">
        <v>745</v>
      </c>
    </row>
    <row r="408" spans="1:11">
      <c r="A408" s="147">
        <f>100000+B408*ID규칙_보상_그룹_단위+C408*ID규칙_요일_단위+COUNTIFS($B$4:B408,B408,$C$4:C408,C408)</f>
        <v>101621</v>
      </c>
      <c r="B408" s="65">
        <v>16</v>
      </c>
      <c r="C408" s="147">
        <v>0</v>
      </c>
      <c r="D408" s="147">
        <v>108444</v>
      </c>
      <c r="E408" s="147">
        <f>COUNTIF($B$4:B408,B408)</f>
        <v>21</v>
      </c>
      <c r="F408" s="147">
        <v>1</v>
      </c>
      <c r="G408" s="147">
        <v>60</v>
      </c>
      <c r="H408" s="147">
        <v>400</v>
      </c>
      <c r="I408" s="59" t="str">
        <f>IFERROR(VLOOKUP(D408,ITEM!A:B,2,0)&amp;" X"&amp;F408,"아이템값 없음")</f>
        <v>여름 축제의 시계 X1</v>
      </c>
      <c r="J408" s="5" t="s">
        <v>30</v>
      </c>
      <c r="K408" s="147" t="s">
        <v>745</v>
      </c>
    </row>
    <row r="409" spans="1:11">
      <c r="A409" s="147">
        <f>100000+B409*ID규칙_보상_그룹_단위+C409*ID규칙_요일_단위+COUNTIFS($B$4:B409,B409,$C$4:C409,C409)</f>
        <v>101622</v>
      </c>
      <c r="B409" s="65">
        <v>16</v>
      </c>
      <c r="C409" s="147">
        <v>0</v>
      </c>
      <c r="D409" s="147">
        <v>109444</v>
      </c>
      <c r="E409" s="147">
        <f>COUNTIF($B$4:B409,B409)</f>
        <v>22</v>
      </c>
      <c r="F409" s="147">
        <v>1</v>
      </c>
      <c r="G409" s="147">
        <v>60</v>
      </c>
      <c r="H409" s="147">
        <v>400</v>
      </c>
      <c r="I409" s="59" t="str">
        <f>IFERROR(VLOOKUP(D409,ITEM!A:B,2,0)&amp;" X"&amp;F409,"아이템값 없음")</f>
        <v>여름 축제의 물풍선 X1</v>
      </c>
      <c r="J409" s="5" t="s">
        <v>30</v>
      </c>
      <c r="K409" s="147" t="s">
        <v>745</v>
      </c>
    </row>
    <row r="410" spans="1:11">
      <c r="A410" s="147">
        <f>100000+B410*ID규칙_보상_그룹_단위+C410*ID규칙_요일_단위+COUNTIFS($B$4:B410,B410,$C$4:C410,C410)</f>
        <v>101623</v>
      </c>
      <c r="B410" s="65">
        <v>16</v>
      </c>
      <c r="C410" s="147">
        <v>0</v>
      </c>
      <c r="D410" s="147">
        <v>110452</v>
      </c>
      <c r="E410" s="147">
        <f>COUNTIF($B$4:B410,B410)</f>
        <v>23</v>
      </c>
      <c r="F410" s="147">
        <v>1</v>
      </c>
      <c r="G410" s="147">
        <v>60</v>
      </c>
      <c r="H410" s="147">
        <v>400</v>
      </c>
      <c r="I410" s="59" t="str">
        <f>IFERROR(VLOOKUP(D410,ITEM!A:B,2,0)&amp;" X"&amp;F410,"아이템값 없음")</f>
        <v>여름 축제의 가면 X1</v>
      </c>
      <c r="J410" s="5" t="s">
        <v>30</v>
      </c>
      <c r="K410" s="147" t="s">
        <v>745</v>
      </c>
    </row>
    <row r="411" spans="1:11">
      <c r="A411" s="147">
        <f>100000+B411*ID규칙_보상_그룹_단위+C411*ID규칙_요일_단위+COUNTIFS($B$4:B411,B411,$C$4:C411,C411)</f>
        <v>101624</v>
      </c>
      <c r="B411" s="65">
        <v>16</v>
      </c>
      <c r="C411" s="147">
        <v>0</v>
      </c>
      <c r="D411" s="147">
        <v>106442</v>
      </c>
      <c r="E411" s="147">
        <f>COUNTIF($B$4:B411,B411)</f>
        <v>24</v>
      </c>
      <c r="F411" s="147">
        <v>1</v>
      </c>
      <c r="G411" s="147">
        <v>60</v>
      </c>
      <c r="H411" s="147">
        <v>400</v>
      </c>
      <c r="I411" s="59" t="str">
        <f>IFERROR(VLOOKUP(D411,ITEM!A:B,2,0)&amp;" X"&amp;F411,"아이템값 없음")</f>
        <v>바위 틈에서 자라난 꽃 X1</v>
      </c>
      <c r="J411" s="5" t="s">
        <v>30</v>
      </c>
      <c r="K411" s="147" t="s">
        <v>745</v>
      </c>
    </row>
    <row r="412" spans="1:11">
      <c r="A412" s="147">
        <f>100000+B412*ID규칙_보상_그룹_단위+C412*ID규칙_요일_단위+COUNTIFS($B$4:B412,B412,$C$4:C412,C412)</f>
        <v>101625</v>
      </c>
      <c r="B412" s="65">
        <v>16</v>
      </c>
      <c r="C412" s="147">
        <v>0</v>
      </c>
      <c r="D412" s="147">
        <v>107442</v>
      </c>
      <c r="E412" s="147">
        <f>COUNTIF($B$4:B412,B412)</f>
        <v>25</v>
      </c>
      <c r="F412" s="147">
        <v>1</v>
      </c>
      <c r="G412" s="147">
        <v>60</v>
      </c>
      <c r="H412" s="147">
        <v>400</v>
      </c>
      <c r="I412" s="59" t="str">
        <f>IFERROR(VLOOKUP(D412,ITEM!A:B,2,0)&amp;" X"&amp;F412,"아이템값 없음")</f>
        <v>험한 산봉우리의 날개 X1</v>
      </c>
      <c r="J412" s="5" t="s">
        <v>30</v>
      </c>
      <c r="K412" s="147" t="s">
        <v>745</v>
      </c>
    </row>
    <row r="413" spans="1:11">
      <c r="A413" s="147">
        <f>100000+B413*ID규칙_보상_그룹_단위+C413*ID규칙_요일_단위+COUNTIFS($B$4:B413,B413,$C$4:C413,C413)</f>
        <v>101626</v>
      </c>
      <c r="B413" s="65">
        <v>16</v>
      </c>
      <c r="C413" s="147">
        <v>0</v>
      </c>
      <c r="D413" s="147">
        <v>108442</v>
      </c>
      <c r="E413" s="147">
        <f>COUNTIF($B$4:B413,B413)</f>
        <v>26</v>
      </c>
      <c r="F413" s="147">
        <v>1</v>
      </c>
      <c r="G413" s="147">
        <v>60</v>
      </c>
      <c r="H413" s="147">
        <v>400</v>
      </c>
      <c r="I413" s="59" t="str">
        <f>IFERROR(VLOOKUP(D413,ITEM!A:B,2,0)&amp;" X"&amp;F413,"아이템값 없음")</f>
        <v>성라규벽의 시계 X1</v>
      </c>
      <c r="J413" s="5" t="s">
        <v>30</v>
      </c>
      <c r="K413" s="147" t="s">
        <v>745</v>
      </c>
    </row>
    <row r="414" spans="1:11">
      <c r="A414" s="147">
        <f>100000+B414*ID규칙_보상_그룹_단위+C414*ID규칙_요일_단위+COUNTIFS($B$4:B414,B414,$C$4:C414,C414)</f>
        <v>101627</v>
      </c>
      <c r="B414" s="65">
        <v>16</v>
      </c>
      <c r="C414" s="147">
        <v>0</v>
      </c>
      <c r="D414" s="147">
        <v>109442</v>
      </c>
      <c r="E414" s="147">
        <f>COUNTIF($B$4:B414,B414)</f>
        <v>27</v>
      </c>
      <c r="F414" s="147">
        <v>1</v>
      </c>
      <c r="G414" s="147">
        <v>60</v>
      </c>
      <c r="H414" s="147">
        <v>400</v>
      </c>
      <c r="I414" s="59" t="str">
        <f>IFERROR(VLOOKUP(D414,ITEM!A:B,2,0)&amp;" X"&amp;F414,"아이템값 없음")</f>
        <v>위암 반석의 술잔 X1</v>
      </c>
      <c r="J414" s="5" t="s">
        <v>30</v>
      </c>
      <c r="K414" s="147" t="s">
        <v>745</v>
      </c>
    </row>
    <row r="415" spans="1:11">
      <c r="A415" s="147">
        <f>100000+B415*ID규칙_보상_그룹_단위+C415*ID규칙_요일_단위+COUNTIFS($B$4:B415,B415,$C$4:C415,C415)</f>
        <v>101628</v>
      </c>
      <c r="B415" s="65">
        <v>16</v>
      </c>
      <c r="C415" s="147">
        <v>0</v>
      </c>
      <c r="D415" s="147">
        <v>110450</v>
      </c>
      <c r="E415" s="147">
        <f>COUNTIF($B$4:B415,B415)</f>
        <v>28</v>
      </c>
      <c r="F415" s="147">
        <v>1</v>
      </c>
      <c r="G415" s="147">
        <v>60</v>
      </c>
      <c r="H415" s="147">
        <v>400</v>
      </c>
      <c r="I415" s="59" t="str">
        <f>IFERROR(VLOOKUP(D415,ITEM!A:B,2,0)&amp;" X"&amp;F415,"아이템값 없음")</f>
        <v>부동현석의 상 X1</v>
      </c>
      <c r="J415" s="5" t="s">
        <v>30</v>
      </c>
      <c r="K415" s="147" t="s">
        <v>745</v>
      </c>
    </row>
    <row r="416" spans="1:11">
      <c r="A416" s="147">
        <f>100000+B416*ID규칙_보상_그룹_단위+C416*ID규칙_요일_단위+COUNTIFS($B$4:B416,B416,$C$4:C416,C416)</f>
        <v>101701</v>
      </c>
      <c r="B416" s="65">
        <v>17</v>
      </c>
      <c r="C416" s="147">
        <v>0</v>
      </c>
      <c r="D416" s="147">
        <v>103301</v>
      </c>
      <c r="E416" s="147">
        <f>COUNTIF($B$4:B416,B416)</f>
        <v>1</v>
      </c>
      <c r="F416" s="147">
        <v>100</v>
      </c>
      <c r="G416" s="147">
        <v>61</v>
      </c>
      <c r="H416" s="147">
        <v>10000</v>
      </c>
      <c r="I416" s="59" t="str">
        <f>IFERROR(VLOOKUP(D416,ITEM!A:B,2,0)&amp;" X"&amp;F416,"아이템값 없음")</f>
        <v>모라 X100</v>
      </c>
      <c r="J416" s="5" t="s">
        <v>31</v>
      </c>
      <c r="K416" s="147" t="s">
        <v>745</v>
      </c>
    </row>
    <row r="417" spans="1:11">
      <c r="A417" s="147">
        <f>100000+B417*ID규칙_보상_그룹_단위+C417*ID규칙_요일_단위+COUNTIFS($B$4:B417,B417,$C$4:C417,C417)</f>
        <v>101702</v>
      </c>
      <c r="B417" s="65">
        <v>17</v>
      </c>
      <c r="C417" s="147">
        <v>0</v>
      </c>
      <c r="D417" s="147">
        <v>102301</v>
      </c>
      <c r="E417" s="147">
        <f>COUNTIF($B$4:B417,B417)</f>
        <v>2</v>
      </c>
      <c r="F417" s="147">
        <v>2200</v>
      </c>
      <c r="G417" s="147">
        <v>62</v>
      </c>
      <c r="H417" s="147">
        <v>10000</v>
      </c>
      <c r="I417" s="59" t="str">
        <f>IFERROR(VLOOKUP(D417,ITEM!A:B,2,0)&amp;" X"&amp;F417,"아이템값 없음")</f>
        <v>모험 경력 X2200</v>
      </c>
      <c r="J417" s="5" t="s">
        <v>31</v>
      </c>
      <c r="K417" s="147" t="s">
        <v>745</v>
      </c>
    </row>
    <row r="418" spans="1:11">
      <c r="A418" s="147">
        <f>100000+B418*ID규칙_보상_그룹_단위+C418*ID규칙_요일_단위+COUNTIFS($B$4:B418,B418,$C$4:C418,C418)</f>
        <v>101703</v>
      </c>
      <c r="B418" s="65">
        <v>17</v>
      </c>
      <c r="C418" s="147">
        <v>0</v>
      </c>
      <c r="D418" s="147">
        <v>105301</v>
      </c>
      <c r="E418" s="147">
        <f>COUNTIF($B$4:B418,B418)</f>
        <v>3</v>
      </c>
      <c r="F418" s="147">
        <v>20</v>
      </c>
      <c r="G418" s="147">
        <v>63</v>
      </c>
      <c r="H418" s="147">
        <v>10000</v>
      </c>
      <c r="I418" s="59" t="str">
        <f>IFERROR(VLOOKUP(D418,ITEM!A:B,2,0)&amp;" X"&amp;F418,"아이템값 없음")</f>
        <v>호감도 경험치 X20</v>
      </c>
      <c r="J418" s="5" t="s">
        <v>31</v>
      </c>
      <c r="K418" s="147" t="s">
        <v>745</v>
      </c>
    </row>
    <row r="419" spans="1:11">
      <c r="A419" s="147">
        <f>100000+B419*ID규칙_보상_그룹_단위+C419*ID규칙_요일_단위+COUNTIFS($B$4:B419,B419,$C$4:C419,C419)</f>
        <v>101704</v>
      </c>
      <c r="B419" s="65">
        <v>17</v>
      </c>
      <c r="C419" s="147">
        <v>0</v>
      </c>
      <c r="D419" s="147">
        <v>106306</v>
      </c>
      <c r="E419" s="147">
        <f>COUNTIF($B$4:B419,B419)</f>
        <v>4</v>
      </c>
      <c r="F419" s="147">
        <v>1</v>
      </c>
      <c r="G419" s="147">
        <v>64</v>
      </c>
      <c r="H419" s="147">
        <v>286</v>
      </c>
      <c r="I419" s="59" t="str">
        <f>IFERROR(VLOOKUP(D419,ITEM!A:B,2,0)&amp;" X"&amp;F419,"아이템값 없음")</f>
        <v>행운아의 네잎 클로버 X1</v>
      </c>
      <c r="J419" s="5" t="s">
        <v>31</v>
      </c>
      <c r="K419" s="147" t="s">
        <v>745</v>
      </c>
    </row>
    <row r="420" spans="1:11">
      <c r="A420" s="147">
        <f>100000+B420*ID규칙_보상_그룹_단위+C420*ID규칙_요일_단위+COUNTIFS($B$4:B420,B420,$C$4:C420,C420)</f>
        <v>101705</v>
      </c>
      <c r="B420" s="65">
        <v>17</v>
      </c>
      <c r="C420" s="147">
        <v>0</v>
      </c>
      <c r="D420" s="147">
        <v>107306</v>
      </c>
      <c r="E420" s="147">
        <f>COUNTIF($B$4:B420,B420)</f>
        <v>5</v>
      </c>
      <c r="F420" s="147">
        <v>1</v>
      </c>
      <c r="G420" s="147">
        <v>64</v>
      </c>
      <c r="H420" s="147">
        <v>286</v>
      </c>
      <c r="I420" s="59" t="str">
        <f>IFERROR(VLOOKUP(D420,ITEM!A:B,2,0)&amp;" X"&amp;F420,"아이템값 없음")</f>
        <v>행운아의 독수리깃 X1</v>
      </c>
      <c r="J420" s="5" t="s">
        <v>31</v>
      </c>
      <c r="K420" s="147" t="s">
        <v>745</v>
      </c>
    </row>
    <row r="421" spans="1:11">
      <c r="A421" s="147">
        <f>100000+B421*ID규칙_보상_그룹_단위+C421*ID규칙_요일_단위+COUNTIFS($B$4:B421,B421,$C$4:C421,C421)</f>
        <v>101706</v>
      </c>
      <c r="B421" s="65">
        <v>17</v>
      </c>
      <c r="C421" s="147">
        <v>0</v>
      </c>
      <c r="D421" s="147">
        <v>108306</v>
      </c>
      <c r="E421" s="147">
        <f>COUNTIF($B$4:B421,B421)</f>
        <v>6</v>
      </c>
      <c r="F421" s="147">
        <v>1</v>
      </c>
      <c r="G421" s="147">
        <v>64</v>
      </c>
      <c r="H421" s="147">
        <v>286</v>
      </c>
      <c r="I421" s="59" t="str">
        <f>IFERROR(VLOOKUP(D421,ITEM!A:B,2,0)&amp;" X"&amp;F421,"아이템값 없음")</f>
        <v>행운아의 모래시계 X1</v>
      </c>
      <c r="J421" s="5" t="s">
        <v>31</v>
      </c>
      <c r="K421" s="147" t="s">
        <v>745</v>
      </c>
    </row>
    <row r="422" spans="1:11">
      <c r="A422" s="147">
        <f>100000+B422*ID규칙_보상_그룹_단위+C422*ID규칙_요일_단위+COUNTIFS($B$4:B422,B422,$C$4:C422,C422)</f>
        <v>101707</v>
      </c>
      <c r="B422" s="65">
        <v>17</v>
      </c>
      <c r="C422" s="147">
        <v>0</v>
      </c>
      <c r="D422" s="147">
        <v>109306</v>
      </c>
      <c r="E422" s="147">
        <f>COUNTIF($B$4:B422,B422)</f>
        <v>7</v>
      </c>
      <c r="F422" s="147">
        <v>1</v>
      </c>
      <c r="G422" s="147">
        <v>64</v>
      </c>
      <c r="H422" s="147">
        <v>286</v>
      </c>
      <c r="I422" s="59" t="str">
        <f>IFERROR(VLOOKUP(D422,ITEM!A:B,2,0)&amp;" X"&amp;F422,"아이템값 없음")</f>
        <v>행운아의 잔 X1</v>
      </c>
      <c r="J422" s="5" t="s">
        <v>31</v>
      </c>
      <c r="K422" s="147" t="s">
        <v>745</v>
      </c>
    </row>
    <row r="423" spans="1:11">
      <c r="A423" s="147">
        <f>100000+B423*ID규칙_보상_그룹_단위+C423*ID규칙_요일_단위+COUNTIFS($B$4:B423,B423,$C$4:C423,C423)</f>
        <v>101708</v>
      </c>
      <c r="B423" s="65">
        <v>17</v>
      </c>
      <c r="C423" s="147">
        <v>0</v>
      </c>
      <c r="D423" s="147">
        <v>110306</v>
      </c>
      <c r="E423" s="147">
        <f>COUNTIF($B$4:B423,B423)</f>
        <v>8</v>
      </c>
      <c r="F423" s="147">
        <v>1</v>
      </c>
      <c r="G423" s="147">
        <v>64</v>
      </c>
      <c r="H423" s="147">
        <v>286</v>
      </c>
      <c r="I423" s="59" t="str">
        <f>IFERROR(VLOOKUP(D423,ITEM!A:B,2,0)&amp;" X"&amp;F423,"아이템값 없음")</f>
        <v>행운아의 은관 X1</v>
      </c>
      <c r="J423" s="5" t="s">
        <v>31</v>
      </c>
      <c r="K423" s="147" t="s">
        <v>745</v>
      </c>
    </row>
    <row r="424" spans="1:11">
      <c r="A424" s="147">
        <f>100000+B424*ID규칙_보상_그룹_단위+C424*ID규칙_요일_단위+COUNTIFS($B$4:B424,B424,$C$4:C424,C424)</f>
        <v>101709</v>
      </c>
      <c r="B424" s="65">
        <v>17</v>
      </c>
      <c r="C424" s="147">
        <v>0</v>
      </c>
      <c r="D424" s="147">
        <v>106322</v>
      </c>
      <c r="E424" s="147">
        <f>COUNTIF($B$4:B424,B424)</f>
        <v>9</v>
      </c>
      <c r="F424" s="147">
        <v>1</v>
      </c>
      <c r="G424" s="147">
        <v>64</v>
      </c>
      <c r="H424" s="147">
        <v>286</v>
      </c>
      <c r="I424" s="59" t="str">
        <f>IFERROR(VLOOKUP(D424,ITEM!A:B,2,0)&amp;" X"&amp;F424,"아이템값 없음")</f>
        <v>용사의 훈장 X1</v>
      </c>
      <c r="J424" s="5" t="s">
        <v>31</v>
      </c>
      <c r="K424" s="147" t="s">
        <v>745</v>
      </c>
    </row>
    <row r="425" spans="1:11">
      <c r="A425" s="147">
        <f>100000+B425*ID규칙_보상_그룹_단위+C425*ID규칙_요일_단위+COUNTIFS($B$4:B425,B425,$C$4:C425,C425)</f>
        <v>101710</v>
      </c>
      <c r="B425" s="65">
        <v>17</v>
      </c>
      <c r="C425" s="147">
        <v>0</v>
      </c>
      <c r="D425" s="147">
        <v>107322</v>
      </c>
      <c r="E425" s="147">
        <f>COUNTIF($B$4:B425,B425)</f>
        <v>10</v>
      </c>
      <c r="F425" s="147">
        <v>1</v>
      </c>
      <c r="G425" s="147">
        <v>64</v>
      </c>
      <c r="H425" s="147">
        <v>286</v>
      </c>
      <c r="I425" s="59" t="str">
        <f>IFERROR(VLOOKUP(D425,ITEM!A:B,2,0)&amp;" X"&amp;F425,"아이템값 없음")</f>
        <v>용사의 기대 X1</v>
      </c>
      <c r="J425" s="5" t="s">
        <v>31</v>
      </c>
      <c r="K425" s="147" t="s">
        <v>745</v>
      </c>
    </row>
    <row r="426" spans="1:11">
      <c r="A426" s="147">
        <f>100000+B426*ID규칙_보상_그룹_단위+C426*ID규칙_요일_단위+COUNTIFS($B$4:B426,B426,$C$4:C426,C426)</f>
        <v>101711</v>
      </c>
      <c r="B426" s="65">
        <v>17</v>
      </c>
      <c r="C426" s="147">
        <v>0</v>
      </c>
      <c r="D426" s="147">
        <v>108322</v>
      </c>
      <c r="E426" s="147">
        <f>COUNTIF($B$4:B426,B426)</f>
        <v>11</v>
      </c>
      <c r="F426" s="147">
        <v>1</v>
      </c>
      <c r="G426" s="147">
        <v>64</v>
      </c>
      <c r="H426" s="147">
        <v>286</v>
      </c>
      <c r="I426" s="59" t="str">
        <f>IFERROR(VLOOKUP(D426,ITEM!A:B,2,0)&amp;" X"&amp;F426,"아이템값 없음")</f>
        <v>용사의 강인함 X1</v>
      </c>
      <c r="J426" s="5" t="s">
        <v>31</v>
      </c>
      <c r="K426" s="147" t="s">
        <v>745</v>
      </c>
    </row>
    <row r="427" spans="1:11">
      <c r="A427" s="147">
        <f>100000+B427*ID규칙_보상_그룹_단위+C427*ID규칙_요일_단위+COUNTIFS($B$4:B427,B427,$C$4:C427,C427)</f>
        <v>101712</v>
      </c>
      <c r="B427" s="65">
        <v>17</v>
      </c>
      <c r="C427" s="147">
        <v>0</v>
      </c>
      <c r="D427" s="147">
        <v>109322</v>
      </c>
      <c r="E427" s="147">
        <f>COUNTIF($B$4:B427,B427)</f>
        <v>12</v>
      </c>
      <c r="F427" s="147">
        <v>1</v>
      </c>
      <c r="G427" s="147">
        <v>64</v>
      </c>
      <c r="H427" s="147">
        <v>286</v>
      </c>
      <c r="I427" s="59" t="str">
        <f>IFERROR(VLOOKUP(D427,ITEM!A:B,2,0)&amp;" X"&amp;F427,"아이템값 없음")</f>
        <v>용사의 환송 X1</v>
      </c>
      <c r="J427" s="5" t="s">
        <v>31</v>
      </c>
      <c r="K427" s="147" t="s">
        <v>745</v>
      </c>
    </row>
    <row r="428" spans="1:11">
      <c r="A428" s="147">
        <f>100000+B428*ID규칙_보상_그룹_단위+C428*ID규칙_요일_단위+COUNTIFS($B$4:B428,B428,$C$4:C428,C428)</f>
        <v>101713</v>
      </c>
      <c r="B428" s="65">
        <v>17</v>
      </c>
      <c r="C428" s="147">
        <v>0</v>
      </c>
      <c r="D428" s="147">
        <v>110322</v>
      </c>
      <c r="E428" s="147">
        <f>COUNTIF($B$4:B428,B428)</f>
        <v>13</v>
      </c>
      <c r="F428" s="147">
        <v>1</v>
      </c>
      <c r="G428" s="147">
        <v>64</v>
      </c>
      <c r="H428" s="147">
        <v>286</v>
      </c>
      <c r="I428" s="59" t="str">
        <f>IFERROR(VLOOKUP(D428,ITEM!A:B,2,0)&amp;" X"&amp;F428,"아이템값 없음")</f>
        <v>용사의 모자 X1</v>
      </c>
      <c r="J428" s="5" t="s">
        <v>31</v>
      </c>
      <c r="K428" s="147" t="s">
        <v>745</v>
      </c>
    </row>
    <row r="429" spans="1:11">
      <c r="A429" s="147">
        <f>100000+B429*ID규칙_보상_그룹_단위+C429*ID규칙_요일_단위+COUNTIFS($B$4:B429,B429,$C$4:C429,C429)</f>
        <v>101714</v>
      </c>
      <c r="B429" s="65">
        <v>17</v>
      </c>
      <c r="C429" s="147">
        <v>0</v>
      </c>
      <c r="D429" s="147">
        <v>106423</v>
      </c>
      <c r="E429" s="147">
        <f>COUNTIF($B$4:B429,B429)</f>
        <v>14</v>
      </c>
      <c r="F429" s="147">
        <v>1</v>
      </c>
      <c r="G429" s="147">
        <v>64</v>
      </c>
      <c r="H429" s="147">
        <v>286</v>
      </c>
      <c r="I429" s="59" t="str">
        <f>IFERROR(VLOOKUP(D429,ITEM!A:B,2,0)&amp;" X"&amp;F429,"아이템값 없음")</f>
        <v>용사의 훈장 X1</v>
      </c>
      <c r="J429" s="5" t="s">
        <v>31</v>
      </c>
      <c r="K429" s="147" t="s">
        <v>745</v>
      </c>
    </row>
    <row r="430" spans="1:11">
      <c r="A430" s="147">
        <f>100000+B430*ID규칙_보상_그룹_단위+C430*ID규칙_요일_단위+COUNTIFS($B$4:B430,B430,$C$4:C430,C430)</f>
        <v>101715</v>
      </c>
      <c r="B430" s="65">
        <v>17</v>
      </c>
      <c r="C430" s="147">
        <v>0</v>
      </c>
      <c r="D430" s="147">
        <v>107423</v>
      </c>
      <c r="E430" s="147">
        <f>COUNTIF($B$4:B430,B430)</f>
        <v>15</v>
      </c>
      <c r="F430" s="147">
        <v>1</v>
      </c>
      <c r="G430" s="147">
        <v>64</v>
      </c>
      <c r="H430" s="147">
        <v>286</v>
      </c>
      <c r="I430" s="59" t="str">
        <f>IFERROR(VLOOKUP(D430,ITEM!A:B,2,0)&amp;" X"&amp;F430,"아이템값 없음")</f>
        <v>용사의 기대 X1</v>
      </c>
      <c r="J430" s="5" t="s">
        <v>31</v>
      </c>
      <c r="K430" s="147" t="s">
        <v>745</v>
      </c>
    </row>
    <row r="431" spans="1:11">
      <c r="A431" s="147">
        <f>100000+B431*ID규칙_보상_그룹_단위+C431*ID규칙_요일_단위+COUNTIFS($B$4:B431,B431,$C$4:C431,C431)</f>
        <v>101716</v>
      </c>
      <c r="B431" s="65">
        <v>17</v>
      </c>
      <c r="C431" s="147">
        <v>0</v>
      </c>
      <c r="D431" s="147">
        <v>108423</v>
      </c>
      <c r="E431" s="147">
        <f>COUNTIF($B$4:B431,B431)</f>
        <v>16</v>
      </c>
      <c r="F431" s="147">
        <v>1</v>
      </c>
      <c r="G431" s="147">
        <v>64</v>
      </c>
      <c r="H431" s="147">
        <v>286</v>
      </c>
      <c r="I431" s="59" t="str">
        <f>IFERROR(VLOOKUP(D431,ITEM!A:B,2,0)&amp;" X"&amp;F431,"아이템값 없음")</f>
        <v>용사의 강인함 X1</v>
      </c>
      <c r="J431" s="5" t="s">
        <v>31</v>
      </c>
      <c r="K431" s="147" t="s">
        <v>745</v>
      </c>
    </row>
    <row r="432" spans="1:11">
      <c r="A432" s="147">
        <f>100000+B432*ID규칙_보상_그룹_단위+C432*ID규칙_요일_단위+COUNTIFS($B$4:B432,B432,$C$4:C432,C432)</f>
        <v>101717</v>
      </c>
      <c r="B432" s="65">
        <v>17</v>
      </c>
      <c r="C432" s="147">
        <v>0</v>
      </c>
      <c r="D432" s="147">
        <v>109423</v>
      </c>
      <c r="E432" s="147">
        <f>COUNTIF($B$4:B432,B432)</f>
        <v>17</v>
      </c>
      <c r="F432" s="147">
        <v>1</v>
      </c>
      <c r="G432" s="147">
        <v>64</v>
      </c>
      <c r="H432" s="147">
        <v>286</v>
      </c>
      <c r="I432" s="59" t="str">
        <f>IFERROR(VLOOKUP(D432,ITEM!A:B,2,0)&amp;" X"&amp;F432,"아이템값 없음")</f>
        <v>용사의 환송 X1</v>
      </c>
      <c r="J432" s="5" t="s">
        <v>31</v>
      </c>
      <c r="K432" s="147" t="s">
        <v>745</v>
      </c>
    </row>
    <row r="433" spans="1:11">
      <c r="A433" s="147">
        <f>100000+B433*ID규칙_보상_그룹_단위+C433*ID규칙_요일_단위+COUNTIFS($B$4:B433,B433,$C$4:C433,C433)</f>
        <v>101718</v>
      </c>
      <c r="B433" s="65">
        <v>17</v>
      </c>
      <c r="C433" s="147">
        <v>0</v>
      </c>
      <c r="D433" s="147">
        <v>110423</v>
      </c>
      <c r="E433" s="147">
        <f>COUNTIF($B$4:B433,B433)</f>
        <v>18</v>
      </c>
      <c r="F433" s="147">
        <v>1</v>
      </c>
      <c r="G433" s="147">
        <v>64</v>
      </c>
      <c r="H433" s="147">
        <v>286</v>
      </c>
      <c r="I433" s="59" t="str">
        <f>IFERROR(VLOOKUP(D433,ITEM!A:B,2,0)&amp;" X"&amp;F433,"아이템값 없음")</f>
        <v>용사의 모자 X1</v>
      </c>
      <c r="J433" s="5" t="s">
        <v>31</v>
      </c>
      <c r="K433" s="147" t="s">
        <v>745</v>
      </c>
    </row>
    <row r="434" spans="1:11">
      <c r="A434" s="147">
        <f>100000+B434*ID규칙_보상_그룹_단위+C434*ID규칙_요일_단위+COUNTIFS($B$4:B434,B434,$C$4:C434,C434)</f>
        <v>101719</v>
      </c>
      <c r="B434" s="65">
        <v>17</v>
      </c>
      <c r="C434" s="147">
        <v>0</v>
      </c>
      <c r="D434" s="147">
        <v>106444</v>
      </c>
      <c r="E434" s="147">
        <f>COUNTIF($B$4:B434,B434)</f>
        <v>19</v>
      </c>
      <c r="F434" s="147">
        <v>1</v>
      </c>
      <c r="G434" s="147">
        <v>64</v>
      </c>
      <c r="H434" s="147">
        <v>286</v>
      </c>
      <c r="I434" s="59" t="str">
        <f>IFERROR(VLOOKUP(D434,ITEM!A:B,2,0)&amp;" X"&amp;F434,"아이템값 없음")</f>
        <v>여름 축제의 꽃 X1</v>
      </c>
      <c r="J434" s="5" t="s">
        <v>31</v>
      </c>
      <c r="K434" s="147" t="s">
        <v>745</v>
      </c>
    </row>
    <row r="435" spans="1:11">
      <c r="A435" s="147">
        <f>100000+B435*ID규칙_보상_그룹_단위+C435*ID규칙_요일_단위+COUNTIFS($B$4:B435,B435,$C$4:C435,C435)</f>
        <v>101720</v>
      </c>
      <c r="B435" s="65">
        <v>17</v>
      </c>
      <c r="C435" s="147">
        <v>0</v>
      </c>
      <c r="D435" s="147">
        <v>107444</v>
      </c>
      <c r="E435" s="147">
        <f>COUNTIF($B$4:B435,B435)</f>
        <v>20</v>
      </c>
      <c r="F435" s="147">
        <v>1</v>
      </c>
      <c r="G435" s="147">
        <v>64</v>
      </c>
      <c r="H435" s="147">
        <v>286</v>
      </c>
      <c r="I435" s="59" t="str">
        <f>IFERROR(VLOOKUP(D435,ITEM!A:B,2,0)&amp;" X"&amp;F435,"아이템값 없음")</f>
        <v>여름 축제의 끝 X1</v>
      </c>
      <c r="J435" s="5" t="s">
        <v>31</v>
      </c>
      <c r="K435" s="147" t="s">
        <v>745</v>
      </c>
    </row>
    <row r="436" spans="1:11">
      <c r="A436" s="147">
        <f>100000+B436*ID규칙_보상_그룹_단위+C436*ID규칙_요일_단위+COUNTIFS($B$4:B436,B436,$C$4:C436,C436)</f>
        <v>101721</v>
      </c>
      <c r="B436" s="65">
        <v>17</v>
      </c>
      <c r="C436" s="147">
        <v>0</v>
      </c>
      <c r="D436" s="147">
        <v>108444</v>
      </c>
      <c r="E436" s="147">
        <f>COUNTIF($B$4:B436,B436)</f>
        <v>21</v>
      </c>
      <c r="F436" s="147">
        <v>1</v>
      </c>
      <c r="G436" s="147">
        <v>64</v>
      </c>
      <c r="H436" s="147">
        <v>286</v>
      </c>
      <c r="I436" s="59" t="str">
        <f>IFERROR(VLOOKUP(D436,ITEM!A:B,2,0)&amp;" X"&amp;F436,"아이템값 없음")</f>
        <v>여름 축제의 시계 X1</v>
      </c>
      <c r="J436" s="5" t="s">
        <v>31</v>
      </c>
      <c r="K436" s="147" t="s">
        <v>745</v>
      </c>
    </row>
    <row r="437" spans="1:11">
      <c r="A437" s="147">
        <f>100000+B437*ID규칙_보상_그룹_단위+C437*ID규칙_요일_단위+COUNTIFS($B$4:B437,B437,$C$4:C437,C437)</f>
        <v>101722</v>
      </c>
      <c r="B437" s="65">
        <v>17</v>
      </c>
      <c r="C437" s="147">
        <v>0</v>
      </c>
      <c r="D437" s="147">
        <v>109444</v>
      </c>
      <c r="E437" s="147">
        <f>COUNTIF($B$4:B437,B437)</f>
        <v>22</v>
      </c>
      <c r="F437" s="147">
        <v>1</v>
      </c>
      <c r="G437" s="147">
        <v>64</v>
      </c>
      <c r="H437" s="147">
        <v>286</v>
      </c>
      <c r="I437" s="59" t="str">
        <f>IFERROR(VLOOKUP(D437,ITEM!A:B,2,0)&amp;" X"&amp;F437,"아이템값 없음")</f>
        <v>여름 축제의 물풍선 X1</v>
      </c>
      <c r="J437" s="5" t="s">
        <v>31</v>
      </c>
      <c r="K437" s="147" t="s">
        <v>745</v>
      </c>
    </row>
    <row r="438" spans="1:11">
      <c r="A438" s="147">
        <f>100000+B438*ID규칙_보상_그룹_단위+C438*ID규칙_요일_단위+COUNTIFS($B$4:B438,B438,$C$4:C438,C438)</f>
        <v>101723</v>
      </c>
      <c r="B438" s="65">
        <v>17</v>
      </c>
      <c r="C438" s="147">
        <v>0</v>
      </c>
      <c r="D438" s="147">
        <v>110452</v>
      </c>
      <c r="E438" s="147">
        <f>COUNTIF($B$4:B438,B438)</f>
        <v>23</v>
      </c>
      <c r="F438" s="147">
        <v>1</v>
      </c>
      <c r="G438" s="147">
        <v>64</v>
      </c>
      <c r="H438" s="147">
        <v>286</v>
      </c>
      <c r="I438" s="59" t="str">
        <f>IFERROR(VLOOKUP(D438,ITEM!A:B,2,0)&amp;" X"&amp;F438,"아이템값 없음")</f>
        <v>여름 축제의 가면 X1</v>
      </c>
      <c r="J438" s="5" t="s">
        <v>31</v>
      </c>
      <c r="K438" s="147" t="s">
        <v>745</v>
      </c>
    </row>
    <row r="439" spans="1:11">
      <c r="A439" s="147">
        <f>100000+B439*ID규칙_보상_그룹_단위+C439*ID규칙_요일_단위+COUNTIFS($B$4:B439,B439,$C$4:C439,C439)</f>
        <v>101724</v>
      </c>
      <c r="B439" s="65">
        <v>17</v>
      </c>
      <c r="C439" s="147">
        <v>0</v>
      </c>
      <c r="D439" s="147">
        <v>106545</v>
      </c>
      <c r="E439" s="147">
        <f>COUNTIF($B$4:B439,B439)</f>
        <v>24</v>
      </c>
      <c r="F439" s="147">
        <v>1</v>
      </c>
      <c r="G439" s="147">
        <v>64</v>
      </c>
      <c r="H439" s="147">
        <v>285</v>
      </c>
      <c r="I439" s="59" t="str">
        <f>IFERROR(VLOOKUP(D439,ITEM!A:B,2,0)&amp;" X"&amp;F439,"아이템값 없음")</f>
        <v>여름 축제의 꽃 X1</v>
      </c>
      <c r="J439" s="5" t="s">
        <v>31</v>
      </c>
      <c r="K439" s="147" t="s">
        <v>745</v>
      </c>
    </row>
    <row r="440" spans="1:11">
      <c r="A440" s="147">
        <f>100000+B440*ID규칙_보상_그룹_단위+C440*ID규칙_요일_단위+COUNTIFS($B$4:B440,B440,$C$4:C440,C440)</f>
        <v>101725</v>
      </c>
      <c r="B440" s="65">
        <v>17</v>
      </c>
      <c r="C440" s="147">
        <v>0</v>
      </c>
      <c r="D440" s="147">
        <v>107545</v>
      </c>
      <c r="E440" s="147">
        <f>COUNTIF($B$4:B440,B440)</f>
        <v>25</v>
      </c>
      <c r="F440" s="147">
        <v>1</v>
      </c>
      <c r="G440" s="147">
        <v>64</v>
      </c>
      <c r="H440" s="147">
        <v>285</v>
      </c>
      <c r="I440" s="59" t="str">
        <f>IFERROR(VLOOKUP(D440,ITEM!A:B,2,0)&amp;" X"&amp;F440,"아이템값 없음")</f>
        <v>여름 축제의 끝 X1</v>
      </c>
      <c r="J440" s="5" t="s">
        <v>31</v>
      </c>
      <c r="K440" s="147" t="s">
        <v>745</v>
      </c>
    </row>
    <row r="441" spans="1:11">
      <c r="A441" s="147">
        <f>100000+B441*ID규칙_보상_그룹_단위+C441*ID규칙_요일_단위+COUNTIFS($B$4:B441,B441,$C$4:C441,C441)</f>
        <v>101726</v>
      </c>
      <c r="B441" s="65">
        <v>17</v>
      </c>
      <c r="C441" s="147">
        <v>0</v>
      </c>
      <c r="D441" s="147">
        <v>108545</v>
      </c>
      <c r="E441" s="147">
        <f>COUNTIF($B$4:B441,B441)</f>
        <v>26</v>
      </c>
      <c r="F441" s="147">
        <v>1</v>
      </c>
      <c r="G441" s="147">
        <v>64</v>
      </c>
      <c r="H441" s="147">
        <v>285</v>
      </c>
      <c r="I441" s="59" t="str">
        <f>IFERROR(VLOOKUP(D441,ITEM!A:B,2,0)&amp;" X"&amp;F441,"아이템값 없음")</f>
        <v>여름 축제의 시계 X1</v>
      </c>
      <c r="J441" s="5" t="s">
        <v>31</v>
      </c>
      <c r="K441" s="147" t="s">
        <v>745</v>
      </c>
    </row>
    <row r="442" spans="1:11">
      <c r="A442" s="147">
        <f>100000+B442*ID규칙_보상_그룹_단위+C442*ID규칙_요일_단위+COUNTIFS($B$4:B442,B442,$C$4:C442,C442)</f>
        <v>101727</v>
      </c>
      <c r="B442" s="65">
        <v>17</v>
      </c>
      <c r="C442" s="147">
        <v>0</v>
      </c>
      <c r="D442" s="147">
        <v>109545</v>
      </c>
      <c r="E442" s="147">
        <f>COUNTIF($B$4:B442,B442)</f>
        <v>27</v>
      </c>
      <c r="F442" s="147">
        <v>1</v>
      </c>
      <c r="G442" s="147">
        <v>64</v>
      </c>
      <c r="H442" s="147">
        <v>285</v>
      </c>
      <c r="I442" s="59" t="str">
        <f>IFERROR(VLOOKUP(D442,ITEM!A:B,2,0)&amp;" X"&amp;F442,"아이템값 없음")</f>
        <v>여름 축제의 물풍선 X1</v>
      </c>
      <c r="J442" s="5" t="s">
        <v>31</v>
      </c>
      <c r="K442" s="147" t="s">
        <v>745</v>
      </c>
    </row>
    <row r="443" spans="1:11">
      <c r="A443" s="147">
        <f>100000+B443*ID규칙_보상_그룹_단위+C443*ID규칙_요일_단위+COUNTIFS($B$4:B443,B443,$C$4:C443,C443)</f>
        <v>101728</v>
      </c>
      <c r="B443" s="65">
        <v>17</v>
      </c>
      <c r="C443" s="147">
        <v>0</v>
      </c>
      <c r="D443" s="147">
        <v>110553</v>
      </c>
      <c r="E443" s="147">
        <f>COUNTIF($B$4:B443,B443)</f>
        <v>28</v>
      </c>
      <c r="F443" s="147">
        <v>1</v>
      </c>
      <c r="G443" s="147">
        <v>64</v>
      </c>
      <c r="H443" s="147">
        <v>285</v>
      </c>
      <c r="I443" s="59" t="str">
        <f>IFERROR(VLOOKUP(D443,ITEM!A:B,2,0)&amp;" X"&amp;F443,"아이템값 없음")</f>
        <v>여름 축제의 가면 X1</v>
      </c>
      <c r="J443" s="5" t="s">
        <v>31</v>
      </c>
      <c r="K443" s="147" t="s">
        <v>745</v>
      </c>
    </row>
    <row r="444" spans="1:11">
      <c r="A444" s="147">
        <f>100000+B444*ID규칙_보상_그룹_단위+C444*ID규칙_요일_단위+COUNTIFS($B$4:B444,B444,$C$4:C444,C444)</f>
        <v>101729</v>
      </c>
      <c r="B444" s="65">
        <v>17</v>
      </c>
      <c r="C444" s="147">
        <v>0</v>
      </c>
      <c r="D444" s="147">
        <v>106442</v>
      </c>
      <c r="E444" s="147">
        <f>COUNTIF($B$4:B444,B444)</f>
        <v>29</v>
      </c>
      <c r="F444" s="147">
        <v>1</v>
      </c>
      <c r="G444" s="147">
        <v>64</v>
      </c>
      <c r="H444" s="147">
        <v>286</v>
      </c>
      <c r="I444" s="59" t="str">
        <f>IFERROR(VLOOKUP(D444,ITEM!A:B,2,0)&amp;" X"&amp;F444,"아이템값 없음")</f>
        <v>바위 틈에서 자라난 꽃 X1</v>
      </c>
      <c r="J444" s="5" t="s">
        <v>31</v>
      </c>
      <c r="K444" s="147" t="s">
        <v>745</v>
      </c>
    </row>
    <row r="445" spans="1:11">
      <c r="A445" s="147">
        <f>100000+B445*ID규칙_보상_그룹_단위+C445*ID규칙_요일_단위+COUNTIFS($B$4:B445,B445,$C$4:C445,C445)</f>
        <v>101730</v>
      </c>
      <c r="B445" s="65">
        <v>17</v>
      </c>
      <c r="C445" s="147">
        <v>0</v>
      </c>
      <c r="D445" s="147">
        <v>107442</v>
      </c>
      <c r="E445" s="147">
        <f>COUNTIF($B$4:B445,B445)</f>
        <v>30</v>
      </c>
      <c r="F445" s="147">
        <v>1</v>
      </c>
      <c r="G445" s="147">
        <v>64</v>
      </c>
      <c r="H445" s="147">
        <v>286</v>
      </c>
      <c r="I445" s="59" t="str">
        <f>IFERROR(VLOOKUP(D445,ITEM!A:B,2,0)&amp;" X"&amp;F445,"아이템값 없음")</f>
        <v>험한 산봉우리의 날개 X1</v>
      </c>
      <c r="J445" s="5" t="s">
        <v>31</v>
      </c>
      <c r="K445" s="147" t="s">
        <v>745</v>
      </c>
    </row>
    <row r="446" spans="1:11">
      <c r="A446" s="147">
        <f>100000+B446*ID규칙_보상_그룹_단위+C446*ID규칙_요일_단위+COUNTIFS($B$4:B446,B446,$C$4:C446,C446)</f>
        <v>101731</v>
      </c>
      <c r="B446" s="65">
        <v>17</v>
      </c>
      <c r="C446" s="147">
        <v>0</v>
      </c>
      <c r="D446" s="147">
        <v>108442</v>
      </c>
      <c r="E446" s="147">
        <f>COUNTIF($B$4:B446,B446)</f>
        <v>31</v>
      </c>
      <c r="F446" s="147">
        <v>1</v>
      </c>
      <c r="G446" s="147">
        <v>64</v>
      </c>
      <c r="H446" s="147">
        <v>286</v>
      </c>
      <c r="I446" s="59" t="str">
        <f>IFERROR(VLOOKUP(D446,ITEM!A:B,2,0)&amp;" X"&amp;F446,"아이템값 없음")</f>
        <v>성라규벽의 시계 X1</v>
      </c>
      <c r="J446" s="5" t="s">
        <v>31</v>
      </c>
      <c r="K446" s="147" t="s">
        <v>745</v>
      </c>
    </row>
    <row r="447" spans="1:11">
      <c r="A447" s="147">
        <f>100000+B447*ID규칙_보상_그룹_단위+C447*ID규칙_요일_단위+COUNTIFS($B$4:B447,B447,$C$4:C447,C447)</f>
        <v>101732</v>
      </c>
      <c r="B447" s="65">
        <v>17</v>
      </c>
      <c r="C447" s="147">
        <v>0</v>
      </c>
      <c r="D447" s="147">
        <v>109442</v>
      </c>
      <c r="E447" s="147">
        <f>COUNTIF($B$4:B447,B447)</f>
        <v>32</v>
      </c>
      <c r="F447" s="147">
        <v>1</v>
      </c>
      <c r="G447" s="147">
        <v>64</v>
      </c>
      <c r="H447" s="147">
        <v>286</v>
      </c>
      <c r="I447" s="59" t="str">
        <f>IFERROR(VLOOKUP(D447,ITEM!A:B,2,0)&amp;" X"&amp;F447,"아이템값 없음")</f>
        <v>위암 반석의 술잔 X1</v>
      </c>
      <c r="J447" s="5" t="s">
        <v>31</v>
      </c>
      <c r="K447" s="147" t="s">
        <v>745</v>
      </c>
    </row>
    <row r="448" spans="1:11">
      <c r="A448" s="147">
        <f>100000+B448*ID규칙_보상_그룹_단위+C448*ID규칙_요일_단위+COUNTIFS($B$4:B448,B448,$C$4:C448,C448)</f>
        <v>101733</v>
      </c>
      <c r="B448" s="65">
        <v>17</v>
      </c>
      <c r="C448" s="147">
        <v>0</v>
      </c>
      <c r="D448" s="147">
        <v>110450</v>
      </c>
      <c r="E448" s="147">
        <f>COUNTIF($B$4:B448,B448)</f>
        <v>33</v>
      </c>
      <c r="F448" s="147">
        <v>1</v>
      </c>
      <c r="G448" s="147">
        <v>64</v>
      </c>
      <c r="H448" s="147">
        <v>286</v>
      </c>
      <c r="I448" s="59" t="str">
        <f>IFERROR(VLOOKUP(D448,ITEM!A:B,2,0)&amp;" X"&amp;F448,"아이템값 없음")</f>
        <v>부동현석의 상 X1</v>
      </c>
      <c r="J448" s="5" t="s">
        <v>31</v>
      </c>
      <c r="K448" s="147" t="s">
        <v>745</v>
      </c>
    </row>
    <row r="449" spans="1:11">
      <c r="A449" s="147">
        <f>100000+B449*ID규칙_보상_그룹_단위+C449*ID규칙_요일_단위+COUNTIFS($B$4:B449,B449,$C$4:C449,C449)</f>
        <v>101734</v>
      </c>
      <c r="B449" s="65">
        <v>17</v>
      </c>
      <c r="C449" s="147">
        <v>0</v>
      </c>
      <c r="D449" s="147">
        <v>106543</v>
      </c>
      <c r="E449" s="147">
        <f>COUNTIF($B$4:B449,B449)</f>
        <v>34</v>
      </c>
      <c r="F449" s="147">
        <v>1</v>
      </c>
      <c r="G449" s="147">
        <v>64</v>
      </c>
      <c r="H449" s="147">
        <v>285</v>
      </c>
      <c r="I449" s="59" t="str">
        <f>IFERROR(VLOOKUP(D449,ITEM!A:B,2,0)&amp;" X"&amp;F449,"아이템값 없음")</f>
        <v>바위 틈에서 자라난 꽃 X1</v>
      </c>
      <c r="J449" s="5" t="s">
        <v>31</v>
      </c>
      <c r="K449" s="147" t="s">
        <v>745</v>
      </c>
    </row>
    <row r="450" spans="1:11">
      <c r="A450" s="147">
        <f>100000+B450*ID규칙_보상_그룹_단위+C450*ID규칙_요일_단위+COUNTIFS($B$4:B450,B450,$C$4:C450,C450)</f>
        <v>101735</v>
      </c>
      <c r="B450" s="65">
        <v>17</v>
      </c>
      <c r="C450" s="147">
        <v>0</v>
      </c>
      <c r="D450" s="147">
        <v>107543</v>
      </c>
      <c r="E450" s="147">
        <f>COUNTIF($B$4:B450,B450)</f>
        <v>35</v>
      </c>
      <c r="F450" s="147">
        <v>1</v>
      </c>
      <c r="G450" s="147">
        <v>64</v>
      </c>
      <c r="H450" s="147">
        <v>285</v>
      </c>
      <c r="I450" s="59" t="str">
        <f>IFERROR(VLOOKUP(D450,ITEM!A:B,2,0)&amp;" X"&amp;F450,"아이템값 없음")</f>
        <v>험한 산봉우리의 날개 X1</v>
      </c>
      <c r="J450" s="5" t="s">
        <v>31</v>
      </c>
      <c r="K450" s="147" t="s">
        <v>745</v>
      </c>
    </row>
    <row r="451" spans="1:11">
      <c r="A451" s="147">
        <f>100000+B451*ID규칙_보상_그룹_단위+C451*ID규칙_요일_단위+COUNTIFS($B$4:B451,B451,$C$4:C451,C451)</f>
        <v>101736</v>
      </c>
      <c r="B451" s="65">
        <v>17</v>
      </c>
      <c r="C451" s="147">
        <v>0</v>
      </c>
      <c r="D451" s="147">
        <v>108543</v>
      </c>
      <c r="E451" s="147">
        <f>COUNTIF($B$4:B451,B451)</f>
        <v>36</v>
      </c>
      <c r="F451" s="147">
        <v>1</v>
      </c>
      <c r="G451" s="147">
        <v>64</v>
      </c>
      <c r="H451" s="147">
        <v>285</v>
      </c>
      <c r="I451" s="59" t="str">
        <f>IFERROR(VLOOKUP(D451,ITEM!A:B,2,0)&amp;" X"&amp;F451,"아이템값 없음")</f>
        <v>성라규벽의 시계 X1</v>
      </c>
      <c r="J451" s="5" t="s">
        <v>31</v>
      </c>
      <c r="K451" s="147" t="s">
        <v>745</v>
      </c>
    </row>
    <row r="452" spans="1:11">
      <c r="A452" s="147">
        <f>100000+B452*ID규칙_보상_그룹_단위+C452*ID규칙_요일_단위+COUNTIFS($B$4:B452,B452,$C$4:C452,C452)</f>
        <v>101737</v>
      </c>
      <c r="B452" s="65">
        <v>17</v>
      </c>
      <c r="C452" s="147">
        <v>0</v>
      </c>
      <c r="D452" s="147">
        <v>109543</v>
      </c>
      <c r="E452" s="147">
        <f>COUNTIF($B$4:B452,B452)</f>
        <v>37</v>
      </c>
      <c r="F452" s="147">
        <v>1</v>
      </c>
      <c r="G452" s="147">
        <v>64</v>
      </c>
      <c r="H452" s="147">
        <v>285</v>
      </c>
      <c r="I452" s="59" t="str">
        <f>IFERROR(VLOOKUP(D452,ITEM!A:B,2,0)&amp;" X"&amp;F452,"아이템값 없음")</f>
        <v>위암 반석의 술잔 X1</v>
      </c>
      <c r="J452" s="5" t="s">
        <v>31</v>
      </c>
      <c r="K452" s="147" t="s">
        <v>745</v>
      </c>
    </row>
    <row r="453" spans="1:11">
      <c r="A453" s="147">
        <f>100000+B453*ID규칙_보상_그룹_단위+C453*ID규칙_요일_단위+COUNTIFS($B$4:B453,B453,$C$4:C453,C453)</f>
        <v>101738</v>
      </c>
      <c r="B453" s="65">
        <v>17</v>
      </c>
      <c r="C453" s="147">
        <v>0</v>
      </c>
      <c r="D453" s="147">
        <v>110551</v>
      </c>
      <c r="E453" s="147">
        <f>COUNTIF($B$4:B453,B453)</f>
        <v>38</v>
      </c>
      <c r="F453" s="147">
        <v>1</v>
      </c>
      <c r="G453" s="147">
        <v>64</v>
      </c>
      <c r="H453" s="147">
        <v>285</v>
      </c>
      <c r="I453" s="59" t="str">
        <f>IFERROR(VLOOKUP(D453,ITEM!A:B,2,0)&amp;" X"&amp;F453,"아이템값 없음")</f>
        <v>부동현석의 상 X1</v>
      </c>
      <c r="J453" s="5" t="s">
        <v>31</v>
      </c>
      <c r="K453" s="147" t="s">
        <v>745</v>
      </c>
    </row>
    <row r="454" spans="1:11">
      <c r="A454" s="147">
        <f>100000+B454*ID규칙_보상_그룹_단위+C454*ID규칙_요일_단위+COUNTIFS($B$4:B454,B454,$C$4:C454,C454)</f>
        <v>101801</v>
      </c>
      <c r="B454" s="65">
        <v>18</v>
      </c>
      <c r="C454" s="147">
        <v>0</v>
      </c>
      <c r="D454" s="147">
        <v>103301</v>
      </c>
      <c r="E454" s="147">
        <f>COUNTIF($B$4:B454,B454)</f>
        <v>1</v>
      </c>
      <c r="F454" s="147">
        <v>100</v>
      </c>
      <c r="G454" s="147">
        <v>65</v>
      </c>
      <c r="H454" s="147">
        <v>10000</v>
      </c>
      <c r="I454" s="59" t="str">
        <f>IFERROR(VLOOKUP(D454,ITEM!A:B,2,0)&amp;" X"&amp;F454,"아이템값 없음")</f>
        <v>모라 X100</v>
      </c>
      <c r="J454" s="5" t="s">
        <v>32</v>
      </c>
      <c r="K454" s="147" t="s">
        <v>745</v>
      </c>
    </row>
    <row r="455" spans="1:11">
      <c r="A455" s="147">
        <f>100000+B455*ID규칙_보상_그룹_단위+C455*ID규칙_요일_단위+COUNTIFS($B$4:B455,B455,$C$4:C455,C455)</f>
        <v>101802</v>
      </c>
      <c r="B455" s="65">
        <v>18</v>
      </c>
      <c r="C455" s="147">
        <v>0</v>
      </c>
      <c r="D455" s="147">
        <v>102301</v>
      </c>
      <c r="E455" s="147">
        <f>COUNTIF($B$4:B455,B455)</f>
        <v>2</v>
      </c>
      <c r="F455" s="147">
        <v>2525</v>
      </c>
      <c r="G455" s="147">
        <v>66</v>
      </c>
      <c r="H455" s="147">
        <v>10000</v>
      </c>
      <c r="I455" s="59" t="str">
        <f>IFERROR(VLOOKUP(D455,ITEM!A:B,2,0)&amp;" X"&amp;F455,"아이템값 없음")</f>
        <v>모험 경력 X2525</v>
      </c>
      <c r="J455" s="5" t="s">
        <v>32</v>
      </c>
      <c r="K455" s="147" t="s">
        <v>745</v>
      </c>
    </row>
    <row r="456" spans="1:11">
      <c r="A456" s="147">
        <f>100000+B456*ID규칙_보상_그룹_단위+C456*ID규칙_요일_단위+COUNTIFS($B$4:B456,B456,$C$4:C456,C456)</f>
        <v>101803</v>
      </c>
      <c r="B456" s="65">
        <v>18</v>
      </c>
      <c r="C456" s="147">
        <v>0</v>
      </c>
      <c r="D456" s="147">
        <v>105301</v>
      </c>
      <c r="E456" s="147">
        <f>COUNTIF($B$4:B456,B456)</f>
        <v>3</v>
      </c>
      <c r="F456" s="147">
        <v>20</v>
      </c>
      <c r="G456" s="147">
        <v>67</v>
      </c>
      <c r="H456" s="147">
        <v>10000</v>
      </c>
      <c r="I456" s="59" t="str">
        <f>IFERROR(VLOOKUP(D456,ITEM!A:B,2,0)&amp;" X"&amp;F456,"아이템값 없음")</f>
        <v>호감도 경험치 X20</v>
      </c>
      <c r="J456" s="5" t="s">
        <v>32</v>
      </c>
      <c r="K456" s="147" t="s">
        <v>745</v>
      </c>
    </row>
    <row r="457" spans="1:11">
      <c r="A457" s="147">
        <f>100000+B457*ID규칙_보상_그룹_단위+C457*ID규칙_요일_단위+COUNTIFS($B$4:B457,B457,$C$4:C457,C457)</f>
        <v>101804</v>
      </c>
      <c r="B457" s="65">
        <v>18</v>
      </c>
      <c r="C457" s="147">
        <v>0</v>
      </c>
      <c r="D457" s="147">
        <v>106306</v>
      </c>
      <c r="E457" s="147">
        <f>COUNTIF($B$4:B457,B457)</f>
        <v>4</v>
      </c>
      <c r="F457" s="147">
        <v>1</v>
      </c>
      <c r="G457" s="147">
        <v>68</v>
      </c>
      <c r="H457" s="147">
        <v>286</v>
      </c>
      <c r="I457" s="59" t="str">
        <f>IFERROR(VLOOKUP(D457,ITEM!A:B,2,0)&amp;" X"&amp;F457,"아이템값 없음")</f>
        <v>행운아의 네잎 클로버 X1</v>
      </c>
      <c r="J457" s="5" t="s">
        <v>32</v>
      </c>
      <c r="K457" s="147" t="s">
        <v>745</v>
      </c>
    </row>
    <row r="458" spans="1:11">
      <c r="A458" s="147">
        <f>100000+B458*ID규칙_보상_그룹_단위+C458*ID규칙_요일_단위+COUNTIFS($B$4:B458,B458,$C$4:C458,C458)</f>
        <v>101805</v>
      </c>
      <c r="B458" s="65">
        <v>18</v>
      </c>
      <c r="C458" s="147">
        <v>0</v>
      </c>
      <c r="D458" s="147">
        <v>107306</v>
      </c>
      <c r="E458" s="147">
        <f>COUNTIF($B$4:B458,B458)</f>
        <v>5</v>
      </c>
      <c r="F458" s="147">
        <v>1</v>
      </c>
      <c r="G458" s="147">
        <v>68</v>
      </c>
      <c r="H458" s="147">
        <v>286</v>
      </c>
      <c r="I458" s="59" t="str">
        <f>IFERROR(VLOOKUP(D458,ITEM!A:B,2,0)&amp;" X"&amp;F458,"아이템값 없음")</f>
        <v>행운아의 독수리깃 X1</v>
      </c>
      <c r="J458" s="5" t="s">
        <v>32</v>
      </c>
      <c r="K458" s="147" t="s">
        <v>745</v>
      </c>
    </row>
    <row r="459" spans="1:11">
      <c r="A459" s="147">
        <f>100000+B459*ID규칙_보상_그룹_단위+C459*ID규칙_요일_단위+COUNTIFS($B$4:B459,B459,$C$4:C459,C459)</f>
        <v>101806</v>
      </c>
      <c r="B459" s="65">
        <v>18</v>
      </c>
      <c r="C459" s="147">
        <v>0</v>
      </c>
      <c r="D459" s="147">
        <v>108306</v>
      </c>
      <c r="E459" s="147">
        <f>COUNTIF($B$4:B459,B459)</f>
        <v>6</v>
      </c>
      <c r="F459" s="147">
        <v>1</v>
      </c>
      <c r="G459" s="147">
        <v>68</v>
      </c>
      <c r="H459" s="147">
        <v>286</v>
      </c>
      <c r="I459" s="59" t="str">
        <f>IFERROR(VLOOKUP(D459,ITEM!A:B,2,0)&amp;" X"&amp;F459,"아이템값 없음")</f>
        <v>행운아의 모래시계 X1</v>
      </c>
      <c r="J459" s="5" t="s">
        <v>32</v>
      </c>
      <c r="K459" s="147" t="s">
        <v>745</v>
      </c>
    </row>
    <row r="460" spans="1:11">
      <c r="A460" s="147">
        <f>100000+B460*ID규칙_보상_그룹_단위+C460*ID규칙_요일_단위+COUNTIFS($B$4:B460,B460,$C$4:C460,C460)</f>
        <v>101807</v>
      </c>
      <c r="B460" s="65">
        <v>18</v>
      </c>
      <c r="C460" s="147">
        <v>0</v>
      </c>
      <c r="D460" s="147">
        <v>109306</v>
      </c>
      <c r="E460" s="147">
        <f>COUNTIF($B$4:B460,B460)</f>
        <v>7</v>
      </c>
      <c r="F460" s="147">
        <v>1</v>
      </c>
      <c r="G460" s="147">
        <v>68</v>
      </c>
      <c r="H460" s="147">
        <v>286</v>
      </c>
      <c r="I460" s="59" t="str">
        <f>IFERROR(VLOOKUP(D460,ITEM!A:B,2,0)&amp;" X"&amp;F460,"아이템값 없음")</f>
        <v>행운아의 잔 X1</v>
      </c>
      <c r="J460" s="5" t="s">
        <v>32</v>
      </c>
      <c r="K460" s="147" t="s">
        <v>745</v>
      </c>
    </row>
    <row r="461" spans="1:11">
      <c r="A461" s="147">
        <f>100000+B461*ID규칙_보상_그룹_단위+C461*ID규칙_요일_단위+COUNTIFS($B$4:B461,B461,$C$4:C461,C461)</f>
        <v>101808</v>
      </c>
      <c r="B461" s="65">
        <v>18</v>
      </c>
      <c r="C461" s="147">
        <v>0</v>
      </c>
      <c r="D461" s="147">
        <v>110306</v>
      </c>
      <c r="E461" s="147">
        <f>COUNTIF($B$4:B461,B461)</f>
        <v>8</v>
      </c>
      <c r="F461" s="147">
        <v>1</v>
      </c>
      <c r="G461" s="147">
        <v>68</v>
      </c>
      <c r="H461" s="147">
        <v>286</v>
      </c>
      <c r="I461" s="59" t="str">
        <f>IFERROR(VLOOKUP(D461,ITEM!A:B,2,0)&amp;" X"&amp;F461,"아이템값 없음")</f>
        <v>행운아의 은관 X1</v>
      </c>
      <c r="J461" s="5" t="s">
        <v>32</v>
      </c>
      <c r="K461" s="147" t="s">
        <v>745</v>
      </c>
    </row>
    <row r="462" spans="1:11">
      <c r="A462" s="147">
        <f>100000+B462*ID규칙_보상_그룹_단위+C462*ID규칙_요일_단위+COUNTIFS($B$4:B462,B462,$C$4:C462,C462)</f>
        <v>101809</v>
      </c>
      <c r="B462" s="65">
        <v>18</v>
      </c>
      <c r="C462" s="147">
        <v>0</v>
      </c>
      <c r="D462" s="147">
        <v>106322</v>
      </c>
      <c r="E462" s="147">
        <f>COUNTIF($B$4:B462,B462)</f>
        <v>9</v>
      </c>
      <c r="F462" s="147">
        <v>1</v>
      </c>
      <c r="G462" s="147">
        <v>68</v>
      </c>
      <c r="H462" s="147">
        <v>286</v>
      </c>
      <c r="I462" s="59" t="str">
        <f>IFERROR(VLOOKUP(D462,ITEM!A:B,2,0)&amp;" X"&amp;F462,"아이템값 없음")</f>
        <v>용사의 훈장 X1</v>
      </c>
      <c r="J462" s="5" t="s">
        <v>32</v>
      </c>
      <c r="K462" s="147" t="s">
        <v>745</v>
      </c>
    </row>
    <row r="463" spans="1:11">
      <c r="A463" s="147">
        <f>100000+B463*ID규칙_보상_그룹_단위+C463*ID규칙_요일_단위+COUNTIFS($B$4:B463,B463,$C$4:C463,C463)</f>
        <v>101810</v>
      </c>
      <c r="B463" s="65">
        <v>18</v>
      </c>
      <c r="C463" s="147">
        <v>0</v>
      </c>
      <c r="D463" s="147">
        <v>107322</v>
      </c>
      <c r="E463" s="147">
        <f>COUNTIF($B$4:B463,B463)</f>
        <v>10</v>
      </c>
      <c r="F463" s="147">
        <v>1</v>
      </c>
      <c r="G463" s="147">
        <v>68</v>
      </c>
      <c r="H463" s="147">
        <v>286</v>
      </c>
      <c r="I463" s="59" t="str">
        <f>IFERROR(VLOOKUP(D463,ITEM!A:B,2,0)&amp;" X"&amp;F463,"아이템값 없음")</f>
        <v>용사의 기대 X1</v>
      </c>
      <c r="J463" s="5" t="s">
        <v>32</v>
      </c>
      <c r="K463" s="147" t="s">
        <v>745</v>
      </c>
    </row>
    <row r="464" spans="1:11">
      <c r="A464" s="147">
        <f>100000+B464*ID규칙_보상_그룹_단위+C464*ID규칙_요일_단위+COUNTIFS($B$4:B464,B464,$C$4:C464,C464)</f>
        <v>101811</v>
      </c>
      <c r="B464" s="65">
        <v>18</v>
      </c>
      <c r="C464" s="147">
        <v>0</v>
      </c>
      <c r="D464" s="147">
        <v>108322</v>
      </c>
      <c r="E464" s="147">
        <f>COUNTIF($B$4:B464,B464)</f>
        <v>11</v>
      </c>
      <c r="F464" s="147">
        <v>1</v>
      </c>
      <c r="G464" s="147">
        <v>68</v>
      </c>
      <c r="H464" s="147">
        <v>286</v>
      </c>
      <c r="I464" s="59" t="str">
        <f>IFERROR(VLOOKUP(D464,ITEM!A:B,2,0)&amp;" X"&amp;F464,"아이템값 없음")</f>
        <v>용사의 강인함 X1</v>
      </c>
      <c r="J464" s="5" t="s">
        <v>32</v>
      </c>
      <c r="K464" s="147" t="s">
        <v>745</v>
      </c>
    </row>
    <row r="465" spans="1:11">
      <c r="A465" s="147">
        <f>100000+B465*ID규칙_보상_그룹_단위+C465*ID규칙_요일_단위+COUNTIFS($B$4:B465,B465,$C$4:C465,C465)</f>
        <v>101812</v>
      </c>
      <c r="B465" s="65">
        <v>18</v>
      </c>
      <c r="C465" s="147">
        <v>0</v>
      </c>
      <c r="D465" s="147">
        <v>109322</v>
      </c>
      <c r="E465" s="147">
        <f>COUNTIF($B$4:B465,B465)</f>
        <v>12</v>
      </c>
      <c r="F465" s="147">
        <v>1</v>
      </c>
      <c r="G465" s="147">
        <v>68</v>
      </c>
      <c r="H465" s="147">
        <v>286</v>
      </c>
      <c r="I465" s="59" t="str">
        <f>IFERROR(VLOOKUP(D465,ITEM!A:B,2,0)&amp;" X"&amp;F465,"아이템값 없음")</f>
        <v>용사의 환송 X1</v>
      </c>
      <c r="J465" s="5" t="s">
        <v>32</v>
      </c>
      <c r="K465" s="147" t="s">
        <v>745</v>
      </c>
    </row>
    <row r="466" spans="1:11">
      <c r="A466" s="147">
        <f>100000+B466*ID규칙_보상_그룹_단위+C466*ID규칙_요일_단위+COUNTIFS($B$4:B466,B466,$C$4:C466,C466)</f>
        <v>101813</v>
      </c>
      <c r="B466" s="65">
        <v>18</v>
      </c>
      <c r="C466" s="147">
        <v>0</v>
      </c>
      <c r="D466" s="147">
        <v>110322</v>
      </c>
      <c r="E466" s="147">
        <f>COUNTIF($B$4:B466,B466)</f>
        <v>13</v>
      </c>
      <c r="F466" s="147">
        <v>1</v>
      </c>
      <c r="G466" s="147">
        <v>68</v>
      </c>
      <c r="H466" s="147">
        <v>286</v>
      </c>
      <c r="I466" s="59" t="str">
        <f>IFERROR(VLOOKUP(D466,ITEM!A:B,2,0)&amp;" X"&amp;F466,"아이템값 없음")</f>
        <v>용사의 모자 X1</v>
      </c>
      <c r="J466" s="5" t="s">
        <v>32</v>
      </c>
      <c r="K466" s="147" t="s">
        <v>745</v>
      </c>
    </row>
    <row r="467" spans="1:11">
      <c r="A467" s="147">
        <f>100000+B467*ID규칙_보상_그룹_단위+C467*ID규칙_요일_단위+COUNTIFS($B$4:B467,B467,$C$4:C467,C467)</f>
        <v>101814</v>
      </c>
      <c r="B467" s="65">
        <v>18</v>
      </c>
      <c r="C467" s="147">
        <v>0</v>
      </c>
      <c r="D467" s="147">
        <v>106423</v>
      </c>
      <c r="E467" s="147">
        <f>COUNTIF($B$4:B467,B467)</f>
        <v>14</v>
      </c>
      <c r="F467" s="147">
        <v>1</v>
      </c>
      <c r="G467" s="147">
        <v>68</v>
      </c>
      <c r="H467" s="147">
        <v>286</v>
      </c>
      <c r="I467" s="59" t="str">
        <f>IFERROR(VLOOKUP(D467,ITEM!A:B,2,0)&amp;" X"&amp;F467,"아이템값 없음")</f>
        <v>용사의 훈장 X1</v>
      </c>
      <c r="J467" s="5" t="s">
        <v>32</v>
      </c>
      <c r="K467" s="147" t="s">
        <v>745</v>
      </c>
    </row>
    <row r="468" spans="1:11">
      <c r="A468" s="147">
        <f>100000+B468*ID규칙_보상_그룹_단위+C468*ID규칙_요일_단위+COUNTIFS($B$4:B468,B468,$C$4:C468,C468)</f>
        <v>101815</v>
      </c>
      <c r="B468" s="65">
        <v>18</v>
      </c>
      <c r="C468" s="147">
        <v>0</v>
      </c>
      <c r="D468" s="147">
        <v>107423</v>
      </c>
      <c r="E468" s="147">
        <f>COUNTIF($B$4:B468,B468)</f>
        <v>15</v>
      </c>
      <c r="F468" s="147">
        <v>1</v>
      </c>
      <c r="G468" s="147">
        <v>68</v>
      </c>
      <c r="H468" s="147">
        <v>286</v>
      </c>
      <c r="I468" s="59" t="str">
        <f>IFERROR(VLOOKUP(D468,ITEM!A:B,2,0)&amp;" X"&amp;F468,"아이템값 없음")</f>
        <v>용사의 기대 X1</v>
      </c>
      <c r="J468" s="5" t="s">
        <v>32</v>
      </c>
      <c r="K468" s="147" t="s">
        <v>745</v>
      </c>
    </row>
    <row r="469" spans="1:11">
      <c r="A469" s="147">
        <f>100000+B469*ID규칙_보상_그룹_단위+C469*ID규칙_요일_단위+COUNTIFS($B$4:B469,B469,$C$4:C469,C469)</f>
        <v>101816</v>
      </c>
      <c r="B469" s="65">
        <v>18</v>
      </c>
      <c r="C469" s="147">
        <v>0</v>
      </c>
      <c r="D469" s="147">
        <v>108423</v>
      </c>
      <c r="E469" s="147">
        <f>COUNTIF($B$4:B469,B469)</f>
        <v>16</v>
      </c>
      <c r="F469" s="147">
        <v>1</v>
      </c>
      <c r="G469" s="147">
        <v>68</v>
      </c>
      <c r="H469" s="147">
        <v>286</v>
      </c>
      <c r="I469" s="59" t="str">
        <f>IFERROR(VLOOKUP(D469,ITEM!A:B,2,0)&amp;" X"&amp;F469,"아이템값 없음")</f>
        <v>용사의 강인함 X1</v>
      </c>
      <c r="J469" s="5" t="s">
        <v>32</v>
      </c>
      <c r="K469" s="147" t="s">
        <v>745</v>
      </c>
    </row>
    <row r="470" spans="1:11">
      <c r="A470" s="147">
        <f>100000+B470*ID규칙_보상_그룹_단위+C470*ID규칙_요일_단위+COUNTIFS($B$4:B470,B470,$C$4:C470,C470)</f>
        <v>101817</v>
      </c>
      <c r="B470" s="65">
        <v>18</v>
      </c>
      <c r="C470" s="147">
        <v>0</v>
      </c>
      <c r="D470" s="147">
        <v>109423</v>
      </c>
      <c r="E470" s="147">
        <f>COUNTIF($B$4:B470,B470)</f>
        <v>17</v>
      </c>
      <c r="F470" s="147">
        <v>1</v>
      </c>
      <c r="G470" s="147">
        <v>68</v>
      </c>
      <c r="H470" s="147">
        <v>286</v>
      </c>
      <c r="I470" s="59" t="str">
        <f>IFERROR(VLOOKUP(D470,ITEM!A:B,2,0)&amp;" X"&amp;F470,"아이템값 없음")</f>
        <v>용사의 환송 X1</v>
      </c>
      <c r="J470" s="5" t="s">
        <v>32</v>
      </c>
      <c r="K470" s="147" t="s">
        <v>745</v>
      </c>
    </row>
    <row r="471" spans="1:11">
      <c r="A471" s="147">
        <f>100000+B471*ID규칙_보상_그룹_단위+C471*ID규칙_요일_단위+COUNTIFS($B$4:B471,B471,$C$4:C471,C471)</f>
        <v>101818</v>
      </c>
      <c r="B471" s="65">
        <v>18</v>
      </c>
      <c r="C471" s="147">
        <v>0</v>
      </c>
      <c r="D471" s="147">
        <v>110423</v>
      </c>
      <c r="E471" s="147">
        <f>COUNTIF($B$4:B471,B471)</f>
        <v>18</v>
      </c>
      <c r="F471" s="147">
        <v>1</v>
      </c>
      <c r="G471" s="147">
        <v>68</v>
      </c>
      <c r="H471" s="147">
        <v>286</v>
      </c>
      <c r="I471" s="59" t="str">
        <f>IFERROR(VLOOKUP(D471,ITEM!A:B,2,0)&amp;" X"&amp;F471,"아이템값 없음")</f>
        <v>용사의 모자 X1</v>
      </c>
      <c r="J471" s="5" t="s">
        <v>32</v>
      </c>
      <c r="K471" s="147" t="s">
        <v>745</v>
      </c>
    </row>
    <row r="472" spans="1:11">
      <c r="A472" s="147">
        <f>100000+B472*ID규칙_보상_그룹_단위+C472*ID규칙_요일_단위+COUNTIFS($B$4:B472,B472,$C$4:C472,C472)</f>
        <v>101819</v>
      </c>
      <c r="B472" s="65">
        <v>18</v>
      </c>
      <c r="C472" s="147">
        <v>0</v>
      </c>
      <c r="D472" s="147">
        <v>106444</v>
      </c>
      <c r="E472" s="147">
        <f>COUNTIF($B$4:B472,B472)</f>
        <v>19</v>
      </c>
      <c r="F472" s="147">
        <v>1</v>
      </c>
      <c r="G472" s="147">
        <v>68</v>
      </c>
      <c r="H472" s="147">
        <v>286</v>
      </c>
      <c r="I472" s="59" t="str">
        <f>IFERROR(VLOOKUP(D472,ITEM!A:B,2,0)&amp;" X"&amp;F472,"아이템값 없음")</f>
        <v>여름 축제의 꽃 X1</v>
      </c>
      <c r="J472" s="5" t="s">
        <v>32</v>
      </c>
      <c r="K472" s="147" t="s">
        <v>745</v>
      </c>
    </row>
    <row r="473" spans="1:11">
      <c r="A473" s="147">
        <f>100000+B473*ID규칙_보상_그룹_단위+C473*ID규칙_요일_단위+COUNTIFS($B$4:B473,B473,$C$4:C473,C473)</f>
        <v>101820</v>
      </c>
      <c r="B473" s="65">
        <v>18</v>
      </c>
      <c r="C473" s="147">
        <v>0</v>
      </c>
      <c r="D473" s="147">
        <v>107444</v>
      </c>
      <c r="E473" s="147">
        <f>COUNTIF($B$4:B473,B473)</f>
        <v>20</v>
      </c>
      <c r="F473" s="147">
        <v>1</v>
      </c>
      <c r="G473" s="147">
        <v>68</v>
      </c>
      <c r="H473" s="147">
        <v>286</v>
      </c>
      <c r="I473" s="59" t="str">
        <f>IFERROR(VLOOKUP(D473,ITEM!A:B,2,0)&amp;" X"&amp;F473,"아이템값 없음")</f>
        <v>여름 축제의 끝 X1</v>
      </c>
      <c r="J473" s="5" t="s">
        <v>32</v>
      </c>
      <c r="K473" s="147" t="s">
        <v>745</v>
      </c>
    </row>
    <row r="474" spans="1:11">
      <c r="A474" s="147">
        <f>100000+B474*ID규칙_보상_그룹_단위+C474*ID규칙_요일_단위+COUNTIFS($B$4:B474,B474,$C$4:C474,C474)</f>
        <v>101821</v>
      </c>
      <c r="B474" s="65">
        <v>18</v>
      </c>
      <c r="C474" s="147">
        <v>0</v>
      </c>
      <c r="D474" s="147">
        <v>108444</v>
      </c>
      <c r="E474" s="147">
        <f>COUNTIF($B$4:B474,B474)</f>
        <v>21</v>
      </c>
      <c r="F474" s="147">
        <v>1</v>
      </c>
      <c r="G474" s="147">
        <v>68</v>
      </c>
      <c r="H474" s="147">
        <v>286</v>
      </c>
      <c r="I474" s="59" t="str">
        <f>IFERROR(VLOOKUP(D474,ITEM!A:B,2,0)&amp;" X"&amp;F474,"아이템값 없음")</f>
        <v>여름 축제의 시계 X1</v>
      </c>
      <c r="J474" s="5" t="s">
        <v>32</v>
      </c>
      <c r="K474" s="147" t="s">
        <v>745</v>
      </c>
    </row>
    <row r="475" spans="1:11">
      <c r="A475" s="147">
        <f>100000+B475*ID규칙_보상_그룹_단위+C475*ID규칙_요일_단위+COUNTIFS($B$4:B475,B475,$C$4:C475,C475)</f>
        <v>101822</v>
      </c>
      <c r="B475" s="65">
        <v>18</v>
      </c>
      <c r="C475" s="147">
        <v>0</v>
      </c>
      <c r="D475" s="147">
        <v>109444</v>
      </c>
      <c r="E475" s="147">
        <f>COUNTIF($B$4:B475,B475)</f>
        <v>22</v>
      </c>
      <c r="F475" s="147">
        <v>1</v>
      </c>
      <c r="G475" s="147">
        <v>68</v>
      </c>
      <c r="H475" s="147">
        <v>286</v>
      </c>
      <c r="I475" s="59" t="str">
        <f>IFERROR(VLOOKUP(D475,ITEM!A:B,2,0)&amp;" X"&amp;F475,"아이템값 없음")</f>
        <v>여름 축제의 물풍선 X1</v>
      </c>
      <c r="J475" s="5" t="s">
        <v>32</v>
      </c>
      <c r="K475" s="147" t="s">
        <v>745</v>
      </c>
    </row>
    <row r="476" spans="1:11">
      <c r="A476" s="147">
        <f>100000+B476*ID규칙_보상_그룹_단위+C476*ID규칙_요일_단위+COUNTIFS($B$4:B476,B476,$C$4:C476,C476)</f>
        <v>101823</v>
      </c>
      <c r="B476" s="65">
        <v>18</v>
      </c>
      <c r="C476" s="147">
        <v>0</v>
      </c>
      <c r="D476" s="147">
        <v>110452</v>
      </c>
      <c r="E476" s="147">
        <f>COUNTIF($B$4:B476,B476)</f>
        <v>23</v>
      </c>
      <c r="F476" s="147">
        <v>1</v>
      </c>
      <c r="G476" s="147">
        <v>68</v>
      </c>
      <c r="H476" s="147">
        <v>286</v>
      </c>
      <c r="I476" s="59" t="str">
        <f>IFERROR(VLOOKUP(D476,ITEM!A:B,2,0)&amp;" X"&amp;F476,"아이템값 없음")</f>
        <v>여름 축제의 가면 X1</v>
      </c>
      <c r="J476" s="5" t="s">
        <v>32</v>
      </c>
      <c r="K476" s="147" t="s">
        <v>745</v>
      </c>
    </row>
    <row r="477" spans="1:11">
      <c r="A477" s="147">
        <f>100000+B477*ID규칙_보상_그룹_단위+C477*ID규칙_요일_단위+COUNTIFS($B$4:B477,B477,$C$4:C477,C477)</f>
        <v>101824</v>
      </c>
      <c r="B477" s="65">
        <v>18</v>
      </c>
      <c r="C477" s="147">
        <v>0</v>
      </c>
      <c r="D477" s="147">
        <v>106545</v>
      </c>
      <c r="E477" s="147">
        <f>COUNTIF($B$4:B477,B477)</f>
        <v>24</v>
      </c>
      <c r="F477" s="147">
        <v>1</v>
      </c>
      <c r="G477" s="147">
        <v>68</v>
      </c>
      <c r="H477" s="147">
        <v>285</v>
      </c>
      <c r="I477" s="59" t="str">
        <f>IFERROR(VLOOKUP(D477,ITEM!A:B,2,0)&amp;" X"&amp;F477,"아이템값 없음")</f>
        <v>여름 축제의 꽃 X1</v>
      </c>
      <c r="J477" s="5" t="s">
        <v>32</v>
      </c>
      <c r="K477" s="147" t="s">
        <v>745</v>
      </c>
    </row>
    <row r="478" spans="1:11">
      <c r="A478" s="147">
        <f>100000+B478*ID규칙_보상_그룹_단위+C478*ID규칙_요일_단위+COUNTIFS($B$4:B478,B478,$C$4:C478,C478)</f>
        <v>101825</v>
      </c>
      <c r="B478" s="65">
        <v>18</v>
      </c>
      <c r="C478" s="147">
        <v>0</v>
      </c>
      <c r="D478" s="147">
        <v>107545</v>
      </c>
      <c r="E478" s="147">
        <f>COUNTIF($B$4:B478,B478)</f>
        <v>25</v>
      </c>
      <c r="F478" s="147">
        <v>1</v>
      </c>
      <c r="G478" s="147">
        <v>68</v>
      </c>
      <c r="H478" s="147">
        <v>285</v>
      </c>
      <c r="I478" s="59" t="str">
        <f>IFERROR(VLOOKUP(D478,ITEM!A:B,2,0)&amp;" X"&amp;F478,"아이템값 없음")</f>
        <v>여름 축제의 끝 X1</v>
      </c>
      <c r="J478" s="5" t="s">
        <v>32</v>
      </c>
      <c r="K478" s="147" t="s">
        <v>745</v>
      </c>
    </row>
    <row r="479" spans="1:11">
      <c r="A479" s="147">
        <f>100000+B479*ID규칙_보상_그룹_단위+C479*ID규칙_요일_단위+COUNTIFS($B$4:B479,B479,$C$4:C479,C479)</f>
        <v>101826</v>
      </c>
      <c r="B479" s="65">
        <v>18</v>
      </c>
      <c r="C479" s="147">
        <v>0</v>
      </c>
      <c r="D479" s="147">
        <v>108545</v>
      </c>
      <c r="E479" s="147">
        <f>COUNTIF($B$4:B479,B479)</f>
        <v>26</v>
      </c>
      <c r="F479" s="147">
        <v>1</v>
      </c>
      <c r="G479" s="147">
        <v>68</v>
      </c>
      <c r="H479" s="147">
        <v>285</v>
      </c>
      <c r="I479" s="59" t="str">
        <f>IFERROR(VLOOKUP(D479,ITEM!A:B,2,0)&amp;" X"&amp;F479,"아이템값 없음")</f>
        <v>여름 축제의 시계 X1</v>
      </c>
      <c r="J479" s="5" t="s">
        <v>32</v>
      </c>
      <c r="K479" s="147" t="s">
        <v>745</v>
      </c>
    </row>
    <row r="480" spans="1:11">
      <c r="A480" s="147">
        <f>100000+B480*ID규칙_보상_그룹_단위+C480*ID규칙_요일_단위+COUNTIFS($B$4:B480,B480,$C$4:C480,C480)</f>
        <v>101827</v>
      </c>
      <c r="B480" s="65">
        <v>18</v>
      </c>
      <c r="C480" s="147">
        <v>0</v>
      </c>
      <c r="D480" s="147">
        <v>109545</v>
      </c>
      <c r="E480" s="147">
        <f>COUNTIF($B$4:B480,B480)</f>
        <v>27</v>
      </c>
      <c r="F480" s="147">
        <v>1</v>
      </c>
      <c r="G480" s="147">
        <v>68</v>
      </c>
      <c r="H480" s="147">
        <v>285</v>
      </c>
      <c r="I480" s="59" t="str">
        <f>IFERROR(VLOOKUP(D480,ITEM!A:B,2,0)&amp;" X"&amp;F480,"아이템값 없음")</f>
        <v>여름 축제의 물풍선 X1</v>
      </c>
      <c r="J480" s="5" t="s">
        <v>32</v>
      </c>
      <c r="K480" s="147" t="s">
        <v>745</v>
      </c>
    </row>
    <row r="481" spans="1:11">
      <c r="A481" s="147">
        <f>100000+B481*ID규칙_보상_그룹_단위+C481*ID규칙_요일_단위+COUNTIFS($B$4:B481,B481,$C$4:C481,C481)</f>
        <v>101828</v>
      </c>
      <c r="B481" s="65">
        <v>18</v>
      </c>
      <c r="C481" s="147">
        <v>0</v>
      </c>
      <c r="D481" s="147">
        <v>110553</v>
      </c>
      <c r="E481" s="147">
        <f>COUNTIF($B$4:B481,B481)</f>
        <v>28</v>
      </c>
      <c r="F481" s="147">
        <v>1</v>
      </c>
      <c r="G481" s="147">
        <v>68</v>
      </c>
      <c r="H481" s="147">
        <v>285</v>
      </c>
      <c r="I481" s="59" t="str">
        <f>IFERROR(VLOOKUP(D481,ITEM!A:B,2,0)&amp;" X"&amp;F481,"아이템값 없음")</f>
        <v>여름 축제의 가면 X1</v>
      </c>
      <c r="J481" s="5" t="s">
        <v>32</v>
      </c>
      <c r="K481" s="147" t="s">
        <v>745</v>
      </c>
    </row>
    <row r="482" spans="1:11">
      <c r="A482" s="147">
        <f>100000+B482*ID규칙_보상_그룹_단위+C482*ID규칙_요일_단위+COUNTIFS($B$4:B482,B482,$C$4:C482,C482)</f>
        <v>101829</v>
      </c>
      <c r="B482" s="65">
        <v>18</v>
      </c>
      <c r="C482" s="147">
        <v>0</v>
      </c>
      <c r="D482" s="147">
        <v>106442</v>
      </c>
      <c r="E482" s="147">
        <f>COUNTIF($B$4:B482,B482)</f>
        <v>29</v>
      </c>
      <c r="F482" s="147">
        <v>1</v>
      </c>
      <c r="G482" s="147">
        <v>68</v>
      </c>
      <c r="H482" s="147">
        <v>286</v>
      </c>
      <c r="I482" s="59" t="str">
        <f>IFERROR(VLOOKUP(D482,ITEM!A:B,2,0)&amp;" X"&amp;F482,"아이템값 없음")</f>
        <v>바위 틈에서 자라난 꽃 X1</v>
      </c>
      <c r="J482" s="5" t="s">
        <v>32</v>
      </c>
      <c r="K482" s="147" t="s">
        <v>745</v>
      </c>
    </row>
    <row r="483" spans="1:11">
      <c r="A483" s="147">
        <f>100000+B483*ID규칙_보상_그룹_단위+C483*ID규칙_요일_단위+COUNTIFS($B$4:B483,B483,$C$4:C483,C483)</f>
        <v>101830</v>
      </c>
      <c r="B483" s="65">
        <v>18</v>
      </c>
      <c r="C483" s="147">
        <v>0</v>
      </c>
      <c r="D483" s="147">
        <v>107442</v>
      </c>
      <c r="E483" s="147">
        <f>COUNTIF($B$4:B483,B483)</f>
        <v>30</v>
      </c>
      <c r="F483" s="147">
        <v>1</v>
      </c>
      <c r="G483" s="147">
        <v>68</v>
      </c>
      <c r="H483" s="147">
        <v>286</v>
      </c>
      <c r="I483" s="59" t="str">
        <f>IFERROR(VLOOKUP(D483,ITEM!A:B,2,0)&amp;" X"&amp;F483,"아이템값 없음")</f>
        <v>험한 산봉우리의 날개 X1</v>
      </c>
      <c r="J483" s="5" t="s">
        <v>32</v>
      </c>
      <c r="K483" s="147" t="s">
        <v>745</v>
      </c>
    </row>
    <row r="484" spans="1:11">
      <c r="A484" s="147">
        <f>100000+B484*ID규칙_보상_그룹_단위+C484*ID규칙_요일_단위+COUNTIFS($B$4:B484,B484,$C$4:C484,C484)</f>
        <v>101831</v>
      </c>
      <c r="B484" s="65">
        <v>18</v>
      </c>
      <c r="C484" s="147">
        <v>0</v>
      </c>
      <c r="D484" s="147">
        <v>108442</v>
      </c>
      <c r="E484" s="147">
        <f>COUNTIF($B$4:B484,B484)</f>
        <v>31</v>
      </c>
      <c r="F484" s="147">
        <v>1</v>
      </c>
      <c r="G484" s="147">
        <v>68</v>
      </c>
      <c r="H484" s="147">
        <v>286</v>
      </c>
      <c r="I484" s="59" t="str">
        <f>IFERROR(VLOOKUP(D484,ITEM!A:B,2,0)&amp;" X"&amp;F484,"아이템값 없음")</f>
        <v>성라규벽의 시계 X1</v>
      </c>
      <c r="J484" s="5" t="s">
        <v>32</v>
      </c>
      <c r="K484" s="147" t="s">
        <v>745</v>
      </c>
    </row>
    <row r="485" spans="1:11">
      <c r="A485" s="147">
        <f>100000+B485*ID규칙_보상_그룹_단위+C485*ID규칙_요일_단위+COUNTIFS($B$4:B485,B485,$C$4:C485,C485)</f>
        <v>101832</v>
      </c>
      <c r="B485" s="65">
        <v>18</v>
      </c>
      <c r="C485" s="147">
        <v>0</v>
      </c>
      <c r="D485" s="147">
        <v>109442</v>
      </c>
      <c r="E485" s="147">
        <f>COUNTIF($B$4:B485,B485)</f>
        <v>32</v>
      </c>
      <c r="F485" s="147">
        <v>1</v>
      </c>
      <c r="G485" s="147">
        <v>68</v>
      </c>
      <c r="H485" s="147">
        <v>286</v>
      </c>
      <c r="I485" s="59" t="str">
        <f>IFERROR(VLOOKUP(D485,ITEM!A:B,2,0)&amp;" X"&amp;F485,"아이템값 없음")</f>
        <v>위암 반석의 술잔 X1</v>
      </c>
      <c r="J485" s="5" t="s">
        <v>32</v>
      </c>
      <c r="K485" s="147" t="s">
        <v>745</v>
      </c>
    </row>
    <row r="486" spans="1:11">
      <c r="A486" s="147">
        <f>100000+B486*ID규칙_보상_그룹_단위+C486*ID규칙_요일_단위+COUNTIFS($B$4:B486,B486,$C$4:C486,C486)</f>
        <v>101833</v>
      </c>
      <c r="B486" s="65">
        <v>18</v>
      </c>
      <c r="C486" s="147">
        <v>0</v>
      </c>
      <c r="D486" s="147">
        <v>110450</v>
      </c>
      <c r="E486" s="147">
        <f>COUNTIF($B$4:B486,B486)</f>
        <v>33</v>
      </c>
      <c r="F486" s="147">
        <v>1</v>
      </c>
      <c r="G486" s="147">
        <v>68</v>
      </c>
      <c r="H486" s="147">
        <v>286</v>
      </c>
      <c r="I486" s="59" t="str">
        <f>IFERROR(VLOOKUP(D486,ITEM!A:B,2,0)&amp;" X"&amp;F486,"아이템값 없음")</f>
        <v>부동현석의 상 X1</v>
      </c>
      <c r="J486" s="5" t="s">
        <v>32</v>
      </c>
      <c r="K486" s="147" t="s">
        <v>745</v>
      </c>
    </row>
    <row r="487" spans="1:11">
      <c r="A487" s="147">
        <f>100000+B487*ID규칙_보상_그룹_단위+C487*ID규칙_요일_단위+COUNTIFS($B$4:B487,B487,$C$4:C487,C487)</f>
        <v>101834</v>
      </c>
      <c r="B487" s="65">
        <v>18</v>
      </c>
      <c r="C487" s="147">
        <v>0</v>
      </c>
      <c r="D487" s="147">
        <v>106543</v>
      </c>
      <c r="E487" s="147">
        <f>COUNTIF($B$4:B487,B487)</f>
        <v>34</v>
      </c>
      <c r="F487" s="147">
        <v>1</v>
      </c>
      <c r="G487" s="147">
        <v>68</v>
      </c>
      <c r="H487" s="147">
        <v>285</v>
      </c>
      <c r="I487" s="59" t="str">
        <f>IFERROR(VLOOKUP(D487,ITEM!A:B,2,0)&amp;" X"&amp;F487,"아이템값 없음")</f>
        <v>바위 틈에서 자라난 꽃 X1</v>
      </c>
      <c r="J487" s="5" t="s">
        <v>32</v>
      </c>
      <c r="K487" s="147" t="s">
        <v>745</v>
      </c>
    </row>
    <row r="488" spans="1:11">
      <c r="A488" s="147">
        <f>100000+B488*ID규칙_보상_그룹_단위+C488*ID규칙_요일_단위+COUNTIFS($B$4:B488,B488,$C$4:C488,C488)</f>
        <v>101835</v>
      </c>
      <c r="B488" s="65">
        <v>18</v>
      </c>
      <c r="C488" s="147">
        <v>0</v>
      </c>
      <c r="D488" s="147">
        <v>107543</v>
      </c>
      <c r="E488" s="147">
        <f>COUNTIF($B$4:B488,B488)</f>
        <v>35</v>
      </c>
      <c r="F488" s="147">
        <v>1</v>
      </c>
      <c r="G488" s="147">
        <v>68</v>
      </c>
      <c r="H488" s="147">
        <v>285</v>
      </c>
      <c r="I488" s="59" t="str">
        <f>IFERROR(VLOOKUP(D488,ITEM!A:B,2,0)&amp;" X"&amp;F488,"아이템값 없음")</f>
        <v>험한 산봉우리의 날개 X1</v>
      </c>
      <c r="J488" s="5" t="s">
        <v>32</v>
      </c>
      <c r="K488" s="147" t="s">
        <v>745</v>
      </c>
    </row>
    <row r="489" spans="1:11">
      <c r="A489" s="147">
        <f>100000+B489*ID규칙_보상_그룹_단위+C489*ID규칙_요일_단위+COUNTIFS($B$4:B489,B489,$C$4:C489,C489)</f>
        <v>101836</v>
      </c>
      <c r="B489" s="65">
        <v>18</v>
      </c>
      <c r="C489" s="147">
        <v>0</v>
      </c>
      <c r="D489" s="147">
        <v>108543</v>
      </c>
      <c r="E489" s="147">
        <f>COUNTIF($B$4:B489,B489)</f>
        <v>36</v>
      </c>
      <c r="F489" s="147">
        <v>1</v>
      </c>
      <c r="G489" s="147">
        <v>68</v>
      </c>
      <c r="H489" s="147">
        <v>285</v>
      </c>
      <c r="I489" s="59" t="str">
        <f>IFERROR(VLOOKUP(D489,ITEM!A:B,2,0)&amp;" X"&amp;F489,"아이템값 없음")</f>
        <v>성라규벽의 시계 X1</v>
      </c>
      <c r="J489" s="5" t="s">
        <v>32</v>
      </c>
      <c r="K489" s="147" t="s">
        <v>745</v>
      </c>
    </row>
    <row r="490" spans="1:11">
      <c r="A490" s="147">
        <f>100000+B490*ID규칙_보상_그룹_단위+C490*ID규칙_요일_단위+COUNTIFS($B$4:B490,B490,$C$4:C490,C490)</f>
        <v>101837</v>
      </c>
      <c r="B490" s="65">
        <v>18</v>
      </c>
      <c r="C490" s="147">
        <v>0</v>
      </c>
      <c r="D490" s="147">
        <v>109543</v>
      </c>
      <c r="E490" s="147">
        <f>COUNTIF($B$4:B490,B490)</f>
        <v>37</v>
      </c>
      <c r="F490" s="147">
        <v>1</v>
      </c>
      <c r="G490" s="147">
        <v>68</v>
      </c>
      <c r="H490" s="147">
        <v>285</v>
      </c>
      <c r="I490" s="59" t="str">
        <f>IFERROR(VLOOKUP(D490,ITEM!A:B,2,0)&amp;" X"&amp;F490,"아이템값 없음")</f>
        <v>위암 반석의 술잔 X1</v>
      </c>
      <c r="J490" s="5" t="s">
        <v>32</v>
      </c>
      <c r="K490" s="147" t="s">
        <v>745</v>
      </c>
    </row>
    <row r="491" spans="1:11">
      <c r="A491" s="147">
        <f>100000+B491*ID규칙_보상_그룹_단위+C491*ID규칙_요일_단위+COUNTIFS($B$4:B491,B491,$C$4:C491,C491)</f>
        <v>101838</v>
      </c>
      <c r="B491" s="65">
        <v>18</v>
      </c>
      <c r="C491" s="147">
        <v>0</v>
      </c>
      <c r="D491" s="147">
        <v>110551</v>
      </c>
      <c r="E491" s="147">
        <f>COUNTIF($B$4:B491,B491)</f>
        <v>38</v>
      </c>
      <c r="F491" s="147">
        <v>1</v>
      </c>
      <c r="G491" s="147">
        <v>68</v>
      </c>
      <c r="H491" s="147">
        <v>285</v>
      </c>
      <c r="I491" s="59" t="str">
        <f>IFERROR(VLOOKUP(D491,ITEM!A:B,2,0)&amp;" X"&amp;F491,"아이템값 없음")</f>
        <v>부동현석의 상 X1</v>
      </c>
      <c r="J491" s="5" t="s">
        <v>32</v>
      </c>
      <c r="K491" s="147" t="s">
        <v>745</v>
      </c>
    </row>
    <row r="492" spans="1:11">
      <c r="A492" s="147">
        <f>100000+B492*ID규칙_보상_그룹_단위+C492*ID규칙_요일_단위+COUNTIFS($B$4:B492,B492,$C$4:C492,C492)</f>
        <v>101901</v>
      </c>
      <c r="B492" s="65">
        <v>19</v>
      </c>
      <c r="C492" s="147">
        <v>0</v>
      </c>
      <c r="D492" s="147">
        <v>103301</v>
      </c>
      <c r="E492" s="147">
        <f>COUNTIF($B$4:B492,B492)</f>
        <v>1</v>
      </c>
      <c r="F492" s="147">
        <v>100</v>
      </c>
      <c r="G492" s="147">
        <v>69</v>
      </c>
      <c r="H492" s="147">
        <v>10000</v>
      </c>
      <c r="I492" s="59" t="str">
        <f>IFERROR(VLOOKUP(D492,ITEM!A:B,2,0)&amp;" X"&amp;F492,"아이템값 없음")</f>
        <v>모라 X100</v>
      </c>
      <c r="J492" s="5" t="s">
        <v>34</v>
      </c>
      <c r="K492" s="147" t="s">
        <v>745</v>
      </c>
    </row>
    <row r="493" spans="1:11">
      <c r="A493" s="147">
        <f>100000+B493*ID규칙_보상_그룹_단위+C493*ID규칙_요일_단위+COUNTIFS($B$4:B493,B493,$C$4:C493,C493)</f>
        <v>101902</v>
      </c>
      <c r="B493" s="65">
        <v>19</v>
      </c>
      <c r="C493" s="147">
        <v>0</v>
      </c>
      <c r="D493" s="147">
        <v>102301</v>
      </c>
      <c r="E493" s="147">
        <f>COUNTIF($B$4:B493,B493)</f>
        <v>2</v>
      </c>
      <c r="F493" s="147">
        <v>1850</v>
      </c>
      <c r="G493" s="147">
        <v>70</v>
      </c>
      <c r="H493" s="147">
        <v>10000</v>
      </c>
      <c r="I493" s="59" t="str">
        <f>IFERROR(VLOOKUP(D493,ITEM!A:B,2,0)&amp;" X"&amp;F493,"아이템값 없음")</f>
        <v>모험 경력 X1850</v>
      </c>
      <c r="J493" s="5" t="s">
        <v>34</v>
      </c>
      <c r="K493" s="147" t="s">
        <v>745</v>
      </c>
    </row>
    <row r="494" spans="1:11">
      <c r="A494" s="147">
        <f>100000+B494*ID규칙_보상_그룹_단위+C494*ID규칙_요일_단위+COUNTIFS($B$4:B494,B494,$C$4:C494,C494)</f>
        <v>101903</v>
      </c>
      <c r="B494" s="65">
        <v>19</v>
      </c>
      <c r="C494" s="147">
        <v>0</v>
      </c>
      <c r="D494" s="147">
        <v>105301</v>
      </c>
      <c r="E494" s="147">
        <f>COUNTIF($B$4:B494,B494)</f>
        <v>3</v>
      </c>
      <c r="F494" s="147">
        <v>15</v>
      </c>
      <c r="G494" s="147">
        <v>71</v>
      </c>
      <c r="H494" s="147">
        <v>10000</v>
      </c>
      <c r="I494" s="59" t="str">
        <f>IFERROR(VLOOKUP(D494,ITEM!A:B,2,0)&amp;" X"&amp;F494,"아이템값 없음")</f>
        <v>호감도 경험치 X15</v>
      </c>
      <c r="J494" s="5" t="s">
        <v>34</v>
      </c>
      <c r="K494" s="147" t="s">
        <v>745</v>
      </c>
    </row>
    <row r="495" spans="1:11">
      <c r="A495" s="147">
        <f>100000+B495*ID규칙_보상_그룹_단위+C495*ID규칙_요일_단위+COUNTIFS($B$4:B495,B495,$C$4:C495,C495)</f>
        <v>101904</v>
      </c>
      <c r="B495" s="65">
        <v>19</v>
      </c>
      <c r="C495" s="147">
        <v>0</v>
      </c>
      <c r="D495" s="147">
        <v>106320</v>
      </c>
      <c r="E495" s="147">
        <f>COUNTIF($B$4:B495,B495)</f>
        <v>4</v>
      </c>
      <c r="F495" s="147">
        <v>1</v>
      </c>
      <c r="G495" s="147">
        <v>72</v>
      </c>
      <c r="H495" s="147">
        <v>334</v>
      </c>
      <c r="I495" s="59" t="str">
        <f>IFERROR(VLOOKUP(D495,ITEM!A:B,2,0)&amp;" X"&amp;F495,"아이템값 없음")</f>
        <v>수호의 꽃 X1</v>
      </c>
      <c r="J495" s="5" t="s">
        <v>34</v>
      </c>
      <c r="K495" s="147" t="s">
        <v>745</v>
      </c>
    </row>
    <row r="496" spans="1:11">
      <c r="A496" s="147">
        <f>100000+B496*ID규칙_보상_그룹_단위+C496*ID규칙_요일_단위+COUNTIFS($B$4:B496,B496,$C$4:C496,C496)</f>
        <v>101905</v>
      </c>
      <c r="B496" s="65">
        <v>19</v>
      </c>
      <c r="C496" s="147">
        <v>0</v>
      </c>
      <c r="D496" s="147">
        <v>107320</v>
      </c>
      <c r="E496" s="147">
        <f>COUNTIF($B$4:B496,B496)</f>
        <v>5</v>
      </c>
      <c r="F496" s="147">
        <v>1</v>
      </c>
      <c r="G496" s="147">
        <v>72</v>
      </c>
      <c r="H496" s="147">
        <v>334</v>
      </c>
      <c r="I496" s="59" t="str">
        <f>IFERROR(VLOOKUP(D496,ITEM!A:B,2,0)&amp;" X"&amp;F496,"아이템값 없음")</f>
        <v>수호의 인장 X1</v>
      </c>
      <c r="J496" s="5" t="s">
        <v>34</v>
      </c>
      <c r="K496" s="147" t="s">
        <v>745</v>
      </c>
    </row>
    <row r="497" spans="1:11">
      <c r="A497" s="147">
        <f>100000+B497*ID규칙_보상_그룹_단위+C497*ID규칙_요일_단위+COUNTIFS($B$4:B497,B497,$C$4:C497,C497)</f>
        <v>101906</v>
      </c>
      <c r="B497" s="65">
        <v>19</v>
      </c>
      <c r="C497" s="147">
        <v>0</v>
      </c>
      <c r="D497" s="147">
        <v>108320</v>
      </c>
      <c r="E497" s="147">
        <f>COUNTIF($B$4:B497,B497)</f>
        <v>6</v>
      </c>
      <c r="F497" s="147">
        <v>1</v>
      </c>
      <c r="G497" s="147">
        <v>72</v>
      </c>
      <c r="H497" s="147">
        <v>334</v>
      </c>
      <c r="I497" s="59" t="str">
        <f>IFERROR(VLOOKUP(D497,ITEM!A:B,2,0)&amp;" X"&amp;F497,"아이템값 없음")</f>
        <v>수호의 탁상시계 X1</v>
      </c>
      <c r="J497" s="5" t="s">
        <v>34</v>
      </c>
      <c r="K497" s="147" t="s">
        <v>745</v>
      </c>
    </row>
    <row r="498" spans="1:11">
      <c r="A498" s="147">
        <f>100000+B498*ID규칙_보상_그룹_단위+C498*ID규칙_요일_단위+COUNTIFS($B$4:B498,B498,$C$4:C498,C498)</f>
        <v>101907</v>
      </c>
      <c r="B498" s="65">
        <v>19</v>
      </c>
      <c r="C498" s="147">
        <v>0</v>
      </c>
      <c r="D498" s="147">
        <v>109320</v>
      </c>
      <c r="E498" s="147">
        <f>COUNTIF($B$4:B498,B498)</f>
        <v>7</v>
      </c>
      <c r="F498" s="147">
        <v>1</v>
      </c>
      <c r="G498" s="147">
        <v>72</v>
      </c>
      <c r="H498" s="147">
        <v>334</v>
      </c>
      <c r="I498" s="59" t="str">
        <f>IFERROR(VLOOKUP(D498,ITEM!A:B,2,0)&amp;" X"&amp;F498,"아이템값 없음")</f>
        <v>수호의 잔 X1</v>
      </c>
      <c r="J498" s="5" t="s">
        <v>34</v>
      </c>
      <c r="K498" s="147" t="s">
        <v>745</v>
      </c>
    </row>
    <row r="499" spans="1:11">
      <c r="A499" s="147">
        <f>100000+B499*ID규칙_보상_그룹_단위+C499*ID규칙_요일_단위+COUNTIFS($B$4:B499,B499,$C$4:C499,C499)</f>
        <v>101908</v>
      </c>
      <c r="B499" s="65">
        <v>19</v>
      </c>
      <c r="C499" s="147">
        <v>0</v>
      </c>
      <c r="D499" s="147">
        <v>110320</v>
      </c>
      <c r="E499" s="147">
        <f>COUNTIF($B$4:B499,B499)</f>
        <v>8</v>
      </c>
      <c r="F499" s="147">
        <v>1</v>
      </c>
      <c r="G499" s="147">
        <v>72</v>
      </c>
      <c r="H499" s="147">
        <v>334</v>
      </c>
      <c r="I499" s="59" t="str">
        <f>IFERROR(VLOOKUP(D499,ITEM!A:B,2,0)&amp;" X"&amp;F499,"아이템값 없음")</f>
        <v>수호의 띠 X1</v>
      </c>
      <c r="J499" s="5" t="s">
        <v>34</v>
      </c>
      <c r="K499" s="147" t="s">
        <v>745</v>
      </c>
    </row>
    <row r="500" spans="1:11">
      <c r="A500" s="147">
        <f>100000+B500*ID규칙_보상_그룹_단위+C500*ID규칙_요일_단위+COUNTIFS($B$4:B500,B500,$C$4:C500,C500)</f>
        <v>101909</v>
      </c>
      <c r="B500" s="65">
        <v>19</v>
      </c>
      <c r="C500" s="147">
        <v>0</v>
      </c>
      <c r="D500" s="147">
        <v>106421</v>
      </c>
      <c r="E500" s="147">
        <f>COUNTIF($B$4:B500,B500)</f>
        <v>9</v>
      </c>
      <c r="F500" s="147">
        <v>1</v>
      </c>
      <c r="G500" s="147">
        <v>72</v>
      </c>
      <c r="H500" s="147">
        <v>334</v>
      </c>
      <c r="I500" s="59" t="str">
        <f>IFERROR(VLOOKUP(D500,ITEM!A:B,2,0)&amp;" X"&amp;F500,"아이템값 없음")</f>
        <v>수호의 꽃 X1</v>
      </c>
      <c r="J500" s="5" t="s">
        <v>34</v>
      </c>
      <c r="K500" s="147" t="s">
        <v>745</v>
      </c>
    </row>
    <row r="501" spans="1:11">
      <c r="A501" s="147">
        <f>100000+B501*ID규칙_보상_그룹_단위+C501*ID규칙_요일_단위+COUNTIFS($B$4:B501,B501,$C$4:C501,C501)</f>
        <v>101910</v>
      </c>
      <c r="B501" s="65">
        <v>19</v>
      </c>
      <c r="C501" s="147">
        <v>0</v>
      </c>
      <c r="D501" s="147">
        <v>107421</v>
      </c>
      <c r="E501" s="147">
        <f>COUNTIF($B$4:B501,B501)</f>
        <v>10</v>
      </c>
      <c r="F501" s="147">
        <v>1</v>
      </c>
      <c r="G501" s="147">
        <v>72</v>
      </c>
      <c r="H501" s="147">
        <v>334</v>
      </c>
      <c r="I501" s="59" t="str">
        <f>IFERROR(VLOOKUP(D501,ITEM!A:B,2,0)&amp;" X"&amp;F501,"아이템값 없음")</f>
        <v>수호의 인장 X1</v>
      </c>
      <c r="J501" s="5" t="s">
        <v>34</v>
      </c>
      <c r="K501" s="147" t="s">
        <v>745</v>
      </c>
    </row>
    <row r="502" spans="1:11">
      <c r="A502" s="147">
        <f>100000+B502*ID규칙_보상_그룹_단위+C502*ID규칙_요일_단위+COUNTIFS($B$4:B502,B502,$C$4:C502,C502)</f>
        <v>101911</v>
      </c>
      <c r="B502" s="65">
        <v>19</v>
      </c>
      <c r="C502" s="147">
        <v>0</v>
      </c>
      <c r="D502" s="147">
        <v>108421</v>
      </c>
      <c r="E502" s="147">
        <f>COUNTIF($B$4:B502,B502)</f>
        <v>11</v>
      </c>
      <c r="F502" s="147">
        <v>1</v>
      </c>
      <c r="G502" s="147">
        <v>72</v>
      </c>
      <c r="H502" s="147">
        <v>334</v>
      </c>
      <c r="I502" s="59" t="str">
        <f>IFERROR(VLOOKUP(D502,ITEM!A:B,2,0)&amp;" X"&amp;F502,"아이템값 없음")</f>
        <v>수호의 탁상시계 X1</v>
      </c>
      <c r="J502" s="5" t="s">
        <v>34</v>
      </c>
      <c r="K502" s="147" t="s">
        <v>745</v>
      </c>
    </row>
    <row r="503" spans="1:11">
      <c r="A503" s="147">
        <f>100000+B503*ID규칙_보상_그룹_단위+C503*ID규칙_요일_단위+COUNTIFS($B$4:B503,B503,$C$4:C503,C503)</f>
        <v>101912</v>
      </c>
      <c r="B503" s="65">
        <v>19</v>
      </c>
      <c r="C503" s="147">
        <v>0</v>
      </c>
      <c r="D503" s="147">
        <v>109421</v>
      </c>
      <c r="E503" s="147">
        <f>COUNTIF($B$4:B503,B503)</f>
        <v>12</v>
      </c>
      <c r="F503" s="147">
        <v>1</v>
      </c>
      <c r="G503" s="147">
        <v>72</v>
      </c>
      <c r="H503" s="147">
        <v>334</v>
      </c>
      <c r="I503" s="59" t="str">
        <f>IFERROR(VLOOKUP(D503,ITEM!A:B,2,0)&amp;" X"&amp;F503,"아이템값 없음")</f>
        <v>수호의 잔 X1</v>
      </c>
      <c r="J503" s="5" t="s">
        <v>34</v>
      </c>
      <c r="K503" s="147" t="s">
        <v>745</v>
      </c>
    </row>
    <row r="504" spans="1:11">
      <c r="A504" s="147">
        <f>100000+B504*ID규칙_보상_그룹_단위+C504*ID규칙_요일_단위+COUNTIFS($B$4:B504,B504,$C$4:C504,C504)</f>
        <v>101913</v>
      </c>
      <c r="B504" s="65">
        <v>19</v>
      </c>
      <c r="C504" s="147">
        <v>0</v>
      </c>
      <c r="D504" s="147">
        <v>110421</v>
      </c>
      <c r="E504" s="147">
        <f>COUNTIF($B$4:B504,B504)</f>
        <v>13</v>
      </c>
      <c r="F504" s="147">
        <v>1</v>
      </c>
      <c r="G504" s="147">
        <v>72</v>
      </c>
      <c r="H504" s="147">
        <v>334</v>
      </c>
      <c r="I504" s="59" t="str">
        <f>IFERROR(VLOOKUP(D504,ITEM!A:B,2,0)&amp;" X"&amp;F504,"아이템값 없음")</f>
        <v>수호의 띠 X1</v>
      </c>
      <c r="J504" s="5" t="s">
        <v>34</v>
      </c>
      <c r="K504" s="147" t="s">
        <v>745</v>
      </c>
    </row>
    <row r="505" spans="1:11">
      <c r="A505" s="147">
        <f>100000+B505*ID규칙_보상_그룹_단위+C505*ID규칙_요일_단위+COUNTIFS($B$4:B505,B505,$C$4:C505,C505)</f>
        <v>101914</v>
      </c>
      <c r="B505" s="65">
        <v>19</v>
      </c>
      <c r="C505" s="147">
        <v>0</v>
      </c>
      <c r="D505" s="147">
        <v>106324</v>
      </c>
      <c r="E505" s="147">
        <f>COUNTIF($B$4:B505,B505)</f>
        <v>14</v>
      </c>
      <c r="F505" s="147">
        <v>1</v>
      </c>
      <c r="G505" s="147">
        <v>72</v>
      </c>
      <c r="H505" s="147">
        <v>333</v>
      </c>
      <c r="I505" s="59" t="str">
        <f>IFERROR(VLOOKUP(D505,ITEM!A:B,2,0)&amp;" X"&amp;F505,"아이템값 없음")</f>
        <v>무인의 붉은 꽃 X1</v>
      </c>
      <c r="J505" s="5" t="s">
        <v>34</v>
      </c>
      <c r="K505" s="147" t="s">
        <v>745</v>
      </c>
    </row>
    <row r="506" spans="1:11">
      <c r="A506" s="147">
        <f>100000+B506*ID규칙_보상_그룹_단위+C506*ID규칙_요일_단위+COUNTIFS($B$4:B506,B506,$C$4:C506,C506)</f>
        <v>101915</v>
      </c>
      <c r="B506" s="65">
        <v>19</v>
      </c>
      <c r="C506" s="147">
        <v>0</v>
      </c>
      <c r="D506" s="147">
        <v>107324</v>
      </c>
      <c r="E506" s="147">
        <f>COUNTIF($B$4:B506,B506)</f>
        <v>15</v>
      </c>
      <c r="F506" s="147">
        <v>1</v>
      </c>
      <c r="G506" s="147">
        <v>72</v>
      </c>
      <c r="H506" s="147">
        <v>333</v>
      </c>
      <c r="I506" s="59" t="str">
        <f>IFERROR(VLOOKUP(D506,ITEM!A:B,2,0)&amp;" X"&amp;F506,"아이템값 없음")</f>
        <v>무인의 깃털장식 X1</v>
      </c>
      <c r="J506" s="5" t="s">
        <v>34</v>
      </c>
      <c r="K506" s="147" t="s">
        <v>745</v>
      </c>
    </row>
    <row r="507" spans="1:11">
      <c r="A507" s="147">
        <f>100000+B507*ID규칙_보상_그룹_단위+C507*ID규칙_요일_단위+COUNTIFS($B$4:B507,B507,$C$4:C507,C507)</f>
        <v>101916</v>
      </c>
      <c r="B507" s="65">
        <v>19</v>
      </c>
      <c r="C507" s="147">
        <v>0</v>
      </c>
      <c r="D507" s="147">
        <v>108324</v>
      </c>
      <c r="E507" s="147">
        <f>COUNTIF($B$4:B507,B507)</f>
        <v>16</v>
      </c>
      <c r="F507" s="147">
        <v>1</v>
      </c>
      <c r="G507" s="147">
        <v>72</v>
      </c>
      <c r="H507" s="147">
        <v>333</v>
      </c>
      <c r="I507" s="59" t="str">
        <f>IFERROR(VLOOKUP(D507,ITEM!A:B,2,0)&amp;" X"&amp;F507,"아이템값 없음")</f>
        <v>무인의 물시계 X1</v>
      </c>
      <c r="J507" s="5" t="s">
        <v>34</v>
      </c>
      <c r="K507" s="147" t="s">
        <v>745</v>
      </c>
    </row>
    <row r="508" spans="1:11">
      <c r="A508" s="147">
        <f>100000+B508*ID규칙_보상_그룹_단위+C508*ID규칙_요일_단위+COUNTIFS($B$4:B508,B508,$C$4:C508,C508)</f>
        <v>101917</v>
      </c>
      <c r="B508" s="65">
        <v>19</v>
      </c>
      <c r="C508" s="147">
        <v>0</v>
      </c>
      <c r="D508" s="147">
        <v>109324</v>
      </c>
      <c r="E508" s="147">
        <f>COUNTIF($B$4:B508,B508)</f>
        <v>17</v>
      </c>
      <c r="F508" s="147">
        <v>1</v>
      </c>
      <c r="G508" s="147">
        <v>72</v>
      </c>
      <c r="H508" s="147">
        <v>333</v>
      </c>
      <c r="I508" s="59" t="str">
        <f>IFERROR(VLOOKUP(D508,ITEM!A:B,2,0)&amp;" X"&amp;F508,"아이템값 없음")</f>
        <v>무인의 술잔 X1</v>
      </c>
      <c r="J508" s="5" t="s">
        <v>34</v>
      </c>
      <c r="K508" s="147" t="s">
        <v>745</v>
      </c>
    </row>
    <row r="509" spans="1:11">
      <c r="A509" s="147">
        <f>100000+B509*ID규칙_보상_그룹_단위+C509*ID규칙_요일_단위+COUNTIFS($B$4:B509,B509,$C$4:C509,C509)</f>
        <v>101918</v>
      </c>
      <c r="B509" s="65">
        <v>19</v>
      </c>
      <c r="C509" s="147">
        <v>0</v>
      </c>
      <c r="D509" s="147">
        <v>110324</v>
      </c>
      <c r="E509" s="147">
        <f>COUNTIF($B$4:B509,B509)</f>
        <v>18</v>
      </c>
      <c r="F509" s="147">
        <v>1</v>
      </c>
      <c r="G509" s="147">
        <v>72</v>
      </c>
      <c r="H509" s="147">
        <v>333</v>
      </c>
      <c r="I509" s="59" t="str">
        <f>IFERROR(VLOOKUP(D509,ITEM!A:B,2,0)&amp;" X"&amp;F509,"아이템값 없음")</f>
        <v>무인의 두건 X1</v>
      </c>
      <c r="J509" s="5" t="s">
        <v>34</v>
      </c>
      <c r="K509" s="147" t="s">
        <v>745</v>
      </c>
    </row>
    <row r="510" spans="1:11">
      <c r="A510" s="147">
        <f>100000+B510*ID규칙_보상_그룹_단위+C510*ID규칙_요일_단위+COUNTIFS($B$4:B510,B510,$C$4:C510,C510)</f>
        <v>101919</v>
      </c>
      <c r="B510" s="65">
        <v>19</v>
      </c>
      <c r="C510" s="147">
        <v>0</v>
      </c>
      <c r="D510" s="147">
        <v>106425</v>
      </c>
      <c r="E510" s="147">
        <f>COUNTIF($B$4:B510,B510)</f>
        <v>19</v>
      </c>
      <c r="F510" s="147">
        <v>1</v>
      </c>
      <c r="G510" s="147">
        <v>72</v>
      </c>
      <c r="H510" s="147">
        <v>333</v>
      </c>
      <c r="I510" s="59" t="str">
        <f>IFERROR(VLOOKUP(D510,ITEM!A:B,2,0)&amp;" X"&amp;F510,"아이템값 없음")</f>
        <v>무인의 붉은 꽃 X1</v>
      </c>
      <c r="J510" s="5" t="s">
        <v>34</v>
      </c>
      <c r="K510" s="147" t="s">
        <v>745</v>
      </c>
    </row>
    <row r="511" spans="1:11">
      <c r="A511" s="147">
        <f>100000+B511*ID규칙_보상_그룹_단위+C511*ID규칙_요일_단위+COUNTIFS($B$4:B511,B511,$C$4:C511,C511)</f>
        <v>101920</v>
      </c>
      <c r="B511" s="65">
        <v>19</v>
      </c>
      <c r="C511" s="147">
        <v>0</v>
      </c>
      <c r="D511" s="147">
        <v>107425</v>
      </c>
      <c r="E511" s="147">
        <f>COUNTIF($B$4:B511,B511)</f>
        <v>20</v>
      </c>
      <c r="F511" s="147">
        <v>1</v>
      </c>
      <c r="G511" s="147">
        <v>72</v>
      </c>
      <c r="H511" s="147">
        <v>333</v>
      </c>
      <c r="I511" s="59" t="str">
        <f>IFERROR(VLOOKUP(D511,ITEM!A:B,2,0)&amp;" X"&amp;F511,"아이템값 없음")</f>
        <v>무인의 깃털장식 X1</v>
      </c>
      <c r="J511" s="5" t="s">
        <v>34</v>
      </c>
      <c r="K511" s="147" t="s">
        <v>745</v>
      </c>
    </row>
    <row r="512" spans="1:11">
      <c r="A512" s="147">
        <f>100000+B512*ID규칙_보상_그룹_단위+C512*ID규칙_요일_단위+COUNTIFS($B$4:B512,B512,$C$4:C512,C512)</f>
        <v>101921</v>
      </c>
      <c r="B512" s="65">
        <v>19</v>
      </c>
      <c r="C512" s="147">
        <v>0</v>
      </c>
      <c r="D512" s="147">
        <v>108425</v>
      </c>
      <c r="E512" s="147">
        <f>COUNTIF($B$4:B512,B512)</f>
        <v>21</v>
      </c>
      <c r="F512" s="147">
        <v>1</v>
      </c>
      <c r="G512" s="147">
        <v>72</v>
      </c>
      <c r="H512" s="147">
        <v>333</v>
      </c>
      <c r="I512" s="59" t="str">
        <f>IFERROR(VLOOKUP(D512,ITEM!A:B,2,0)&amp;" X"&amp;F512,"아이템값 없음")</f>
        <v>무인의 물시계 X1</v>
      </c>
      <c r="J512" s="5" t="s">
        <v>34</v>
      </c>
      <c r="K512" s="147" t="s">
        <v>745</v>
      </c>
    </row>
    <row r="513" spans="1:11">
      <c r="A513" s="147">
        <f>100000+B513*ID규칙_보상_그룹_단위+C513*ID규칙_요일_단위+COUNTIFS($B$4:B513,B513,$C$4:C513,C513)</f>
        <v>101922</v>
      </c>
      <c r="B513" s="65">
        <v>19</v>
      </c>
      <c r="C513" s="147">
        <v>0</v>
      </c>
      <c r="D513" s="147">
        <v>109425</v>
      </c>
      <c r="E513" s="147">
        <f>COUNTIF($B$4:B513,B513)</f>
        <v>22</v>
      </c>
      <c r="F513" s="147">
        <v>1</v>
      </c>
      <c r="G513" s="147">
        <v>72</v>
      </c>
      <c r="H513" s="147">
        <v>333</v>
      </c>
      <c r="I513" s="59" t="str">
        <f>IFERROR(VLOOKUP(D513,ITEM!A:B,2,0)&amp;" X"&amp;F513,"아이템값 없음")</f>
        <v>무인의 술잔 X1</v>
      </c>
      <c r="J513" s="5" t="s">
        <v>34</v>
      </c>
      <c r="K513" s="147" t="s">
        <v>745</v>
      </c>
    </row>
    <row r="514" spans="1:11">
      <c r="A514" s="147">
        <f>100000+B514*ID규칙_보상_그룹_단위+C514*ID규칙_요일_단위+COUNTIFS($B$4:B514,B514,$C$4:C514,C514)</f>
        <v>101923</v>
      </c>
      <c r="B514" s="65">
        <v>19</v>
      </c>
      <c r="C514" s="147">
        <v>0</v>
      </c>
      <c r="D514" s="147">
        <v>110425</v>
      </c>
      <c r="E514" s="147">
        <f>COUNTIF($B$4:B514,B514)</f>
        <v>23</v>
      </c>
      <c r="F514" s="147">
        <v>1</v>
      </c>
      <c r="G514" s="147">
        <v>72</v>
      </c>
      <c r="H514" s="147">
        <v>333</v>
      </c>
      <c r="I514" s="59" t="str">
        <f>IFERROR(VLOOKUP(D514,ITEM!A:B,2,0)&amp;" X"&amp;F514,"아이템값 없음")</f>
        <v>무인의 두건 X1</v>
      </c>
      <c r="J514" s="5" t="s">
        <v>34</v>
      </c>
      <c r="K514" s="147" t="s">
        <v>745</v>
      </c>
    </row>
    <row r="515" spans="1:11">
      <c r="A515" s="147">
        <f>100000+B515*ID규칙_보상_그룹_단위+C515*ID규칙_요일_단위+COUNTIFS($B$4:B515,B515,$C$4:C515,C515)</f>
        <v>101924</v>
      </c>
      <c r="B515" s="65">
        <v>19</v>
      </c>
      <c r="C515" s="147">
        <v>0</v>
      </c>
      <c r="D515" s="147">
        <v>106446</v>
      </c>
      <c r="E515" s="147">
        <f>COUNTIF($B$4:B515,B515)</f>
        <v>24</v>
      </c>
      <c r="F515" s="147">
        <v>1</v>
      </c>
      <c r="G515" s="147">
        <v>72</v>
      </c>
      <c r="H515" s="147">
        <v>333</v>
      </c>
      <c r="I515" s="59" t="str">
        <f>IFERROR(VLOOKUP(D515,ITEM!A:B,2,0)&amp;" X"&amp;F515,"아이템값 없음")</f>
        <v>마녀의 염화꽃 X1</v>
      </c>
      <c r="J515" s="5" t="s">
        <v>34</v>
      </c>
      <c r="K515" s="147" t="s">
        <v>745</v>
      </c>
    </row>
    <row r="516" spans="1:11">
      <c r="A516" s="147">
        <f>100000+B516*ID규칙_보상_그룹_단위+C516*ID규칙_요일_단위+COUNTIFS($B$4:B516,B516,$C$4:C516,C516)</f>
        <v>101925</v>
      </c>
      <c r="B516" s="65">
        <v>19</v>
      </c>
      <c r="C516" s="147">
        <v>0</v>
      </c>
      <c r="D516" s="147">
        <v>107446</v>
      </c>
      <c r="E516" s="147">
        <f>COUNTIF($B$4:B516,B516)</f>
        <v>25</v>
      </c>
      <c r="F516" s="147">
        <v>1</v>
      </c>
      <c r="G516" s="147">
        <v>72</v>
      </c>
      <c r="H516" s="147">
        <v>333</v>
      </c>
      <c r="I516" s="59" t="str">
        <f>IFERROR(VLOOKUP(D516,ITEM!A:B,2,0)&amp;" X"&amp;F516,"아이템값 없음")</f>
        <v>마녀의 불타는 깃털 X1</v>
      </c>
      <c r="J516" s="5" t="s">
        <v>34</v>
      </c>
      <c r="K516" s="147" t="s">
        <v>745</v>
      </c>
    </row>
    <row r="517" spans="1:11">
      <c r="A517" s="147">
        <f>100000+B517*ID규칙_보상_그룹_단위+C517*ID규칙_요일_단위+COUNTIFS($B$4:B517,B517,$C$4:C517,C517)</f>
        <v>101926</v>
      </c>
      <c r="B517" s="65">
        <v>19</v>
      </c>
      <c r="C517" s="147">
        <v>0</v>
      </c>
      <c r="D517" s="147">
        <v>108446</v>
      </c>
      <c r="E517" s="147">
        <f>COUNTIF($B$4:B517,B517)</f>
        <v>26</v>
      </c>
      <c r="F517" s="147">
        <v>1</v>
      </c>
      <c r="G517" s="147">
        <v>72</v>
      </c>
      <c r="H517" s="147">
        <v>333</v>
      </c>
      <c r="I517" s="59" t="str">
        <f>IFERROR(VLOOKUP(D517,ITEM!A:B,2,0)&amp;" X"&amp;F517,"아이템값 없음")</f>
        <v>마녀의 파멸의 시간 X1</v>
      </c>
      <c r="J517" s="5" t="s">
        <v>34</v>
      </c>
      <c r="K517" s="147" t="s">
        <v>745</v>
      </c>
    </row>
    <row r="518" spans="1:11">
      <c r="A518" s="147">
        <f>100000+B518*ID규칙_보상_그룹_단위+C518*ID규칙_요일_단위+COUNTIFS($B$4:B518,B518,$C$4:C518,C518)</f>
        <v>101927</v>
      </c>
      <c r="B518" s="65">
        <v>19</v>
      </c>
      <c r="C518" s="147">
        <v>0</v>
      </c>
      <c r="D518" s="147">
        <v>109446</v>
      </c>
      <c r="E518" s="147">
        <f>COUNTIF($B$4:B518,B518)</f>
        <v>27</v>
      </c>
      <c r="F518" s="147">
        <v>1</v>
      </c>
      <c r="G518" s="147">
        <v>72</v>
      </c>
      <c r="H518" s="147">
        <v>333</v>
      </c>
      <c r="I518" s="59" t="str">
        <f>IFERROR(VLOOKUP(D518,ITEM!A:B,2,0)&amp;" X"&amp;F518,"아이템값 없음")</f>
        <v>마녀 마음 속의 불꽃 X1</v>
      </c>
      <c r="J518" s="5" t="s">
        <v>34</v>
      </c>
      <c r="K518" s="147" t="s">
        <v>745</v>
      </c>
    </row>
    <row r="519" spans="1:11">
      <c r="A519" s="147">
        <f>100000+B519*ID규칙_보상_그룹_단위+C519*ID규칙_요일_단위+COUNTIFS($B$4:B519,B519,$C$4:C519,C519)</f>
        <v>101928</v>
      </c>
      <c r="B519" s="65">
        <v>19</v>
      </c>
      <c r="C519" s="147">
        <v>0</v>
      </c>
      <c r="D519" s="147">
        <v>110454</v>
      </c>
      <c r="E519" s="147">
        <f>COUNTIF($B$4:B519,B519)</f>
        <v>28</v>
      </c>
      <c r="F519" s="147">
        <v>1</v>
      </c>
      <c r="G519" s="147">
        <v>72</v>
      </c>
      <c r="H519" s="147">
        <v>333</v>
      </c>
      <c r="I519" s="59" t="str">
        <f>IFERROR(VLOOKUP(D519,ITEM!A:B,2,0)&amp;" X"&amp;F519,"아이템값 없음")</f>
        <v>불타오르는 마녀 모자 X1</v>
      </c>
      <c r="J519" s="5" t="s">
        <v>34</v>
      </c>
      <c r="K519" s="147" t="s">
        <v>745</v>
      </c>
    </row>
    <row r="520" spans="1:11">
      <c r="A520" s="147">
        <f>100000+B520*ID규칙_보상_그룹_단위+C520*ID규칙_요일_단위+COUNTIFS($B$4:B520,B520,$C$4:C520,C520)</f>
        <v>101929</v>
      </c>
      <c r="B520" s="65">
        <v>19</v>
      </c>
      <c r="C520" s="147">
        <v>0</v>
      </c>
      <c r="D520" s="147">
        <v>106448</v>
      </c>
      <c r="E520" s="147">
        <f>COUNTIF($B$4:B520,B520)</f>
        <v>29</v>
      </c>
      <c r="F520" s="147">
        <v>1</v>
      </c>
      <c r="G520" s="147">
        <v>72</v>
      </c>
      <c r="H520" s="147">
        <v>333</v>
      </c>
      <c r="I520" s="59" t="str">
        <f>IFERROR(VLOOKUP(D520,ITEM!A:B,2,0)&amp;" X"&amp;F520,"아이템값 없음")</f>
        <v>불 위를 걷는 자의 결단 X1</v>
      </c>
      <c r="J520" s="5" t="s">
        <v>34</v>
      </c>
      <c r="K520" s="147" t="s">
        <v>745</v>
      </c>
    </row>
    <row r="521" spans="1:11">
      <c r="A521" s="147">
        <f>100000+B521*ID규칙_보상_그룹_단위+C521*ID규칙_요일_단위+COUNTIFS($B$4:B521,B521,$C$4:C521,C521)</f>
        <v>101930</v>
      </c>
      <c r="B521" s="65">
        <v>19</v>
      </c>
      <c r="C521" s="147">
        <v>0</v>
      </c>
      <c r="D521" s="147">
        <v>107448</v>
      </c>
      <c r="E521" s="147">
        <f>COUNTIF($B$4:B521,B521)</f>
        <v>30</v>
      </c>
      <c r="F521" s="147">
        <v>1</v>
      </c>
      <c r="G521" s="147">
        <v>72</v>
      </c>
      <c r="H521" s="147">
        <v>333</v>
      </c>
      <c r="I521" s="59" t="str">
        <f>IFERROR(VLOOKUP(D521,ITEM!A:B,2,0)&amp;" X"&amp;F521,"아이템값 없음")</f>
        <v>불 위를 걷는 자의 해탈 X1</v>
      </c>
      <c r="J521" s="5" t="s">
        <v>34</v>
      </c>
      <c r="K521" s="147" t="s">
        <v>745</v>
      </c>
    </row>
    <row r="522" spans="1:11">
      <c r="A522" s="147">
        <f>100000+B522*ID규칙_보상_그룹_단위+C522*ID규칙_요일_단위+COUNTIFS($B$4:B522,B522,$C$4:C522,C522)</f>
        <v>101931</v>
      </c>
      <c r="B522" s="65">
        <v>19</v>
      </c>
      <c r="C522" s="147">
        <v>0</v>
      </c>
      <c r="D522" s="147">
        <v>108448</v>
      </c>
      <c r="E522" s="147">
        <f>COUNTIF($B$4:B522,B522)</f>
        <v>31</v>
      </c>
      <c r="F522" s="147">
        <v>1</v>
      </c>
      <c r="G522" s="147">
        <v>72</v>
      </c>
      <c r="H522" s="147">
        <v>333</v>
      </c>
      <c r="I522" s="59" t="str">
        <f>IFERROR(VLOOKUP(D522,ITEM!A:B,2,0)&amp;" X"&amp;F522,"아이템값 없음")</f>
        <v>불 위를 걷는 자의 시련 X1</v>
      </c>
      <c r="J522" s="5" t="s">
        <v>34</v>
      </c>
      <c r="K522" s="147" t="s">
        <v>745</v>
      </c>
    </row>
    <row r="523" spans="1:11">
      <c r="A523" s="147">
        <f>100000+B523*ID규칙_보상_그룹_단위+C523*ID규칙_요일_단위+COUNTIFS($B$4:B523,B523,$C$4:C523,C523)</f>
        <v>101932</v>
      </c>
      <c r="B523" s="65">
        <v>19</v>
      </c>
      <c r="C523" s="147">
        <v>0</v>
      </c>
      <c r="D523" s="147">
        <v>109448</v>
      </c>
      <c r="E523" s="147">
        <f>COUNTIF($B$4:B523,B523)</f>
        <v>32</v>
      </c>
      <c r="F523" s="147">
        <v>1</v>
      </c>
      <c r="G523" s="147">
        <v>72</v>
      </c>
      <c r="H523" s="147">
        <v>333</v>
      </c>
      <c r="I523" s="59" t="str">
        <f>IFERROR(VLOOKUP(D523,ITEM!A:B,2,0)&amp;" X"&amp;F523,"아이템값 없음")</f>
        <v>불 위를 걷는 자의 깨달음 X1</v>
      </c>
      <c r="J523" s="5" t="s">
        <v>34</v>
      </c>
      <c r="K523" s="147" t="s">
        <v>745</v>
      </c>
    </row>
    <row r="524" spans="1:11">
      <c r="A524" s="147">
        <f>100000+B524*ID규칙_보상_그룹_단위+C524*ID규칙_요일_단위+COUNTIFS($B$4:B524,B524,$C$4:C524,C524)</f>
        <v>101933</v>
      </c>
      <c r="B524" s="65">
        <v>19</v>
      </c>
      <c r="C524" s="147">
        <v>0</v>
      </c>
      <c r="D524" s="147">
        <v>110456</v>
      </c>
      <c r="E524" s="147">
        <f>COUNTIF($B$4:B524,B524)</f>
        <v>33</v>
      </c>
      <c r="F524" s="147">
        <v>1</v>
      </c>
      <c r="G524" s="147">
        <v>72</v>
      </c>
      <c r="H524" s="147">
        <v>333</v>
      </c>
      <c r="I524" s="59" t="str">
        <f>IFERROR(VLOOKUP(D524,ITEM!A:B,2,0)&amp;" X"&amp;F524,"아이템값 없음")</f>
        <v>불 위를 걷는 자의 지혜 X1</v>
      </c>
      <c r="J524" s="5" t="s">
        <v>34</v>
      </c>
      <c r="K524" s="147" t="s">
        <v>745</v>
      </c>
    </row>
    <row r="525" spans="1:11">
      <c r="A525" s="147">
        <f>100000+B525*ID규칙_보상_그룹_단위+C525*ID규칙_요일_단위+COUNTIFS($B$4:B525,B525,$C$4:C525,C525)</f>
        <v>102001</v>
      </c>
      <c r="B525" s="65">
        <v>20</v>
      </c>
      <c r="C525" s="147">
        <v>0</v>
      </c>
      <c r="D525" s="147">
        <v>103301</v>
      </c>
      <c r="E525" s="147">
        <f>COUNTIF($B$4:B525,B525)</f>
        <v>1</v>
      </c>
      <c r="F525" s="147">
        <v>100</v>
      </c>
      <c r="G525" s="147">
        <v>73</v>
      </c>
      <c r="H525" s="147">
        <v>10000</v>
      </c>
      <c r="I525" s="59" t="str">
        <f>IFERROR(VLOOKUP(D525,ITEM!A:B,2,0)&amp;" X"&amp;F525,"아이템값 없음")</f>
        <v>모라 X100</v>
      </c>
      <c r="J525" s="5" t="s">
        <v>35</v>
      </c>
      <c r="K525" s="147" t="s">
        <v>745</v>
      </c>
    </row>
    <row r="526" spans="1:11">
      <c r="A526" s="147">
        <f>100000+B526*ID규칙_보상_그룹_단위+C526*ID규칙_요일_단위+COUNTIFS($B$4:B526,B526,$C$4:C526,C526)</f>
        <v>102002</v>
      </c>
      <c r="B526" s="65">
        <v>20</v>
      </c>
      <c r="C526" s="147">
        <v>0</v>
      </c>
      <c r="D526" s="147">
        <v>102301</v>
      </c>
      <c r="E526" s="147">
        <f>COUNTIF($B$4:B526,B526)</f>
        <v>2</v>
      </c>
      <c r="F526" s="147">
        <v>2025</v>
      </c>
      <c r="G526" s="147">
        <v>74</v>
      </c>
      <c r="H526" s="147">
        <v>10000</v>
      </c>
      <c r="I526" s="59" t="str">
        <f>IFERROR(VLOOKUP(D526,ITEM!A:B,2,0)&amp;" X"&amp;F526,"아이템값 없음")</f>
        <v>모험 경력 X2025</v>
      </c>
      <c r="J526" s="5" t="s">
        <v>35</v>
      </c>
      <c r="K526" s="147" t="s">
        <v>745</v>
      </c>
    </row>
    <row r="527" spans="1:11">
      <c r="A527" s="147">
        <f>100000+B527*ID규칙_보상_그룹_단위+C527*ID규칙_요일_단위+COUNTIFS($B$4:B527,B527,$C$4:C527,C527)</f>
        <v>102003</v>
      </c>
      <c r="B527" s="65">
        <v>20</v>
      </c>
      <c r="C527" s="147">
        <v>0</v>
      </c>
      <c r="D527" s="147">
        <v>105301</v>
      </c>
      <c r="E527" s="147">
        <f>COUNTIF($B$4:B527,B527)</f>
        <v>3</v>
      </c>
      <c r="F527" s="147">
        <v>20</v>
      </c>
      <c r="G527" s="147">
        <v>75</v>
      </c>
      <c r="H527" s="147">
        <v>10000</v>
      </c>
      <c r="I527" s="59" t="str">
        <f>IFERROR(VLOOKUP(D527,ITEM!A:B,2,0)&amp;" X"&amp;F527,"아이템값 없음")</f>
        <v>호감도 경험치 X20</v>
      </c>
      <c r="J527" s="5" t="s">
        <v>35</v>
      </c>
      <c r="K527" s="147" t="s">
        <v>745</v>
      </c>
    </row>
    <row r="528" spans="1:11">
      <c r="A528" s="147">
        <f>100000+B528*ID규칙_보상_그룹_단위+C528*ID규칙_요일_단위+COUNTIFS($B$4:B528,B528,$C$4:C528,C528)</f>
        <v>102004</v>
      </c>
      <c r="B528" s="65">
        <v>20</v>
      </c>
      <c r="C528" s="147">
        <v>0</v>
      </c>
      <c r="D528" s="147">
        <v>106320</v>
      </c>
      <c r="E528" s="147">
        <f>COUNTIF($B$4:B528,B528)</f>
        <v>4</v>
      </c>
      <c r="F528" s="147">
        <v>1</v>
      </c>
      <c r="G528" s="147">
        <v>76</v>
      </c>
      <c r="H528" s="147">
        <v>334</v>
      </c>
      <c r="I528" s="59" t="str">
        <f>IFERROR(VLOOKUP(D528,ITEM!A:B,2,0)&amp;" X"&amp;F528,"아이템값 없음")</f>
        <v>수호의 꽃 X1</v>
      </c>
      <c r="J528" s="5" t="s">
        <v>35</v>
      </c>
      <c r="K528" s="147" t="s">
        <v>745</v>
      </c>
    </row>
    <row r="529" spans="1:11">
      <c r="A529" s="147">
        <f>100000+B529*ID규칙_보상_그룹_단위+C529*ID규칙_요일_단위+COUNTIFS($B$4:B529,B529,$C$4:C529,C529)</f>
        <v>102005</v>
      </c>
      <c r="B529" s="65">
        <v>20</v>
      </c>
      <c r="C529" s="147">
        <v>0</v>
      </c>
      <c r="D529" s="147">
        <v>107320</v>
      </c>
      <c r="E529" s="147">
        <f>COUNTIF($B$4:B529,B529)</f>
        <v>5</v>
      </c>
      <c r="F529" s="147">
        <v>1</v>
      </c>
      <c r="G529" s="147">
        <v>76</v>
      </c>
      <c r="H529" s="147">
        <v>334</v>
      </c>
      <c r="I529" s="59" t="str">
        <f>IFERROR(VLOOKUP(D529,ITEM!A:B,2,0)&amp;" X"&amp;F529,"아이템값 없음")</f>
        <v>수호의 인장 X1</v>
      </c>
      <c r="J529" s="5" t="s">
        <v>35</v>
      </c>
      <c r="K529" s="147" t="s">
        <v>745</v>
      </c>
    </row>
    <row r="530" spans="1:11">
      <c r="A530" s="147">
        <f>100000+B530*ID규칙_보상_그룹_단위+C530*ID규칙_요일_단위+COUNTIFS($B$4:B530,B530,$C$4:C530,C530)</f>
        <v>102006</v>
      </c>
      <c r="B530" s="65">
        <v>20</v>
      </c>
      <c r="C530" s="147">
        <v>0</v>
      </c>
      <c r="D530" s="147">
        <v>108320</v>
      </c>
      <c r="E530" s="147">
        <f>COUNTIF($B$4:B530,B530)</f>
        <v>6</v>
      </c>
      <c r="F530" s="147">
        <v>1</v>
      </c>
      <c r="G530" s="147">
        <v>76</v>
      </c>
      <c r="H530" s="147">
        <v>334</v>
      </c>
      <c r="I530" s="59" t="str">
        <f>IFERROR(VLOOKUP(D530,ITEM!A:B,2,0)&amp;" X"&amp;F530,"아이템값 없음")</f>
        <v>수호의 탁상시계 X1</v>
      </c>
      <c r="J530" s="5" t="s">
        <v>35</v>
      </c>
      <c r="K530" s="147" t="s">
        <v>745</v>
      </c>
    </row>
    <row r="531" spans="1:11">
      <c r="A531" s="147">
        <f>100000+B531*ID규칙_보상_그룹_단위+C531*ID규칙_요일_단위+COUNTIFS($B$4:B531,B531,$C$4:C531,C531)</f>
        <v>102007</v>
      </c>
      <c r="B531" s="65">
        <v>20</v>
      </c>
      <c r="C531" s="147">
        <v>0</v>
      </c>
      <c r="D531" s="147">
        <v>109320</v>
      </c>
      <c r="E531" s="147">
        <f>COUNTIF($B$4:B531,B531)</f>
        <v>7</v>
      </c>
      <c r="F531" s="147">
        <v>1</v>
      </c>
      <c r="G531" s="147">
        <v>76</v>
      </c>
      <c r="H531" s="147">
        <v>334</v>
      </c>
      <c r="I531" s="59" t="str">
        <f>IFERROR(VLOOKUP(D531,ITEM!A:B,2,0)&amp;" X"&amp;F531,"아이템값 없음")</f>
        <v>수호의 잔 X1</v>
      </c>
      <c r="J531" s="5" t="s">
        <v>35</v>
      </c>
      <c r="K531" s="147" t="s">
        <v>745</v>
      </c>
    </row>
    <row r="532" spans="1:11">
      <c r="A532" s="147">
        <f>100000+B532*ID규칙_보상_그룹_단위+C532*ID규칙_요일_단위+COUNTIFS($B$4:B532,B532,$C$4:C532,C532)</f>
        <v>102008</v>
      </c>
      <c r="B532" s="65">
        <v>20</v>
      </c>
      <c r="C532" s="147">
        <v>0</v>
      </c>
      <c r="D532" s="147">
        <v>110320</v>
      </c>
      <c r="E532" s="147">
        <f>COUNTIF($B$4:B532,B532)</f>
        <v>8</v>
      </c>
      <c r="F532" s="147">
        <v>1</v>
      </c>
      <c r="G532" s="147">
        <v>76</v>
      </c>
      <c r="H532" s="147">
        <v>334</v>
      </c>
      <c r="I532" s="59" t="str">
        <f>IFERROR(VLOOKUP(D532,ITEM!A:B,2,0)&amp;" X"&amp;F532,"아이템값 없음")</f>
        <v>수호의 띠 X1</v>
      </c>
      <c r="J532" s="5" t="s">
        <v>35</v>
      </c>
      <c r="K532" s="147" t="s">
        <v>745</v>
      </c>
    </row>
    <row r="533" spans="1:11">
      <c r="A533" s="147">
        <f>100000+B533*ID규칙_보상_그룹_단위+C533*ID규칙_요일_단위+COUNTIFS($B$4:B533,B533,$C$4:C533,C533)</f>
        <v>102009</v>
      </c>
      <c r="B533" s="65">
        <v>20</v>
      </c>
      <c r="C533" s="147">
        <v>0</v>
      </c>
      <c r="D533" s="147">
        <v>106421</v>
      </c>
      <c r="E533" s="147">
        <f>COUNTIF($B$4:B533,B533)</f>
        <v>9</v>
      </c>
      <c r="F533" s="147">
        <v>1</v>
      </c>
      <c r="G533" s="147">
        <v>76</v>
      </c>
      <c r="H533" s="147">
        <v>334</v>
      </c>
      <c r="I533" s="59" t="str">
        <f>IFERROR(VLOOKUP(D533,ITEM!A:B,2,0)&amp;" X"&amp;F533,"아이템값 없음")</f>
        <v>수호의 꽃 X1</v>
      </c>
      <c r="J533" s="5" t="s">
        <v>35</v>
      </c>
      <c r="K533" s="147" t="s">
        <v>745</v>
      </c>
    </row>
    <row r="534" spans="1:11">
      <c r="A534" s="147">
        <f>100000+B534*ID규칙_보상_그룹_단위+C534*ID규칙_요일_단위+COUNTIFS($B$4:B534,B534,$C$4:C534,C534)</f>
        <v>102010</v>
      </c>
      <c r="B534" s="65">
        <v>20</v>
      </c>
      <c r="C534" s="147">
        <v>0</v>
      </c>
      <c r="D534" s="147">
        <v>107421</v>
      </c>
      <c r="E534" s="147">
        <f>COUNTIF($B$4:B534,B534)</f>
        <v>10</v>
      </c>
      <c r="F534" s="147">
        <v>1</v>
      </c>
      <c r="G534" s="147">
        <v>76</v>
      </c>
      <c r="H534" s="147">
        <v>334</v>
      </c>
      <c r="I534" s="59" t="str">
        <f>IFERROR(VLOOKUP(D534,ITEM!A:B,2,0)&amp;" X"&amp;F534,"아이템값 없음")</f>
        <v>수호의 인장 X1</v>
      </c>
      <c r="J534" s="5" t="s">
        <v>35</v>
      </c>
      <c r="K534" s="147" t="s">
        <v>745</v>
      </c>
    </row>
    <row r="535" spans="1:11">
      <c r="A535" s="147">
        <f>100000+B535*ID규칙_보상_그룹_단위+C535*ID규칙_요일_단위+COUNTIFS($B$4:B535,B535,$C$4:C535,C535)</f>
        <v>102011</v>
      </c>
      <c r="B535" s="65">
        <v>20</v>
      </c>
      <c r="C535" s="147">
        <v>0</v>
      </c>
      <c r="D535" s="147">
        <v>108421</v>
      </c>
      <c r="E535" s="147">
        <f>COUNTIF($B$4:B535,B535)</f>
        <v>11</v>
      </c>
      <c r="F535" s="147">
        <v>1</v>
      </c>
      <c r="G535" s="147">
        <v>76</v>
      </c>
      <c r="H535" s="147">
        <v>334</v>
      </c>
      <c r="I535" s="59" t="str">
        <f>IFERROR(VLOOKUP(D535,ITEM!A:B,2,0)&amp;" X"&amp;F535,"아이템값 없음")</f>
        <v>수호의 탁상시계 X1</v>
      </c>
      <c r="J535" s="5" t="s">
        <v>35</v>
      </c>
      <c r="K535" s="147" t="s">
        <v>745</v>
      </c>
    </row>
    <row r="536" spans="1:11">
      <c r="A536" s="147">
        <f>100000+B536*ID규칙_보상_그룹_단위+C536*ID규칙_요일_단위+COUNTIFS($B$4:B536,B536,$C$4:C536,C536)</f>
        <v>102012</v>
      </c>
      <c r="B536" s="65">
        <v>20</v>
      </c>
      <c r="C536" s="147">
        <v>0</v>
      </c>
      <c r="D536" s="147">
        <v>109421</v>
      </c>
      <c r="E536" s="147">
        <f>COUNTIF($B$4:B536,B536)</f>
        <v>12</v>
      </c>
      <c r="F536" s="147">
        <v>1</v>
      </c>
      <c r="G536" s="147">
        <v>76</v>
      </c>
      <c r="H536" s="147">
        <v>334</v>
      </c>
      <c r="I536" s="59" t="str">
        <f>IFERROR(VLOOKUP(D536,ITEM!A:B,2,0)&amp;" X"&amp;F536,"아이템값 없음")</f>
        <v>수호의 잔 X1</v>
      </c>
      <c r="J536" s="5" t="s">
        <v>35</v>
      </c>
      <c r="K536" s="147" t="s">
        <v>745</v>
      </c>
    </row>
    <row r="537" spans="1:11">
      <c r="A537" s="147">
        <f>100000+B537*ID규칙_보상_그룹_단위+C537*ID규칙_요일_단위+COUNTIFS($B$4:B537,B537,$C$4:C537,C537)</f>
        <v>102013</v>
      </c>
      <c r="B537" s="65">
        <v>20</v>
      </c>
      <c r="C537" s="147">
        <v>0</v>
      </c>
      <c r="D537" s="147">
        <v>110421</v>
      </c>
      <c r="E537" s="147">
        <f>COUNTIF($B$4:B537,B537)</f>
        <v>13</v>
      </c>
      <c r="F537" s="147">
        <v>1</v>
      </c>
      <c r="G537" s="147">
        <v>76</v>
      </c>
      <c r="H537" s="147">
        <v>334</v>
      </c>
      <c r="I537" s="59" t="str">
        <f>IFERROR(VLOOKUP(D537,ITEM!A:B,2,0)&amp;" X"&amp;F537,"아이템값 없음")</f>
        <v>수호의 띠 X1</v>
      </c>
      <c r="J537" s="5" t="s">
        <v>35</v>
      </c>
      <c r="K537" s="147" t="s">
        <v>745</v>
      </c>
    </row>
    <row r="538" spans="1:11">
      <c r="A538" s="147">
        <f>100000+B538*ID규칙_보상_그룹_단위+C538*ID규칙_요일_단위+COUNTIFS($B$4:B538,B538,$C$4:C538,C538)</f>
        <v>102014</v>
      </c>
      <c r="B538" s="65">
        <v>20</v>
      </c>
      <c r="C538" s="147">
        <v>0</v>
      </c>
      <c r="D538" s="147">
        <v>106324</v>
      </c>
      <c r="E538" s="147">
        <f>COUNTIF($B$4:B538,B538)</f>
        <v>14</v>
      </c>
      <c r="F538" s="147">
        <v>1</v>
      </c>
      <c r="G538" s="147">
        <v>76</v>
      </c>
      <c r="H538" s="147">
        <v>333</v>
      </c>
      <c r="I538" s="59" t="str">
        <f>IFERROR(VLOOKUP(D538,ITEM!A:B,2,0)&amp;" X"&amp;F538,"아이템값 없음")</f>
        <v>무인의 붉은 꽃 X1</v>
      </c>
      <c r="J538" s="5" t="s">
        <v>35</v>
      </c>
      <c r="K538" s="147" t="s">
        <v>745</v>
      </c>
    </row>
    <row r="539" spans="1:11">
      <c r="A539" s="147">
        <f>100000+B539*ID규칙_보상_그룹_단위+C539*ID규칙_요일_단위+COUNTIFS($B$4:B539,B539,$C$4:C539,C539)</f>
        <v>102015</v>
      </c>
      <c r="B539" s="65">
        <v>20</v>
      </c>
      <c r="C539" s="147">
        <v>0</v>
      </c>
      <c r="D539" s="147">
        <v>107324</v>
      </c>
      <c r="E539" s="147">
        <f>COUNTIF($B$4:B539,B539)</f>
        <v>15</v>
      </c>
      <c r="F539" s="147">
        <v>1</v>
      </c>
      <c r="G539" s="147">
        <v>76</v>
      </c>
      <c r="H539" s="147">
        <v>333</v>
      </c>
      <c r="I539" s="59" t="str">
        <f>IFERROR(VLOOKUP(D539,ITEM!A:B,2,0)&amp;" X"&amp;F539,"아이템값 없음")</f>
        <v>무인의 깃털장식 X1</v>
      </c>
      <c r="J539" s="5" t="s">
        <v>35</v>
      </c>
      <c r="K539" s="147" t="s">
        <v>745</v>
      </c>
    </row>
    <row r="540" spans="1:11">
      <c r="A540" s="147">
        <f>100000+B540*ID규칙_보상_그룹_단위+C540*ID규칙_요일_단위+COUNTIFS($B$4:B540,B540,$C$4:C540,C540)</f>
        <v>102016</v>
      </c>
      <c r="B540" s="65">
        <v>20</v>
      </c>
      <c r="C540" s="147">
        <v>0</v>
      </c>
      <c r="D540" s="147">
        <v>108324</v>
      </c>
      <c r="E540" s="147">
        <f>COUNTIF($B$4:B540,B540)</f>
        <v>16</v>
      </c>
      <c r="F540" s="147">
        <v>1</v>
      </c>
      <c r="G540" s="147">
        <v>76</v>
      </c>
      <c r="H540" s="147">
        <v>333</v>
      </c>
      <c r="I540" s="59" t="str">
        <f>IFERROR(VLOOKUP(D540,ITEM!A:B,2,0)&amp;" X"&amp;F540,"아이템값 없음")</f>
        <v>무인의 물시계 X1</v>
      </c>
      <c r="J540" s="5" t="s">
        <v>35</v>
      </c>
      <c r="K540" s="147" t="s">
        <v>745</v>
      </c>
    </row>
    <row r="541" spans="1:11">
      <c r="A541" s="147">
        <f>100000+B541*ID규칙_보상_그룹_단위+C541*ID규칙_요일_단위+COUNTIFS($B$4:B541,B541,$C$4:C541,C541)</f>
        <v>102017</v>
      </c>
      <c r="B541" s="65">
        <v>20</v>
      </c>
      <c r="C541" s="147">
        <v>0</v>
      </c>
      <c r="D541" s="147">
        <v>109324</v>
      </c>
      <c r="E541" s="147">
        <f>COUNTIF($B$4:B541,B541)</f>
        <v>17</v>
      </c>
      <c r="F541" s="147">
        <v>1</v>
      </c>
      <c r="G541" s="147">
        <v>76</v>
      </c>
      <c r="H541" s="147">
        <v>333</v>
      </c>
      <c r="I541" s="59" t="str">
        <f>IFERROR(VLOOKUP(D541,ITEM!A:B,2,0)&amp;" X"&amp;F541,"아이템값 없음")</f>
        <v>무인의 술잔 X1</v>
      </c>
      <c r="J541" s="5" t="s">
        <v>35</v>
      </c>
      <c r="K541" s="147" t="s">
        <v>745</v>
      </c>
    </row>
    <row r="542" spans="1:11">
      <c r="A542" s="147">
        <f>100000+B542*ID규칙_보상_그룹_단위+C542*ID규칙_요일_단위+COUNTIFS($B$4:B542,B542,$C$4:C542,C542)</f>
        <v>102018</v>
      </c>
      <c r="B542" s="65">
        <v>20</v>
      </c>
      <c r="C542" s="147">
        <v>0</v>
      </c>
      <c r="D542" s="147">
        <v>110324</v>
      </c>
      <c r="E542" s="147">
        <f>COUNTIF($B$4:B542,B542)</f>
        <v>18</v>
      </c>
      <c r="F542" s="147">
        <v>1</v>
      </c>
      <c r="G542" s="147">
        <v>76</v>
      </c>
      <c r="H542" s="147">
        <v>333</v>
      </c>
      <c r="I542" s="59" t="str">
        <f>IFERROR(VLOOKUP(D542,ITEM!A:B,2,0)&amp;" X"&amp;F542,"아이템값 없음")</f>
        <v>무인의 두건 X1</v>
      </c>
      <c r="J542" s="5" t="s">
        <v>35</v>
      </c>
      <c r="K542" s="147" t="s">
        <v>745</v>
      </c>
    </row>
    <row r="543" spans="1:11">
      <c r="A543" s="147">
        <f>100000+B543*ID규칙_보상_그룹_단위+C543*ID규칙_요일_단위+COUNTIFS($B$4:B543,B543,$C$4:C543,C543)</f>
        <v>102019</v>
      </c>
      <c r="B543" s="65">
        <v>20</v>
      </c>
      <c r="C543" s="147">
        <v>0</v>
      </c>
      <c r="D543" s="147">
        <v>106425</v>
      </c>
      <c r="E543" s="147">
        <f>COUNTIF($B$4:B543,B543)</f>
        <v>19</v>
      </c>
      <c r="F543" s="147">
        <v>1</v>
      </c>
      <c r="G543" s="147">
        <v>76</v>
      </c>
      <c r="H543" s="147">
        <v>333</v>
      </c>
      <c r="I543" s="59" t="str">
        <f>IFERROR(VLOOKUP(D543,ITEM!A:B,2,0)&amp;" X"&amp;F543,"아이템값 없음")</f>
        <v>무인의 붉은 꽃 X1</v>
      </c>
      <c r="J543" s="5" t="s">
        <v>35</v>
      </c>
      <c r="K543" s="147" t="s">
        <v>745</v>
      </c>
    </row>
    <row r="544" spans="1:11">
      <c r="A544" s="147">
        <f>100000+B544*ID규칙_보상_그룹_단위+C544*ID규칙_요일_단위+COUNTIFS($B$4:B544,B544,$C$4:C544,C544)</f>
        <v>102020</v>
      </c>
      <c r="B544" s="65">
        <v>20</v>
      </c>
      <c r="C544" s="147">
        <v>0</v>
      </c>
      <c r="D544" s="147">
        <v>107425</v>
      </c>
      <c r="E544" s="147">
        <f>COUNTIF($B$4:B544,B544)</f>
        <v>20</v>
      </c>
      <c r="F544" s="147">
        <v>1</v>
      </c>
      <c r="G544" s="147">
        <v>76</v>
      </c>
      <c r="H544" s="147">
        <v>333</v>
      </c>
      <c r="I544" s="59" t="str">
        <f>IFERROR(VLOOKUP(D544,ITEM!A:B,2,0)&amp;" X"&amp;F544,"아이템값 없음")</f>
        <v>무인의 깃털장식 X1</v>
      </c>
      <c r="J544" s="5" t="s">
        <v>35</v>
      </c>
      <c r="K544" s="147" t="s">
        <v>745</v>
      </c>
    </row>
    <row r="545" spans="1:11">
      <c r="A545" s="147">
        <f>100000+B545*ID규칙_보상_그룹_단위+C545*ID규칙_요일_단위+COUNTIFS($B$4:B545,B545,$C$4:C545,C545)</f>
        <v>102021</v>
      </c>
      <c r="B545" s="65">
        <v>20</v>
      </c>
      <c r="C545" s="147">
        <v>0</v>
      </c>
      <c r="D545" s="147">
        <v>108425</v>
      </c>
      <c r="E545" s="147">
        <f>COUNTIF($B$4:B545,B545)</f>
        <v>21</v>
      </c>
      <c r="F545" s="147">
        <v>1</v>
      </c>
      <c r="G545" s="147">
        <v>76</v>
      </c>
      <c r="H545" s="147">
        <v>333</v>
      </c>
      <c r="I545" s="59" t="str">
        <f>IFERROR(VLOOKUP(D545,ITEM!A:B,2,0)&amp;" X"&amp;F545,"아이템값 없음")</f>
        <v>무인의 물시계 X1</v>
      </c>
      <c r="J545" s="5" t="s">
        <v>35</v>
      </c>
      <c r="K545" s="147" t="s">
        <v>745</v>
      </c>
    </row>
    <row r="546" spans="1:11">
      <c r="A546" s="147">
        <f>100000+B546*ID규칙_보상_그룹_단위+C546*ID규칙_요일_단위+COUNTIFS($B$4:B546,B546,$C$4:C546,C546)</f>
        <v>102022</v>
      </c>
      <c r="B546" s="65">
        <v>20</v>
      </c>
      <c r="C546" s="147">
        <v>0</v>
      </c>
      <c r="D546" s="147">
        <v>109425</v>
      </c>
      <c r="E546" s="147">
        <f>COUNTIF($B$4:B546,B546)</f>
        <v>22</v>
      </c>
      <c r="F546" s="147">
        <v>1</v>
      </c>
      <c r="G546" s="147">
        <v>76</v>
      </c>
      <c r="H546" s="147">
        <v>333</v>
      </c>
      <c r="I546" s="59" t="str">
        <f>IFERROR(VLOOKUP(D546,ITEM!A:B,2,0)&amp;" X"&amp;F546,"아이템값 없음")</f>
        <v>무인의 술잔 X1</v>
      </c>
      <c r="J546" s="5" t="s">
        <v>35</v>
      </c>
      <c r="K546" s="147" t="s">
        <v>745</v>
      </c>
    </row>
    <row r="547" spans="1:11">
      <c r="A547" s="147">
        <f>100000+B547*ID규칙_보상_그룹_단위+C547*ID규칙_요일_단위+COUNTIFS($B$4:B547,B547,$C$4:C547,C547)</f>
        <v>102023</v>
      </c>
      <c r="B547" s="65">
        <v>20</v>
      </c>
      <c r="C547" s="147">
        <v>0</v>
      </c>
      <c r="D547" s="147">
        <v>110425</v>
      </c>
      <c r="E547" s="147">
        <f>COUNTIF($B$4:B547,B547)</f>
        <v>23</v>
      </c>
      <c r="F547" s="147">
        <v>1</v>
      </c>
      <c r="G547" s="147">
        <v>76</v>
      </c>
      <c r="H547" s="147">
        <v>333</v>
      </c>
      <c r="I547" s="59" t="str">
        <f>IFERROR(VLOOKUP(D547,ITEM!A:B,2,0)&amp;" X"&amp;F547,"아이템값 없음")</f>
        <v>무인의 두건 X1</v>
      </c>
      <c r="J547" s="5" t="s">
        <v>35</v>
      </c>
      <c r="K547" s="147" t="s">
        <v>745</v>
      </c>
    </row>
    <row r="548" spans="1:11">
      <c r="A548" s="147">
        <f>100000+B548*ID규칙_보상_그룹_단위+C548*ID규칙_요일_단위+COUNTIFS($B$4:B548,B548,$C$4:C548,C548)</f>
        <v>102024</v>
      </c>
      <c r="B548" s="65">
        <v>20</v>
      </c>
      <c r="C548" s="147">
        <v>0</v>
      </c>
      <c r="D548" s="147">
        <v>106446</v>
      </c>
      <c r="E548" s="147">
        <f>COUNTIF($B$4:B548,B548)</f>
        <v>24</v>
      </c>
      <c r="F548" s="147">
        <v>1</v>
      </c>
      <c r="G548" s="147">
        <v>76</v>
      </c>
      <c r="H548" s="147">
        <v>333</v>
      </c>
      <c r="I548" s="59" t="str">
        <f>IFERROR(VLOOKUP(D548,ITEM!A:B,2,0)&amp;" X"&amp;F548,"아이템값 없음")</f>
        <v>마녀의 염화꽃 X1</v>
      </c>
      <c r="J548" s="5" t="s">
        <v>35</v>
      </c>
      <c r="K548" s="147" t="s">
        <v>745</v>
      </c>
    </row>
    <row r="549" spans="1:11">
      <c r="A549" s="147">
        <f>100000+B549*ID규칙_보상_그룹_단위+C549*ID규칙_요일_단위+COUNTIFS($B$4:B549,B549,$C$4:C549,C549)</f>
        <v>102025</v>
      </c>
      <c r="B549" s="65">
        <v>20</v>
      </c>
      <c r="C549" s="147">
        <v>0</v>
      </c>
      <c r="D549" s="147">
        <v>107446</v>
      </c>
      <c r="E549" s="147">
        <f>COUNTIF($B$4:B549,B549)</f>
        <v>25</v>
      </c>
      <c r="F549" s="147">
        <v>1</v>
      </c>
      <c r="G549" s="147">
        <v>76</v>
      </c>
      <c r="H549" s="147">
        <v>333</v>
      </c>
      <c r="I549" s="59" t="str">
        <f>IFERROR(VLOOKUP(D549,ITEM!A:B,2,0)&amp;" X"&amp;F549,"아이템값 없음")</f>
        <v>마녀의 불타는 깃털 X1</v>
      </c>
      <c r="J549" s="5" t="s">
        <v>35</v>
      </c>
      <c r="K549" s="147" t="s">
        <v>745</v>
      </c>
    </row>
    <row r="550" spans="1:11">
      <c r="A550" s="147">
        <f>100000+B550*ID규칙_보상_그룹_단위+C550*ID규칙_요일_단위+COUNTIFS($B$4:B550,B550,$C$4:C550,C550)</f>
        <v>102026</v>
      </c>
      <c r="B550" s="65">
        <v>20</v>
      </c>
      <c r="C550" s="147">
        <v>0</v>
      </c>
      <c r="D550" s="147">
        <v>108446</v>
      </c>
      <c r="E550" s="147">
        <f>COUNTIF($B$4:B550,B550)</f>
        <v>26</v>
      </c>
      <c r="F550" s="147">
        <v>1</v>
      </c>
      <c r="G550" s="147">
        <v>76</v>
      </c>
      <c r="H550" s="147">
        <v>333</v>
      </c>
      <c r="I550" s="59" t="str">
        <f>IFERROR(VLOOKUP(D550,ITEM!A:B,2,0)&amp;" X"&amp;F550,"아이템값 없음")</f>
        <v>마녀의 파멸의 시간 X1</v>
      </c>
      <c r="J550" s="5" t="s">
        <v>35</v>
      </c>
      <c r="K550" s="147" t="s">
        <v>745</v>
      </c>
    </row>
    <row r="551" spans="1:11">
      <c r="A551" s="147">
        <f>100000+B551*ID규칙_보상_그룹_단위+C551*ID규칙_요일_단위+COUNTIFS($B$4:B551,B551,$C$4:C551,C551)</f>
        <v>102027</v>
      </c>
      <c r="B551" s="65">
        <v>20</v>
      </c>
      <c r="C551" s="147">
        <v>0</v>
      </c>
      <c r="D551" s="147">
        <v>109446</v>
      </c>
      <c r="E551" s="147">
        <f>COUNTIF($B$4:B551,B551)</f>
        <v>27</v>
      </c>
      <c r="F551" s="147">
        <v>1</v>
      </c>
      <c r="G551" s="147">
        <v>76</v>
      </c>
      <c r="H551" s="147">
        <v>333</v>
      </c>
      <c r="I551" s="59" t="str">
        <f>IFERROR(VLOOKUP(D551,ITEM!A:B,2,0)&amp;" X"&amp;F551,"아이템값 없음")</f>
        <v>마녀 마음 속의 불꽃 X1</v>
      </c>
      <c r="J551" s="5" t="s">
        <v>35</v>
      </c>
      <c r="K551" s="147" t="s">
        <v>745</v>
      </c>
    </row>
    <row r="552" spans="1:11">
      <c r="A552" s="147">
        <f>100000+B552*ID규칙_보상_그룹_단위+C552*ID규칙_요일_단위+COUNTIFS($B$4:B552,B552,$C$4:C552,C552)</f>
        <v>102028</v>
      </c>
      <c r="B552" s="65">
        <v>20</v>
      </c>
      <c r="C552" s="147">
        <v>0</v>
      </c>
      <c r="D552" s="147">
        <v>110454</v>
      </c>
      <c r="E552" s="147">
        <f>COUNTIF($B$4:B552,B552)</f>
        <v>28</v>
      </c>
      <c r="F552" s="147">
        <v>1</v>
      </c>
      <c r="G552" s="147">
        <v>76</v>
      </c>
      <c r="H552" s="147">
        <v>333</v>
      </c>
      <c r="I552" s="59" t="str">
        <f>IFERROR(VLOOKUP(D552,ITEM!A:B,2,0)&amp;" X"&amp;F552,"아이템값 없음")</f>
        <v>불타오르는 마녀 모자 X1</v>
      </c>
      <c r="J552" s="5" t="s">
        <v>35</v>
      </c>
      <c r="K552" s="147" t="s">
        <v>745</v>
      </c>
    </row>
    <row r="553" spans="1:11">
      <c r="A553" s="147">
        <f>100000+B553*ID규칙_보상_그룹_단위+C553*ID규칙_요일_단위+COUNTIFS($B$4:B553,B553,$C$4:C553,C553)</f>
        <v>102029</v>
      </c>
      <c r="B553" s="65">
        <v>20</v>
      </c>
      <c r="C553" s="147">
        <v>0</v>
      </c>
      <c r="D553" s="147">
        <v>106448</v>
      </c>
      <c r="E553" s="147">
        <f>COUNTIF($B$4:B553,B553)</f>
        <v>29</v>
      </c>
      <c r="F553" s="147">
        <v>1</v>
      </c>
      <c r="G553" s="147">
        <v>76</v>
      </c>
      <c r="H553" s="147">
        <v>333</v>
      </c>
      <c r="I553" s="59" t="str">
        <f>IFERROR(VLOOKUP(D553,ITEM!A:B,2,0)&amp;" X"&amp;F553,"아이템값 없음")</f>
        <v>불 위를 걷는 자의 결단 X1</v>
      </c>
      <c r="J553" s="5" t="s">
        <v>35</v>
      </c>
      <c r="K553" s="147" t="s">
        <v>745</v>
      </c>
    </row>
    <row r="554" spans="1:11">
      <c r="A554" s="147">
        <f>100000+B554*ID규칙_보상_그룹_단위+C554*ID규칙_요일_단위+COUNTIFS($B$4:B554,B554,$C$4:C554,C554)</f>
        <v>102030</v>
      </c>
      <c r="B554" s="65">
        <v>20</v>
      </c>
      <c r="C554" s="147">
        <v>0</v>
      </c>
      <c r="D554" s="147">
        <v>107448</v>
      </c>
      <c r="E554" s="147">
        <f>COUNTIF($B$4:B554,B554)</f>
        <v>30</v>
      </c>
      <c r="F554" s="147">
        <v>1</v>
      </c>
      <c r="G554" s="147">
        <v>76</v>
      </c>
      <c r="H554" s="147">
        <v>333</v>
      </c>
      <c r="I554" s="59" t="str">
        <f>IFERROR(VLOOKUP(D554,ITEM!A:B,2,0)&amp;" X"&amp;F554,"아이템값 없음")</f>
        <v>불 위를 걷는 자의 해탈 X1</v>
      </c>
      <c r="J554" s="5" t="s">
        <v>35</v>
      </c>
      <c r="K554" s="147" t="s">
        <v>745</v>
      </c>
    </row>
    <row r="555" spans="1:11">
      <c r="A555" s="147">
        <f>100000+B555*ID규칙_보상_그룹_단위+C555*ID규칙_요일_단위+COUNTIFS($B$4:B555,B555,$C$4:C555,C555)</f>
        <v>102031</v>
      </c>
      <c r="B555" s="65">
        <v>20</v>
      </c>
      <c r="C555" s="147">
        <v>0</v>
      </c>
      <c r="D555" s="147">
        <v>108448</v>
      </c>
      <c r="E555" s="147">
        <f>COUNTIF($B$4:B555,B555)</f>
        <v>31</v>
      </c>
      <c r="F555" s="147">
        <v>1</v>
      </c>
      <c r="G555" s="147">
        <v>76</v>
      </c>
      <c r="H555" s="147">
        <v>333</v>
      </c>
      <c r="I555" s="59" t="str">
        <f>IFERROR(VLOOKUP(D555,ITEM!A:B,2,0)&amp;" X"&amp;F555,"아이템값 없음")</f>
        <v>불 위를 걷는 자의 시련 X1</v>
      </c>
      <c r="J555" s="5" t="s">
        <v>35</v>
      </c>
      <c r="K555" s="147" t="s">
        <v>745</v>
      </c>
    </row>
    <row r="556" spans="1:11">
      <c r="A556" s="147">
        <f>100000+B556*ID규칙_보상_그룹_단위+C556*ID규칙_요일_단위+COUNTIFS($B$4:B556,B556,$C$4:C556,C556)</f>
        <v>102032</v>
      </c>
      <c r="B556" s="65">
        <v>20</v>
      </c>
      <c r="C556" s="147">
        <v>0</v>
      </c>
      <c r="D556" s="147">
        <v>109448</v>
      </c>
      <c r="E556" s="147">
        <f>COUNTIF($B$4:B556,B556)</f>
        <v>32</v>
      </c>
      <c r="F556" s="147">
        <v>1</v>
      </c>
      <c r="G556" s="147">
        <v>76</v>
      </c>
      <c r="H556" s="147">
        <v>333</v>
      </c>
      <c r="I556" s="59" t="str">
        <f>IFERROR(VLOOKUP(D556,ITEM!A:B,2,0)&amp;" X"&amp;F556,"아이템값 없음")</f>
        <v>불 위를 걷는 자의 깨달음 X1</v>
      </c>
      <c r="J556" s="5" t="s">
        <v>35</v>
      </c>
      <c r="K556" s="147" t="s">
        <v>745</v>
      </c>
    </row>
    <row r="557" spans="1:11">
      <c r="A557" s="147">
        <f>100000+B557*ID규칙_보상_그룹_단위+C557*ID규칙_요일_단위+COUNTIFS($B$4:B557,B557,$C$4:C557,C557)</f>
        <v>102033</v>
      </c>
      <c r="B557" s="65">
        <v>20</v>
      </c>
      <c r="C557" s="147">
        <v>0</v>
      </c>
      <c r="D557" s="147">
        <v>110456</v>
      </c>
      <c r="E557" s="147">
        <f>COUNTIF($B$4:B557,B557)</f>
        <v>33</v>
      </c>
      <c r="F557" s="147">
        <v>1</v>
      </c>
      <c r="G557" s="147">
        <v>76</v>
      </c>
      <c r="H557" s="147">
        <v>333</v>
      </c>
      <c r="I557" s="59" t="str">
        <f>IFERROR(VLOOKUP(D557,ITEM!A:B,2,0)&amp;" X"&amp;F557,"아이템값 없음")</f>
        <v>불 위를 걷는 자의 지혜 X1</v>
      </c>
      <c r="J557" s="5" t="s">
        <v>35</v>
      </c>
      <c r="K557" s="147" t="s">
        <v>745</v>
      </c>
    </row>
    <row r="558" spans="1:11">
      <c r="A558" s="147">
        <f>100000+B558*ID규칙_보상_그룹_단위+C558*ID규칙_요일_단위+COUNTIFS($B$4:B558,B558,$C$4:C558,C558)</f>
        <v>102101</v>
      </c>
      <c r="B558" s="65">
        <v>21</v>
      </c>
      <c r="C558" s="147">
        <v>0</v>
      </c>
      <c r="D558" s="147">
        <v>103301</v>
      </c>
      <c r="E558" s="147">
        <f>COUNTIF($B$4:B558,B558)</f>
        <v>1</v>
      </c>
      <c r="F558" s="147">
        <v>100</v>
      </c>
      <c r="G558" s="147">
        <v>77</v>
      </c>
      <c r="H558" s="147">
        <v>10000</v>
      </c>
      <c r="I558" s="59" t="str">
        <f>IFERROR(VLOOKUP(D558,ITEM!A:B,2,0)&amp;" X"&amp;F558,"아이템값 없음")</f>
        <v>모라 X100</v>
      </c>
      <c r="J558" s="5" t="s">
        <v>36</v>
      </c>
      <c r="K558" s="147" t="s">
        <v>745</v>
      </c>
    </row>
    <row r="559" spans="1:11">
      <c r="A559" s="147">
        <f>100000+B559*ID규칙_보상_그룹_단위+C559*ID규칙_요일_단위+COUNTIFS($B$4:B559,B559,$C$4:C559,C559)</f>
        <v>102102</v>
      </c>
      <c r="B559" s="65">
        <v>21</v>
      </c>
      <c r="C559" s="147">
        <v>0</v>
      </c>
      <c r="D559" s="147">
        <v>102301</v>
      </c>
      <c r="E559" s="147">
        <f>COUNTIF($B$4:B559,B559)</f>
        <v>2</v>
      </c>
      <c r="F559" s="147">
        <v>2200</v>
      </c>
      <c r="G559" s="147">
        <v>78</v>
      </c>
      <c r="H559" s="147">
        <v>10000</v>
      </c>
      <c r="I559" s="59" t="str">
        <f>IFERROR(VLOOKUP(D559,ITEM!A:B,2,0)&amp;" X"&amp;F559,"아이템값 없음")</f>
        <v>모험 경력 X2200</v>
      </c>
      <c r="J559" s="5" t="s">
        <v>36</v>
      </c>
      <c r="K559" s="147" t="s">
        <v>745</v>
      </c>
    </row>
    <row r="560" spans="1:11">
      <c r="A560" s="147">
        <f>100000+B560*ID규칙_보상_그룹_단위+C560*ID규칙_요일_단위+COUNTIFS($B$4:B560,B560,$C$4:C560,C560)</f>
        <v>102103</v>
      </c>
      <c r="B560" s="65">
        <v>21</v>
      </c>
      <c r="C560" s="147">
        <v>0</v>
      </c>
      <c r="D560" s="147">
        <v>105301</v>
      </c>
      <c r="E560" s="147">
        <f>COUNTIF($B$4:B560,B560)</f>
        <v>3</v>
      </c>
      <c r="F560" s="147">
        <v>20</v>
      </c>
      <c r="G560" s="147">
        <v>79</v>
      </c>
      <c r="H560" s="147">
        <v>10000</v>
      </c>
      <c r="I560" s="59" t="str">
        <f>IFERROR(VLOOKUP(D560,ITEM!A:B,2,0)&amp;" X"&amp;F560,"아이템값 없음")</f>
        <v>호감도 경험치 X20</v>
      </c>
      <c r="J560" s="5" t="s">
        <v>36</v>
      </c>
      <c r="K560" s="147" t="s">
        <v>745</v>
      </c>
    </row>
    <row r="561" spans="1:11">
      <c r="A561" s="147">
        <f>100000+B561*ID규칙_보상_그룹_단위+C561*ID규칙_요일_단위+COUNTIFS($B$4:B561,B561,$C$4:C561,C561)</f>
        <v>102104</v>
      </c>
      <c r="B561" s="65">
        <v>21</v>
      </c>
      <c r="C561" s="147">
        <v>0</v>
      </c>
      <c r="D561" s="147">
        <v>106320</v>
      </c>
      <c r="E561" s="147">
        <f>COUNTIF($B$4:B561,B561)</f>
        <v>4</v>
      </c>
      <c r="F561" s="147">
        <v>1</v>
      </c>
      <c r="G561" s="147">
        <v>80</v>
      </c>
      <c r="H561" s="147">
        <v>250</v>
      </c>
      <c r="I561" s="59" t="str">
        <f>IFERROR(VLOOKUP(D561,ITEM!A:B,2,0)&amp;" X"&amp;F561,"아이템값 없음")</f>
        <v>수호의 꽃 X1</v>
      </c>
      <c r="J561" s="5" t="s">
        <v>36</v>
      </c>
      <c r="K561" s="147" t="s">
        <v>745</v>
      </c>
    </row>
    <row r="562" spans="1:11">
      <c r="A562" s="147">
        <f>100000+B562*ID규칙_보상_그룹_단위+C562*ID규칙_요일_단위+COUNTIFS($B$4:B562,B562,$C$4:C562,C562)</f>
        <v>102105</v>
      </c>
      <c r="B562" s="65">
        <v>21</v>
      </c>
      <c r="C562" s="147">
        <v>0</v>
      </c>
      <c r="D562" s="147">
        <v>107320</v>
      </c>
      <c r="E562" s="147">
        <f>COUNTIF($B$4:B562,B562)</f>
        <v>5</v>
      </c>
      <c r="F562" s="147">
        <v>1</v>
      </c>
      <c r="G562" s="147">
        <v>80</v>
      </c>
      <c r="H562" s="147">
        <v>250</v>
      </c>
      <c r="I562" s="59" t="str">
        <f>IFERROR(VLOOKUP(D562,ITEM!A:B,2,0)&amp;" X"&amp;F562,"아이템값 없음")</f>
        <v>수호의 인장 X1</v>
      </c>
      <c r="J562" s="5" t="s">
        <v>36</v>
      </c>
      <c r="K562" s="147" t="s">
        <v>745</v>
      </c>
    </row>
    <row r="563" spans="1:11">
      <c r="A563" s="147">
        <f>100000+B563*ID규칙_보상_그룹_단위+C563*ID규칙_요일_단위+COUNTIFS($B$4:B563,B563,$C$4:C563,C563)</f>
        <v>102106</v>
      </c>
      <c r="B563" s="65">
        <v>21</v>
      </c>
      <c r="C563" s="147">
        <v>0</v>
      </c>
      <c r="D563" s="147">
        <v>108320</v>
      </c>
      <c r="E563" s="147">
        <f>COUNTIF($B$4:B563,B563)</f>
        <v>6</v>
      </c>
      <c r="F563" s="147">
        <v>1</v>
      </c>
      <c r="G563" s="147">
        <v>80</v>
      </c>
      <c r="H563" s="147">
        <v>250</v>
      </c>
      <c r="I563" s="59" t="str">
        <f>IFERROR(VLOOKUP(D563,ITEM!A:B,2,0)&amp;" X"&amp;F563,"아이템값 없음")</f>
        <v>수호의 탁상시계 X1</v>
      </c>
      <c r="J563" s="5" t="s">
        <v>36</v>
      </c>
      <c r="K563" s="147" t="s">
        <v>745</v>
      </c>
    </row>
    <row r="564" spans="1:11">
      <c r="A564" s="147">
        <f>100000+B564*ID규칙_보상_그룹_단위+C564*ID규칙_요일_단위+COUNTIFS($B$4:B564,B564,$C$4:C564,C564)</f>
        <v>102107</v>
      </c>
      <c r="B564" s="65">
        <v>21</v>
      </c>
      <c r="C564" s="147">
        <v>0</v>
      </c>
      <c r="D564" s="147">
        <v>109320</v>
      </c>
      <c r="E564" s="147">
        <f>COUNTIF($B$4:B564,B564)</f>
        <v>7</v>
      </c>
      <c r="F564" s="147">
        <v>1</v>
      </c>
      <c r="G564" s="147">
        <v>80</v>
      </c>
      <c r="H564" s="147">
        <v>250</v>
      </c>
      <c r="I564" s="59" t="str">
        <f>IFERROR(VLOOKUP(D564,ITEM!A:B,2,0)&amp;" X"&amp;F564,"아이템값 없음")</f>
        <v>수호의 잔 X1</v>
      </c>
      <c r="J564" s="5" t="s">
        <v>36</v>
      </c>
      <c r="K564" s="147" t="s">
        <v>745</v>
      </c>
    </row>
    <row r="565" spans="1:11">
      <c r="A565" s="147">
        <f>100000+B565*ID규칙_보상_그룹_단위+C565*ID규칙_요일_단위+COUNTIFS($B$4:B565,B565,$C$4:C565,C565)</f>
        <v>102108</v>
      </c>
      <c r="B565" s="65">
        <v>21</v>
      </c>
      <c r="C565" s="147">
        <v>0</v>
      </c>
      <c r="D565" s="147">
        <v>110320</v>
      </c>
      <c r="E565" s="147">
        <f>COUNTIF($B$4:B565,B565)</f>
        <v>8</v>
      </c>
      <c r="F565" s="147">
        <v>1</v>
      </c>
      <c r="G565" s="147">
        <v>80</v>
      </c>
      <c r="H565" s="147">
        <v>250</v>
      </c>
      <c r="I565" s="59" t="str">
        <f>IFERROR(VLOOKUP(D565,ITEM!A:B,2,0)&amp;" X"&amp;F565,"아이템값 없음")</f>
        <v>수호의 띠 X1</v>
      </c>
      <c r="J565" s="5" t="s">
        <v>36</v>
      </c>
      <c r="K565" s="147" t="s">
        <v>745</v>
      </c>
    </row>
    <row r="566" spans="1:11">
      <c r="A566" s="147">
        <f>100000+B566*ID규칙_보상_그룹_단위+C566*ID규칙_요일_단위+COUNTIFS($B$4:B566,B566,$C$4:C566,C566)</f>
        <v>102109</v>
      </c>
      <c r="B566" s="65">
        <v>21</v>
      </c>
      <c r="C566" s="147">
        <v>0</v>
      </c>
      <c r="D566" s="147">
        <v>106421</v>
      </c>
      <c r="E566" s="147">
        <f>COUNTIF($B$4:B566,B566)</f>
        <v>9</v>
      </c>
      <c r="F566" s="147">
        <v>1</v>
      </c>
      <c r="G566" s="147">
        <v>80</v>
      </c>
      <c r="H566" s="147">
        <v>250</v>
      </c>
      <c r="I566" s="59" t="str">
        <f>IFERROR(VLOOKUP(D566,ITEM!A:B,2,0)&amp;" X"&amp;F566,"아이템값 없음")</f>
        <v>수호의 꽃 X1</v>
      </c>
      <c r="J566" s="5" t="s">
        <v>36</v>
      </c>
      <c r="K566" s="147" t="s">
        <v>745</v>
      </c>
    </row>
    <row r="567" spans="1:11">
      <c r="A567" s="147">
        <f>100000+B567*ID규칙_보상_그룹_단위+C567*ID규칙_요일_단위+COUNTIFS($B$4:B567,B567,$C$4:C567,C567)</f>
        <v>102110</v>
      </c>
      <c r="B567" s="65">
        <v>21</v>
      </c>
      <c r="C567" s="147">
        <v>0</v>
      </c>
      <c r="D567" s="147">
        <v>107421</v>
      </c>
      <c r="E567" s="147">
        <f>COUNTIF($B$4:B567,B567)</f>
        <v>10</v>
      </c>
      <c r="F567" s="147">
        <v>1</v>
      </c>
      <c r="G567" s="147">
        <v>80</v>
      </c>
      <c r="H567" s="147">
        <v>250</v>
      </c>
      <c r="I567" s="59" t="str">
        <f>IFERROR(VLOOKUP(D567,ITEM!A:B,2,0)&amp;" X"&amp;F567,"아이템값 없음")</f>
        <v>수호의 인장 X1</v>
      </c>
      <c r="J567" s="5" t="s">
        <v>36</v>
      </c>
      <c r="K567" s="147" t="s">
        <v>745</v>
      </c>
    </row>
    <row r="568" spans="1:11">
      <c r="A568" s="147">
        <f>100000+B568*ID규칙_보상_그룹_단위+C568*ID규칙_요일_단위+COUNTIFS($B$4:B568,B568,$C$4:C568,C568)</f>
        <v>102111</v>
      </c>
      <c r="B568" s="65">
        <v>21</v>
      </c>
      <c r="C568" s="147">
        <v>0</v>
      </c>
      <c r="D568" s="147">
        <v>108421</v>
      </c>
      <c r="E568" s="147">
        <f>COUNTIF($B$4:B568,B568)</f>
        <v>11</v>
      </c>
      <c r="F568" s="147">
        <v>1</v>
      </c>
      <c r="G568" s="147">
        <v>80</v>
      </c>
      <c r="H568" s="147">
        <v>250</v>
      </c>
      <c r="I568" s="59" t="str">
        <f>IFERROR(VLOOKUP(D568,ITEM!A:B,2,0)&amp;" X"&amp;F568,"아이템값 없음")</f>
        <v>수호의 탁상시계 X1</v>
      </c>
      <c r="J568" s="5" t="s">
        <v>36</v>
      </c>
      <c r="K568" s="147" t="s">
        <v>745</v>
      </c>
    </row>
    <row r="569" spans="1:11">
      <c r="A569" s="147">
        <f>100000+B569*ID규칙_보상_그룹_단위+C569*ID규칙_요일_단위+COUNTIFS($B$4:B569,B569,$C$4:C569,C569)</f>
        <v>102112</v>
      </c>
      <c r="B569" s="65">
        <v>21</v>
      </c>
      <c r="C569" s="147">
        <v>0</v>
      </c>
      <c r="D569" s="147">
        <v>109421</v>
      </c>
      <c r="E569" s="147">
        <f>COUNTIF($B$4:B569,B569)</f>
        <v>12</v>
      </c>
      <c r="F569" s="147">
        <v>1</v>
      </c>
      <c r="G569" s="147">
        <v>80</v>
      </c>
      <c r="H569" s="147">
        <v>250</v>
      </c>
      <c r="I569" s="59" t="str">
        <f>IFERROR(VLOOKUP(D569,ITEM!A:B,2,0)&amp;" X"&amp;F569,"아이템값 없음")</f>
        <v>수호의 잔 X1</v>
      </c>
      <c r="J569" s="5" t="s">
        <v>36</v>
      </c>
      <c r="K569" s="147" t="s">
        <v>745</v>
      </c>
    </row>
    <row r="570" spans="1:11">
      <c r="A570" s="147">
        <f>100000+B570*ID규칙_보상_그룹_단위+C570*ID규칙_요일_단위+COUNTIFS($B$4:B570,B570,$C$4:C570,C570)</f>
        <v>102113</v>
      </c>
      <c r="B570" s="65">
        <v>21</v>
      </c>
      <c r="C570" s="147">
        <v>0</v>
      </c>
      <c r="D570" s="147">
        <v>110421</v>
      </c>
      <c r="E570" s="147">
        <f>COUNTIF($B$4:B570,B570)</f>
        <v>13</v>
      </c>
      <c r="F570" s="147">
        <v>1</v>
      </c>
      <c r="G570" s="147">
        <v>80</v>
      </c>
      <c r="H570" s="147">
        <v>250</v>
      </c>
      <c r="I570" s="59" t="str">
        <f>IFERROR(VLOOKUP(D570,ITEM!A:B,2,0)&amp;" X"&amp;F570,"아이템값 없음")</f>
        <v>수호의 띠 X1</v>
      </c>
      <c r="J570" s="5" t="s">
        <v>36</v>
      </c>
      <c r="K570" s="147" t="s">
        <v>745</v>
      </c>
    </row>
    <row r="571" spans="1:11">
      <c r="A571" s="147">
        <f>100000+B571*ID규칙_보상_그룹_단위+C571*ID규칙_요일_단위+COUNTIFS($B$4:B571,B571,$C$4:C571,C571)</f>
        <v>102114</v>
      </c>
      <c r="B571" s="65">
        <v>21</v>
      </c>
      <c r="C571" s="147">
        <v>0</v>
      </c>
      <c r="D571" s="147">
        <v>106324</v>
      </c>
      <c r="E571" s="147">
        <f>COUNTIF($B$4:B571,B571)</f>
        <v>14</v>
      </c>
      <c r="F571" s="147">
        <v>1</v>
      </c>
      <c r="G571" s="147">
        <v>80</v>
      </c>
      <c r="H571" s="147">
        <v>250</v>
      </c>
      <c r="I571" s="59" t="str">
        <f>IFERROR(VLOOKUP(D571,ITEM!A:B,2,0)&amp;" X"&amp;F571,"아이템값 없음")</f>
        <v>무인의 붉은 꽃 X1</v>
      </c>
      <c r="J571" s="5" t="s">
        <v>36</v>
      </c>
      <c r="K571" s="147" t="s">
        <v>745</v>
      </c>
    </row>
    <row r="572" spans="1:11">
      <c r="A572" s="147">
        <f>100000+B572*ID규칙_보상_그룹_단위+C572*ID규칙_요일_단위+COUNTIFS($B$4:B572,B572,$C$4:C572,C572)</f>
        <v>102115</v>
      </c>
      <c r="B572" s="65">
        <v>21</v>
      </c>
      <c r="C572" s="147">
        <v>0</v>
      </c>
      <c r="D572" s="147">
        <v>107324</v>
      </c>
      <c r="E572" s="147">
        <f>COUNTIF($B$4:B572,B572)</f>
        <v>15</v>
      </c>
      <c r="F572" s="147">
        <v>1</v>
      </c>
      <c r="G572" s="147">
        <v>80</v>
      </c>
      <c r="H572" s="147">
        <v>250</v>
      </c>
      <c r="I572" s="59" t="str">
        <f>IFERROR(VLOOKUP(D572,ITEM!A:B,2,0)&amp;" X"&amp;F572,"아이템값 없음")</f>
        <v>무인의 깃털장식 X1</v>
      </c>
      <c r="J572" s="5" t="s">
        <v>36</v>
      </c>
      <c r="K572" s="147" t="s">
        <v>745</v>
      </c>
    </row>
    <row r="573" spans="1:11">
      <c r="A573" s="147">
        <f>100000+B573*ID규칙_보상_그룹_단위+C573*ID규칙_요일_단위+COUNTIFS($B$4:B573,B573,$C$4:C573,C573)</f>
        <v>102116</v>
      </c>
      <c r="B573" s="65">
        <v>21</v>
      </c>
      <c r="C573" s="147">
        <v>0</v>
      </c>
      <c r="D573" s="147">
        <v>108324</v>
      </c>
      <c r="E573" s="147">
        <f>COUNTIF($B$4:B573,B573)</f>
        <v>16</v>
      </c>
      <c r="F573" s="147">
        <v>1</v>
      </c>
      <c r="G573" s="147">
        <v>80</v>
      </c>
      <c r="H573" s="147">
        <v>250</v>
      </c>
      <c r="I573" s="59" t="str">
        <f>IFERROR(VLOOKUP(D573,ITEM!A:B,2,0)&amp;" X"&amp;F573,"아이템값 없음")</f>
        <v>무인의 물시계 X1</v>
      </c>
      <c r="J573" s="5" t="s">
        <v>36</v>
      </c>
      <c r="K573" s="147" t="s">
        <v>745</v>
      </c>
    </row>
    <row r="574" spans="1:11">
      <c r="A574" s="147">
        <f>100000+B574*ID규칙_보상_그룹_단위+C574*ID규칙_요일_단위+COUNTIFS($B$4:B574,B574,$C$4:C574,C574)</f>
        <v>102117</v>
      </c>
      <c r="B574" s="65">
        <v>21</v>
      </c>
      <c r="C574" s="147">
        <v>0</v>
      </c>
      <c r="D574" s="147">
        <v>109324</v>
      </c>
      <c r="E574" s="147">
        <f>COUNTIF($B$4:B574,B574)</f>
        <v>17</v>
      </c>
      <c r="F574" s="147">
        <v>1</v>
      </c>
      <c r="G574" s="147">
        <v>80</v>
      </c>
      <c r="H574" s="147">
        <v>250</v>
      </c>
      <c r="I574" s="59" t="str">
        <f>IFERROR(VLOOKUP(D574,ITEM!A:B,2,0)&amp;" X"&amp;F574,"아이템값 없음")</f>
        <v>무인의 술잔 X1</v>
      </c>
      <c r="J574" s="5" t="s">
        <v>36</v>
      </c>
      <c r="K574" s="147" t="s">
        <v>745</v>
      </c>
    </row>
    <row r="575" spans="1:11">
      <c r="A575" s="147">
        <f>100000+B575*ID규칙_보상_그룹_단위+C575*ID규칙_요일_단위+COUNTIFS($B$4:B575,B575,$C$4:C575,C575)</f>
        <v>102118</v>
      </c>
      <c r="B575" s="65">
        <v>21</v>
      </c>
      <c r="C575" s="147">
        <v>0</v>
      </c>
      <c r="D575" s="147">
        <v>110324</v>
      </c>
      <c r="E575" s="147">
        <f>COUNTIF($B$4:B575,B575)</f>
        <v>18</v>
      </c>
      <c r="F575" s="147">
        <v>1</v>
      </c>
      <c r="G575" s="147">
        <v>80</v>
      </c>
      <c r="H575" s="147">
        <v>250</v>
      </c>
      <c r="I575" s="59" t="str">
        <f>IFERROR(VLOOKUP(D575,ITEM!A:B,2,0)&amp;" X"&amp;F575,"아이템값 없음")</f>
        <v>무인의 두건 X1</v>
      </c>
      <c r="J575" s="5" t="s">
        <v>36</v>
      </c>
      <c r="K575" s="147" t="s">
        <v>745</v>
      </c>
    </row>
    <row r="576" spans="1:11">
      <c r="A576" s="147">
        <f>100000+B576*ID규칙_보상_그룹_단위+C576*ID규칙_요일_단위+COUNTIFS($B$4:B576,B576,$C$4:C576,C576)</f>
        <v>102119</v>
      </c>
      <c r="B576" s="65">
        <v>21</v>
      </c>
      <c r="C576" s="147">
        <v>0</v>
      </c>
      <c r="D576" s="147">
        <v>106425</v>
      </c>
      <c r="E576" s="147">
        <f>COUNTIF($B$4:B576,B576)</f>
        <v>19</v>
      </c>
      <c r="F576" s="147">
        <v>1</v>
      </c>
      <c r="G576" s="147">
        <v>80</v>
      </c>
      <c r="H576" s="147">
        <v>250</v>
      </c>
      <c r="I576" s="59" t="str">
        <f>IFERROR(VLOOKUP(D576,ITEM!A:B,2,0)&amp;" X"&amp;F576,"아이템값 없음")</f>
        <v>무인의 붉은 꽃 X1</v>
      </c>
      <c r="J576" s="5" t="s">
        <v>36</v>
      </c>
      <c r="K576" s="147" t="s">
        <v>745</v>
      </c>
    </row>
    <row r="577" spans="1:11">
      <c r="A577" s="147">
        <f>100000+B577*ID규칙_보상_그룹_단위+C577*ID규칙_요일_단위+COUNTIFS($B$4:B577,B577,$C$4:C577,C577)</f>
        <v>102120</v>
      </c>
      <c r="B577" s="65">
        <v>21</v>
      </c>
      <c r="C577" s="147">
        <v>0</v>
      </c>
      <c r="D577" s="147">
        <v>107425</v>
      </c>
      <c r="E577" s="147">
        <f>COUNTIF($B$4:B577,B577)</f>
        <v>20</v>
      </c>
      <c r="F577" s="147">
        <v>1</v>
      </c>
      <c r="G577" s="147">
        <v>80</v>
      </c>
      <c r="H577" s="147">
        <v>250</v>
      </c>
      <c r="I577" s="59" t="str">
        <f>IFERROR(VLOOKUP(D577,ITEM!A:B,2,0)&amp;" X"&amp;F577,"아이템값 없음")</f>
        <v>무인의 깃털장식 X1</v>
      </c>
      <c r="J577" s="5" t="s">
        <v>36</v>
      </c>
      <c r="K577" s="147" t="s">
        <v>745</v>
      </c>
    </row>
    <row r="578" spans="1:11">
      <c r="A578" s="147">
        <f>100000+B578*ID규칙_보상_그룹_단위+C578*ID규칙_요일_단위+COUNTIFS($B$4:B578,B578,$C$4:C578,C578)</f>
        <v>102121</v>
      </c>
      <c r="B578" s="65">
        <v>21</v>
      </c>
      <c r="C578" s="147">
        <v>0</v>
      </c>
      <c r="D578" s="147">
        <v>108425</v>
      </c>
      <c r="E578" s="147">
        <f>COUNTIF($B$4:B578,B578)</f>
        <v>21</v>
      </c>
      <c r="F578" s="147">
        <v>1</v>
      </c>
      <c r="G578" s="147">
        <v>80</v>
      </c>
      <c r="H578" s="147">
        <v>250</v>
      </c>
      <c r="I578" s="59" t="str">
        <f>IFERROR(VLOOKUP(D578,ITEM!A:B,2,0)&amp;" X"&amp;F578,"아이템값 없음")</f>
        <v>무인의 물시계 X1</v>
      </c>
      <c r="J578" s="5" t="s">
        <v>36</v>
      </c>
      <c r="K578" s="147" t="s">
        <v>745</v>
      </c>
    </row>
    <row r="579" spans="1:11">
      <c r="A579" s="147">
        <f>100000+B579*ID규칙_보상_그룹_단위+C579*ID규칙_요일_단위+COUNTIFS($B$4:B579,B579,$C$4:C579,C579)</f>
        <v>102122</v>
      </c>
      <c r="B579" s="65">
        <v>21</v>
      </c>
      <c r="C579" s="147">
        <v>0</v>
      </c>
      <c r="D579" s="147">
        <v>109425</v>
      </c>
      <c r="E579" s="147">
        <f>COUNTIF($B$4:B579,B579)</f>
        <v>22</v>
      </c>
      <c r="F579" s="147">
        <v>1</v>
      </c>
      <c r="G579" s="147">
        <v>80</v>
      </c>
      <c r="H579" s="147">
        <v>250</v>
      </c>
      <c r="I579" s="59" t="str">
        <f>IFERROR(VLOOKUP(D579,ITEM!A:B,2,0)&amp;" X"&amp;F579,"아이템값 없음")</f>
        <v>무인의 술잔 X1</v>
      </c>
      <c r="J579" s="5" t="s">
        <v>36</v>
      </c>
      <c r="K579" s="147" t="s">
        <v>745</v>
      </c>
    </row>
    <row r="580" spans="1:11">
      <c r="A580" s="147">
        <f>100000+B580*ID규칙_보상_그룹_단위+C580*ID규칙_요일_단위+COUNTIFS($B$4:B580,B580,$C$4:C580,C580)</f>
        <v>102123</v>
      </c>
      <c r="B580" s="65">
        <v>21</v>
      </c>
      <c r="C580" s="147">
        <v>0</v>
      </c>
      <c r="D580" s="147">
        <v>110425</v>
      </c>
      <c r="E580" s="147">
        <f>COUNTIF($B$4:B580,B580)</f>
        <v>23</v>
      </c>
      <c r="F580" s="147">
        <v>1</v>
      </c>
      <c r="G580" s="147">
        <v>80</v>
      </c>
      <c r="H580" s="147">
        <v>250</v>
      </c>
      <c r="I580" s="59" t="str">
        <f>IFERROR(VLOOKUP(D580,ITEM!A:B,2,0)&amp;" X"&amp;F580,"아이템값 없음")</f>
        <v>무인의 두건 X1</v>
      </c>
      <c r="J580" s="5" t="s">
        <v>36</v>
      </c>
      <c r="K580" s="147" t="s">
        <v>745</v>
      </c>
    </row>
    <row r="581" spans="1:11">
      <c r="A581" s="147">
        <f>100000+B581*ID규칙_보상_그룹_단위+C581*ID규칙_요일_단위+COUNTIFS($B$4:B581,B581,$C$4:C581,C581)</f>
        <v>102124</v>
      </c>
      <c r="B581" s="65">
        <v>21</v>
      </c>
      <c r="C581" s="147">
        <v>0</v>
      </c>
      <c r="D581" s="147">
        <v>106446</v>
      </c>
      <c r="E581" s="147">
        <f>COUNTIF($B$4:B581,B581)</f>
        <v>24</v>
      </c>
      <c r="F581" s="147">
        <v>1</v>
      </c>
      <c r="G581" s="147">
        <v>80</v>
      </c>
      <c r="H581" s="147">
        <v>250</v>
      </c>
      <c r="I581" s="59" t="str">
        <f>IFERROR(VLOOKUP(D581,ITEM!A:B,2,0)&amp;" X"&amp;F581,"아이템값 없음")</f>
        <v>마녀의 염화꽃 X1</v>
      </c>
      <c r="J581" s="5" t="s">
        <v>36</v>
      </c>
      <c r="K581" s="147" t="s">
        <v>745</v>
      </c>
    </row>
    <row r="582" spans="1:11">
      <c r="A582" s="147">
        <f>100000+B582*ID규칙_보상_그룹_단위+C582*ID규칙_요일_단위+COUNTIFS($B$4:B582,B582,$C$4:C582,C582)</f>
        <v>102125</v>
      </c>
      <c r="B582" s="65">
        <v>21</v>
      </c>
      <c r="C582" s="147">
        <v>0</v>
      </c>
      <c r="D582" s="147">
        <v>107446</v>
      </c>
      <c r="E582" s="147">
        <f>COUNTIF($B$4:B582,B582)</f>
        <v>25</v>
      </c>
      <c r="F582" s="147">
        <v>1</v>
      </c>
      <c r="G582" s="147">
        <v>80</v>
      </c>
      <c r="H582" s="147">
        <v>250</v>
      </c>
      <c r="I582" s="59" t="str">
        <f>IFERROR(VLOOKUP(D582,ITEM!A:B,2,0)&amp;" X"&amp;F582,"아이템값 없음")</f>
        <v>마녀의 불타는 깃털 X1</v>
      </c>
      <c r="J582" s="5" t="s">
        <v>36</v>
      </c>
      <c r="K582" s="147" t="s">
        <v>745</v>
      </c>
    </row>
    <row r="583" spans="1:11">
      <c r="A583" s="147">
        <f>100000+B583*ID규칙_보상_그룹_단위+C583*ID규칙_요일_단위+COUNTIFS($B$4:B583,B583,$C$4:C583,C583)</f>
        <v>102126</v>
      </c>
      <c r="B583" s="65">
        <v>21</v>
      </c>
      <c r="C583" s="147">
        <v>0</v>
      </c>
      <c r="D583" s="147">
        <v>108446</v>
      </c>
      <c r="E583" s="147">
        <f>COUNTIF($B$4:B583,B583)</f>
        <v>26</v>
      </c>
      <c r="F583" s="147">
        <v>1</v>
      </c>
      <c r="G583" s="147">
        <v>80</v>
      </c>
      <c r="H583" s="147">
        <v>250</v>
      </c>
      <c r="I583" s="59" t="str">
        <f>IFERROR(VLOOKUP(D583,ITEM!A:B,2,0)&amp;" X"&amp;F583,"아이템값 없음")</f>
        <v>마녀의 파멸의 시간 X1</v>
      </c>
      <c r="J583" s="5" t="s">
        <v>36</v>
      </c>
      <c r="K583" s="147" t="s">
        <v>745</v>
      </c>
    </row>
    <row r="584" spans="1:11">
      <c r="A584" s="147">
        <f>100000+B584*ID규칙_보상_그룹_단위+C584*ID규칙_요일_단위+COUNTIFS($B$4:B584,B584,$C$4:C584,C584)</f>
        <v>102127</v>
      </c>
      <c r="B584" s="65">
        <v>21</v>
      </c>
      <c r="C584" s="147">
        <v>0</v>
      </c>
      <c r="D584" s="147">
        <v>109446</v>
      </c>
      <c r="E584" s="147">
        <f>COUNTIF($B$4:B584,B584)</f>
        <v>27</v>
      </c>
      <c r="F584" s="147">
        <v>1</v>
      </c>
      <c r="G584" s="147">
        <v>80</v>
      </c>
      <c r="H584" s="147">
        <v>250</v>
      </c>
      <c r="I584" s="59" t="str">
        <f>IFERROR(VLOOKUP(D584,ITEM!A:B,2,0)&amp;" X"&amp;F584,"아이템값 없음")</f>
        <v>마녀 마음 속의 불꽃 X1</v>
      </c>
      <c r="J584" s="5" t="s">
        <v>36</v>
      </c>
      <c r="K584" s="147" t="s">
        <v>745</v>
      </c>
    </row>
    <row r="585" spans="1:11">
      <c r="A585" s="147">
        <f>100000+B585*ID규칙_보상_그룹_단위+C585*ID규칙_요일_단위+COUNTIFS($B$4:B585,B585,$C$4:C585,C585)</f>
        <v>102128</v>
      </c>
      <c r="B585" s="65">
        <v>21</v>
      </c>
      <c r="C585" s="147">
        <v>0</v>
      </c>
      <c r="D585" s="147">
        <v>110454</v>
      </c>
      <c r="E585" s="147">
        <f>COUNTIF($B$4:B585,B585)</f>
        <v>28</v>
      </c>
      <c r="F585" s="147">
        <v>1</v>
      </c>
      <c r="G585" s="147">
        <v>80</v>
      </c>
      <c r="H585" s="147">
        <v>250</v>
      </c>
      <c r="I585" s="59" t="str">
        <f>IFERROR(VLOOKUP(D585,ITEM!A:B,2,0)&amp;" X"&amp;F585,"아이템값 없음")</f>
        <v>불타오르는 마녀 모자 X1</v>
      </c>
      <c r="J585" s="5" t="s">
        <v>36</v>
      </c>
      <c r="K585" s="147" t="s">
        <v>745</v>
      </c>
    </row>
    <row r="586" spans="1:11">
      <c r="A586" s="147">
        <f>100000+B586*ID규칙_보상_그룹_단위+C586*ID규칙_요일_단위+COUNTIFS($B$4:B586,B586,$C$4:C586,C586)</f>
        <v>102129</v>
      </c>
      <c r="B586" s="65">
        <v>21</v>
      </c>
      <c r="C586" s="147">
        <v>0</v>
      </c>
      <c r="D586" s="147">
        <v>106547</v>
      </c>
      <c r="E586" s="147">
        <f>COUNTIF($B$4:B586,B586)</f>
        <v>29</v>
      </c>
      <c r="F586" s="147">
        <v>1</v>
      </c>
      <c r="G586" s="147">
        <v>80</v>
      </c>
      <c r="H586" s="147">
        <v>250</v>
      </c>
      <c r="I586" s="59" t="str">
        <f>IFERROR(VLOOKUP(D586,ITEM!A:B,2,0)&amp;" X"&amp;F586,"아이템값 없음")</f>
        <v>마녀의 염화꽃 X1</v>
      </c>
      <c r="J586" s="5" t="s">
        <v>36</v>
      </c>
      <c r="K586" s="147" t="s">
        <v>745</v>
      </c>
    </row>
    <row r="587" spans="1:11">
      <c r="A587" s="147">
        <f>100000+B587*ID규칙_보상_그룹_단위+C587*ID규칙_요일_단위+COUNTIFS($B$4:B587,B587,$C$4:C587,C587)</f>
        <v>102130</v>
      </c>
      <c r="B587" s="65">
        <v>21</v>
      </c>
      <c r="C587" s="147">
        <v>0</v>
      </c>
      <c r="D587" s="147">
        <v>107547</v>
      </c>
      <c r="E587" s="147">
        <f>COUNTIF($B$4:B587,B587)</f>
        <v>30</v>
      </c>
      <c r="F587" s="147">
        <v>1</v>
      </c>
      <c r="G587" s="147">
        <v>80</v>
      </c>
      <c r="H587" s="147">
        <v>250</v>
      </c>
      <c r="I587" s="59" t="str">
        <f>IFERROR(VLOOKUP(D587,ITEM!A:B,2,0)&amp;" X"&amp;F587,"아이템값 없음")</f>
        <v>마녀의 불타는 깃털 X1</v>
      </c>
      <c r="J587" s="5" t="s">
        <v>36</v>
      </c>
      <c r="K587" s="147" t="s">
        <v>745</v>
      </c>
    </row>
    <row r="588" spans="1:11">
      <c r="A588" s="147">
        <f>100000+B588*ID규칙_보상_그룹_단위+C588*ID규칙_요일_단위+COUNTIFS($B$4:B588,B588,$C$4:C588,C588)</f>
        <v>102131</v>
      </c>
      <c r="B588" s="65">
        <v>21</v>
      </c>
      <c r="C588" s="147">
        <v>0</v>
      </c>
      <c r="D588" s="147">
        <v>108547</v>
      </c>
      <c r="E588" s="147">
        <f>COUNTIF($B$4:B588,B588)</f>
        <v>31</v>
      </c>
      <c r="F588" s="147">
        <v>1</v>
      </c>
      <c r="G588" s="147">
        <v>80</v>
      </c>
      <c r="H588" s="147">
        <v>250</v>
      </c>
      <c r="I588" s="59" t="str">
        <f>IFERROR(VLOOKUP(D588,ITEM!A:B,2,0)&amp;" X"&amp;F588,"아이템값 없음")</f>
        <v>마녀의 파멸의 시간 X1</v>
      </c>
      <c r="J588" s="5" t="s">
        <v>36</v>
      </c>
      <c r="K588" s="147" t="s">
        <v>745</v>
      </c>
    </row>
    <row r="589" spans="1:11">
      <c r="A589" s="147">
        <f>100000+B589*ID규칙_보상_그룹_단위+C589*ID규칙_요일_단위+COUNTIFS($B$4:B589,B589,$C$4:C589,C589)</f>
        <v>102132</v>
      </c>
      <c r="B589" s="65">
        <v>21</v>
      </c>
      <c r="C589" s="147">
        <v>0</v>
      </c>
      <c r="D589" s="147">
        <v>109547</v>
      </c>
      <c r="E589" s="147">
        <f>COUNTIF($B$4:B589,B589)</f>
        <v>32</v>
      </c>
      <c r="F589" s="147">
        <v>1</v>
      </c>
      <c r="G589" s="147">
        <v>80</v>
      </c>
      <c r="H589" s="147">
        <v>250</v>
      </c>
      <c r="I589" s="59" t="str">
        <f>IFERROR(VLOOKUP(D589,ITEM!A:B,2,0)&amp;" X"&amp;F589,"아이템값 없음")</f>
        <v>마녀 마음 속의 불꽃 X1</v>
      </c>
      <c r="J589" s="5" t="s">
        <v>36</v>
      </c>
      <c r="K589" s="147" t="s">
        <v>745</v>
      </c>
    </row>
    <row r="590" spans="1:11">
      <c r="A590" s="147">
        <f>100000+B590*ID규칙_보상_그룹_단위+C590*ID규칙_요일_단위+COUNTIFS($B$4:B590,B590,$C$4:C590,C590)</f>
        <v>102133</v>
      </c>
      <c r="B590" s="65">
        <v>21</v>
      </c>
      <c r="C590" s="147">
        <v>0</v>
      </c>
      <c r="D590" s="147">
        <v>110555</v>
      </c>
      <c r="E590" s="147">
        <f>COUNTIF($B$4:B590,B590)</f>
        <v>33</v>
      </c>
      <c r="F590" s="147">
        <v>1</v>
      </c>
      <c r="G590" s="147">
        <v>80</v>
      </c>
      <c r="H590" s="147">
        <v>250</v>
      </c>
      <c r="I590" s="59" t="str">
        <f>IFERROR(VLOOKUP(D590,ITEM!A:B,2,0)&amp;" X"&amp;F590,"아이템값 없음")</f>
        <v>불타오르는 마녀 모자 X1</v>
      </c>
      <c r="J590" s="5" t="s">
        <v>36</v>
      </c>
      <c r="K590" s="147" t="s">
        <v>745</v>
      </c>
    </row>
    <row r="591" spans="1:11">
      <c r="A591" s="147">
        <f>100000+B591*ID규칙_보상_그룹_단위+C591*ID규칙_요일_단위+COUNTIFS($B$4:B591,B591,$C$4:C591,C591)</f>
        <v>102134</v>
      </c>
      <c r="B591" s="65">
        <v>21</v>
      </c>
      <c r="C591" s="147">
        <v>0</v>
      </c>
      <c r="D591" s="147">
        <v>106448</v>
      </c>
      <c r="E591" s="147">
        <f>COUNTIF($B$4:B591,B591)</f>
        <v>34</v>
      </c>
      <c r="F591" s="147">
        <v>1</v>
      </c>
      <c r="G591" s="147">
        <v>80</v>
      </c>
      <c r="H591" s="147">
        <v>250</v>
      </c>
      <c r="I591" s="59" t="str">
        <f>IFERROR(VLOOKUP(D591,ITEM!A:B,2,0)&amp;" X"&amp;F591,"아이템값 없음")</f>
        <v>불 위를 걷는 자의 결단 X1</v>
      </c>
      <c r="J591" s="5" t="s">
        <v>36</v>
      </c>
      <c r="K591" s="147" t="s">
        <v>745</v>
      </c>
    </row>
    <row r="592" spans="1:11">
      <c r="A592" s="147">
        <f>100000+B592*ID규칙_보상_그룹_단위+C592*ID규칙_요일_단위+COUNTIFS($B$4:B592,B592,$C$4:C592,C592)</f>
        <v>102135</v>
      </c>
      <c r="B592" s="65">
        <v>21</v>
      </c>
      <c r="C592" s="147">
        <v>0</v>
      </c>
      <c r="D592" s="147">
        <v>107448</v>
      </c>
      <c r="E592" s="147">
        <f>COUNTIF($B$4:B592,B592)</f>
        <v>35</v>
      </c>
      <c r="F592" s="147">
        <v>1</v>
      </c>
      <c r="G592" s="147">
        <v>80</v>
      </c>
      <c r="H592" s="147">
        <v>250</v>
      </c>
      <c r="I592" s="59" t="str">
        <f>IFERROR(VLOOKUP(D592,ITEM!A:B,2,0)&amp;" X"&amp;F592,"아이템값 없음")</f>
        <v>불 위를 걷는 자의 해탈 X1</v>
      </c>
      <c r="J592" s="5" t="s">
        <v>36</v>
      </c>
      <c r="K592" s="147" t="s">
        <v>745</v>
      </c>
    </row>
    <row r="593" spans="1:11">
      <c r="A593" s="147">
        <f>100000+B593*ID규칙_보상_그룹_단위+C593*ID규칙_요일_단위+COUNTIFS($B$4:B593,B593,$C$4:C593,C593)</f>
        <v>102136</v>
      </c>
      <c r="B593" s="65">
        <v>21</v>
      </c>
      <c r="C593" s="147">
        <v>0</v>
      </c>
      <c r="D593" s="147">
        <v>108448</v>
      </c>
      <c r="E593" s="147">
        <f>COUNTIF($B$4:B593,B593)</f>
        <v>36</v>
      </c>
      <c r="F593" s="147">
        <v>1</v>
      </c>
      <c r="G593" s="147">
        <v>80</v>
      </c>
      <c r="H593" s="147">
        <v>250</v>
      </c>
      <c r="I593" s="59" t="str">
        <f>IFERROR(VLOOKUP(D593,ITEM!A:B,2,0)&amp;" X"&amp;F593,"아이템값 없음")</f>
        <v>불 위를 걷는 자의 시련 X1</v>
      </c>
      <c r="J593" s="5" t="s">
        <v>36</v>
      </c>
      <c r="K593" s="147" t="s">
        <v>745</v>
      </c>
    </row>
    <row r="594" spans="1:11">
      <c r="A594" s="147">
        <f>100000+B594*ID규칙_보상_그룹_단위+C594*ID규칙_요일_단위+COUNTIFS($B$4:B594,B594,$C$4:C594,C594)</f>
        <v>102137</v>
      </c>
      <c r="B594" s="65">
        <v>21</v>
      </c>
      <c r="C594" s="147">
        <v>0</v>
      </c>
      <c r="D594" s="147">
        <v>109448</v>
      </c>
      <c r="E594" s="147">
        <f>COUNTIF($B$4:B594,B594)</f>
        <v>37</v>
      </c>
      <c r="F594" s="147">
        <v>1</v>
      </c>
      <c r="G594" s="147">
        <v>80</v>
      </c>
      <c r="H594" s="147">
        <v>250</v>
      </c>
      <c r="I594" s="59" t="str">
        <f>IFERROR(VLOOKUP(D594,ITEM!A:B,2,0)&amp;" X"&amp;F594,"아이템값 없음")</f>
        <v>불 위를 걷는 자의 깨달음 X1</v>
      </c>
      <c r="J594" s="5" t="s">
        <v>36</v>
      </c>
      <c r="K594" s="147" t="s">
        <v>745</v>
      </c>
    </row>
    <row r="595" spans="1:11">
      <c r="A595" s="147">
        <f>100000+B595*ID규칙_보상_그룹_단위+C595*ID규칙_요일_단위+COUNTIFS($B$4:B595,B595,$C$4:C595,C595)</f>
        <v>102138</v>
      </c>
      <c r="B595" s="65">
        <v>21</v>
      </c>
      <c r="C595" s="147">
        <v>0</v>
      </c>
      <c r="D595" s="147">
        <v>110456</v>
      </c>
      <c r="E595" s="147">
        <f>COUNTIF($B$4:B595,B595)</f>
        <v>38</v>
      </c>
      <c r="F595" s="147">
        <v>1</v>
      </c>
      <c r="G595" s="147">
        <v>80</v>
      </c>
      <c r="H595" s="147">
        <v>250</v>
      </c>
      <c r="I595" s="59" t="str">
        <f>IFERROR(VLOOKUP(D595,ITEM!A:B,2,0)&amp;" X"&amp;F595,"아이템값 없음")</f>
        <v>불 위를 걷는 자의 지혜 X1</v>
      </c>
      <c r="J595" s="5" t="s">
        <v>36</v>
      </c>
      <c r="K595" s="147" t="s">
        <v>745</v>
      </c>
    </row>
    <row r="596" spans="1:11">
      <c r="A596" s="147">
        <f>100000+B596*ID규칙_보상_그룹_단위+C596*ID규칙_요일_단위+COUNTIFS($B$4:B596,B596,$C$4:C596,C596)</f>
        <v>102139</v>
      </c>
      <c r="B596" s="65">
        <v>21</v>
      </c>
      <c r="C596" s="147">
        <v>0</v>
      </c>
      <c r="D596" s="147">
        <v>106549</v>
      </c>
      <c r="E596" s="147">
        <f>COUNTIF($B$4:B596,B596)</f>
        <v>39</v>
      </c>
      <c r="F596" s="147">
        <v>1</v>
      </c>
      <c r="G596" s="147">
        <v>80</v>
      </c>
      <c r="H596" s="147">
        <v>250</v>
      </c>
      <c r="I596" s="59" t="str">
        <f>IFERROR(VLOOKUP(D596,ITEM!A:B,2,0)&amp;" X"&amp;F596,"아이템값 없음")</f>
        <v>불 위를 걷는 자의 결단 X1</v>
      </c>
      <c r="J596" s="5" t="s">
        <v>36</v>
      </c>
      <c r="K596" s="147" t="s">
        <v>745</v>
      </c>
    </row>
    <row r="597" spans="1:11">
      <c r="A597" s="147">
        <f>100000+B597*ID규칙_보상_그룹_단위+C597*ID규칙_요일_단위+COUNTIFS($B$4:B597,B597,$C$4:C597,C597)</f>
        <v>102140</v>
      </c>
      <c r="B597" s="65">
        <v>21</v>
      </c>
      <c r="C597" s="147">
        <v>0</v>
      </c>
      <c r="D597" s="147">
        <v>107549</v>
      </c>
      <c r="E597" s="147">
        <f>COUNTIF($B$4:B597,B597)</f>
        <v>40</v>
      </c>
      <c r="F597" s="147">
        <v>1</v>
      </c>
      <c r="G597" s="147">
        <v>80</v>
      </c>
      <c r="H597" s="147">
        <v>250</v>
      </c>
      <c r="I597" s="59" t="str">
        <f>IFERROR(VLOOKUP(D597,ITEM!A:B,2,0)&amp;" X"&amp;F597,"아이템값 없음")</f>
        <v>불 위를 걷는 자의 해탈 X1</v>
      </c>
      <c r="J597" s="5" t="s">
        <v>36</v>
      </c>
      <c r="K597" s="147" t="s">
        <v>745</v>
      </c>
    </row>
    <row r="598" spans="1:11">
      <c r="A598" s="147">
        <f>100000+B598*ID규칙_보상_그룹_단위+C598*ID규칙_요일_단위+COUNTIFS($B$4:B598,B598,$C$4:C598,C598)</f>
        <v>102141</v>
      </c>
      <c r="B598" s="65">
        <v>21</v>
      </c>
      <c r="C598" s="147">
        <v>0</v>
      </c>
      <c r="D598" s="147">
        <v>108549</v>
      </c>
      <c r="E598" s="147">
        <f>COUNTIF($B$4:B598,B598)</f>
        <v>41</v>
      </c>
      <c r="F598" s="147">
        <v>1</v>
      </c>
      <c r="G598" s="147">
        <v>80</v>
      </c>
      <c r="H598" s="147">
        <v>250</v>
      </c>
      <c r="I598" s="59" t="str">
        <f>IFERROR(VLOOKUP(D598,ITEM!A:B,2,0)&amp;" X"&amp;F598,"아이템값 없음")</f>
        <v>불 위를 걷는 자의 시련 X1</v>
      </c>
      <c r="J598" s="5" t="s">
        <v>36</v>
      </c>
      <c r="K598" s="147" t="s">
        <v>745</v>
      </c>
    </row>
    <row r="599" spans="1:11">
      <c r="A599" s="147">
        <f>100000+B599*ID규칙_보상_그룹_단위+C599*ID규칙_요일_단위+COUNTIFS($B$4:B599,B599,$C$4:C599,C599)</f>
        <v>102142</v>
      </c>
      <c r="B599" s="65">
        <v>21</v>
      </c>
      <c r="C599" s="147">
        <v>0</v>
      </c>
      <c r="D599" s="147">
        <v>109549</v>
      </c>
      <c r="E599" s="147">
        <f>COUNTIF($B$4:B599,B599)</f>
        <v>42</v>
      </c>
      <c r="F599" s="147">
        <v>1</v>
      </c>
      <c r="G599" s="147">
        <v>80</v>
      </c>
      <c r="H599" s="147">
        <v>250</v>
      </c>
      <c r="I599" s="59" t="str">
        <f>IFERROR(VLOOKUP(D599,ITEM!A:B,2,0)&amp;" X"&amp;F599,"아이템값 없음")</f>
        <v>불 위를 걷는 자의 깨달음 X1</v>
      </c>
      <c r="J599" s="5" t="s">
        <v>36</v>
      </c>
      <c r="K599" s="147" t="s">
        <v>745</v>
      </c>
    </row>
    <row r="600" spans="1:11">
      <c r="A600" s="147">
        <f>100000+B600*ID규칙_보상_그룹_단위+C600*ID규칙_요일_단위+COUNTIFS($B$4:B600,B600,$C$4:C600,C600)</f>
        <v>102143</v>
      </c>
      <c r="B600" s="65">
        <v>21</v>
      </c>
      <c r="C600" s="147">
        <v>0</v>
      </c>
      <c r="D600" s="147">
        <v>110557</v>
      </c>
      <c r="E600" s="147">
        <f>COUNTIF($B$4:B600,B600)</f>
        <v>43</v>
      </c>
      <c r="F600" s="147">
        <v>1</v>
      </c>
      <c r="G600" s="147">
        <v>80</v>
      </c>
      <c r="H600" s="147">
        <v>250</v>
      </c>
      <c r="I600" s="59" t="str">
        <f>IFERROR(VLOOKUP(D600,ITEM!A:B,2,0)&amp;" X"&amp;F600,"아이템값 없음")</f>
        <v>불 위를 걷는 자의 지혜 X1</v>
      </c>
      <c r="J600" s="5" t="s">
        <v>36</v>
      </c>
      <c r="K600" s="147" t="s">
        <v>745</v>
      </c>
    </row>
    <row r="601" spans="1:11">
      <c r="A601" s="147">
        <f>100000+B601*ID규칙_보상_그룹_단위+C601*ID규칙_요일_단위+COUNTIFS($B$4:B601,B601,$C$4:C601,C601)</f>
        <v>102201</v>
      </c>
      <c r="B601" s="65">
        <v>22</v>
      </c>
      <c r="C601" s="147">
        <v>0</v>
      </c>
      <c r="D601" s="147">
        <v>103301</v>
      </c>
      <c r="E601" s="147">
        <f>COUNTIF($B$4:B601,B601)</f>
        <v>1</v>
      </c>
      <c r="F601" s="147">
        <v>100</v>
      </c>
      <c r="G601" s="147">
        <v>81</v>
      </c>
      <c r="H601" s="147">
        <v>10000</v>
      </c>
      <c r="I601" s="59" t="str">
        <f>IFERROR(VLOOKUP(D601,ITEM!A:B,2,0)&amp;" X"&amp;F601,"아이템값 없음")</f>
        <v>모라 X100</v>
      </c>
      <c r="J601" s="5" t="s">
        <v>37</v>
      </c>
      <c r="K601" s="147" t="s">
        <v>745</v>
      </c>
    </row>
    <row r="602" spans="1:11">
      <c r="A602" s="147">
        <f>100000+B602*ID규칙_보상_그룹_단위+C602*ID규칙_요일_단위+COUNTIFS($B$4:B602,B602,$C$4:C602,C602)</f>
        <v>102202</v>
      </c>
      <c r="B602" s="65">
        <v>22</v>
      </c>
      <c r="C602" s="147">
        <v>0</v>
      </c>
      <c r="D602" s="147">
        <v>102301</v>
      </c>
      <c r="E602" s="147">
        <f>COUNTIF($B$4:B602,B602)</f>
        <v>2</v>
      </c>
      <c r="F602" s="147">
        <v>2525</v>
      </c>
      <c r="G602" s="147">
        <v>82</v>
      </c>
      <c r="H602" s="147">
        <v>10000</v>
      </c>
      <c r="I602" s="59" t="str">
        <f>IFERROR(VLOOKUP(D602,ITEM!A:B,2,0)&amp;" X"&amp;F602,"아이템값 없음")</f>
        <v>모험 경력 X2525</v>
      </c>
      <c r="J602" s="5" t="s">
        <v>37</v>
      </c>
      <c r="K602" s="147" t="s">
        <v>745</v>
      </c>
    </row>
    <row r="603" spans="1:11">
      <c r="A603" s="147">
        <f>100000+B603*ID규칙_보상_그룹_단위+C603*ID규칙_요일_단위+COUNTIFS($B$4:B603,B603,$C$4:C603,C603)</f>
        <v>102203</v>
      </c>
      <c r="B603" s="65">
        <v>22</v>
      </c>
      <c r="C603" s="147">
        <v>0</v>
      </c>
      <c r="D603" s="147">
        <v>105301</v>
      </c>
      <c r="E603" s="147">
        <f>COUNTIF($B$4:B603,B603)</f>
        <v>3</v>
      </c>
      <c r="F603" s="147">
        <v>20</v>
      </c>
      <c r="G603" s="147">
        <v>83</v>
      </c>
      <c r="H603" s="147">
        <v>10000</v>
      </c>
      <c r="I603" s="59" t="str">
        <f>IFERROR(VLOOKUP(D603,ITEM!A:B,2,0)&amp;" X"&amp;F603,"아이템값 없음")</f>
        <v>호감도 경험치 X20</v>
      </c>
      <c r="J603" s="5" t="s">
        <v>37</v>
      </c>
      <c r="K603" s="147" t="s">
        <v>745</v>
      </c>
    </row>
    <row r="604" spans="1:11">
      <c r="A604" s="147">
        <f>100000+B604*ID규칙_보상_그룹_단위+C604*ID규칙_요일_단위+COUNTIFS($B$4:B604,B604,$C$4:C604,C604)</f>
        <v>102204</v>
      </c>
      <c r="B604" s="65">
        <v>22</v>
      </c>
      <c r="C604" s="147">
        <v>0</v>
      </c>
      <c r="D604" s="147">
        <v>106320</v>
      </c>
      <c r="E604" s="147">
        <f>COUNTIF($B$4:B604,B604)</f>
        <v>4</v>
      </c>
      <c r="F604" s="147">
        <v>1</v>
      </c>
      <c r="G604" s="147">
        <v>84</v>
      </c>
      <c r="H604" s="147">
        <v>250</v>
      </c>
      <c r="I604" s="59" t="str">
        <f>IFERROR(VLOOKUP(D604,ITEM!A:B,2,0)&amp;" X"&amp;F604,"아이템값 없음")</f>
        <v>수호의 꽃 X1</v>
      </c>
      <c r="J604" s="5" t="s">
        <v>37</v>
      </c>
      <c r="K604" s="147" t="s">
        <v>745</v>
      </c>
    </row>
    <row r="605" spans="1:11">
      <c r="A605" s="147">
        <f>100000+B605*ID규칙_보상_그룹_단위+C605*ID규칙_요일_단위+COUNTIFS($B$4:B605,B605,$C$4:C605,C605)</f>
        <v>102205</v>
      </c>
      <c r="B605" s="65">
        <v>22</v>
      </c>
      <c r="C605" s="147">
        <v>0</v>
      </c>
      <c r="D605" s="147">
        <v>107320</v>
      </c>
      <c r="E605" s="147">
        <f>COUNTIF($B$4:B605,B605)</f>
        <v>5</v>
      </c>
      <c r="F605" s="147">
        <v>1</v>
      </c>
      <c r="G605" s="147">
        <v>84</v>
      </c>
      <c r="H605" s="147">
        <v>250</v>
      </c>
      <c r="I605" s="59" t="str">
        <f>IFERROR(VLOOKUP(D605,ITEM!A:B,2,0)&amp;" X"&amp;F605,"아이템값 없음")</f>
        <v>수호의 인장 X1</v>
      </c>
      <c r="J605" s="5" t="s">
        <v>37</v>
      </c>
      <c r="K605" s="147" t="s">
        <v>745</v>
      </c>
    </row>
    <row r="606" spans="1:11">
      <c r="A606" s="147">
        <f>100000+B606*ID규칙_보상_그룹_단위+C606*ID규칙_요일_단위+COUNTIFS($B$4:B606,B606,$C$4:C606,C606)</f>
        <v>102206</v>
      </c>
      <c r="B606" s="65">
        <v>22</v>
      </c>
      <c r="C606" s="147">
        <v>0</v>
      </c>
      <c r="D606" s="147">
        <v>108320</v>
      </c>
      <c r="E606" s="147">
        <f>COUNTIF($B$4:B606,B606)</f>
        <v>6</v>
      </c>
      <c r="F606" s="147">
        <v>1</v>
      </c>
      <c r="G606" s="147">
        <v>84</v>
      </c>
      <c r="H606" s="147">
        <v>250</v>
      </c>
      <c r="I606" s="59" t="str">
        <f>IFERROR(VLOOKUP(D606,ITEM!A:B,2,0)&amp;" X"&amp;F606,"아이템값 없음")</f>
        <v>수호의 탁상시계 X1</v>
      </c>
      <c r="J606" s="5" t="s">
        <v>37</v>
      </c>
      <c r="K606" s="147" t="s">
        <v>745</v>
      </c>
    </row>
    <row r="607" spans="1:11">
      <c r="A607" s="147">
        <f>100000+B607*ID규칙_보상_그룹_단위+C607*ID규칙_요일_단위+COUNTIFS($B$4:B607,B607,$C$4:C607,C607)</f>
        <v>102207</v>
      </c>
      <c r="B607" s="65">
        <v>22</v>
      </c>
      <c r="C607" s="147">
        <v>0</v>
      </c>
      <c r="D607" s="147">
        <v>109320</v>
      </c>
      <c r="E607" s="147">
        <f>COUNTIF($B$4:B607,B607)</f>
        <v>7</v>
      </c>
      <c r="F607" s="147">
        <v>1</v>
      </c>
      <c r="G607" s="147">
        <v>84</v>
      </c>
      <c r="H607" s="147">
        <v>250</v>
      </c>
      <c r="I607" s="59" t="str">
        <f>IFERROR(VLOOKUP(D607,ITEM!A:B,2,0)&amp;" X"&amp;F607,"아이템값 없음")</f>
        <v>수호의 잔 X1</v>
      </c>
      <c r="J607" s="5" t="s">
        <v>37</v>
      </c>
      <c r="K607" s="147" t="s">
        <v>745</v>
      </c>
    </row>
    <row r="608" spans="1:11">
      <c r="A608" s="147">
        <f>100000+B608*ID규칙_보상_그룹_단위+C608*ID규칙_요일_단위+COUNTIFS($B$4:B608,B608,$C$4:C608,C608)</f>
        <v>102208</v>
      </c>
      <c r="B608" s="65">
        <v>22</v>
      </c>
      <c r="C608" s="147">
        <v>0</v>
      </c>
      <c r="D608" s="147">
        <v>110320</v>
      </c>
      <c r="E608" s="147">
        <f>COUNTIF($B$4:B608,B608)</f>
        <v>8</v>
      </c>
      <c r="F608" s="147">
        <v>1</v>
      </c>
      <c r="G608" s="147">
        <v>84</v>
      </c>
      <c r="H608" s="147">
        <v>250</v>
      </c>
      <c r="I608" s="59" t="str">
        <f>IFERROR(VLOOKUP(D608,ITEM!A:B,2,0)&amp;" X"&amp;F608,"아이템값 없음")</f>
        <v>수호의 띠 X1</v>
      </c>
      <c r="J608" s="5" t="s">
        <v>37</v>
      </c>
      <c r="K608" s="147" t="s">
        <v>745</v>
      </c>
    </row>
    <row r="609" spans="1:11">
      <c r="A609" s="147">
        <f>100000+B609*ID규칙_보상_그룹_단위+C609*ID규칙_요일_단위+COUNTIFS($B$4:B609,B609,$C$4:C609,C609)</f>
        <v>102209</v>
      </c>
      <c r="B609" s="65">
        <v>22</v>
      </c>
      <c r="C609" s="147">
        <v>0</v>
      </c>
      <c r="D609" s="147">
        <v>106421</v>
      </c>
      <c r="E609" s="147">
        <f>COUNTIF($B$4:B609,B609)</f>
        <v>9</v>
      </c>
      <c r="F609" s="147">
        <v>1</v>
      </c>
      <c r="G609" s="147">
        <v>84</v>
      </c>
      <c r="H609" s="147">
        <v>250</v>
      </c>
      <c r="I609" s="59" t="str">
        <f>IFERROR(VLOOKUP(D609,ITEM!A:B,2,0)&amp;" X"&amp;F609,"아이템값 없음")</f>
        <v>수호의 꽃 X1</v>
      </c>
      <c r="J609" s="5" t="s">
        <v>37</v>
      </c>
      <c r="K609" s="147" t="s">
        <v>745</v>
      </c>
    </row>
    <row r="610" spans="1:11">
      <c r="A610" s="147">
        <f>100000+B610*ID규칙_보상_그룹_단위+C610*ID규칙_요일_단위+COUNTIFS($B$4:B610,B610,$C$4:C610,C610)</f>
        <v>102210</v>
      </c>
      <c r="B610" s="65">
        <v>22</v>
      </c>
      <c r="C610" s="147">
        <v>0</v>
      </c>
      <c r="D610" s="147">
        <v>107421</v>
      </c>
      <c r="E610" s="147">
        <f>COUNTIF($B$4:B610,B610)</f>
        <v>10</v>
      </c>
      <c r="F610" s="147">
        <v>1</v>
      </c>
      <c r="G610" s="147">
        <v>84</v>
      </c>
      <c r="H610" s="147">
        <v>250</v>
      </c>
      <c r="I610" s="59" t="str">
        <f>IFERROR(VLOOKUP(D610,ITEM!A:B,2,0)&amp;" X"&amp;F610,"아이템값 없음")</f>
        <v>수호의 인장 X1</v>
      </c>
      <c r="J610" s="5" t="s">
        <v>37</v>
      </c>
      <c r="K610" s="147" t="s">
        <v>745</v>
      </c>
    </row>
    <row r="611" spans="1:11">
      <c r="A611" s="147">
        <f>100000+B611*ID규칙_보상_그룹_단위+C611*ID규칙_요일_단위+COUNTIFS($B$4:B611,B611,$C$4:C611,C611)</f>
        <v>102211</v>
      </c>
      <c r="B611" s="65">
        <v>22</v>
      </c>
      <c r="C611" s="147">
        <v>0</v>
      </c>
      <c r="D611" s="147">
        <v>108421</v>
      </c>
      <c r="E611" s="147">
        <f>COUNTIF($B$4:B611,B611)</f>
        <v>11</v>
      </c>
      <c r="F611" s="147">
        <v>1</v>
      </c>
      <c r="G611" s="147">
        <v>84</v>
      </c>
      <c r="H611" s="147">
        <v>250</v>
      </c>
      <c r="I611" s="59" t="str">
        <f>IFERROR(VLOOKUP(D611,ITEM!A:B,2,0)&amp;" X"&amp;F611,"아이템값 없음")</f>
        <v>수호의 탁상시계 X1</v>
      </c>
      <c r="J611" s="5" t="s">
        <v>37</v>
      </c>
      <c r="K611" s="147" t="s">
        <v>745</v>
      </c>
    </row>
    <row r="612" spans="1:11">
      <c r="A612" s="147">
        <f>100000+B612*ID규칙_보상_그룹_단위+C612*ID규칙_요일_단위+COUNTIFS($B$4:B612,B612,$C$4:C612,C612)</f>
        <v>102212</v>
      </c>
      <c r="B612" s="65">
        <v>22</v>
      </c>
      <c r="C612" s="147">
        <v>0</v>
      </c>
      <c r="D612" s="147">
        <v>109421</v>
      </c>
      <c r="E612" s="147">
        <f>COUNTIF($B$4:B612,B612)</f>
        <v>12</v>
      </c>
      <c r="F612" s="147">
        <v>1</v>
      </c>
      <c r="G612" s="147">
        <v>84</v>
      </c>
      <c r="H612" s="147">
        <v>250</v>
      </c>
      <c r="I612" s="59" t="str">
        <f>IFERROR(VLOOKUP(D612,ITEM!A:B,2,0)&amp;" X"&amp;F612,"아이템값 없음")</f>
        <v>수호의 잔 X1</v>
      </c>
      <c r="J612" s="5" t="s">
        <v>37</v>
      </c>
      <c r="K612" s="147" t="s">
        <v>745</v>
      </c>
    </row>
    <row r="613" spans="1:11">
      <c r="A613" s="147">
        <f>100000+B613*ID규칙_보상_그룹_단위+C613*ID규칙_요일_단위+COUNTIFS($B$4:B613,B613,$C$4:C613,C613)</f>
        <v>102213</v>
      </c>
      <c r="B613" s="65">
        <v>22</v>
      </c>
      <c r="C613" s="147">
        <v>0</v>
      </c>
      <c r="D613" s="147">
        <v>110421</v>
      </c>
      <c r="E613" s="147">
        <f>COUNTIF($B$4:B613,B613)</f>
        <v>13</v>
      </c>
      <c r="F613" s="147">
        <v>1</v>
      </c>
      <c r="G613" s="147">
        <v>84</v>
      </c>
      <c r="H613" s="147">
        <v>250</v>
      </c>
      <c r="I613" s="59" t="str">
        <f>IFERROR(VLOOKUP(D613,ITEM!A:B,2,0)&amp;" X"&amp;F613,"아이템값 없음")</f>
        <v>수호의 띠 X1</v>
      </c>
      <c r="J613" s="5" t="s">
        <v>37</v>
      </c>
      <c r="K613" s="147" t="s">
        <v>745</v>
      </c>
    </row>
    <row r="614" spans="1:11">
      <c r="A614" s="147">
        <f>100000+B614*ID규칙_보상_그룹_단위+C614*ID규칙_요일_단위+COUNTIFS($B$4:B614,B614,$C$4:C614,C614)</f>
        <v>102214</v>
      </c>
      <c r="B614" s="65">
        <v>22</v>
      </c>
      <c r="C614" s="147">
        <v>0</v>
      </c>
      <c r="D614" s="147">
        <v>106324</v>
      </c>
      <c r="E614" s="147">
        <f>COUNTIF($B$4:B614,B614)</f>
        <v>14</v>
      </c>
      <c r="F614" s="147">
        <v>1</v>
      </c>
      <c r="G614" s="147">
        <v>84</v>
      </c>
      <c r="H614" s="147">
        <v>250</v>
      </c>
      <c r="I614" s="59" t="str">
        <f>IFERROR(VLOOKUP(D614,ITEM!A:B,2,0)&amp;" X"&amp;F614,"아이템값 없음")</f>
        <v>무인의 붉은 꽃 X1</v>
      </c>
      <c r="J614" s="5" t="s">
        <v>37</v>
      </c>
      <c r="K614" s="147" t="s">
        <v>745</v>
      </c>
    </row>
    <row r="615" spans="1:11">
      <c r="A615" s="147">
        <f>100000+B615*ID규칙_보상_그룹_단위+C615*ID규칙_요일_단위+COUNTIFS($B$4:B615,B615,$C$4:C615,C615)</f>
        <v>102215</v>
      </c>
      <c r="B615" s="65">
        <v>22</v>
      </c>
      <c r="C615" s="147">
        <v>0</v>
      </c>
      <c r="D615" s="147">
        <v>107324</v>
      </c>
      <c r="E615" s="147">
        <f>COUNTIF($B$4:B615,B615)</f>
        <v>15</v>
      </c>
      <c r="F615" s="147">
        <v>1</v>
      </c>
      <c r="G615" s="147">
        <v>84</v>
      </c>
      <c r="H615" s="147">
        <v>250</v>
      </c>
      <c r="I615" s="59" t="str">
        <f>IFERROR(VLOOKUP(D615,ITEM!A:B,2,0)&amp;" X"&amp;F615,"아이템값 없음")</f>
        <v>무인의 깃털장식 X1</v>
      </c>
      <c r="J615" s="5" t="s">
        <v>37</v>
      </c>
      <c r="K615" s="147" t="s">
        <v>745</v>
      </c>
    </row>
    <row r="616" spans="1:11">
      <c r="A616" s="147">
        <f>100000+B616*ID규칙_보상_그룹_단위+C616*ID규칙_요일_단위+COUNTIFS($B$4:B616,B616,$C$4:C616,C616)</f>
        <v>102216</v>
      </c>
      <c r="B616" s="65">
        <v>22</v>
      </c>
      <c r="C616" s="147">
        <v>0</v>
      </c>
      <c r="D616" s="147">
        <v>108324</v>
      </c>
      <c r="E616" s="147">
        <f>COUNTIF($B$4:B616,B616)</f>
        <v>16</v>
      </c>
      <c r="F616" s="147">
        <v>1</v>
      </c>
      <c r="G616" s="147">
        <v>84</v>
      </c>
      <c r="H616" s="147">
        <v>250</v>
      </c>
      <c r="I616" s="59" t="str">
        <f>IFERROR(VLOOKUP(D616,ITEM!A:B,2,0)&amp;" X"&amp;F616,"아이템값 없음")</f>
        <v>무인의 물시계 X1</v>
      </c>
      <c r="J616" s="5" t="s">
        <v>37</v>
      </c>
      <c r="K616" s="147" t="s">
        <v>745</v>
      </c>
    </row>
    <row r="617" spans="1:11">
      <c r="A617" s="147">
        <f>100000+B617*ID규칙_보상_그룹_단위+C617*ID규칙_요일_단위+COUNTIFS($B$4:B617,B617,$C$4:C617,C617)</f>
        <v>102217</v>
      </c>
      <c r="B617" s="65">
        <v>22</v>
      </c>
      <c r="C617" s="147">
        <v>0</v>
      </c>
      <c r="D617" s="147">
        <v>109324</v>
      </c>
      <c r="E617" s="147">
        <f>COUNTIF($B$4:B617,B617)</f>
        <v>17</v>
      </c>
      <c r="F617" s="147">
        <v>1</v>
      </c>
      <c r="G617" s="147">
        <v>84</v>
      </c>
      <c r="H617" s="147">
        <v>250</v>
      </c>
      <c r="I617" s="59" t="str">
        <f>IFERROR(VLOOKUP(D617,ITEM!A:B,2,0)&amp;" X"&amp;F617,"아이템값 없음")</f>
        <v>무인의 술잔 X1</v>
      </c>
      <c r="J617" s="5" t="s">
        <v>37</v>
      </c>
      <c r="K617" s="147" t="s">
        <v>745</v>
      </c>
    </row>
    <row r="618" spans="1:11">
      <c r="A618" s="147">
        <f>100000+B618*ID규칙_보상_그룹_단위+C618*ID규칙_요일_단위+COUNTIFS($B$4:B618,B618,$C$4:C618,C618)</f>
        <v>102218</v>
      </c>
      <c r="B618" s="65">
        <v>22</v>
      </c>
      <c r="C618" s="147">
        <v>0</v>
      </c>
      <c r="D618" s="147">
        <v>110324</v>
      </c>
      <c r="E618" s="147">
        <f>COUNTIF($B$4:B618,B618)</f>
        <v>18</v>
      </c>
      <c r="F618" s="147">
        <v>1</v>
      </c>
      <c r="G618" s="147">
        <v>84</v>
      </c>
      <c r="H618" s="147">
        <v>250</v>
      </c>
      <c r="I618" s="59" t="str">
        <f>IFERROR(VLOOKUP(D618,ITEM!A:B,2,0)&amp;" X"&amp;F618,"아이템값 없음")</f>
        <v>무인의 두건 X1</v>
      </c>
      <c r="J618" s="5" t="s">
        <v>37</v>
      </c>
      <c r="K618" s="147" t="s">
        <v>745</v>
      </c>
    </row>
    <row r="619" spans="1:11">
      <c r="A619" s="147">
        <f>100000+B619*ID규칙_보상_그룹_단위+C619*ID규칙_요일_단위+COUNTIFS($B$4:B619,B619,$C$4:C619,C619)</f>
        <v>102219</v>
      </c>
      <c r="B619" s="65">
        <v>22</v>
      </c>
      <c r="C619" s="147">
        <v>0</v>
      </c>
      <c r="D619" s="147">
        <v>106425</v>
      </c>
      <c r="E619" s="147">
        <f>COUNTIF($B$4:B619,B619)</f>
        <v>19</v>
      </c>
      <c r="F619" s="147">
        <v>1</v>
      </c>
      <c r="G619" s="147">
        <v>84</v>
      </c>
      <c r="H619" s="147">
        <v>250</v>
      </c>
      <c r="I619" s="59" t="str">
        <f>IFERROR(VLOOKUP(D619,ITEM!A:B,2,0)&amp;" X"&amp;F619,"아이템값 없음")</f>
        <v>무인의 붉은 꽃 X1</v>
      </c>
      <c r="J619" s="5" t="s">
        <v>37</v>
      </c>
      <c r="K619" s="147" t="s">
        <v>745</v>
      </c>
    </row>
    <row r="620" spans="1:11">
      <c r="A620" s="147">
        <f>100000+B620*ID규칙_보상_그룹_단위+C620*ID규칙_요일_단위+COUNTIFS($B$4:B620,B620,$C$4:C620,C620)</f>
        <v>102220</v>
      </c>
      <c r="B620" s="65">
        <v>22</v>
      </c>
      <c r="C620" s="147">
        <v>0</v>
      </c>
      <c r="D620" s="147">
        <v>107425</v>
      </c>
      <c r="E620" s="147">
        <f>COUNTIF($B$4:B620,B620)</f>
        <v>20</v>
      </c>
      <c r="F620" s="147">
        <v>1</v>
      </c>
      <c r="G620" s="147">
        <v>84</v>
      </c>
      <c r="H620" s="147">
        <v>250</v>
      </c>
      <c r="I620" s="59" t="str">
        <f>IFERROR(VLOOKUP(D620,ITEM!A:B,2,0)&amp;" X"&amp;F620,"아이템값 없음")</f>
        <v>무인의 깃털장식 X1</v>
      </c>
      <c r="J620" s="5" t="s">
        <v>37</v>
      </c>
      <c r="K620" s="147" t="s">
        <v>745</v>
      </c>
    </row>
    <row r="621" spans="1:11">
      <c r="A621" s="147">
        <f>100000+B621*ID규칙_보상_그룹_단위+C621*ID규칙_요일_단위+COUNTIFS($B$4:B621,B621,$C$4:C621,C621)</f>
        <v>102221</v>
      </c>
      <c r="B621" s="65">
        <v>22</v>
      </c>
      <c r="C621" s="147">
        <v>0</v>
      </c>
      <c r="D621" s="147">
        <v>108425</v>
      </c>
      <c r="E621" s="147">
        <f>COUNTIF($B$4:B621,B621)</f>
        <v>21</v>
      </c>
      <c r="F621" s="147">
        <v>1</v>
      </c>
      <c r="G621" s="147">
        <v>84</v>
      </c>
      <c r="H621" s="147">
        <v>250</v>
      </c>
      <c r="I621" s="59" t="str">
        <f>IFERROR(VLOOKUP(D621,ITEM!A:B,2,0)&amp;" X"&amp;F621,"아이템값 없음")</f>
        <v>무인의 물시계 X1</v>
      </c>
      <c r="J621" s="5" t="s">
        <v>37</v>
      </c>
      <c r="K621" s="147" t="s">
        <v>745</v>
      </c>
    </row>
    <row r="622" spans="1:11">
      <c r="A622" s="147">
        <f>100000+B622*ID규칙_보상_그룹_단위+C622*ID규칙_요일_단위+COUNTIFS($B$4:B622,B622,$C$4:C622,C622)</f>
        <v>102222</v>
      </c>
      <c r="B622" s="65">
        <v>22</v>
      </c>
      <c r="C622" s="147">
        <v>0</v>
      </c>
      <c r="D622" s="147">
        <v>109425</v>
      </c>
      <c r="E622" s="147">
        <f>COUNTIF($B$4:B622,B622)</f>
        <v>22</v>
      </c>
      <c r="F622" s="147">
        <v>1</v>
      </c>
      <c r="G622" s="147">
        <v>84</v>
      </c>
      <c r="H622" s="147">
        <v>250</v>
      </c>
      <c r="I622" s="59" t="str">
        <f>IFERROR(VLOOKUP(D622,ITEM!A:B,2,0)&amp;" X"&amp;F622,"아이템값 없음")</f>
        <v>무인의 술잔 X1</v>
      </c>
      <c r="J622" s="5" t="s">
        <v>37</v>
      </c>
      <c r="K622" s="147" t="s">
        <v>745</v>
      </c>
    </row>
    <row r="623" spans="1:11">
      <c r="A623" s="147">
        <f>100000+B623*ID규칙_보상_그룹_단위+C623*ID규칙_요일_단위+COUNTIFS($B$4:B623,B623,$C$4:C623,C623)</f>
        <v>102223</v>
      </c>
      <c r="B623" s="65">
        <v>22</v>
      </c>
      <c r="C623" s="147">
        <v>0</v>
      </c>
      <c r="D623" s="147">
        <v>110425</v>
      </c>
      <c r="E623" s="147">
        <f>COUNTIF($B$4:B623,B623)</f>
        <v>23</v>
      </c>
      <c r="F623" s="147">
        <v>1</v>
      </c>
      <c r="G623" s="147">
        <v>84</v>
      </c>
      <c r="H623" s="147">
        <v>250</v>
      </c>
      <c r="I623" s="59" t="str">
        <f>IFERROR(VLOOKUP(D623,ITEM!A:B,2,0)&amp;" X"&amp;F623,"아이템값 없음")</f>
        <v>무인의 두건 X1</v>
      </c>
      <c r="J623" s="5" t="s">
        <v>37</v>
      </c>
      <c r="K623" s="147" t="s">
        <v>745</v>
      </c>
    </row>
    <row r="624" spans="1:11">
      <c r="A624" s="147">
        <f>100000+B624*ID규칙_보상_그룹_단위+C624*ID규칙_요일_단위+COUNTIFS($B$4:B624,B624,$C$4:C624,C624)</f>
        <v>102224</v>
      </c>
      <c r="B624" s="65">
        <v>22</v>
      </c>
      <c r="C624" s="147">
        <v>0</v>
      </c>
      <c r="D624" s="147">
        <v>106446</v>
      </c>
      <c r="E624" s="147">
        <f>COUNTIF($B$4:B624,B624)</f>
        <v>24</v>
      </c>
      <c r="F624" s="147">
        <v>1</v>
      </c>
      <c r="G624" s="147">
        <v>84</v>
      </c>
      <c r="H624" s="147">
        <v>250</v>
      </c>
      <c r="I624" s="59" t="str">
        <f>IFERROR(VLOOKUP(D624,ITEM!A:B,2,0)&amp;" X"&amp;F624,"아이템값 없음")</f>
        <v>마녀의 염화꽃 X1</v>
      </c>
      <c r="J624" s="5" t="s">
        <v>37</v>
      </c>
      <c r="K624" s="147" t="s">
        <v>745</v>
      </c>
    </row>
    <row r="625" spans="1:11">
      <c r="A625" s="147">
        <f>100000+B625*ID규칙_보상_그룹_단위+C625*ID규칙_요일_단위+COUNTIFS($B$4:B625,B625,$C$4:C625,C625)</f>
        <v>102225</v>
      </c>
      <c r="B625" s="65">
        <v>22</v>
      </c>
      <c r="C625" s="147">
        <v>0</v>
      </c>
      <c r="D625" s="147">
        <v>107446</v>
      </c>
      <c r="E625" s="147">
        <f>COUNTIF($B$4:B625,B625)</f>
        <v>25</v>
      </c>
      <c r="F625" s="147">
        <v>1</v>
      </c>
      <c r="G625" s="147">
        <v>84</v>
      </c>
      <c r="H625" s="147">
        <v>250</v>
      </c>
      <c r="I625" s="59" t="str">
        <f>IFERROR(VLOOKUP(D625,ITEM!A:B,2,0)&amp;" X"&amp;F625,"아이템값 없음")</f>
        <v>마녀의 불타는 깃털 X1</v>
      </c>
      <c r="J625" s="5" t="s">
        <v>37</v>
      </c>
      <c r="K625" s="147" t="s">
        <v>745</v>
      </c>
    </row>
    <row r="626" spans="1:11">
      <c r="A626" s="147">
        <f>100000+B626*ID규칙_보상_그룹_단위+C626*ID규칙_요일_단위+COUNTIFS($B$4:B626,B626,$C$4:C626,C626)</f>
        <v>102226</v>
      </c>
      <c r="B626" s="65">
        <v>22</v>
      </c>
      <c r="C626" s="147">
        <v>0</v>
      </c>
      <c r="D626" s="147">
        <v>108446</v>
      </c>
      <c r="E626" s="147">
        <f>COUNTIF($B$4:B626,B626)</f>
        <v>26</v>
      </c>
      <c r="F626" s="147">
        <v>1</v>
      </c>
      <c r="G626" s="147">
        <v>84</v>
      </c>
      <c r="H626" s="147">
        <v>250</v>
      </c>
      <c r="I626" s="59" t="str">
        <f>IFERROR(VLOOKUP(D626,ITEM!A:B,2,0)&amp;" X"&amp;F626,"아이템값 없음")</f>
        <v>마녀의 파멸의 시간 X1</v>
      </c>
      <c r="J626" s="5" t="s">
        <v>37</v>
      </c>
      <c r="K626" s="147" t="s">
        <v>745</v>
      </c>
    </row>
    <row r="627" spans="1:11">
      <c r="A627" s="147">
        <f>100000+B627*ID규칙_보상_그룹_단위+C627*ID규칙_요일_단위+COUNTIFS($B$4:B627,B627,$C$4:C627,C627)</f>
        <v>102227</v>
      </c>
      <c r="B627" s="65">
        <v>22</v>
      </c>
      <c r="C627" s="147">
        <v>0</v>
      </c>
      <c r="D627" s="147">
        <v>109446</v>
      </c>
      <c r="E627" s="147">
        <f>COUNTIF($B$4:B627,B627)</f>
        <v>27</v>
      </c>
      <c r="F627" s="147">
        <v>1</v>
      </c>
      <c r="G627" s="147">
        <v>84</v>
      </c>
      <c r="H627" s="147">
        <v>250</v>
      </c>
      <c r="I627" s="59" t="str">
        <f>IFERROR(VLOOKUP(D627,ITEM!A:B,2,0)&amp;" X"&amp;F627,"아이템값 없음")</f>
        <v>마녀 마음 속의 불꽃 X1</v>
      </c>
      <c r="J627" s="5" t="s">
        <v>37</v>
      </c>
      <c r="K627" s="147" t="s">
        <v>745</v>
      </c>
    </row>
    <row r="628" spans="1:11">
      <c r="A628" s="147">
        <f>100000+B628*ID규칙_보상_그룹_단위+C628*ID규칙_요일_단위+COUNTIFS($B$4:B628,B628,$C$4:C628,C628)</f>
        <v>102228</v>
      </c>
      <c r="B628" s="65">
        <v>22</v>
      </c>
      <c r="C628" s="147">
        <v>0</v>
      </c>
      <c r="D628" s="147">
        <v>110454</v>
      </c>
      <c r="E628" s="147">
        <f>COUNTIF($B$4:B628,B628)</f>
        <v>28</v>
      </c>
      <c r="F628" s="147">
        <v>1</v>
      </c>
      <c r="G628" s="147">
        <v>84</v>
      </c>
      <c r="H628" s="147">
        <v>250</v>
      </c>
      <c r="I628" s="59" t="str">
        <f>IFERROR(VLOOKUP(D628,ITEM!A:B,2,0)&amp;" X"&amp;F628,"아이템값 없음")</f>
        <v>불타오르는 마녀 모자 X1</v>
      </c>
      <c r="J628" s="5" t="s">
        <v>37</v>
      </c>
      <c r="K628" s="147" t="s">
        <v>745</v>
      </c>
    </row>
    <row r="629" spans="1:11">
      <c r="A629" s="147">
        <f>100000+B629*ID규칙_보상_그룹_단위+C629*ID규칙_요일_단위+COUNTIFS($B$4:B629,B629,$C$4:C629,C629)</f>
        <v>102229</v>
      </c>
      <c r="B629" s="65">
        <v>22</v>
      </c>
      <c r="C629" s="147">
        <v>0</v>
      </c>
      <c r="D629" s="147">
        <v>106547</v>
      </c>
      <c r="E629" s="147">
        <f>COUNTIF($B$4:B629,B629)</f>
        <v>29</v>
      </c>
      <c r="F629" s="147">
        <v>1</v>
      </c>
      <c r="G629" s="147">
        <v>84</v>
      </c>
      <c r="H629" s="147">
        <v>250</v>
      </c>
      <c r="I629" s="59" t="str">
        <f>IFERROR(VLOOKUP(D629,ITEM!A:B,2,0)&amp;" X"&amp;F629,"아이템값 없음")</f>
        <v>마녀의 염화꽃 X1</v>
      </c>
      <c r="J629" s="5" t="s">
        <v>37</v>
      </c>
      <c r="K629" s="147" t="s">
        <v>745</v>
      </c>
    </row>
    <row r="630" spans="1:11">
      <c r="A630" s="147">
        <f>100000+B630*ID규칙_보상_그룹_단위+C630*ID규칙_요일_단위+COUNTIFS($B$4:B630,B630,$C$4:C630,C630)</f>
        <v>102230</v>
      </c>
      <c r="B630" s="65">
        <v>22</v>
      </c>
      <c r="C630" s="147">
        <v>0</v>
      </c>
      <c r="D630" s="147">
        <v>107547</v>
      </c>
      <c r="E630" s="147">
        <f>COUNTIF($B$4:B630,B630)</f>
        <v>30</v>
      </c>
      <c r="F630" s="147">
        <v>1</v>
      </c>
      <c r="G630" s="147">
        <v>84</v>
      </c>
      <c r="H630" s="147">
        <v>250</v>
      </c>
      <c r="I630" s="59" t="str">
        <f>IFERROR(VLOOKUP(D630,ITEM!A:B,2,0)&amp;" X"&amp;F630,"아이템값 없음")</f>
        <v>마녀의 불타는 깃털 X1</v>
      </c>
      <c r="J630" s="5" t="s">
        <v>37</v>
      </c>
      <c r="K630" s="147" t="s">
        <v>745</v>
      </c>
    </row>
    <row r="631" spans="1:11">
      <c r="A631" s="147">
        <f>100000+B631*ID규칙_보상_그룹_단위+C631*ID규칙_요일_단위+COUNTIFS($B$4:B631,B631,$C$4:C631,C631)</f>
        <v>102231</v>
      </c>
      <c r="B631" s="65">
        <v>22</v>
      </c>
      <c r="C631" s="147">
        <v>0</v>
      </c>
      <c r="D631" s="147">
        <v>108547</v>
      </c>
      <c r="E631" s="147">
        <f>COUNTIF($B$4:B631,B631)</f>
        <v>31</v>
      </c>
      <c r="F631" s="147">
        <v>1</v>
      </c>
      <c r="G631" s="147">
        <v>84</v>
      </c>
      <c r="H631" s="147">
        <v>250</v>
      </c>
      <c r="I631" s="59" t="str">
        <f>IFERROR(VLOOKUP(D631,ITEM!A:B,2,0)&amp;" X"&amp;F631,"아이템값 없음")</f>
        <v>마녀의 파멸의 시간 X1</v>
      </c>
      <c r="J631" s="5" t="s">
        <v>37</v>
      </c>
      <c r="K631" s="147" t="s">
        <v>745</v>
      </c>
    </row>
    <row r="632" spans="1:11">
      <c r="A632" s="147">
        <f>100000+B632*ID규칙_보상_그룹_단위+C632*ID규칙_요일_단위+COUNTIFS($B$4:B632,B632,$C$4:C632,C632)</f>
        <v>102232</v>
      </c>
      <c r="B632" s="65">
        <v>22</v>
      </c>
      <c r="C632" s="147">
        <v>0</v>
      </c>
      <c r="D632" s="147">
        <v>109547</v>
      </c>
      <c r="E632" s="147">
        <f>COUNTIF($B$4:B632,B632)</f>
        <v>32</v>
      </c>
      <c r="F632" s="147">
        <v>1</v>
      </c>
      <c r="G632" s="147">
        <v>84</v>
      </c>
      <c r="H632" s="147">
        <v>250</v>
      </c>
      <c r="I632" s="59" t="str">
        <f>IFERROR(VLOOKUP(D632,ITEM!A:B,2,0)&amp;" X"&amp;F632,"아이템값 없음")</f>
        <v>마녀 마음 속의 불꽃 X1</v>
      </c>
      <c r="J632" s="5" t="s">
        <v>37</v>
      </c>
      <c r="K632" s="147" t="s">
        <v>745</v>
      </c>
    </row>
    <row r="633" spans="1:11">
      <c r="A633" s="147">
        <f>100000+B633*ID규칙_보상_그룹_단위+C633*ID규칙_요일_단위+COUNTIFS($B$4:B633,B633,$C$4:C633,C633)</f>
        <v>102233</v>
      </c>
      <c r="B633" s="65">
        <v>22</v>
      </c>
      <c r="C633" s="147">
        <v>0</v>
      </c>
      <c r="D633" s="147">
        <v>110555</v>
      </c>
      <c r="E633" s="147">
        <f>COUNTIF($B$4:B633,B633)</f>
        <v>33</v>
      </c>
      <c r="F633" s="147">
        <v>1</v>
      </c>
      <c r="G633" s="147">
        <v>84</v>
      </c>
      <c r="H633" s="147">
        <v>250</v>
      </c>
      <c r="I633" s="59" t="str">
        <f>IFERROR(VLOOKUP(D633,ITEM!A:B,2,0)&amp;" X"&amp;F633,"아이템값 없음")</f>
        <v>불타오르는 마녀 모자 X1</v>
      </c>
      <c r="J633" s="5" t="s">
        <v>37</v>
      </c>
      <c r="K633" s="147" t="s">
        <v>745</v>
      </c>
    </row>
    <row r="634" spans="1:11">
      <c r="A634" s="147">
        <f>100000+B634*ID규칙_보상_그룹_단위+C634*ID규칙_요일_단위+COUNTIFS($B$4:B634,B634,$C$4:C634,C634)</f>
        <v>102234</v>
      </c>
      <c r="B634" s="65">
        <v>22</v>
      </c>
      <c r="C634" s="147">
        <v>0</v>
      </c>
      <c r="D634" s="147">
        <v>106448</v>
      </c>
      <c r="E634" s="147">
        <f>COUNTIF($B$4:B634,B634)</f>
        <v>34</v>
      </c>
      <c r="F634" s="147">
        <v>1</v>
      </c>
      <c r="G634" s="147">
        <v>84</v>
      </c>
      <c r="H634" s="147">
        <v>250</v>
      </c>
      <c r="I634" s="59" t="str">
        <f>IFERROR(VLOOKUP(D634,ITEM!A:B,2,0)&amp;" X"&amp;F634,"아이템값 없음")</f>
        <v>불 위를 걷는 자의 결단 X1</v>
      </c>
      <c r="J634" s="5" t="s">
        <v>37</v>
      </c>
      <c r="K634" s="147" t="s">
        <v>745</v>
      </c>
    </row>
    <row r="635" spans="1:11">
      <c r="A635" s="147">
        <f>100000+B635*ID규칙_보상_그룹_단위+C635*ID규칙_요일_단위+COUNTIFS($B$4:B635,B635,$C$4:C635,C635)</f>
        <v>102235</v>
      </c>
      <c r="B635" s="65">
        <v>22</v>
      </c>
      <c r="C635" s="147">
        <v>0</v>
      </c>
      <c r="D635" s="147">
        <v>107448</v>
      </c>
      <c r="E635" s="147">
        <f>COUNTIF($B$4:B635,B635)</f>
        <v>35</v>
      </c>
      <c r="F635" s="147">
        <v>1</v>
      </c>
      <c r="G635" s="147">
        <v>84</v>
      </c>
      <c r="H635" s="147">
        <v>250</v>
      </c>
      <c r="I635" s="59" t="str">
        <f>IFERROR(VLOOKUP(D635,ITEM!A:B,2,0)&amp;" X"&amp;F635,"아이템값 없음")</f>
        <v>불 위를 걷는 자의 해탈 X1</v>
      </c>
      <c r="J635" s="5" t="s">
        <v>37</v>
      </c>
      <c r="K635" s="147" t="s">
        <v>745</v>
      </c>
    </row>
    <row r="636" spans="1:11">
      <c r="A636" s="147">
        <f>100000+B636*ID규칙_보상_그룹_단위+C636*ID규칙_요일_단위+COUNTIFS($B$4:B636,B636,$C$4:C636,C636)</f>
        <v>102236</v>
      </c>
      <c r="B636" s="65">
        <v>22</v>
      </c>
      <c r="C636" s="147">
        <v>0</v>
      </c>
      <c r="D636" s="147">
        <v>108448</v>
      </c>
      <c r="E636" s="147">
        <f>COUNTIF($B$4:B636,B636)</f>
        <v>36</v>
      </c>
      <c r="F636" s="147">
        <v>1</v>
      </c>
      <c r="G636" s="147">
        <v>84</v>
      </c>
      <c r="H636" s="147">
        <v>250</v>
      </c>
      <c r="I636" s="59" t="str">
        <f>IFERROR(VLOOKUP(D636,ITEM!A:B,2,0)&amp;" X"&amp;F636,"아이템값 없음")</f>
        <v>불 위를 걷는 자의 시련 X1</v>
      </c>
      <c r="J636" s="5" t="s">
        <v>37</v>
      </c>
      <c r="K636" s="147" t="s">
        <v>745</v>
      </c>
    </row>
    <row r="637" spans="1:11">
      <c r="A637" s="147">
        <f>100000+B637*ID규칙_보상_그룹_단위+C637*ID규칙_요일_단위+COUNTIFS($B$4:B637,B637,$C$4:C637,C637)</f>
        <v>102237</v>
      </c>
      <c r="B637" s="65">
        <v>22</v>
      </c>
      <c r="C637" s="147">
        <v>0</v>
      </c>
      <c r="D637" s="147">
        <v>109448</v>
      </c>
      <c r="E637" s="147">
        <f>COUNTIF($B$4:B637,B637)</f>
        <v>37</v>
      </c>
      <c r="F637" s="147">
        <v>1</v>
      </c>
      <c r="G637" s="147">
        <v>84</v>
      </c>
      <c r="H637" s="147">
        <v>250</v>
      </c>
      <c r="I637" s="59" t="str">
        <f>IFERROR(VLOOKUP(D637,ITEM!A:B,2,0)&amp;" X"&amp;F637,"아이템값 없음")</f>
        <v>불 위를 걷는 자의 깨달음 X1</v>
      </c>
      <c r="J637" s="5" t="s">
        <v>37</v>
      </c>
      <c r="K637" s="147" t="s">
        <v>745</v>
      </c>
    </row>
    <row r="638" spans="1:11">
      <c r="A638" s="147">
        <f>100000+B638*ID규칙_보상_그룹_단위+C638*ID규칙_요일_단위+COUNTIFS($B$4:B638,B638,$C$4:C638,C638)</f>
        <v>102238</v>
      </c>
      <c r="B638" s="65">
        <v>22</v>
      </c>
      <c r="C638" s="147">
        <v>0</v>
      </c>
      <c r="D638" s="147">
        <v>110456</v>
      </c>
      <c r="E638" s="147">
        <f>COUNTIF($B$4:B638,B638)</f>
        <v>38</v>
      </c>
      <c r="F638" s="147">
        <v>1</v>
      </c>
      <c r="G638" s="147">
        <v>84</v>
      </c>
      <c r="H638" s="147">
        <v>250</v>
      </c>
      <c r="I638" s="59" t="str">
        <f>IFERROR(VLOOKUP(D638,ITEM!A:B,2,0)&amp;" X"&amp;F638,"아이템값 없음")</f>
        <v>불 위를 걷는 자의 지혜 X1</v>
      </c>
      <c r="J638" s="5" t="s">
        <v>37</v>
      </c>
      <c r="K638" s="147" t="s">
        <v>745</v>
      </c>
    </row>
    <row r="639" spans="1:11">
      <c r="A639" s="147">
        <f>100000+B639*ID규칙_보상_그룹_단위+C639*ID규칙_요일_단위+COUNTIFS($B$4:B639,B639,$C$4:C639,C639)</f>
        <v>102239</v>
      </c>
      <c r="B639" s="65">
        <v>22</v>
      </c>
      <c r="C639" s="147">
        <v>0</v>
      </c>
      <c r="D639" s="147">
        <v>106549</v>
      </c>
      <c r="E639" s="147">
        <f>COUNTIF($B$4:B639,B639)</f>
        <v>39</v>
      </c>
      <c r="F639" s="147">
        <v>1</v>
      </c>
      <c r="G639" s="147">
        <v>84</v>
      </c>
      <c r="H639" s="147">
        <v>250</v>
      </c>
      <c r="I639" s="59" t="str">
        <f>IFERROR(VLOOKUP(D639,ITEM!A:B,2,0)&amp;" X"&amp;F639,"아이템값 없음")</f>
        <v>불 위를 걷는 자의 결단 X1</v>
      </c>
      <c r="J639" s="5" t="s">
        <v>37</v>
      </c>
      <c r="K639" s="147" t="s">
        <v>745</v>
      </c>
    </row>
    <row r="640" spans="1:11">
      <c r="A640" s="147">
        <f>100000+B640*ID규칙_보상_그룹_단위+C640*ID규칙_요일_단위+COUNTIFS($B$4:B640,B640,$C$4:C640,C640)</f>
        <v>102240</v>
      </c>
      <c r="B640" s="65">
        <v>22</v>
      </c>
      <c r="C640" s="147">
        <v>0</v>
      </c>
      <c r="D640" s="147">
        <v>107549</v>
      </c>
      <c r="E640" s="147">
        <f>COUNTIF($B$4:B640,B640)</f>
        <v>40</v>
      </c>
      <c r="F640" s="147">
        <v>1</v>
      </c>
      <c r="G640" s="147">
        <v>84</v>
      </c>
      <c r="H640" s="147">
        <v>250</v>
      </c>
      <c r="I640" s="59" t="str">
        <f>IFERROR(VLOOKUP(D640,ITEM!A:B,2,0)&amp;" X"&amp;F640,"아이템값 없음")</f>
        <v>불 위를 걷는 자의 해탈 X1</v>
      </c>
      <c r="J640" s="5" t="s">
        <v>37</v>
      </c>
      <c r="K640" s="147" t="s">
        <v>745</v>
      </c>
    </row>
    <row r="641" spans="1:11">
      <c r="A641" s="147">
        <f>100000+B641*ID규칙_보상_그룹_단위+C641*ID규칙_요일_단위+COUNTIFS($B$4:B641,B641,$C$4:C641,C641)</f>
        <v>102241</v>
      </c>
      <c r="B641" s="65">
        <v>22</v>
      </c>
      <c r="C641" s="147">
        <v>0</v>
      </c>
      <c r="D641" s="147">
        <v>108549</v>
      </c>
      <c r="E641" s="147">
        <f>COUNTIF($B$4:B641,B641)</f>
        <v>41</v>
      </c>
      <c r="F641" s="147">
        <v>1</v>
      </c>
      <c r="G641" s="147">
        <v>84</v>
      </c>
      <c r="H641" s="147">
        <v>250</v>
      </c>
      <c r="I641" s="59" t="str">
        <f>IFERROR(VLOOKUP(D641,ITEM!A:B,2,0)&amp;" X"&amp;F641,"아이템값 없음")</f>
        <v>불 위를 걷는 자의 시련 X1</v>
      </c>
      <c r="J641" s="5" t="s">
        <v>37</v>
      </c>
      <c r="K641" s="147" t="s">
        <v>745</v>
      </c>
    </row>
    <row r="642" spans="1:11">
      <c r="A642" s="147">
        <f>100000+B642*ID규칙_보상_그룹_단위+C642*ID규칙_요일_단위+COUNTIFS($B$4:B642,B642,$C$4:C642,C642)</f>
        <v>102242</v>
      </c>
      <c r="B642" s="65">
        <v>22</v>
      </c>
      <c r="C642" s="147">
        <v>0</v>
      </c>
      <c r="D642" s="147">
        <v>109549</v>
      </c>
      <c r="E642" s="147">
        <f>COUNTIF($B$4:B642,B642)</f>
        <v>42</v>
      </c>
      <c r="F642" s="147">
        <v>1</v>
      </c>
      <c r="G642" s="147">
        <v>84</v>
      </c>
      <c r="H642" s="147">
        <v>250</v>
      </c>
      <c r="I642" s="59" t="str">
        <f>IFERROR(VLOOKUP(D642,ITEM!A:B,2,0)&amp;" X"&amp;F642,"아이템값 없음")</f>
        <v>불 위를 걷는 자의 깨달음 X1</v>
      </c>
      <c r="J642" s="5" t="s">
        <v>37</v>
      </c>
      <c r="K642" s="147" t="s">
        <v>745</v>
      </c>
    </row>
    <row r="643" spans="1:11">
      <c r="A643" s="147">
        <f>100000+B643*ID규칙_보상_그룹_단위+C643*ID규칙_요일_단위+COUNTIFS($B$4:B643,B643,$C$4:C643,C643)</f>
        <v>102243</v>
      </c>
      <c r="B643" s="65">
        <v>22</v>
      </c>
      <c r="C643" s="147">
        <v>0</v>
      </c>
      <c r="D643" s="147">
        <v>110557</v>
      </c>
      <c r="E643" s="147">
        <f>COUNTIF($B$4:B643,B643)</f>
        <v>43</v>
      </c>
      <c r="F643" s="147">
        <v>1</v>
      </c>
      <c r="G643" s="147">
        <v>84</v>
      </c>
      <c r="H643" s="147">
        <v>250</v>
      </c>
      <c r="I643" s="59" t="str">
        <f>IFERROR(VLOOKUP(D643,ITEM!A:B,2,0)&amp;" X"&amp;F643,"아이템값 없음")</f>
        <v>불 위를 걷는 자의 지혜 X1</v>
      </c>
      <c r="J643" s="5" t="s">
        <v>37</v>
      </c>
      <c r="K643" s="147" t="s">
        <v>745</v>
      </c>
    </row>
    <row r="644" spans="1:11">
      <c r="A644" s="147">
        <f>100000+B644*ID규칙_보상_그룹_단위+C644*ID규칙_요일_단위+COUNTIFS($B$4:B644,B644,$C$4:C644,C644)</f>
        <v>102301</v>
      </c>
      <c r="B644" s="65">
        <v>23</v>
      </c>
      <c r="C644" s="147">
        <v>0</v>
      </c>
      <c r="D644" s="147">
        <v>103301</v>
      </c>
      <c r="E644" s="147">
        <f>COUNTIF($B$4:B644,B644)</f>
        <v>1</v>
      </c>
      <c r="F644" s="147">
        <v>100</v>
      </c>
      <c r="G644" s="147">
        <v>85</v>
      </c>
      <c r="H644" s="147">
        <v>10000</v>
      </c>
      <c r="I644" s="59" t="str">
        <f>IFERROR(VLOOKUP(D644,ITEM!A:B,2,0)&amp;" X"&amp;F644,"아이템값 없음")</f>
        <v>모라 X100</v>
      </c>
      <c r="J644" s="5" t="s">
        <v>228</v>
      </c>
      <c r="K644" s="147" t="s">
        <v>745</v>
      </c>
    </row>
    <row r="645" spans="1:11">
      <c r="A645" s="147">
        <f>100000+B645*ID규칙_보상_그룹_단위+C645*ID규칙_요일_단위+COUNTIFS($B$4:B645,B645,$C$4:C645,C645)</f>
        <v>102302</v>
      </c>
      <c r="B645" s="65">
        <v>23</v>
      </c>
      <c r="C645" s="147">
        <v>0</v>
      </c>
      <c r="D645" s="147">
        <v>102301</v>
      </c>
      <c r="E645" s="147">
        <f>COUNTIF($B$4:B645,B645)</f>
        <v>2</v>
      </c>
      <c r="F645" s="147">
        <v>2025</v>
      </c>
      <c r="G645" s="147">
        <v>86</v>
      </c>
      <c r="H645" s="147">
        <v>10000</v>
      </c>
      <c r="I645" s="59" t="str">
        <f>IFERROR(VLOOKUP(D645,ITEM!A:B,2,0)&amp;" X"&amp;F645,"아이템값 없음")</f>
        <v>모험 경력 X2025</v>
      </c>
      <c r="J645" s="5" t="s">
        <v>228</v>
      </c>
      <c r="K645" s="147" t="s">
        <v>745</v>
      </c>
    </row>
    <row r="646" spans="1:11">
      <c r="A646" s="147">
        <f>100000+B646*ID규칙_보상_그룹_단위+C646*ID규칙_요일_단위+COUNTIFS($B$4:B646,B646,$C$4:C646,C646)</f>
        <v>102303</v>
      </c>
      <c r="B646" s="65">
        <v>23</v>
      </c>
      <c r="C646" s="147">
        <v>0</v>
      </c>
      <c r="D646" s="147">
        <v>105301</v>
      </c>
      <c r="E646" s="147">
        <f>COUNTIF($B$4:B646,B646)</f>
        <v>3</v>
      </c>
      <c r="F646" s="147">
        <v>20</v>
      </c>
      <c r="G646" s="147">
        <v>87</v>
      </c>
      <c r="H646" s="147">
        <v>10000</v>
      </c>
      <c r="I646" s="59" t="str">
        <f>IFERROR(VLOOKUP(D646,ITEM!A:B,2,0)&amp;" X"&amp;F646,"아이템값 없음")</f>
        <v>호감도 경험치 X20</v>
      </c>
      <c r="J646" s="5" t="s">
        <v>228</v>
      </c>
      <c r="K646" s="147" t="s">
        <v>745</v>
      </c>
    </row>
    <row r="647" spans="1:11">
      <c r="A647" s="147">
        <f>100000+B647*ID규칙_보상_그룹_단위+C647*ID규칙_요일_단위+COUNTIFS($B$4:B647,B647,$C$4:C647,C647)</f>
        <v>102304</v>
      </c>
      <c r="B647" s="65">
        <v>23</v>
      </c>
      <c r="C647" s="147">
        <v>0</v>
      </c>
      <c r="D647" s="147">
        <v>106326</v>
      </c>
      <c r="E647" s="147">
        <f>COUNTIF($B$4:B647,B647)</f>
        <v>4</v>
      </c>
      <c r="F647" s="147">
        <v>1</v>
      </c>
      <c r="G647" s="147">
        <v>88</v>
      </c>
      <c r="H647" s="147">
        <v>334</v>
      </c>
      <c r="I647" s="59" t="str">
        <f>IFERROR(VLOOKUP(D647,ITEM!A:B,2,0)&amp;" X"&amp;F647,"아이템값 없음")</f>
        <v>노름꾼의 브로치 X1</v>
      </c>
      <c r="J647" s="5" t="s">
        <v>228</v>
      </c>
      <c r="K647" s="147" t="s">
        <v>745</v>
      </c>
    </row>
    <row r="648" spans="1:11">
      <c r="A648" s="147">
        <f>100000+B648*ID규칙_보상_그룹_단위+C648*ID규칙_요일_단위+COUNTIFS($B$4:B648,B648,$C$4:C648,C648)</f>
        <v>102305</v>
      </c>
      <c r="B648" s="65">
        <v>23</v>
      </c>
      <c r="C648" s="147">
        <v>0</v>
      </c>
      <c r="D648" s="147">
        <v>107326</v>
      </c>
      <c r="E648" s="147">
        <f>COUNTIF($B$4:B648,B648)</f>
        <v>5</v>
      </c>
      <c r="F648" s="147">
        <v>1</v>
      </c>
      <c r="G648" s="147">
        <v>88</v>
      </c>
      <c r="H648" s="147">
        <v>334</v>
      </c>
      <c r="I648" s="59" t="str">
        <f>IFERROR(VLOOKUP(D648,ITEM!A:B,2,0)&amp;" X"&amp;F648,"아이템값 없음")</f>
        <v>노름꾼의 깃털장식 X1</v>
      </c>
      <c r="J648" s="5" t="s">
        <v>228</v>
      </c>
      <c r="K648" s="147" t="s">
        <v>745</v>
      </c>
    </row>
    <row r="649" spans="1:11">
      <c r="A649" s="147">
        <f>100000+B649*ID규칙_보상_그룹_단위+C649*ID규칙_요일_단위+COUNTIFS($B$4:B649,B649,$C$4:C649,C649)</f>
        <v>102306</v>
      </c>
      <c r="B649" s="65">
        <v>23</v>
      </c>
      <c r="C649" s="147">
        <v>0</v>
      </c>
      <c r="D649" s="147">
        <v>108326</v>
      </c>
      <c r="E649" s="147">
        <f>COUNTIF($B$4:B649,B649)</f>
        <v>6</v>
      </c>
      <c r="F649" s="147">
        <v>1</v>
      </c>
      <c r="G649" s="147">
        <v>88</v>
      </c>
      <c r="H649" s="147">
        <v>334</v>
      </c>
      <c r="I649" s="59" t="str">
        <f>IFERROR(VLOOKUP(D649,ITEM!A:B,2,0)&amp;" X"&amp;F649,"아이템값 없음")</f>
        <v>노름꾼의 회중시계 X1</v>
      </c>
      <c r="J649" s="5" t="s">
        <v>228</v>
      </c>
      <c r="K649" s="147" t="s">
        <v>745</v>
      </c>
    </row>
    <row r="650" spans="1:11">
      <c r="A650" s="147">
        <f>100000+B650*ID규칙_보상_그룹_단위+C650*ID규칙_요일_단위+COUNTIFS($B$4:B650,B650,$C$4:C650,C650)</f>
        <v>102307</v>
      </c>
      <c r="B650" s="65">
        <v>23</v>
      </c>
      <c r="C650" s="147">
        <v>0</v>
      </c>
      <c r="D650" s="147">
        <v>109326</v>
      </c>
      <c r="E650" s="147">
        <f>COUNTIF($B$4:B650,B650)</f>
        <v>7</v>
      </c>
      <c r="F650" s="147">
        <v>1</v>
      </c>
      <c r="G650" s="147">
        <v>88</v>
      </c>
      <c r="H650" s="147">
        <v>334</v>
      </c>
      <c r="I650" s="59" t="str">
        <f>IFERROR(VLOOKUP(D650,ITEM!A:B,2,0)&amp;" X"&amp;F650,"아이템값 없음")</f>
        <v>노름꾼의 주사위 X1</v>
      </c>
      <c r="J650" s="5" t="s">
        <v>228</v>
      </c>
      <c r="K650" s="147" t="s">
        <v>745</v>
      </c>
    </row>
    <row r="651" spans="1:11">
      <c r="A651" s="147">
        <f>100000+B651*ID규칙_보상_그룹_단위+C651*ID규칙_요일_단위+COUNTIFS($B$4:B651,B651,$C$4:C651,C651)</f>
        <v>102308</v>
      </c>
      <c r="B651" s="65">
        <v>23</v>
      </c>
      <c r="C651" s="147">
        <v>0</v>
      </c>
      <c r="D651" s="147">
        <v>110326</v>
      </c>
      <c r="E651" s="147">
        <f>COUNTIF($B$4:B651,B651)</f>
        <v>8</v>
      </c>
      <c r="F651" s="147">
        <v>1</v>
      </c>
      <c r="G651" s="147">
        <v>88</v>
      </c>
      <c r="H651" s="147">
        <v>334</v>
      </c>
      <c r="I651" s="59" t="str">
        <f>IFERROR(VLOOKUP(D651,ITEM!A:B,2,0)&amp;" X"&amp;F651,"아이템값 없음")</f>
        <v>노름꾼의 귀걸이 X1</v>
      </c>
      <c r="J651" s="5" t="s">
        <v>228</v>
      </c>
      <c r="K651" s="147" t="s">
        <v>745</v>
      </c>
    </row>
    <row r="652" spans="1:11">
      <c r="A652" s="147">
        <f>100000+B652*ID규칙_보상_그룹_단위+C652*ID규칙_요일_단위+COUNTIFS($B$4:B652,B652,$C$4:C652,C652)</f>
        <v>102309</v>
      </c>
      <c r="B652" s="65">
        <v>23</v>
      </c>
      <c r="C652" s="147">
        <v>0</v>
      </c>
      <c r="D652" s="147">
        <v>106427</v>
      </c>
      <c r="E652" s="147">
        <f>COUNTIF($B$4:B652,B652)</f>
        <v>9</v>
      </c>
      <c r="F652" s="147">
        <v>1</v>
      </c>
      <c r="G652" s="147">
        <v>88</v>
      </c>
      <c r="H652" s="147">
        <v>334</v>
      </c>
      <c r="I652" s="59" t="str">
        <f>IFERROR(VLOOKUP(D652,ITEM!A:B,2,0)&amp;" X"&amp;F652,"아이템값 없음")</f>
        <v>노름꾼의 브로치 X1</v>
      </c>
      <c r="J652" s="5" t="s">
        <v>228</v>
      </c>
      <c r="K652" s="147" t="s">
        <v>745</v>
      </c>
    </row>
    <row r="653" spans="1:11">
      <c r="A653" s="147">
        <f>100000+B653*ID규칙_보상_그룹_단위+C653*ID규칙_요일_단위+COUNTIFS($B$4:B653,B653,$C$4:C653,C653)</f>
        <v>102310</v>
      </c>
      <c r="B653" s="65">
        <v>23</v>
      </c>
      <c r="C653" s="147">
        <v>0</v>
      </c>
      <c r="D653" s="147">
        <v>107427</v>
      </c>
      <c r="E653" s="147">
        <f>COUNTIF($B$4:B653,B653)</f>
        <v>10</v>
      </c>
      <c r="F653" s="147">
        <v>1</v>
      </c>
      <c r="G653" s="147">
        <v>88</v>
      </c>
      <c r="H653" s="147">
        <v>334</v>
      </c>
      <c r="I653" s="59" t="str">
        <f>IFERROR(VLOOKUP(D653,ITEM!A:B,2,0)&amp;" X"&amp;F653,"아이템값 없음")</f>
        <v>노름꾼의 깃털장식 X1</v>
      </c>
      <c r="J653" s="5" t="s">
        <v>228</v>
      </c>
      <c r="K653" s="147" t="s">
        <v>745</v>
      </c>
    </row>
    <row r="654" spans="1:11">
      <c r="A654" s="147">
        <f>100000+B654*ID규칙_보상_그룹_단위+C654*ID규칙_요일_단위+COUNTIFS($B$4:B654,B654,$C$4:C654,C654)</f>
        <v>102311</v>
      </c>
      <c r="B654" s="65">
        <v>23</v>
      </c>
      <c r="C654" s="147">
        <v>0</v>
      </c>
      <c r="D654" s="147">
        <v>108427</v>
      </c>
      <c r="E654" s="147">
        <f>COUNTIF($B$4:B654,B654)</f>
        <v>11</v>
      </c>
      <c r="F654" s="147">
        <v>1</v>
      </c>
      <c r="G654" s="147">
        <v>88</v>
      </c>
      <c r="H654" s="147">
        <v>334</v>
      </c>
      <c r="I654" s="59" t="str">
        <f>IFERROR(VLOOKUP(D654,ITEM!A:B,2,0)&amp;" X"&amp;F654,"아이템값 없음")</f>
        <v>노름꾼의 회중시계 X1</v>
      </c>
      <c r="J654" s="5" t="s">
        <v>228</v>
      </c>
      <c r="K654" s="147" t="s">
        <v>745</v>
      </c>
    </row>
    <row r="655" spans="1:11">
      <c r="A655" s="147">
        <f>100000+B655*ID규칙_보상_그룹_단위+C655*ID규칙_요일_단위+COUNTIFS($B$4:B655,B655,$C$4:C655,C655)</f>
        <v>102312</v>
      </c>
      <c r="B655" s="65">
        <v>23</v>
      </c>
      <c r="C655" s="147">
        <v>0</v>
      </c>
      <c r="D655" s="147">
        <v>109427</v>
      </c>
      <c r="E655" s="147">
        <f>COUNTIF($B$4:B655,B655)</f>
        <v>12</v>
      </c>
      <c r="F655" s="147">
        <v>1</v>
      </c>
      <c r="G655" s="147">
        <v>88</v>
      </c>
      <c r="H655" s="147">
        <v>334</v>
      </c>
      <c r="I655" s="59" t="str">
        <f>IFERROR(VLOOKUP(D655,ITEM!A:B,2,0)&amp;" X"&amp;F655,"아이템값 없음")</f>
        <v>노름꾼의 주사위 X1</v>
      </c>
      <c r="J655" s="5" t="s">
        <v>228</v>
      </c>
      <c r="K655" s="147" t="s">
        <v>745</v>
      </c>
    </row>
    <row r="656" spans="1:11">
      <c r="A656" s="147">
        <f>100000+B656*ID규칙_보상_그룹_단위+C656*ID규칙_요일_단위+COUNTIFS($B$4:B656,B656,$C$4:C656,C656)</f>
        <v>102313</v>
      </c>
      <c r="B656" s="65">
        <v>23</v>
      </c>
      <c r="C656" s="147">
        <v>0</v>
      </c>
      <c r="D656" s="147">
        <v>110427</v>
      </c>
      <c r="E656" s="147">
        <f>COUNTIF($B$4:B656,B656)</f>
        <v>13</v>
      </c>
      <c r="F656" s="147">
        <v>1</v>
      </c>
      <c r="G656" s="147">
        <v>88</v>
      </c>
      <c r="H656" s="147">
        <v>334</v>
      </c>
      <c r="I656" s="59" t="str">
        <f>IFERROR(VLOOKUP(D656,ITEM!A:B,2,0)&amp;" X"&amp;F656,"아이템값 없음")</f>
        <v>노름꾼의 귀걸이 X1</v>
      </c>
      <c r="J656" s="5" t="s">
        <v>228</v>
      </c>
      <c r="K656" s="147" t="s">
        <v>745</v>
      </c>
    </row>
    <row r="657" spans="1:11">
      <c r="A657" s="147">
        <f>100000+B657*ID규칙_보상_그룹_단위+C657*ID규칙_요일_단위+COUNTIFS($B$4:B657,B657,$C$4:C657,C657)</f>
        <v>102314</v>
      </c>
      <c r="B657" s="65">
        <v>23</v>
      </c>
      <c r="C657" s="147">
        <v>0</v>
      </c>
      <c r="D657" s="147">
        <v>106328</v>
      </c>
      <c r="E657" s="147">
        <f>COUNTIF($B$4:B657,B657)</f>
        <v>14</v>
      </c>
      <c r="F657" s="147">
        <v>1</v>
      </c>
      <c r="G657" s="147">
        <v>88</v>
      </c>
      <c r="H657" s="147">
        <v>333</v>
      </c>
      <c r="I657" s="59" t="str">
        <f>IFERROR(VLOOKUP(D657,ITEM!A:B,2,0)&amp;" X"&amp;F657,"아이템값 없음")</f>
        <v>학사의 책갈피 X1</v>
      </c>
      <c r="J657" s="5" t="s">
        <v>228</v>
      </c>
      <c r="K657" s="147" t="s">
        <v>745</v>
      </c>
    </row>
    <row r="658" spans="1:11">
      <c r="A658" s="147">
        <f>100000+B658*ID규칙_보상_그룹_단위+C658*ID규칙_요일_단위+COUNTIFS($B$4:B658,B658,$C$4:C658,C658)</f>
        <v>102315</v>
      </c>
      <c r="B658" s="65">
        <v>23</v>
      </c>
      <c r="C658" s="147">
        <v>0</v>
      </c>
      <c r="D658" s="147">
        <v>107328</v>
      </c>
      <c r="E658" s="147">
        <f>COUNTIF($B$4:B658,B658)</f>
        <v>15</v>
      </c>
      <c r="F658" s="147">
        <v>1</v>
      </c>
      <c r="G658" s="147">
        <v>88</v>
      </c>
      <c r="H658" s="147">
        <v>333</v>
      </c>
      <c r="I658" s="59" t="str">
        <f>IFERROR(VLOOKUP(D658,ITEM!A:B,2,0)&amp;" X"&amp;F658,"아이템값 없음")</f>
        <v>학사의 깃펜 X1</v>
      </c>
      <c r="J658" s="5" t="s">
        <v>228</v>
      </c>
      <c r="K658" s="147" t="s">
        <v>745</v>
      </c>
    </row>
    <row r="659" spans="1:11">
      <c r="A659" s="147">
        <f>100000+B659*ID규칙_보상_그룹_단위+C659*ID규칙_요일_단위+COUNTIFS($B$4:B659,B659,$C$4:C659,C659)</f>
        <v>102316</v>
      </c>
      <c r="B659" s="65">
        <v>23</v>
      </c>
      <c r="C659" s="147">
        <v>0</v>
      </c>
      <c r="D659" s="147">
        <v>108328</v>
      </c>
      <c r="E659" s="147">
        <f>COUNTIF($B$4:B659,B659)</f>
        <v>16</v>
      </c>
      <c r="F659" s="147">
        <v>1</v>
      </c>
      <c r="G659" s="147">
        <v>88</v>
      </c>
      <c r="H659" s="147">
        <v>333</v>
      </c>
      <c r="I659" s="59" t="str">
        <f>IFERROR(VLOOKUP(D659,ITEM!A:B,2,0)&amp;" X"&amp;F659,"아이템값 없음")</f>
        <v>학사의 탁상시계 X1</v>
      </c>
      <c r="J659" s="5" t="s">
        <v>228</v>
      </c>
      <c r="K659" s="147" t="s">
        <v>745</v>
      </c>
    </row>
    <row r="660" spans="1:11">
      <c r="A660" s="147">
        <f>100000+B660*ID규칙_보상_그룹_단위+C660*ID규칙_요일_단위+COUNTIFS($B$4:B660,B660,$C$4:C660,C660)</f>
        <v>102317</v>
      </c>
      <c r="B660" s="65">
        <v>23</v>
      </c>
      <c r="C660" s="147">
        <v>0</v>
      </c>
      <c r="D660" s="147">
        <v>109328</v>
      </c>
      <c r="E660" s="147">
        <f>COUNTIF($B$4:B660,B660)</f>
        <v>17</v>
      </c>
      <c r="F660" s="147">
        <v>1</v>
      </c>
      <c r="G660" s="147">
        <v>88</v>
      </c>
      <c r="H660" s="147">
        <v>333</v>
      </c>
      <c r="I660" s="59" t="str">
        <f>IFERROR(VLOOKUP(D660,ITEM!A:B,2,0)&amp;" X"&amp;F660,"아이템값 없음")</f>
        <v>학사의 먹잔 X1</v>
      </c>
      <c r="J660" s="5" t="s">
        <v>228</v>
      </c>
      <c r="K660" s="147" t="s">
        <v>745</v>
      </c>
    </row>
    <row r="661" spans="1:11">
      <c r="A661" s="147">
        <f>100000+B661*ID규칙_보상_그룹_단위+C661*ID규칙_요일_단위+COUNTIFS($B$4:B661,B661,$C$4:C661,C661)</f>
        <v>102318</v>
      </c>
      <c r="B661" s="65">
        <v>23</v>
      </c>
      <c r="C661" s="147">
        <v>0</v>
      </c>
      <c r="D661" s="147">
        <v>110328</v>
      </c>
      <c r="E661" s="147">
        <f>COUNTIF($B$4:B661,B661)</f>
        <v>18</v>
      </c>
      <c r="F661" s="147">
        <v>1</v>
      </c>
      <c r="G661" s="147">
        <v>88</v>
      </c>
      <c r="H661" s="147">
        <v>333</v>
      </c>
      <c r="I661" s="59" t="str">
        <f>IFERROR(VLOOKUP(D661,ITEM!A:B,2,0)&amp;" X"&amp;F661,"아이템값 없음")</f>
        <v>학사의 렌즈 X1</v>
      </c>
      <c r="J661" s="5" t="s">
        <v>228</v>
      </c>
      <c r="K661" s="147" t="s">
        <v>745</v>
      </c>
    </row>
    <row r="662" spans="1:11">
      <c r="A662" s="147">
        <f>100000+B662*ID규칙_보상_그룹_단위+C662*ID규칙_요일_단위+COUNTIFS($B$4:B662,B662,$C$4:C662,C662)</f>
        <v>102319</v>
      </c>
      <c r="B662" s="65">
        <v>23</v>
      </c>
      <c r="C662" s="147">
        <v>0</v>
      </c>
      <c r="D662" s="147">
        <v>106429</v>
      </c>
      <c r="E662" s="147">
        <f>COUNTIF($B$4:B662,B662)</f>
        <v>19</v>
      </c>
      <c r="F662" s="147">
        <v>1</v>
      </c>
      <c r="G662" s="147">
        <v>88</v>
      </c>
      <c r="H662" s="147">
        <v>333</v>
      </c>
      <c r="I662" s="59" t="str">
        <f>IFERROR(VLOOKUP(D662,ITEM!A:B,2,0)&amp;" X"&amp;F662,"아이템값 없음")</f>
        <v>학사의 책갈피 X1</v>
      </c>
      <c r="J662" s="5" t="s">
        <v>228</v>
      </c>
      <c r="K662" s="147" t="s">
        <v>745</v>
      </c>
    </row>
    <row r="663" spans="1:11">
      <c r="A663" s="147">
        <f>100000+B663*ID규칙_보상_그룹_단위+C663*ID규칙_요일_단위+COUNTIFS($B$4:B663,B663,$C$4:C663,C663)</f>
        <v>102320</v>
      </c>
      <c r="B663" s="65">
        <v>23</v>
      </c>
      <c r="C663" s="147">
        <v>0</v>
      </c>
      <c r="D663" s="147">
        <v>107429</v>
      </c>
      <c r="E663" s="147">
        <f>COUNTIF($B$4:B663,B663)</f>
        <v>20</v>
      </c>
      <c r="F663" s="147">
        <v>1</v>
      </c>
      <c r="G663" s="147">
        <v>88</v>
      </c>
      <c r="H663" s="147">
        <v>333</v>
      </c>
      <c r="I663" s="59" t="str">
        <f>IFERROR(VLOOKUP(D663,ITEM!A:B,2,0)&amp;" X"&amp;F663,"아이템값 없음")</f>
        <v>학사의 깃펜 X1</v>
      </c>
      <c r="J663" s="5" t="s">
        <v>228</v>
      </c>
      <c r="K663" s="147" t="s">
        <v>745</v>
      </c>
    </row>
    <row r="664" spans="1:11">
      <c r="A664" s="147">
        <f>100000+B664*ID규칙_보상_그룹_단위+C664*ID규칙_요일_단위+COUNTIFS($B$4:B664,B664,$C$4:C664,C664)</f>
        <v>102321</v>
      </c>
      <c r="B664" s="65">
        <v>23</v>
      </c>
      <c r="C664" s="147">
        <v>0</v>
      </c>
      <c r="D664" s="147">
        <v>108429</v>
      </c>
      <c r="E664" s="147">
        <f>COUNTIF($B$4:B664,B664)</f>
        <v>21</v>
      </c>
      <c r="F664" s="147">
        <v>1</v>
      </c>
      <c r="G664" s="147">
        <v>88</v>
      </c>
      <c r="H664" s="147">
        <v>333</v>
      </c>
      <c r="I664" s="59" t="str">
        <f>IFERROR(VLOOKUP(D664,ITEM!A:B,2,0)&amp;" X"&amp;F664,"아이템값 없음")</f>
        <v>학사의 탁상시계 X1</v>
      </c>
      <c r="J664" s="5" t="s">
        <v>228</v>
      </c>
      <c r="K664" s="147" t="s">
        <v>745</v>
      </c>
    </row>
    <row r="665" spans="1:11">
      <c r="A665" s="147">
        <f>100000+B665*ID규칙_보상_그룹_단위+C665*ID규칙_요일_단위+COUNTIFS($B$4:B665,B665,$C$4:C665,C665)</f>
        <v>102322</v>
      </c>
      <c r="B665" s="65">
        <v>23</v>
      </c>
      <c r="C665" s="147">
        <v>0</v>
      </c>
      <c r="D665" s="147">
        <v>109429</v>
      </c>
      <c r="E665" s="147">
        <f>COUNTIF($B$4:B665,B665)</f>
        <v>22</v>
      </c>
      <c r="F665" s="147">
        <v>1</v>
      </c>
      <c r="G665" s="147">
        <v>88</v>
      </c>
      <c r="H665" s="147">
        <v>333</v>
      </c>
      <c r="I665" s="59" t="str">
        <f>IFERROR(VLOOKUP(D665,ITEM!A:B,2,0)&amp;" X"&amp;F665,"아이템값 없음")</f>
        <v>학사의 먹잔 X1</v>
      </c>
      <c r="J665" s="5" t="s">
        <v>228</v>
      </c>
      <c r="K665" s="147" t="s">
        <v>745</v>
      </c>
    </row>
    <row r="666" spans="1:11">
      <c r="A666" s="147">
        <f>100000+B666*ID규칙_보상_그룹_단위+C666*ID규칙_요일_단위+COUNTIFS($B$4:B666,B666,$C$4:C666,C666)</f>
        <v>102323</v>
      </c>
      <c r="B666" s="65">
        <v>23</v>
      </c>
      <c r="C666" s="147">
        <v>0</v>
      </c>
      <c r="D666" s="147">
        <v>110429</v>
      </c>
      <c r="E666" s="147">
        <f>COUNTIF($B$4:B666,B666)</f>
        <v>23</v>
      </c>
      <c r="F666" s="147">
        <v>1</v>
      </c>
      <c r="G666" s="147">
        <v>88</v>
      </c>
      <c r="H666" s="147">
        <v>333</v>
      </c>
      <c r="I666" s="59" t="str">
        <f>IFERROR(VLOOKUP(D666,ITEM!A:B,2,0)&amp;" X"&amp;F666,"아이템값 없음")</f>
        <v>학사의 렌즈 X1</v>
      </c>
      <c r="J666" s="5" t="s">
        <v>228</v>
      </c>
      <c r="K666" s="147" t="s">
        <v>745</v>
      </c>
    </row>
    <row r="667" spans="1:11">
      <c r="A667" s="147">
        <f>100000+B667*ID규칙_보상_그룹_단위+C667*ID규칙_요일_단위+COUNTIFS($B$4:B667,B667,$C$4:C667,C667)</f>
        <v>102324</v>
      </c>
      <c r="B667" s="65">
        <v>23</v>
      </c>
      <c r="C667" s="147">
        <v>0</v>
      </c>
      <c r="D667" s="147">
        <v>106450</v>
      </c>
      <c r="E667" s="147">
        <f>COUNTIF($B$4:B667,B667)</f>
        <v>24</v>
      </c>
      <c r="F667" s="147">
        <v>1</v>
      </c>
      <c r="G667" s="147">
        <v>88</v>
      </c>
      <c r="H667" s="147">
        <v>333</v>
      </c>
      <c r="I667" s="59" t="str">
        <f>IFERROR(VLOOKUP(D667,ITEM!A:B,2,0)&amp;" X"&amp;F667,"아이템값 없음")</f>
        <v>피에 물든 강철 심장 X1</v>
      </c>
      <c r="J667" s="5" t="s">
        <v>228</v>
      </c>
      <c r="K667" s="147" t="s">
        <v>745</v>
      </c>
    </row>
    <row r="668" spans="1:11">
      <c r="A668" s="147">
        <f>100000+B668*ID규칙_보상_그룹_단위+C668*ID규칙_요일_단위+COUNTIFS($B$4:B668,B668,$C$4:C668,C668)</f>
        <v>102325</v>
      </c>
      <c r="B668" s="65">
        <v>23</v>
      </c>
      <c r="C668" s="147">
        <v>0</v>
      </c>
      <c r="D668" s="147">
        <v>107450</v>
      </c>
      <c r="E668" s="147">
        <f>COUNTIF($B$4:B668,B668)</f>
        <v>25</v>
      </c>
      <c r="F668" s="147">
        <v>1</v>
      </c>
      <c r="G668" s="147">
        <v>88</v>
      </c>
      <c r="H668" s="147">
        <v>333</v>
      </c>
      <c r="I668" s="59" t="str">
        <f>IFERROR(VLOOKUP(D668,ITEM!A:B,2,0)&amp;" X"&amp;F668,"아이템값 없음")</f>
        <v>피에 물든 검은 깃털 X1</v>
      </c>
      <c r="J668" s="5" t="s">
        <v>228</v>
      </c>
      <c r="K668" s="147" t="s">
        <v>745</v>
      </c>
    </row>
    <row r="669" spans="1:11">
      <c r="A669" s="147">
        <f>100000+B669*ID규칙_보상_그룹_단위+C669*ID규칙_요일_단위+COUNTIFS($B$4:B669,B669,$C$4:C669,C669)</f>
        <v>102326</v>
      </c>
      <c r="B669" s="65">
        <v>23</v>
      </c>
      <c r="C669" s="147">
        <v>0</v>
      </c>
      <c r="D669" s="147">
        <v>108450</v>
      </c>
      <c r="E669" s="147">
        <f>COUNTIF($B$4:B669,B669)</f>
        <v>26</v>
      </c>
      <c r="F669" s="147">
        <v>1</v>
      </c>
      <c r="G669" s="147">
        <v>88</v>
      </c>
      <c r="H669" s="147">
        <v>333</v>
      </c>
      <c r="I669" s="59" t="str">
        <f>IFERROR(VLOOKUP(D669,ITEM!A:B,2,0)&amp;" X"&amp;F669,"아이템값 없음")</f>
        <v>피에 물든 기사의 시계 X1</v>
      </c>
      <c r="J669" s="5" t="s">
        <v>228</v>
      </c>
      <c r="K669" s="147" t="s">
        <v>745</v>
      </c>
    </row>
    <row r="670" spans="1:11">
      <c r="A670" s="147">
        <f>100000+B670*ID규칙_보상_그룹_단위+C670*ID규칙_요일_단위+COUNTIFS($B$4:B670,B670,$C$4:C670,C670)</f>
        <v>102327</v>
      </c>
      <c r="B670" s="65">
        <v>23</v>
      </c>
      <c r="C670" s="147">
        <v>0</v>
      </c>
      <c r="D670" s="147">
        <v>109450</v>
      </c>
      <c r="E670" s="147">
        <f>COUNTIF($B$4:B670,B670)</f>
        <v>27</v>
      </c>
      <c r="F670" s="147">
        <v>1</v>
      </c>
      <c r="G670" s="147">
        <v>88</v>
      </c>
      <c r="H670" s="147">
        <v>333</v>
      </c>
      <c r="I670" s="59" t="str">
        <f>IFERROR(VLOOKUP(D670,ITEM!A:B,2,0)&amp;" X"&amp;F670,"아이템값 없음")</f>
        <v>피에 물든 기사의 술잔 X1</v>
      </c>
      <c r="J670" s="5" t="s">
        <v>228</v>
      </c>
      <c r="K670" s="147" t="s">
        <v>745</v>
      </c>
    </row>
    <row r="671" spans="1:11">
      <c r="A671" s="147">
        <f>100000+B671*ID규칙_보상_그룹_단위+C671*ID규칙_요일_단위+COUNTIFS($B$4:B671,B671,$C$4:C671,C671)</f>
        <v>102328</v>
      </c>
      <c r="B671" s="65">
        <v>23</v>
      </c>
      <c r="C671" s="147">
        <v>0</v>
      </c>
      <c r="D671" s="147">
        <v>110458</v>
      </c>
      <c r="E671" s="147">
        <f>COUNTIF($B$4:B671,B671)</f>
        <v>28</v>
      </c>
      <c r="F671" s="147">
        <v>1</v>
      </c>
      <c r="G671" s="147">
        <v>88</v>
      </c>
      <c r="H671" s="147">
        <v>333</v>
      </c>
      <c r="I671" s="59" t="str">
        <f>IFERROR(VLOOKUP(D671,ITEM!A:B,2,0)&amp;" X"&amp;F671,"아이템값 없음")</f>
        <v>피에 물든 철가면 X1</v>
      </c>
      <c r="J671" s="5" t="s">
        <v>228</v>
      </c>
      <c r="K671" s="147" t="s">
        <v>745</v>
      </c>
    </row>
    <row r="672" spans="1:11">
      <c r="A672" s="147">
        <f>100000+B672*ID규칙_보상_그룹_단위+C672*ID규칙_요일_단위+COUNTIFS($B$4:B672,B672,$C$4:C672,C672)</f>
        <v>102329</v>
      </c>
      <c r="B672" s="65">
        <v>23</v>
      </c>
      <c r="C672" s="147">
        <v>0</v>
      </c>
      <c r="D672" s="147">
        <v>106452</v>
      </c>
      <c r="E672" s="147">
        <f>COUNTIF($B$4:B672,B672)</f>
        <v>29</v>
      </c>
      <c r="F672" s="147">
        <v>1</v>
      </c>
      <c r="G672" s="147">
        <v>88</v>
      </c>
      <c r="H672" s="147">
        <v>333</v>
      </c>
      <c r="I672" s="59" t="str">
        <f>IFERROR(VLOOKUP(D672,ITEM!A:B,2,0)&amp;" X"&amp;F672,"아이템값 없음")</f>
        <v>왕실의 꽃 X1</v>
      </c>
      <c r="J672" s="5" t="s">
        <v>228</v>
      </c>
      <c r="K672" s="147" t="s">
        <v>745</v>
      </c>
    </row>
    <row r="673" spans="1:11">
      <c r="A673" s="147">
        <f>100000+B673*ID규칙_보상_그룹_단위+C673*ID규칙_요일_단위+COUNTIFS($B$4:B673,B673,$C$4:C673,C673)</f>
        <v>102330</v>
      </c>
      <c r="B673" s="65">
        <v>23</v>
      </c>
      <c r="C673" s="147">
        <v>0</v>
      </c>
      <c r="D673" s="147">
        <v>107452</v>
      </c>
      <c r="E673" s="147">
        <f>COUNTIF($B$4:B673,B673)</f>
        <v>30</v>
      </c>
      <c r="F673" s="147">
        <v>1</v>
      </c>
      <c r="G673" s="147">
        <v>88</v>
      </c>
      <c r="H673" s="147">
        <v>333</v>
      </c>
      <c r="I673" s="59" t="str">
        <f>IFERROR(VLOOKUP(D673,ITEM!A:B,2,0)&amp;" X"&amp;F673,"아이템값 없음")</f>
        <v>왕실의 깃털 X1</v>
      </c>
      <c r="J673" s="5" t="s">
        <v>228</v>
      </c>
      <c r="K673" s="147" t="s">
        <v>745</v>
      </c>
    </row>
    <row r="674" spans="1:11">
      <c r="A674" s="147">
        <f>100000+B674*ID규칙_보상_그룹_단위+C674*ID규칙_요일_단위+COUNTIFS($B$4:B674,B674,$C$4:C674,C674)</f>
        <v>102331</v>
      </c>
      <c r="B674" s="65">
        <v>23</v>
      </c>
      <c r="C674" s="147">
        <v>0</v>
      </c>
      <c r="D674" s="147">
        <v>108452</v>
      </c>
      <c r="E674" s="147">
        <f>COUNTIF($B$4:B674,B674)</f>
        <v>31</v>
      </c>
      <c r="F674" s="147">
        <v>1</v>
      </c>
      <c r="G674" s="147">
        <v>88</v>
      </c>
      <c r="H674" s="147">
        <v>333</v>
      </c>
      <c r="I674" s="59" t="str">
        <f>IFERROR(VLOOKUP(D674,ITEM!A:B,2,0)&amp;" X"&amp;F674,"아이템값 없음")</f>
        <v>왕실의 시계 X1</v>
      </c>
      <c r="J674" s="5" t="s">
        <v>228</v>
      </c>
      <c r="K674" s="147" t="s">
        <v>745</v>
      </c>
    </row>
    <row r="675" spans="1:11">
      <c r="A675" s="147">
        <f>100000+B675*ID규칙_보상_그룹_단위+C675*ID규칙_요일_단위+COUNTIFS($B$4:B675,B675,$C$4:C675,C675)</f>
        <v>102332</v>
      </c>
      <c r="B675" s="65">
        <v>23</v>
      </c>
      <c r="C675" s="147">
        <v>0</v>
      </c>
      <c r="D675" s="147">
        <v>109452</v>
      </c>
      <c r="E675" s="147">
        <f>COUNTIF($B$4:B675,B675)</f>
        <v>32</v>
      </c>
      <c r="F675" s="147">
        <v>1</v>
      </c>
      <c r="G675" s="147">
        <v>88</v>
      </c>
      <c r="H675" s="147">
        <v>333</v>
      </c>
      <c r="I675" s="59" t="str">
        <f>IFERROR(VLOOKUP(D675,ITEM!A:B,2,0)&amp;" X"&amp;F675,"아이템값 없음")</f>
        <v>왕실의 은항아리 X1</v>
      </c>
      <c r="J675" s="5" t="s">
        <v>228</v>
      </c>
      <c r="K675" s="147" t="s">
        <v>745</v>
      </c>
    </row>
    <row r="676" spans="1:11">
      <c r="A676" s="147">
        <f>100000+B676*ID규칙_보상_그룹_단위+C676*ID규칙_요일_단위+COUNTIFS($B$4:B676,B676,$C$4:C676,C676)</f>
        <v>102333</v>
      </c>
      <c r="B676" s="65">
        <v>23</v>
      </c>
      <c r="C676" s="147">
        <v>0</v>
      </c>
      <c r="D676" s="147">
        <v>110460</v>
      </c>
      <c r="E676" s="147">
        <f>COUNTIF($B$4:B676,B676)</f>
        <v>33</v>
      </c>
      <c r="F676" s="147">
        <v>1</v>
      </c>
      <c r="G676" s="147">
        <v>88</v>
      </c>
      <c r="H676" s="147">
        <v>333</v>
      </c>
      <c r="I676" s="59" t="str">
        <f>IFERROR(VLOOKUP(D676,ITEM!A:B,2,0)&amp;" X"&amp;F676,"아이템값 없음")</f>
        <v>왕실의 가면 X1</v>
      </c>
      <c r="J676" s="5" t="s">
        <v>228</v>
      </c>
      <c r="K676" s="147" t="s">
        <v>745</v>
      </c>
    </row>
    <row r="677" spans="1:11">
      <c r="A677" s="147">
        <f>100000+B677*ID규칙_보상_그룹_단위+C677*ID규칙_요일_단위+COUNTIFS($B$4:B677,B677,$C$4:C677,C677)</f>
        <v>102401</v>
      </c>
      <c r="B677" s="65">
        <v>24</v>
      </c>
      <c r="C677" s="147">
        <v>0</v>
      </c>
      <c r="D677" s="147">
        <v>103301</v>
      </c>
      <c r="E677" s="147">
        <f>COUNTIF($B$4:B677,B677)</f>
        <v>1</v>
      </c>
      <c r="F677" s="147">
        <v>100</v>
      </c>
      <c r="G677" s="147">
        <v>89</v>
      </c>
      <c r="H677" s="147">
        <v>10000</v>
      </c>
      <c r="I677" s="59" t="str">
        <f>IFERROR(VLOOKUP(D677,ITEM!A:B,2,0)&amp;" X"&amp;F677,"아이템값 없음")</f>
        <v>모라 X100</v>
      </c>
      <c r="J677" s="5" t="s">
        <v>229</v>
      </c>
      <c r="K677" s="147" t="s">
        <v>745</v>
      </c>
    </row>
    <row r="678" spans="1:11">
      <c r="A678" s="147">
        <f>100000+B678*ID규칙_보상_그룹_단위+C678*ID규칙_요일_단위+COUNTIFS($B$4:B678,B678,$C$4:C678,C678)</f>
        <v>102402</v>
      </c>
      <c r="B678" s="65">
        <v>24</v>
      </c>
      <c r="C678" s="147">
        <v>0</v>
      </c>
      <c r="D678" s="147">
        <v>102301</v>
      </c>
      <c r="E678" s="147">
        <f>COUNTIF($B$4:B678,B678)</f>
        <v>2</v>
      </c>
      <c r="F678" s="147">
        <v>2200</v>
      </c>
      <c r="G678" s="147">
        <v>90</v>
      </c>
      <c r="H678" s="147">
        <v>10000</v>
      </c>
      <c r="I678" s="59" t="str">
        <f>IFERROR(VLOOKUP(D678,ITEM!A:B,2,0)&amp;" X"&amp;F678,"아이템값 없음")</f>
        <v>모험 경력 X2200</v>
      </c>
      <c r="J678" s="5" t="s">
        <v>229</v>
      </c>
      <c r="K678" s="147" t="s">
        <v>745</v>
      </c>
    </row>
    <row r="679" spans="1:11">
      <c r="A679" s="147">
        <f>100000+B679*ID규칙_보상_그룹_단위+C679*ID규칙_요일_단위+COUNTIFS($B$4:B679,B679,$C$4:C679,C679)</f>
        <v>102403</v>
      </c>
      <c r="B679" s="65">
        <v>24</v>
      </c>
      <c r="C679" s="147">
        <v>0</v>
      </c>
      <c r="D679" s="147">
        <v>105301</v>
      </c>
      <c r="E679" s="147">
        <f>COUNTIF($B$4:B679,B679)</f>
        <v>3</v>
      </c>
      <c r="F679" s="147">
        <v>20</v>
      </c>
      <c r="G679" s="147">
        <v>91</v>
      </c>
      <c r="H679" s="147">
        <v>10000</v>
      </c>
      <c r="I679" s="59" t="str">
        <f>IFERROR(VLOOKUP(D679,ITEM!A:B,2,0)&amp;" X"&amp;F679,"아이템값 없음")</f>
        <v>호감도 경험치 X20</v>
      </c>
      <c r="J679" s="5" t="s">
        <v>229</v>
      </c>
      <c r="K679" s="147" t="s">
        <v>745</v>
      </c>
    </row>
    <row r="680" spans="1:11">
      <c r="A680" s="147">
        <f>100000+B680*ID규칙_보상_그룹_단위+C680*ID규칙_요일_단위+COUNTIFS($B$4:B680,B680,$C$4:C680,C680)</f>
        <v>102404</v>
      </c>
      <c r="B680" s="65">
        <v>24</v>
      </c>
      <c r="C680" s="147">
        <v>0</v>
      </c>
      <c r="D680" s="147">
        <v>106326</v>
      </c>
      <c r="E680" s="147">
        <f>COUNTIF($B$4:B680,B680)</f>
        <v>4</v>
      </c>
      <c r="F680" s="147">
        <v>1</v>
      </c>
      <c r="G680" s="147">
        <v>92</v>
      </c>
      <c r="H680" s="147">
        <v>250</v>
      </c>
      <c r="I680" s="59" t="str">
        <f>IFERROR(VLOOKUP(D680,ITEM!A:B,2,0)&amp;" X"&amp;F680,"아이템값 없음")</f>
        <v>노름꾼의 브로치 X1</v>
      </c>
      <c r="J680" s="5" t="s">
        <v>229</v>
      </c>
      <c r="K680" s="147" t="s">
        <v>745</v>
      </c>
    </row>
    <row r="681" spans="1:11">
      <c r="A681" s="147">
        <f>100000+B681*ID규칙_보상_그룹_단위+C681*ID규칙_요일_단위+COUNTIFS($B$4:B681,B681,$C$4:C681,C681)</f>
        <v>102405</v>
      </c>
      <c r="B681" s="65">
        <v>24</v>
      </c>
      <c r="C681" s="147">
        <v>0</v>
      </c>
      <c r="D681" s="147">
        <v>107326</v>
      </c>
      <c r="E681" s="147">
        <f>COUNTIF($B$4:B681,B681)</f>
        <v>5</v>
      </c>
      <c r="F681" s="147">
        <v>1</v>
      </c>
      <c r="G681" s="147">
        <v>92</v>
      </c>
      <c r="H681" s="147">
        <v>250</v>
      </c>
      <c r="I681" s="59" t="str">
        <f>IFERROR(VLOOKUP(D681,ITEM!A:B,2,0)&amp;" X"&amp;F681,"아이템값 없음")</f>
        <v>노름꾼의 깃털장식 X1</v>
      </c>
      <c r="J681" s="5" t="s">
        <v>229</v>
      </c>
      <c r="K681" s="147" t="s">
        <v>745</v>
      </c>
    </row>
    <row r="682" spans="1:11">
      <c r="A682" s="147">
        <f>100000+B682*ID규칙_보상_그룹_단위+C682*ID규칙_요일_단위+COUNTIFS($B$4:B682,B682,$C$4:C682,C682)</f>
        <v>102406</v>
      </c>
      <c r="B682" s="65">
        <v>24</v>
      </c>
      <c r="C682" s="147">
        <v>0</v>
      </c>
      <c r="D682" s="147">
        <v>108326</v>
      </c>
      <c r="E682" s="147">
        <f>COUNTIF($B$4:B682,B682)</f>
        <v>6</v>
      </c>
      <c r="F682" s="147">
        <v>1</v>
      </c>
      <c r="G682" s="147">
        <v>92</v>
      </c>
      <c r="H682" s="147">
        <v>250</v>
      </c>
      <c r="I682" s="59" t="str">
        <f>IFERROR(VLOOKUP(D682,ITEM!A:B,2,0)&amp;" X"&amp;F682,"아이템값 없음")</f>
        <v>노름꾼의 회중시계 X1</v>
      </c>
      <c r="J682" s="5" t="s">
        <v>229</v>
      </c>
      <c r="K682" s="147" t="s">
        <v>745</v>
      </c>
    </row>
    <row r="683" spans="1:11">
      <c r="A683" s="147">
        <f>100000+B683*ID규칙_보상_그룹_단위+C683*ID규칙_요일_단위+COUNTIFS($B$4:B683,B683,$C$4:C683,C683)</f>
        <v>102407</v>
      </c>
      <c r="B683" s="65">
        <v>24</v>
      </c>
      <c r="C683" s="147">
        <v>0</v>
      </c>
      <c r="D683" s="147">
        <v>109326</v>
      </c>
      <c r="E683" s="147">
        <f>COUNTIF($B$4:B683,B683)</f>
        <v>7</v>
      </c>
      <c r="F683" s="147">
        <v>1</v>
      </c>
      <c r="G683" s="147">
        <v>92</v>
      </c>
      <c r="H683" s="147">
        <v>250</v>
      </c>
      <c r="I683" s="59" t="str">
        <f>IFERROR(VLOOKUP(D683,ITEM!A:B,2,0)&amp;" X"&amp;F683,"아이템값 없음")</f>
        <v>노름꾼의 주사위 X1</v>
      </c>
      <c r="J683" s="5" t="s">
        <v>229</v>
      </c>
      <c r="K683" s="147" t="s">
        <v>745</v>
      </c>
    </row>
    <row r="684" spans="1:11">
      <c r="A684" s="147">
        <f>100000+B684*ID규칙_보상_그룹_단위+C684*ID규칙_요일_단위+COUNTIFS($B$4:B684,B684,$C$4:C684,C684)</f>
        <v>102408</v>
      </c>
      <c r="B684" s="65">
        <v>24</v>
      </c>
      <c r="C684" s="147">
        <v>0</v>
      </c>
      <c r="D684" s="147">
        <v>110326</v>
      </c>
      <c r="E684" s="147">
        <f>COUNTIF($B$4:B684,B684)</f>
        <v>8</v>
      </c>
      <c r="F684" s="147">
        <v>1</v>
      </c>
      <c r="G684" s="147">
        <v>92</v>
      </c>
      <c r="H684" s="147">
        <v>250</v>
      </c>
      <c r="I684" s="59" t="str">
        <f>IFERROR(VLOOKUP(D684,ITEM!A:B,2,0)&amp;" X"&amp;F684,"아이템값 없음")</f>
        <v>노름꾼의 귀걸이 X1</v>
      </c>
      <c r="J684" s="5" t="s">
        <v>229</v>
      </c>
      <c r="K684" s="147" t="s">
        <v>745</v>
      </c>
    </row>
    <row r="685" spans="1:11">
      <c r="A685" s="147">
        <f>100000+B685*ID규칙_보상_그룹_단위+C685*ID규칙_요일_단위+COUNTIFS($B$4:B685,B685,$C$4:C685,C685)</f>
        <v>102409</v>
      </c>
      <c r="B685" s="65">
        <v>24</v>
      </c>
      <c r="C685" s="147">
        <v>0</v>
      </c>
      <c r="D685" s="147">
        <v>106427</v>
      </c>
      <c r="E685" s="147">
        <f>COUNTIF($B$4:B685,B685)</f>
        <v>9</v>
      </c>
      <c r="F685" s="147">
        <v>1</v>
      </c>
      <c r="G685" s="147">
        <v>92</v>
      </c>
      <c r="H685" s="147">
        <v>250</v>
      </c>
      <c r="I685" s="59" t="str">
        <f>IFERROR(VLOOKUP(D685,ITEM!A:B,2,0)&amp;" X"&amp;F685,"아이템값 없음")</f>
        <v>노름꾼의 브로치 X1</v>
      </c>
      <c r="J685" s="5" t="s">
        <v>229</v>
      </c>
      <c r="K685" s="147" t="s">
        <v>745</v>
      </c>
    </row>
    <row r="686" spans="1:11">
      <c r="A686" s="147">
        <f>100000+B686*ID규칙_보상_그룹_단위+C686*ID규칙_요일_단위+COUNTIFS($B$4:B686,B686,$C$4:C686,C686)</f>
        <v>102410</v>
      </c>
      <c r="B686" s="65">
        <v>24</v>
      </c>
      <c r="C686" s="147">
        <v>0</v>
      </c>
      <c r="D686" s="147">
        <v>107427</v>
      </c>
      <c r="E686" s="147">
        <f>COUNTIF($B$4:B686,B686)</f>
        <v>10</v>
      </c>
      <c r="F686" s="147">
        <v>1</v>
      </c>
      <c r="G686" s="147">
        <v>92</v>
      </c>
      <c r="H686" s="147">
        <v>250</v>
      </c>
      <c r="I686" s="59" t="str">
        <f>IFERROR(VLOOKUP(D686,ITEM!A:B,2,0)&amp;" X"&amp;F686,"아이템값 없음")</f>
        <v>노름꾼의 깃털장식 X1</v>
      </c>
      <c r="J686" s="5" t="s">
        <v>229</v>
      </c>
      <c r="K686" s="147" t="s">
        <v>745</v>
      </c>
    </row>
    <row r="687" spans="1:11">
      <c r="A687" s="147">
        <f>100000+B687*ID규칙_보상_그룹_단위+C687*ID규칙_요일_단위+COUNTIFS($B$4:B687,B687,$C$4:C687,C687)</f>
        <v>102411</v>
      </c>
      <c r="B687" s="65">
        <v>24</v>
      </c>
      <c r="C687" s="147">
        <v>0</v>
      </c>
      <c r="D687" s="147">
        <v>108427</v>
      </c>
      <c r="E687" s="147">
        <f>COUNTIF($B$4:B687,B687)</f>
        <v>11</v>
      </c>
      <c r="F687" s="147">
        <v>1</v>
      </c>
      <c r="G687" s="147">
        <v>92</v>
      </c>
      <c r="H687" s="147">
        <v>250</v>
      </c>
      <c r="I687" s="59" t="str">
        <f>IFERROR(VLOOKUP(D687,ITEM!A:B,2,0)&amp;" X"&amp;F687,"아이템값 없음")</f>
        <v>노름꾼의 회중시계 X1</v>
      </c>
      <c r="J687" s="5" t="s">
        <v>229</v>
      </c>
      <c r="K687" s="147" t="s">
        <v>745</v>
      </c>
    </row>
    <row r="688" spans="1:11">
      <c r="A688" s="147">
        <f>100000+B688*ID규칙_보상_그룹_단위+C688*ID규칙_요일_단위+COUNTIFS($B$4:B688,B688,$C$4:C688,C688)</f>
        <v>102412</v>
      </c>
      <c r="B688" s="65">
        <v>24</v>
      </c>
      <c r="C688" s="147">
        <v>0</v>
      </c>
      <c r="D688" s="147">
        <v>109427</v>
      </c>
      <c r="E688" s="147">
        <f>COUNTIF($B$4:B688,B688)</f>
        <v>12</v>
      </c>
      <c r="F688" s="147">
        <v>1</v>
      </c>
      <c r="G688" s="147">
        <v>92</v>
      </c>
      <c r="H688" s="147">
        <v>250</v>
      </c>
      <c r="I688" s="59" t="str">
        <f>IFERROR(VLOOKUP(D688,ITEM!A:B,2,0)&amp;" X"&amp;F688,"아이템값 없음")</f>
        <v>노름꾼의 주사위 X1</v>
      </c>
      <c r="J688" s="5" t="s">
        <v>229</v>
      </c>
      <c r="K688" s="147" t="s">
        <v>745</v>
      </c>
    </row>
    <row r="689" spans="1:11">
      <c r="A689" s="147">
        <f>100000+B689*ID규칙_보상_그룹_단위+C689*ID규칙_요일_단위+COUNTIFS($B$4:B689,B689,$C$4:C689,C689)</f>
        <v>102413</v>
      </c>
      <c r="B689" s="65">
        <v>24</v>
      </c>
      <c r="C689" s="147">
        <v>0</v>
      </c>
      <c r="D689" s="147">
        <v>110427</v>
      </c>
      <c r="E689" s="147">
        <f>COUNTIF($B$4:B689,B689)</f>
        <v>13</v>
      </c>
      <c r="F689" s="147">
        <v>1</v>
      </c>
      <c r="G689" s="147">
        <v>92</v>
      </c>
      <c r="H689" s="147">
        <v>250</v>
      </c>
      <c r="I689" s="59" t="str">
        <f>IFERROR(VLOOKUP(D689,ITEM!A:B,2,0)&amp;" X"&amp;F689,"아이템값 없음")</f>
        <v>노름꾼의 귀걸이 X1</v>
      </c>
      <c r="J689" s="5" t="s">
        <v>229</v>
      </c>
      <c r="K689" s="147" t="s">
        <v>745</v>
      </c>
    </row>
    <row r="690" spans="1:11">
      <c r="A690" s="147">
        <f>100000+B690*ID규칙_보상_그룹_단위+C690*ID규칙_요일_단위+COUNTIFS($B$4:B690,B690,$C$4:C690,C690)</f>
        <v>102414</v>
      </c>
      <c r="B690" s="65">
        <v>24</v>
      </c>
      <c r="C690" s="147">
        <v>0</v>
      </c>
      <c r="D690" s="147">
        <v>106328</v>
      </c>
      <c r="E690" s="147">
        <f>COUNTIF($B$4:B690,B690)</f>
        <v>14</v>
      </c>
      <c r="F690" s="147">
        <v>1</v>
      </c>
      <c r="G690" s="147">
        <v>92</v>
      </c>
      <c r="H690" s="147">
        <v>250</v>
      </c>
      <c r="I690" s="59" t="str">
        <f>IFERROR(VLOOKUP(D690,ITEM!A:B,2,0)&amp;" X"&amp;F690,"아이템값 없음")</f>
        <v>학사의 책갈피 X1</v>
      </c>
      <c r="J690" s="5" t="s">
        <v>229</v>
      </c>
      <c r="K690" s="147" t="s">
        <v>745</v>
      </c>
    </row>
    <row r="691" spans="1:11">
      <c r="A691" s="147">
        <f>100000+B691*ID규칙_보상_그룹_단위+C691*ID규칙_요일_단위+COUNTIFS($B$4:B691,B691,$C$4:C691,C691)</f>
        <v>102415</v>
      </c>
      <c r="B691" s="65">
        <v>24</v>
      </c>
      <c r="C691" s="147">
        <v>0</v>
      </c>
      <c r="D691" s="147">
        <v>107328</v>
      </c>
      <c r="E691" s="147">
        <f>COUNTIF($B$4:B691,B691)</f>
        <v>15</v>
      </c>
      <c r="F691" s="147">
        <v>1</v>
      </c>
      <c r="G691" s="147">
        <v>92</v>
      </c>
      <c r="H691" s="147">
        <v>250</v>
      </c>
      <c r="I691" s="59" t="str">
        <f>IFERROR(VLOOKUP(D691,ITEM!A:B,2,0)&amp;" X"&amp;F691,"아이템값 없음")</f>
        <v>학사의 깃펜 X1</v>
      </c>
      <c r="J691" s="5" t="s">
        <v>229</v>
      </c>
      <c r="K691" s="147" t="s">
        <v>745</v>
      </c>
    </row>
    <row r="692" spans="1:11">
      <c r="A692" s="147">
        <f>100000+B692*ID규칙_보상_그룹_단위+C692*ID규칙_요일_단위+COUNTIFS($B$4:B692,B692,$C$4:C692,C692)</f>
        <v>102416</v>
      </c>
      <c r="B692" s="65">
        <v>24</v>
      </c>
      <c r="C692" s="147">
        <v>0</v>
      </c>
      <c r="D692" s="147">
        <v>108328</v>
      </c>
      <c r="E692" s="147">
        <f>COUNTIF($B$4:B692,B692)</f>
        <v>16</v>
      </c>
      <c r="F692" s="147">
        <v>1</v>
      </c>
      <c r="G692" s="147">
        <v>92</v>
      </c>
      <c r="H692" s="147">
        <v>250</v>
      </c>
      <c r="I692" s="59" t="str">
        <f>IFERROR(VLOOKUP(D692,ITEM!A:B,2,0)&amp;" X"&amp;F692,"아이템값 없음")</f>
        <v>학사의 탁상시계 X1</v>
      </c>
      <c r="J692" s="5" t="s">
        <v>229</v>
      </c>
      <c r="K692" s="147" t="s">
        <v>745</v>
      </c>
    </row>
    <row r="693" spans="1:11">
      <c r="A693" s="147">
        <f>100000+B693*ID규칙_보상_그룹_단위+C693*ID규칙_요일_단위+COUNTIFS($B$4:B693,B693,$C$4:C693,C693)</f>
        <v>102417</v>
      </c>
      <c r="B693" s="65">
        <v>24</v>
      </c>
      <c r="C693" s="147">
        <v>0</v>
      </c>
      <c r="D693" s="147">
        <v>109328</v>
      </c>
      <c r="E693" s="147">
        <f>COUNTIF($B$4:B693,B693)</f>
        <v>17</v>
      </c>
      <c r="F693" s="147">
        <v>1</v>
      </c>
      <c r="G693" s="147">
        <v>92</v>
      </c>
      <c r="H693" s="147">
        <v>250</v>
      </c>
      <c r="I693" s="59" t="str">
        <f>IFERROR(VLOOKUP(D693,ITEM!A:B,2,0)&amp;" X"&amp;F693,"아이템값 없음")</f>
        <v>학사의 먹잔 X1</v>
      </c>
      <c r="J693" s="5" t="s">
        <v>229</v>
      </c>
      <c r="K693" s="147" t="s">
        <v>745</v>
      </c>
    </row>
    <row r="694" spans="1:11">
      <c r="A694" s="147">
        <f>100000+B694*ID규칙_보상_그룹_단위+C694*ID규칙_요일_단위+COUNTIFS($B$4:B694,B694,$C$4:C694,C694)</f>
        <v>102418</v>
      </c>
      <c r="B694" s="65">
        <v>24</v>
      </c>
      <c r="C694" s="147">
        <v>0</v>
      </c>
      <c r="D694" s="147">
        <v>110328</v>
      </c>
      <c r="E694" s="147">
        <f>COUNTIF($B$4:B694,B694)</f>
        <v>18</v>
      </c>
      <c r="F694" s="147">
        <v>1</v>
      </c>
      <c r="G694" s="147">
        <v>92</v>
      </c>
      <c r="H694" s="147">
        <v>250</v>
      </c>
      <c r="I694" s="59" t="str">
        <f>IFERROR(VLOOKUP(D694,ITEM!A:B,2,0)&amp;" X"&amp;F694,"아이템값 없음")</f>
        <v>학사의 렌즈 X1</v>
      </c>
      <c r="J694" s="5" t="s">
        <v>229</v>
      </c>
      <c r="K694" s="147" t="s">
        <v>745</v>
      </c>
    </row>
    <row r="695" spans="1:11">
      <c r="A695" s="147">
        <f>100000+B695*ID규칙_보상_그룹_단위+C695*ID규칙_요일_단위+COUNTIFS($B$4:B695,B695,$C$4:C695,C695)</f>
        <v>102419</v>
      </c>
      <c r="B695" s="65">
        <v>24</v>
      </c>
      <c r="C695" s="147">
        <v>0</v>
      </c>
      <c r="D695" s="147">
        <v>106429</v>
      </c>
      <c r="E695" s="147">
        <f>COUNTIF($B$4:B695,B695)</f>
        <v>19</v>
      </c>
      <c r="F695" s="147">
        <v>1</v>
      </c>
      <c r="G695" s="147">
        <v>92</v>
      </c>
      <c r="H695" s="147">
        <v>250</v>
      </c>
      <c r="I695" s="59" t="str">
        <f>IFERROR(VLOOKUP(D695,ITEM!A:B,2,0)&amp;" X"&amp;F695,"아이템값 없음")</f>
        <v>학사의 책갈피 X1</v>
      </c>
      <c r="J695" s="5" t="s">
        <v>229</v>
      </c>
      <c r="K695" s="147" t="s">
        <v>745</v>
      </c>
    </row>
    <row r="696" spans="1:11">
      <c r="A696" s="147">
        <f>100000+B696*ID규칙_보상_그룹_단위+C696*ID규칙_요일_단위+COUNTIFS($B$4:B696,B696,$C$4:C696,C696)</f>
        <v>102420</v>
      </c>
      <c r="B696" s="65">
        <v>24</v>
      </c>
      <c r="C696" s="147">
        <v>0</v>
      </c>
      <c r="D696" s="147">
        <v>107429</v>
      </c>
      <c r="E696" s="147">
        <f>COUNTIF($B$4:B696,B696)</f>
        <v>20</v>
      </c>
      <c r="F696" s="147">
        <v>1</v>
      </c>
      <c r="G696" s="147">
        <v>92</v>
      </c>
      <c r="H696" s="147">
        <v>250</v>
      </c>
      <c r="I696" s="59" t="str">
        <f>IFERROR(VLOOKUP(D696,ITEM!A:B,2,0)&amp;" X"&amp;F696,"아이템값 없음")</f>
        <v>학사의 깃펜 X1</v>
      </c>
      <c r="J696" s="5" t="s">
        <v>229</v>
      </c>
      <c r="K696" s="147" t="s">
        <v>745</v>
      </c>
    </row>
    <row r="697" spans="1:11">
      <c r="A697" s="147">
        <f>100000+B697*ID규칙_보상_그룹_단위+C697*ID규칙_요일_단위+COUNTIFS($B$4:B697,B697,$C$4:C697,C697)</f>
        <v>102421</v>
      </c>
      <c r="B697" s="65">
        <v>24</v>
      </c>
      <c r="C697" s="147">
        <v>0</v>
      </c>
      <c r="D697" s="147">
        <v>108429</v>
      </c>
      <c r="E697" s="147">
        <f>COUNTIF($B$4:B697,B697)</f>
        <v>21</v>
      </c>
      <c r="F697" s="147">
        <v>1</v>
      </c>
      <c r="G697" s="147">
        <v>92</v>
      </c>
      <c r="H697" s="147">
        <v>250</v>
      </c>
      <c r="I697" s="59" t="str">
        <f>IFERROR(VLOOKUP(D697,ITEM!A:B,2,0)&amp;" X"&amp;F697,"아이템값 없음")</f>
        <v>학사의 탁상시계 X1</v>
      </c>
      <c r="J697" s="5" t="s">
        <v>229</v>
      </c>
      <c r="K697" s="147" t="s">
        <v>745</v>
      </c>
    </row>
    <row r="698" spans="1:11">
      <c r="A698" s="147">
        <f>100000+B698*ID규칙_보상_그룹_단위+C698*ID규칙_요일_단위+COUNTIFS($B$4:B698,B698,$C$4:C698,C698)</f>
        <v>102422</v>
      </c>
      <c r="B698" s="65">
        <v>24</v>
      </c>
      <c r="C698" s="147">
        <v>0</v>
      </c>
      <c r="D698" s="147">
        <v>109429</v>
      </c>
      <c r="E698" s="147">
        <f>COUNTIF($B$4:B698,B698)</f>
        <v>22</v>
      </c>
      <c r="F698" s="147">
        <v>1</v>
      </c>
      <c r="G698" s="147">
        <v>92</v>
      </c>
      <c r="H698" s="147">
        <v>250</v>
      </c>
      <c r="I698" s="59" t="str">
        <f>IFERROR(VLOOKUP(D698,ITEM!A:B,2,0)&amp;" X"&amp;F698,"아이템값 없음")</f>
        <v>학사의 먹잔 X1</v>
      </c>
      <c r="J698" s="5" t="s">
        <v>229</v>
      </c>
      <c r="K698" s="147" t="s">
        <v>745</v>
      </c>
    </row>
    <row r="699" spans="1:11">
      <c r="A699" s="147">
        <f>100000+B699*ID규칙_보상_그룹_단위+C699*ID규칙_요일_단위+COUNTIFS($B$4:B699,B699,$C$4:C699,C699)</f>
        <v>102423</v>
      </c>
      <c r="B699" s="65">
        <v>24</v>
      </c>
      <c r="C699" s="147">
        <v>0</v>
      </c>
      <c r="D699" s="147">
        <v>110429</v>
      </c>
      <c r="E699" s="147">
        <f>COUNTIF($B$4:B699,B699)</f>
        <v>23</v>
      </c>
      <c r="F699" s="147">
        <v>1</v>
      </c>
      <c r="G699" s="147">
        <v>92</v>
      </c>
      <c r="H699" s="147">
        <v>250</v>
      </c>
      <c r="I699" s="59" t="str">
        <f>IFERROR(VLOOKUP(D699,ITEM!A:B,2,0)&amp;" X"&amp;F699,"아이템값 없음")</f>
        <v>학사의 렌즈 X1</v>
      </c>
      <c r="J699" s="5" t="s">
        <v>229</v>
      </c>
      <c r="K699" s="147" t="s">
        <v>745</v>
      </c>
    </row>
    <row r="700" spans="1:11">
      <c r="A700" s="147">
        <f>100000+B700*ID규칙_보상_그룹_단위+C700*ID규칙_요일_단위+COUNTIFS($B$4:B700,B700,$C$4:C700,C700)</f>
        <v>102424</v>
      </c>
      <c r="B700" s="65">
        <v>24</v>
      </c>
      <c r="C700" s="147">
        <v>0</v>
      </c>
      <c r="D700" s="147">
        <v>106450</v>
      </c>
      <c r="E700" s="147">
        <f>COUNTIF($B$4:B700,B700)</f>
        <v>24</v>
      </c>
      <c r="F700" s="147">
        <v>1</v>
      </c>
      <c r="G700" s="147">
        <v>92</v>
      </c>
      <c r="H700" s="147">
        <v>250</v>
      </c>
      <c r="I700" s="59" t="str">
        <f>IFERROR(VLOOKUP(D700,ITEM!A:B,2,0)&amp;" X"&amp;F700,"아이템값 없음")</f>
        <v>피에 물든 강철 심장 X1</v>
      </c>
      <c r="J700" s="5" t="s">
        <v>229</v>
      </c>
      <c r="K700" s="147" t="s">
        <v>745</v>
      </c>
    </row>
    <row r="701" spans="1:11">
      <c r="A701" s="147">
        <f>100000+B701*ID규칙_보상_그룹_단위+C701*ID규칙_요일_단위+COUNTIFS($B$4:B701,B701,$C$4:C701,C701)</f>
        <v>102425</v>
      </c>
      <c r="B701" s="65">
        <v>24</v>
      </c>
      <c r="C701" s="147">
        <v>0</v>
      </c>
      <c r="D701" s="147">
        <v>107450</v>
      </c>
      <c r="E701" s="147">
        <f>COUNTIF($B$4:B701,B701)</f>
        <v>25</v>
      </c>
      <c r="F701" s="147">
        <v>1</v>
      </c>
      <c r="G701" s="147">
        <v>92</v>
      </c>
      <c r="H701" s="147">
        <v>250</v>
      </c>
      <c r="I701" s="59" t="str">
        <f>IFERROR(VLOOKUP(D701,ITEM!A:B,2,0)&amp;" X"&amp;F701,"아이템값 없음")</f>
        <v>피에 물든 검은 깃털 X1</v>
      </c>
      <c r="J701" s="5" t="s">
        <v>229</v>
      </c>
      <c r="K701" s="147" t="s">
        <v>745</v>
      </c>
    </row>
    <row r="702" spans="1:11">
      <c r="A702" s="147">
        <f>100000+B702*ID규칙_보상_그룹_단위+C702*ID규칙_요일_단위+COUNTIFS($B$4:B702,B702,$C$4:C702,C702)</f>
        <v>102426</v>
      </c>
      <c r="B702" s="65">
        <v>24</v>
      </c>
      <c r="C702" s="147">
        <v>0</v>
      </c>
      <c r="D702" s="147">
        <v>108450</v>
      </c>
      <c r="E702" s="147">
        <f>COUNTIF($B$4:B702,B702)</f>
        <v>26</v>
      </c>
      <c r="F702" s="147">
        <v>1</v>
      </c>
      <c r="G702" s="147">
        <v>92</v>
      </c>
      <c r="H702" s="147">
        <v>250</v>
      </c>
      <c r="I702" s="59" t="str">
        <f>IFERROR(VLOOKUP(D702,ITEM!A:B,2,0)&amp;" X"&amp;F702,"아이템값 없음")</f>
        <v>피에 물든 기사의 시계 X1</v>
      </c>
      <c r="J702" s="5" t="s">
        <v>229</v>
      </c>
      <c r="K702" s="147" t="s">
        <v>745</v>
      </c>
    </row>
    <row r="703" spans="1:11">
      <c r="A703" s="147">
        <f>100000+B703*ID규칙_보상_그룹_단위+C703*ID규칙_요일_단위+COUNTIFS($B$4:B703,B703,$C$4:C703,C703)</f>
        <v>102427</v>
      </c>
      <c r="B703" s="65">
        <v>24</v>
      </c>
      <c r="C703" s="147">
        <v>0</v>
      </c>
      <c r="D703" s="147">
        <v>109450</v>
      </c>
      <c r="E703" s="147">
        <f>COUNTIF($B$4:B703,B703)</f>
        <v>27</v>
      </c>
      <c r="F703" s="147">
        <v>1</v>
      </c>
      <c r="G703" s="147">
        <v>92</v>
      </c>
      <c r="H703" s="147">
        <v>250</v>
      </c>
      <c r="I703" s="59" t="str">
        <f>IFERROR(VLOOKUP(D703,ITEM!A:B,2,0)&amp;" X"&amp;F703,"아이템값 없음")</f>
        <v>피에 물든 기사의 술잔 X1</v>
      </c>
      <c r="J703" s="5" t="s">
        <v>229</v>
      </c>
      <c r="K703" s="147" t="s">
        <v>745</v>
      </c>
    </row>
    <row r="704" spans="1:11">
      <c r="A704" s="147">
        <f>100000+B704*ID규칙_보상_그룹_단위+C704*ID규칙_요일_단위+COUNTIFS($B$4:B704,B704,$C$4:C704,C704)</f>
        <v>102428</v>
      </c>
      <c r="B704" s="65">
        <v>24</v>
      </c>
      <c r="C704" s="147">
        <v>0</v>
      </c>
      <c r="D704" s="147">
        <v>110458</v>
      </c>
      <c r="E704" s="147">
        <f>COUNTIF($B$4:B704,B704)</f>
        <v>28</v>
      </c>
      <c r="F704" s="147">
        <v>1</v>
      </c>
      <c r="G704" s="147">
        <v>92</v>
      </c>
      <c r="H704" s="147">
        <v>250</v>
      </c>
      <c r="I704" s="59" t="str">
        <f>IFERROR(VLOOKUP(D704,ITEM!A:B,2,0)&amp;" X"&amp;F704,"아이템값 없음")</f>
        <v>피에 물든 철가면 X1</v>
      </c>
      <c r="J704" s="5" t="s">
        <v>229</v>
      </c>
      <c r="K704" s="147" t="s">
        <v>745</v>
      </c>
    </row>
    <row r="705" spans="1:11">
      <c r="A705" s="147">
        <f>100000+B705*ID규칙_보상_그룹_단위+C705*ID규칙_요일_단위+COUNTIFS($B$4:B705,B705,$C$4:C705,C705)</f>
        <v>102429</v>
      </c>
      <c r="B705" s="65">
        <v>24</v>
      </c>
      <c r="C705" s="147">
        <v>0</v>
      </c>
      <c r="D705" s="147">
        <v>106551</v>
      </c>
      <c r="E705" s="147">
        <f>COUNTIF($B$4:B705,B705)</f>
        <v>29</v>
      </c>
      <c r="F705" s="147">
        <v>1</v>
      </c>
      <c r="G705" s="147">
        <v>92</v>
      </c>
      <c r="H705" s="147">
        <v>250</v>
      </c>
      <c r="I705" s="59" t="str">
        <f>IFERROR(VLOOKUP(D705,ITEM!A:B,2,0)&amp;" X"&amp;F705,"아이템값 없음")</f>
        <v>피에 물든 강철 심장 X1</v>
      </c>
      <c r="J705" s="5" t="s">
        <v>229</v>
      </c>
      <c r="K705" s="147" t="s">
        <v>745</v>
      </c>
    </row>
    <row r="706" spans="1:11">
      <c r="A706" s="147">
        <f>100000+B706*ID규칙_보상_그룹_단위+C706*ID규칙_요일_단위+COUNTIFS($B$4:B706,B706,$C$4:C706,C706)</f>
        <v>102430</v>
      </c>
      <c r="B706" s="65">
        <v>24</v>
      </c>
      <c r="C706" s="147">
        <v>0</v>
      </c>
      <c r="D706" s="147">
        <v>107551</v>
      </c>
      <c r="E706" s="147">
        <f>COUNTIF($B$4:B706,B706)</f>
        <v>30</v>
      </c>
      <c r="F706" s="147">
        <v>1</v>
      </c>
      <c r="G706" s="147">
        <v>92</v>
      </c>
      <c r="H706" s="147">
        <v>250</v>
      </c>
      <c r="I706" s="59" t="str">
        <f>IFERROR(VLOOKUP(D706,ITEM!A:B,2,0)&amp;" X"&amp;F706,"아이템값 없음")</f>
        <v>피에 물든 검은 깃털 X1</v>
      </c>
      <c r="J706" s="5" t="s">
        <v>229</v>
      </c>
      <c r="K706" s="147" t="s">
        <v>745</v>
      </c>
    </row>
    <row r="707" spans="1:11">
      <c r="A707" s="147">
        <f>100000+B707*ID규칙_보상_그룹_단위+C707*ID규칙_요일_단위+COUNTIFS($B$4:B707,B707,$C$4:C707,C707)</f>
        <v>102431</v>
      </c>
      <c r="B707" s="65">
        <v>24</v>
      </c>
      <c r="C707" s="147">
        <v>0</v>
      </c>
      <c r="D707" s="147">
        <v>108551</v>
      </c>
      <c r="E707" s="147">
        <f>COUNTIF($B$4:B707,B707)</f>
        <v>31</v>
      </c>
      <c r="F707" s="147">
        <v>1</v>
      </c>
      <c r="G707" s="147">
        <v>92</v>
      </c>
      <c r="H707" s="147">
        <v>250</v>
      </c>
      <c r="I707" s="59" t="str">
        <f>IFERROR(VLOOKUP(D707,ITEM!A:B,2,0)&amp;" X"&amp;F707,"아이템값 없음")</f>
        <v>피에 물든 기사의 시계 X1</v>
      </c>
      <c r="J707" s="5" t="s">
        <v>229</v>
      </c>
      <c r="K707" s="147" t="s">
        <v>745</v>
      </c>
    </row>
    <row r="708" spans="1:11">
      <c r="A708" s="147">
        <f>100000+B708*ID규칙_보상_그룹_단위+C708*ID규칙_요일_단위+COUNTIFS($B$4:B708,B708,$C$4:C708,C708)</f>
        <v>102432</v>
      </c>
      <c r="B708" s="65">
        <v>24</v>
      </c>
      <c r="C708" s="147">
        <v>0</v>
      </c>
      <c r="D708" s="147">
        <v>109551</v>
      </c>
      <c r="E708" s="147">
        <f>COUNTIF($B$4:B708,B708)</f>
        <v>32</v>
      </c>
      <c r="F708" s="147">
        <v>1</v>
      </c>
      <c r="G708" s="147">
        <v>92</v>
      </c>
      <c r="H708" s="147">
        <v>250</v>
      </c>
      <c r="I708" s="59" t="str">
        <f>IFERROR(VLOOKUP(D708,ITEM!A:B,2,0)&amp;" X"&amp;F708,"아이템값 없음")</f>
        <v>피에 물든 기사의 술잔 X1</v>
      </c>
      <c r="J708" s="5" t="s">
        <v>229</v>
      </c>
      <c r="K708" s="147" t="s">
        <v>745</v>
      </c>
    </row>
    <row r="709" spans="1:11">
      <c r="A709" s="147">
        <f>100000+B709*ID규칙_보상_그룹_단위+C709*ID규칙_요일_단위+COUNTIFS($B$4:B709,B709,$C$4:C709,C709)</f>
        <v>102433</v>
      </c>
      <c r="B709" s="65">
        <v>24</v>
      </c>
      <c r="C709" s="147">
        <v>0</v>
      </c>
      <c r="D709" s="147">
        <v>110559</v>
      </c>
      <c r="E709" s="147">
        <f>COUNTIF($B$4:B709,B709)</f>
        <v>33</v>
      </c>
      <c r="F709" s="147">
        <v>1</v>
      </c>
      <c r="G709" s="147">
        <v>92</v>
      </c>
      <c r="H709" s="147">
        <v>250</v>
      </c>
      <c r="I709" s="59" t="str">
        <f>IFERROR(VLOOKUP(D709,ITEM!A:B,2,0)&amp;" X"&amp;F709,"아이템값 없음")</f>
        <v>피에 물든 철가면 X1</v>
      </c>
      <c r="J709" s="5" t="s">
        <v>229</v>
      </c>
      <c r="K709" s="147" t="s">
        <v>745</v>
      </c>
    </row>
    <row r="710" spans="1:11">
      <c r="A710" s="147">
        <f>100000+B710*ID규칙_보상_그룹_단위+C710*ID규칙_요일_단위+COUNTIFS($B$4:B710,B710,$C$4:C710,C710)</f>
        <v>102434</v>
      </c>
      <c r="B710" s="65">
        <v>24</v>
      </c>
      <c r="C710" s="147">
        <v>0</v>
      </c>
      <c r="D710" s="147">
        <v>106452</v>
      </c>
      <c r="E710" s="147">
        <f>COUNTIF($B$4:B710,B710)</f>
        <v>34</v>
      </c>
      <c r="F710" s="147">
        <v>1</v>
      </c>
      <c r="G710" s="147">
        <v>92</v>
      </c>
      <c r="H710" s="147">
        <v>250</v>
      </c>
      <c r="I710" s="59" t="str">
        <f>IFERROR(VLOOKUP(D710,ITEM!A:B,2,0)&amp;" X"&amp;F710,"아이템값 없음")</f>
        <v>왕실의 꽃 X1</v>
      </c>
      <c r="J710" s="5" t="s">
        <v>229</v>
      </c>
      <c r="K710" s="147" t="s">
        <v>745</v>
      </c>
    </row>
    <row r="711" spans="1:11">
      <c r="A711" s="147">
        <f>100000+B711*ID규칙_보상_그룹_단위+C711*ID규칙_요일_단위+COUNTIFS($B$4:B711,B711,$C$4:C711,C711)</f>
        <v>102435</v>
      </c>
      <c r="B711" s="65">
        <v>24</v>
      </c>
      <c r="C711" s="147">
        <v>0</v>
      </c>
      <c r="D711" s="147">
        <v>107452</v>
      </c>
      <c r="E711" s="147">
        <f>COUNTIF($B$4:B711,B711)</f>
        <v>35</v>
      </c>
      <c r="F711" s="147">
        <v>1</v>
      </c>
      <c r="G711" s="147">
        <v>92</v>
      </c>
      <c r="H711" s="147">
        <v>250</v>
      </c>
      <c r="I711" s="59" t="str">
        <f>IFERROR(VLOOKUP(D711,ITEM!A:B,2,0)&amp;" X"&amp;F711,"아이템값 없음")</f>
        <v>왕실의 깃털 X1</v>
      </c>
      <c r="J711" s="5" t="s">
        <v>229</v>
      </c>
      <c r="K711" s="147" t="s">
        <v>745</v>
      </c>
    </row>
    <row r="712" spans="1:11">
      <c r="A712" s="147">
        <f>100000+B712*ID규칙_보상_그룹_단위+C712*ID규칙_요일_단위+COUNTIFS($B$4:B712,B712,$C$4:C712,C712)</f>
        <v>102436</v>
      </c>
      <c r="B712" s="65">
        <v>24</v>
      </c>
      <c r="C712" s="147">
        <v>0</v>
      </c>
      <c r="D712" s="147">
        <v>108452</v>
      </c>
      <c r="E712" s="147">
        <f>COUNTIF($B$4:B712,B712)</f>
        <v>36</v>
      </c>
      <c r="F712" s="147">
        <v>1</v>
      </c>
      <c r="G712" s="147">
        <v>92</v>
      </c>
      <c r="H712" s="147">
        <v>250</v>
      </c>
      <c r="I712" s="59" t="str">
        <f>IFERROR(VLOOKUP(D712,ITEM!A:B,2,0)&amp;" X"&amp;F712,"아이템값 없음")</f>
        <v>왕실의 시계 X1</v>
      </c>
      <c r="J712" s="5" t="s">
        <v>229</v>
      </c>
      <c r="K712" s="147" t="s">
        <v>745</v>
      </c>
    </row>
    <row r="713" spans="1:11">
      <c r="A713" s="147">
        <f>100000+B713*ID규칙_보상_그룹_단위+C713*ID규칙_요일_단위+COUNTIFS($B$4:B713,B713,$C$4:C713,C713)</f>
        <v>102437</v>
      </c>
      <c r="B713" s="65">
        <v>24</v>
      </c>
      <c r="C713" s="147">
        <v>0</v>
      </c>
      <c r="D713" s="147">
        <v>109452</v>
      </c>
      <c r="E713" s="147">
        <f>COUNTIF($B$4:B713,B713)</f>
        <v>37</v>
      </c>
      <c r="F713" s="147">
        <v>1</v>
      </c>
      <c r="G713" s="147">
        <v>92</v>
      </c>
      <c r="H713" s="147">
        <v>250</v>
      </c>
      <c r="I713" s="59" t="str">
        <f>IFERROR(VLOOKUP(D713,ITEM!A:B,2,0)&amp;" X"&amp;F713,"아이템값 없음")</f>
        <v>왕실의 은항아리 X1</v>
      </c>
      <c r="J713" s="5" t="s">
        <v>229</v>
      </c>
      <c r="K713" s="147" t="s">
        <v>745</v>
      </c>
    </row>
    <row r="714" spans="1:11">
      <c r="A714" s="147">
        <f>100000+B714*ID규칙_보상_그룹_단위+C714*ID규칙_요일_단위+COUNTIFS($B$4:B714,B714,$C$4:C714,C714)</f>
        <v>102438</v>
      </c>
      <c r="B714" s="65">
        <v>24</v>
      </c>
      <c r="C714" s="147">
        <v>0</v>
      </c>
      <c r="D714" s="147">
        <v>110460</v>
      </c>
      <c r="E714" s="147">
        <f>COUNTIF($B$4:B714,B714)</f>
        <v>38</v>
      </c>
      <c r="F714" s="147">
        <v>1</v>
      </c>
      <c r="G714" s="147">
        <v>92</v>
      </c>
      <c r="H714" s="147">
        <v>250</v>
      </c>
      <c r="I714" s="59" t="str">
        <f>IFERROR(VLOOKUP(D714,ITEM!A:B,2,0)&amp;" X"&amp;F714,"아이템값 없음")</f>
        <v>왕실의 가면 X1</v>
      </c>
      <c r="J714" s="5" t="s">
        <v>229</v>
      </c>
      <c r="K714" s="147" t="s">
        <v>745</v>
      </c>
    </row>
    <row r="715" spans="1:11">
      <c r="A715" s="147">
        <f>100000+B715*ID규칙_보상_그룹_단위+C715*ID규칙_요일_단위+COUNTIFS($B$4:B715,B715,$C$4:C715,C715)</f>
        <v>102439</v>
      </c>
      <c r="B715" s="65">
        <v>24</v>
      </c>
      <c r="C715" s="147">
        <v>0</v>
      </c>
      <c r="D715" s="147">
        <v>106553</v>
      </c>
      <c r="E715" s="147">
        <f>COUNTIF($B$4:B715,B715)</f>
        <v>39</v>
      </c>
      <c r="F715" s="147">
        <v>1</v>
      </c>
      <c r="G715" s="147">
        <v>92</v>
      </c>
      <c r="H715" s="147">
        <v>250</v>
      </c>
      <c r="I715" s="59" t="str">
        <f>IFERROR(VLOOKUP(D715,ITEM!A:B,2,0)&amp;" X"&amp;F715,"아이템값 없음")</f>
        <v>왕실의 꽃 X1</v>
      </c>
      <c r="J715" s="5" t="s">
        <v>229</v>
      </c>
      <c r="K715" s="147" t="s">
        <v>745</v>
      </c>
    </row>
    <row r="716" spans="1:11">
      <c r="A716" s="147">
        <f>100000+B716*ID규칙_보상_그룹_단위+C716*ID규칙_요일_단위+COUNTIFS($B$4:B716,B716,$C$4:C716,C716)</f>
        <v>102440</v>
      </c>
      <c r="B716" s="65">
        <v>24</v>
      </c>
      <c r="C716" s="147">
        <v>0</v>
      </c>
      <c r="D716" s="147">
        <v>107553</v>
      </c>
      <c r="E716" s="147">
        <f>COUNTIF($B$4:B716,B716)</f>
        <v>40</v>
      </c>
      <c r="F716" s="147">
        <v>1</v>
      </c>
      <c r="G716" s="147">
        <v>92</v>
      </c>
      <c r="H716" s="147">
        <v>250</v>
      </c>
      <c r="I716" s="59" t="str">
        <f>IFERROR(VLOOKUP(D716,ITEM!A:B,2,0)&amp;" X"&amp;F716,"아이템값 없음")</f>
        <v>왕실의 깃털 X1</v>
      </c>
      <c r="J716" s="5" t="s">
        <v>229</v>
      </c>
      <c r="K716" s="147" t="s">
        <v>745</v>
      </c>
    </row>
    <row r="717" spans="1:11">
      <c r="A717" s="147">
        <f>100000+B717*ID규칙_보상_그룹_단위+C717*ID규칙_요일_단위+COUNTIFS($B$4:B717,B717,$C$4:C717,C717)</f>
        <v>102441</v>
      </c>
      <c r="B717" s="65">
        <v>24</v>
      </c>
      <c r="C717" s="147">
        <v>0</v>
      </c>
      <c r="D717" s="147">
        <v>108553</v>
      </c>
      <c r="E717" s="147">
        <f>COUNTIF($B$4:B717,B717)</f>
        <v>41</v>
      </c>
      <c r="F717" s="147">
        <v>1</v>
      </c>
      <c r="G717" s="147">
        <v>92</v>
      </c>
      <c r="H717" s="147">
        <v>250</v>
      </c>
      <c r="I717" s="59" t="str">
        <f>IFERROR(VLOOKUP(D717,ITEM!A:B,2,0)&amp;" X"&amp;F717,"아이템값 없음")</f>
        <v>왕실의 시계 X1</v>
      </c>
      <c r="J717" s="5" t="s">
        <v>229</v>
      </c>
      <c r="K717" s="147" t="s">
        <v>745</v>
      </c>
    </row>
    <row r="718" spans="1:11">
      <c r="A718" s="147">
        <f>100000+B718*ID규칙_보상_그룹_단위+C718*ID규칙_요일_단위+COUNTIFS($B$4:B718,B718,$C$4:C718,C718)</f>
        <v>102442</v>
      </c>
      <c r="B718" s="65">
        <v>24</v>
      </c>
      <c r="C718" s="147">
        <v>0</v>
      </c>
      <c r="D718" s="147">
        <v>109553</v>
      </c>
      <c r="E718" s="147">
        <f>COUNTIF($B$4:B718,B718)</f>
        <v>42</v>
      </c>
      <c r="F718" s="147">
        <v>1</v>
      </c>
      <c r="G718" s="147">
        <v>92</v>
      </c>
      <c r="H718" s="147">
        <v>250</v>
      </c>
      <c r="I718" s="59" t="str">
        <f>IFERROR(VLOOKUP(D718,ITEM!A:B,2,0)&amp;" X"&amp;F718,"아이템값 없음")</f>
        <v>왕실의 은항아리 X1</v>
      </c>
      <c r="J718" s="5" t="s">
        <v>229</v>
      </c>
      <c r="K718" s="147" t="s">
        <v>745</v>
      </c>
    </row>
    <row r="719" spans="1:11">
      <c r="A719" s="147">
        <f>100000+B719*ID규칙_보상_그룹_단위+C719*ID규칙_요일_단위+COUNTIFS($B$4:B719,B719,$C$4:C719,C719)</f>
        <v>102443</v>
      </c>
      <c r="B719" s="65">
        <v>24</v>
      </c>
      <c r="C719" s="147">
        <v>0</v>
      </c>
      <c r="D719" s="147">
        <v>110561</v>
      </c>
      <c r="E719" s="147">
        <f>COUNTIF($B$4:B719,B719)</f>
        <v>43</v>
      </c>
      <c r="F719" s="147">
        <v>1</v>
      </c>
      <c r="G719" s="147">
        <v>92</v>
      </c>
      <c r="H719" s="147">
        <v>250</v>
      </c>
      <c r="I719" s="59" t="str">
        <f>IFERROR(VLOOKUP(D719,ITEM!A:B,2,0)&amp;" X"&amp;F719,"아이템값 없음")</f>
        <v>왕실의 가면 X1</v>
      </c>
      <c r="J719" s="5" t="s">
        <v>229</v>
      </c>
      <c r="K719" s="147" t="s">
        <v>745</v>
      </c>
    </row>
    <row r="720" spans="1:11">
      <c r="A720" s="147">
        <f>100000+B720*ID규칙_보상_그룹_단위+C720*ID규칙_요일_단위+COUNTIFS($B$4:B720,B720,$C$4:C720,C720)</f>
        <v>102501</v>
      </c>
      <c r="B720" s="65">
        <v>25</v>
      </c>
      <c r="C720" s="147">
        <v>0</v>
      </c>
      <c r="D720" s="147">
        <v>103301</v>
      </c>
      <c r="E720" s="147">
        <f>COUNTIF($B$4:B720,B720)</f>
        <v>1</v>
      </c>
      <c r="F720" s="147">
        <v>100</v>
      </c>
      <c r="G720" s="147">
        <v>93</v>
      </c>
      <c r="H720" s="147">
        <v>10000</v>
      </c>
      <c r="I720" s="59" t="str">
        <f>IFERROR(VLOOKUP(D720,ITEM!A:B,2,0)&amp;" X"&amp;F720,"아이템값 없음")</f>
        <v>모라 X100</v>
      </c>
      <c r="J720" s="5" t="s">
        <v>230</v>
      </c>
      <c r="K720" s="147" t="s">
        <v>745</v>
      </c>
    </row>
    <row r="721" spans="1:11">
      <c r="A721" s="147">
        <f>100000+B721*ID규칙_보상_그룹_단위+C721*ID규칙_요일_단위+COUNTIFS($B$4:B721,B721,$C$4:C721,C721)</f>
        <v>102502</v>
      </c>
      <c r="B721" s="65">
        <v>25</v>
      </c>
      <c r="C721" s="147">
        <v>0</v>
      </c>
      <c r="D721" s="147">
        <v>102301</v>
      </c>
      <c r="E721" s="147">
        <f>COUNTIF($B$4:B721,B721)</f>
        <v>2</v>
      </c>
      <c r="F721" s="147">
        <v>2525</v>
      </c>
      <c r="G721" s="147">
        <v>94</v>
      </c>
      <c r="H721" s="147">
        <v>10000</v>
      </c>
      <c r="I721" s="59" t="str">
        <f>IFERROR(VLOOKUP(D721,ITEM!A:B,2,0)&amp;" X"&amp;F721,"아이템값 없음")</f>
        <v>모험 경력 X2525</v>
      </c>
      <c r="J721" s="5" t="s">
        <v>230</v>
      </c>
      <c r="K721" s="147" t="s">
        <v>745</v>
      </c>
    </row>
    <row r="722" spans="1:11">
      <c r="A722" s="147">
        <f>100000+B722*ID규칙_보상_그룹_단위+C722*ID규칙_요일_단위+COUNTIFS($B$4:B722,B722,$C$4:C722,C722)</f>
        <v>102503</v>
      </c>
      <c r="B722" s="65">
        <v>25</v>
      </c>
      <c r="C722" s="147">
        <v>0</v>
      </c>
      <c r="D722" s="147">
        <v>105301</v>
      </c>
      <c r="E722" s="147">
        <f>COUNTIF($B$4:B722,B722)</f>
        <v>3</v>
      </c>
      <c r="F722" s="147">
        <v>20</v>
      </c>
      <c r="G722" s="147">
        <v>95</v>
      </c>
      <c r="H722" s="147">
        <v>10000</v>
      </c>
      <c r="I722" s="59" t="str">
        <f>IFERROR(VLOOKUP(D722,ITEM!A:B,2,0)&amp;" X"&amp;F722,"아이템값 없음")</f>
        <v>호감도 경험치 X20</v>
      </c>
      <c r="J722" s="5" t="s">
        <v>230</v>
      </c>
      <c r="K722" s="147" t="s">
        <v>745</v>
      </c>
    </row>
    <row r="723" spans="1:11">
      <c r="A723" s="147">
        <f>100000+B723*ID규칙_보상_그룹_단위+C723*ID규칙_요일_단위+COUNTIFS($B$4:B723,B723,$C$4:C723,C723)</f>
        <v>102504</v>
      </c>
      <c r="B723" s="65">
        <v>25</v>
      </c>
      <c r="C723" s="147">
        <v>0</v>
      </c>
      <c r="D723" s="147">
        <v>106326</v>
      </c>
      <c r="E723" s="147">
        <f>COUNTIF($B$4:B723,B723)</f>
        <v>4</v>
      </c>
      <c r="F723" s="147">
        <v>1</v>
      </c>
      <c r="G723" s="147">
        <v>96</v>
      </c>
      <c r="H723" s="147">
        <v>250</v>
      </c>
      <c r="I723" s="59" t="str">
        <f>IFERROR(VLOOKUP(D723,ITEM!A:B,2,0)&amp;" X"&amp;F723,"아이템값 없음")</f>
        <v>노름꾼의 브로치 X1</v>
      </c>
      <c r="J723" s="5" t="s">
        <v>230</v>
      </c>
      <c r="K723" s="147" t="s">
        <v>745</v>
      </c>
    </row>
    <row r="724" spans="1:11">
      <c r="A724" s="147">
        <f>100000+B724*ID규칙_보상_그룹_단위+C724*ID규칙_요일_단위+COUNTIFS($B$4:B724,B724,$C$4:C724,C724)</f>
        <v>102505</v>
      </c>
      <c r="B724" s="65">
        <v>25</v>
      </c>
      <c r="C724" s="147">
        <v>0</v>
      </c>
      <c r="D724" s="147">
        <v>107326</v>
      </c>
      <c r="E724" s="147">
        <f>COUNTIF($B$4:B724,B724)</f>
        <v>5</v>
      </c>
      <c r="F724" s="147">
        <v>1</v>
      </c>
      <c r="G724" s="147">
        <v>96</v>
      </c>
      <c r="H724" s="147">
        <v>250</v>
      </c>
      <c r="I724" s="59" t="str">
        <f>IFERROR(VLOOKUP(D724,ITEM!A:B,2,0)&amp;" X"&amp;F724,"아이템값 없음")</f>
        <v>노름꾼의 깃털장식 X1</v>
      </c>
      <c r="J724" s="5" t="s">
        <v>230</v>
      </c>
      <c r="K724" s="147" t="s">
        <v>745</v>
      </c>
    </row>
    <row r="725" spans="1:11">
      <c r="A725" s="147">
        <f>100000+B725*ID규칙_보상_그룹_단위+C725*ID규칙_요일_단위+COUNTIFS($B$4:B725,B725,$C$4:C725,C725)</f>
        <v>102506</v>
      </c>
      <c r="B725" s="65">
        <v>25</v>
      </c>
      <c r="C725" s="147">
        <v>0</v>
      </c>
      <c r="D725" s="147">
        <v>108326</v>
      </c>
      <c r="E725" s="147">
        <f>COUNTIF($B$4:B725,B725)</f>
        <v>6</v>
      </c>
      <c r="F725" s="147">
        <v>1</v>
      </c>
      <c r="G725" s="147">
        <v>96</v>
      </c>
      <c r="H725" s="147">
        <v>250</v>
      </c>
      <c r="I725" s="59" t="str">
        <f>IFERROR(VLOOKUP(D725,ITEM!A:B,2,0)&amp;" X"&amp;F725,"아이템값 없음")</f>
        <v>노름꾼의 회중시계 X1</v>
      </c>
      <c r="J725" s="5" t="s">
        <v>230</v>
      </c>
      <c r="K725" s="147" t="s">
        <v>745</v>
      </c>
    </row>
    <row r="726" spans="1:11">
      <c r="A726" s="147">
        <f>100000+B726*ID규칙_보상_그룹_단위+C726*ID규칙_요일_단위+COUNTIFS($B$4:B726,B726,$C$4:C726,C726)</f>
        <v>102507</v>
      </c>
      <c r="B726" s="65">
        <v>25</v>
      </c>
      <c r="C726" s="147">
        <v>0</v>
      </c>
      <c r="D726" s="147">
        <v>109326</v>
      </c>
      <c r="E726" s="147">
        <f>COUNTIF($B$4:B726,B726)</f>
        <v>7</v>
      </c>
      <c r="F726" s="147">
        <v>1</v>
      </c>
      <c r="G726" s="147">
        <v>96</v>
      </c>
      <c r="H726" s="147">
        <v>250</v>
      </c>
      <c r="I726" s="59" t="str">
        <f>IFERROR(VLOOKUP(D726,ITEM!A:B,2,0)&amp;" X"&amp;F726,"아이템값 없음")</f>
        <v>노름꾼의 주사위 X1</v>
      </c>
      <c r="J726" s="5" t="s">
        <v>230</v>
      </c>
      <c r="K726" s="147" t="s">
        <v>745</v>
      </c>
    </row>
    <row r="727" spans="1:11">
      <c r="A727" s="147">
        <f>100000+B727*ID규칙_보상_그룹_단위+C727*ID규칙_요일_단위+COUNTIFS($B$4:B727,B727,$C$4:C727,C727)</f>
        <v>102508</v>
      </c>
      <c r="B727" s="65">
        <v>25</v>
      </c>
      <c r="C727" s="147">
        <v>0</v>
      </c>
      <c r="D727" s="147">
        <v>110326</v>
      </c>
      <c r="E727" s="147">
        <f>COUNTIF($B$4:B727,B727)</f>
        <v>8</v>
      </c>
      <c r="F727" s="147">
        <v>1</v>
      </c>
      <c r="G727" s="147">
        <v>96</v>
      </c>
      <c r="H727" s="147">
        <v>250</v>
      </c>
      <c r="I727" s="59" t="str">
        <f>IFERROR(VLOOKUP(D727,ITEM!A:B,2,0)&amp;" X"&amp;F727,"아이템값 없음")</f>
        <v>노름꾼의 귀걸이 X1</v>
      </c>
      <c r="J727" s="5" t="s">
        <v>230</v>
      </c>
      <c r="K727" s="147" t="s">
        <v>745</v>
      </c>
    </row>
    <row r="728" spans="1:11">
      <c r="A728" s="147">
        <f>100000+B728*ID규칙_보상_그룹_단위+C728*ID규칙_요일_단위+COUNTIFS($B$4:B728,B728,$C$4:C728,C728)</f>
        <v>102509</v>
      </c>
      <c r="B728" s="65">
        <v>25</v>
      </c>
      <c r="C728" s="147">
        <v>0</v>
      </c>
      <c r="D728" s="147">
        <v>106427</v>
      </c>
      <c r="E728" s="147">
        <f>COUNTIF($B$4:B728,B728)</f>
        <v>9</v>
      </c>
      <c r="F728" s="147">
        <v>1</v>
      </c>
      <c r="G728" s="147">
        <v>96</v>
      </c>
      <c r="H728" s="147">
        <v>250</v>
      </c>
      <c r="I728" s="59" t="str">
        <f>IFERROR(VLOOKUP(D728,ITEM!A:B,2,0)&amp;" X"&amp;F728,"아이템값 없음")</f>
        <v>노름꾼의 브로치 X1</v>
      </c>
      <c r="J728" s="5" t="s">
        <v>230</v>
      </c>
      <c r="K728" s="147" t="s">
        <v>745</v>
      </c>
    </row>
    <row r="729" spans="1:11">
      <c r="A729" s="147">
        <f>100000+B729*ID규칙_보상_그룹_단위+C729*ID규칙_요일_단위+COUNTIFS($B$4:B729,B729,$C$4:C729,C729)</f>
        <v>102510</v>
      </c>
      <c r="B729" s="65">
        <v>25</v>
      </c>
      <c r="C729" s="147">
        <v>0</v>
      </c>
      <c r="D729" s="147">
        <v>107427</v>
      </c>
      <c r="E729" s="147">
        <f>COUNTIF($B$4:B729,B729)</f>
        <v>10</v>
      </c>
      <c r="F729" s="147">
        <v>1</v>
      </c>
      <c r="G729" s="147">
        <v>96</v>
      </c>
      <c r="H729" s="147">
        <v>250</v>
      </c>
      <c r="I729" s="59" t="str">
        <f>IFERROR(VLOOKUP(D729,ITEM!A:B,2,0)&amp;" X"&amp;F729,"아이템값 없음")</f>
        <v>노름꾼의 깃털장식 X1</v>
      </c>
      <c r="J729" s="5" t="s">
        <v>230</v>
      </c>
      <c r="K729" s="147" t="s">
        <v>745</v>
      </c>
    </row>
    <row r="730" spans="1:11">
      <c r="A730" s="147">
        <f>100000+B730*ID규칙_보상_그룹_단위+C730*ID규칙_요일_단위+COUNTIFS($B$4:B730,B730,$C$4:C730,C730)</f>
        <v>102511</v>
      </c>
      <c r="B730" s="65">
        <v>25</v>
      </c>
      <c r="C730" s="147">
        <v>0</v>
      </c>
      <c r="D730" s="147">
        <v>108427</v>
      </c>
      <c r="E730" s="147">
        <f>COUNTIF($B$4:B730,B730)</f>
        <v>11</v>
      </c>
      <c r="F730" s="147">
        <v>1</v>
      </c>
      <c r="G730" s="147">
        <v>96</v>
      </c>
      <c r="H730" s="147">
        <v>250</v>
      </c>
      <c r="I730" s="59" t="str">
        <f>IFERROR(VLOOKUP(D730,ITEM!A:B,2,0)&amp;" X"&amp;F730,"아이템값 없음")</f>
        <v>노름꾼의 회중시계 X1</v>
      </c>
      <c r="J730" s="5" t="s">
        <v>230</v>
      </c>
      <c r="K730" s="147" t="s">
        <v>745</v>
      </c>
    </row>
    <row r="731" spans="1:11">
      <c r="A731" s="147">
        <f>100000+B731*ID규칙_보상_그룹_단위+C731*ID규칙_요일_단위+COUNTIFS($B$4:B731,B731,$C$4:C731,C731)</f>
        <v>102512</v>
      </c>
      <c r="B731" s="65">
        <v>25</v>
      </c>
      <c r="C731" s="147">
        <v>0</v>
      </c>
      <c r="D731" s="147">
        <v>109427</v>
      </c>
      <c r="E731" s="147">
        <f>COUNTIF($B$4:B731,B731)</f>
        <v>12</v>
      </c>
      <c r="F731" s="147">
        <v>1</v>
      </c>
      <c r="G731" s="147">
        <v>96</v>
      </c>
      <c r="H731" s="147">
        <v>250</v>
      </c>
      <c r="I731" s="59" t="str">
        <f>IFERROR(VLOOKUP(D731,ITEM!A:B,2,0)&amp;" X"&amp;F731,"아이템값 없음")</f>
        <v>노름꾼의 주사위 X1</v>
      </c>
      <c r="J731" s="5" t="s">
        <v>230</v>
      </c>
      <c r="K731" s="147" t="s">
        <v>745</v>
      </c>
    </row>
    <row r="732" spans="1:11">
      <c r="A732" s="147">
        <f>100000+B732*ID규칙_보상_그룹_단위+C732*ID규칙_요일_단위+COUNTIFS($B$4:B732,B732,$C$4:C732,C732)</f>
        <v>102513</v>
      </c>
      <c r="B732" s="65">
        <v>25</v>
      </c>
      <c r="C732" s="147">
        <v>0</v>
      </c>
      <c r="D732" s="147">
        <v>110427</v>
      </c>
      <c r="E732" s="147">
        <f>COUNTIF($B$4:B732,B732)</f>
        <v>13</v>
      </c>
      <c r="F732" s="147">
        <v>1</v>
      </c>
      <c r="G732" s="147">
        <v>96</v>
      </c>
      <c r="H732" s="147">
        <v>250</v>
      </c>
      <c r="I732" s="59" t="str">
        <f>IFERROR(VLOOKUP(D732,ITEM!A:B,2,0)&amp;" X"&amp;F732,"아이템값 없음")</f>
        <v>노름꾼의 귀걸이 X1</v>
      </c>
      <c r="J732" s="5" t="s">
        <v>230</v>
      </c>
      <c r="K732" s="147" t="s">
        <v>745</v>
      </c>
    </row>
    <row r="733" spans="1:11">
      <c r="A733" s="147">
        <f>100000+B733*ID규칙_보상_그룹_단위+C733*ID규칙_요일_단위+COUNTIFS($B$4:B733,B733,$C$4:C733,C733)</f>
        <v>102514</v>
      </c>
      <c r="B733" s="65">
        <v>25</v>
      </c>
      <c r="C733" s="147">
        <v>0</v>
      </c>
      <c r="D733" s="147">
        <v>106328</v>
      </c>
      <c r="E733" s="147">
        <f>COUNTIF($B$4:B733,B733)</f>
        <v>14</v>
      </c>
      <c r="F733" s="147">
        <v>1</v>
      </c>
      <c r="G733" s="147">
        <v>96</v>
      </c>
      <c r="H733" s="147">
        <v>250</v>
      </c>
      <c r="I733" s="59" t="str">
        <f>IFERROR(VLOOKUP(D733,ITEM!A:B,2,0)&amp;" X"&amp;F733,"아이템값 없음")</f>
        <v>학사의 책갈피 X1</v>
      </c>
      <c r="J733" s="5" t="s">
        <v>230</v>
      </c>
      <c r="K733" s="147" t="s">
        <v>745</v>
      </c>
    </row>
    <row r="734" spans="1:11">
      <c r="A734" s="147">
        <f>100000+B734*ID규칙_보상_그룹_단위+C734*ID규칙_요일_단위+COUNTIFS($B$4:B734,B734,$C$4:C734,C734)</f>
        <v>102515</v>
      </c>
      <c r="B734" s="65">
        <v>25</v>
      </c>
      <c r="C734" s="147">
        <v>0</v>
      </c>
      <c r="D734" s="147">
        <v>107328</v>
      </c>
      <c r="E734" s="147">
        <f>COUNTIF($B$4:B734,B734)</f>
        <v>15</v>
      </c>
      <c r="F734" s="147">
        <v>1</v>
      </c>
      <c r="G734" s="147">
        <v>96</v>
      </c>
      <c r="H734" s="147">
        <v>250</v>
      </c>
      <c r="I734" s="59" t="str">
        <f>IFERROR(VLOOKUP(D734,ITEM!A:B,2,0)&amp;" X"&amp;F734,"아이템값 없음")</f>
        <v>학사의 깃펜 X1</v>
      </c>
      <c r="J734" s="5" t="s">
        <v>230</v>
      </c>
      <c r="K734" s="147" t="s">
        <v>745</v>
      </c>
    </row>
    <row r="735" spans="1:11">
      <c r="A735" s="147">
        <f>100000+B735*ID규칙_보상_그룹_단위+C735*ID규칙_요일_단위+COUNTIFS($B$4:B735,B735,$C$4:C735,C735)</f>
        <v>102516</v>
      </c>
      <c r="B735" s="65">
        <v>25</v>
      </c>
      <c r="C735" s="147">
        <v>0</v>
      </c>
      <c r="D735" s="147">
        <v>108328</v>
      </c>
      <c r="E735" s="147">
        <f>COUNTIF($B$4:B735,B735)</f>
        <v>16</v>
      </c>
      <c r="F735" s="147">
        <v>1</v>
      </c>
      <c r="G735" s="147">
        <v>96</v>
      </c>
      <c r="H735" s="147">
        <v>250</v>
      </c>
      <c r="I735" s="59" t="str">
        <f>IFERROR(VLOOKUP(D735,ITEM!A:B,2,0)&amp;" X"&amp;F735,"아이템값 없음")</f>
        <v>학사의 탁상시계 X1</v>
      </c>
      <c r="J735" s="5" t="s">
        <v>230</v>
      </c>
      <c r="K735" s="147" t="s">
        <v>745</v>
      </c>
    </row>
    <row r="736" spans="1:11">
      <c r="A736" s="147">
        <f>100000+B736*ID규칙_보상_그룹_단위+C736*ID규칙_요일_단위+COUNTIFS($B$4:B736,B736,$C$4:C736,C736)</f>
        <v>102517</v>
      </c>
      <c r="B736" s="65">
        <v>25</v>
      </c>
      <c r="C736" s="147">
        <v>0</v>
      </c>
      <c r="D736" s="147">
        <v>109328</v>
      </c>
      <c r="E736" s="147">
        <f>COUNTIF($B$4:B736,B736)</f>
        <v>17</v>
      </c>
      <c r="F736" s="147">
        <v>1</v>
      </c>
      <c r="G736" s="147">
        <v>96</v>
      </c>
      <c r="H736" s="147">
        <v>250</v>
      </c>
      <c r="I736" s="59" t="str">
        <f>IFERROR(VLOOKUP(D736,ITEM!A:B,2,0)&amp;" X"&amp;F736,"아이템값 없음")</f>
        <v>학사의 먹잔 X1</v>
      </c>
      <c r="J736" s="5" t="s">
        <v>230</v>
      </c>
      <c r="K736" s="147" t="s">
        <v>745</v>
      </c>
    </row>
    <row r="737" spans="1:11">
      <c r="A737" s="147">
        <f>100000+B737*ID규칙_보상_그룹_단위+C737*ID규칙_요일_단위+COUNTIFS($B$4:B737,B737,$C$4:C737,C737)</f>
        <v>102518</v>
      </c>
      <c r="B737" s="65">
        <v>25</v>
      </c>
      <c r="C737" s="147">
        <v>0</v>
      </c>
      <c r="D737" s="147">
        <v>110328</v>
      </c>
      <c r="E737" s="147">
        <f>COUNTIF($B$4:B737,B737)</f>
        <v>18</v>
      </c>
      <c r="F737" s="147">
        <v>1</v>
      </c>
      <c r="G737" s="147">
        <v>96</v>
      </c>
      <c r="H737" s="147">
        <v>250</v>
      </c>
      <c r="I737" s="59" t="str">
        <f>IFERROR(VLOOKUP(D737,ITEM!A:B,2,0)&amp;" X"&amp;F737,"아이템값 없음")</f>
        <v>학사의 렌즈 X1</v>
      </c>
      <c r="J737" s="5" t="s">
        <v>230</v>
      </c>
      <c r="K737" s="147" t="s">
        <v>745</v>
      </c>
    </row>
    <row r="738" spans="1:11">
      <c r="A738" s="147">
        <f>100000+B738*ID규칙_보상_그룹_단위+C738*ID규칙_요일_단위+COUNTIFS($B$4:B738,B738,$C$4:C738,C738)</f>
        <v>102519</v>
      </c>
      <c r="B738" s="65">
        <v>25</v>
      </c>
      <c r="C738" s="147">
        <v>0</v>
      </c>
      <c r="D738" s="147">
        <v>106429</v>
      </c>
      <c r="E738" s="147">
        <f>COUNTIF($B$4:B738,B738)</f>
        <v>19</v>
      </c>
      <c r="F738" s="147">
        <v>1</v>
      </c>
      <c r="G738" s="147">
        <v>96</v>
      </c>
      <c r="H738" s="147">
        <v>250</v>
      </c>
      <c r="I738" s="59" t="str">
        <f>IFERROR(VLOOKUP(D738,ITEM!A:B,2,0)&amp;" X"&amp;F738,"아이템값 없음")</f>
        <v>학사의 책갈피 X1</v>
      </c>
      <c r="J738" s="5" t="s">
        <v>230</v>
      </c>
      <c r="K738" s="147" t="s">
        <v>745</v>
      </c>
    </row>
    <row r="739" spans="1:11">
      <c r="A739" s="147">
        <f>100000+B739*ID규칙_보상_그룹_단위+C739*ID규칙_요일_단위+COUNTIFS($B$4:B739,B739,$C$4:C739,C739)</f>
        <v>102520</v>
      </c>
      <c r="B739" s="65">
        <v>25</v>
      </c>
      <c r="C739" s="147">
        <v>0</v>
      </c>
      <c r="D739" s="147">
        <v>107429</v>
      </c>
      <c r="E739" s="147">
        <f>COUNTIF($B$4:B739,B739)</f>
        <v>20</v>
      </c>
      <c r="F739" s="147">
        <v>1</v>
      </c>
      <c r="G739" s="147">
        <v>96</v>
      </c>
      <c r="H739" s="147">
        <v>250</v>
      </c>
      <c r="I739" s="59" t="str">
        <f>IFERROR(VLOOKUP(D739,ITEM!A:B,2,0)&amp;" X"&amp;F739,"아이템값 없음")</f>
        <v>학사의 깃펜 X1</v>
      </c>
      <c r="J739" s="5" t="s">
        <v>230</v>
      </c>
      <c r="K739" s="147" t="s">
        <v>745</v>
      </c>
    </row>
    <row r="740" spans="1:11">
      <c r="A740" s="147">
        <f>100000+B740*ID규칙_보상_그룹_단위+C740*ID규칙_요일_단위+COUNTIFS($B$4:B740,B740,$C$4:C740,C740)</f>
        <v>102521</v>
      </c>
      <c r="B740" s="65">
        <v>25</v>
      </c>
      <c r="C740" s="147">
        <v>0</v>
      </c>
      <c r="D740" s="147">
        <v>108429</v>
      </c>
      <c r="E740" s="147">
        <f>COUNTIF($B$4:B740,B740)</f>
        <v>21</v>
      </c>
      <c r="F740" s="147">
        <v>1</v>
      </c>
      <c r="G740" s="147">
        <v>96</v>
      </c>
      <c r="H740" s="147">
        <v>250</v>
      </c>
      <c r="I740" s="59" t="str">
        <f>IFERROR(VLOOKUP(D740,ITEM!A:B,2,0)&amp;" X"&amp;F740,"아이템값 없음")</f>
        <v>학사의 탁상시계 X1</v>
      </c>
      <c r="J740" s="5" t="s">
        <v>230</v>
      </c>
      <c r="K740" s="147" t="s">
        <v>745</v>
      </c>
    </row>
    <row r="741" spans="1:11">
      <c r="A741" s="147">
        <f>100000+B741*ID규칙_보상_그룹_단위+C741*ID규칙_요일_단위+COUNTIFS($B$4:B741,B741,$C$4:C741,C741)</f>
        <v>102522</v>
      </c>
      <c r="B741" s="65">
        <v>25</v>
      </c>
      <c r="C741" s="147">
        <v>0</v>
      </c>
      <c r="D741" s="147">
        <v>109429</v>
      </c>
      <c r="E741" s="147">
        <f>COUNTIF($B$4:B741,B741)</f>
        <v>22</v>
      </c>
      <c r="F741" s="147">
        <v>1</v>
      </c>
      <c r="G741" s="147">
        <v>96</v>
      </c>
      <c r="H741" s="147">
        <v>250</v>
      </c>
      <c r="I741" s="59" t="str">
        <f>IFERROR(VLOOKUP(D741,ITEM!A:B,2,0)&amp;" X"&amp;F741,"아이템값 없음")</f>
        <v>학사의 먹잔 X1</v>
      </c>
      <c r="J741" s="5" t="s">
        <v>230</v>
      </c>
      <c r="K741" s="147" t="s">
        <v>745</v>
      </c>
    </row>
    <row r="742" spans="1:11">
      <c r="A742" s="147">
        <f>100000+B742*ID규칙_보상_그룹_단위+C742*ID규칙_요일_단위+COUNTIFS($B$4:B742,B742,$C$4:C742,C742)</f>
        <v>102523</v>
      </c>
      <c r="B742" s="65">
        <v>25</v>
      </c>
      <c r="C742" s="147">
        <v>0</v>
      </c>
      <c r="D742" s="147">
        <v>110429</v>
      </c>
      <c r="E742" s="147">
        <f>COUNTIF($B$4:B742,B742)</f>
        <v>23</v>
      </c>
      <c r="F742" s="147">
        <v>1</v>
      </c>
      <c r="G742" s="147">
        <v>96</v>
      </c>
      <c r="H742" s="147">
        <v>250</v>
      </c>
      <c r="I742" s="59" t="str">
        <f>IFERROR(VLOOKUP(D742,ITEM!A:B,2,0)&amp;" X"&amp;F742,"아이템값 없음")</f>
        <v>학사의 렌즈 X1</v>
      </c>
      <c r="J742" s="5" t="s">
        <v>230</v>
      </c>
      <c r="K742" s="147" t="s">
        <v>745</v>
      </c>
    </row>
    <row r="743" spans="1:11">
      <c r="A743" s="147">
        <f>100000+B743*ID규칙_보상_그룹_단위+C743*ID규칙_요일_단위+COUNTIFS($B$4:B743,B743,$C$4:C743,C743)</f>
        <v>102524</v>
      </c>
      <c r="B743" s="65">
        <v>25</v>
      </c>
      <c r="C743" s="147">
        <v>0</v>
      </c>
      <c r="D743" s="147">
        <v>106450</v>
      </c>
      <c r="E743" s="147">
        <f>COUNTIF($B$4:B743,B743)</f>
        <v>24</v>
      </c>
      <c r="F743" s="147">
        <v>1</v>
      </c>
      <c r="G743" s="147">
        <v>96</v>
      </c>
      <c r="H743" s="147">
        <v>250</v>
      </c>
      <c r="I743" s="59" t="str">
        <f>IFERROR(VLOOKUP(D743,ITEM!A:B,2,0)&amp;" X"&amp;F743,"아이템값 없음")</f>
        <v>피에 물든 강철 심장 X1</v>
      </c>
      <c r="J743" s="5" t="s">
        <v>230</v>
      </c>
      <c r="K743" s="147" t="s">
        <v>745</v>
      </c>
    </row>
    <row r="744" spans="1:11">
      <c r="A744" s="147">
        <f>100000+B744*ID규칙_보상_그룹_단위+C744*ID규칙_요일_단위+COUNTIFS($B$4:B744,B744,$C$4:C744,C744)</f>
        <v>102525</v>
      </c>
      <c r="B744" s="65">
        <v>25</v>
      </c>
      <c r="C744" s="147">
        <v>0</v>
      </c>
      <c r="D744" s="147">
        <v>107450</v>
      </c>
      <c r="E744" s="147">
        <f>COUNTIF($B$4:B744,B744)</f>
        <v>25</v>
      </c>
      <c r="F744" s="147">
        <v>1</v>
      </c>
      <c r="G744" s="147">
        <v>96</v>
      </c>
      <c r="H744" s="147">
        <v>250</v>
      </c>
      <c r="I744" s="59" t="str">
        <f>IFERROR(VLOOKUP(D744,ITEM!A:B,2,0)&amp;" X"&amp;F744,"아이템값 없음")</f>
        <v>피에 물든 검은 깃털 X1</v>
      </c>
      <c r="J744" s="5" t="s">
        <v>230</v>
      </c>
      <c r="K744" s="147" t="s">
        <v>745</v>
      </c>
    </row>
    <row r="745" spans="1:11">
      <c r="A745" s="147">
        <f>100000+B745*ID규칙_보상_그룹_단위+C745*ID규칙_요일_단위+COUNTIFS($B$4:B745,B745,$C$4:C745,C745)</f>
        <v>102526</v>
      </c>
      <c r="B745" s="65">
        <v>25</v>
      </c>
      <c r="C745" s="147">
        <v>0</v>
      </c>
      <c r="D745" s="147">
        <v>108450</v>
      </c>
      <c r="E745" s="147">
        <f>COUNTIF($B$4:B745,B745)</f>
        <v>26</v>
      </c>
      <c r="F745" s="147">
        <v>1</v>
      </c>
      <c r="G745" s="147">
        <v>96</v>
      </c>
      <c r="H745" s="147">
        <v>250</v>
      </c>
      <c r="I745" s="59" t="str">
        <f>IFERROR(VLOOKUP(D745,ITEM!A:B,2,0)&amp;" X"&amp;F745,"아이템값 없음")</f>
        <v>피에 물든 기사의 시계 X1</v>
      </c>
      <c r="J745" s="5" t="s">
        <v>230</v>
      </c>
      <c r="K745" s="147" t="s">
        <v>745</v>
      </c>
    </row>
    <row r="746" spans="1:11">
      <c r="A746" s="147">
        <f>100000+B746*ID규칙_보상_그룹_단위+C746*ID규칙_요일_단위+COUNTIFS($B$4:B746,B746,$C$4:C746,C746)</f>
        <v>102527</v>
      </c>
      <c r="B746" s="65">
        <v>25</v>
      </c>
      <c r="C746" s="147">
        <v>0</v>
      </c>
      <c r="D746" s="147">
        <v>109450</v>
      </c>
      <c r="E746" s="147">
        <f>COUNTIF($B$4:B746,B746)</f>
        <v>27</v>
      </c>
      <c r="F746" s="147">
        <v>1</v>
      </c>
      <c r="G746" s="147">
        <v>96</v>
      </c>
      <c r="H746" s="147">
        <v>250</v>
      </c>
      <c r="I746" s="59" t="str">
        <f>IFERROR(VLOOKUP(D746,ITEM!A:B,2,0)&amp;" X"&amp;F746,"아이템값 없음")</f>
        <v>피에 물든 기사의 술잔 X1</v>
      </c>
      <c r="J746" s="5" t="s">
        <v>230</v>
      </c>
      <c r="K746" s="147" t="s">
        <v>745</v>
      </c>
    </row>
    <row r="747" spans="1:11">
      <c r="A747" s="147">
        <f>100000+B747*ID규칙_보상_그룹_단위+C747*ID규칙_요일_단위+COUNTIFS($B$4:B747,B747,$C$4:C747,C747)</f>
        <v>102528</v>
      </c>
      <c r="B747" s="65">
        <v>25</v>
      </c>
      <c r="C747" s="147">
        <v>0</v>
      </c>
      <c r="D747" s="147">
        <v>110458</v>
      </c>
      <c r="E747" s="147">
        <f>COUNTIF($B$4:B747,B747)</f>
        <v>28</v>
      </c>
      <c r="F747" s="147">
        <v>1</v>
      </c>
      <c r="G747" s="147">
        <v>96</v>
      </c>
      <c r="H747" s="147">
        <v>250</v>
      </c>
      <c r="I747" s="59" t="str">
        <f>IFERROR(VLOOKUP(D747,ITEM!A:B,2,0)&amp;" X"&amp;F747,"아이템값 없음")</f>
        <v>피에 물든 철가면 X1</v>
      </c>
      <c r="J747" s="5" t="s">
        <v>230</v>
      </c>
      <c r="K747" s="147" t="s">
        <v>745</v>
      </c>
    </row>
    <row r="748" spans="1:11">
      <c r="A748" s="147">
        <f>100000+B748*ID규칙_보상_그룹_단위+C748*ID규칙_요일_단위+COUNTIFS($B$4:B748,B748,$C$4:C748,C748)</f>
        <v>102529</v>
      </c>
      <c r="B748" s="65">
        <v>25</v>
      </c>
      <c r="C748" s="147">
        <v>0</v>
      </c>
      <c r="D748" s="147">
        <v>106551</v>
      </c>
      <c r="E748" s="147">
        <f>COUNTIF($B$4:B748,B748)</f>
        <v>29</v>
      </c>
      <c r="F748" s="147">
        <v>1</v>
      </c>
      <c r="G748" s="147">
        <v>96</v>
      </c>
      <c r="H748" s="147">
        <v>250</v>
      </c>
      <c r="I748" s="59" t="str">
        <f>IFERROR(VLOOKUP(D748,ITEM!A:B,2,0)&amp;" X"&amp;F748,"아이템값 없음")</f>
        <v>피에 물든 강철 심장 X1</v>
      </c>
      <c r="J748" s="5" t="s">
        <v>230</v>
      </c>
      <c r="K748" s="147" t="s">
        <v>745</v>
      </c>
    </row>
    <row r="749" spans="1:11">
      <c r="A749" s="147">
        <f>100000+B749*ID규칙_보상_그룹_단위+C749*ID규칙_요일_단위+COUNTIFS($B$4:B749,B749,$C$4:C749,C749)</f>
        <v>102530</v>
      </c>
      <c r="B749" s="65">
        <v>25</v>
      </c>
      <c r="C749" s="147">
        <v>0</v>
      </c>
      <c r="D749" s="147">
        <v>107551</v>
      </c>
      <c r="E749" s="147">
        <f>COUNTIF($B$4:B749,B749)</f>
        <v>30</v>
      </c>
      <c r="F749" s="147">
        <v>1</v>
      </c>
      <c r="G749" s="147">
        <v>96</v>
      </c>
      <c r="H749" s="147">
        <v>250</v>
      </c>
      <c r="I749" s="59" t="str">
        <f>IFERROR(VLOOKUP(D749,ITEM!A:B,2,0)&amp;" X"&amp;F749,"아이템값 없음")</f>
        <v>피에 물든 검은 깃털 X1</v>
      </c>
      <c r="J749" s="5" t="s">
        <v>230</v>
      </c>
      <c r="K749" s="147" t="s">
        <v>745</v>
      </c>
    </row>
    <row r="750" spans="1:11">
      <c r="A750" s="147">
        <f>100000+B750*ID규칙_보상_그룹_단위+C750*ID규칙_요일_단위+COUNTIFS($B$4:B750,B750,$C$4:C750,C750)</f>
        <v>102531</v>
      </c>
      <c r="B750" s="65">
        <v>25</v>
      </c>
      <c r="C750" s="147">
        <v>0</v>
      </c>
      <c r="D750" s="147">
        <v>108551</v>
      </c>
      <c r="E750" s="147">
        <f>COUNTIF($B$4:B750,B750)</f>
        <v>31</v>
      </c>
      <c r="F750" s="147">
        <v>1</v>
      </c>
      <c r="G750" s="147">
        <v>96</v>
      </c>
      <c r="H750" s="147">
        <v>250</v>
      </c>
      <c r="I750" s="59" t="str">
        <f>IFERROR(VLOOKUP(D750,ITEM!A:B,2,0)&amp;" X"&amp;F750,"아이템값 없음")</f>
        <v>피에 물든 기사의 시계 X1</v>
      </c>
      <c r="J750" s="5" t="s">
        <v>230</v>
      </c>
      <c r="K750" s="147" t="s">
        <v>745</v>
      </c>
    </row>
    <row r="751" spans="1:11">
      <c r="A751" s="147">
        <f>100000+B751*ID규칙_보상_그룹_단위+C751*ID규칙_요일_단위+COUNTIFS($B$4:B751,B751,$C$4:C751,C751)</f>
        <v>102532</v>
      </c>
      <c r="B751" s="65">
        <v>25</v>
      </c>
      <c r="C751" s="147">
        <v>0</v>
      </c>
      <c r="D751" s="147">
        <v>109551</v>
      </c>
      <c r="E751" s="147">
        <f>COUNTIF($B$4:B751,B751)</f>
        <v>32</v>
      </c>
      <c r="F751" s="147">
        <v>1</v>
      </c>
      <c r="G751" s="147">
        <v>96</v>
      </c>
      <c r="H751" s="147">
        <v>250</v>
      </c>
      <c r="I751" s="59" t="str">
        <f>IFERROR(VLOOKUP(D751,ITEM!A:B,2,0)&amp;" X"&amp;F751,"아이템값 없음")</f>
        <v>피에 물든 기사의 술잔 X1</v>
      </c>
      <c r="J751" s="5" t="s">
        <v>230</v>
      </c>
      <c r="K751" s="147" t="s">
        <v>745</v>
      </c>
    </row>
    <row r="752" spans="1:11">
      <c r="A752" s="147">
        <f>100000+B752*ID규칙_보상_그룹_단위+C752*ID규칙_요일_단위+COUNTIFS($B$4:B752,B752,$C$4:C752,C752)</f>
        <v>102533</v>
      </c>
      <c r="B752" s="65">
        <v>25</v>
      </c>
      <c r="C752" s="147">
        <v>0</v>
      </c>
      <c r="D752" s="147">
        <v>110559</v>
      </c>
      <c r="E752" s="147">
        <f>COUNTIF($B$4:B752,B752)</f>
        <v>33</v>
      </c>
      <c r="F752" s="147">
        <v>1</v>
      </c>
      <c r="G752" s="147">
        <v>96</v>
      </c>
      <c r="H752" s="147">
        <v>250</v>
      </c>
      <c r="I752" s="59" t="str">
        <f>IFERROR(VLOOKUP(D752,ITEM!A:B,2,0)&amp;" X"&amp;F752,"아이템값 없음")</f>
        <v>피에 물든 철가면 X1</v>
      </c>
      <c r="J752" s="5" t="s">
        <v>230</v>
      </c>
      <c r="K752" s="147" t="s">
        <v>745</v>
      </c>
    </row>
    <row r="753" spans="1:11">
      <c r="A753" s="147">
        <f>100000+B753*ID규칙_보상_그룹_단위+C753*ID규칙_요일_단위+COUNTIFS($B$4:B753,B753,$C$4:C753,C753)</f>
        <v>102534</v>
      </c>
      <c r="B753" s="65">
        <v>25</v>
      </c>
      <c r="C753" s="147">
        <v>0</v>
      </c>
      <c r="D753" s="147">
        <v>106452</v>
      </c>
      <c r="E753" s="147">
        <f>COUNTIF($B$4:B753,B753)</f>
        <v>34</v>
      </c>
      <c r="F753" s="147">
        <v>1</v>
      </c>
      <c r="G753" s="147">
        <v>96</v>
      </c>
      <c r="H753" s="147">
        <v>250</v>
      </c>
      <c r="I753" s="59" t="str">
        <f>IFERROR(VLOOKUP(D753,ITEM!A:B,2,0)&amp;" X"&amp;F753,"아이템값 없음")</f>
        <v>왕실의 꽃 X1</v>
      </c>
      <c r="J753" s="5" t="s">
        <v>230</v>
      </c>
      <c r="K753" s="147" t="s">
        <v>745</v>
      </c>
    </row>
    <row r="754" spans="1:11">
      <c r="A754" s="147">
        <f>100000+B754*ID규칙_보상_그룹_단위+C754*ID규칙_요일_단위+COUNTIFS($B$4:B754,B754,$C$4:C754,C754)</f>
        <v>102535</v>
      </c>
      <c r="B754" s="65">
        <v>25</v>
      </c>
      <c r="C754" s="147">
        <v>0</v>
      </c>
      <c r="D754" s="147">
        <v>107452</v>
      </c>
      <c r="E754" s="147">
        <f>COUNTIF($B$4:B754,B754)</f>
        <v>35</v>
      </c>
      <c r="F754" s="147">
        <v>1</v>
      </c>
      <c r="G754" s="147">
        <v>96</v>
      </c>
      <c r="H754" s="147">
        <v>250</v>
      </c>
      <c r="I754" s="59" t="str">
        <f>IFERROR(VLOOKUP(D754,ITEM!A:B,2,0)&amp;" X"&amp;F754,"아이템값 없음")</f>
        <v>왕실의 깃털 X1</v>
      </c>
      <c r="J754" s="5" t="s">
        <v>230</v>
      </c>
      <c r="K754" s="147" t="s">
        <v>745</v>
      </c>
    </row>
    <row r="755" spans="1:11">
      <c r="A755" s="147">
        <f>100000+B755*ID규칙_보상_그룹_단위+C755*ID규칙_요일_단위+COUNTIFS($B$4:B755,B755,$C$4:C755,C755)</f>
        <v>102536</v>
      </c>
      <c r="B755" s="65">
        <v>25</v>
      </c>
      <c r="C755" s="147">
        <v>0</v>
      </c>
      <c r="D755" s="147">
        <v>108452</v>
      </c>
      <c r="E755" s="147">
        <f>COUNTIF($B$4:B755,B755)</f>
        <v>36</v>
      </c>
      <c r="F755" s="147">
        <v>1</v>
      </c>
      <c r="G755" s="147">
        <v>96</v>
      </c>
      <c r="H755" s="147">
        <v>250</v>
      </c>
      <c r="I755" s="59" t="str">
        <f>IFERROR(VLOOKUP(D755,ITEM!A:B,2,0)&amp;" X"&amp;F755,"아이템값 없음")</f>
        <v>왕실의 시계 X1</v>
      </c>
      <c r="J755" s="5" t="s">
        <v>230</v>
      </c>
      <c r="K755" s="147" t="s">
        <v>745</v>
      </c>
    </row>
    <row r="756" spans="1:11">
      <c r="A756" s="147">
        <f>100000+B756*ID규칙_보상_그룹_단위+C756*ID규칙_요일_단위+COUNTIFS($B$4:B756,B756,$C$4:C756,C756)</f>
        <v>102537</v>
      </c>
      <c r="B756" s="65">
        <v>25</v>
      </c>
      <c r="C756" s="147">
        <v>0</v>
      </c>
      <c r="D756" s="147">
        <v>109452</v>
      </c>
      <c r="E756" s="147">
        <f>COUNTIF($B$4:B756,B756)</f>
        <v>37</v>
      </c>
      <c r="F756" s="147">
        <v>1</v>
      </c>
      <c r="G756" s="147">
        <v>96</v>
      </c>
      <c r="H756" s="147">
        <v>250</v>
      </c>
      <c r="I756" s="59" t="str">
        <f>IFERROR(VLOOKUP(D756,ITEM!A:B,2,0)&amp;" X"&amp;F756,"아이템값 없음")</f>
        <v>왕실의 은항아리 X1</v>
      </c>
      <c r="J756" s="5" t="s">
        <v>230</v>
      </c>
      <c r="K756" s="147" t="s">
        <v>745</v>
      </c>
    </row>
    <row r="757" spans="1:11">
      <c r="A757" s="147">
        <f>100000+B757*ID규칙_보상_그룹_단위+C757*ID규칙_요일_단위+COUNTIFS($B$4:B757,B757,$C$4:C757,C757)</f>
        <v>102538</v>
      </c>
      <c r="B757" s="65">
        <v>25</v>
      </c>
      <c r="C757" s="147">
        <v>0</v>
      </c>
      <c r="D757" s="147">
        <v>110460</v>
      </c>
      <c r="E757" s="147">
        <f>COUNTIF($B$4:B757,B757)</f>
        <v>38</v>
      </c>
      <c r="F757" s="147">
        <v>1</v>
      </c>
      <c r="G757" s="147">
        <v>96</v>
      </c>
      <c r="H757" s="147">
        <v>250</v>
      </c>
      <c r="I757" s="59" t="str">
        <f>IFERROR(VLOOKUP(D757,ITEM!A:B,2,0)&amp;" X"&amp;F757,"아이템값 없음")</f>
        <v>왕실의 가면 X1</v>
      </c>
      <c r="J757" s="5" t="s">
        <v>230</v>
      </c>
      <c r="K757" s="147" t="s">
        <v>745</v>
      </c>
    </row>
    <row r="758" spans="1:11">
      <c r="A758" s="147">
        <f>100000+B758*ID규칙_보상_그룹_단위+C758*ID규칙_요일_단위+COUNTIFS($B$4:B758,B758,$C$4:C758,C758)</f>
        <v>102539</v>
      </c>
      <c r="B758" s="65">
        <v>25</v>
      </c>
      <c r="C758" s="147">
        <v>0</v>
      </c>
      <c r="D758" s="147">
        <v>106553</v>
      </c>
      <c r="E758" s="147">
        <f>COUNTIF($B$4:B758,B758)</f>
        <v>39</v>
      </c>
      <c r="F758" s="147">
        <v>1</v>
      </c>
      <c r="G758" s="147">
        <v>96</v>
      </c>
      <c r="H758" s="147">
        <v>250</v>
      </c>
      <c r="I758" s="59" t="str">
        <f>IFERROR(VLOOKUP(D758,ITEM!A:B,2,0)&amp;" X"&amp;F758,"아이템값 없음")</f>
        <v>왕실의 꽃 X1</v>
      </c>
      <c r="J758" s="5" t="s">
        <v>230</v>
      </c>
      <c r="K758" s="147" t="s">
        <v>745</v>
      </c>
    </row>
    <row r="759" spans="1:11">
      <c r="A759" s="147">
        <f>100000+B759*ID규칙_보상_그룹_단위+C759*ID규칙_요일_단위+COUNTIFS($B$4:B759,B759,$C$4:C759,C759)</f>
        <v>102540</v>
      </c>
      <c r="B759" s="65">
        <v>25</v>
      </c>
      <c r="C759" s="147">
        <v>0</v>
      </c>
      <c r="D759" s="147">
        <v>107553</v>
      </c>
      <c r="E759" s="147">
        <f>COUNTIF($B$4:B759,B759)</f>
        <v>40</v>
      </c>
      <c r="F759" s="147">
        <v>1</v>
      </c>
      <c r="G759" s="147">
        <v>96</v>
      </c>
      <c r="H759" s="147">
        <v>250</v>
      </c>
      <c r="I759" s="59" t="str">
        <f>IFERROR(VLOOKUP(D759,ITEM!A:B,2,0)&amp;" X"&amp;F759,"아이템값 없음")</f>
        <v>왕실의 깃털 X1</v>
      </c>
      <c r="J759" s="5" t="s">
        <v>230</v>
      </c>
      <c r="K759" s="147" t="s">
        <v>745</v>
      </c>
    </row>
    <row r="760" spans="1:11">
      <c r="A760" s="147">
        <f>100000+B760*ID규칙_보상_그룹_단위+C760*ID규칙_요일_단위+COUNTIFS($B$4:B760,B760,$C$4:C760,C760)</f>
        <v>102541</v>
      </c>
      <c r="B760" s="65">
        <v>25</v>
      </c>
      <c r="C760" s="147">
        <v>0</v>
      </c>
      <c r="D760" s="147">
        <v>108553</v>
      </c>
      <c r="E760" s="147">
        <f>COUNTIF($B$4:B760,B760)</f>
        <v>41</v>
      </c>
      <c r="F760" s="147">
        <v>1</v>
      </c>
      <c r="G760" s="147">
        <v>96</v>
      </c>
      <c r="H760" s="147">
        <v>250</v>
      </c>
      <c r="I760" s="59" t="str">
        <f>IFERROR(VLOOKUP(D760,ITEM!A:B,2,0)&amp;" X"&amp;F760,"아이템값 없음")</f>
        <v>왕실의 시계 X1</v>
      </c>
      <c r="J760" s="5" t="s">
        <v>230</v>
      </c>
      <c r="K760" s="147" t="s">
        <v>745</v>
      </c>
    </row>
    <row r="761" spans="1:11">
      <c r="A761" s="147">
        <f>100000+B761*ID규칙_보상_그룹_단위+C761*ID규칙_요일_단위+COUNTIFS($B$4:B761,B761,$C$4:C761,C761)</f>
        <v>102542</v>
      </c>
      <c r="B761" s="65">
        <v>25</v>
      </c>
      <c r="C761" s="147">
        <v>0</v>
      </c>
      <c r="D761" s="147">
        <v>109553</v>
      </c>
      <c r="E761" s="147">
        <f>COUNTIF($B$4:B761,B761)</f>
        <v>42</v>
      </c>
      <c r="F761" s="147">
        <v>1</v>
      </c>
      <c r="G761" s="147">
        <v>96</v>
      </c>
      <c r="H761" s="147">
        <v>250</v>
      </c>
      <c r="I761" s="59" t="str">
        <f>IFERROR(VLOOKUP(D761,ITEM!A:B,2,0)&amp;" X"&amp;F761,"아이템값 없음")</f>
        <v>왕실의 은항아리 X1</v>
      </c>
      <c r="J761" s="5" t="s">
        <v>230</v>
      </c>
      <c r="K761" s="147" t="s">
        <v>745</v>
      </c>
    </row>
    <row r="762" spans="1:11">
      <c r="A762" s="147">
        <f>100000+B762*ID규칙_보상_그룹_단위+C762*ID규칙_요일_단위+COUNTIFS($B$4:B762,B762,$C$4:C762,C762)</f>
        <v>102543</v>
      </c>
      <c r="B762" s="65">
        <v>25</v>
      </c>
      <c r="C762" s="147">
        <v>0</v>
      </c>
      <c r="D762" s="147">
        <v>110561</v>
      </c>
      <c r="E762" s="147">
        <f>COUNTIF($B$4:B762,B762)</f>
        <v>43</v>
      </c>
      <c r="F762" s="147">
        <v>1</v>
      </c>
      <c r="G762" s="147">
        <v>96</v>
      </c>
      <c r="H762" s="147">
        <v>250</v>
      </c>
      <c r="I762" s="59" t="str">
        <f>IFERROR(VLOOKUP(D762,ITEM!A:B,2,0)&amp;" X"&amp;F762,"아이템값 없음")</f>
        <v>왕실의 가면 X1</v>
      </c>
      <c r="J762" s="5" t="s">
        <v>230</v>
      </c>
      <c r="K762" s="147" t="s">
        <v>745</v>
      </c>
    </row>
    <row r="763" spans="1:11">
      <c r="A763" s="147">
        <f>100000+B763*ID규칙_보상_그룹_단위+C763*ID규칙_요일_단위+COUNTIFS($B$4:B763,B763,$C$4:C763,C763)</f>
        <v>102601</v>
      </c>
      <c r="B763" s="65">
        <v>26</v>
      </c>
      <c r="C763" s="147">
        <v>0</v>
      </c>
      <c r="D763" s="147">
        <v>103301</v>
      </c>
      <c r="E763" s="147">
        <f>COUNTIF($B$4:B763,B763)</f>
        <v>1</v>
      </c>
      <c r="F763" s="147">
        <v>100</v>
      </c>
      <c r="G763" s="147">
        <v>97</v>
      </c>
      <c r="H763" s="147">
        <v>10000</v>
      </c>
      <c r="I763" s="59" t="str">
        <f>IFERROR(VLOOKUP(D763,ITEM!A:B,2,0)&amp;" X"&amp;F763,"아이템값 없음")</f>
        <v>모라 X100</v>
      </c>
      <c r="J763" s="5" t="s">
        <v>235</v>
      </c>
      <c r="K763" s="147" t="s">
        <v>745</v>
      </c>
    </row>
    <row r="764" spans="1:11">
      <c r="A764" s="147">
        <f>100000+B764*ID규칙_보상_그룹_단위+C764*ID규칙_요일_단위+COUNTIFS($B$4:B764,B764,$C$4:C764,C764)</f>
        <v>102602</v>
      </c>
      <c r="B764" s="65">
        <v>26</v>
      </c>
      <c r="C764" s="147">
        <v>0</v>
      </c>
      <c r="D764" s="147">
        <v>102301</v>
      </c>
      <c r="E764" s="147">
        <f>COUNTIF($B$4:B764,B764)</f>
        <v>2</v>
      </c>
      <c r="F764" s="147">
        <v>1850</v>
      </c>
      <c r="G764" s="147">
        <v>98</v>
      </c>
      <c r="H764" s="147">
        <v>10000</v>
      </c>
      <c r="I764" s="59" t="str">
        <f>IFERROR(VLOOKUP(D764,ITEM!A:B,2,0)&amp;" X"&amp;F764,"아이템값 없음")</f>
        <v>모험 경력 X1850</v>
      </c>
      <c r="J764" s="5" t="s">
        <v>235</v>
      </c>
      <c r="K764" s="147" t="s">
        <v>745</v>
      </c>
    </row>
    <row r="765" spans="1:11">
      <c r="A765" s="147">
        <f>100000+B765*ID규칙_보상_그룹_단위+C765*ID규칙_요일_단위+COUNTIFS($B$4:B765,B765,$C$4:C765,C765)</f>
        <v>102603</v>
      </c>
      <c r="B765" s="65">
        <v>26</v>
      </c>
      <c r="C765" s="147">
        <v>0</v>
      </c>
      <c r="D765" s="147">
        <v>105301</v>
      </c>
      <c r="E765" s="147">
        <f>COUNTIF($B$4:B765,B765)</f>
        <v>3</v>
      </c>
      <c r="F765" s="147">
        <v>15</v>
      </c>
      <c r="G765" s="147">
        <v>99</v>
      </c>
      <c r="H765" s="147">
        <v>10000</v>
      </c>
      <c r="I765" s="59" t="str">
        <f>IFERROR(VLOOKUP(D765,ITEM!A:B,2,0)&amp;" X"&amp;F765,"아이템값 없음")</f>
        <v>호감도 경험치 X15</v>
      </c>
      <c r="J765" s="5" t="s">
        <v>235</v>
      </c>
      <c r="K765" s="147" t="s">
        <v>745</v>
      </c>
    </row>
    <row r="766" spans="1:11">
      <c r="A766" s="147">
        <f>100000+B766*ID규칙_보상_그룹_단위+C766*ID규칙_요일_단위+COUNTIFS($B$4:B766,B766,$C$4:C766,C766)</f>
        <v>102604</v>
      </c>
      <c r="B766" s="65">
        <v>26</v>
      </c>
      <c r="C766" s="147">
        <v>0</v>
      </c>
      <c r="D766" s="147">
        <v>106320</v>
      </c>
      <c r="E766" s="147">
        <f>COUNTIF($B$4:B766,B766)</f>
        <v>4</v>
      </c>
      <c r="F766" s="147">
        <v>1</v>
      </c>
      <c r="G766" s="147">
        <v>100</v>
      </c>
      <c r="H766" s="147">
        <v>334</v>
      </c>
      <c r="I766" s="59" t="str">
        <f>IFERROR(VLOOKUP(D766,ITEM!A:B,2,0)&amp;" X"&amp;F766,"아이템값 없음")</f>
        <v>수호의 꽃 X1</v>
      </c>
      <c r="J766" s="5" t="s">
        <v>235</v>
      </c>
      <c r="K766" s="147" t="s">
        <v>745</v>
      </c>
    </row>
    <row r="767" spans="1:11">
      <c r="A767" s="147">
        <f>100000+B767*ID규칙_보상_그룹_단위+C767*ID규칙_요일_단위+COUNTIFS($B$4:B767,B767,$C$4:C767,C767)</f>
        <v>102605</v>
      </c>
      <c r="B767" s="65">
        <v>26</v>
      </c>
      <c r="C767" s="147">
        <v>0</v>
      </c>
      <c r="D767" s="147">
        <v>107320</v>
      </c>
      <c r="E767" s="147">
        <f>COUNTIF($B$4:B767,B767)</f>
        <v>5</v>
      </c>
      <c r="F767" s="147">
        <v>1</v>
      </c>
      <c r="G767" s="147">
        <v>100</v>
      </c>
      <c r="H767" s="147">
        <v>334</v>
      </c>
      <c r="I767" s="59" t="str">
        <f>IFERROR(VLOOKUP(D767,ITEM!A:B,2,0)&amp;" X"&amp;F767,"아이템값 없음")</f>
        <v>수호의 인장 X1</v>
      </c>
      <c r="J767" s="5" t="s">
        <v>235</v>
      </c>
      <c r="K767" s="147" t="s">
        <v>745</v>
      </c>
    </row>
    <row r="768" spans="1:11">
      <c r="A768" s="147">
        <f>100000+B768*ID규칙_보상_그룹_단위+C768*ID규칙_요일_단위+COUNTIFS($B$4:B768,B768,$C$4:C768,C768)</f>
        <v>102606</v>
      </c>
      <c r="B768" s="65">
        <v>26</v>
      </c>
      <c r="C768" s="147">
        <v>0</v>
      </c>
      <c r="D768" s="147">
        <v>108320</v>
      </c>
      <c r="E768" s="147">
        <f>COUNTIF($B$4:B768,B768)</f>
        <v>6</v>
      </c>
      <c r="F768" s="147">
        <v>1</v>
      </c>
      <c r="G768" s="147">
        <v>100</v>
      </c>
      <c r="H768" s="147">
        <v>334</v>
      </c>
      <c r="I768" s="59" t="str">
        <f>IFERROR(VLOOKUP(D768,ITEM!A:B,2,0)&amp;" X"&amp;F768,"아이템값 없음")</f>
        <v>수호의 탁상시계 X1</v>
      </c>
      <c r="J768" s="5" t="s">
        <v>235</v>
      </c>
      <c r="K768" s="147" t="s">
        <v>745</v>
      </c>
    </row>
    <row r="769" spans="1:11">
      <c r="A769" s="147">
        <f>100000+B769*ID규칙_보상_그룹_단위+C769*ID규칙_요일_단위+COUNTIFS($B$4:B769,B769,$C$4:C769,C769)</f>
        <v>102607</v>
      </c>
      <c r="B769" s="65">
        <v>26</v>
      </c>
      <c r="C769" s="147">
        <v>0</v>
      </c>
      <c r="D769" s="147">
        <v>109320</v>
      </c>
      <c r="E769" s="147">
        <f>COUNTIF($B$4:B769,B769)</f>
        <v>7</v>
      </c>
      <c r="F769" s="147">
        <v>1</v>
      </c>
      <c r="G769" s="147">
        <v>100</v>
      </c>
      <c r="H769" s="147">
        <v>334</v>
      </c>
      <c r="I769" s="59" t="str">
        <f>IFERROR(VLOOKUP(D769,ITEM!A:B,2,0)&amp;" X"&amp;F769,"아이템값 없음")</f>
        <v>수호의 잔 X1</v>
      </c>
      <c r="J769" s="5" t="s">
        <v>235</v>
      </c>
      <c r="K769" s="147" t="s">
        <v>745</v>
      </c>
    </row>
    <row r="770" spans="1:11">
      <c r="A770" s="147">
        <f>100000+B770*ID규칙_보상_그룹_단위+C770*ID규칙_요일_단위+COUNTIFS($B$4:B770,B770,$C$4:C770,C770)</f>
        <v>102608</v>
      </c>
      <c r="B770" s="65">
        <v>26</v>
      </c>
      <c r="C770" s="147">
        <v>0</v>
      </c>
      <c r="D770" s="147">
        <v>110320</v>
      </c>
      <c r="E770" s="147">
        <f>COUNTIF($B$4:B770,B770)</f>
        <v>8</v>
      </c>
      <c r="F770" s="147">
        <v>1</v>
      </c>
      <c r="G770" s="147">
        <v>100</v>
      </c>
      <c r="H770" s="147">
        <v>334</v>
      </c>
      <c r="I770" s="59" t="str">
        <f>IFERROR(VLOOKUP(D770,ITEM!A:B,2,0)&amp;" X"&amp;F770,"아이템값 없음")</f>
        <v>수호의 띠 X1</v>
      </c>
      <c r="J770" s="5" t="s">
        <v>235</v>
      </c>
      <c r="K770" s="147" t="s">
        <v>745</v>
      </c>
    </row>
    <row r="771" spans="1:11">
      <c r="A771" s="147">
        <f>100000+B771*ID규칙_보상_그룹_단위+C771*ID규칙_요일_단위+COUNTIFS($B$4:B771,B771,$C$4:C771,C771)</f>
        <v>102609</v>
      </c>
      <c r="B771" s="65">
        <v>26</v>
      </c>
      <c r="C771" s="147">
        <v>0</v>
      </c>
      <c r="D771" s="147">
        <v>106421</v>
      </c>
      <c r="E771" s="147">
        <f>COUNTIF($B$4:B771,B771)</f>
        <v>9</v>
      </c>
      <c r="F771" s="147">
        <v>1</v>
      </c>
      <c r="G771" s="147">
        <v>100</v>
      </c>
      <c r="H771" s="147">
        <v>334</v>
      </c>
      <c r="I771" s="59" t="str">
        <f>IFERROR(VLOOKUP(D771,ITEM!A:B,2,0)&amp;" X"&amp;F771,"아이템값 없음")</f>
        <v>수호의 꽃 X1</v>
      </c>
      <c r="J771" s="5" t="s">
        <v>235</v>
      </c>
      <c r="K771" s="147" t="s">
        <v>745</v>
      </c>
    </row>
    <row r="772" spans="1:11">
      <c r="A772" s="147">
        <f>100000+B772*ID규칙_보상_그룹_단위+C772*ID규칙_요일_단위+COUNTIFS($B$4:B772,B772,$C$4:C772,C772)</f>
        <v>102610</v>
      </c>
      <c r="B772" s="65">
        <v>26</v>
      </c>
      <c r="C772" s="147">
        <v>0</v>
      </c>
      <c r="D772" s="147">
        <v>107421</v>
      </c>
      <c r="E772" s="147">
        <f>COUNTIF($B$4:B772,B772)</f>
        <v>10</v>
      </c>
      <c r="F772" s="147">
        <v>1</v>
      </c>
      <c r="G772" s="147">
        <v>100</v>
      </c>
      <c r="H772" s="147">
        <v>334</v>
      </c>
      <c r="I772" s="59" t="str">
        <f>IFERROR(VLOOKUP(D772,ITEM!A:B,2,0)&amp;" X"&amp;F772,"아이템값 없음")</f>
        <v>수호의 인장 X1</v>
      </c>
      <c r="J772" s="5" t="s">
        <v>235</v>
      </c>
      <c r="K772" s="147" t="s">
        <v>745</v>
      </c>
    </row>
    <row r="773" spans="1:11">
      <c r="A773" s="147">
        <f>100000+B773*ID규칙_보상_그룹_단위+C773*ID규칙_요일_단위+COUNTIFS($B$4:B773,B773,$C$4:C773,C773)</f>
        <v>102611</v>
      </c>
      <c r="B773" s="65">
        <v>26</v>
      </c>
      <c r="C773" s="147">
        <v>0</v>
      </c>
      <c r="D773" s="147">
        <v>108421</v>
      </c>
      <c r="E773" s="147">
        <f>COUNTIF($B$4:B773,B773)</f>
        <v>11</v>
      </c>
      <c r="F773" s="147">
        <v>1</v>
      </c>
      <c r="G773" s="147">
        <v>100</v>
      </c>
      <c r="H773" s="147">
        <v>334</v>
      </c>
      <c r="I773" s="59" t="str">
        <f>IFERROR(VLOOKUP(D773,ITEM!A:B,2,0)&amp;" X"&amp;F773,"아이템값 없음")</f>
        <v>수호의 탁상시계 X1</v>
      </c>
      <c r="J773" s="5" t="s">
        <v>235</v>
      </c>
      <c r="K773" s="147" t="s">
        <v>745</v>
      </c>
    </row>
    <row r="774" spans="1:11">
      <c r="A774" s="147">
        <f>100000+B774*ID규칙_보상_그룹_단위+C774*ID규칙_요일_단위+COUNTIFS($B$4:B774,B774,$C$4:C774,C774)</f>
        <v>102612</v>
      </c>
      <c r="B774" s="65">
        <v>26</v>
      </c>
      <c r="C774" s="147">
        <v>0</v>
      </c>
      <c r="D774" s="147">
        <v>109421</v>
      </c>
      <c r="E774" s="147">
        <f>COUNTIF($B$4:B774,B774)</f>
        <v>12</v>
      </c>
      <c r="F774" s="147">
        <v>1</v>
      </c>
      <c r="G774" s="147">
        <v>100</v>
      </c>
      <c r="H774" s="147">
        <v>334</v>
      </c>
      <c r="I774" s="59" t="str">
        <f>IFERROR(VLOOKUP(D774,ITEM!A:B,2,0)&amp;" X"&amp;F774,"아이템값 없음")</f>
        <v>수호의 잔 X1</v>
      </c>
      <c r="J774" s="5" t="s">
        <v>235</v>
      </c>
      <c r="K774" s="147" t="s">
        <v>745</v>
      </c>
    </row>
    <row r="775" spans="1:11">
      <c r="A775" s="147">
        <f>100000+B775*ID규칙_보상_그룹_단위+C775*ID규칙_요일_단위+COUNTIFS($B$4:B775,B775,$C$4:C775,C775)</f>
        <v>102613</v>
      </c>
      <c r="B775" s="65">
        <v>26</v>
      </c>
      <c r="C775" s="147">
        <v>0</v>
      </c>
      <c r="D775" s="147">
        <v>110421</v>
      </c>
      <c r="E775" s="147">
        <f>COUNTIF($B$4:B775,B775)</f>
        <v>13</v>
      </c>
      <c r="F775" s="147">
        <v>1</v>
      </c>
      <c r="G775" s="147">
        <v>100</v>
      </c>
      <c r="H775" s="147">
        <v>334</v>
      </c>
      <c r="I775" s="59" t="str">
        <f>IFERROR(VLOOKUP(D775,ITEM!A:B,2,0)&amp;" X"&amp;F775,"아이템값 없음")</f>
        <v>수호의 띠 X1</v>
      </c>
      <c r="J775" s="5" t="s">
        <v>235</v>
      </c>
      <c r="K775" s="147" t="s">
        <v>745</v>
      </c>
    </row>
    <row r="776" spans="1:11">
      <c r="A776" s="147">
        <f>100000+B776*ID규칙_보상_그룹_단위+C776*ID규칙_요일_단위+COUNTIFS($B$4:B776,B776,$C$4:C776,C776)</f>
        <v>102614</v>
      </c>
      <c r="B776" s="65">
        <v>26</v>
      </c>
      <c r="C776" s="147">
        <v>0</v>
      </c>
      <c r="D776" s="147">
        <v>106326</v>
      </c>
      <c r="E776" s="147">
        <f>COUNTIF($B$4:B776,B776)</f>
        <v>14</v>
      </c>
      <c r="F776" s="147">
        <v>1</v>
      </c>
      <c r="G776" s="147">
        <v>100</v>
      </c>
      <c r="H776" s="147">
        <v>333</v>
      </c>
      <c r="I776" s="59" t="str">
        <f>IFERROR(VLOOKUP(D776,ITEM!A:B,2,0)&amp;" X"&amp;F776,"아이템값 없음")</f>
        <v>노름꾼의 브로치 X1</v>
      </c>
      <c r="J776" s="5" t="s">
        <v>235</v>
      </c>
      <c r="K776" s="147" t="s">
        <v>745</v>
      </c>
    </row>
    <row r="777" spans="1:11">
      <c r="A777" s="147">
        <f>100000+B777*ID규칙_보상_그룹_단위+C777*ID규칙_요일_단위+COUNTIFS($B$4:B777,B777,$C$4:C777,C777)</f>
        <v>102615</v>
      </c>
      <c r="B777" s="65">
        <v>26</v>
      </c>
      <c r="C777" s="147">
        <v>0</v>
      </c>
      <c r="D777" s="147">
        <v>107326</v>
      </c>
      <c r="E777" s="147">
        <f>COUNTIF($B$4:B777,B777)</f>
        <v>15</v>
      </c>
      <c r="F777" s="147">
        <v>1</v>
      </c>
      <c r="G777" s="147">
        <v>100</v>
      </c>
      <c r="H777" s="147">
        <v>333</v>
      </c>
      <c r="I777" s="59" t="str">
        <f>IFERROR(VLOOKUP(D777,ITEM!A:B,2,0)&amp;" X"&amp;F777,"아이템값 없음")</f>
        <v>노름꾼의 깃털장식 X1</v>
      </c>
      <c r="J777" s="5" t="s">
        <v>235</v>
      </c>
      <c r="K777" s="147" t="s">
        <v>745</v>
      </c>
    </row>
    <row r="778" spans="1:11">
      <c r="A778" s="147">
        <f>100000+B778*ID규칙_보상_그룹_단위+C778*ID규칙_요일_단위+COUNTIFS($B$4:B778,B778,$C$4:C778,C778)</f>
        <v>102616</v>
      </c>
      <c r="B778" s="65">
        <v>26</v>
      </c>
      <c r="C778" s="147">
        <v>0</v>
      </c>
      <c r="D778" s="147">
        <v>108326</v>
      </c>
      <c r="E778" s="147">
        <f>COUNTIF($B$4:B778,B778)</f>
        <v>16</v>
      </c>
      <c r="F778" s="147">
        <v>1</v>
      </c>
      <c r="G778" s="147">
        <v>100</v>
      </c>
      <c r="H778" s="147">
        <v>333</v>
      </c>
      <c r="I778" s="59" t="str">
        <f>IFERROR(VLOOKUP(D778,ITEM!A:B,2,0)&amp;" X"&amp;F778,"아이템값 없음")</f>
        <v>노름꾼의 회중시계 X1</v>
      </c>
      <c r="J778" s="5" t="s">
        <v>235</v>
      </c>
      <c r="K778" s="147" t="s">
        <v>745</v>
      </c>
    </row>
    <row r="779" spans="1:11">
      <c r="A779" s="147">
        <f>100000+B779*ID규칙_보상_그룹_단위+C779*ID규칙_요일_단위+COUNTIFS($B$4:B779,B779,$C$4:C779,C779)</f>
        <v>102617</v>
      </c>
      <c r="B779" s="65">
        <v>26</v>
      </c>
      <c r="C779" s="147">
        <v>0</v>
      </c>
      <c r="D779" s="147">
        <v>109326</v>
      </c>
      <c r="E779" s="147">
        <f>COUNTIF($B$4:B779,B779)</f>
        <v>17</v>
      </c>
      <c r="F779" s="147">
        <v>1</v>
      </c>
      <c r="G779" s="147">
        <v>100</v>
      </c>
      <c r="H779" s="147">
        <v>333</v>
      </c>
      <c r="I779" s="59" t="str">
        <f>IFERROR(VLOOKUP(D779,ITEM!A:B,2,0)&amp;" X"&amp;F779,"아이템값 없음")</f>
        <v>노름꾼의 주사위 X1</v>
      </c>
      <c r="J779" s="5" t="s">
        <v>235</v>
      </c>
      <c r="K779" s="147" t="s">
        <v>745</v>
      </c>
    </row>
    <row r="780" spans="1:11">
      <c r="A780" s="147">
        <f>100000+B780*ID규칙_보상_그룹_단위+C780*ID규칙_요일_단위+COUNTIFS($B$4:B780,B780,$C$4:C780,C780)</f>
        <v>102618</v>
      </c>
      <c r="B780" s="65">
        <v>26</v>
      </c>
      <c r="C780" s="147">
        <v>0</v>
      </c>
      <c r="D780" s="147">
        <v>110326</v>
      </c>
      <c r="E780" s="147">
        <f>COUNTIF($B$4:B780,B780)</f>
        <v>18</v>
      </c>
      <c r="F780" s="147">
        <v>1</v>
      </c>
      <c r="G780" s="147">
        <v>100</v>
      </c>
      <c r="H780" s="147">
        <v>333</v>
      </c>
      <c r="I780" s="59" t="str">
        <f>IFERROR(VLOOKUP(D780,ITEM!A:B,2,0)&amp;" X"&amp;F780,"아이템값 없음")</f>
        <v>노름꾼의 귀걸이 X1</v>
      </c>
      <c r="J780" s="5" t="s">
        <v>235</v>
      </c>
      <c r="K780" s="147" t="s">
        <v>745</v>
      </c>
    </row>
    <row r="781" spans="1:11">
      <c r="A781" s="147">
        <f>100000+B781*ID규칙_보상_그룹_단위+C781*ID규칙_요일_단위+COUNTIFS($B$4:B781,B781,$C$4:C781,C781)</f>
        <v>102619</v>
      </c>
      <c r="B781" s="65">
        <v>26</v>
      </c>
      <c r="C781" s="147">
        <v>0</v>
      </c>
      <c r="D781" s="147">
        <v>106427</v>
      </c>
      <c r="E781" s="147">
        <f>COUNTIF($B$4:B781,B781)</f>
        <v>19</v>
      </c>
      <c r="F781" s="147">
        <v>1</v>
      </c>
      <c r="G781" s="147">
        <v>100</v>
      </c>
      <c r="H781" s="147">
        <v>333</v>
      </c>
      <c r="I781" s="59" t="str">
        <f>IFERROR(VLOOKUP(D781,ITEM!A:B,2,0)&amp;" X"&amp;F781,"아이템값 없음")</f>
        <v>노름꾼의 브로치 X1</v>
      </c>
      <c r="J781" s="5" t="s">
        <v>235</v>
      </c>
      <c r="K781" s="147" t="s">
        <v>745</v>
      </c>
    </row>
    <row r="782" spans="1:11">
      <c r="A782" s="147">
        <f>100000+B782*ID규칙_보상_그룹_단위+C782*ID규칙_요일_단위+COUNTIFS($B$4:B782,B782,$C$4:C782,C782)</f>
        <v>102620</v>
      </c>
      <c r="B782" s="65">
        <v>26</v>
      </c>
      <c r="C782" s="147">
        <v>0</v>
      </c>
      <c r="D782" s="147">
        <v>107427</v>
      </c>
      <c r="E782" s="147">
        <f>COUNTIF($B$4:B782,B782)</f>
        <v>20</v>
      </c>
      <c r="F782" s="147">
        <v>1</v>
      </c>
      <c r="G782" s="147">
        <v>100</v>
      </c>
      <c r="H782" s="147">
        <v>333</v>
      </c>
      <c r="I782" s="59" t="str">
        <f>IFERROR(VLOOKUP(D782,ITEM!A:B,2,0)&amp;" X"&amp;F782,"아이템값 없음")</f>
        <v>노름꾼의 깃털장식 X1</v>
      </c>
      <c r="J782" s="5" t="s">
        <v>235</v>
      </c>
      <c r="K782" s="147" t="s">
        <v>745</v>
      </c>
    </row>
    <row r="783" spans="1:11">
      <c r="A783" s="147">
        <f>100000+B783*ID규칙_보상_그룹_단위+C783*ID규칙_요일_단위+COUNTIFS($B$4:B783,B783,$C$4:C783,C783)</f>
        <v>102621</v>
      </c>
      <c r="B783" s="65">
        <v>26</v>
      </c>
      <c r="C783" s="147">
        <v>0</v>
      </c>
      <c r="D783" s="147">
        <v>108427</v>
      </c>
      <c r="E783" s="147">
        <f>COUNTIF($B$4:B783,B783)</f>
        <v>21</v>
      </c>
      <c r="F783" s="147">
        <v>1</v>
      </c>
      <c r="G783" s="147">
        <v>100</v>
      </c>
      <c r="H783" s="147">
        <v>333</v>
      </c>
      <c r="I783" s="59" t="str">
        <f>IFERROR(VLOOKUP(D783,ITEM!A:B,2,0)&amp;" X"&amp;F783,"아이템값 없음")</f>
        <v>노름꾼의 회중시계 X1</v>
      </c>
      <c r="J783" s="5" t="s">
        <v>235</v>
      </c>
      <c r="K783" s="147" t="s">
        <v>745</v>
      </c>
    </row>
    <row r="784" spans="1:11">
      <c r="A784" s="147">
        <f>100000+B784*ID규칙_보상_그룹_단위+C784*ID규칙_요일_단위+COUNTIFS($B$4:B784,B784,$C$4:C784,C784)</f>
        <v>102622</v>
      </c>
      <c r="B784" s="65">
        <v>26</v>
      </c>
      <c r="C784" s="147">
        <v>0</v>
      </c>
      <c r="D784" s="147">
        <v>109427</v>
      </c>
      <c r="E784" s="147">
        <f>COUNTIF($B$4:B784,B784)</f>
        <v>22</v>
      </c>
      <c r="F784" s="147">
        <v>1</v>
      </c>
      <c r="G784" s="147">
        <v>100</v>
      </c>
      <c r="H784" s="147">
        <v>333</v>
      </c>
      <c r="I784" s="59" t="str">
        <f>IFERROR(VLOOKUP(D784,ITEM!A:B,2,0)&amp;" X"&amp;F784,"아이템값 없음")</f>
        <v>노름꾼의 주사위 X1</v>
      </c>
      <c r="J784" s="5" t="s">
        <v>235</v>
      </c>
      <c r="K784" s="147" t="s">
        <v>745</v>
      </c>
    </row>
    <row r="785" spans="1:11">
      <c r="A785" s="147">
        <f>100000+B785*ID규칙_보상_그룹_단위+C785*ID규칙_요일_단위+COUNTIFS($B$4:B785,B785,$C$4:C785,C785)</f>
        <v>102623</v>
      </c>
      <c r="B785" s="65">
        <v>26</v>
      </c>
      <c r="C785" s="147">
        <v>0</v>
      </c>
      <c r="D785" s="147">
        <v>110427</v>
      </c>
      <c r="E785" s="147">
        <f>COUNTIF($B$4:B785,B785)</f>
        <v>23</v>
      </c>
      <c r="F785" s="147">
        <v>1</v>
      </c>
      <c r="G785" s="147">
        <v>100</v>
      </c>
      <c r="H785" s="147">
        <v>333</v>
      </c>
      <c r="I785" s="59" t="str">
        <f>IFERROR(VLOOKUP(D785,ITEM!A:B,2,0)&amp;" X"&amp;F785,"아이템값 없음")</f>
        <v>노름꾼의 귀걸이 X1</v>
      </c>
      <c r="J785" s="5" t="s">
        <v>235</v>
      </c>
      <c r="K785" s="147" t="s">
        <v>745</v>
      </c>
    </row>
    <row r="786" spans="1:11">
      <c r="A786" s="147">
        <f>100000+B786*ID규칙_보상_그룹_단위+C786*ID규칙_요일_단위+COUNTIFS($B$4:B786,B786,$C$4:C786,C786)</f>
        <v>102624</v>
      </c>
      <c r="B786" s="65">
        <v>26</v>
      </c>
      <c r="C786" s="147">
        <v>0</v>
      </c>
      <c r="D786" s="147">
        <v>106454</v>
      </c>
      <c r="E786" s="147">
        <f>COUNTIF($B$4:B786,B786)</f>
        <v>24</v>
      </c>
      <c r="F786" s="147">
        <v>1</v>
      </c>
      <c r="G786" s="147">
        <v>100</v>
      </c>
      <c r="H786" s="147">
        <v>333</v>
      </c>
      <c r="I786" s="59" t="str">
        <f>IFERROR(VLOOKUP(D786,ITEM!A:B,2,0)&amp;" X"&amp;F786,"아이템값 없음")</f>
        <v>눈보라를 견딘 그리움 X1</v>
      </c>
      <c r="J786" s="5" t="s">
        <v>235</v>
      </c>
      <c r="K786" s="147" t="s">
        <v>745</v>
      </c>
    </row>
    <row r="787" spans="1:11">
      <c r="A787" s="147">
        <f>100000+B787*ID규칙_보상_그룹_단위+C787*ID규칙_요일_단위+COUNTIFS($B$4:B787,B787,$C$4:C787,C787)</f>
        <v>102625</v>
      </c>
      <c r="B787" s="65">
        <v>26</v>
      </c>
      <c r="C787" s="147">
        <v>0</v>
      </c>
      <c r="D787" s="147">
        <v>107454</v>
      </c>
      <c r="E787" s="147">
        <f>COUNTIF($B$4:B787,B787)</f>
        <v>25</v>
      </c>
      <c r="F787" s="147">
        <v>1</v>
      </c>
      <c r="G787" s="147">
        <v>100</v>
      </c>
      <c r="H787" s="147">
        <v>333</v>
      </c>
      <c r="I787" s="59" t="str">
        <f>IFERROR(VLOOKUP(D787,ITEM!A:B,2,0)&amp;" X"&amp;F787,"아이템값 없음")</f>
        <v>얼음을 깨며 나아가는 집녑 X1</v>
      </c>
      <c r="J787" s="5" t="s">
        <v>235</v>
      </c>
      <c r="K787" s="147" t="s">
        <v>745</v>
      </c>
    </row>
    <row r="788" spans="1:11">
      <c r="A788" s="147">
        <f>100000+B788*ID규칙_보상_그룹_단위+C788*ID규칙_요일_단위+COUNTIFS($B$4:B788,B788,$C$4:C788,C788)</f>
        <v>102626</v>
      </c>
      <c r="B788" s="65">
        <v>26</v>
      </c>
      <c r="C788" s="147">
        <v>0</v>
      </c>
      <c r="D788" s="147">
        <v>108454</v>
      </c>
      <c r="E788" s="147">
        <f>COUNTIF($B$4:B788,B788)</f>
        <v>26</v>
      </c>
      <c r="F788" s="147">
        <v>1</v>
      </c>
      <c r="G788" s="147">
        <v>100</v>
      </c>
      <c r="H788" s="147">
        <v>333</v>
      </c>
      <c r="I788" s="59" t="str">
        <f>IFERROR(VLOOKUP(D788,ITEM!A:B,2,0)&amp;" X"&amp;F788,"아이템값 없음")</f>
        <v>눈 덮인 고향의 최후 X1</v>
      </c>
      <c r="J788" s="5" t="s">
        <v>235</v>
      </c>
      <c r="K788" s="147" t="s">
        <v>745</v>
      </c>
    </row>
    <row r="789" spans="1:11">
      <c r="A789" s="147">
        <f>100000+B789*ID규칙_보상_그룹_단위+C789*ID규칙_요일_단위+COUNTIFS($B$4:B789,B789,$C$4:C789,C789)</f>
        <v>102627</v>
      </c>
      <c r="B789" s="65">
        <v>26</v>
      </c>
      <c r="C789" s="147">
        <v>0</v>
      </c>
      <c r="D789" s="147">
        <v>109454</v>
      </c>
      <c r="E789" s="147">
        <f>COUNTIF($B$4:B789,B789)</f>
        <v>27</v>
      </c>
      <c r="F789" s="147">
        <v>1</v>
      </c>
      <c r="G789" s="147">
        <v>100</v>
      </c>
      <c r="H789" s="147">
        <v>333</v>
      </c>
      <c r="I789" s="59" t="str">
        <f>IFERROR(VLOOKUP(D789,ITEM!A:B,2,0)&amp;" X"&amp;F789,"아이템값 없음")</f>
        <v>서리를 감싼 기골 X1</v>
      </c>
      <c r="J789" s="5" t="s">
        <v>235</v>
      </c>
      <c r="K789" s="147" t="s">
        <v>745</v>
      </c>
    </row>
    <row r="790" spans="1:11">
      <c r="A790" s="147">
        <f>100000+B790*ID규칙_보상_그룹_단위+C790*ID규칙_요일_단위+COUNTIFS($B$4:B790,B790,$C$4:C790,C790)</f>
        <v>102628</v>
      </c>
      <c r="B790" s="65">
        <v>26</v>
      </c>
      <c r="C790" s="147">
        <v>0</v>
      </c>
      <c r="D790" s="147">
        <v>110462</v>
      </c>
      <c r="E790" s="147">
        <f>COUNTIF($B$4:B790,B790)</f>
        <v>28</v>
      </c>
      <c r="F790" s="147">
        <v>1</v>
      </c>
      <c r="G790" s="147">
        <v>100</v>
      </c>
      <c r="H790" s="147">
        <v>333</v>
      </c>
      <c r="I790" s="59" t="str">
        <f>IFERROR(VLOOKUP(D790,ITEM!A:B,2,0)&amp;" X"&amp;F790,"아이템값 없음")</f>
        <v>빙설을 밟는 소리 X1</v>
      </c>
      <c r="J790" s="5" t="s">
        <v>235</v>
      </c>
      <c r="K790" s="147" t="s">
        <v>745</v>
      </c>
    </row>
    <row r="791" spans="1:11">
      <c r="A791" s="147">
        <f>100000+B791*ID규칙_보상_그룹_단위+C791*ID규칙_요일_단위+COUNTIFS($B$4:B791,B791,$C$4:C791,C791)</f>
        <v>102629</v>
      </c>
      <c r="B791" s="65">
        <v>26</v>
      </c>
      <c r="C791" s="147">
        <v>0</v>
      </c>
      <c r="D791" s="147">
        <v>106456</v>
      </c>
      <c r="E791" s="147">
        <f>COUNTIF($B$4:B791,B791)</f>
        <v>29</v>
      </c>
      <c r="F791" s="147">
        <v>1</v>
      </c>
      <c r="G791" s="147">
        <v>100</v>
      </c>
      <c r="H791" s="147">
        <v>333</v>
      </c>
      <c r="I791" s="59" t="str">
        <f>IFERROR(VLOOKUP(D791,ITEM!A:B,2,0)&amp;" X"&amp;F791,"아이템값 없음")</f>
        <v>도금 브로치 X1</v>
      </c>
      <c r="J791" s="5" t="s">
        <v>235</v>
      </c>
      <c r="K791" s="147" t="s">
        <v>745</v>
      </c>
    </row>
    <row r="792" spans="1:11">
      <c r="A792" s="147">
        <f>100000+B792*ID규칙_보상_그룹_단위+C792*ID규칙_요일_단위+COUNTIFS($B$4:B792,B792,$C$4:C792,C792)</f>
        <v>102630</v>
      </c>
      <c r="B792" s="65">
        <v>26</v>
      </c>
      <c r="C792" s="147">
        <v>0</v>
      </c>
      <c r="D792" s="147">
        <v>107456</v>
      </c>
      <c r="E792" s="147">
        <f>COUNTIF($B$4:B792,B792)</f>
        <v>30</v>
      </c>
      <c r="F792" s="147">
        <v>1</v>
      </c>
      <c r="G792" s="147">
        <v>100</v>
      </c>
      <c r="H792" s="147">
        <v>333</v>
      </c>
      <c r="I792" s="59" t="str">
        <f>IFERROR(VLOOKUP(D792,ITEM!A:B,2,0)&amp;" X"&amp;F792,"아이템값 없음")</f>
        <v>추억의 바람 X1</v>
      </c>
      <c r="J792" s="5" t="s">
        <v>235</v>
      </c>
      <c r="K792" s="147" t="s">
        <v>745</v>
      </c>
    </row>
    <row r="793" spans="1:11">
      <c r="A793" s="147">
        <f>100000+B793*ID규칙_보상_그룹_단위+C793*ID규칙_요일_단위+COUNTIFS($B$4:B793,B793,$C$4:C793,C793)</f>
        <v>102631</v>
      </c>
      <c r="B793" s="65">
        <v>26</v>
      </c>
      <c r="C793" s="147">
        <v>0</v>
      </c>
      <c r="D793" s="147">
        <v>108456</v>
      </c>
      <c r="E793" s="147">
        <f>COUNTIF($B$4:B793,B793)</f>
        <v>31</v>
      </c>
      <c r="F793" s="147">
        <v>1</v>
      </c>
      <c r="G793" s="147">
        <v>100</v>
      </c>
      <c r="H793" s="147">
        <v>333</v>
      </c>
      <c r="I793" s="59" t="str">
        <f>IFERROR(VLOOKUP(D793,ITEM!A:B,2,0)&amp;" X"&amp;F793,"아이템값 없음")</f>
        <v>단단한 구리 나침반 X1</v>
      </c>
      <c r="J793" s="5" t="s">
        <v>235</v>
      </c>
      <c r="K793" s="147" t="s">
        <v>745</v>
      </c>
    </row>
    <row r="794" spans="1:11">
      <c r="A794" s="147">
        <f>100000+B794*ID규칙_보상_그룹_단위+C794*ID규칙_요일_단위+COUNTIFS($B$4:B794,B794,$C$4:C794,C794)</f>
        <v>102632</v>
      </c>
      <c r="B794" s="65">
        <v>26</v>
      </c>
      <c r="C794" s="147">
        <v>0</v>
      </c>
      <c r="D794" s="147">
        <v>109456</v>
      </c>
      <c r="E794" s="147">
        <f>COUNTIF($B$4:B794,B794)</f>
        <v>32</v>
      </c>
      <c r="F794" s="147">
        <v>1</v>
      </c>
      <c r="G794" s="147">
        <v>100</v>
      </c>
      <c r="H794" s="147">
        <v>333</v>
      </c>
      <c r="I794" s="59" t="str">
        <f>IFERROR(VLOOKUP(D794,ITEM!A:B,2,0)&amp;" X"&amp;F794,"아이템값 없음")</f>
        <v>해연의 잔 X1</v>
      </c>
      <c r="J794" s="5" t="s">
        <v>235</v>
      </c>
      <c r="K794" s="147" t="s">
        <v>745</v>
      </c>
    </row>
    <row r="795" spans="1:11">
      <c r="A795" s="147">
        <f>100000+B795*ID규칙_보상_그룹_단위+C795*ID규칙_요일_단위+COUNTIFS($B$4:B795,B795,$C$4:C795,C795)</f>
        <v>102633</v>
      </c>
      <c r="B795" s="65">
        <v>26</v>
      </c>
      <c r="C795" s="147">
        <v>0</v>
      </c>
      <c r="D795" s="147">
        <v>110464</v>
      </c>
      <c r="E795" s="147">
        <f>COUNTIF($B$4:B795,B795)</f>
        <v>33</v>
      </c>
      <c r="F795" s="147">
        <v>1</v>
      </c>
      <c r="G795" s="147">
        <v>100</v>
      </c>
      <c r="H795" s="147">
        <v>333</v>
      </c>
      <c r="I795" s="59" t="str">
        <f>IFERROR(VLOOKUP(D795,ITEM!A:B,2,0)&amp;" X"&amp;F795,"아이템값 없음")</f>
        <v>술로 얼룩진 수병모 X1</v>
      </c>
      <c r="J795" s="5" t="s">
        <v>235</v>
      </c>
      <c r="K795" s="147" t="s">
        <v>745</v>
      </c>
    </row>
    <row r="796" spans="1:11">
      <c r="A796" s="147">
        <f>100000+B796*ID규칙_보상_그룹_단위+C796*ID규칙_요일_단위+COUNTIFS($B$4:B796,B796,$C$4:C796,C796)</f>
        <v>102701</v>
      </c>
      <c r="B796" s="65">
        <v>27</v>
      </c>
      <c r="C796" s="147">
        <v>0</v>
      </c>
      <c r="D796" s="147">
        <v>103301</v>
      </c>
      <c r="E796" s="147">
        <f>COUNTIF($B$4:B796,B796)</f>
        <v>1</v>
      </c>
      <c r="F796" s="147">
        <v>100</v>
      </c>
      <c r="G796" s="147">
        <v>101</v>
      </c>
      <c r="H796" s="147">
        <v>10000</v>
      </c>
      <c r="I796" s="59" t="str">
        <f>IFERROR(VLOOKUP(D796,ITEM!A:B,2,0)&amp;" X"&amp;F796,"아이템값 없음")</f>
        <v>모라 X100</v>
      </c>
      <c r="J796" s="5" t="s">
        <v>236</v>
      </c>
      <c r="K796" s="147" t="s">
        <v>745</v>
      </c>
    </row>
    <row r="797" spans="1:11">
      <c r="A797" s="147">
        <f>100000+B797*ID규칙_보상_그룹_단위+C797*ID규칙_요일_단위+COUNTIFS($B$4:B797,B797,$C$4:C797,C797)</f>
        <v>102702</v>
      </c>
      <c r="B797" s="65">
        <v>27</v>
      </c>
      <c r="C797" s="147">
        <v>0</v>
      </c>
      <c r="D797" s="147">
        <v>102301</v>
      </c>
      <c r="E797" s="147">
        <f>COUNTIF($B$4:B797,B797)</f>
        <v>2</v>
      </c>
      <c r="F797" s="147">
        <v>2025</v>
      </c>
      <c r="G797" s="147">
        <v>102</v>
      </c>
      <c r="H797" s="147">
        <v>10000</v>
      </c>
      <c r="I797" s="59" t="str">
        <f>IFERROR(VLOOKUP(D797,ITEM!A:B,2,0)&amp;" X"&amp;F797,"아이템값 없음")</f>
        <v>모험 경력 X2025</v>
      </c>
      <c r="J797" s="5" t="s">
        <v>236</v>
      </c>
      <c r="K797" s="147" t="s">
        <v>745</v>
      </c>
    </row>
    <row r="798" spans="1:11">
      <c r="A798" s="147">
        <f>100000+B798*ID규칙_보상_그룹_단위+C798*ID규칙_요일_단위+COUNTIFS($B$4:B798,B798,$C$4:C798,C798)</f>
        <v>102703</v>
      </c>
      <c r="B798" s="65">
        <v>27</v>
      </c>
      <c r="C798" s="147">
        <v>0</v>
      </c>
      <c r="D798" s="147">
        <v>105301</v>
      </c>
      <c r="E798" s="147">
        <f>COUNTIF($B$4:B798,B798)</f>
        <v>3</v>
      </c>
      <c r="F798" s="147">
        <v>20</v>
      </c>
      <c r="G798" s="147">
        <v>103</v>
      </c>
      <c r="H798" s="147">
        <v>10000</v>
      </c>
      <c r="I798" s="59" t="str">
        <f>IFERROR(VLOOKUP(D798,ITEM!A:B,2,0)&amp;" X"&amp;F798,"아이템값 없음")</f>
        <v>호감도 경험치 X20</v>
      </c>
      <c r="J798" s="5" t="s">
        <v>236</v>
      </c>
      <c r="K798" s="147" t="s">
        <v>745</v>
      </c>
    </row>
    <row r="799" spans="1:11">
      <c r="A799" s="147">
        <f>100000+B799*ID규칙_보상_그룹_단위+C799*ID규칙_요일_단위+COUNTIFS($B$4:B799,B799,$C$4:C799,C799)</f>
        <v>102704</v>
      </c>
      <c r="B799" s="65">
        <v>27</v>
      </c>
      <c r="C799" s="147">
        <v>0</v>
      </c>
      <c r="D799" s="147">
        <v>106320</v>
      </c>
      <c r="E799" s="147">
        <f>COUNTIF($B$4:B799,B799)</f>
        <v>4</v>
      </c>
      <c r="F799" s="147">
        <v>1</v>
      </c>
      <c r="G799" s="147">
        <v>104</v>
      </c>
      <c r="H799" s="147">
        <v>334</v>
      </c>
      <c r="I799" s="59" t="str">
        <f>IFERROR(VLOOKUP(D799,ITEM!A:B,2,0)&amp;" X"&amp;F799,"아이템값 없음")</f>
        <v>수호의 꽃 X1</v>
      </c>
      <c r="J799" s="5" t="s">
        <v>236</v>
      </c>
      <c r="K799" s="147" t="s">
        <v>745</v>
      </c>
    </row>
    <row r="800" spans="1:11">
      <c r="A800" s="147">
        <f>100000+B800*ID규칙_보상_그룹_단위+C800*ID규칙_요일_단위+COUNTIFS($B$4:B800,B800,$C$4:C800,C800)</f>
        <v>102705</v>
      </c>
      <c r="B800" s="65">
        <v>27</v>
      </c>
      <c r="C800" s="147">
        <v>0</v>
      </c>
      <c r="D800" s="147">
        <v>107320</v>
      </c>
      <c r="E800" s="147">
        <f>COUNTIF($B$4:B800,B800)</f>
        <v>5</v>
      </c>
      <c r="F800" s="147">
        <v>1</v>
      </c>
      <c r="G800" s="147">
        <v>104</v>
      </c>
      <c r="H800" s="147">
        <v>334</v>
      </c>
      <c r="I800" s="59" t="str">
        <f>IFERROR(VLOOKUP(D800,ITEM!A:B,2,0)&amp;" X"&amp;F800,"아이템값 없음")</f>
        <v>수호의 인장 X1</v>
      </c>
      <c r="J800" s="5" t="s">
        <v>236</v>
      </c>
      <c r="K800" s="147" t="s">
        <v>745</v>
      </c>
    </row>
    <row r="801" spans="1:11">
      <c r="A801" s="147">
        <f>100000+B801*ID규칙_보상_그룹_단위+C801*ID규칙_요일_단위+COUNTIFS($B$4:B801,B801,$C$4:C801,C801)</f>
        <v>102706</v>
      </c>
      <c r="B801" s="65">
        <v>27</v>
      </c>
      <c r="C801" s="147">
        <v>0</v>
      </c>
      <c r="D801" s="147">
        <v>108320</v>
      </c>
      <c r="E801" s="147">
        <f>COUNTIF($B$4:B801,B801)</f>
        <v>6</v>
      </c>
      <c r="F801" s="147">
        <v>1</v>
      </c>
      <c r="G801" s="147">
        <v>104</v>
      </c>
      <c r="H801" s="147">
        <v>334</v>
      </c>
      <c r="I801" s="59" t="str">
        <f>IFERROR(VLOOKUP(D801,ITEM!A:B,2,0)&amp;" X"&amp;F801,"아이템값 없음")</f>
        <v>수호의 탁상시계 X1</v>
      </c>
      <c r="J801" s="5" t="s">
        <v>236</v>
      </c>
      <c r="K801" s="147" t="s">
        <v>745</v>
      </c>
    </row>
    <row r="802" spans="1:11">
      <c r="A802" s="147">
        <f>100000+B802*ID규칙_보상_그룹_단위+C802*ID규칙_요일_단위+COUNTIFS($B$4:B802,B802,$C$4:C802,C802)</f>
        <v>102707</v>
      </c>
      <c r="B802" s="65">
        <v>27</v>
      </c>
      <c r="C802" s="147">
        <v>0</v>
      </c>
      <c r="D802" s="147">
        <v>109320</v>
      </c>
      <c r="E802" s="147">
        <f>COUNTIF($B$4:B802,B802)</f>
        <v>7</v>
      </c>
      <c r="F802" s="147">
        <v>1</v>
      </c>
      <c r="G802" s="147">
        <v>104</v>
      </c>
      <c r="H802" s="147">
        <v>334</v>
      </c>
      <c r="I802" s="59" t="str">
        <f>IFERROR(VLOOKUP(D802,ITEM!A:B,2,0)&amp;" X"&amp;F802,"아이템값 없음")</f>
        <v>수호의 잔 X1</v>
      </c>
      <c r="J802" s="5" t="s">
        <v>236</v>
      </c>
      <c r="K802" s="147" t="s">
        <v>745</v>
      </c>
    </row>
    <row r="803" spans="1:11">
      <c r="A803" s="147">
        <f>100000+B803*ID규칙_보상_그룹_단위+C803*ID규칙_요일_단위+COUNTIFS($B$4:B803,B803,$C$4:C803,C803)</f>
        <v>102708</v>
      </c>
      <c r="B803" s="65">
        <v>27</v>
      </c>
      <c r="C803" s="147">
        <v>0</v>
      </c>
      <c r="D803" s="147">
        <v>110320</v>
      </c>
      <c r="E803" s="147">
        <f>COUNTIF($B$4:B803,B803)</f>
        <v>8</v>
      </c>
      <c r="F803" s="147">
        <v>1</v>
      </c>
      <c r="G803" s="147">
        <v>104</v>
      </c>
      <c r="H803" s="147">
        <v>334</v>
      </c>
      <c r="I803" s="59" t="str">
        <f>IFERROR(VLOOKUP(D803,ITEM!A:B,2,0)&amp;" X"&amp;F803,"아이템값 없음")</f>
        <v>수호의 띠 X1</v>
      </c>
      <c r="J803" s="5" t="s">
        <v>236</v>
      </c>
      <c r="K803" s="147" t="s">
        <v>745</v>
      </c>
    </row>
    <row r="804" spans="1:11">
      <c r="A804" s="147">
        <f>100000+B804*ID규칙_보상_그룹_단위+C804*ID규칙_요일_단위+COUNTIFS($B$4:B804,B804,$C$4:C804,C804)</f>
        <v>102709</v>
      </c>
      <c r="B804" s="65">
        <v>27</v>
      </c>
      <c r="C804" s="147">
        <v>0</v>
      </c>
      <c r="D804" s="147">
        <v>106421</v>
      </c>
      <c r="E804" s="147">
        <f>COUNTIF($B$4:B804,B804)</f>
        <v>9</v>
      </c>
      <c r="F804" s="147">
        <v>1</v>
      </c>
      <c r="G804" s="147">
        <v>104</v>
      </c>
      <c r="H804" s="147">
        <v>334</v>
      </c>
      <c r="I804" s="59" t="str">
        <f>IFERROR(VLOOKUP(D804,ITEM!A:B,2,0)&amp;" X"&amp;F804,"아이템값 없음")</f>
        <v>수호의 꽃 X1</v>
      </c>
      <c r="J804" s="5" t="s">
        <v>236</v>
      </c>
      <c r="K804" s="147" t="s">
        <v>745</v>
      </c>
    </row>
    <row r="805" spans="1:11">
      <c r="A805" s="147">
        <f>100000+B805*ID규칙_보상_그룹_단위+C805*ID규칙_요일_단위+COUNTIFS($B$4:B805,B805,$C$4:C805,C805)</f>
        <v>102710</v>
      </c>
      <c r="B805" s="65">
        <v>27</v>
      </c>
      <c r="C805" s="147">
        <v>0</v>
      </c>
      <c r="D805" s="147">
        <v>107421</v>
      </c>
      <c r="E805" s="147">
        <f>COUNTIF($B$4:B805,B805)</f>
        <v>10</v>
      </c>
      <c r="F805" s="147">
        <v>1</v>
      </c>
      <c r="G805" s="147">
        <v>104</v>
      </c>
      <c r="H805" s="147">
        <v>334</v>
      </c>
      <c r="I805" s="59" t="str">
        <f>IFERROR(VLOOKUP(D805,ITEM!A:B,2,0)&amp;" X"&amp;F805,"아이템값 없음")</f>
        <v>수호의 인장 X1</v>
      </c>
      <c r="J805" s="5" t="s">
        <v>236</v>
      </c>
      <c r="K805" s="147" t="s">
        <v>745</v>
      </c>
    </row>
    <row r="806" spans="1:11">
      <c r="A806" s="147">
        <f>100000+B806*ID규칙_보상_그룹_단위+C806*ID규칙_요일_단위+COUNTIFS($B$4:B806,B806,$C$4:C806,C806)</f>
        <v>102711</v>
      </c>
      <c r="B806" s="65">
        <v>27</v>
      </c>
      <c r="C806" s="147">
        <v>0</v>
      </c>
      <c r="D806" s="147">
        <v>108421</v>
      </c>
      <c r="E806" s="147">
        <f>COUNTIF($B$4:B806,B806)</f>
        <v>11</v>
      </c>
      <c r="F806" s="147">
        <v>1</v>
      </c>
      <c r="G806" s="147">
        <v>104</v>
      </c>
      <c r="H806" s="147">
        <v>334</v>
      </c>
      <c r="I806" s="59" t="str">
        <f>IFERROR(VLOOKUP(D806,ITEM!A:B,2,0)&amp;" X"&amp;F806,"아이템값 없음")</f>
        <v>수호의 탁상시계 X1</v>
      </c>
      <c r="J806" s="5" t="s">
        <v>236</v>
      </c>
      <c r="K806" s="147" t="s">
        <v>745</v>
      </c>
    </row>
    <row r="807" spans="1:11">
      <c r="A807" s="147">
        <f>100000+B807*ID규칙_보상_그룹_단위+C807*ID규칙_요일_단위+COUNTIFS($B$4:B807,B807,$C$4:C807,C807)</f>
        <v>102712</v>
      </c>
      <c r="B807" s="65">
        <v>27</v>
      </c>
      <c r="C807" s="147">
        <v>0</v>
      </c>
      <c r="D807" s="147">
        <v>109421</v>
      </c>
      <c r="E807" s="147">
        <f>COUNTIF($B$4:B807,B807)</f>
        <v>12</v>
      </c>
      <c r="F807" s="147">
        <v>1</v>
      </c>
      <c r="G807" s="147">
        <v>104</v>
      </c>
      <c r="H807" s="147">
        <v>334</v>
      </c>
      <c r="I807" s="59" t="str">
        <f>IFERROR(VLOOKUP(D807,ITEM!A:B,2,0)&amp;" X"&amp;F807,"아이템값 없음")</f>
        <v>수호의 잔 X1</v>
      </c>
      <c r="J807" s="5" t="s">
        <v>236</v>
      </c>
      <c r="K807" s="147" t="s">
        <v>745</v>
      </c>
    </row>
    <row r="808" spans="1:11">
      <c r="A808" s="147">
        <f>100000+B808*ID규칙_보상_그룹_단위+C808*ID규칙_요일_단위+COUNTIFS($B$4:B808,B808,$C$4:C808,C808)</f>
        <v>102713</v>
      </c>
      <c r="B808" s="65">
        <v>27</v>
      </c>
      <c r="C808" s="147">
        <v>0</v>
      </c>
      <c r="D808" s="147">
        <v>110421</v>
      </c>
      <c r="E808" s="147">
        <f>COUNTIF($B$4:B808,B808)</f>
        <v>13</v>
      </c>
      <c r="F808" s="147">
        <v>1</v>
      </c>
      <c r="G808" s="147">
        <v>104</v>
      </c>
      <c r="H808" s="147">
        <v>334</v>
      </c>
      <c r="I808" s="59" t="str">
        <f>IFERROR(VLOOKUP(D808,ITEM!A:B,2,0)&amp;" X"&amp;F808,"아이템값 없음")</f>
        <v>수호의 띠 X1</v>
      </c>
      <c r="J808" s="5" t="s">
        <v>236</v>
      </c>
      <c r="K808" s="147" t="s">
        <v>745</v>
      </c>
    </row>
    <row r="809" spans="1:11">
      <c r="A809" s="147">
        <f>100000+B809*ID규칙_보상_그룹_단위+C809*ID규칙_요일_단위+COUNTIFS($B$4:B809,B809,$C$4:C809,C809)</f>
        <v>102714</v>
      </c>
      <c r="B809" s="65">
        <v>27</v>
      </c>
      <c r="C809" s="147">
        <v>0</v>
      </c>
      <c r="D809" s="147">
        <v>106326</v>
      </c>
      <c r="E809" s="147">
        <f>COUNTIF($B$4:B809,B809)</f>
        <v>14</v>
      </c>
      <c r="F809" s="147">
        <v>1</v>
      </c>
      <c r="G809" s="147">
        <v>104</v>
      </c>
      <c r="H809" s="147">
        <v>333</v>
      </c>
      <c r="I809" s="59" t="str">
        <f>IFERROR(VLOOKUP(D809,ITEM!A:B,2,0)&amp;" X"&amp;F809,"아이템값 없음")</f>
        <v>노름꾼의 브로치 X1</v>
      </c>
      <c r="J809" s="5" t="s">
        <v>236</v>
      </c>
      <c r="K809" s="147" t="s">
        <v>745</v>
      </c>
    </row>
    <row r="810" spans="1:11">
      <c r="A810" s="147">
        <f>100000+B810*ID규칙_보상_그룹_단위+C810*ID규칙_요일_단위+COUNTIFS($B$4:B810,B810,$C$4:C810,C810)</f>
        <v>102715</v>
      </c>
      <c r="B810" s="65">
        <v>27</v>
      </c>
      <c r="C810" s="147">
        <v>0</v>
      </c>
      <c r="D810" s="147">
        <v>107326</v>
      </c>
      <c r="E810" s="147">
        <f>COUNTIF($B$4:B810,B810)</f>
        <v>15</v>
      </c>
      <c r="F810" s="147">
        <v>1</v>
      </c>
      <c r="G810" s="147">
        <v>104</v>
      </c>
      <c r="H810" s="147">
        <v>333</v>
      </c>
      <c r="I810" s="59" t="str">
        <f>IFERROR(VLOOKUP(D810,ITEM!A:B,2,0)&amp;" X"&amp;F810,"아이템값 없음")</f>
        <v>노름꾼의 깃털장식 X1</v>
      </c>
      <c r="J810" s="5" t="s">
        <v>236</v>
      </c>
      <c r="K810" s="147" t="s">
        <v>745</v>
      </c>
    </row>
    <row r="811" spans="1:11">
      <c r="A811" s="147">
        <f>100000+B811*ID규칙_보상_그룹_단위+C811*ID규칙_요일_단위+COUNTIFS($B$4:B811,B811,$C$4:C811,C811)</f>
        <v>102716</v>
      </c>
      <c r="B811" s="65">
        <v>27</v>
      </c>
      <c r="C811" s="147">
        <v>0</v>
      </c>
      <c r="D811" s="147">
        <v>108326</v>
      </c>
      <c r="E811" s="147">
        <f>COUNTIF($B$4:B811,B811)</f>
        <v>16</v>
      </c>
      <c r="F811" s="147">
        <v>1</v>
      </c>
      <c r="G811" s="147">
        <v>104</v>
      </c>
      <c r="H811" s="147">
        <v>333</v>
      </c>
      <c r="I811" s="59" t="str">
        <f>IFERROR(VLOOKUP(D811,ITEM!A:B,2,0)&amp;" X"&amp;F811,"아이템값 없음")</f>
        <v>노름꾼의 회중시계 X1</v>
      </c>
      <c r="J811" s="5" t="s">
        <v>236</v>
      </c>
      <c r="K811" s="147" t="s">
        <v>745</v>
      </c>
    </row>
    <row r="812" spans="1:11">
      <c r="A812" s="147">
        <f>100000+B812*ID규칙_보상_그룹_단위+C812*ID규칙_요일_단위+COUNTIFS($B$4:B812,B812,$C$4:C812,C812)</f>
        <v>102717</v>
      </c>
      <c r="B812" s="65">
        <v>27</v>
      </c>
      <c r="C812" s="147">
        <v>0</v>
      </c>
      <c r="D812" s="147">
        <v>109326</v>
      </c>
      <c r="E812" s="147">
        <f>COUNTIF($B$4:B812,B812)</f>
        <v>17</v>
      </c>
      <c r="F812" s="147">
        <v>1</v>
      </c>
      <c r="G812" s="147">
        <v>104</v>
      </c>
      <c r="H812" s="147">
        <v>333</v>
      </c>
      <c r="I812" s="59" t="str">
        <f>IFERROR(VLOOKUP(D812,ITEM!A:B,2,0)&amp;" X"&amp;F812,"아이템값 없음")</f>
        <v>노름꾼의 주사위 X1</v>
      </c>
      <c r="J812" s="5" t="s">
        <v>236</v>
      </c>
      <c r="K812" s="147" t="s">
        <v>745</v>
      </c>
    </row>
    <row r="813" spans="1:11">
      <c r="A813" s="147">
        <f>100000+B813*ID규칙_보상_그룹_단위+C813*ID규칙_요일_단위+COUNTIFS($B$4:B813,B813,$C$4:C813,C813)</f>
        <v>102718</v>
      </c>
      <c r="B813" s="65">
        <v>27</v>
      </c>
      <c r="C813" s="147">
        <v>0</v>
      </c>
      <c r="D813" s="147">
        <v>110326</v>
      </c>
      <c r="E813" s="147">
        <f>COUNTIF($B$4:B813,B813)</f>
        <v>18</v>
      </c>
      <c r="F813" s="147">
        <v>1</v>
      </c>
      <c r="G813" s="147">
        <v>104</v>
      </c>
      <c r="H813" s="147">
        <v>333</v>
      </c>
      <c r="I813" s="59" t="str">
        <f>IFERROR(VLOOKUP(D813,ITEM!A:B,2,0)&amp;" X"&amp;F813,"아이템값 없음")</f>
        <v>노름꾼의 귀걸이 X1</v>
      </c>
      <c r="J813" s="5" t="s">
        <v>236</v>
      </c>
      <c r="K813" s="147" t="s">
        <v>745</v>
      </c>
    </row>
    <row r="814" spans="1:11">
      <c r="A814" s="147">
        <f>100000+B814*ID규칙_보상_그룹_단위+C814*ID규칙_요일_단위+COUNTIFS($B$4:B814,B814,$C$4:C814,C814)</f>
        <v>102719</v>
      </c>
      <c r="B814" s="65">
        <v>27</v>
      </c>
      <c r="C814" s="147">
        <v>0</v>
      </c>
      <c r="D814" s="147">
        <v>106427</v>
      </c>
      <c r="E814" s="147">
        <f>COUNTIF($B$4:B814,B814)</f>
        <v>19</v>
      </c>
      <c r="F814" s="147">
        <v>1</v>
      </c>
      <c r="G814" s="147">
        <v>104</v>
      </c>
      <c r="H814" s="147">
        <v>333</v>
      </c>
      <c r="I814" s="59" t="str">
        <f>IFERROR(VLOOKUP(D814,ITEM!A:B,2,0)&amp;" X"&amp;F814,"아이템값 없음")</f>
        <v>노름꾼의 브로치 X1</v>
      </c>
      <c r="J814" s="5" t="s">
        <v>236</v>
      </c>
      <c r="K814" s="147" t="s">
        <v>745</v>
      </c>
    </row>
    <row r="815" spans="1:11">
      <c r="A815" s="147">
        <f>100000+B815*ID규칙_보상_그룹_단위+C815*ID규칙_요일_단위+COUNTIFS($B$4:B815,B815,$C$4:C815,C815)</f>
        <v>102720</v>
      </c>
      <c r="B815" s="65">
        <v>27</v>
      </c>
      <c r="C815" s="147">
        <v>0</v>
      </c>
      <c r="D815" s="147">
        <v>107427</v>
      </c>
      <c r="E815" s="147">
        <f>COUNTIF($B$4:B815,B815)</f>
        <v>20</v>
      </c>
      <c r="F815" s="147">
        <v>1</v>
      </c>
      <c r="G815" s="147">
        <v>104</v>
      </c>
      <c r="H815" s="147">
        <v>333</v>
      </c>
      <c r="I815" s="59" t="str">
        <f>IFERROR(VLOOKUP(D815,ITEM!A:B,2,0)&amp;" X"&amp;F815,"아이템값 없음")</f>
        <v>노름꾼의 깃털장식 X1</v>
      </c>
      <c r="J815" s="5" t="s">
        <v>236</v>
      </c>
      <c r="K815" s="147" t="s">
        <v>745</v>
      </c>
    </row>
    <row r="816" spans="1:11">
      <c r="A816" s="147">
        <f>100000+B816*ID규칙_보상_그룹_단위+C816*ID규칙_요일_단위+COUNTIFS($B$4:B816,B816,$C$4:C816,C816)</f>
        <v>102721</v>
      </c>
      <c r="B816" s="65">
        <v>27</v>
      </c>
      <c r="C816" s="147">
        <v>0</v>
      </c>
      <c r="D816" s="147">
        <v>108427</v>
      </c>
      <c r="E816" s="147">
        <f>COUNTIF($B$4:B816,B816)</f>
        <v>21</v>
      </c>
      <c r="F816" s="147">
        <v>1</v>
      </c>
      <c r="G816" s="147">
        <v>104</v>
      </c>
      <c r="H816" s="147">
        <v>333</v>
      </c>
      <c r="I816" s="59" t="str">
        <f>IFERROR(VLOOKUP(D816,ITEM!A:B,2,0)&amp;" X"&amp;F816,"아이템값 없음")</f>
        <v>노름꾼의 회중시계 X1</v>
      </c>
      <c r="J816" s="5" t="s">
        <v>236</v>
      </c>
      <c r="K816" s="147" t="s">
        <v>745</v>
      </c>
    </row>
    <row r="817" spans="1:11">
      <c r="A817" s="147">
        <f>100000+B817*ID규칙_보상_그룹_단위+C817*ID규칙_요일_단위+COUNTIFS($B$4:B817,B817,$C$4:C817,C817)</f>
        <v>102722</v>
      </c>
      <c r="B817" s="65">
        <v>27</v>
      </c>
      <c r="C817" s="147">
        <v>0</v>
      </c>
      <c r="D817" s="147">
        <v>109427</v>
      </c>
      <c r="E817" s="147">
        <f>COUNTIF($B$4:B817,B817)</f>
        <v>22</v>
      </c>
      <c r="F817" s="147">
        <v>1</v>
      </c>
      <c r="G817" s="147">
        <v>104</v>
      </c>
      <c r="H817" s="147">
        <v>333</v>
      </c>
      <c r="I817" s="59" t="str">
        <f>IFERROR(VLOOKUP(D817,ITEM!A:B,2,0)&amp;" X"&amp;F817,"아이템값 없음")</f>
        <v>노름꾼의 주사위 X1</v>
      </c>
      <c r="J817" s="5" t="s">
        <v>236</v>
      </c>
      <c r="K817" s="147" t="s">
        <v>745</v>
      </c>
    </row>
    <row r="818" spans="1:11">
      <c r="A818" s="147">
        <f>100000+B818*ID규칙_보상_그룹_단위+C818*ID규칙_요일_단위+COUNTIFS($B$4:B818,B818,$C$4:C818,C818)</f>
        <v>102723</v>
      </c>
      <c r="B818" s="65">
        <v>27</v>
      </c>
      <c r="C818" s="147">
        <v>0</v>
      </c>
      <c r="D818" s="147">
        <v>110427</v>
      </c>
      <c r="E818" s="147">
        <f>COUNTIF($B$4:B818,B818)</f>
        <v>23</v>
      </c>
      <c r="F818" s="147">
        <v>1</v>
      </c>
      <c r="G818" s="147">
        <v>104</v>
      </c>
      <c r="H818" s="147">
        <v>333</v>
      </c>
      <c r="I818" s="59" t="str">
        <f>IFERROR(VLOOKUP(D818,ITEM!A:B,2,0)&amp;" X"&amp;F818,"아이템값 없음")</f>
        <v>노름꾼의 귀걸이 X1</v>
      </c>
      <c r="J818" s="5" t="s">
        <v>236</v>
      </c>
      <c r="K818" s="147" t="s">
        <v>745</v>
      </c>
    </row>
    <row r="819" spans="1:11">
      <c r="A819" s="147">
        <f>100000+B819*ID규칙_보상_그룹_단위+C819*ID규칙_요일_단위+COUNTIFS($B$4:B819,B819,$C$4:C819,C819)</f>
        <v>102724</v>
      </c>
      <c r="B819" s="65">
        <v>27</v>
      </c>
      <c r="C819" s="147">
        <v>0</v>
      </c>
      <c r="D819" s="147">
        <v>106454</v>
      </c>
      <c r="E819" s="147">
        <f>COUNTIF($B$4:B819,B819)</f>
        <v>24</v>
      </c>
      <c r="F819" s="147">
        <v>1</v>
      </c>
      <c r="G819" s="147">
        <v>104</v>
      </c>
      <c r="H819" s="147">
        <v>333</v>
      </c>
      <c r="I819" s="59" t="str">
        <f>IFERROR(VLOOKUP(D819,ITEM!A:B,2,0)&amp;" X"&amp;F819,"아이템값 없음")</f>
        <v>눈보라를 견딘 그리움 X1</v>
      </c>
      <c r="J819" s="5" t="s">
        <v>236</v>
      </c>
      <c r="K819" s="147" t="s">
        <v>745</v>
      </c>
    </row>
    <row r="820" spans="1:11">
      <c r="A820" s="147">
        <f>100000+B820*ID규칙_보상_그룹_단위+C820*ID규칙_요일_단위+COUNTIFS($B$4:B820,B820,$C$4:C820,C820)</f>
        <v>102725</v>
      </c>
      <c r="B820" s="65">
        <v>27</v>
      </c>
      <c r="C820" s="147">
        <v>0</v>
      </c>
      <c r="D820" s="147">
        <v>107454</v>
      </c>
      <c r="E820" s="147">
        <f>COUNTIF($B$4:B820,B820)</f>
        <v>25</v>
      </c>
      <c r="F820" s="147">
        <v>1</v>
      </c>
      <c r="G820" s="147">
        <v>104</v>
      </c>
      <c r="H820" s="147">
        <v>333</v>
      </c>
      <c r="I820" s="59" t="str">
        <f>IFERROR(VLOOKUP(D820,ITEM!A:B,2,0)&amp;" X"&amp;F820,"아이템값 없음")</f>
        <v>얼음을 깨며 나아가는 집녑 X1</v>
      </c>
      <c r="J820" s="5" t="s">
        <v>236</v>
      </c>
      <c r="K820" s="147" t="s">
        <v>745</v>
      </c>
    </row>
    <row r="821" spans="1:11">
      <c r="A821" s="147">
        <f>100000+B821*ID규칙_보상_그룹_단위+C821*ID규칙_요일_단위+COUNTIFS($B$4:B821,B821,$C$4:C821,C821)</f>
        <v>102726</v>
      </c>
      <c r="B821" s="65">
        <v>27</v>
      </c>
      <c r="C821" s="147">
        <v>0</v>
      </c>
      <c r="D821" s="147">
        <v>108454</v>
      </c>
      <c r="E821" s="147">
        <f>COUNTIF($B$4:B821,B821)</f>
        <v>26</v>
      </c>
      <c r="F821" s="147">
        <v>1</v>
      </c>
      <c r="G821" s="147">
        <v>104</v>
      </c>
      <c r="H821" s="147">
        <v>333</v>
      </c>
      <c r="I821" s="59" t="str">
        <f>IFERROR(VLOOKUP(D821,ITEM!A:B,2,0)&amp;" X"&amp;F821,"아이템값 없음")</f>
        <v>눈 덮인 고향의 최후 X1</v>
      </c>
      <c r="J821" s="5" t="s">
        <v>236</v>
      </c>
      <c r="K821" s="147" t="s">
        <v>745</v>
      </c>
    </row>
    <row r="822" spans="1:11">
      <c r="A822" s="147">
        <f>100000+B822*ID규칙_보상_그룹_단위+C822*ID규칙_요일_단위+COUNTIFS($B$4:B822,B822,$C$4:C822,C822)</f>
        <v>102727</v>
      </c>
      <c r="B822" s="65">
        <v>27</v>
      </c>
      <c r="C822" s="147">
        <v>0</v>
      </c>
      <c r="D822" s="147">
        <v>109454</v>
      </c>
      <c r="E822" s="147">
        <f>COUNTIF($B$4:B822,B822)</f>
        <v>27</v>
      </c>
      <c r="F822" s="147">
        <v>1</v>
      </c>
      <c r="G822" s="147">
        <v>104</v>
      </c>
      <c r="H822" s="147">
        <v>333</v>
      </c>
      <c r="I822" s="59" t="str">
        <f>IFERROR(VLOOKUP(D822,ITEM!A:B,2,0)&amp;" X"&amp;F822,"아이템값 없음")</f>
        <v>서리를 감싼 기골 X1</v>
      </c>
      <c r="J822" s="5" t="s">
        <v>236</v>
      </c>
      <c r="K822" s="147" t="s">
        <v>745</v>
      </c>
    </row>
    <row r="823" spans="1:11">
      <c r="A823" s="147">
        <f>100000+B823*ID규칙_보상_그룹_단위+C823*ID규칙_요일_단위+COUNTIFS($B$4:B823,B823,$C$4:C823,C823)</f>
        <v>102728</v>
      </c>
      <c r="B823" s="65">
        <v>27</v>
      </c>
      <c r="C823" s="147">
        <v>0</v>
      </c>
      <c r="D823" s="147">
        <v>110462</v>
      </c>
      <c r="E823" s="147">
        <f>COUNTIF($B$4:B823,B823)</f>
        <v>28</v>
      </c>
      <c r="F823" s="147">
        <v>1</v>
      </c>
      <c r="G823" s="147">
        <v>104</v>
      </c>
      <c r="H823" s="147">
        <v>333</v>
      </c>
      <c r="I823" s="59" t="str">
        <f>IFERROR(VLOOKUP(D823,ITEM!A:B,2,0)&amp;" X"&amp;F823,"아이템값 없음")</f>
        <v>빙설을 밟는 소리 X1</v>
      </c>
      <c r="J823" s="5" t="s">
        <v>236</v>
      </c>
      <c r="K823" s="147" t="s">
        <v>745</v>
      </c>
    </row>
    <row r="824" spans="1:11">
      <c r="A824" s="147">
        <f>100000+B824*ID규칙_보상_그룹_단위+C824*ID규칙_요일_단위+COUNTIFS($B$4:B824,B824,$C$4:C824,C824)</f>
        <v>102729</v>
      </c>
      <c r="B824" s="65">
        <v>27</v>
      </c>
      <c r="C824" s="147">
        <v>0</v>
      </c>
      <c r="D824" s="147">
        <v>106456</v>
      </c>
      <c r="E824" s="147">
        <f>COUNTIF($B$4:B824,B824)</f>
        <v>29</v>
      </c>
      <c r="F824" s="147">
        <v>1</v>
      </c>
      <c r="G824" s="147">
        <v>104</v>
      </c>
      <c r="H824" s="147">
        <v>333</v>
      </c>
      <c r="I824" s="59" t="str">
        <f>IFERROR(VLOOKUP(D824,ITEM!A:B,2,0)&amp;" X"&amp;F824,"아이템값 없음")</f>
        <v>도금 브로치 X1</v>
      </c>
      <c r="J824" s="5" t="s">
        <v>236</v>
      </c>
      <c r="K824" s="147" t="s">
        <v>745</v>
      </c>
    </row>
    <row r="825" spans="1:11">
      <c r="A825" s="147">
        <f>100000+B825*ID규칙_보상_그룹_단위+C825*ID규칙_요일_단위+COUNTIFS($B$4:B825,B825,$C$4:C825,C825)</f>
        <v>102730</v>
      </c>
      <c r="B825" s="65">
        <v>27</v>
      </c>
      <c r="C825" s="147">
        <v>0</v>
      </c>
      <c r="D825" s="147">
        <v>107456</v>
      </c>
      <c r="E825" s="147">
        <f>COUNTIF($B$4:B825,B825)</f>
        <v>30</v>
      </c>
      <c r="F825" s="147">
        <v>1</v>
      </c>
      <c r="G825" s="147">
        <v>104</v>
      </c>
      <c r="H825" s="147">
        <v>333</v>
      </c>
      <c r="I825" s="59" t="str">
        <f>IFERROR(VLOOKUP(D825,ITEM!A:B,2,0)&amp;" X"&amp;F825,"아이템값 없음")</f>
        <v>추억의 바람 X1</v>
      </c>
      <c r="J825" s="5" t="s">
        <v>236</v>
      </c>
      <c r="K825" s="147" t="s">
        <v>745</v>
      </c>
    </row>
    <row r="826" spans="1:11">
      <c r="A826" s="147">
        <f>100000+B826*ID규칙_보상_그룹_단위+C826*ID규칙_요일_단위+COUNTIFS($B$4:B826,B826,$C$4:C826,C826)</f>
        <v>102731</v>
      </c>
      <c r="B826" s="65">
        <v>27</v>
      </c>
      <c r="C826" s="147">
        <v>0</v>
      </c>
      <c r="D826" s="147">
        <v>108456</v>
      </c>
      <c r="E826" s="147">
        <f>COUNTIF($B$4:B826,B826)</f>
        <v>31</v>
      </c>
      <c r="F826" s="147">
        <v>1</v>
      </c>
      <c r="G826" s="147">
        <v>104</v>
      </c>
      <c r="H826" s="147">
        <v>333</v>
      </c>
      <c r="I826" s="59" t="str">
        <f>IFERROR(VLOOKUP(D826,ITEM!A:B,2,0)&amp;" X"&amp;F826,"아이템값 없음")</f>
        <v>단단한 구리 나침반 X1</v>
      </c>
      <c r="J826" s="5" t="s">
        <v>236</v>
      </c>
      <c r="K826" s="147" t="s">
        <v>745</v>
      </c>
    </row>
    <row r="827" spans="1:11">
      <c r="A827" s="147">
        <f>100000+B827*ID규칙_보상_그룹_단위+C827*ID규칙_요일_단위+COUNTIFS($B$4:B827,B827,$C$4:C827,C827)</f>
        <v>102732</v>
      </c>
      <c r="B827" s="65">
        <v>27</v>
      </c>
      <c r="C827" s="147">
        <v>0</v>
      </c>
      <c r="D827" s="147">
        <v>109456</v>
      </c>
      <c r="E827" s="147">
        <f>COUNTIF($B$4:B827,B827)</f>
        <v>32</v>
      </c>
      <c r="F827" s="147">
        <v>1</v>
      </c>
      <c r="G827" s="147">
        <v>104</v>
      </c>
      <c r="H827" s="147">
        <v>333</v>
      </c>
      <c r="I827" s="59" t="str">
        <f>IFERROR(VLOOKUP(D827,ITEM!A:B,2,0)&amp;" X"&amp;F827,"아이템값 없음")</f>
        <v>해연의 잔 X1</v>
      </c>
      <c r="J827" s="5" t="s">
        <v>236</v>
      </c>
      <c r="K827" s="147" t="s">
        <v>745</v>
      </c>
    </row>
    <row r="828" spans="1:11">
      <c r="A828" s="147">
        <f>100000+B828*ID규칙_보상_그룹_단위+C828*ID규칙_요일_단위+COUNTIFS($B$4:B828,B828,$C$4:C828,C828)</f>
        <v>102733</v>
      </c>
      <c r="B828" s="65">
        <v>27</v>
      </c>
      <c r="C828" s="147">
        <v>0</v>
      </c>
      <c r="D828" s="147">
        <v>110464</v>
      </c>
      <c r="E828" s="147">
        <f>COUNTIF($B$4:B828,B828)</f>
        <v>33</v>
      </c>
      <c r="F828" s="147">
        <v>1</v>
      </c>
      <c r="G828" s="147">
        <v>104</v>
      </c>
      <c r="H828" s="147">
        <v>333</v>
      </c>
      <c r="I828" s="59" t="str">
        <f>IFERROR(VLOOKUP(D828,ITEM!A:B,2,0)&amp;" X"&amp;F828,"아이템값 없음")</f>
        <v>술로 얼룩진 수병모 X1</v>
      </c>
      <c r="J828" s="5" t="s">
        <v>236</v>
      </c>
      <c r="K828" s="147" t="s">
        <v>745</v>
      </c>
    </row>
    <row r="829" spans="1:11">
      <c r="A829" s="147">
        <f>100000+B829*ID규칙_보상_그룹_단위+C829*ID규칙_요일_단위+COUNTIFS($B$4:B829,B829,$C$4:C829,C829)</f>
        <v>102801</v>
      </c>
      <c r="B829" s="65">
        <v>28</v>
      </c>
      <c r="C829" s="147">
        <v>0</v>
      </c>
      <c r="D829" s="147">
        <v>103301</v>
      </c>
      <c r="E829" s="147">
        <f>COUNTIF($B$4:B829,B829)</f>
        <v>1</v>
      </c>
      <c r="F829" s="147">
        <v>100</v>
      </c>
      <c r="G829" s="147">
        <v>105</v>
      </c>
      <c r="H829" s="147">
        <v>10000</v>
      </c>
      <c r="I829" s="59" t="str">
        <f>IFERROR(VLOOKUP(D829,ITEM!A:B,2,0)&amp;" X"&amp;F829,"아이템값 없음")</f>
        <v>모라 X100</v>
      </c>
      <c r="J829" s="5" t="s">
        <v>234</v>
      </c>
      <c r="K829" s="147" t="s">
        <v>745</v>
      </c>
    </row>
    <row r="830" spans="1:11">
      <c r="A830" s="147">
        <f>100000+B830*ID규칙_보상_그룹_단위+C830*ID규칙_요일_단위+COUNTIFS($B$4:B830,B830,$C$4:C830,C830)</f>
        <v>102802</v>
      </c>
      <c r="B830" s="65">
        <v>28</v>
      </c>
      <c r="C830" s="147">
        <v>0</v>
      </c>
      <c r="D830" s="147">
        <v>102301</v>
      </c>
      <c r="E830" s="147">
        <f>COUNTIF($B$4:B830,B830)</f>
        <v>2</v>
      </c>
      <c r="F830" s="147">
        <v>2200</v>
      </c>
      <c r="G830" s="147">
        <v>106</v>
      </c>
      <c r="H830" s="147">
        <v>10000</v>
      </c>
      <c r="I830" s="59" t="str">
        <f>IFERROR(VLOOKUP(D830,ITEM!A:B,2,0)&amp;" X"&amp;F830,"아이템값 없음")</f>
        <v>모험 경력 X2200</v>
      </c>
      <c r="J830" s="5" t="s">
        <v>234</v>
      </c>
      <c r="K830" s="147" t="s">
        <v>745</v>
      </c>
    </row>
    <row r="831" spans="1:11">
      <c r="A831" s="147">
        <f>100000+B831*ID규칙_보상_그룹_단위+C831*ID규칙_요일_단위+COUNTIFS($B$4:B831,B831,$C$4:C831,C831)</f>
        <v>102803</v>
      </c>
      <c r="B831" s="65">
        <v>28</v>
      </c>
      <c r="C831" s="147">
        <v>0</v>
      </c>
      <c r="D831" s="147">
        <v>105301</v>
      </c>
      <c r="E831" s="147">
        <f>COUNTIF($B$4:B831,B831)</f>
        <v>3</v>
      </c>
      <c r="F831" s="147">
        <v>20</v>
      </c>
      <c r="G831" s="147">
        <v>107</v>
      </c>
      <c r="H831" s="147">
        <v>10000</v>
      </c>
      <c r="I831" s="59" t="str">
        <f>IFERROR(VLOOKUP(D831,ITEM!A:B,2,0)&amp;" X"&amp;F831,"아이템값 없음")</f>
        <v>호감도 경험치 X20</v>
      </c>
      <c r="J831" s="5" t="s">
        <v>234</v>
      </c>
      <c r="K831" s="147" t="s">
        <v>745</v>
      </c>
    </row>
    <row r="832" spans="1:11">
      <c r="A832" s="147">
        <f>100000+B832*ID규칙_보상_그룹_단위+C832*ID규칙_요일_단위+COUNTIFS($B$4:B832,B832,$C$4:C832,C832)</f>
        <v>102804</v>
      </c>
      <c r="B832" s="65">
        <v>28</v>
      </c>
      <c r="C832" s="147">
        <v>0</v>
      </c>
      <c r="D832" s="147">
        <v>106320</v>
      </c>
      <c r="E832" s="147">
        <f>COUNTIF($B$4:B832,B832)</f>
        <v>4</v>
      </c>
      <c r="F832" s="147">
        <v>1</v>
      </c>
      <c r="G832" s="147">
        <v>108</v>
      </c>
      <c r="H832" s="147">
        <v>250</v>
      </c>
      <c r="I832" s="59" t="str">
        <f>IFERROR(VLOOKUP(D832,ITEM!A:B,2,0)&amp;" X"&amp;F832,"아이템값 없음")</f>
        <v>수호의 꽃 X1</v>
      </c>
      <c r="J832" s="5" t="s">
        <v>234</v>
      </c>
      <c r="K832" s="147" t="s">
        <v>745</v>
      </c>
    </row>
    <row r="833" spans="1:11">
      <c r="A833" s="147">
        <f>100000+B833*ID규칙_보상_그룹_단위+C833*ID규칙_요일_단위+COUNTIFS($B$4:B833,B833,$C$4:C833,C833)</f>
        <v>102805</v>
      </c>
      <c r="B833" s="65">
        <v>28</v>
      </c>
      <c r="C833" s="147">
        <v>0</v>
      </c>
      <c r="D833" s="147">
        <v>107320</v>
      </c>
      <c r="E833" s="147">
        <f>COUNTIF($B$4:B833,B833)</f>
        <v>5</v>
      </c>
      <c r="F833" s="147">
        <v>1</v>
      </c>
      <c r="G833" s="147">
        <v>108</v>
      </c>
      <c r="H833" s="147">
        <v>250</v>
      </c>
      <c r="I833" s="59" t="str">
        <f>IFERROR(VLOOKUP(D833,ITEM!A:B,2,0)&amp;" X"&amp;F833,"아이템값 없음")</f>
        <v>수호의 인장 X1</v>
      </c>
      <c r="J833" s="5" t="s">
        <v>234</v>
      </c>
      <c r="K833" s="147" t="s">
        <v>745</v>
      </c>
    </row>
    <row r="834" spans="1:11">
      <c r="A834" s="147">
        <f>100000+B834*ID규칙_보상_그룹_단위+C834*ID규칙_요일_단위+COUNTIFS($B$4:B834,B834,$C$4:C834,C834)</f>
        <v>102806</v>
      </c>
      <c r="B834" s="65">
        <v>28</v>
      </c>
      <c r="C834" s="147">
        <v>0</v>
      </c>
      <c r="D834" s="147">
        <v>108320</v>
      </c>
      <c r="E834" s="147">
        <f>COUNTIF($B$4:B834,B834)</f>
        <v>6</v>
      </c>
      <c r="F834" s="147">
        <v>1</v>
      </c>
      <c r="G834" s="147">
        <v>108</v>
      </c>
      <c r="H834" s="147">
        <v>250</v>
      </c>
      <c r="I834" s="59" t="str">
        <f>IFERROR(VLOOKUP(D834,ITEM!A:B,2,0)&amp;" X"&amp;F834,"아이템값 없음")</f>
        <v>수호의 탁상시계 X1</v>
      </c>
      <c r="J834" s="5" t="s">
        <v>234</v>
      </c>
      <c r="K834" s="147" t="s">
        <v>745</v>
      </c>
    </row>
    <row r="835" spans="1:11">
      <c r="A835" s="147">
        <f>100000+B835*ID규칙_보상_그룹_단위+C835*ID규칙_요일_단위+COUNTIFS($B$4:B835,B835,$C$4:C835,C835)</f>
        <v>102807</v>
      </c>
      <c r="B835" s="65">
        <v>28</v>
      </c>
      <c r="C835" s="147">
        <v>0</v>
      </c>
      <c r="D835" s="147">
        <v>109320</v>
      </c>
      <c r="E835" s="147">
        <f>COUNTIF($B$4:B835,B835)</f>
        <v>7</v>
      </c>
      <c r="F835" s="147">
        <v>1</v>
      </c>
      <c r="G835" s="147">
        <v>108</v>
      </c>
      <c r="H835" s="147">
        <v>250</v>
      </c>
      <c r="I835" s="59" t="str">
        <f>IFERROR(VLOOKUP(D835,ITEM!A:B,2,0)&amp;" X"&amp;F835,"아이템값 없음")</f>
        <v>수호의 잔 X1</v>
      </c>
      <c r="J835" s="5" t="s">
        <v>234</v>
      </c>
      <c r="K835" s="147" t="s">
        <v>745</v>
      </c>
    </row>
    <row r="836" spans="1:11">
      <c r="A836" s="147">
        <f>100000+B836*ID규칙_보상_그룹_단위+C836*ID규칙_요일_단위+COUNTIFS($B$4:B836,B836,$C$4:C836,C836)</f>
        <v>102808</v>
      </c>
      <c r="B836" s="65">
        <v>28</v>
      </c>
      <c r="C836" s="147">
        <v>0</v>
      </c>
      <c r="D836" s="147">
        <v>110320</v>
      </c>
      <c r="E836" s="147">
        <f>COUNTIF($B$4:B836,B836)</f>
        <v>8</v>
      </c>
      <c r="F836" s="147">
        <v>1</v>
      </c>
      <c r="G836" s="147">
        <v>108</v>
      </c>
      <c r="H836" s="147">
        <v>250</v>
      </c>
      <c r="I836" s="59" t="str">
        <f>IFERROR(VLOOKUP(D836,ITEM!A:B,2,0)&amp;" X"&amp;F836,"아이템값 없음")</f>
        <v>수호의 띠 X1</v>
      </c>
      <c r="J836" s="5" t="s">
        <v>234</v>
      </c>
      <c r="K836" s="147" t="s">
        <v>745</v>
      </c>
    </row>
    <row r="837" spans="1:11">
      <c r="A837" s="147">
        <f>100000+B837*ID규칙_보상_그룹_단위+C837*ID규칙_요일_단위+COUNTIFS($B$4:B837,B837,$C$4:C837,C837)</f>
        <v>102809</v>
      </c>
      <c r="B837" s="65">
        <v>28</v>
      </c>
      <c r="C837" s="147">
        <v>0</v>
      </c>
      <c r="D837" s="147">
        <v>106421</v>
      </c>
      <c r="E837" s="147">
        <f>COUNTIF($B$4:B837,B837)</f>
        <v>9</v>
      </c>
      <c r="F837" s="147">
        <v>1</v>
      </c>
      <c r="G837" s="147">
        <v>108</v>
      </c>
      <c r="H837" s="147">
        <v>250</v>
      </c>
      <c r="I837" s="59" t="str">
        <f>IFERROR(VLOOKUP(D837,ITEM!A:B,2,0)&amp;" X"&amp;F837,"아이템값 없음")</f>
        <v>수호의 꽃 X1</v>
      </c>
      <c r="J837" s="5" t="s">
        <v>234</v>
      </c>
      <c r="K837" s="147" t="s">
        <v>745</v>
      </c>
    </row>
    <row r="838" spans="1:11">
      <c r="A838" s="147">
        <f>100000+B838*ID규칙_보상_그룹_단위+C838*ID규칙_요일_단위+COUNTIFS($B$4:B838,B838,$C$4:C838,C838)</f>
        <v>102810</v>
      </c>
      <c r="B838" s="65">
        <v>28</v>
      </c>
      <c r="C838" s="147">
        <v>0</v>
      </c>
      <c r="D838" s="147">
        <v>107421</v>
      </c>
      <c r="E838" s="147">
        <f>COUNTIF($B$4:B838,B838)</f>
        <v>10</v>
      </c>
      <c r="F838" s="147">
        <v>1</v>
      </c>
      <c r="G838" s="147">
        <v>108</v>
      </c>
      <c r="H838" s="147">
        <v>250</v>
      </c>
      <c r="I838" s="59" t="str">
        <f>IFERROR(VLOOKUP(D838,ITEM!A:B,2,0)&amp;" X"&amp;F838,"아이템값 없음")</f>
        <v>수호의 인장 X1</v>
      </c>
      <c r="J838" s="5" t="s">
        <v>234</v>
      </c>
      <c r="K838" s="147" t="s">
        <v>745</v>
      </c>
    </row>
    <row r="839" spans="1:11">
      <c r="A839" s="147">
        <f>100000+B839*ID규칙_보상_그룹_단위+C839*ID규칙_요일_단위+COUNTIFS($B$4:B839,B839,$C$4:C839,C839)</f>
        <v>102811</v>
      </c>
      <c r="B839" s="65">
        <v>28</v>
      </c>
      <c r="C839" s="147">
        <v>0</v>
      </c>
      <c r="D839" s="147">
        <v>108421</v>
      </c>
      <c r="E839" s="147">
        <f>COUNTIF($B$4:B839,B839)</f>
        <v>11</v>
      </c>
      <c r="F839" s="147">
        <v>1</v>
      </c>
      <c r="G839" s="147">
        <v>108</v>
      </c>
      <c r="H839" s="147">
        <v>250</v>
      </c>
      <c r="I839" s="59" t="str">
        <f>IFERROR(VLOOKUP(D839,ITEM!A:B,2,0)&amp;" X"&amp;F839,"아이템값 없음")</f>
        <v>수호의 탁상시계 X1</v>
      </c>
      <c r="J839" s="5" t="s">
        <v>234</v>
      </c>
      <c r="K839" s="147" t="s">
        <v>745</v>
      </c>
    </row>
    <row r="840" spans="1:11">
      <c r="A840" s="147">
        <f>100000+B840*ID규칙_보상_그룹_단위+C840*ID규칙_요일_단위+COUNTIFS($B$4:B840,B840,$C$4:C840,C840)</f>
        <v>102812</v>
      </c>
      <c r="B840" s="65">
        <v>28</v>
      </c>
      <c r="C840" s="147">
        <v>0</v>
      </c>
      <c r="D840" s="147">
        <v>109421</v>
      </c>
      <c r="E840" s="147">
        <f>COUNTIF($B$4:B840,B840)</f>
        <v>12</v>
      </c>
      <c r="F840" s="147">
        <v>1</v>
      </c>
      <c r="G840" s="147">
        <v>108</v>
      </c>
      <c r="H840" s="147">
        <v>250</v>
      </c>
      <c r="I840" s="59" t="str">
        <f>IFERROR(VLOOKUP(D840,ITEM!A:B,2,0)&amp;" X"&amp;F840,"아이템값 없음")</f>
        <v>수호의 잔 X1</v>
      </c>
      <c r="J840" s="5" t="s">
        <v>234</v>
      </c>
      <c r="K840" s="147" t="s">
        <v>745</v>
      </c>
    </row>
    <row r="841" spans="1:11">
      <c r="A841" s="147">
        <f>100000+B841*ID규칙_보상_그룹_단위+C841*ID규칙_요일_단위+COUNTIFS($B$4:B841,B841,$C$4:C841,C841)</f>
        <v>102813</v>
      </c>
      <c r="B841" s="65">
        <v>28</v>
      </c>
      <c r="C841" s="147">
        <v>0</v>
      </c>
      <c r="D841" s="147">
        <v>110421</v>
      </c>
      <c r="E841" s="147">
        <f>COUNTIF($B$4:B841,B841)</f>
        <v>13</v>
      </c>
      <c r="F841" s="147">
        <v>1</v>
      </c>
      <c r="G841" s="147">
        <v>108</v>
      </c>
      <c r="H841" s="147">
        <v>250</v>
      </c>
      <c r="I841" s="59" t="str">
        <f>IFERROR(VLOOKUP(D841,ITEM!A:B,2,0)&amp;" X"&amp;F841,"아이템값 없음")</f>
        <v>수호의 띠 X1</v>
      </c>
      <c r="J841" s="5" t="s">
        <v>234</v>
      </c>
      <c r="K841" s="147" t="s">
        <v>745</v>
      </c>
    </row>
    <row r="842" spans="1:11">
      <c r="A842" s="147">
        <f>100000+B842*ID규칙_보상_그룹_단위+C842*ID규칙_요일_단위+COUNTIFS($B$4:B842,B842,$C$4:C842,C842)</f>
        <v>102814</v>
      </c>
      <c r="B842" s="65">
        <v>28</v>
      </c>
      <c r="C842" s="147">
        <v>0</v>
      </c>
      <c r="D842" s="147">
        <v>106326</v>
      </c>
      <c r="E842" s="147">
        <f>COUNTIF($B$4:B842,B842)</f>
        <v>14</v>
      </c>
      <c r="F842" s="147">
        <v>1</v>
      </c>
      <c r="G842" s="147">
        <v>108</v>
      </c>
      <c r="H842" s="147">
        <v>250</v>
      </c>
      <c r="I842" s="59" t="str">
        <f>IFERROR(VLOOKUP(D842,ITEM!A:B,2,0)&amp;" X"&amp;F842,"아이템값 없음")</f>
        <v>노름꾼의 브로치 X1</v>
      </c>
      <c r="J842" s="5" t="s">
        <v>234</v>
      </c>
      <c r="K842" s="147" t="s">
        <v>745</v>
      </c>
    </row>
    <row r="843" spans="1:11">
      <c r="A843" s="147">
        <f>100000+B843*ID규칙_보상_그룹_단위+C843*ID규칙_요일_단위+COUNTIFS($B$4:B843,B843,$C$4:C843,C843)</f>
        <v>102815</v>
      </c>
      <c r="B843" s="65">
        <v>28</v>
      </c>
      <c r="C843" s="147">
        <v>0</v>
      </c>
      <c r="D843" s="147">
        <v>107326</v>
      </c>
      <c r="E843" s="147">
        <f>COUNTIF($B$4:B843,B843)</f>
        <v>15</v>
      </c>
      <c r="F843" s="147">
        <v>1</v>
      </c>
      <c r="G843" s="147">
        <v>108</v>
      </c>
      <c r="H843" s="147">
        <v>250</v>
      </c>
      <c r="I843" s="59" t="str">
        <f>IFERROR(VLOOKUP(D843,ITEM!A:B,2,0)&amp;" X"&amp;F843,"아이템값 없음")</f>
        <v>노름꾼의 깃털장식 X1</v>
      </c>
      <c r="J843" s="5" t="s">
        <v>234</v>
      </c>
      <c r="K843" s="147" t="s">
        <v>745</v>
      </c>
    </row>
    <row r="844" spans="1:11">
      <c r="A844" s="147">
        <f>100000+B844*ID규칙_보상_그룹_단위+C844*ID규칙_요일_단위+COUNTIFS($B$4:B844,B844,$C$4:C844,C844)</f>
        <v>102816</v>
      </c>
      <c r="B844" s="65">
        <v>28</v>
      </c>
      <c r="C844" s="147">
        <v>0</v>
      </c>
      <c r="D844" s="147">
        <v>108326</v>
      </c>
      <c r="E844" s="147">
        <f>COUNTIF($B$4:B844,B844)</f>
        <v>16</v>
      </c>
      <c r="F844" s="147">
        <v>1</v>
      </c>
      <c r="G844" s="147">
        <v>108</v>
      </c>
      <c r="H844" s="147">
        <v>250</v>
      </c>
      <c r="I844" s="59" t="str">
        <f>IFERROR(VLOOKUP(D844,ITEM!A:B,2,0)&amp;" X"&amp;F844,"아이템값 없음")</f>
        <v>노름꾼의 회중시계 X1</v>
      </c>
      <c r="J844" s="5" t="s">
        <v>234</v>
      </c>
      <c r="K844" s="147" t="s">
        <v>745</v>
      </c>
    </row>
    <row r="845" spans="1:11">
      <c r="A845" s="147">
        <f>100000+B845*ID규칙_보상_그룹_단위+C845*ID규칙_요일_단위+COUNTIFS($B$4:B845,B845,$C$4:C845,C845)</f>
        <v>102817</v>
      </c>
      <c r="B845" s="65">
        <v>28</v>
      </c>
      <c r="C845" s="147">
        <v>0</v>
      </c>
      <c r="D845" s="147">
        <v>109326</v>
      </c>
      <c r="E845" s="147">
        <f>COUNTIF($B$4:B845,B845)</f>
        <v>17</v>
      </c>
      <c r="F845" s="147">
        <v>1</v>
      </c>
      <c r="G845" s="147">
        <v>108</v>
      </c>
      <c r="H845" s="147">
        <v>250</v>
      </c>
      <c r="I845" s="59" t="str">
        <f>IFERROR(VLOOKUP(D845,ITEM!A:B,2,0)&amp;" X"&amp;F845,"아이템값 없음")</f>
        <v>노름꾼의 주사위 X1</v>
      </c>
      <c r="J845" s="5" t="s">
        <v>234</v>
      </c>
      <c r="K845" s="147" t="s">
        <v>745</v>
      </c>
    </row>
    <row r="846" spans="1:11">
      <c r="A846" s="147">
        <f>100000+B846*ID규칙_보상_그룹_단위+C846*ID규칙_요일_단위+COUNTIFS($B$4:B846,B846,$C$4:C846,C846)</f>
        <v>102818</v>
      </c>
      <c r="B846" s="65">
        <v>28</v>
      </c>
      <c r="C846" s="147">
        <v>0</v>
      </c>
      <c r="D846" s="147">
        <v>110326</v>
      </c>
      <c r="E846" s="147">
        <f>COUNTIF($B$4:B846,B846)</f>
        <v>18</v>
      </c>
      <c r="F846" s="147">
        <v>1</v>
      </c>
      <c r="G846" s="147">
        <v>108</v>
      </c>
      <c r="H846" s="147">
        <v>250</v>
      </c>
      <c r="I846" s="59" t="str">
        <f>IFERROR(VLOOKUP(D846,ITEM!A:B,2,0)&amp;" X"&amp;F846,"아이템값 없음")</f>
        <v>노름꾼의 귀걸이 X1</v>
      </c>
      <c r="J846" s="5" t="s">
        <v>234</v>
      </c>
      <c r="K846" s="147" t="s">
        <v>745</v>
      </c>
    </row>
    <row r="847" spans="1:11">
      <c r="A847" s="147">
        <f>100000+B847*ID규칙_보상_그룹_단위+C847*ID규칙_요일_단위+COUNTIFS($B$4:B847,B847,$C$4:C847,C847)</f>
        <v>102819</v>
      </c>
      <c r="B847" s="65">
        <v>28</v>
      </c>
      <c r="C847" s="147">
        <v>0</v>
      </c>
      <c r="D847" s="147">
        <v>106427</v>
      </c>
      <c r="E847" s="147">
        <f>COUNTIF($B$4:B847,B847)</f>
        <v>19</v>
      </c>
      <c r="F847" s="147">
        <v>1</v>
      </c>
      <c r="G847" s="147">
        <v>108</v>
      </c>
      <c r="H847" s="147">
        <v>250</v>
      </c>
      <c r="I847" s="59" t="str">
        <f>IFERROR(VLOOKUP(D847,ITEM!A:B,2,0)&amp;" X"&amp;F847,"아이템값 없음")</f>
        <v>노름꾼의 브로치 X1</v>
      </c>
      <c r="J847" s="5" t="s">
        <v>234</v>
      </c>
      <c r="K847" s="147" t="s">
        <v>745</v>
      </c>
    </row>
    <row r="848" spans="1:11">
      <c r="A848" s="147">
        <f>100000+B848*ID규칙_보상_그룹_단위+C848*ID규칙_요일_단위+COUNTIFS($B$4:B848,B848,$C$4:C848,C848)</f>
        <v>102820</v>
      </c>
      <c r="B848" s="65">
        <v>28</v>
      </c>
      <c r="C848" s="147">
        <v>0</v>
      </c>
      <c r="D848" s="147">
        <v>107427</v>
      </c>
      <c r="E848" s="147">
        <f>COUNTIF($B$4:B848,B848)</f>
        <v>20</v>
      </c>
      <c r="F848" s="147">
        <v>1</v>
      </c>
      <c r="G848" s="147">
        <v>108</v>
      </c>
      <c r="H848" s="147">
        <v>250</v>
      </c>
      <c r="I848" s="59" t="str">
        <f>IFERROR(VLOOKUP(D848,ITEM!A:B,2,0)&amp;" X"&amp;F848,"아이템값 없음")</f>
        <v>노름꾼의 깃털장식 X1</v>
      </c>
      <c r="J848" s="5" t="s">
        <v>234</v>
      </c>
      <c r="K848" s="147" t="s">
        <v>745</v>
      </c>
    </row>
    <row r="849" spans="1:11">
      <c r="A849" s="147">
        <f>100000+B849*ID규칙_보상_그룹_단위+C849*ID규칙_요일_단위+COUNTIFS($B$4:B849,B849,$C$4:C849,C849)</f>
        <v>102821</v>
      </c>
      <c r="B849" s="65">
        <v>28</v>
      </c>
      <c r="C849" s="147">
        <v>0</v>
      </c>
      <c r="D849" s="147">
        <v>108427</v>
      </c>
      <c r="E849" s="147">
        <f>COUNTIF($B$4:B849,B849)</f>
        <v>21</v>
      </c>
      <c r="F849" s="147">
        <v>1</v>
      </c>
      <c r="G849" s="147">
        <v>108</v>
      </c>
      <c r="H849" s="147">
        <v>250</v>
      </c>
      <c r="I849" s="59" t="str">
        <f>IFERROR(VLOOKUP(D849,ITEM!A:B,2,0)&amp;" X"&amp;F849,"아이템값 없음")</f>
        <v>노름꾼의 회중시계 X1</v>
      </c>
      <c r="J849" s="5" t="s">
        <v>234</v>
      </c>
      <c r="K849" s="147" t="s">
        <v>745</v>
      </c>
    </row>
    <row r="850" spans="1:11">
      <c r="A850" s="147">
        <f>100000+B850*ID규칙_보상_그룹_단위+C850*ID규칙_요일_단위+COUNTIFS($B$4:B850,B850,$C$4:C850,C850)</f>
        <v>102822</v>
      </c>
      <c r="B850" s="65">
        <v>28</v>
      </c>
      <c r="C850" s="147">
        <v>0</v>
      </c>
      <c r="D850" s="147">
        <v>109427</v>
      </c>
      <c r="E850" s="147">
        <f>COUNTIF($B$4:B850,B850)</f>
        <v>22</v>
      </c>
      <c r="F850" s="147">
        <v>1</v>
      </c>
      <c r="G850" s="147">
        <v>108</v>
      </c>
      <c r="H850" s="147">
        <v>250</v>
      </c>
      <c r="I850" s="59" t="str">
        <f>IFERROR(VLOOKUP(D850,ITEM!A:B,2,0)&amp;" X"&amp;F850,"아이템값 없음")</f>
        <v>노름꾼의 주사위 X1</v>
      </c>
      <c r="J850" s="5" t="s">
        <v>234</v>
      </c>
      <c r="K850" s="147" t="s">
        <v>745</v>
      </c>
    </row>
    <row r="851" spans="1:11">
      <c r="A851" s="147">
        <f>100000+B851*ID규칙_보상_그룹_단위+C851*ID규칙_요일_단위+COUNTIFS($B$4:B851,B851,$C$4:C851,C851)</f>
        <v>102823</v>
      </c>
      <c r="B851" s="65">
        <v>28</v>
      </c>
      <c r="C851" s="147">
        <v>0</v>
      </c>
      <c r="D851" s="147">
        <v>110427</v>
      </c>
      <c r="E851" s="147">
        <f>COUNTIF($B$4:B851,B851)</f>
        <v>23</v>
      </c>
      <c r="F851" s="147">
        <v>1</v>
      </c>
      <c r="G851" s="147">
        <v>108</v>
      </c>
      <c r="H851" s="147">
        <v>250</v>
      </c>
      <c r="I851" s="59" t="str">
        <f>IFERROR(VLOOKUP(D851,ITEM!A:B,2,0)&amp;" X"&amp;F851,"아이템값 없음")</f>
        <v>노름꾼의 귀걸이 X1</v>
      </c>
      <c r="J851" s="5" t="s">
        <v>234</v>
      </c>
      <c r="K851" s="147" t="s">
        <v>745</v>
      </c>
    </row>
    <row r="852" spans="1:11">
      <c r="A852" s="147">
        <f>100000+B852*ID규칙_보상_그룹_단위+C852*ID규칙_요일_단위+COUNTIFS($B$4:B852,B852,$C$4:C852,C852)</f>
        <v>102824</v>
      </c>
      <c r="B852" s="65">
        <v>28</v>
      </c>
      <c r="C852" s="147">
        <v>0</v>
      </c>
      <c r="D852" s="147">
        <v>106454</v>
      </c>
      <c r="E852" s="147">
        <f>COUNTIF($B$4:B852,B852)</f>
        <v>24</v>
      </c>
      <c r="F852" s="147">
        <v>1</v>
      </c>
      <c r="G852" s="147">
        <v>108</v>
      </c>
      <c r="H852" s="147">
        <v>250</v>
      </c>
      <c r="I852" s="59" t="str">
        <f>IFERROR(VLOOKUP(D852,ITEM!A:B,2,0)&amp;" X"&amp;F852,"아이템값 없음")</f>
        <v>눈보라를 견딘 그리움 X1</v>
      </c>
      <c r="J852" s="5" t="s">
        <v>234</v>
      </c>
      <c r="K852" s="147" t="s">
        <v>745</v>
      </c>
    </row>
    <row r="853" spans="1:11">
      <c r="A853" s="147">
        <f>100000+B853*ID규칙_보상_그룹_단위+C853*ID규칙_요일_단위+COUNTIFS($B$4:B853,B853,$C$4:C853,C853)</f>
        <v>102825</v>
      </c>
      <c r="B853" s="65">
        <v>28</v>
      </c>
      <c r="C853" s="147">
        <v>0</v>
      </c>
      <c r="D853" s="147">
        <v>107454</v>
      </c>
      <c r="E853" s="147">
        <f>COUNTIF($B$4:B853,B853)</f>
        <v>25</v>
      </c>
      <c r="F853" s="147">
        <v>1</v>
      </c>
      <c r="G853" s="147">
        <v>108</v>
      </c>
      <c r="H853" s="147">
        <v>250</v>
      </c>
      <c r="I853" s="59" t="str">
        <f>IFERROR(VLOOKUP(D853,ITEM!A:B,2,0)&amp;" X"&amp;F853,"아이템값 없음")</f>
        <v>얼음을 깨며 나아가는 집녑 X1</v>
      </c>
      <c r="J853" s="5" t="s">
        <v>234</v>
      </c>
      <c r="K853" s="147" t="s">
        <v>745</v>
      </c>
    </row>
    <row r="854" spans="1:11">
      <c r="A854" s="147">
        <f>100000+B854*ID규칙_보상_그룹_단위+C854*ID규칙_요일_단위+COUNTIFS($B$4:B854,B854,$C$4:C854,C854)</f>
        <v>102826</v>
      </c>
      <c r="B854" s="65">
        <v>28</v>
      </c>
      <c r="C854" s="147">
        <v>0</v>
      </c>
      <c r="D854" s="147">
        <v>108454</v>
      </c>
      <c r="E854" s="147">
        <f>COUNTIF($B$4:B854,B854)</f>
        <v>26</v>
      </c>
      <c r="F854" s="147">
        <v>1</v>
      </c>
      <c r="G854" s="147">
        <v>108</v>
      </c>
      <c r="H854" s="147">
        <v>250</v>
      </c>
      <c r="I854" s="59" t="str">
        <f>IFERROR(VLOOKUP(D854,ITEM!A:B,2,0)&amp;" X"&amp;F854,"아이템값 없음")</f>
        <v>눈 덮인 고향의 최후 X1</v>
      </c>
      <c r="J854" s="5" t="s">
        <v>234</v>
      </c>
      <c r="K854" s="147" t="s">
        <v>745</v>
      </c>
    </row>
    <row r="855" spans="1:11">
      <c r="A855" s="147">
        <f>100000+B855*ID규칙_보상_그룹_단위+C855*ID규칙_요일_단위+COUNTIFS($B$4:B855,B855,$C$4:C855,C855)</f>
        <v>102827</v>
      </c>
      <c r="B855" s="65">
        <v>28</v>
      </c>
      <c r="C855" s="147">
        <v>0</v>
      </c>
      <c r="D855" s="147">
        <v>109454</v>
      </c>
      <c r="E855" s="147">
        <f>COUNTIF($B$4:B855,B855)</f>
        <v>27</v>
      </c>
      <c r="F855" s="147">
        <v>1</v>
      </c>
      <c r="G855" s="147">
        <v>108</v>
      </c>
      <c r="H855" s="147">
        <v>250</v>
      </c>
      <c r="I855" s="59" t="str">
        <f>IFERROR(VLOOKUP(D855,ITEM!A:B,2,0)&amp;" X"&amp;F855,"아이템값 없음")</f>
        <v>서리를 감싼 기골 X1</v>
      </c>
      <c r="J855" s="5" t="s">
        <v>234</v>
      </c>
      <c r="K855" s="147" t="s">
        <v>745</v>
      </c>
    </row>
    <row r="856" spans="1:11">
      <c r="A856" s="147">
        <f>100000+B856*ID규칙_보상_그룹_단위+C856*ID규칙_요일_단위+COUNTIFS($B$4:B856,B856,$C$4:C856,C856)</f>
        <v>102828</v>
      </c>
      <c r="B856" s="65">
        <v>28</v>
      </c>
      <c r="C856" s="147">
        <v>0</v>
      </c>
      <c r="D856" s="147">
        <v>110462</v>
      </c>
      <c r="E856" s="147">
        <f>COUNTIF($B$4:B856,B856)</f>
        <v>28</v>
      </c>
      <c r="F856" s="147">
        <v>1</v>
      </c>
      <c r="G856" s="147">
        <v>108</v>
      </c>
      <c r="H856" s="147">
        <v>250</v>
      </c>
      <c r="I856" s="59" t="str">
        <f>IFERROR(VLOOKUP(D856,ITEM!A:B,2,0)&amp;" X"&amp;F856,"아이템값 없음")</f>
        <v>빙설을 밟는 소리 X1</v>
      </c>
      <c r="J856" s="5" t="s">
        <v>234</v>
      </c>
      <c r="K856" s="147" t="s">
        <v>745</v>
      </c>
    </row>
    <row r="857" spans="1:11">
      <c r="A857" s="147">
        <f>100000+B857*ID규칙_보상_그룹_단위+C857*ID규칙_요일_단위+COUNTIFS($B$4:B857,B857,$C$4:C857,C857)</f>
        <v>102829</v>
      </c>
      <c r="B857" s="65">
        <v>28</v>
      </c>
      <c r="C857" s="147">
        <v>0</v>
      </c>
      <c r="D857" s="147">
        <v>106555</v>
      </c>
      <c r="E857" s="147">
        <f>COUNTIF($B$4:B857,B857)</f>
        <v>29</v>
      </c>
      <c r="F857" s="147">
        <v>1</v>
      </c>
      <c r="G857" s="147">
        <v>108</v>
      </c>
      <c r="H857" s="147">
        <v>250</v>
      </c>
      <c r="I857" s="59" t="str">
        <f>IFERROR(VLOOKUP(D857,ITEM!A:B,2,0)&amp;" X"&amp;F857,"아이템값 없음")</f>
        <v>눈보라를 견딘 그리움 X1</v>
      </c>
      <c r="J857" s="5" t="s">
        <v>234</v>
      </c>
      <c r="K857" s="147" t="s">
        <v>745</v>
      </c>
    </row>
    <row r="858" spans="1:11">
      <c r="A858" s="147">
        <f>100000+B858*ID규칙_보상_그룹_단위+C858*ID규칙_요일_단위+COUNTIFS($B$4:B858,B858,$C$4:C858,C858)</f>
        <v>102830</v>
      </c>
      <c r="B858" s="65">
        <v>28</v>
      </c>
      <c r="C858" s="147">
        <v>0</v>
      </c>
      <c r="D858" s="147">
        <v>107555</v>
      </c>
      <c r="E858" s="147">
        <f>COUNTIF($B$4:B858,B858)</f>
        <v>30</v>
      </c>
      <c r="F858" s="147">
        <v>1</v>
      </c>
      <c r="G858" s="147">
        <v>108</v>
      </c>
      <c r="H858" s="147">
        <v>250</v>
      </c>
      <c r="I858" s="59" t="str">
        <f>IFERROR(VLOOKUP(D858,ITEM!A:B,2,0)&amp;" X"&amp;F858,"아이템값 없음")</f>
        <v>얼음을 깨며 나아가는 집녑 X1</v>
      </c>
      <c r="J858" s="5" t="s">
        <v>234</v>
      </c>
      <c r="K858" s="147" t="s">
        <v>745</v>
      </c>
    </row>
    <row r="859" spans="1:11">
      <c r="A859" s="147">
        <f>100000+B859*ID규칙_보상_그룹_단위+C859*ID규칙_요일_단위+COUNTIFS($B$4:B859,B859,$C$4:C859,C859)</f>
        <v>102831</v>
      </c>
      <c r="B859" s="65">
        <v>28</v>
      </c>
      <c r="C859" s="147">
        <v>0</v>
      </c>
      <c r="D859" s="147">
        <v>108555</v>
      </c>
      <c r="E859" s="147">
        <f>COUNTIF($B$4:B859,B859)</f>
        <v>31</v>
      </c>
      <c r="F859" s="147">
        <v>1</v>
      </c>
      <c r="G859" s="147">
        <v>108</v>
      </c>
      <c r="H859" s="147">
        <v>250</v>
      </c>
      <c r="I859" s="59" t="str">
        <f>IFERROR(VLOOKUP(D859,ITEM!A:B,2,0)&amp;" X"&amp;F859,"아이템값 없음")</f>
        <v>눈 덮인 고향의 최후 X1</v>
      </c>
      <c r="J859" s="5" t="s">
        <v>234</v>
      </c>
      <c r="K859" s="147" t="s">
        <v>745</v>
      </c>
    </row>
    <row r="860" spans="1:11">
      <c r="A860" s="147">
        <f>100000+B860*ID규칙_보상_그룹_단위+C860*ID규칙_요일_단위+COUNTIFS($B$4:B860,B860,$C$4:C860,C860)</f>
        <v>102832</v>
      </c>
      <c r="B860" s="65">
        <v>28</v>
      </c>
      <c r="C860" s="147">
        <v>0</v>
      </c>
      <c r="D860" s="147">
        <v>109555</v>
      </c>
      <c r="E860" s="147">
        <f>COUNTIF($B$4:B860,B860)</f>
        <v>32</v>
      </c>
      <c r="F860" s="147">
        <v>1</v>
      </c>
      <c r="G860" s="147">
        <v>108</v>
      </c>
      <c r="H860" s="147">
        <v>250</v>
      </c>
      <c r="I860" s="59" t="str">
        <f>IFERROR(VLOOKUP(D860,ITEM!A:B,2,0)&amp;" X"&amp;F860,"아이템값 없음")</f>
        <v>서리를 감싼 기골 X1</v>
      </c>
      <c r="J860" s="5" t="s">
        <v>234</v>
      </c>
      <c r="K860" s="147" t="s">
        <v>745</v>
      </c>
    </row>
    <row r="861" spans="1:11">
      <c r="A861" s="147">
        <f>100000+B861*ID규칙_보상_그룹_단위+C861*ID규칙_요일_단위+COUNTIFS($B$4:B861,B861,$C$4:C861,C861)</f>
        <v>102833</v>
      </c>
      <c r="B861" s="65">
        <v>28</v>
      </c>
      <c r="C861" s="147">
        <v>0</v>
      </c>
      <c r="D861" s="147">
        <v>110563</v>
      </c>
      <c r="E861" s="147">
        <f>COUNTIF($B$4:B861,B861)</f>
        <v>33</v>
      </c>
      <c r="F861" s="147">
        <v>1</v>
      </c>
      <c r="G861" s="147">
        <v>108</v>
      </c>
      <c r="H861" s="147">
        <v>250</v>
      </c>
      <c r="I861" s="59" t="str">
        <f>IFERROR(VLOOKUP(D861,ITEM!A:B,2,0)&amp;" X"&amp;F861,"아이템값 없음")</f>
        <v>빙설을 밟는 소리 X1</v>
      </c>
      <c r="J861" s="5" t="s">
        <v>234</v>
      </c>
      <c r="K861" s="147" t="s">
        <v>745</v>
      </c>
    </row>
    <row r="862" spans="1:11">
      <c r="A862" s="147">
        <f>100000+B862*ID규칙_보상_그룹_단위+C862*ID규칙_요일_단위+COUNTIFS($B$4:B862,B862,$C$4:C862,C862)</f>
        <v>102834</v>
      </c>
      <c r="B862" s="65">
        <v>28</v>
      </c>
      <c r="C862" s="147">
        <v>0</v>
      </c>
      <c r="D862" s="147">
        <v>106456</v>
      </c>
      <c r="E862" s="147">
        <f>COUNTIF($B$4:B862,B862)</f>
        <v>34</v>
      </c>
      <c r="F862" s="147">
        <v>1</v>
      </c>
      <c r="G862" s="147">
        <v>108</v>
      </c>
      <c r="H862" s="147">
        <v>250</v>
      </c>
      <c r="I862" s="59" t="str">
        <f>IFERROR(VLOOKUP(D862,ITEM!A:B,2,0)&amp;" X"&amp;F862,"아이템값 없음")</f>
        <v>도금 브로치 X1</v>
      </c>
      <c r="J862" s="5" t="s">
        <v>234</v>
      </c>
      <c r="K862" s="147" t="s">
        <v>745</v>
      </c>
    </row>
    <row r="863" spans="1:11">
      <c r="A863" s="147">
        <f>100000+B863*ID규칙_보상_그룹_단위+C863*ID규칙_요일_단위+COUNTIFS($B$4:B863,B863,$C$4:C863,C863)</f>
        <v>102835</v>
      </c>
      <c r="B863" s="65">
        <v>28</v>
      </c>
      <c r="C863" s="147">
        <v>0</v>
      </c>
      <c r="D863" s="147">
        <v>107456</v>
      </c>
      <c r="E863" s="147">
        <f>COUNTIF($B$4:B863,B863)</f>
        <v>35</v>
      </c>
      <c r="F863" s="147">
        <v>1</v>
      </c>
      <c r="G863" s="147">
        <v>108</v>
      </c>
      <c r="H863" s="147">
        <v>250</v>
      </c>
      <c r="I863" s="59" t="str">
        <f>IFERROR(VLOOKUP(D863,ITEM!A:B,2,0)&amp;" X"&amp;F863,"아이템값 없음")</f>
        <v>추억의 바람 X1</v>
      </c>
      <c r="J863" s="5" t="s">
        <v>234</v>
      </c>
      <c r="K863" s="147" t="s">
        <v>745</v>
      </c>
    </row>
    <row r="864" spans="1:11">
      <c r="A864" s="147">
        <f>100000+B864*ID규칙_보상_그룹_단위+C864*ID규칙_요일_단위+COUNTIFS($B$4:B864,B864,$C$4:C864,C864)</f>
        <v>102836</v>
      </c>
      <c r="B864" s="65">
        <v>28</v>
      </c>
      <c r="C864" s="147">
        <v>0</v>
      </c>
      <c r="D864" s="147">
        <v>108456</v>
      </c>
      <c r="E864" s="147">
        <f>COUNTIF($B$4:B864,B864)</f>
        <v>36</v>
      </c>
      <c r="F864" s="147">
        <v>1</v>
      </c>
      <c r="G864" s="147">
        <v>108</v>
      </c>
      <c r="H864" s="147">
        <v>250</v>
      </c>
      <c r="I864" s="59" t="str">
        <f>IFERROR(VLOOKUP(D864,ITEM!A:B,2,0)&amp;" X"&amp;F864,"아이템값 없음")</f>
        <v>단단한 구리 나침반 X1</v>
      </c>
      <c r="J864" s="5" t="s">
        <v>234</v>
      </c>
      <c r="K864" s="147" t="s">
        <v>745</v>
      </c>
    </row>
    <row r="865" spans="1:11">
      <c r="A865" s="147">
        <f>100000+B865*ID규칙_보상_그룹_단위+C865*ID규칙_요일_단위+COUNTIFS($B$4:B865,B865,$C$4:C865,C865)</f>
        <v>102837</v>
      </c>
      <c r="B865" s="65">
        <v>28</v>
      </c>
      <c r="C865" s="147">
        <v>0</v>
      </c>
      <c r="D865" s="147">
        <v>109456</v>
      </c>
      <c r="E865" s="147">
        <f>COUNTIF($B$4:B865,B865)</f>
        <v>37</v>
      </c>
      <c r="F865" s="147">
        <v>1</v>
      </c>
      <c r="G865" s="147">
        <v>108</v>
      </c>
      <c r="H865" s="147">
        <v>250</v>
      </c>
      <c r="I865" s="59" t="str">
        <f>IFERROR(VLOOKUP(D865,ITEM!A:B,2,0)&amp;" X"&amp;F865,"아이템값 없음")</f>
        <v>해연의 잔 X1</v>
      </c>
      <c r="J865" s="5" t="s">
        <v>234</v>
      </c>
      <c r="K865" s="147" t="s">
        <v>745</v>
      </c>
    </row>
    <row r="866" spans="1:11">
      <c r="A866" s="147">
        <f>100000+B866*ID규칙_보상_그룹_단위+C866*ID규칙_요일_단위+COUNTIFS($B$4:B866,B866,$C$4:C866,C866)</f>
        <v>102838</v>
      </c>
      <c r="B866" s="65">
        <v>28</v>
      </c>
      <c r="C866" s="147">
        <v>0</v>
      </c>
      <c r="D866" s="147">
        <v>110464</v>
      </c>
      <c r="E866" s="147">
        <f>COUNTIF($B$4:B866,B866)</f>
        <v>38</v>
      </c>
      <c r="F866" s="147">
        <v>1</v>
      </c>
      <c r="G866" s="147">
        <v>108</v>
      </c>
      <c r="H866" s="147">
        <v>250</v>
      </c>
      <c r="I866" s="59" t="str">
        <f>IFERROR(VLOOKUP(D866,ITEM!A:B,2,0)&amp;" X"&amp;F866,"아이템값 없음")</f>
        <v>술로 얼룩진 수병모 X1</v>
      </c>
      <c r="J866" s="5" t="s">
        <v>234</v>
      </c>
      <c r="K866" s="147" t="s">
        <v>745</v>
      </c>
    </row>
    <row r="867" spans="1:11">
      <c r="A867" s="147">
        <f>100000+B867*ID규칙_보상_그룹_단위+C867*ID규칙_요일_단위+COUNTIFS($B$4:B867,B867,$C$4:C867,C867)</f>
        <v>102839</v>
      </c>
      <c r="B867" s="65">
        <v>28</v>
      </c>
      <c r="C867" s="147">
        <v>0</v>
      </c>
      <c r="D867" s="147">
        <v>106557</v>
      </c>
      <c r="E867" s="147">
        <f>COUNTIF($B$4:B867,B867)</f>
        <v>39</v>
      </c>
      <c r="F867" s="147">
        <v>1</v>
      </c>
      <c r="G867" s="147">
        <v>108</v>
      </c>
      <c r="H867" s="147">
        <v>250</v>
      </c>
      <c r="I867" s="59" t="str">
        <f>IFERROR(VLOOKUP(D867,ITEM!A:B,2,0)&amp;" X"&amp;F867,"아이템값 없음")</f>
        <v>도금 브로치 X1</v>
      </c>
      <c r="J867" s="5" t="s">
        <v>234</v>
      </c>
      <c r="K867" s="147" t="s">
        <v>745</v>
      </c>
    </row>
    <row r="868" spans="1:11">
      <c r="A868" s="147">
        <f>100000+B868*ID규칙_보상_그룹_단위+C868*ID규칙_요일_단위+COUNTIFS($B$4:B868,B868,$C$4:C868,C868)</f>
        <v>102840</v>
      </c>
      <c r="B868" s="65">
        <v>28</v>
      </c>
      <c r="C868" s="147">
        <v>0</v>
      </c>
      <c r="D868" s="147">
        <v>107557</v>
      </c>
      <c r="E868" s="147">
        <f>COUNTIF($B$4:B868,B868)</f>
        <v>40</v>
      </c>
      <c r="F868" s="147">
        <v>1</v>
      </c>
      <c r="G868" s="147">
        <v>108</v>
      </c>
      <c r="H868" s="147">
        <v>250</v>
      </c>
      <c r="I868" s="59" t="str">
        <f>IFERROR(VLOOKUP(D868,ITEM!A:B,2,0)&amp;" X"&amp;F868,"아이템값 없음")</f>
        <v>추억의 바람 X1</v>
      </c>
      <c r="J868" s="5" t="s">
        <v>234</v>
      </c>
      <c r="K868" s="147" t="s">
        <v>745</v>
      </c>
    </row>
    <row r="869" spans="1:11">
      <c r="A869" s="147">
        <f>100000+B869*ID규칙_보상_그룹_단위+C869*ID규칙_요일_단위+COUNTIFS($B$4:B869,B869,$C$4:C869,C869)</f>
        <v>102841</v>
      </c>
      <c r="B869" s="65">
        <v>28</v>
      </c>
      <c r="C869" s="147">
        <v>0</v>
      </c>
      <c r="D869" s="147">
        <v>108557</v>
      </c>
      <c r="E869" s="147">
        <f>COUNTIF($B$4:B869,B869)</f>
        <v>41</v>
      </c>
      <c r="F869" s="147">
        <v>1</v>
      </c>
      <c r="G869" s="147">
        <v>108</v>
      </c>
      <c r="H869" s="147">
        <v>250</v>
      </c>
      <c r="I869" s="59" t="str">
        <f>IFERROR(VLOOKUP(D869,ITEM!A:B,2,0)&amp;" X"&amp;F869,"아이템값 없음")</f>
        <v>단단한 구리 나침반 X1</v>
      </c>
      <c r="J869" s="5" t="s">
        <v>234</v>
      </c>
      <c r="K869" s="147" t="s">
        <v>745</v>
      </c>
    </row>
    <row r="870" spans="1:11">
      <c r="A870" s="147">
        <f>100000+B870*ID규칙_보상_그룹_단위+C870*ID규칙_요일_단위+COUNTIFS($B$4:B870,B870,$C$4:C870,C870)</f>
        <v>102842</v>
      </c>
      <c r="B870" s="65">
        <v>28</v>
      </c>
      <c r="C870" s="147">
        <v>0</v>
      </c>
      <c r="D870" s="147">
        <v>109557</v>
      </c>
      <c r="E870" s="147">
        <f>COUNTIF($B$4:B870,B870)</f>
        <v>42</v>
      </c>
      <c r="F870" s="147">
        <v>1</v>
      </c>
      <c r="G870" s="147">
        <v>108</v>
      </c>
      <c r="H870" s="147">
        <v>250</v>
      </c>
      <c r="I870" s="59" t="str">
        <f>IFERROR(VLOOKUP(D870,ITEM!A:B,2,0)&amp;" X"&amp;F870,"아이템값 없음")</f>
        <v>해연의 잔 X1</v>
      </c>
      <c r="J870" s="5" t="s">
        <v>234</v>
      </c>
      <c r="K870" s="147" t="s">
        <v>745</v>
      </c>
    </row>
    <row r="871" spans="1:11">
      <c r="A871" s="147">
        <f>100000+B871*ID규칙_보상_그룹_단위+C871*ID규칙_요일_단위+COUNTIFS($B$4:B871,B871,$C$4:C871,C871)</f>
        <v>102843</v>
      </c>
      <c r="B871" s="65">
        <v>28</v>
      </c>
      <c r="C871" s="147">
        <v>0</v>
      </c>
      <c r="D871" s="147">
        <v>110565</v>
      </c>
      <c r="E871" s="147">
        <f>COUNTIF($B$4:B871,B871)</f>
        <v>43</v>
      </c>
      <c r="F871" s="147">
        <v>1</v>
      </c>
      <c r="G871" s="147">
        <v>108</v>
      </c>
      <c r="H871" s="147">
        <v>250</v>
      </c>
      <c r="I871" s="59" t="str">
        <f>IFERROR(VLOOKUP(D871,ITEM!A:B,2,0)&amp;" X"&amp;F871,"아이템값 없음")</f>
        <v>술로 얼룩진 수병모 X1</v>
      </c>
      <c r="J871" s="5" t="s">
        <v>234</v>
      </c>
      <c r="K871" s="147" t="s">
        <v>745</v>
      </c>
    </row>
    <row r="872" spans="1:11">
      <c r="A872" s="147">
        <f>100000+B872*ID규칙_보상_그룹_단위+C872*ID규칙_요일_단위+COUNTIFS($B$4:B872,B872,$C$4:C872,C872)</f>
        <v>102901</v>
      </c>
      <c r="B872" s="65">
        <v>29</v>
      </c>
      <c r="C872" s="147">
        <v>0</v>
      </c>
      <c r="D872" s="147">
        <v>103301</v>
      </c>
      <c r="E872" s="147">
        <f>COUNTIF($B$4:B872,B872)</f>
        <v>1</v>
      </c>
      <c r="F872" s="147">
        <v>100</v>
      </c>
      <c r="G872" s="147">
        <v>109</v>
      </c>
      <c r="H872" s="147">
        <v>10000</v>
      </c>
      <c r="I872" s="59" t="str">
        <f>IFERROR(VLOOKUP(D872,ITEM!A:B,2,0)&amp;" X"&amp;F872,"아이템값 없음")</f>
        <v>모라 X100</v>
      </c>
      <c r="J872" s="5" t="s">
        <v>237</v>
      </c>
      <c r="K872" s="147" t="s">
        <v>745</v>
      </c>
    </row>
    <row r="873" spans="1:11">
      <c r="A873" s="147">
        <f>100000+B873*ID규칙_보상_그룹_단위+C873*ID규칙_요일_단위+COUNTIFS($B$4:B873,B873,$C$4:C873,C873)</f>
        <v>102902</v>
      </c>
      <c r="B873" s="65">
        <v>29</v>
      </c>
      <c r="C873" s="147">
        <v>0</v>
      </c>
      <c r="D873" s="147">
        <v>102301</v>
      </c>
      <c r="E873" s="147">
        <f>COUNTIF($B$4:B873,B873)</f>
        <v>2</v>
      </c>
      <c r="F873" s="147">
        <v>2525</v>
      </c>
      <c r="G873" s="147">
        <v>110</v>
      </c>
      <c r="H873" s="147">
        <v>10000</v>
      </c>
      <c r="I873" s="59" t="str">
        <f>IFERROR(VLOOKUP(D873,ITEM!A:B,2,0)&amp;" X"&amp;F873,"아이템값 없음")</f>
        <v>모험 경력 X2525</v>
      </c>
      <c r="J873" s="5" t="s">
        <v>237</v>
      </c>
      <c r="K873" s="147" t="s">
        <v>745</v>
      </c>
    </row>
    <row r="874" spans="1:11">
      <c r="A874" s="147">
        <f>100000+B874*ID규칙_보상_그룹_단위+C874*ID규칙_요일_단위+COUNTIFS($B$4:B874,B874,$C$4:C874,C874)</f>
        <v>102903</v>
      </c>
      <c r="B874" s="65">
        <v>29</v>
      </c>
      <c r="C874" s="147">
        <v>0</v>
      </c>
      <c r="D874" s="147">
        <v>105301</v>
      </c>
      <c r="E874" s="147">
        <f>COUNTIF($B$4:B874,B874)</f>
        <v>3</v>
      </c>
      <c r="F874" s="147">
        <v>20</v>
      </c>
      <c r="G874" s="147">
        <v>111</v>
      </c>
      <c r="H874" s="147">
        <v>10000</v>
      </c>
      <c r="I874" s="59" t="str">
        <f>IFERROR(VLOOKUP(D874,ITEM!A:B,2,0)&amp;" X"&amp;F874,"아이템값 없음")</f>
        <v>호감도 경험치 X20</v>
      </c>
      <c r="J874" s="5" t="s">
        <v>237</v>
      </c>
      <c r="K874" s="147" t="s">
        <v>745</v>
      </c>
    </row>
    <row r="875" spans="1:11">
      <c r="A875" s="147">
        <f>100000+B875*ID규칙_보상_그룹_단위+C875*ID규칙_요일_단위+COUNTIFS($B$4:B875,B875,$C$4:C875,C875)</f>
        <v>102904</v>
      </c>
      <c r="B875" s="65">
        <v>29</v>
      </c>
      <c r="C875" s="147">
        <v>0</v>
      </c>
      <c r="D875" s="147">
        <v>106320</v>
      </c>
      <c r="E875" s="147">
        <f>COUNTIF($B$4:B875,B875)</f>
        <v>4</v>
      </c>
      <c r="F875" s="147">
        <v>1</v>
      </c>
      <c r="G875" s="147">
        <v>112</v>
      </c>
      <c r="H875" s="147">
        <v>250</v>
      </c>
      <c r="I875" s="59" t="str">
        <f>IFERROR(VLOOKUP(D875,ITEM!A:B,2,0)&amp;" X"&amp;F875,"아이템값 없음")</f>
        <v>수호의 꽃 X1</v>
      </c>
      <c r="J875" s="5" t="s">
        <v>237</v>
      </c>
      <c r="K875" s="147" t="s">
        <v>745</v>
      </c>
    </row>
    <row r="876" spans="1:11">
      <c r="A876" s="147">
        <f>100000+B876*ID규칙_보상_그룹_단위+C876*ID규칙_요일_단위+COUNTIFS($B$4:B876,B876,$C$4:C876,C876)</f>
        <v>102905</v>
      </c>
      <c r="B876" s="65">
        <v>29</v>
      </c>
      <c r="C876" s="147">
        <v>0</v>
      </c>
      <c r="D876" s="147">
        <v>107320</v>
      </c>
      <c r="E876" s="147">
        <f>COUNTIF($B$4:B876,B876)</f>
        <v>5</v>
      </c>
      <c r="F876" s="147">
        <v>1</v>
      </c>
      <c r="G876" s="147">
        <v>112</v>
      </c>
      <c r="H876" s="147">
        <v>250</v>
      </c>
      <c r="I876" s="59" t="str">
        <f>IFERROR(VLOOKUP(D876,ITEM!A:B,2,0)&amp;" X"&amp;F876,"아이템값 없음")</f>
        <v>수호의 인장 X1</v>
      </c>
      <c r="J876" s="5" t="s">
        <v>237</v>
      </c>
      <c r="K876" s="147" t="s">
        <v>745</v>
      </c>
    </row>
    <row r="877" spans="1:11">
      <c r="A877" s="147">
        <f>100000+B877*ID규칙_보상_그룹_단위+C877*ID규칙_요일_단위+COUNTIFS($B$4:B877,B877,$C$4:C877,C877)</f>
        <v>102906</v>
      </c>
      <c r="B877" s="65">
        <v>29</v>
      </c>
      <c r="C877" s="147">
        <v>0</v>
      </c>
      <c r="D877" s="147">
        <v>108320</v>
      </c>
      <c r="E877" s="147">
        <f>COUNTIF($B$4:B877,B877)</f>
        <v>6</v>
      </c>
      <c r="F877" s="147">
        <v>1</v>
      </c>
      <c r="G877" s="147">
        <v>112</v>
      </c>
      <c r="H877" s="147">
        <v>250</v>
      </c>
      <c r="I877" s="59" t="str">
        <f>IFERROR(VLOOKUP(D877,ITEM!A:B,2,0)&amp;" X"&amp;F877,"아이템값 없음")</f>
        <v>수호의 탁상시계 X1</v>
      </c>
      <c r="J877" s="5" t="s">
        <v>237</v>
      </c>
      <c r="K877" s="147" t="s">
        <v>745</v>
      </c>
    </row>
    <row r="878" spans="1:11">
      <c r="A878" s="147">
        <f>100000+B878*ID규칙_보상_그룹_단위+C878*ID규칙_요일_단위+COUNTIFS($B$4:B878,B878,$C$4:C878,C878)</f>
        <v>102907</v>
      </c>
      <c r="B878" s="65">
        <v>29</v>
      </c>
      <c r="C878" s="147">
        <v>0</v>
      </c>
      <c r="D878" s="147">
        <v>109320</v>
      </c>
      <c r="E878" s="147">
        <f>COUNTIF($B$4:B878,B878)</f>
        <v>7</v>
      </c>
      <c r="F878" s="147">
        <v>1</v>
      </c>
      <c r="G878" s="147">
        <v>112</v>
      </c>
      <c r="H878" s="147">
        <v>250</v>
      </c>
      <c r="I878" s="59" t="str">
        <f>IFERROR(VLOOKUP(D878,ITEM!A:B,2,0)&amp;" X"&amp;F878,"아이템값 없음")</f>
        <v>수호의 잔 X1</v>
      </c>
      <c r="J878" s="5" t="s">
        <v>237</v>
      </c>
      <c r="K878" s="147" t="s">
        <v>745</v>
      </c>
    </row>
    <row r="879" spans="1:11">
      <c r="A879" s="147">
        <f>100000+B879*ID규칙_보상_그룹_단위+C879*ID규칙_요일_단위+COUNTIFS($B$4:B879,B879,$C$4:C879,C879)</f>
        <v>102908</v>
      </c>
      <c r="B879" s="65">
        <v>29</v>
      </c>
      <c r="C879" s="147">
        <v>0</v>
      </c>
      <c r="D879" s="147">
        <v>110320</v>
      </c>
      <c r="E879" s="147">
        <f>COUNTIF($B$4:B879,B879)</f>
        <v>8</v>
      </c>
      <c r="F879" s="147">
        <v>1</v>
      </c>
      <c r="G879" s="147">
        <v>112</v>
      </c>
      <c r="H879" s="147">
        <v>250</v>
      </c>
      <c r="I879" s="59" t="str">
        <f>IFERROR(VLOOKUP(D879,ITEM!A:B,2,0)&amp;" X"&amp;F879,"아이템값 없음")</f>
        <v>수호의 띠 X1</v>
      </c>
      <c r="J879" s="5" t="s">
        <v>237</v>
      </c>
      <c r="K879" s="147" t="s">
        <v>745</v>
      </c>
    </row>
    <row r="880" spans="1:11">
      <c r="A880" s="147">
        <f>100000+B880*ID규칙_보상_그룹_단위+C880*ID규칙_요일_단위+COUNTIFS($B$4:B880,B880,$C$4:C880,C880)</f>
        <v>102909</v>
      </c>
      <c r="B880" s="65">
        <v>29</v>
      </c>
      <c r="C880" s="147">
        <v>0</v>
      </c>
      <c r="D880" s="147">
        <v>106421</v>
      </c>
      <c r="E880" s="147">
        <f>COUNTIF($B$4:B880,B880)</f>
        <v>9</v>
      </c>
      <c r="F880" s="147">
        <v>1</v>
      </c>
      <c r="G880" s="147">
        <v>112</v>
      </c>
      <c r="H880" s="147">
        <v>250</v>
      </c>
      <c r="I880" s="59" t="str">
        <f>IFERROR(VLOOKUP(D880,ITEM!A:B,2,0)&amp;" X"&amp;F880,"아이템값 없음")</f>
        <v>수호의 꽃 X1</v>
      </c>
      <c r="J880" s="5" t="s">
        <v>237</v>
      </c>
      <c r="K880" s="147" t="s">
        <v>745</v>
      </c>
    </row>
    <row r="881" spans="1:11">
      <c r="A881" s="147">
        <f>100000+B881*ID규칙_보상_그룹_단위+C881*ID규칙_요일_단위+COUNTIFS($B$4:B881,B881,$C$4:C881,C881)</f>
        <v>102910</v>
      </c>
      <c r="B881" s="65">
        <v>29</v>
      </c>
      <c r="C881" s="147">
        <v>0</v>
      </c>
      <c r="D881" s="147">
        <v>107421</v>
      </c>
      <c r="E881" s="147">
        <f>COUNTIF($B$4:B881,B881)</f>
        <v>10</v>
      </c>
      <c r="F881" s="147">
        <v>1</v>
      </c>
      <c r="G881" s="147">
        <v>112</v>
      </c>
      <c r="H881" s="147">
        <v>250</v>
      </c>
      <c r="I881" s="59" t="str">
        <f>IFERROR(VLOOKUP(D881,ITEM!A:B,2,0)&amp;" X"&amp;F881,"아이템값 없음")</f>
        <v>수호의 인장 X1</v>
      </c>
      <c r="J881" s="5" t="s">
        <v>237</v>
      </c>
      <c r="K881" s="147" t="s">
        <v>745</v>
      </c>
    </row>
    <row r="882" spans="1:11">
      <c r="A882" s="147">
        <f>100000+B882*ID규칙_보상_그룹_단위+C882*ID규칙_요일_단위+COUNTIFS($B$4:B882,B882,$C$4:C882,C882)</f>
        <v>102911</v>
      </c>
      <c r="B882" s="65">
        <v>29</v>
      </c>
      <c r="C882" s="147">
        <v>0</v>
      </c>
      <c r="D882" s="147">
        <v>108421</v>
      </c>
      <c r="E882" s="147">
        <f>COUNTIF($B$4:B882,B882)</f>
        <v>11</v>
      </c>
      <c r="F882" s="147">
        <v>1</v>
      </c>
      <c r="G882" s="147">
        <v>112</v>
      </c>
      <c r="H882" s="147">
        <v>250</v>
      </c>
      <c r="I882" s="59" t="str">
        <f>IFERROR(VLOOKUP(D882,ITEM!A:B,2,0)&amp;" X"&amp;F882,"아이템값 없음")</f>
        <v>수호의 탁상시계 X1</v>
      </c>
      <c r="J882" s="5" t="s">
        <v>237</v>
      </c>
      <c r="K882" s="147" t="s">
        <v>745</v>
      </c>
    </row>
    <row r="883" spans="1:11">
      <c r="A883" s="147">
        <f>100000+B883*ID규칙_보상_그룹_단위+C883*ID규칙_요일_단위+COUNTIFS($B$4:B883,B883,$C$4:C883,C883)</f>
        <v>102912</v>
      </c>
      <c r="B883" s="65">
        <v>29</v>
      </c>
      <c r="C883" s="147">
        <v>0</v>
      </c>
      <c r="D883" s="147">
        <v>109421</v>
      </c>
      <c r="E883" s="147">
        <f>COUNTIF($B$4:B883,B883)</f>
        <v>12</v>
      </c>
      <c r="F883" s="147">
        <v>1</v>
      </c>
      <c r="G883" s="147">
        <v>112</v>
      </c>
      <c r="H883" s="147">
        <v>250</v>
      </c>
      <c r="I883" s="59" t="str">
        <f>IFERROR(VLOOKUP(D883,ITEM!A:B,2,0)&amp;" X"&amp;F883,"아이템값 없음")</f>
        <v>수호의 잔 X1</v>
      </c>
      <c r="J883" s="5" t="s">
        <v>237</v>
      </c>
      <c r="K883" s="147" t="s">
        <v>745</v>
      </c>
    </row>
    <row r="884" spans="1:11">
      <c r="A884" s="147">
        <f>100000+B884*ID규칙_보상_그룹_단위+C884*ID규칙_요일_단위+COUNTIFS($B$4:B884,B884,$C$4:C884,C884)</f>
        <v>102913</v>
      </c>
      <c r="B884" s="65">
        <v>29</v>
      </c>
      <c r="C884" s="147">
        <v>0</v>
      </c>
      <c r="D884" s="147">
        <v>110421</v>
      </c>
      <c r="E884" s="147">
        <f>COUNTIF($B$4:B884,B884)</f>
        <v>13</v>
      </c>
      <c r="F884" s="147">
        <v>1</v>
      </c>
      <c r="G884" s="147">
        <v>112</v>
      </c>
      <c r="H884" s="147">
        <v>250</v>
      </c>
      <c r="I884" s="59" t="str">
        <f>IFERROR(VLOOKUP(D884,ITEM!A:B,2,0)&amp;" X"&amp;F884,"아이템값 없음")</f>
        <v>수호의 띠 X1</v>
      </c>
      <c r="J884" s="5" t="s">
        <v>237</v>
      </c>
      <c r="K884" s="147" t="s">
        <v>745</v>
      </c>
    </row>
    <row r="885" spans="1:11">
      <c r="A885" s="147">
        <f>100000+B885*ID규칙_보상_그룹_단위+C885*ID규칙_요일_단위+COUNTIFS($B$4:B885,B885,$C$4:C885,C885)</f>
        <v>102914</v>
      </c>
      <c r="B885" s="65">
        <v>29</v>
      </c>
      <c r="C885" s="147">
        <v>0</v>
      </c>
      <c r="D885" s="147">
        <v>106326</v>
      </c>
      <c r="E885" s="147">
        <f>COUNTIF($B$4:B885,B885)</f>
        <v>14</v>
      </c>
      <c r="F885" s="147">
        <v>1</v>
      </c>
      <c r="G885" s="147">
        <v>112</v>
      </c>
      <c r="H885" s="147">
        <v>250</v>
      </c>
      <c r="I885" s="59" t="str">
        <f>IFERROR(VLOOKUP(D885,ITEM!A:B,2,0)&amp;" X"&amp;F885,"아이템값 없음")</f>
        <v>노름꾼의 브로치 X1</v>
      </c>
      <c r="J885" s="5" t="s">
        <v>237</v>
      </c>
      <c r="K885" s="147" t="s">
        <v>745</v>
      </c>
    </row>
    <row r="886" spans="1:11">
      <c r="A886" s="147">
        <f>100000+B886*ID규칙_보상_그룹_단위+C886*ID규칙_요일_단위+COUNTIFS($B$4:B886,B886,$C$4:C886,C886)</f>
        <v>102915</v>
      </c>
      <c r="B886" s="65">
        <v>29</v>
      </c>
      <c r="C886" s="147">
        <v>0</v>
      </c>
      <c r="D886" s="147">
        <v>107326</v>
      </c>
      <c r="E886" s="147">
        <f>COUNTIF($B$4:B886,B886)</f>
        <v>15</v>
      </c>
      <c r="F886" s="147">
        <v>1</v>
      </c>
      <c r="G886" s="147">
        <v>112</v>
      </c>
      <c r="H886" s="147">
        <v>250</v>
      </c>
      <c r="I886" s="59" t="str">
        <f>IFERROR(VLOOKUP(D886,ITEM!A:B,2,0)&amp;" X"&amp;F886,"아이템값 없음")</f>
        <v>노름꾼의 깃털장식 X1</v>
      </c>
      <c r="J886" s="5" t="s">
        <v>237</v>
      </c>
      <c r="K886" s="147" t="s">
        <v>745</v>
      </c>
    </row>
    <row r="887" spans="1:11">
      <c r="A887" s="147">
        <f>100000+B887*ID규칙_보상_그룹_단위+C887*ID규칙_요일_단위+COUNTIFS($B$4:B887,B887,$C$4:C887,C887)</f>
        <v>102916</v>
      </c>
      <c r="B887" s="65">
        <v>29</v>
      </c>
      <c r="C887" s="147">
        <v>0</v>
      </c>
      <c r="D887" s="147">
        <v>108326</v>
      </c>
      <c r="E887" s="147">
        <f>COUNTIF($B$4:B887,B887)</f>
        <v>16</v>
      </c>
      <c r="F887" s="147">
        <v>1</v>
      </c>
      <c r="G887" s="147">
        <v>112</v>
      </c>
      <c r="H887" s="147">
        <v>250</v>
      </c>
      <c r="I887" s="59" t="str">
        <f>IFERROR(VLOOKUP(D887,ITEM!A:B,2,0)&amp;" X"&amp;F887,"아이템값 없음")</f>
        <v>노름꾼의 회중시계 X1</v>
      </c>
      <c r="J887" s="5" t="s">
        <v>237</v>
      </c>
      <c r="K887" s="147" t="s">
        <v>745</v>
      </c>
    </row>
    <row r="888" spans="1:11">
      <c r="A888" s="147">
        <f>100000+B888*ID규칙_보상_그룹_단위+C888*ID규칙_요일_단위+COUNTIFS($B$4:B888,B888,$C$4:C888,C888)</f>
        <v>102917</v>
      </c>
      <c r="B888" s="65">
        <v>29</v>
      </c>
      <c r="C888" s="147">
        <v>0</v>
      </c>
      <c r="D888" s="147">
        <v>109326</v>
      </c>
      <c r="E888" s="147">
        <f>COUNTIF($B$4:B888,B888)</f>
        <v>17</v>
      </c>
      <c r="F888" s="147">
        <v>1</v>
      </c>
      <c r="G888" s="147">
        <v>112</v>
      </c>
      <c r="H888" s="147">
        <v>250</v>
      </c>
      <c r="I888" s="59" t="str">
        <f>IFERROR(VLOOKUP(D888,ITEM!A:B,2,0)&amp;" X"&amp;F888,"아이템값 없음")</f>
        <v>노름꾼의 주사위 X1</v>
      </c>
      <c r="J888" s="5" t="s">
        <v>237</v>
      </c>
      <c r="K888" s="147" t="s">
        <v>745</v>
      </c>
    </row>
    <row r="889" spans="1:11">
      <c r="A889" s="147">
        <f>100000+B889*ID규칙_보상_그룹_단위+C889*ID규칙_요일_단위+COUNTIFS($B$4:B889,B889,$C$4:C889,C889)</f>
        <v>102918</v>
      </c>
      <c r="B889" s="65">
        <v>29</v>
      </c>
      <c r="C889" s="147">
        <v>0</v>
      </c>
      <c r="D889" s="147">
        <v>110326</v>
      </c>
      <c r="E889" s="147">
        <f>COUNTIF($B$4:B889,B889)</f>
        <v>18</v>
      </c>
      <c r="F889" s="147">
        <v>1</v>
      </c>
      <c r="G889" s="147">
        <v>112</v>
      </c>
      <c r="H889" s="147">
        <v>250</v>
      </c>
      <c r="I889" s="59" t="str">
        <f>IFERROR(VLOOKUP(D889,ITEM!A:B,2,0)&amp;" X"&amp;F889,"아이템값 없음")</f>
        <v>노름꾼의 귀걸이 X1</v>
      </c>
      <c r="J889" s="5" t="s">
        <v>237</v>
      </c>
      <c r="K889" s="147" t="s">
        <v>745</v>
      </c>
    </row>
    <row r="890" spans="1:11">
      <c r="A890" s="147">
        <f>100000+B890*ID규칙_보상_그룹_단위+C890*ID규칙_요일_단위+COUNTIFS($B$4:B890,B890,$C$4:C890,C890)</f>
        <v>102919</v>
      </c>
      <c r="B890" s="65">
        <v>29</v>
      </c>
      <c r="C890" s="147">
        <v>0</v>
      </c>
      <c r="D890" s="147">
        <v>106427</v>
      </c>
      <c r="E890" s="147">
        <f>COUNTIF($B$4:B890,B890)</f>
        <v>19</v>
      </c>
      <c r="F890" s="147">
        <v>1</v>
      </c>
      <c r="G890" s="147">
        <v>112</v>
      </c>
      <c r="H890" s="147">
        <v>250</v>
      </c>
      <c r="I890" s="59" t="str">
        <f>IFERROR(VLOOKUP(D890,ITEM!A:B,2,0)&amp;" X"&amp;F890,"아이템값 없음")</f>
        <v>노름꾼의 브로치 X1</v>
      </c>
      <c r="J890" s="5" t="s">
        <v>237</v>
      </c>
      <c r="K890" s="147" t="s">
        <v>745</v>
      </c>
    </row>
    <row r="891" spans="1:11">
      <c r="A891" s="147">
        <f>100000+B891*ID규칙_보상_그룹_단위+C891*ID규칙_요일_단위+COUNTIFS($B$4:B891,B891,$C$4:C891,C891)</f>
        <v>102920</v>
      </c>
      <c r="B891" s="65">
        <v>29</v>
      </c>
      <c r="C891" s="147">
        <v>0</v>
      </c>
      <c r="D891" s="147">
        <v>107427</v>
      </c>
      <c r="E891" s="147">
        <f>COUNTIF($B$4:B891,B891)</f>
        <v>20</v>
      </c>
      <c r="F891" s="147">
        <v>1</v>
      </c>
      <c r="G891" s="147">
        <v>112</v>
      </c>
      <c r="H891" s="147">
        <v>250</v>
      </c>
      <c r="I891" s="59" t="str">
        <f>IFERROR(VLOOKUP(D891,ITEM!A:B,2,0)&amp;" X"&amp;F891,"아이템값 없음")</f>
        <v>노름꾼의 깃털장식 X1</v>
      </c>
      <c r="J891" s="5" t="s">
        <v>237</v>
      </c>
      <c r="K891" s="147" t="s">
        <v>745</v>
      </c>
    </row>
    <row r="892" spans="1:11">
      <c r="A892" s="147">
        <f>100000+B892*ID규칙_보상_그룹_단위+C892*ID규칙_요일_단위+COUNTIFS($B$4:B892,B892,$C$4:C892,C892)</f>
        <v>102921</v>
      </c>
      <c r="B892" s="65">
        <v>29</v>
      </c>
      <c r="C892" s="147">
        <v>0</v>
      </c>
      <c r="D892" s="147">
        <v>108427</v>
      </c>
      <c r="E892" s="147">
        <f>COUNTIF($B$4:B892,B892)</f>
        <v>21</v>
      </c>
      <c r="F892" s="147">
        <v>1</v>
      </c>
      <c r="G892" s="147">
        <v>112</v>
      </c>
      <c r="H892" s="147">
        <v>250</v>
      </c>
      <c r="I892" s="59" t="str">
        <f>IFERROR(VLOOKUP(D892,ITEM!A:B,2,0)&amp;" X"&amp;F892,"아이템값 없음")</f>
        <v>노름꾼의 회중시계 X1</v>
      </c>
      <c r="J892" s="5" t="s">
        <v>237</v>
      </c>
      <c r="K892" s="147" t="s">
        <v>745</v>
      </c>
    </row>
    <row r="893" spans="1:11">
      <c r="A893" s="147">
        <f>100000+B893*ID규칙_보상_그룹_단위+C893*ID규칙_요일_단위+COUNTIFS($B$4:B893,B893,$C$4:C893,C893)</f>
        <v>102922</v>
      </c>
      <c r="B893" s="65">
        <v>29</v>
      </c>
      <c r="C893" s="147">
        <v>0</v>
      </c>
      <c r="D893" s="147">
        <v>109427</v>
      </c>
      <c r="E893" s="147">
        <f>COUNTIF($B$4:B893,B893)</f>
        <v>22</v>
      </c>
      <c r="F893" s="147">
        <v>1</v>
      </c>
      <c r="G893" s="147">
        <v>112</v>
      </c>
      <c r="H893" s="147">
        <v>250</v>
      </c>
      <c r="I893" s="59" t="str">
        <f>IFERROR(VLOOKUP(D893,ITEM!A:B,2,0)&amp;" X"&amp;F893,"아이템값 없음")</f>
        <v>노름꾼의 주사위 X1</v>
      </c>
      <c r="J893" s="5" t="s">
        <v>237</v>
      </c>
      <c r="K893" s="147" t="s">
        <v>745</v>
      </c>
    </row>
    <row r="894" spans="1:11">
      <c r="A894" s="147">
        <f>100000+B894*ID규칙_보상_그룹_단위+C894*ID규칙_요일_단위+COUNTIFS($B$4:B894,B894,$C$4:C894,C894)</f>
        <v>102923</v>
      </c>
      <c r="B894" s="65">
        <v>29</v>
      </c>
      <c r="C894" s="147">
        <v>0</v>
      </c>
      <c r="D894" s="147">
        <v>110427</v>
      </c>
      <c r="E894" s="147">
        <f>COUNTIF($B$4:B894,B894)</f>
        <v>23</v>
      </c>
      <c r="F894" s="147">
        <v>1</v>
      </c>
      <c r="G894" s="147">
        <v>112</v>
      </c>
      <c r="H894" s="147">
        <v>250</v>
      </c>
      <c r="I894" s="59" t="str">
        <f>IFERROR(VLOOKUP(D894,ITEM!A:B,2,0)&amp;" X"&amp;F894,"아이템값 없음")</f>
        <v>노름꾼의 귀걸이 X1</v>
      </c>
      <c r="J894" s="5" t="s">
        <v>237</v>
      </c>
      <c r="K894" s="147" t="s">
        <v>745</v>
      </c>
    </row>
    <row r="895" spans="1:11">
      <c r="A895" s="147">
        <f>100000+B895*ID규칙_보상_그룹_단위+C895*ID규칙_요일_단위+COUNTIFS($B$4:B895,B895,$C$4:C895,C895)</f>
        <v>102924</v>
      </c>
      <c r="B895" s="65">
        <v>29</v>
      </c>
      <c r="C895" s="147">
        <v>0</v>
      </c>
      <c r="D895" s="147">
        <v>106454</v>
      </c>
      <c r="E895" s="147">
        <f>COUNTIF($B$4:B895,B895)</f>
        <v>24</v>
      </c>
      <c r="F895" s="147">
        <v>1</v>
      </c>
      <c r="G895" s="147">
        <v>112</v>
      </c>
      <c r="H895" s="147">
        <v>250</v>
      </c>
      <c r="I895" s="59" t="str">
        <f>IFERROR(VLOOKUP(D895,ITEM!A:B,2,0)&amp;" X"&amp;F895,"아이템값 없음")</f>
        <v>눈보라를 견딘 그리움 X1</v>
      </c>
      <c r="J895" s="5" t="s">
        <v>237</v>
      </c>
      <c r="K895" s="147" t="s">
        <v>745</v>
      </c>
    </row>
    <row r="896" spans="1:11">
      <c r="A896" s="147">
        <f>100000+B896*ID규칙_보상_그룹_단위+C896*ID규칙_요일_단위+COUNTIFS($B$4:B896,B896,$C$4:C896,C896)</f>
        <v>102925</v>
      </c>
      <c r="B896" s="65">
        <v>29</v>
      </c>
      <c r="C896" s="147">
        <v>0</v>
      </c>
      <c r="D896" s="147">
        <v>107454</v>
      </c>
      <c r="E896" s="147">
        <f>COUNTIF($B$4:B896,B896)</f>
        <v>25</v>
      </c>
      <c r="F896" s="147">
        <v>1</v>
      </c>
      <c r="G896" s="147">
        <v>112</v>
      </c>
      <c r="H896" s="147">
        <v>250</v>
      </c>
      <c r="I896" s="59" t="str">
        <f>IFERROR(VLOOKUP(D896,ITEM!A:B,2,0)&amp;" X"&amp;F896,"아이템값 없음")</f>
        <v>얼음을 깨며 나아가는 집녑 X1</v>
      </c>
      <c r="J896" s="5" t="s">
        <v>237</v>
      </c>
      <c r="K896" s="147" t="s">
        <v>745</v>
      </c>
    </row>
    <row r="897" spans="1:11">
      <c r="A897" s="147">
        <f>100000+B897*ID규칙_보상_그룹_단위+C897*ID규칙_요일_단위+COUNTIFS($B$4:B897,B897,$C$4:C897,C897)</f>
        <v>102926</v>
      </c>
      <c r="B897" s="65">
        <v>29</v>
      </c>
      <c r="C897" s="147">
        <v>0</v>
      </c>
      <c r="D897" s="147">
        <v>108454</v>
      </c>
      <c r="E897" s="147">
        <f>COUNTIF($B$4:B897,B897)</f>
        <v>26</v>
      </c>
      <c r="F897" s="147">
        <v>1</v>
      </c>
      <c r="G897" s="147">
        <v>112</v>
      </c>
      <c r="H897" s="147">
        <v>250</v>
      </c>
      <c r="I897" s="59" t="str">
        <f>IFERROR(VLOOKUP(D897,ITEM!A:B,2,0)&amp;" X"&amp;F897,"아이템값 없음")</f>
        <v>눈 덮인 고향의 최후 X1</v>
      </c>
      <c r="J897" s="5" t="s">
        <v>237</v>
      </c>
      <c r="K897" s="147" t="s">
        <v>745</v>
      </c>
    </row>
    <row r="898" spans="1:11">
      <c r="A898" s="147">
        <f>100000+B898*ID규칙_보상_그룹_단위+C898*ID규칙_요일_단위+COUNTIFS($B$4:B898,B898,$C$4:C898,C898)</f>
        <v>102927</v>
      </c>
      <c r="B898" s="65">
        <v>29</v>
      </c>
      <c r="C898" s="147">
        <v>0</v>
      </c>
      <c r="D898" s="147">
        <v>109454</v>
      </c>
      <c r="E898" s="147">
        <f>COUNTIF($B$4:B898,B898)</f>
        <v>27</v>
      </c>
      <c r="F898" s="147">
        <v>1</v>
      </c>
      <c r="G898" s="147">
        <v>112</v>
      </c>
      <c r="H898" s="147">
        <v>250</v>
      </c>
      <c r="I898" s="59" t="str">
        <f>IFERROR(VLOOKUP(D898,ITEM!A:B,2,0)&amp;" X"&amp;F898,"아이템값 없음")</f>
        <v>서리를 감싼 기골 X1</v>
      </c>
      <c r="J898" s="5" t="s">
        <v>237</v>
      </c>
      <c r="K898" s="147" t="s">
        <v>745</v>
      </c>
    </row>
    <row r="899" spans="1:11">
      <c r="A899" s="147">
        <f>100000+B899*ID규칙_보상_그룹_단위+C899*ID규칙_요일_단위+COUNTIFS($B$4:B899,B899,$C$4:C899,C899)</f>
        <v>102928</v>
      </c>
      <c r="B899" s="65">
        <v>29</v>
      </c>
      <c r="C899" s="147">
        <v>0</v>
      </c>
      <c r="D899" s="147">
        <v>110462</v>
      </c>
      <c r="E899" s="147">
        <f>COUNTIF($B$4:B899,B899)</f>
        <v>28</v>
      </c>
      <c r="F899" s="147">
        <v>1</v>
      </c>
      <c r="G899" s="147">
        <v>112</v>
      </c>
      <c r="H899" s="147">
        <v>250</v>
      </c>
      <c r="I899" s="59" t="str">
        <f>IFERROR(VLOOKUP(D899,ITEM!A:B,2,0)&amp;" X"&amp;F899,"아이템값 없음")</f>
        <v>빙설을 밟는 소리 X1</v>
      </c>
      <c r="J899" s="5" t="s">
        <v>237</v>
      </c>
      <c r="K899" s="147" t="s">
        <v>745</v>
      </c>
    </row>
    <row r="900" spans="1:11">
      <c r="A900" s="147">
        <f>100000+B900*ID규칙_보상_그룹_단위+C900*ID규칙_요일_단위+COUNTIFS($B$4:B900,B900,$C$4:C900,C900)</f>
        <v>102929</v>
      </c>
      <c r="B900" s="65">
        <v>29</v>
      </c>
      <c r="C900" s="147">
        <v>0</v>
      </c>
      <c r="D900" s="147">
        <v>106555</v>
      </c>
      <c r="E900" s="147">
        <f>COUNTIF($B$4:B900,B900)</f>
        <v>29</v>
      </c>
      <c r="F900" s="147">
        <v>1</v>
      </c>
      <c r="G900" s="147">
        <v>112</v>
      </c>
      <c r="H900" s="147">
        <v>250</v>
      </c>
      <c r="I900" s="59" t="str">
        <f>IFERROR(VLOOKUP(D900,ITEM!A:B,2,0)&amp;" X"&amp;F900,"아이템값 없음")</f>
        <v>눈보라를 견딘 그리움 X1</v>
      </c>
      <c r="J900" s="5" t="s">
        <v>237</v>
      </c>
      <c r="K900" s="147" t="s">
        <v>745</v>
      </c>
    </row>
    <row r="901" spans="1:11">
      <c r="A901" s="147">
        <f>100000+B901*ID규칙_보상_그룹_단위+C901*ID규칙_요일_단위+COUNTIFS($B$4:B901,B901,$C$4:C901,C901)</f>
        <v>102930</v>
      </c>
      <c r="B901" s="65">
        <v>29</v>
      </c>
      <c r="C901" s="147">
        <v>0</v>
      </c>
      <c r="D901" s="147">
        <v>107555</v>
      </c>
      <c r="E901" s="147">
        <f>COUNTIF($B$4:B901,B901)</f>
        <v>30</v>
      </c>
      <c r="F901" s="147">
        <v>1</v>
      </c>
      <c r="G901" s="147">
        <v>112</v>
      </c>
      <c r="H901" s="147">
        <v>250</v>
      </c>
      <c r="I901" s="59" t="str">
        <f>IFERROR(VLOOKUP(D901,ITEM!A:B,2,0)&amp;" X"&amp;F901,"아이템값 없음")</f>
        <v>얼음을 깨며 나아가는 집녑 X1</v>
      </c>
      <c r="J901" s="5" t="s">
        <v>237</v>
      </c>
      <c r="K901" s="147" t="s">
        <v>745</v>
      </c>
    </row>
    <row r="902" spans="1:11">
      <c r="A902" s="147">
        <f>100000+B902*ID규칙_보상_그룹_단위+C902*ID규칙_요일_단위+COUNTIFS($B$4:B902,B902,$C$4:C902,C902)</f>
        <v>102931</v>
      </c>
      <c r="B902" s="65">
        <v>29</v>
      </c>
      <c r="C902" s="147">
        <v>0</v>
      </c>
      <c r="D902" s="147">
        <v>108555</v>
      </c>
      <c r="E902" s="147">
        <f>COUNTIF($B$4:B902,B902)</f>
        <v>31</v>
      </c>
      <c r="F902" s="147">
        <v>1</v>
      </c>
      <c r="G902" s="147">
        <v>112</v>
      </c>
      <c r="H902" s="147">
        <v>250</v>
      </c>
      <c r="I902" s="59" t="str">
        <f>IFERROR(VLOOKUP(D902,ITEM!A:B,2,0)&amp;" X"&amp;F902,"아이템값 없음")</f>
        <v>눈 덮인 고향의 최후 X1</v>
      </c>
      <c r="J902" s="5" t="s">
        <v>237</v>
      </c>
      <c r="K902" s="147" t="s">
        <v>745</v>
      </c>
    </row>
    <row r="903" spans="1:11">
      <c r="A903" s="147">
        <f>100000+B903*ID규칙_보상_그룹_단위+C903*ID규칙_요일_단위+COUNTIFS($B$4:B903,B903,$C$4:C903,C903)</f>
        <v>102932</v>
      </c>
      <c r="B903" s="65">
        <v>29</v>
      </c>
      <c r="C903" s="147">
        <v>0</v>
      </c>
      <c r="D903" s="147">
        <v>109555</v>
      </c>
      <c r="E903" s="147">
        <f>COUNTIF($B$4:B903,B903)</f>
        <v>32</v>
      </c>
      <c r="F903" s="147">
        <v>1</v>
      </c>
      <c r="G903" s="147">
        <v>112</v>
      </c>
      <c r="H903" s="147">
        <v>250</v>
      </c>
      <c r="I903" s="59" t="str">
        <f>IFERROR(VLOOKUP(D903,ITEM!A:B,2,0)&amp;" X"&amp;F903,"아이템값 없음")</f>
        <v>서리를 감싼 기골 X1</v>
      </c>
      <c r="J903" s="5" t="s">
        <v>237</v>
      </c>
      <c r="K903" s="147" t="s">
        <v>745</v>
      </c>
    </row>
    <row r="904" spans="1:11">
      <c r="A904" s="147">
        <f>100000+B904*ID규칙_보상_그룹_단위+C904*ID규칙_요일_단위+COUNTIFS($B$4:B904,B904,$C$4:C904,C904)</f>
        <v>102933</v>
      </c>
      <c r="B904" s="65">
        <v>29</v>
      </c>
      <c r="C904" s="147">
        <v>0</v>
      </c>
      <c r="D904" s="147">
        <v>110563</v>
      </c>
      <c r="E904" s="147">
        <f>COUNTIF($B$4:B904,B904)</f>
        <v>33</v>
      </c>
      <c r="F904" s="147">
        <v>1</v>
      </c>
      <c r="G904" s="147">
        <v>112</v>
      </c>
      <c r="H904" s="147">
        <v>250</v>
      </c>
      <c r="I904" s="59" t="str">
        <f>IFERROR(VLOOKUP(D904,ITEM!A:B,2,0)&amp;" X"&amp;F904,"아이템값 없음")</f>
        <v>빙설을 밟는 소리 X1</v>
      </c>
      <c r="J904" s="5" t="s">
        <v>237</v>
      </c>
      <c r="K904" s="147" t="s">
        <v>745</v>
      </c>
    </row>
    <row r="905" spans="1:11">
      <c r="A905" s="147">
        <f>100000+B905*ID규칙_보상_그룹_단위+C905*ID규칙_요일_단위+COUNTIFS($B$4:B905,B905,$C$4:C905,C905)</f>
        <v>102934</v>
      </c>
      <c r="B905" s="65">
        <v>29</v>
      </c>
      <c r="C905" s="147">
        <v>0</v>
      </c>
      <c r="D905" s="147">
        <v>106456</v>
      </c>
      <c r="E905" s="147">
        <f>COUNTIF($B$4:B905,B905)</f>
        <v>34</v>
      </c>
      <c r="F905" s="147">
        <v>1</v>
      </c>
      <c r="G905" s="147">
        <v>112</v>
      </c>
      <c r="H905" s="147">
        <v>250</v>
      </c>
      <c r="I905" s="59" t="str">
        <f>IFERROR(VLOOKUP(D905,ITEM!A:B,2,0)&amp;" X"&amp;F905,"아이템값 없음")</f>
        <v>도금 브로치 X1</v>
      </c>
      <c r="J905" s="5" t="s">
        <v>237</v>
      </c>
      <c r="K905" s="147" t="s">
        <v>745</v>
      </c>
    </row>
    <row r="906" spans="1:11">
      <c r="A906" s="147">
        <f>100000+B906*ID규칙_보상_그룹_단위+C906*ID규칙_요일_단위+COUNTIFS($B$4:B906,B906,$C$4:C906,C906)</f>
        <v>102935</v>
      </c>
      <c r="B906" s="65">
        <v>29</v>
      </c>
      <c r="C906" s="147">
        <v>0</v>
      </c>
      <c r="D906" s="147">
        <v>107456</v>
      </c>
      <c r="E906" s="147">
        <f>COUNTIF($B$4:B906,B906)</f>
        <v>35</v>
      </c>
      <c r="F906" s="147">
        <v>1</v>
      </c>
      <c r="G906" s="147">
        <v>112</v>
      </c>
      <c r="H906" s="147">
        <v>250</v>
      </c>
      <c r="I906" s="59" t="str">
        <f>IFERROR(VLOOKUP(D906,ITEM!A:B,2,0)&amp;" X"&amp;F906,"아이템값 없음")</f>
        <v>추억의 바람 X1</v>
      </c>
      <c r="J906" s="5" t="s">
        <v>237</v>
      </c>
      <c r="K906" s="147" t="s">
        <v>745</v>
      </c>
    </row>
    <row r="907" spans="1:11">
      <c r="A907" s="147">
        <f>100000+B907*ID규칙_보상_그룹_단위+C907*ID규칙_요일_단위+COUNTIFS($B$4:B907,B907,$C$4:C907,C907)</f>
        <v>102936</v>
      </c>
      <c r="B907" s="65">
        <v>29</v>
      </c>
      <c r="C907" s="147">
        <v>0</v>
      </c>
      <c r="D907" s="147">
        <v>108456</v>
      </c>
      <c r="E907" s="147">
        <f>COUNTIF($B$4:B907,B907)</f>
        <v>36</v>
      </c>
      <c r="F907" s="147">
        <v>1</v>
      </c>
      <c r="G907" s="147">
        <v>112</v>
      </c>
      <c r="H907" s="147">
        <v>250</v>
      </c>
      <c r="I907" s="59" t="str">
        <f>IFERROR(VLOOKUP(D907,ITEM!A:B,2,0)&amp;" X"&amp;F907,"아이템값 없음")</f>
        <v>단단한 구리 나침반 X1</v>
      </c>
      <c r="J907" s="5" t="s">
        <v>237</v>
      </c>
      <c r="K907" s="147" t="s">
        <v>745</v>
      </c>
    </row>
    <row r="908" spans="1:11">
      <c r="A908" s="147">
        <f>100000+B908*ID규칙_보상_그룹_단위+C908*ID규칙_요일_단위+COUNTIFS($B$4:B908,B908,$C$4:C908,C908)</f>
        <v>102937</v>
      </c>
      <c r="B908" s="65">
        <v>29</v>
      </c>
      <c r="C908" s="147">
        <v>0</v>
      </c>
      <c r="D908" s="147">
        <v>109456</v>
      </c>
      <c r="E908" s="147">
        <f>COUNTIF($B$4:B908,B908)</f>
        <v>37</v>
      </c>
      <c r="F908" s="147">
        <v>1</v>
      </c>
      <c r="G908" s="147">
        <v>112</v>
      </c>
      <c r="H908" s="147">
        <v>250</v>
      </c>
      <c r="I908" s="59" t="str">
        <f>IFERROR(VLOOKUP(D908,ITEM!A:B,2,0)&amp;" X"&amp;F908,"아이템값 없음")</f>
        <v>해연의 잔 X1</v>
      </c>
      <c r="J908" s="5" t="s">
        <v>237</v>
      </c>
      <c r="K908" s="147" t="s">
        <v>745</v>
      </c>
    </row>
    <row r="909" spans="1:11">
      <c r="A909" s="147">
        <f>100000+B909*ID규칙_보상_그룹_단위+C909*ID규칙_요일_단위+COUNTIFS($B$4:B909,B909,$C$4:C909,C909)</f>
        <v>102938</v>
      </c>
      <c r="B909" s="65">
        <v>29</v>
      </c>
      <c r="C909" s="147">
        <v>0</v>
      </c>
      <c r="D909" s="147">
        <v>110464</v>
      </c>
      <c r="E909" s="147">
        <f>COUNTIF($B$4:B909,B909)</f>
        <v>38</v>
      </c>
      <c r="F909" s="147">
        <v>1</v>
      </c>
      <c r="G909" s="147">
        <v>112</v>
      </c>
      <c r="H909" s="147">
        <v>250</v>
      </c>
      <c r="I909" s="59" t="str">
        <f>IFERROR(VLOOKUP(D909,ITEM!A:B,2,0)&amp;" X"&amp;F909,"아이템값 없음")</f>
        <v>술로 얼룩진 수병모 X1</v>
      </c>
      <c r="J909" s="5" t="s">
        <v>237</v>
      </c>
      <c r="K909" s="147" t="s">
        <v>745</v>
      </c>
    </row>
    <row r="910" spans="1:11">
      <c r="A910" s="147">
        <f>100000+B910*ID규칙_보상_그룹_단위+C910*ID규칙_요일_단위+COUNTIFS($B$4:B910,B910,$C$4:C910,C910)</f>
        <v>102939</v>
      </c>
      <c r="B910" s="65">
        <v>29</v>
      </c>
      <c r="C910" s="147">
        <v>0</v>
      </c>
      <c r="D910" s="147">
        <v>106557</v>
      </c>
      <c r="E910" s="147">
        <f>COUNTIF($B$4:B910,B910)</f>
        <v>39</v>
      </c>
      <c r="F910" s="147">
        <v>1</v>
      </c>
      <c r="G910" s="147">
        <v>112</v>
      </c>
      <c r="H910" s="147">
        <v>250</v>
      </c>
      <c r="I910" s="59" t="str">
        <f>IFERROR(VLOOKUP(D910,ITEM!A:B,2,0)&amp;" X"&amp;F910,"아이템값 없음")</f>
        <v>도금 브로치 X1</v>
      </c>
      <c r="J910" s="5" t="s">
        <v>237</v>
      </c>
      <c r="K910" s="147" t="s">
        <v>745</v>
      </c>
    </row>
    <row r="911" spans="1:11">
      <c r="A911" s="147">
        <f>100000+B911*ID규칙_보상_그룹_단위+C911*ID규칙_요일_단위+COUNTIFS($B$4:B911,B911,$C$4:C911,C911)</f>
        <v>102940</v>
      </c>
      <c r="B911" s="65">
        <v>29</v>
      </c>
      <c r="C911" s="147">
        <v>0</v>
      </c>
      <c r="D911" s="147">
        <v>107557</v>
      </c>
      <c r="E911" s="147">
        <f>COUNTIF($B$4:B911,B911)</f>
        <v>40</v>
      </c>
      <c r="F911" s="147">
        <v>1</v>
      </c>
      <c r="G911" s="147">
        <v>112</v>
      </c>
      <c r="H911" s="147">
        <v>250</v>
      </c>
      <c r="I911" s="59" t="str">
        <f>IFERROR(VLOOKUP(D911,ITEM!A:B,2,0)&amp;" X"&amp;F911,"아이템값 없음")</f>
        <v>추억의 바람 X1</v>
      </c>
      <c r="J911" s="5" t="s">
        <v>237</v>
      </c>
      <c r="K911" s="147" t="s">
        <v>745</v>
      </c>
    </row>
    <row r="912" spans="1:11">
      <c r="A912" s="147">
        <f>100000+B912*ID규칙_보상_그룹_단위+C912*ID규칙_요일_단위+COUNTIFS($B$4:B912,B912,$C$4:C912,C912)</f>
        <v>102941</v>
      </c>
      <c r="B912" s="65">
        <v>29</v>
      </c>
      <c r="C912" s="147">
        <v>0</v>
      </c>
      <c r="D912" s="147">
        <v>108557</v>
      </c>
      <c r="E912" s="147">
        <f>COUNTIF($B$4:B912,B912)</f>
        <v>41</v>
      </c>
      <c r="F912" s="147">
        <v>1</v>
      </c>
      <c r="G912" s="147">
        <v>112</v>
      </c>
      <c r="H912" s="147">
        <v>250</v>
      </c>
      <c r="I912" s="59" t="str">
        <f>IFERROR(VLOOKUP(D912,ITEM!A:B,2,0)&amp;" X"&amp;F912,"아이템값 없음")</f>
        <v>단단한 구리 나침반 X1</v>
      </c>
      <c r="J912" s="5" t="s">
        <v>237</v>
      </c>
      <c r="K912" s="147" t="s">
        <v>745</v>
      </c>
    </row>
    <row r="913" spans="1:11">
      <c r="A913" s="147">
        <f>100000+B913*ID규칙_보상_그룹_단위+C913*ID규칙_요일_단위+COUNTIFS($B$4:B913,B913,$C$4:C913,C913)</f>
        <v>102942</v>
      </c>
      <c r="B913" s="65">
        <v>29</v>
      </c>
      <c r="C913" s="147">
        <v>0</v>
      </c>
      <c r="D913" s="147">
        <v>109557</v>
      </c>
      <c r="E913" s="147">
        <f>COUNTIF($B$4:B913,B913)</f>
        <v>42</v>
      </c>
      <c r="F913" s="147">
        <v>1</v>
      </c>
      <c r="G913" s="147">
        <v>112</v>
      </c>
      <c r="H913" s="147">
        <v>250</v>
      </c>
      <c r="I913" s="59" t="str">
        <f>IFERROR(VLOOKUP(D913,ITEM!A:B,2,0)&amp;" X"&amp;F913,"아이템값 없음")</f>
        <v>해연의 잔 X1</v>
      </c>
      <c r="J913" s="5" t="s">
        <v>237</v>
      </c>
      <c r="K913" s="147" t="s">
        <v>745</v>
      </c>
    </row>
    <row r="914" spans="1:11">
      <c r="A914" s="147">
        <f>100000+B914*ID규칙_보상_그룹_단위+C914*ID규칙_요일_단위+COUNTIFS($B$4:B914,B914,$C$4:C914,C914)</f>
        <v>102943</v>
      </c>
      <c r="B914" s="65">
        <v>29</v>
      </c>
      <c r="C914" s="147">
        <v>0</v>
      </c>
      <c r="D914" s="147">
        <v>110565</v>
      </c>
      <c r="E914" s="147">
        <f>COUNTIF($B$4:B914,B914)</f>
        <v>43</v>
      </c>
      <c r="F914" s="147">
        <v>1</v>
      </c>
      <c r="G914" s="147">
        <v>112</v>
      </c>
      <c r="H914" s="147">
        <v>250</v>
      </c>
      <c r="I914" s="59" t="str">
        <f>IFERROR(VLOOKUP(D914,ITEM!A:B,2,0)&amp;" X"&amp;F914,"아이템값 없음")</f>
        <v>술로 얼룩진 수병모 X1</v>
      </c>
      <c r="J914" s="5" t="s">
        <v>237</v>
      </c>
      <c r="K914" s="147" t="s">
        <v>745</v>
      </c>
    </row>
    <row r="915" spans="1:11">
      <c r="A915" s="147">
        <f>100000+B915*ID규칙_보상_그룹_단위+C915*ID규칙_요일_단위+COUNTIFS($B$4:B915,B915,$C$4:C915,C915)</f>
        <v>103001</v>
      </c>
      <c r="B915" s="65">
        <v>30</v>
      </c>
      <c r="C915" s="147">
        <v>0</v>
      </c>
      <c r="D915" s="147">
        <v>103301</v>
      </c>
      <c r="E915" s="147">
        <f>COUNTIF($B$4:B915,B915)</f>
        <v>1</v>
      </c>
      <c r="F915" s="147">
        <v>100</v>
      </c>
      <c r="G915" s="147">
        <v>113</v>
      </c>
      <c r="H915" s="147">
        <v>10000</v>
      </c>
      <c r="I915" s="59" t="str">
        <f>IFERROR(VLOOKUP(D915,ITEM!A:B,2,0)&amp;" X"&amp;F915,"아이템값 없음")</f>
        <v>모라 X100</v>
      </c>
      <c r="J915" s="5" t="s">
        <v>238</v>
      </c>
      <c r="K915" s="147" t="s">
        <v>745</v>
      </c>
    </row>
    <row r="916" spans="1:11">
      <c r="A916" s="147">
        <f>100000+B916*ID규칙_보상_그룹_단위+C916*ID규칙_요일_단위+COUNTIFS($B$4:B916,B916,$C$4:C916,C916)</f>
        <v>103002</v>
      </c>
      <c r="B916" s="65">
        <v>30</v>
      </c>
      <c r="C916" s="147">
        <v>0</v>
      </c>
      <c r="D916" s="147">
        <v>102301</v>
      </c>
      <c r="E916" s="147">
        <f>COUNTIF($B$4:B916,B916)</f>
        <v>2</v>
      </c>
      <c r="F916" s="147">
        <v>1850</v>
      </c>
      <c r="G916" s="147">
        <v>114</v>
      </c>
      <c r="H916" s="147">
        <v>10000</v>
      </c>
      <c r="I916" s="59" t="str">
        <f>IFERROR(VLOOKUP(D916,ITEM!A:B,2,0)&amp;" X"&amp;F916,"아이템값 없음")</f>
        <v>모험 경력 X1850</v>
      </c>
      <c r="J916" s="5" t="s">
        <v>238</v>
      </c>
      <c r="K916" s="147" t="s">
        <v>745</v>
      </c>
    </row>
    <row r="917" spans="1:11">
      <c r="A917" s="147">
        <f>100000+B917*ID규칙_보상_그룹_단위+C917*ID규칙_요일_단위+COUNTIFS($B$4:B917,B917,$C$4:C917,C917)</f>
        <v>103003</v>
      </c>
      <c r="B917" s="65">
        <v>30</v>
      </c>
      <c r="C917" s="147">
        <v>0</v>
      </c>
      <c r="D917" s="147">
        <v>105301</v>
      </c>
      <c r="E917" s="147">
        <f>COUNTIF($B$4:B917,B917)</f>
        <v>3</v>
      </c>
      <c r="F917" s="147">
        <v>15</v>
      </c>
      <c r="G917" s="147">
        <v>115</v>
      </c>
      <c r="H917" s="147">
        <v>10000</v>
      </c>
      <c r="I917" s="59" t="str">
        <f>IFERROR(VLOOKUP(D917,ITEM!A:B,2,0)&amp;" X"&amp;F917,"아이템값 없음")</f>
        <v>호감도 경험치 X15</v>
      </c>
      <c r="J917" s="5" t="s">
        <v>238</v>
      </c>
      <c r="K917" s="147" t="s">
        <v>745</v>
      </c>
    </row>
    <row r="918" spans="1:11">
      <c r="A918" s="147">
        <f>100000+B918*ID규칙_보상_그룹_단위+C918*ID규칙_요일_단위+COUNTIFS($B$4:B918,B918,$C$4:C918,C918)</f>
        <v>103004</v>
      </c>
      <c r="B918" s="65">
        <v>30</v>
      </c>
      <c r="C918" s="147">
        <v>0</v>
      </c>
      <c r="D918" s="147">
        <v>106322</v>
      </c>
      <c r="E918" s="147">
        <f>COUNTIF($B$4:B918,B918)</f>
        <v>4</v>
      </c>
      <c r="F918" s="147">
        <v>1</v>
      </c>
      <c r="G918" s="147">
        <v>116</v>
      </c>
      <c r="H918" s="147">
        <v>334</v>
      </c>
      <c r="I918" s="59" t="str">
        <f>IFERROR(VLOOKUP(D918,ITEM!A:B,2,0)&amp;" X"&amp;F918,"아이템값 없음")</f>
        <v>용사의 훈장 X1</v>
      </c>
      <c r="J918" s="5" t="s">
        <v>238</v>
      </c>
      <c r="K918" s="147" t="s">
        <v>745</v>
      </c>
    </row>
    <row r="919" spans="1:11">
      <c r="A919" s="147">
        <f>100000+B919*ID규칙_보상_그룹_단위+C919*ID규칙_요일_단위+COUNTIFS($B$4:B919,B919,$C$4:C919,C919)</f>
        <v>103005</v>
      </c>
      <c r="B919" s="65">
        <v>30</v>
      </c>
      <c r="C919" s="147">
        <v>0</v>
      </c>
      <c r="D919" s="147">
        <v>107322</v>
      </c>
      <c r="E919" s="147">
        <f>COUNTIF($B$4:B919,B919)</f>
        <v>5</v>
      </c>
      <c r="F919" s="147">
        <v>1</v>
      </c>
      <c r="G919" s="147">
        <v>116</v>
      </c>
      <c r="H919" s="147">
        <v>334</v>
      </c>
      <c r="I919" s="59" t="str">
        <f>IFERROR(VLOOKUP(D919,ITEM!A:B,2,0)&amp;" X"&amp;F919,"아이템값 없음")</f>
        <v>용사의 기대 X1</v>
      </c>
      <c r="J919" s="5" t="s">
        <v>238</v>
      </c>
      <c r="K919" s="147" t="s">
        <v>745</v>
      </c>
    </row>
    <row r="920" spans="1:11">
      <c r="A920" s="147">
        <f>100000+B920*ID규칙_보상_그룹_단위+C920*ID규칙_요일_단위+COUNTIFS($B$4:B920,B920,$C$4:C920,C920)</f>
        <v>103006</v>
      </c>
      <c r="B920" s="65">
        <v>30</v>
      </c>
      <c r="C920" s="147">
        <v>0</v>
      </c>
      <c r="D920" s="147">
        <v>108322</v>
      </c>
      <c r="E920" s="147">
        <f>COUNTIF($B$4:B920,B920)</f>
        <v>6</v>
      </c>
      <c r="F920" s="147">
        <v>1</v>
      </c>
      <c r="G920" s="147">
        <v>116</v>
      </c>
      <c r="H920" s="147">
        <v>334</v>
      </c>
      <c r="I920" s="59" t="str">
        <f>IFERROR(VLOOKUP(D920,ITEM!A:B,2,0)&amp;" X"&amp;F920,"아이템값 없음")</f>
        <v>용사의 강인함 X1</v>
      </c>
      <c r="J920" s="5" t="s">
        <v>238</v>
      </c>
      <c r="K920" s="147" t="s">
        <v>745</v>
      </c>
    </row>
    <row r="921" spans="1:11">
      <c r="A921" s="147">
        <f>100000+B921*ID규칙_보상_그룹_단위+C921*ID규칙_요일_단위+COUNTIFS($B$4:B921,B921,$C$4:C921,C921)</f>
        <v>103007</v>
      </c>
      <c r="B921" s="65">
        <v>30</v>
      </c>
      <c r="C921" s="147">
        <v>0</v>
      </c>
      <c r="D921" s="147">
        <v>109322</v>
      </c>
      <c r="E921" s="147">
        <f>COUNTIF($B$4:B921,B921)</f>
        <v>7</v>
      </c>
      <c r="F921" s="147">
        <v>1</v>
      </c>
      <c r="G921" s="147">
        <v>116</v>
      </c>
      <c r="H921" s="147">
        <v>334</v>
      </c>
      <c r="I921" s="59" t="str">
        <f>IFERROR(VLOOKUP(D921,ITEM!A:B,2,0)&amp;" X"&amp;F921,"아이템값 없음")</f>
        <v>용사의 환송 X1</v>
      </c>
      <c r="J921" s="5" t="s">
        <v>238</v>
      </c>
      <c r="K921" s="147" t="s">
        <v>745</v>
      </c>
    </row>
    <row r="922" spans="1:11">
      <c r="A922" s="147">
        <f>100000+B922*ID규칙_보상_그룹_단위+C922*ID규칙_요일_단위+COUNTIFS($B$4:B922,B922,$C$4:C922,C922)</f>
        <v>103008</v>
      </c>
      <c r="B922" s="65">
        <v>30</v>
      </c>
      <c r="C922" s="147">
        <v>0</v>
      </c>
      <c r="D922" s="147">
        <v>110322</v>
      </c>
      <c r="E922" s="147">
        <f>COUNTIF($B$4:B922,B922)</f>
        <v>8</v>
      </c>
      <c r="F922" s="147">
        <v>1</v>
      </c>
      <c r="G922" s="147">
        <v>116</v>
      </c>
      <c r="H922" s="147">
        <v>334</v>
      </c>
      <c r="I922" s="59" t="str">
        <f>IFERROR(VLOOKUP(D922,ITEM!A:B,2,0)&amp;" X"&amp;F922,"아이템값 없음")</f>
        <v>용사의 모자 X1</v>
      </c>
      <c r="J922" s="5" t="s">
        <v>238</v>
      </c>
      <c r="K922" s="147" t="s">
        <v>745</v>
      </c>
    </row>
    <row r="923" spans="1:11">
      <c r="A923" s="147">
        <f>100000+B923*ID규칙_보상_그룹_단위+C923*ID규칙_요일_단위+COUNTIFS($B$4:B923,B923,$C$4:C923,C923)</f>
        <v>103009</v>
      </c>
      <c r="B923" s="65">
        <v>30</v>
      </c>
      <c r="C923" s="147">
        <v>0</v>
      </c>
      <c r="D923" s="147">
        <v>106423</v>
      </c>
      <c r="E923" s="147">
        <f>COUNTIF($B$4:B923,B923)</f>
        <v>9</v>
      </c>
      <c r="F923" s="147">
        <v>1</v>
      </c>
      <c r="G923" s="147">
        <v>116</v>
      </c>
      <c r="H923" s="147">
        <v>334</v>
      </c>
      <c r="I923" s="59" t="str">
        <f>IFERROR(VLOOKUP(D923,ITEM!A:B,2,0)&amp;" X"&amp;F923,"아이템값 없음")</f>
        <v>용사의 훈장 X1</v>
      </c>
      <c r="J923" s="5" t="s">
        <v>238</v>
      </c>
      <c r="K923" s="147" t="s">
        <v>745</v>
      </c>
    </row>
    <row r="924" spans="1:11">
      <c r="A924" s="147">
        <f>100000+B924*ID규칙_보상_그룹_단위+C924*ID규칙_요일_단위+COUNTIFS($B$4:B924,B924,$C$4:C924,C924)</f>
        <v>103010</v>
      </c>
      <c r="B924" s="65">
        <v>30</v>
      </c>
      <c r="C924" s="147">
        <v>0</v>
      </c>
      <c r="D924" s="147">
        <v>107423</v>
      </c>
      <c r="E924" s="147">
        <f>COUNTIF($B$4:B924,B924)</f>
        <v>10</v>
      </c>
      <c r="F924" s="147">
        <v>1</v>
      </c>
      <c r="G924" s="147">
        <v>116</v>
      </c>
      <c r="H924" s="147">
        <v>334</v>
      </c>
      <c r="I924" s="59" t="str">
        <f>IFERROR(VLOOKUP(D924,ITEM!A:B,2,0)&amp;" X"&amp;F924,"아이템값 없음")</f>
        <v>용사의 기대 X1</v>
      </c>
      <c r="J924" s="5" t="s">
        <v>238</v>
      </c>
      <c r="K924" s="147" t="s">
        <v>745</v>
      </c>
    </row>
    <row r="925" spans="1:11">
      <c r="A925" s="147">
        <f>100000+B925*ID규칙_보상_그룹_단위+C925*ID규칙_요일_단위+COUNTIFS($B$4:B925,B925,$C$4:C925,C925)</f>
        <v>103011</v>
      </c>
      <c r="B925" s="65">
        <v>30</v>
      </c>
      <c r="C925" s="147">
        <v>0</v>
      </c>
      <c r="D925" s="147">
        <v>108423</v>
      </c>
      <c r="E925" s="147">
        <f>COUNTIF($B$4:B925,B925)</f>
        <v>11</v>
      </c>
      <c r="F925" s="147">
        <v>1</v>
      </c>
      <c r="G925" s="147">
        <v>116</v>
      </c>
      <c r="H925" s="147">
        <v>334</v>
      </c>
      <c r="I925" s="59" t="str">
        <f>IFERROR(VLOOKUP(D925,ITEM!A:B,2,0)&amp;" X"&amp;F925,"아이템값 없음")</f>
        <v>용사의 강인함 X1</v>
      </c>
      <c r="J925" s="5" t="s">
        <v>238</v>
      </c>
      <c r="K925" s="147" t="s">
        <v>745</v>
      </c>
    </row>
    <row r="926" spans="1:11">
      <c r="A926" s="147">
        <f>100000+B926*ID규칙_보상_그룹_단위+C926*ID규칙_요일_단위+COUNTIFS($B$4:B926,B926,$C$4:C926,C926)</f>
        <v>103012</v>
      </c>
      <c r="B926" s="65">
        <v>30</v>
      </c>
      <c r="C926" s="147">
        <v>0</v>
      </c>
      <c r="D926" s="147">
        <v>109423</v>
      </c>
      <c r="E926" s="147">
        <f>COUNTIF($B$4:B926,B926)</f>
        <v>12</v>
      </c>
      <c r="F926" s="147">
        <v>1</v>
      </c>
      <c r="G926" s="147">
        <v>116</v>
      </c>
      <c r="H926" s="147">
        <v>334</v>
      </c>
      <c r="I926" s="59" t="str">
        <f>IFERROR(VLOOKUP(D926,ITEM!A:B,2,0)&amp;" X"&amp;F926,"아이템값 없음")</f>
        <v>용사의 환송 X1</v>
      </c>
      <c r="J926" s="5" t="s">
        <v>238</v>
      </c>
      <c r="K926" s="147" t="s">
        <v>745</v>
      </c>
    </row>
    <row r="927" spans="1:11">
      <c r="A927" s="147">
        <f>100000+B927*ID규칙_보상_그룹_단위+C927*ID규칙_요일_단위+COUNTIFS($B$4:B927,B927,$C$4:C927,C927)</f>
        <v>103013</v>
      </c>
      <c r="B927" s="65">
        <v>30</v>
      </c>
      <c r="C927" s="147">
        <v>0</v>
      </c>
      <c r="D927" s="147">
        <v>110423</v>
      </c>
      <c r="E927" s="147">
        <f>COUNTIF($B$4:B927,B927)</f>
        <v>13</v>
      </c>
      <c r="F927" s="147">
        <v>1</v>
      </c>
      <c r="G927" s="147">
        <v>116</v>
      </c>
      <c r="H927" s="147">
        <v>334</v>
      </c>
      <c r="I927" s="59" t="str">
        <f>IFERROR(VLOOKUP(D927,ITEM!A:B,2,0)&amp;" X"&amp;F927,"아이템값 없음")</f>
        <v>용사의 모자 X1</v>
      </c>
      <c r="J927" s="5" t="s">
        <v>238</v>
      </c>
      <c r="K927" s="147" t="s">
        <v>745</v>
      </c>
    </row>
    <row r="928" spans="1:11">
      <c r="A928" s="147">
        <f>100000+B928*ID규칙_보상_그룹_단위+C928*ID규칙_요일_단위+COUNTIFS($B$4:B928,B928,$C$4:C928,C928)</f>
        <v>103014</v>
      </c>
      <c r="B928" s="65">
        <v>30</v>
      </c>
      <c r="C928" s="147">
        <v>0</v>
      </c>
      <c r="D928" s="147">
        <v>106324</v>
      </c>
      <c r="E928" s="147">
        <f>COUNTIF($B$4:B928,B928)</f>
        <v>14</v>
      </c>
      <c r="F928" s="147">
        <v>1</v>
      </c>
      <c r="G928" s="147">
        <v>116</v>
      </c>
      <c r="H928" s="147">
        <v>333</v>
      </c>
      <c r="I928" s="59" t="str">
        <f>IFERROR(VLOOKUP(D928,ITEM!A:B,2,0)&amp;" X"&amp;F928,"아이템값 없음")</f>
        <v>무인의 붉은 꽃 X1</v>
      </c>
      <c r="J928" s="5" t="s">
        <v>238</v>
      </c>
      <c r="K928" s="147" t="s">
        <v>745</v>
      </c>
    </row>
    <row r="929" spans="1:11">
      <c r="A929" s="147">
        <f>100000+B929*ID규칙_보상_그룹_단위+C929*ID규칙_요일_단위+COUNTIFS($B$4:B929,B929,$C$4:C929,C929)</f>
        <v>103015</v>
      </c>
      <c r="B929" s="65">
        <v>30</v>
      </c>
      <c r="C929" s="147">
        <v>0</v>
      </c>
      <c r="D929" s="147">
        <v>107324</v>
      </c>
      <c r="E929" s="147">
        <f>COUNTIF($B$4:B929,B929)</f>
        <v>15</v>
      </c>
      <c r="F929" s="147">
        <v>1</v>
      </c>
      <c r="G929" s="147">
        <v>116</v>
      </c>
      <c r="H929" s="147">
        <v>333</v>
      </c>
      <c r="I929" s="59" t="str">
        <f>IFERROR(VLOOKUP(D929,ITEM!A:B,2,0)&amp;" X"&amp;F929,"아이템값 없음")</f>
        <v>무인의 깃털장식 X1</v>
      </c>
      <c r="J929" s="5" t="s">
        <v>238</v>
      </c>
      <c r="K929" s="147" t="s">
        <v>745</v>
      </c>
    </row>
    <row r="930" spans="1:11">
      <c r="A930" s="147">
        <f>100000+B930*ID규칙_보상_그룹_단위+C930*ID규칙_요일_단위+COUNTIFS($B$4:B930,B930,$C$4:C930,C930)</f>
        <v>103016</v>
      </c>
      <c r="B930" s="65">
        <v>30</v>
      </c>
      <c r="C930" s="147">
        <v>0</v>
      </c>
      <c r="D930" s="147">
        <v>108324</v>
      </c>
      <c r="E930" s="147">
        <f>COUNTIF($B$4:B930,B930)</f>
        <v>16</v>
      </c>
      <c r="F930" s="147">
        <v>1</v>
      </c>
      <c r="G930" s="147">
        <v>116</v>
      </c>
      <c r="H930" s="147">
        <v>333</v>
      </c>
      <c r="I930" s="59" t="str">
        <f>IFERROR(VLOOKUP(D930,ITEM!A:B,2,0)&amp;" X"&amp;F930,"아이템값 없음")</f>
        <v>무인의 물시계 X1</v>
      </c>
      <c r="J930" s="5" t="s">
        <v>238</v>
      </c>
      <c r="K930" s="147" t="s">
        <v>745</v>
      </c>
    </row>
    <row r="931" spans="1:11">
      <c r="A931" s="147">
        <f>100000+B931*ID규칙_보상_그룹_단위+C931*ID규칙_요일_단위+COUNTIFS($B$4:B931,B931,$C$4:C931,C931)</f>
        <v>103017</v>
      </c>
      <c r="B931" s="65">
        <v>30</v>
      </c>
      <c r="C931" s="147">
        <v>0</v>
      </c>
      <c r="D931" s="147">
        <v>109324</v>
      </c>
      <c r="E931" s="147">
        <f>COUNTIF($B$4:B931,B931)</f>
        <v>17</v>
      </c>
      <c r="F931" s="147">
        <v>1</v>
      </c>
      <c r="G931" s="147">
        <v>116</v>
      </c>
      <c r="H931" s="147">
        <v>333</v>
      </c>
      <c r="I931" s="59" t="str">
        <f>IFERROR(VLOOKUP(D931,ITEM!A:B,2,0)&amp;" X"&amp;F931,"아이템값 없음")</f>
        <v>무인의 술잔 X1</v>
      </c>
      <c r="J931" s="5" t="s">
        <v>238</v>
      </c>
      <c r="K931" s="147" t="s">
        <v>745</v>
      </c>
    </row>
    <row r="932" spans="1:11">
      <c r="A932" s="147">
        <f>100000+B932*ID규칙_보상_그룹_단위+C932*ID규칙_요일_단위+COUNTIFS($B$4:B932,B932,$C$4:C932,C932)</f>
        <v>103018</v>
      </c>
      <c r="B932" s="65">
        <v>30</v>
      </c>
      <c r="C932" s="147">
        <v>0</v>
      </c>
      <c r="D932" s="147">
        <v>110324</v>
      </c>
      <c r="E932" s="147">
        <f>COUNTIF($B$4:B932,B932)</f>
        <v>18</v>
      </c>
      <c r="F932" s="147">
        <v>1</v>
      </c>
      <c r="G932" s="147">
        <v>116</v>
      </c>
      <c r="H932" s="147">
        <v>333</v>
      </c>
      <c r="I932" s="59" t="str">
        <f>IFERROR(VLOOKUP(D932,ITEM!A:B,2,0)&amp;" X"&amp;F932,"아이템값 없음")</f>
        <v>무인의 두건 X1</v>
      </c>
      <c r="J932" s="5" t="s">
        <v>238</v>
      </c>
      <c r="K932" s="147" t="s">
        <v>745</v>
      </c>
    </row>
    <row r="933" spans="1:11">
      <c r="A933" s="147">
        <f>100000+B933*ID규칙_보상_그룹_단위+C933*ID규칙_요일_단위+COUNTIFS($B$4:B933,B933,$C$4:C933,C933)</f>
        <v>103019</v>
      </c>
      <c r="B933" s="65">
        <v>30</v>
      </c>
      <c r="C933" s="147">
        <v>0</v>
      </c>
      <c r="D933" s="147">
        <v>106425</v>
      </c>
      <c r="E933" s="147">
        <f>COUNTIF($B$4:B933,B933)</f>
        <v>19</v>
      </c>
      <c r="F933" s="147">
        <v>1</v>
      </c>
      <c r="G933" s="147">
        <v>116</v>
      </c>
      <c r="H933" s="147">
        <v>333</v>
      </c>
      <c r="I933" s="59" t="str">
        <f>IFERROR(VLOOKUP(D933,ITEM!A:B,2,0)&amp;" X"&amp;F933,"아이템값 없음")</f>
        <v>무인의 붉은 꽃 X1</v>
      </c>
      <c r="J933" s="5" t="s">
        <v>238</v>
      </c>
      <c r="K933" s="147" t="s">
        <v>745</v>
      </c>
    </row>
    <row r="934" spans="1:11">
      <c r="A934" s="147">
        <f>100000+B934*ID규칙_보상_그룹_단위+C934*ID규칙_요일_단위+COUNTIFS($B$4:B934,B934,$C$4:C934,C934)</f>
        <v>103020</v>
      </c>
      <c r="B934" s="65">
        <v>30</v>
      </c>
      <c r="C934" s="147">
        <v>0</v>
      </c>
      <c r="D934" s="147">
        <v>107425</v>
      </c>
      <c r="E934" s="147">
        <f>COUNTIF($B$4:B934,B934)</f>
        <v>20</v>
      </c>
      <c r="F934" s="147">
        <v>1</v>
      </c>
      <c r="G934" s="147">
        <v>116</v>
      </c>
      <c r="H934" s="147">
        <v>333</v>
      </c>
      <c r="I934" s="59" t="str">
        <f>IFERROR(VLOOKUP(D934,ITEM!A:B,2,0)&amp;" X"&amp;F934,"아이템값 없음")</f>
        <v>무인의 깃털장식 X1</v>
      </c>
      <c r="J934" s="5" t="s">
        <v>238</v>
      </c>
      <c r="K934" s="147" t="s">
        <v>745</v>
      </c>
    </row>
    <row r="935" spans="1:11">
      <c r="A935" s="147">
        <f>100000+B935*ID규칙_보상_그룹_단위+C935*ID규칙_요일_단위+COUNTIFS($B$4:B935,B935,$C$4:C935,C935)</f>
        <v>103021</v>
      </c>
      <c r="B935" s="65">
        <v>30</v>
      </c>
      <c r="C935" s="147">
        <v>0</v>
      </c>
      <c r="D935" s="147">
        <v>108425</v>
      </c>
      <c r="E935" s="147">
        <f>COUNTIF($B$4:B935,B935)</f>
        <v>21</v>
      </c>
      <c r="F935" s="147">
        <v>1</v>
      </c>
      <c r="G935" s="147">
        <v>116</v>
      </c>
      <c r="H935" s="147">
        <v>333</v>
      </c>
      <c r="I935" s="59" t="str">
        <f>IFERROR(VLOOKUP(D935,ITEM!A:B,2,0)&amp;" X"&amp;F935,"아이템값 없음")</f>
        <v>무인의 물시계 X1</v>
      </c>
      <c r="J935" s="5" t="s">
        <v>238</v>
      </c>
      <c r="K935" s="147" t="s">
        <v>745</v>
      </c>
    </row>
    <row r="936" spans="1:11">
      <c r="A936" s="147">
        <f>100000+B936*ID규칙_보상_그룹_단위+C936*ID규칙_요일_단위+COUNTIFS($B$4:B936,B936,$C$4:C936,C936)</f>
        <v>103022</v>
      </c>
      <c r="B936" s="65">
        <v>30</v>
      </c>
      <c r="C936" s="147">
        <v>0</v>
      </c>
      <c r="D936" s="147">
        <v>109425</v>
      </c>
      <c r="E936" s="147">
        <f>COUNTIF($B$4:B936,B936)</f>
        <v>22</v>
      </c>
      <c r="F936" s="147">
        <v>1</v>
      </c>
      <c r="G936" s="147">
        <v>116</v>
      </c>
      <c r="H936" s="147">
        <v>333</v>
      </c>
      <c r="I936" s="59" t="str">
        <f>IFERROR(VLOOKUP(D936,ITEM!A:B,2,0)&amp;" X"&amp;F936,"아이템값 없음")</f>
        <v>무인의 술잔 X1</v>
      </c>
      <c r="J936" s="5" t="s">
        <v>238</v>
      </c>
      <c r="K936" s="147" t="s">
        <v>745</v>
      </c>
    </row>
    <row r="937" spans="1:11">
      <c r="A937" s="147">
        <f>100000+B937*ID규칙_보상_그룹_단위+C937*ID규칙_요일_단위+COUNTIFS($B$4:B937,B937,$C$4:C937,C937)</f>
        <v>103023</v>
      </c>
      <c r="B937" s="65">
        <v>30</v>
      </c>
      <c r="C937" s="147">
        <v>0</v>
      </c>
      <c r="D937" s="147">
        <v>110425</v>
      </c>
      <c r="E937" s="147">
        <f>COUNTIF($B$4:B937,B937)</f>
        <v>23</v>
      </c>
      <c r="F937" s="147">
        <v>1</v>
      </c>
      <c r="G937" s="147">
        <v>116</v>
      </c>
      <c r="H937" s="147">
        <v>333</v>
      </c>
      <c r="I937" s="59" t="str">
        <f>IFERROR(VLOOKUP(D937,ITEM!A:B,2,0)&amp;" X"&amp;F937,"아이템값 없음")</f>
        <v>무인의 두건 X1</v>
      </c>
      <c r="J937" s="5" t="s">
        <v>238</v>
      </c>
      <c r="K937" s="147" t="s">
        <v>745</v>
      </c>
    </row>
    <row r="938" spans="1:11">
      <c r="A938" s="147">
        <f>100000+B938*ID규칙_보상_그룹_단위+C938*ID규칙_요일_단위+COUNTIFS($B$4:B938,B938,$C$4:C938,C938)</f>
        <v>103024</v>
      </c>
      <c r="B938" s="65">
        <v>30</v>
      </c>
      <c r="C938" s="147">
        <v>0</v>
      </c>
      <c r="D938" s="147">
        <v>106458</v>
      </c>
      <c r="E938" s="147">
        <f>COUNTIF($B$4:B938,B938)</f>
        <v>24</v>
      </c>
      <c r="F938" s="147">
        <v>1</v>
      </c>
      <c r="G938" s="147">
        <v>116</v>
      </c>
      <c r="H938" s="147">
        <v>333</v>
      </c>
      <c r="I938" s="59" t="str">
        <f>IFERROR(VLOOKUP(D938,ITEM!A:B,2,0)&amp;" X"&amp;F938,"아이템값 없음")</f>
        <v>공로의 꽃 X1</v>
      </c>
      <c r="J938" s="5" t="s">
        <v>238</v>
      </c>
      <c r="K938" s="147" t="s">
        <v>745</v>
      </c>
    </row>
    <row r="939" spans="1:11">
      <c r="A939" s="147">
        <f>100000+B939*ID규칙_보상_그룹_단위+C939*ID규칙_요일_단위+COUNTIFS($B$4:B939,B939,$C$4:C939,C939)</f>
        <v>103025</v>
      </c>
      <c r="B939" s="65">
        <v>30</v>
      </c>
      <c r="C939" s="147">
        <v>0</v>
      </c>
      <c r="D939" s="147">
        <v>107458</v>
      </c>
      <c r="E939" s="147">
        <f>COUNTIF($B$4:B939,B939)</f>
        <v>25</v>
      </c>
      <c r="F939" s="147">
        <v>1</v>
      </c>
      <c r="G939" s="147">
        <v>116</v>
      </c>
      <c r="H939" s="147">
        <v>333</v>
      </c>
      <c r="I939" s="59" t="str">
        <f>IFERROR(VLOOKUP(D939,ITEM!A:B,2,0)&amp;" X"&amp;F939,"아이템값 없음")</f>
        <v>소무의 깃털 X1</v>
      </c>
      <c r="J939" s="5" t="s">
        <v>238</v>
      </c>
      <c r="K939" s="147" t="s">
        <v>745</v>
      </c>
    </row>
    <row r="940" spans="1:11">
      <c r="A940" s="147">
        <f>100000+B940*ID규칙_보상_그룹_단위+C940*ID규칙_요일_단위+COUNTIFS($B$4:B940,B940,$C$4:C940,C940)</f>
        <v>103026</v>
      </c>
      <c r="B940" s="65">
        <v>30</v>
      </c>
      <c r="C940" s="147">
        <v>0</v>
      </c>
      <c r="D940" s="147">
        <v>108458</v>
      </c>
      <c r="E940" s="147">
        <f>COUNTIF($B$4:B940,B940)</f>
        <v>26</v>
      </c>
      <c r="F940" s="147">
        <v>1</v>
      </c>
      <c r="G940" s="147">
        <v>116</v>
      </c>
      <c r="H940" s="147">
        <v>333</v>
      </c>
      <c r="I940" s="59" t="str">
        <f>IFERROR(VLOOKUP(D940,ITEM!A:B,2,0)&amp;" X"&amp;F940,"아이템값 없음")</f>
        <v>금동의 해시계 X1</v>
      </c>
      <c r="J940" s="5" t="s">
        <v>238</v>
      </c>
      <c r="K940" s="147" t="s">
        <v>745</v>
      </c>
    </row>
    <row r="941" spans="1:11">
      <c r="A941" s="147">
        <f>100000+B941*ID규칙_보상_그룹_단위+C941*ID규칙_요일_단위+COUNTIFS($B$4:B941,B941,$C$4:C941,C941)</f>
        <v>103027</v>
      </c>
      <c r="B941" s="65">
        <v>30</v>
      </c>
      <c r="C941" s="147">
        <v>0</v>
      </c>
      <c r="D941" s="147">
        <v>109458</v>
      </c>
      <c r="E941" s="147">
        <f>COUNTIF($B$4:B941,B941)</f>
        <v>27</v>
      </c>
      <c r="F941" s="147">
        <v>1</v>
      </c>
      <c r="G941" s="147">
        <v>116</v>
      </c>
      <c r="H941" s="147">
        <v>333</v>
      </c>
      <c r="I941" s="59" t="str">
        <f>IFERROR(VLOOKUP(D941,ITEM!A:B,2,0)&amp;" X"&amp;F941,"아이템값 없음")</f>
        <v>맹세의 금잔 X1</v>
      </c>
      <c r="J941" s="5" t="s">
        <v>238</v>
      </c>
      <c r="K941" s="147" t="s">
        <v>745</v>
      </c>
    </row>
    <row r="942" spans="1:11">
      <c r="A942" s="147">
        <f>100000+B942*ID규칙_보상_그룹_단위+C942*ID규칙_요일_단위+COUNTIFS($B$4:B942,B942,$C$4:C942,C942)</f>
        <v>103028</v>
      </c>
      <c r="B942" s="65">
        <v>30</v>
      </c>
      <c r="C942" s="147">
        <v>0</v>
      </c>
      <c r="D942" s="147">
        <v>110466</v>
      </c>
      <c r="E942" s="147">
        <f>COUNTIF($B$4:B942,B942)</f>
        <v>28</v>
      </c>
      <c r="F942" s="147">
        <v>1</v>
      </c>
      <c r="G942" s="147">
        <v>116</v>
      </c>
      <c r="H942" s="147">
        <v>333</v>
      </c>
      <c r="I942" s="59" t="str">
        <f>IFERROR(VLOOKUP(D942,ITEM!A:B,2,0)&amp;" X"&amp;F942,"아이템값 없음")</f>
        <v>장수의 투구 X1</v>
      </c>
      <c r="J942" s="5" t="s">
        <v>238</v>
      </c>
      <c r="K942" s="147" t="s">
        <v>745</v>
      </c>
    </row>
    <row r="943" spans="1:11">
      <c r="A943" s="147">
        <f>100000+B943*ID규칙_보상_그룹_단위+C943*ID규칙_요일_단위+COUNTIFS($B$4:B943,B943,$C$4:C943,C943)</f>
        <v>103029</v>
      </c>
      <c r="B943" s="65">
        <v>30</v>
      </c>
      <c r="C943" s="147">
        <v>0</v>
      </c>
      <c r="D943" s="147">
        <v>106460</v>
      </c>
      <c r="E943" s="147">
        <f>COUNTIF($B$4:B943,B943)</f>
        <v>29</v>
      </c>
      <c r="F943" s="147">
        <v>1</v>
      </c>
      <c r="G943" s="147">
        <v>116</v>
      </c>
      <c r="H943" s="147">
        <v>333</v>
      </c>
      <c r="I943" s="59" t="str">
        <f>IFERROR(VLOOKUP(D943,ITEM!A:B,2,0)&amp;" X"&amp;F943,"아이템값 없음")</f>
        <v>무구의 꽃 X1</v>
      </c>
      <c r="J943" s="5" t="s">
        <v>238</v>
      </c>
      <c r="K943" s="147" t="s">
        <v>745</v>
      </c>
    </row>
    <row r="944" spans="1:11">
      <c r="A944" s="147">
        <f>100000+B944*ID규칙_보상_그룹_단위+C944*ID규칙_요일_단위+COUNTIFS($B$4:B944,B944,$C$4:C944,C944)</f>
        <v>103030</v>
      </c>
      <c r="B944" s="65">
        <v>30</v>
      </c>
      <c r="C944" s="147">
        <v>0</v>
      </c>
      <c r="D944" s="147">
        <v>107460</v>
      </c>
      <c r="E944" s="147">
        <f>COUNTIF($B$4:B944,B944)</f>
        <v>30</v>
      </c>
      <c r="F944" s="147">
        <v>1</v>
      </c>
      <c r="G944" s="147">
        <v>116</v>
      </c>
      <c r="H944" s="147">
        <v>333</v>
      </c>
      <c r="I944" s="59" t="str">
        <f>IFERROR(VLOOKUP(D944,ITEM!A:B,2,0)&amp;" X"&amp;F944,"아이템값 없음")</f>
        <v>명의의 깃털 X1</v>
      </c>
      <c r="J944" s="5" t="s">
        <v>238</v>
      </c>
      <c r="K944" s="147" t="s">
        <v>745</v>
      </c>
    </row>
    <row r="945" spans="1:11">
      <c r="A945" s="147">
        <f>100000+B945*ID규칙_보상_그룹_단위+C945*ID규칙_요일_단위+COUNTIFS($B$4:B945,B945,$C$4:C945,C945)</f>
        <v>103031</v>
      </c>
      <c r="B945" s="65">
        <v>30</v>
      </c>
      <c r="C945" s="147">
        <v>0</v>
      </c>
      <c r="D945" s="147">
        <v>108460</v>
      </c>
      <c r="E945" s="147">
        <f>COUNTIF($B$4:B945,B945)</f>
        <v>31</v>
      </c>
      <c r="F945" s="147">
        <v>1</v>
      </c>
      <c r="G945" s="147">
        <v>116</v>
      </c>
      <c r="H945" s="147">
        <v>333</v>
      </c>
      <c r="I945" s="59" t="str">
        <f>IFERROR(VLOOKUP(D945,ITEM!A:B,2,0)&amp;" X"&amp;F945,"아이템값 없음")</f>
        <v>정지된 시간 X1</v>
      </c>
      <c r="J945" s="5" t="s">
        <v>238</v>
      </c>
      <c r="K945" s="147" t="s">
        <v>745</v>
      </c>
    </row>
    <row r="946" spans="1:11">
      <c r="A946" s="147">
        <f>100000+B946*ID규칙_보상_그룹_단위+C946*ID규칙_요일_단위+COUNTIFS($B$4:B946,B946,$C$4:C946,C946)</f>
        <v>103032</v>
      </c>
      <c r="B946" s="65">
        <v>30</v>
      </c>
      <c r="C946" s="147">
        <v>0</v>
      </c>
      <c r="D946" s="147">
        <v>109460</v>
      </c>
      <c r="E946" s="147">
        <f>COUNTIF($B$4:B946,B946)</f>
        <v>32</v>
      </c>
      <c r="F946" s="147">
        <v>1</v>
      </c>
      <c r="G946" s="147">
        <v>116</v>
      </c>
      <c r="H946" s="147">
        <v>333</v>
      </c>
      <c r="I946" s="59" t="str">
        <f>IFERROR(VLOOKUP(D946,ITEM!A:B,2,0)&amp;" X"&amp;F946,"아이템값 없음")</f>
        <v>초월의 잔 X1</v>
      </c>
      <c r="J946" s="5" t="s">
        <v>238</v>
      </c>
      <c r="K946" s="147" t="s">
        <v>745</v>
      </c>
    </row>
    <row r="947" spans="1:11">
      <c r="A947" s="147">
        <f>100000+B947*ID규칙_보상_그룹_단위+C947*ID규칙_요일_단위+COUNTIFS($B$4:B947,B947,$C$4:C947,C947)</f>
        <v>103033</v>
      </c>
      <c r="B947" s="65">
        <v>30</v>
      </c>
      <c r="C947" s="147">
        <v>0</v>
      </c>
      <c r="D947" s="147">
        <v>110468</v>
      </c>
      <c r="E947" s="147">
        <f>COUNTIF($B$4:B947,B947)</f>
        <v>33</v>
      </c>
      <c r="F947" s="147">
        <v>1</v>
      </c>
      <c r="G947" s="147">
        <v>116</v>
      </c>
      <c r="H947" s="147">
        <v>333</v>
      </c>
      <c r="I947" s="59" t="str">
        <f>IFERROR(VLOOKUP(D947,ITEM!A:B,2,0)&amp;" X"&amp;F947,"아이템값 없음")</f>
        <v>조소의 가면 X1</v>
      </c>
      <c r="J947" s="5" t="s">
        <v>238</v>
      </c>
      <c r="K947" s="147" t="s">
        <v>745</v>
      </c>
    </row>
    <row r="948" spans="1:11">
      <c r="A948" s="147">
        <f>100000+B948*ID규칙_보상_그룹_단위+C948*ID규칙_요일_단위+COUNTIFS($B$4:B948,B948,$C$4:C948,C948)</f>
        <v>103101</v>
      </c>
      <c r="B948" s="65">
        <v>31</v>
      </c>
      <c r="C948" s="147">
        <v>0</v>
      </c>
      <c r="D948" s="147">
        <v>103301</v>
      </c>
      <c r="E948" s="147">
        <f>COUNTIF($B$4:B948,B948)</f>
        <v>1</v>
      </c>
      <c r="F948" s="147">
        <v>100</v>
      </c>
      <c r="G948" s="147">
        <v>117</v>
      </c>
      <c r="H948" s="147">
        <v>10000</v>
      </c>
      <c r="I948" s="59" t="str">
        <f>IFERROR(VLOOKUP(D948,ITEM!A:B,2,0)&amp;" X"&amp;F948,"아이템값 없음")</f>
        <v>모라 X100</v>
      </c>
      <c r="J948" s="5" t="s">
        <v>239</v>
      </c>
      <c r="K948" s="147" t="s">
        <v>745</v>
      </c>
    </row>
    <row r="949" spans="1:11">
      <c r="A949" s="147">
        <f>100000+B949*ID규칙_보상_그룹_단위+C949*ID규칙_요일_단위+COUNTIFS($B$4:B949,B949,$C$4:C949,C949)</f>
        <v>103102</v>
      </c>
      <c r="B949" s="65">
        <v>31</v>
      </c>
      <c r="C949" s="147">
        <v>0</v>
      </c>
      <c r="D949" s="147">
        <v>102301</v>
      </c>
      <c r="E949" s="147">
        <f>COUNTIF($B$4:B949,B949)</f>
        <v>2</v>
      </c>
      <c r="F949" s="147">
        <v>2025</v>
      </c>
      <c r="G949" s="147">
        <v>118</v>
      </c>
      <c r="H949" s="147">
        <v>10000</v>
      </c>
      <c r="I949" s="59" t="str">
        <f>IFERROR(VLOOKUP(D949,ITEM!A:B,2,0)&amp;" X"&amp;F949,"아이템값 없음")</f>
        <v>모험 경력 X2025</v>
      </c>
      <c r="J949" s="5" t="s">
        <v>239</v>
      </c>
      <c r="K949" s="147" t="s">
        <v>745</v>
      </c>
    </row>
    <row r="950" spans="1:11">
      <c r="A950" s="147">
        <f>100000+B950*ID규칙_보상_그룹_단위+C950*ID규칙_요일_단위+COUNTIFS($B$4:B950,B950,$C$4:C950,C950)</f>
        <v>103103</v>
      </c>
      <c r="B950" s="65">
        <v>31</v>
      </c>
      <c r="C950" s="147">
        <v>0</v>
      </c>
      <c r="D950" s="147">
        <v>105301</v>
      </c>
      <c r="E950" s="147">
        <f>COUNTIF($B$4:B950,B950)</f>
        <v>3</v>
      </c>
      <c r="F950" s="147">
        <v>20</v>
      </c>
      <c r="G950" s="147">
        <v>119</v>
      </c>
      <c r="H950" s="147">
        <v>10000</v>
      </c>
      <c r="I950" s="59" t="str">
        <f>IFERROR(VLOOKUP(D950,ITEM!A:B,2,0)&amp;" X"&amp;F950,"아이템값 없음")</f>
        <v>호감도 경험치 X20</v>
      </c>
      <c r="J950" s="5" t="s">
        <v>239</v>
      </c>
      <c r="K950" s="147" t="s">
        <v>745</v>
      </c>
    </row>
    <row r="951" spans="1:11">
      <c r="A951" s="147">
        <f>100000+B951*ID규칙_보상_그룹_단위+C951*ID규칙_요일_단위+COUNTIFS($B$4:B951,B951,$C$4:C951,C951)</f>
        <v>103104</v>
      </c>
      <c r="B951" s="65">
        <v>31</v>
      </c>
      <c r="C951" s="147">
        <v>0</v>
      </c>
      <c r="D951" s="147">
        <v>106322</v>
      </c>
      <c r="E951" s="147">
        <f>COUNTIF($B$4:B951,B951)</f>
        <v>4</v>
      </c>
      <c r="F951" s="147">
        <v>1</v>
      </c>
      <c r="G951" s="147">
        <v>120</v>
      </c>
      <c r="H951" s="147">
        <v>334</v>
      </c>
      <c r="I951" s="59" t="str">
        <f>IFERROR(VLOOKUP(D951,ITEM!A:B,2,0)&amp;" X"&amp;F951,"아이템값 없음")</f>
        <v>용사의 훈장 X1</v>
      </c>
      <c r="J951" s="5" t="s">
        <v>239</v>
      </c>
      <c r="K951" s="147" t="s">
        <v>745</v>
      </c>
    </row>
    <row r="952" spans="1:11">
      <c r="A952" s="147">
        <f>100000+B952*ID규칙_보상_그룹_단위+C952*ID규칙_요일_단위+COUNTIFS($B$4:B952,B952,$C$4:C952,C952)</f>
        <v>103105</v>
      </c>
      <c r="B952" s="65">
        <v>31</v>
      </c>
      <c r="C952" s="147">
        <v>0</v>
      </c>
      <c r="D952" s="147">
        <v>107322</v>
      </c>
      <c r="E952" s="147">
        <f>COUNTIF($B$4:B952,B952)</f>
        <v>5</v>
      </c>
      <c r="F952" s="147">
        <v>1</v>
      </c>
      <c r="G952" s="147">
        <v>120</v>
      </c>
      <c r="H952" s="147">
        <v>334</v>
      </c>
      <c r="I952" s="59" t="str">
        <f>IFERROR(VLOOKUP(D952,ITEM!A:B,2,0)&amp;" X"&amp;F952,"아이템값 없음")</f>
        <v>용사의 기대 X1</v>
      </c>
      <c r="J952" s="5" t="s">
        <v>239</v>
      </c>
      <c r="K952" s="147" t="s">
        <v>745</v>
      </c>
    </row>
    <row r="953" spans="1:11">
      <c r="A953" s="147">
        <f>100000+B953*ID규칙_보상_그룹_단위+C953*ID규칙_요일_단위+COUNTIFS($B$4:B953,B953,$C$4:C953,C953)</f>
        <v>103106</v>
      </c>
      <c r="B953" s="65">
        <v>31</v>
      </c>
      <c r="C953" s="147">
        <v>0</v>
      </c>
      <c r="D953" s="147">
        <v>108322</v>
      </c>
      <c r="E953" s="147">
        <f>COUNTIF($B$4:B953,B953)</f>
        <v>6</v>
      </c>
      <c r="F953" s="147">
        <v>1</v>
      </c>
      <c r="G953" s="147">
        <v>120</v>
      </c>
      <c r="H953" s="147">
        <v>334</v>
      </c>
      <c r="I953" s="59" t="str">
        <f>IFERROR(VLOOKUP(D953,ITEM!A:B,2,0)&amp;" X"&amp;F953,"아이템값 없음")</f>
        <v>용사의 강인함 X1</v>
      </c>
      <c r="J953" s="5" t="s">
        <v>239</v>
      </c>
      <c r="K953" s="147" t="s">
        <v>745</v>
      </c>
    </row>
    <row r="954" spans="1:11">
      <c r="A954" s="147">
        <f>100000+B954*ID규칙_보상_그룹_단위+C954*ID규칙_요일_단위+COUNTIFS($B$4:B954,B954,$C$4:C954,C954)</f>
        <v>103107</v>
      </c>
      <c r="B954" s="65">
        <v>31</v>
      </c>
      <c r="C954" s="147">
        <v>0</v>
      </c>
      <c r="D954" s="147">
        <v>109322</v>
      </c>
      <c r="E954" s="147">
        <f>COUNTIF($B$4:B954,B954)</f>
        <v>7</v>
      </c>
      <c r="F954" s="147">
        <v>1</v>
      </c>
      <c r="G954" s="147">
        <v>120</v>
      </c>
      <c r="H954" s="147">
        <v>334</v>
      </c>
      <c r="I954" s="59" t="str">
        <f>IFERROR(VLOOKUP(D954,ITEM!A:B,2,0)&amp;" X"&amp;F954,"아이템값 없음")</f>
        <v>용사의 환송 X1</v>
      </c>
      <c r="J954" s="5" t="s">
        <v>239</v>
      </c>
      <c r="K954" s="147" t="s">
        <v>745</v>
      </c>
    </row>
    <row r="955" spans="1:11">
      <c r="A955" s="147">
        <f>100000+B955*ID규칙_보상_그룹_단위+C955*ID규칙_요일_단위+COUNTIFS($B$4:B955,B955,$C$4:C955,C955)</f>
        <v>103108</v>
      </c>
      <c r="B955" s="65">
        <v>31</v>
      </c>
      <c r="C955" s="147">
        <v>0</v>
      </c>
      <c r="D955" s="147">
        <v>110322</v>
      </c>
      <c r="E955" s="147">
        <f>COUNTIF($B$4:B955,B955)</f>
        <v>8</v>
      </c>
      <c r="F955" s="147">
        <v>1</v>
      </c>
      <c r="G955" s="147">
        <v>120</v>
      </c>
      <c r="H955" s="147">
        <v>334</v>
      </c>
      <c r="I955" s="59" t="str">
        <f>IFERROR(VLOOKUP(D955,ITEM!A:B,2,0)&amp;" X"&amp;F955,"아이템값 없음")</f>
        <v>용사의 모자 X1</v>
      </c>
      <c r="J955" s="5" t="s">
        <v>239</v>
      </c>
      <c r="K955" s="147" t="s">
        <v>745</v>
      </c>
    </row>
    <row r="956" spans="1:11">
      <c r="A956" s="147">
        <f>100000+B956*ID규칙_보상_그룹_단위+C956*ID규칙_요일_단위+COUNTIFS($B$4:B956,B956,$C$4:C956,C956)</f>
        <v>103109</v>
      </c>
      <c r="B956" s="65">
        <v>31</v>
      </c>
      <c r="C956" s="147">
        <v>0</v>
      </c>
      <c r="D956" s="147">
        <v>106423</v>
      </c>
      <c r="E956" s="147">
        <f>COUNTIF($B$4:B956,B956)</f>
        <v>9</v>
      </c>
      <c r="F956" s="147">
        <v>1</v>
      </c>
      <c r="G956" s="147">
        <v>120</v>
      </c>
      <c r="H956" s="147">
        <v>334</v>
      </c>
      <c r="I956" s="59" t="str">
        <f>IFERROR(VLOOKUP(D956,ITEM!A:B,2,0)&amp;" X"&amp;F956,"아이템값 없음")</f>
        <v>용사의 훈장 X1</v>
      </c>
      <c r="J956" s="5" t="s">
        <v>239</v>
      </c>
      <c r="K956" s="147" t="s">
        <v>745</v>
      </c>
    </row>
    <row r="957" spans="1:11">
      <c r="A957" s="147">
        <f>100000+B957*ID규칙_보상_그룹_단위+C957*ID규칙_요일_단위+COUNTIFS($B$4:B957,B957,$C$4:C957,C957)</f>
        <v>103110</v>
      </c>
      <c r="B957" s="65">
        <v>31</v>
      </c>
      <c r="C957" s="147">
        <v>0</v>
      </c>
      <c r="D957" s="147">
        <v>107423</v>
      </c>
      <c r="E957" s="147">
        <f>COUNTIF($B$4:B957,B957)</f>
        <v>10</v>
      </c>
      <c r="F957" s="147">
        <v>1</v>
      </c>
      <c r="G957" s="147">
        <v>120</v>
      </c>
      <c r="H957" s="147">
        <v>334</v>
      </c>
      <c r="I957" s="59" t="str">
        <f>IFERROR(VLOOKUP(D957,ITEM!A:B,2,0)&amp;" X"&amp;F957,"아이템값 없음")</f>
        <v>용사의 기대 X1</v>
      </c>
      <c r="J957" s="5" t="s">
        <v>239</v>
      </c>
      <c r="K957" s="147" t="s">
        <v>745</v>
      </c>
    </row>
    <row r="958" spans="1:11">
      <c r="A958" s="147">
        <f>100000+B958*ID규칙_보상_그룹_단위+C958*ID규칙_요일_단위+COUNTIFS($B$4:B958,B958,$C$4:C958,C958)</f>
        <v>103111</v>
      </c>
      <c r="B958" s="65">
        <v>31</v>
      </c>
      <c r="C958" s="147">
        <v>0</v>
      </c>
      <c r="D958" s="147">
        <v>108423</v>
      </c>
      <c r="E958" s="147">
        <f>COUNTIF($B$4:B958,B958)</f>
        <v>11</v>
      </c>
      <c r="F958" s="147">
        <v>1</v>
      </c>
      <c r="G958" s="147">
        <v>120</v>
      </c>
      <c r="H958" s="147">
        <v>334</v>
      </c>
      <c r="I958" s="59" t="str">
        <f>IFERROR(VLOOKUP(D958,ITEM!A:B,2,0)&amp;" X"&amp;F958,"아이템값 없음")</f>
        <v>용사의 강인함 X1</v>
      </c>
      <c r="J958" s="5" t="s">
        <v>239</v>
      </c>
      <c r="K958" s="147" t="s">
        <v>745</v>
      </c>
    </row>
    <row r="959" spans="1:11">
      <c r="A959" s="147">
        <f>100000+B959*ID규칙_보상_그룹_단위+C959*ID규칙_요일_단위+COUNTIFS($B$4:B959,B959,$C$4:C959,C959)</f>
        <v>103112</v>
      </c>
      <c r="B959" s="65">
        <v>31</v>
      </c>
      <c r="C959" s="147">
        <v>0</v>
      </c>
      <c r="D959" s="147">
        <v>109423</v>
      </c>
      <c r="E959" s="147">
        <f>COUNTIF($B$4:B959,B959)</f>
        <v>12</v>
      </c>
      <c r="F959" s="147">
        <v>1</v>
      </c>
      <c r="G959" s="147">
        <v>120</v>
      </c>
      <c r="H959" s="147">
        <v>334</v>
      </c>
      <c r="I959" s="59" t="str">
        <f>IFERROR(VLOOKUP(D959,ITEM!A:B,2,0)&amp;" X"&amp;F959,"아이템값 없음")</f>
        <v>용사의 환송 X1</v>
      </c>
      <c r="J959" s="5" t="s">
        <v>239</v>
      </c>
      <c r="K959" s="147" t="s">
        <v>745</v>
      </c>
    </row>
    <row r="960" spans="1:11">
      <c r="A960" s="147">
        <f>100000+B960*ID규칙_보상_그룹_단위+C960*ID규칙_요일_단위+COUNTIFS($B$4:B960,B960,$C$4:C960,C960)</f>
        <v>103113</v>
      </c>
      <c r="B960" s="65">
        <v>31</v>
      </c>
      <c r="C960" s="147">
        <v>0</v>
      </c>
      <c r="D960" s="147">
        <v>110423</v>
      </c>
      <c r="E960" s="147">
        <f>COUNTIF($B$4:B960,B960)</f>
        <v>13</v>
      </c>
      <c r="F960" s="147">
        <v>1</v>
      </c>
      <c r="G960" s="147">
        <v>120</v>
      </c>
      <c r="H960" s="147">
        <v>334</v>
      </c>
      <c r="I960" s="59" t="str">
        <f>IFERROR(VLOOKUP(D960,ITEM!A:B,2,0)&amp;" X"&amp;F960,"아이템값 없음")</f>
        <v>용사의 모자 X1</v>
      </c>
      <c r="J960" s="5" t="s">
        <v>239</v>
      </c>
      <c r="K960" s="147" t="s">
        <v>745</v>
      </c>
    </row>
    <row r="961" spans="1:11">
      <c r="A961" s="147">
        <f>100000+B961*ID규칙_보상_그룹_단위+C961*ID규칙_요일_단위+COUNTIFS($B$4:B961,B961,$C$4:C961,C961)</f>
        <v>103114</v>
      </c>
      <c r="B961" s="65">
        <v>31</v>
      </c>
      <c r="C961" s="147">
        <v>0</v>
      </c>
      <c r="D961" s="147">
        <v>106324</v>
      </c>
      <c r="E961" s="147">
        <f>COUNTIF($B$4:B961,B961)</f>
        <v>14</v>
      </c>
      <c r="F961" s="147">
        <v>1</v>
      </c>
      <c r="G961" s="147">
        <v>120</v>
      </c>
      <c r="H961" s="147">
        <v>333</v>
      </c>
      <c r="I961" s="59" t="str">
        <f>IFERROR(VLOOKUP(D961,ITEM!A:B,2,0)&amp;" X"&amp;F961,"아이템값 없음")</f>
        <v>무인의 붉은 꽃 X1</v>
      </c>
      <c r="J961" s="5" t="s">
        <v>239</v>
      </c>
      <c r="K961" s="147" t="s">
        <v>745</v>
      </c>
    </row>
    <row r="962" spans="1:11">
      <c r="A962" s="147">
        <f>100000+B962*ID규칙_보상_그룹_단위+C962*ID규칙_요일_단위+COUNTIFS($B$4:B962,B962,$C$4:C962,C962)</f>
        <v>103115</v>
      </c>
      <c r="B962" s="65">
        <v>31</v>
      </c>
      <c r="C962" s="147">
        <v>0</v>
      </c>
      <c r="D962" s="147">
        <v>107324</v>
      </c>
      <c r="E962" s="147">
        <f>COUNTIF($B$4:B962,B962)</f>
        <v>15</v>
      </c>
      <c r="F962" s="147">
        <v>1</v>
      </c>
      <c r="G962" s="147">
        <v>120</v>
      </c>
      <c r="H962" s="147">
        <v>333</v>
      </c>
      <c r="I962" s="59" t="str">
        <f>IFERROR(VLOOKUP(D962,ITEM!A:B,2,0)&amp;" X"&amp;F962,"아이템값 없음")</f>
        <v>무인의 깃털장식 X1</v>
      </c>
      <c r="J962" s="5" t="s">
        <v>239</v>
      </c>
      <c r="K962" s="147" t="s">
        <v>745</v>
      </c>
    </row>
    <row r="963" spans="1:11">
      <c r="A963" s="147">
        <f>100000+B963*ID규칙_보상_그룹_단위+C963*ID규칙_요일_단위+COUNTIFS($B$4:B963,B963,$C$4:C963,C963)</f>
        <v>103116</v>
      </c>
      <c r="B963" s="65">
        <v>31</v>
      </c>
      <c r="C963" s="147">
        <v>0</v>
      </c>
      <c r="D963" s="147">
        <v>108324</v>
      </c>
      <c r="E963" s="147">
        <f>COUNTIF($B$4:B963,B963)</f>
        <v>16</v>
      </c>
      <c r="F963" s="147">
        <v>1</v>
      </c>
      <c r="G963" s="147">
        <v>120</v>
      </c>
      <c r="H963" s="147">
        <v>333</v>
      </c>
      <c r="I963" s="59" t="str">
        <f>IFERROR(VLOOKUP(D963,ITEM!A:B,2,0)&amp;" X"&amp;F963,"아이템값 없음")</f>
        <v>무인의 물시계 X1</v>
      </c>
      <c r="J963" s="5" t="s">
        <v>239</v>
      </c>
      <c r="K963" s="147" t="s">
        <v>745</v>
      </c>
    </row>
    <row r="964" spans="1:11">
      <c r="A964" s="147">
        <f>100000+B964*ID규칙_보상_그룹_단위+C964*ID규칙_요일_단위+COUNTIFS($B$4:B964,B964,$C$4:C964,C964)</f>
        <v>103117</v>
      </c>
      <c r="B964" s="65">
        <v>31</v>
      </c>
      <c r="C964" s="147">
        <v>0</v>
      </c>
      <c r="D964" s="147">
        <v>109324</v>
      </c>
      <c r="E964" s="147">
        <f>COUNTIF($B$4:B964,B964)</f>
        <v>17</v>
      </c>
      <c r="F964" s="147">
        <v>1</v>
      </c>
      <c r="G964" s="147">
        <v>120</v>
      </c>
      <c r="H964" s="147">
        <v>333</v>
      </c>
      <c r="I964" s="59" t="str">
        <f>IFERROR(VLOOKUP(D964,ITEM!A:B,2,0)&amp;" X"&amp;F964,"아이템값 없음")</f>
        <v>무인의 술잔 X1</v>
      </c>
      <c r="J964" s="5" t="s">
        <v>239</v>
      </c>
      <c r="K964" s="147" t="s">
        <v>745</v>
      </c>
    </row>
    <row r="965" spans="1:11">
      <c r="A965" s="147">
        <f>100000+B965*ID규칙_보상_그룹_단위+C965*ID규칙_요일_단위+COUNTIFS($B$4:B965,B965,$C$4:C965,C965)</f>
        <v>103118</v>
      </c>
      <c r="B965" s="65">
        <v>31</v>
      </c>
      <c r="C965" s="147">
        <v>0</v>
      </c>
      <c r="D965" s="147">
        <v>110324</v>
      </c>
      <c r="E965" s="147">
        <f>COUNTIF($B$4:B965,B965)</f>
        <v>18</v>
      </c>
      <c r="F965" s="147">
        <v>1</v>
      </c>
      <c r="G965" s="147">
        <v>120</v>
      </c>
      <c r="H965" s="147">
        <v>333</v>
      </c>
      <c r="I965" s="59" t="str">
        <f>IFERROR(VLOOKUP(D965,ITEM!A:B,2,0)&amp;" X"&amp;F965,"아이템값 없음")</f>
        <v>무인의 두건 X1</v>
      </c>
      <c r="J965" s="5" t="s">
        <v>239</v>
      </c>
      <c r="K965" s="147" t="s">
        <v>745</v>
      </c>
    </row>
    <row r="966" spans="1:11">
      <c r="A966" s="147">
        <f>100000+B966*ID규칙_보상_그룹_단위+C966*ID규칙_요일_단위+COUNTIFS($B$4:B966,B966,$C$4:C966,C966)</f>
        <v>103119</v>
      </c>
      <c r="B966" s="65">
        <v>31</v>
      </c>
      <c r="C966" s="147">
        <v>0</v>
      </c>
      <c r="D966" s="147">
        <v>106425</v>
      </c>
      <c r="E966" s="147">
        <f>COUNTIF($B$4:B966,B966)</f>
        <v>19</v>
      </c>
      <c r="F966" s="147">
        <v>1</v>
      </c>
      <c r="G966" s="147">
        <v>120</v>
      </c>
      <c r="H966" s="147">
        <v>333</v>
      </c>
      <c r="I966" s="59" t="str">
        <f>IFERROR(VLOOKUP(D966,ITEM!A:B,2,0)&amp;" X"&amp;F966,"아이템값 없음")</f>
        <v>무인의 붉은 꽃 X1</v>
      </c>
      <c r="J966" s="5" t="s">
        <v>239</v>
      </c>
      <c r="K966" s="147" t="s">
        <v>745</v>
      </c>
    </row>
    <row r="967" spans="1:11">
      <c r="A967" s="147">
        <f>100000+B967*ID규칙_보상_그룹_단위+C967*ID규칙_요일_단위+COUNTIFS($B$4:B967,B967,$C$4:C967,C967)</f>
        <v>103120</v>
      </c>
      <c r="B967" s="65">
        <v>31</v>
      </c>
      <c r="C967" s="147">
        <v>0</v>
      </c>
      <c r="D967" s="147">
        <v>107425</v>
      </c>
      <c r="E967" s="147">
        <f>COUNTIF($B$4:B967,B967)</f>
        <v>20</v>
      </c>
      <c r="F967" s="147">
        <v>1</v>
      </c>
      <c r="G967" s="147">
        <v>120</v>
      </c>
      <c r="H967" s="147">
        <v>333</v>
      </c>
      <c r="I967" s="59" t="str">
        <f>IFERROR(VLOOKUP(D967,ITEM!A:B,2,0)&amp;" X"&amp;F967,"아이템값 없음")</f>
        <v>무인의 깃털장식 X1</v>
      </c>
      <c r="J967" s="5" t="s">
        <v>239</v>
      </c>
      <c r="K967" s="147" t="s">
        <v>745</v>
      </c>
    </row>
    <row r="968" spans="1:11">
      <c r="A968" s="147">
        <f>100000+B968*ID규칙_보상_그룹_단위+C968*ID규칙_요일_단위+COUNTIFS($B$4:B968,B968,$C$4:C968,C968)</f>
        <v>103121</v>
      </c>
      <c r="B968" s="65">
        <v>31</v>
      </c>
      <c r="C968" s="147">
        <v>0</v>
      </c>
      <c r="D968" s="147">
        <v>108425</v>
      </c>
      <c r="E968" s="147">
        <f>COUNTIF($B$4:B968,B968)</f>
        <v>21</v>
      </c>
      <c r="F968" s="147">
        <v>1</v>
      </c>
      <c r="G968" s="147">
        <v>120</v>
      </c>
      <c r="H968" s="147">
        <v>333</v>
      </c>
      <c r="I968" s="59" t="str">
        <f>IFERROR(VLOOKUP(D968,ITEM!A:B,2,0)&amp;" X"&amp;F968,"아이템값 없음")</f>
        <v>무인의 물시계 X1</v>
      </c>
      <c r="J968" s="5" t="s">
        <v>239</v>
      </c>
      <c r="K968" s="147" t="s">
        <v>745</v>
      </c>
    </row>
    <row r="969" spans="1:11">
      <c r="A969" s="147">
        <f>100000+B969*ID규칙_보상_그룹_단위+C969*ID규칙_요일_단위+COUNTIFS($B$4:B969,B969,$C$4:C969,C969)</f>
        <v>103122</v>
      </c>
      <c r="B969" s="65">
        <v>31</v>
      </c>
      <c r="C969" s="147">
        <v>0</v>
      </c>
      <c r="D969" s="147">
        <v>109425</v>
      </c>
      <c r="E969" s="147">
        <f>COUNTIF($B$4:B969,B969)</f>
        <v>22</v>
      </c>
      <c r="F969" s="147">
        <v>1</v>
      </c>
      <c r="G969" s="147">
        <v>120</v>
      </c>
      <c r="H969" s="147">
        <v>333</v>
      </c>
      <c r="I969" s="59" t="str">
        <f>IFERROR(VLOOKUP(D969,ITEM!A:B,2,0)&amp;" X"&amp;F969,"아이템값 없음")</f>
        <v>무인의 술잔 X1</v>
      </c>
      <c r="J969" s="5" t="s">
        <v>239</v>
      </c>
      <c r="K969" s="147" t="s">
        <v>745</v>
      </c>
    </row>
    <row r="970" spans="1:11">
      <c r="A970" s="147">
        <f>100000+B970*ID규칙_보상_그룹_단위+C970*ID규칙_요일_단위+COUNTIFS($B$4:B970,B970,$C$4:C970,C970)</f>
        <v>103123</v>
      </c>
      <c r="B970" s="65">
        <v>31</v>
      </c>
      <c r="C970" s="147">
        <v>0</v>
      </c>
      <c r="D970" s="147">
        <v>110425</v>
      </c>
      <c r="E970" s="147">
        <f>COUNTIF($B$4:B970,B970)</f>
        <v>23</v>
      </c>
      <c r="F970" s="147">
        <v>1</v>
      </c>
      <c r="G970" s="147">
        <v>120</v>
      </c>
      <c r="H970" s="147">
        <v>333</v>
      </c>
      <c r="I970" s="59" t="str">
        <f>IFERROR(VLOOKUP(D970,ITEM!A:B,2,0)&amp;" X"&amp;F970,"아이템값 없음")</f>
        <v>무인의 두건 X1</v>
      </c>
      <c r="J970" s="5" t="s">
        <v>239</v>
      </c>
      <c r="K970" s="147" t="s">
        <v>745</v>
      </c>
    </row>
    <row r="971" spans="1:11">
      <c r="A971" s="147">
        <f>100000+B971*ID규칙_보상_그룹_단위+C971*ID규칙_요일_단위+COUNTIFS($B$4:B971,B971,$C$4:C971,C971)</f>
        <v>103124</v>
      </c>
      <c r="B971" s="65">
        <v>31</v>
      </c>
      <c r="C971" s="147">
        <v>0</v>
      </c>
      <c r="D971" s="147">
        <v>106458</v>
      </c>
      <c r="E971" s="147">
        <f>COUNTIF($B$4:B971,B971)</f>
        <v>24</v>
      </c>
      <c r="F971" s="147">
        <v>1</v>
      </c>
      <c r="G971" s="147">
        <v>120</v>
      </c>
      <c r="H971" s="147">
        <v>333</v>
      </c>
      <c r="I971" s="59" t="str">
        <f>IFERROR(VLOOKUP(D971,ITEM!A:B,2,0)&amp;" X"&amp;F971,"아이템값 없음")</f>
        <v>공로의 꽃 X1</v>
      </c>
      <c r="J971" s="5" t="s">
        <v>239</v>
      </c>
      <c r="K971" s="147" t="s">
        <v>745</v>
      </c>
    </row>
    <row r="972" spans="1:11">
      <c r="A972" s="147">
        <f>100000+B972*ID규칙_보상_그룹_단위+C972*ID규칙_요일_단위+COUNTIFS($B$4:B972,B972,$C$4:C972,C972)</f>
        <v>103125</v>
      </c>
      <c r="B972" s="65">
        <v>31</v>
      </c>
      <c r="C972" s="147">
        <v>0</v>
      </c>
      <c r="D972" s="147">
        <v>107458</v>
      </c>
      <c r="E972" s="147">
        <f>COUNTIF($B$4:B972,B972)</f>
        <v>25</v>
      </c>
      <c r="F972" s="147">
        <v>1</v>
      </c>
      <c r="G972" s="147">
        <v>120</v>
      </c>
      <c r="H972" s="147">
        <v>333</v>
      </c>
      <c r="I972" s="59" t="str">
        <f>IFERROR(VLOOKUP(D972,ITEM!A:B,2,0)&amp;" X"&amp;F972,"아이템값 없음")</f>
        <v>소무의 깃털 X1</v>
      </c>
      <c r="J972" s="5" t="s">
        <v>239</v>
      </c>
      <c r="K972" s="147" t="s">
        <v>745</v>
      </c>
    </row>
    <row r="973" spans="1:11">
      <c r="A973" s="147">
        <f>100000+B973*ID규칙_보상_그룹_단위+C973*ID규칙_요일_단위+COUNTIFS($B$4:B973,B973,$C$4:C973,C973)</f>
        <v>103126</v>
      </c>
      <c r="B973" s="65">
        <v>31</v>
      </c>
      <c r="C973" s="147">
        <v>0</v>
      </c>
      <c r="D973" s="147">
        <v>108458</v>
      </c>
      <c r="E973" s="147">
        <f>COUNTIF($B$4:B973,B973)</f>
        <v>26</v>
      </c>
      <c r="F973" s="147">
        <v>1</v>
      </c>
      <c r="G973" s="147">
        <v>120</v>
      </c>
      <c r="H973" s="147">
        <v>333</v>
      </c>
      <c r="I973" s="59" t="str">
        <f>IFERROR(VLOOKUP(D973,ITEM!A:B,2,0)&amp;" X"&amp;F973,"아이템값 없음")</f>
        <v>금동의 해시계 X1</v>
      </c>
      <c r="J973" s="5" t="s">
        <v>239</v>
      </c>
      <c r="K973" s="147" t="s">
        <v>745</v>
      </c>
    </row>
    <row r="974" spans="1:11">
      <c r="A974" s="147">
        <f>100000+B974*ID규칙_보상_그룹_단위+C974*ID규칙_요일_단위+COUNTIFS($B$4:B974,B974,$C$4:C974,C974)</f>
        <v>103127</v>
      </c>
      <c r="B974" s="65">
        <v>31</v>
      </c>
      <c r="C974" s="147">
        <v>0</v>
      </c>
      <c r="D974" s="147">
        <v>109458</v>
      </c>
      <c r="E974" s="147">
        <f>COUNTIF($B$4:B974,B974)</f>
        <v>27</v>
      </c>
      <c r="F974" s="147">
        <v>1</v>
      </c>
      <c r="G974" s="147">
        <v>120</v>
      </c>
      <c r="H974" s="147">
        <v>333</v>
      </c>
      <c r="I974" s="59" t="str">
        <f>IFERROR(VLOOKUP(D974,ITEM!A:B,2,0)&amp;" X"&amp;F974,"아이템값 없음")</f>
        <v>맹세의 금잔 X1</v>
      </c>
      <c r="J974" s="5" t="s">
        <v>239</v>
      </c>
      <c r="K974" s="147" t="s">
        <v>745</v>
      </c>
    </row>
    <row r="975" spans="1:11">
      <c r="A975" s="147">
        <f>100000+B975*ID규칙_보상_그룹_단위+C975*ID규칙_요일_단위+COUNTIFS($B$4:B975,B975,$C$4:C975,C975)</f>
        <v>103128</v>
      </c>
      <c r="B975" s="65">
        <v>31</v>
      </c>
      <c r="C975" s="147">
        <v>0</v>
      </c>
      <c r="D975" s="147">
        <v>110466</v>
      </c>
      <c r="E975" s="147">
        <f>COUNTIF($B$4:B975,B975)</f>
        <v>28</v>
      </c>
      <c r="F975" s="147">
        <v>1</v>
      </c>
      <c r="G975" s="147">
        <v>120</v>
      </c>
      <c r="H975" s="147">
        <v>333</v>
      </c>
      <c r="I975" s="59" t="str">
        <f>IFERROR(VLOOKUP(D975,ITEM!A:B,2,0)&amp;" X"&amp;F975,"아이템값 없음")</f>
        <v>장수의 투구 X1</v>
      </c>
      <c r="J975" s="5" t="s">
        <v>239</v>
      </c>
      <c r="K975" s="147" t="s">
        <v>745</v>
      </c>
    </row>
    <row r="976" spans="1:11">
      <c r="A976" s="147">
        <f>100000+B976*ID규칙_보상_그룹_단위+C976*ID규칙_요일_단위+COUNTIFS($B$4:B976,B976,$C$4:C976,C976)</f>
        <v>103129</v>
      </c>
      <c r="B976" s="65">
        <v>31</v>
      </c>
      <c r="C976" s="147">
        <v>0</v>
      </c>
      <c r="D976" s="147">
        <v>106460</v>
      </c>
      <c r="E976" s="147">
        <f>COUNTIF($B$4:B976,B976)</f>
        <v>29</v>
      </c>
      <c r="F976" s="147">
        <v>1</v>
      </c>
      <c r="G976" s="147">
        <v>120</v>
      </c>
      <c r="H976" s="147">
        <v>333</v>
      </c>
      <c r="I976" s="59" t="str">
        <f>IFERROR(VLOOKUP(D976,ITEM!A:B,2,0)&amp;" X"&amp;F976,"아이템값 없음")</f>
        <v>무구의 꽃 X1</v>
      </c>
      <c r="J976" s="5" t="s">
        <v>239</v>
      </c>
      <c r="K976" s="147" t="s">
        <v>745</v>
      </c>
    </row>
    <row r="977" spans="1:11">
      <c r="A977" s="147">
        <f>100000+B977*ID규칙_보상_그룹_단위+C977*ID규칙_요일_단위+COUNTIFS($B$4:B977,B977,$C$4:C977,C977)</f>
        <v>103130</v>
      </c>
      <c r="B977" s="65">
        <v>31</v>
      </c>
      <c r="C977" s="147">
        <v>0</v>
      </c>
      <c r="D977" s="147">
        <v>107460</v>
      </c>
      <c r="E977" s="147">
        <f>COUNTIF($B$4:B977,B977)</f>
        <v>30</v>
      </c>
      <c r="F977" s="147">
        <v>1</v>
      </c>
      <c r="G977" s="147">
        <v>120</v>
      </c>
      <c r="H977" s="147">
        <v>333</v>
      </c>
      <c r="I977" s="59" t="str">
        <f>IFERROR(VLOOKUP(D977,ITEM!A:B,2,0)&amp;" X"&amp;F977,"아이템값 없음")</f>
        <v>명의의 깃털 X1</v>
      </c>
      <c r="J977" s="5" t="s">
        <v>239</v>
      </c>
      <c r="K977" s="147" t="s">
        <v>745</v>
      </c>
    </row>
    <row r="978" spans="1:11">
      <c r="A978" s="147">
        <f>100000+B978*ID규칙_보상_그룹_단위+C978*ID규칙_요일_단위+COUNTIFS($B$4:B978,B978,$C$4:C978,C978)</f>
        <v>103131</v>
      </c>
      <c r="B978" s="65">
        <v>31</v>
      </c>
      <c r="C978" s="147">
        <v>0</v>
      </c>
      <c r="D978" s="147">
        <v>108460</v>
      </c>
      <c r="E978" s="147">
        <f>COUNTIF($B$4:B978,B978)</f>
        <v>31</v>
      </c>
      <c r="F978" s="147">
        <v>1</v>
      </c>
      <c r="G978" s="147">
        <v>120</v>
      </c>
      <c r="H978" s="147">
        <v>333</v>
      </c>
      <c r="I978" s="59" t="str">
        <f>IFERROR(VLOOKUP(D978,ITEM!A:B,2,0)&amp;" X"&amp;F978,"아이템값 없음")</f>
        <v>정지된 시간 X1</v>
      </c>
      <c r="J978" s="5" t="s">
        <v>239</v>
      </c>
      <c r="K978" s="147" t="s">
        <v>745</v>
      </c>
    </row>
    <row r="979" spans="1:11">
      <c r="A979" s="147">
        <f>100000+B979*ID규칙_보상_그룹_단위+C979*ID규칙_요일_단위+COUNTIFS($B$4:B979,B979,$C$4:C979,C979)</f>
        <v>103132</v>
      </c>
      <c r="B979" s="65">
        <v>31</v>
      </c>
      <c r="C979" s="147">
        <v>0</v>
      </c>
      <c r="D979" s="147">
        <v>109460</v>
      </c>
      <c r="E979" s="147">
        <f>COUNTIF($B$4:B979,B979)</f>
        <v>32</v>
      </c>
      <c r="F979" s="147">
        <v>1</v>
      </c>
      <c r="G979" s="147">
        <v>120</v>
      </c>
      <c r="H979" s="147">
        <v>333</v>
      </c>
      <c r="I979" s="59" t="str">
        <f>IFERROR(VLOOKUP(D979,ITEM!A:B,2,0)&amp;" X"&amp;F979,"아이템값 없음")</f>
        <v>초월의 잔 X1</v>
      </c>
      <c r="J979" s="5" t="s">
        <v>239</v>
      </c>
      <c r="K979" s="147" t="s">
        <v>745</v>
      </c>
    </row>
    <row r="980" spans="1:11">
      <c r="A980" s="147">
        <f>100000+B980*ID규칙_보상_그룹_단위+C980*ID규칙_요일_단위+COUNTIFS($B$4:B980,B980,$C$4:C980,C980)</f>
        <v>103133</v>
      </c>
      <c r="B980" s="65">
        <v>31</v>
      </c>
      <c r="C980" s="147">
        <v>0</v>
      </c>
      <c r="D980" s="147">
        <v>110468</v>
      </c>
      <c r="E980" s="147">
        <f>COUNTIF($B$4:B980,B980)</f>
        <v>33</v>
      </c>
      <c r="F980" s="147">
        <v>1</v>
      </c>
      <c r="G980" s="147">
        <v>120</v>
      </c>
      <c r="H980" s="147">
        <v>333</v>
      </c>
      <c r="I980" s="59" t="str">
        <f>IFERROR(VLOOKUP(D980,ITEM!A:B,2,0)&amp;" X"&amp;F980,"아이템값 없음")</f>
        <v>조소의 가면 X1</v>
      </c>
      <c r="J980" s="5" t="s">
        <v>239</v>
      </c>
      <c r="K980" s="147" t="s">
        <v>745</v>
      </c>
    </row>
    <row r="981" spans="1:11">
      <c r="A981" s="147">
        <f>100000+B981*ID규칙_보상_그룹_단위+C981*ID규칙_요일_단위+COUNTIFS($B$4:B981,B981,$C$4:C981,C981)</f>
        <v>103201</v>
      </c>
      <c r="B981" s="65">
        <v>32</v>
      </c>
      <c r="C981" s="147">
        <v>0</v>
      </c>
      <c r="D981" s="147">
        <v>103301</v>
      </c>
      <c r="E981" s="147">
        <f>COUNTIF($B$4:B981,B981)</f>
        <v>1</v>
      </c>
      <c r="F981" s="147">
        <v>100</v>
      </c>
      <c r="G981" s="147">
        <v>121</v>
      </c>
      <c r="H981" s="147">
        <v>10000</v>
      </c>
      <c r="I981" s="59" t="str">
        <f>IFERROR(VLOOKUP(D981,ITEM!A:B,2,0)&amp;" X"&amp;F981,"아이템값 없음")</f>
        <v>모라 X100</v>
      </c>
      <c r="J981" s="5" t="s">
        <v>240</v>
      </c>
      <c r="K981" s="147" t="s">
        <v>745</v>
      </c>
    </row>
    <row r="982" spans="1:11">
      <c r="A982" s="147">
        <f>100000+B982*ID규칙_보상_그룹_단위+C982*ID규칙_요일_단위+COUNTIFS($B$4:B982,B982,$C$4:C982,C982)</f>
        <v>103202</v>
      </c>
      <c r="B982" s="65">
        <v>32</v>
      </c>
      <c r="C982" s="147">
        <v>0</v>
      </c>
      <c r="D982" s="147">
        <v>102301</v>
      </c>
      <c r="E982" s="147">
        <f>COUNTIF($B$4:B982,B982)</f>
        <v>2</v>
      </c>
      <c r="F982" s="147">
        <v>2200</v>
      </c>
      <c r="G982" s="147">
        <v>122</v>
      </c>
      <c r="H982" s="147">
        <v>10000</v>
      </c>
      <c r="I982" s="59" t="str">
        <f>IFERROR(VLOOKUP(D982,ITEM!A:B,2,0)&amp;" X"&amp;F982,"아이템값 없음")</f>
        <v>모험 경력 X2200</v>
      </c>
      <c r="J982" s="5" t="s">
        <v>240</v>
      </c>
      <c r="K982" s="147" t="s">
        <v>745</v>
      </c>
    </row>
    <row r="983" spans="1:11">
      <c r="A983" s="147">
        <f>100000+B983*ID규칙_보상_그룹_단위+C983*ID규칙_요일_단위+COUNTIFS($B$4:B983,B983,$C$4:C983,C983)</f>
        <v>103203</v>
      </c>
      <c r="B983" s="65">
        <v>32</v>
      </c>
      <c r="C983" s="147">
        <v>0</v>
      </c>
      <c r="D983" s="147">
        <v>105301</v>
      </c>
      <c r="E983" s="147">
        <f>COUNTIF($B$4:B983,B983)</f>
        <v>3</v>
      </c>
      <c r="F983" s="147">
        <v>20</v>
      </c>
      <c r="G983" s="147">
        <v>123</v>
      </c>
      <c r="H983" s="147">
        <v>10000</v>
      </c>
      <c r="I983" s="59" t="str">
        <f>IFERROR(VLOOKUP(D983,ITEM!A:B,2,0)&amp;" X"&amp;F983,"아이템값 없음")</f>
        <v>호감도 경험치 X20</v>
      </c>
      <c r="J983" s="5" t="s">
        <v>240</v>
      </c>
      <c r="K983" s="147" t="s">
        <v>745</v>
      </c>
    </row>
    <row r="984" spans="1:11">
      <c r="A984" s="147">
        <f>100000+B984*ID규칙_보상_그룹_단위+C984*ID규칙_요일_단위+COUNTIFS($B$4:B984,B984,$C$4:C984,C984)</f>
        <v>103204</v>
      </c>
      <c r="B984" s="65">
        <v>32</v>
      </c>
      <c r="C984" s="147">
        <v>0</v>
      </c>
      <c r="D984" s="147">
        <v>106322</v>
      </c>
      <c r="E984" s="147">
        <f>COUNTIF($B$4:B984,B984)</f>
        <v>4</v>
      </c>
      <c r="F984" s="147">
        <v>1</v>
      </c>
      <c r="G984" s="147">
        <v>124</v>
      </c>
      <c r="H984" s="147">
        <v>250</v>
      </c>
      <c r="I984" s="59" t="str">
        <f>IFERROR(VLOOKUP(D984,ITEM!A:B,2,0)&amp;" X"&amp;F984,"아이템값 없음")</f>
        <v>용사의 훈장 X1</v>
      </c>
      <c r="J984" s="5" t="s">
        <v>240</v>
      </c>
      <c r="K984" s="147" t="s">
        <v>745</v>
      </c>
    </row>
    <row r="985" spans="1:11">
      <c r="A985" s="147">
        <f>100000+B985*ID규칙_보상_그룹_단위+C985*ID규칙_요일_단위+COUNTIFS($B$4:B985,B985,$C$4:C985,C985)</f>
        <v>103205</v>
      </c>
      <c r="B985" s="65">
        <v>32</v>
      </c>
      <c r="C985" s="147">
        <v>0</v>
      </c>
      <c r="D985" s="147">
        <v>107322</v>
      </c>
      <c r="E985" s="147">
        <f>COUNTIF($B$4:B985,B985)</f>
        <v>5</v>
      </c>
      <c r="F985" s="147">
        <v>1</v>
      </c>
      <c r="G985" s="147">
        <v>124</v>
      </c>
      <c r="H985" s="147">
        <v>250</v>
      </c>
      <c r="I985" s="59" t="str">
        <f>IFERROR(VLOOKUP(D985,ITEM!A:B,2,0)&amp;" X"&amp;F985,"아이템값 없음")</f>
        <v>용사의 기대 X1</v>
      </c>
      <c r="J985" s="5" t="s">
        <v>240</v>
      </c>
      <c r="K985" s="147" t="s">
        <v>745</v>
      </c>
    </row>
    <row r="986" spans="1:11">
      <c r="A986" s="147">
        <f>100000+B986*ID규칙_보상_그룹_단위+C986*ID규칙_요일_단위+COUNTIFS($B$4:B986,B986,$C$4:C986,C986)</f>
        <v>103206</v>
      </c>
      <c r="B986" s="65">
        <v>32</v>
      </c>
      <c r="C986" s="147">
        <v>0</v>
      </c>
      <c r="D986" s="147">
        <v>108322</v>
      </c>
      <c r="E986" s="147">
        <f>COUNTIF($B$4:B986,B986)</f>
        <v>6</v>
      </c>
      <c r="F986" s="147">
        <v>1</v>
      </c>
      <c r="G986" s="147">
        <v>124</v>
      </c>
      <c r="H986" s="147">
        <v>250</v>
      </c>
      <c r="I986" s="59" t="str">
        <f>IFERROR(VLOOKUP(D986,ITEM!A:B,2,0)&amp;" X"&amp;F986,"아이템값 없음")</f>
        <v>용사의 강인함 X1</v>
      </c>
      <c r="J986" s="5" t="s">
        <v>240</v>
      </c>
      <c r="K986" s="147" t="s">
        <v>745</v>
      </c>
    </row>
    <row r="987" spans="1:11">
      <c r="A987" s="147">
        <f>100000+B987*ID규칙_보상_그룹_단위+C987*ID규칙_요일_단위+COUNTIFS($B$4:B987,B987,$C$4:C987,C987)</f>
        <v>103207</v>
      </c>
      <c r="B987" s="65">
        <v>32</v>
      </c>
      <c r="C987" s="147">
        <v>0</v>
      </c>
      <c r="D987" s="147">
        <v>109322</v>
      </c>
      <c r="E987" s="147">
        <f>COUNTIF($B$4:B987,B987)</f>
        <v>7</v>
      </c>
      <c r="F987" s="147">
        <v>1</v>
      </c>
      <c r="G987" s="147">
        <v>124</v>
      </c>
      <c r="H987" s="147">
        <v>250</v>
      </c>
      <c r="I987" s="59" t="str">
        <f>IFERROR(VLOOKUP(D987,ITEM!A:B,2,0)&amp;" X"&amp;F987,"아이템값 없음")</f>
        <v>용사의 환송 X1</v>
      </c>
      <c r="J987" s="5" t="s">
        <v>240</v>
      </c>
      <c r="K987" s="147" t="s">
        <v>745</v>
      </c>
    </row>
    <row r="988" spans="1:11">
      <c r="A988" s="147">
        <f>100000+B988*ID규칙_보상_그룹_단위+C988*ID규칙_요일_단위+COUNTIFS($B$4:B988,B988,$C$4:C988,C988)</f>
        <v>103208</v>
      </c>
      <c r="B988" s="65">
        <v>32</v>
      </c>
      <c r="C988" s="147">
        <v>0</v>
      </c>
      <c r="D988" s="147">
        <v>110322</v>
      </c>
      <c r="E988" s="147">
        <f>COUNTIF($B$4:B988,B988)</f>
        <v>8</v>
      </c>
      <c r="F988" s="147">
        <v>1</v>
      </c>
      <c r="G988" s="147">
        <v>124</v>
      </c>
      <c r="H988" s="147">
        <v>250</v>
      </c>
      <c r="I988" s="59" t="str">
        <f>IFERROR(VLOOKUP(D988,ITEM!A:B,2,0)&amp;" X"&amp;F988,"아이템값 없음")</f>
        <v>용사의 모자 X1</v>
      </c>
      <c r="J988" s="5" t="s">
        <v>240</v>
      </c>
      <c r="K988" s="147" t="s">
        <v>745</v>
      </c>
    </row>
    <row r="989" spans="1:11">
      <c r="A989" s="147">
        <f>100000+B989*ID규칙_보상_그룹_단위+C989*ID규칙_요일_단위+COUNTIFS($B$4:B989,B989,$C$4:C989,C989)</f>
        <v>103209</v>
      </c>
      <c r="B989" s="65">
        <v>32</v>
      </c>
      <c r="C989" s="147">
        <v>0</v>
      </c>
      <c r="D989" s="147">
        <v>106423</v>
      </c>
      <c r="E989" s="147">
        <f>COUNTIF($B$4:B989,B989)</f>
        <v>9</v>
      </c>
      <c r="F989" s="147">
        <v>1</v>
      </c>
      <c r="G989" s="147">
        <v>124</v>
      </c>
      <c r="H989" s="147">
        <v>250</v>
      </c>
      <c r="I989" s="59" t="str">
        <f>IFERROR(VLOOKUP(D989,ITEM!A:B,2,0)&amp;" X"&amp;F989,"아이템값 없음")</f>
        <v>용사의 훈장 X1</v>
      </c>
      <c r="J989" s="5" t="s">
        <v>240</v>
      </c>
      <c r="K989" s="147" t="s">
        <v>745</v>
      </c>
    </row>
    <row r="990" spans="1:11">
      <c r="A990" s="147">
        <f>100000+B990*ID규칙_보상_그룹_단위+C990*ID규칙_요일_단위+COUNTIFS($B$4:B990,B990,$C$4:C990,C990)</f>
        <v>103210</v>
      </c>
      <c r="B990" s="65">
        <v>32</v>
      </c>
      <c r="C990" s="147">
        <v>0</v>
      </c>
      <c r="D990" s="147">
        <v>107423</v>
      </c>
      <c r="E990" s="147">
        <f>COUNTIF($B$4:B990,B990)</f>
        <v>10</v>
      </c>
      <c r="F990" s="147">
        <v>1</v>
      </c>
      <c r="G990" s="147">
        <v>124</v>
      </c>
      <c r="H990" s="147">
        <v>250</v>
      </c>
      <c r="I990" s="59" t="str">
        <f>IFERROR(VLOOKUP(D990,ITEM!A:B,2,0)&amp;" X"&amp;F990,"아이템값 없음")</f>
        <v>용사의 기대 X1</v>
      </c>
      <c r="J990" s="5" t="s">
        <v>240</v>
      </c>
      <c r="K990" s="147" t="s">
        <v>745</v>
      </c>
    </row>
    <row r="991" spans="1:11">
      <c r="A991" s="147">
        <f>100000+B991*ID규칙_보상_그룹_단위+C991*ID규칙_요일_단위+COUNTIFS($B$4:B991,B991,$C$4:C991,C991)</f>
        <v>103211</v>
      </c>
      <c r="B991" s="65">
        <v>32</v>
      </c>
      <c r="C991" s="147">
        <v>0</v>
      </c>
      <c r="D991" s="147">
        <v>108423</v>
      </c>
      <c r="E991" s="147">
        <f>COUNTIF($B$4:B991,B991)</f>
        <v>11</v>
      </c>
      <c r="F991" s="147">
        <v>1</v>
      </c>
      <c r="G991" s="147">
        <v>124</v>
      </c>
      <c r="H991" s="147">
        <v>250</v>
      </c>
      <c r="I991" s="59" t="str">
        <f>IFERROR(VLOOKUP(D991,ITEM!A:B,2,0)&amp;" X"&amp;F991,"아이템값 없음")</f>
        <v>용사의 강인함 X1</v>
      </c>
      <c r="J991" s="5" t="s">
        <v>240</v>
      </c>
      <c r="K991" s="147" t="s">
        <v>745</v>
      </c>
    </row>
    <row r="992" spans="1:11">
      <c r="A992" s="147">
        <f>100000+B992*ID규칙_보상_그룹_단위+C992*ID규칙_요일_단위+COUNTIFS($B$4:B992,B992,$C$4:C992,C992)</f>
        <v>103212</v>
      </c>
      <c r="B992" s="65">
        <v>32</v>
      </c>
      <c r="C992" s="147">
        <v>0</v>
      </c>
      <c r="D992" s="147">
        <v>109423</v>
      </c>
      <c r="E992" s="147">
        <f>COUNTIF($B$4:B992,B992)</f>
        <v>12</v>
      </c>
      <c r="F992" s="147">
        <v>1</v>
      </c>
      <c r="G992" s="147">
        <v>124</v>
      </c>
      <c r="H992" s="147">
        <v>250</v>
      </c>
      <c r="I992" s="59" t="str">
        <f>IFERROR(VLOOKUP(D992,ITEM!A:B,2,0)&amp;" X"&amp;F992,"아이템값 없음")</f>
        <v>용사의 환송 X1</v>
      </c>
      <c r="J992" s="5" t="s">
        <v>240</v>
      </c>
      <c r="K992" s="147" t="s">
        <v>745</v>
      </c>
    </row>
    <row r="993" spans="1:11">
      <c r="A993" s="147">
        <f>100000+B993*ID규칙_보상_그룹_단위+C993*ID규칙_요일_단위+COUNTIFS($B$4:B993,B993,$C$4:C993,C993)</f>
        <v>103213</v>
      </c>
      <c r="B993" s="65">
        <v>32</v>
      </c>
      <c r="C993" s="147">
        <v>0</v>
      </c>
      <c r="D993" s="147">
        <v>110423</v>
      </c>
      <c r="E993" s="147">
        <f>COUNTIF($B$4:B993,B993)</f>
        <v>13</v>
      </c>
      <c r="F993" s="147">
        <v>1</v>
      </c>
      <c r="G993" s="147">
        <v>124</v>
      </c>
      <c r="H993" s="147">
        <v>250</v>
      </c>
      <c r="I993" s="59" t="str">
        <f>IFERROR(VLOOKUP(D993,ITEM!A:B,2,0)&amp;" X"&amp;F993,"아이템값 없음")</f>
        <v>용사의 모자 X1</v>
      </c>
      <c r="J993" s="5" t="s">
        <v>240</v>
      </c>
      <c r="K993" s="147" t="s">
        <v>745</v>
      </c>
    </row>
    <row r="994" spans="1:11">
      <c r="A994" s="147">
        <f>100000+B994*ID규칙_보상_그룹_단위+C994*ID규칙_요일_단위+COUNTIFS($B$4:B994,B994,$C$4:C994,C994)</f>
        <v>103214</v>
      </c>
      <c r="B994" s="65">
        <v>32</v>
      </c>
      <c r="C994" s="147">
        <v>0</v>
      </c>
      <c r="D994" s="147">
        <v>106324</v>
      </c>
      <c r="E994" s="147">
        <f>COUNTIF($B$4:B994,B994)</f>
        <v>14</v>
      </c>
      <c r="F994" s="147">
        <v>1</v>
      </c>
      <c r="G994" s="147">
        <v>124</v>
      </c>
      <c r="H994" s="147">
        <v>250</v>
      </c>
      <c r="I994" s="59" t="str">
        <f>IFERROR(VLOOKUP(D994,ITEM!A:B,2,0)&amp;" X"&amp;F994,"아이템값 없음")</f>
        <v>무인의 붉은 꽃 X1</v>
      </c>
      <c r="J994" s="5" t="s">
        <v>240</v>
      </c>
      <c r="K994" s="147" t="s">
        <v>745</v>
      </c>
    </row>
    <row r="995" spans="1:11">
      <c r="A995" s="147">
        <f>100000+B995*ID규칙_보상_그룹_단위+C995*ID규칙_요일_단위+COUNTIFS($B$4:B995,B995,$C$4:C995,C995)</f>
        <v>103215</v>
      </c>
      <c r="B995" s="65">
        <v>32</v>
      </c>
      <c r="C995" s="147">
        <v>0</v>
      </c>
      <c r="D995" s="147">
        <v>107324</v>
      </c>
      <c r="E995" s="147">
        <f>COUNTIF($B$4:B995,B995)</f>
        <v>15</v>
      </c>
      <c r="F995" s="147">
        <v>1</v>
      </c>
      <c r="G995" s="147">
        <v>124</v>
      </c>
      <c r="H995" s="147">
        <v>250</v>
      </c>
      <c r="I995" s="59" t="str">
        <f>IFERROR(VLOOKUP(D995,ITEM!A:B,2,0)&amp;" X"&amp;F995,"아이템값 없음")</f>
        <v>무인의 깃털장식 X1</v>
      </c>
      <c r="J995" s="5" t="s">
        <v>240</v>
      </c>
      <c r="K995" s="147" t="s">
        <v>745</v>
      </c>
    </row>
    <row r="996" spans="1:11">
      <c r="A996" s="147">
        <f>100000+B996*ID규칙_보상_그룹_단위+C996*ID규칙_요일_단위+COUNTIFS($B$4:B996,B996,$C$4:C996,C996)</f>
        <v>103216</v>
      </c>
      <c r="B996" s="65">
        <v>32</v>
      </c>
      <c r="C996" s="147">
        <v>0</v>
      </c>
      <c r="D996" s="147">
        <v>108324</v>
      </c>
      <c r="E996" s="147">
        <f>COUNTIF($B$4:B996,B996)</f>
        <v>16</v>
      </c>
      <c r="F996" s="147">
        <v>1</v>
      </c>
      <c r="G996" s="147">
        <v>124</v>
      </c>
      <c r="H996" s="147">
        <v>250</v>
      </c>
      <c r="I996" s="59" t="str">
        <f>IFERROR(VLOOKUP(D996,ITEM!A:B,2,0)&amp;" X"&amp;F996,"아이템값 없음")</f>
        <v>무인의 물시계 X1</v>
      </c>
      <c r="J996" s="5" t="s">
        <v>240</v>
      </c>
      <c r="K996" s="147" t="s">
        <v>745</v>
      </c>
    </row>
    <row r="997" spans="1:11">
      <c r="A997" s="147">
        <f>100000+B997*ID규칙_보상_그룹_단위+C997*ID규칙_요일_단위+COUNTIFS($B$4:B997,B997,$C$4:C997,C997)</f>
        <v>103217</v>
      </c>
      <c r="B997" s="65">
        <v>32</v>
      </c>
      <c r="C997" s="147">
        <v>0</v>
      </c>
      <c r="D997" s="147">
        <v>109324</v>
      </c>
      <c r="E997" s="147">
        <f>COUNTIF($B$4:B997,B997)</f>
        <v>17</v>
      </c>
      <c r="F997" s="147">
        <v>1</v>
      </c>
      <c r="G997" s="147">
        <v>124</v>
      </c>
      <c r="H997" s="147">
        <v>250</v>
      </c>
      <c r="I997" s="59" t="str">
        <f>IFERROR(VLOOKUP(D997,ITEM!A:B,2,0)&amp;" X"&amp;F997,"아이템값 없음")</f>
        <v>무인의 술잔 X1</v>
      </c>
      <c r="J997" s="5" t="s">
        <v>240</v>
      </c>
      <c r="K997" s="147" t="s">
        <v>745</v>
      </c>
    </row>
    <row r="998" spans="1:11">
      <c r="A998" s="147">
        <f>100000+B998*ID규칙_보상_그룹_단위+C998*ID규칙_요일_단위+COUNTIFS($B$4:B998,B998,$C$4:C998,C998)</f>
        <v>103218</v>
      </c>
      <c r="B998" s="65">
        <v>32</v>
      </c>
      <c r="C998" s="147">
        <v>0</v>
      </c>
      <c r="D998" s="147">
        <v>110324</v>
      </c>
      <c r="E998" s="147">
        <f>COUNTIF($B$4:B998,B998)</f>
        <v>18</v>
      </c>
      <c r="F998" s="147">
        <v>1</v>
      </c>
      <c r="G998" s="147">
        <v>124</v>
      </c>
      <c r="H998" s="147">
        <v>250</v>
      </c>
      <c r="I998" s="59" t="str">
        <f>IFERROR(VLOOKUP(D998,ITEM!A:B,2,0)&amp;" X"&amp;F998,"아이템값 없음")</f>
        <v>무인의 두건 X1</v>
      </c>
      <c r="J998" s="5" t="s">
        <v>240</v>
      </c>
      <c r="K998" s="147" t="s">
        <v>745</v>
      </c>
    </row>
    <row r="999" spans="1:11">
      <c r="A999" s="147">
        <f>100000+B999*ID규칙_보상_그룹_단위+C999*ID규칙_요일_단위+COUNTIFS($B$4:B999,B999,$C$4:C999,C999)</f>
        <v>103219</v>
      </c>
      <c r="B999" s="65">
        <v>32</v>
      </c>
      <c r="C999" s="147">
        <v>0</v>
      </c>
      <c r="D999" s="147">
        <v>106425</v>
      </c>
      <c r="E999" s="147">
        <f>COUNTIF($B$4:B999,B999)</f>
        <v>19</v>
      </c>
      <c r="F999" s="147">
        <v>1</v>
      </c>
      <c r="G999" s="147">
        <v>124</v>
      </c>
      <c r="H999" s="147">
        <v>250</v>
      </c>
      <c r="I999" s="59" t="str">
        <f>IFERROR(VLOOKUP(D999,ITEM!A:B,2,0)&amp;" X"&amp;F999,"아이템값 없음")</f>
        <v>무인의 붉은 꽃 X1</v>
      </c>
      <c r="J999" s="5" t="s">
        <v>240</v>
      </c>
      <c r="K999" s="147" t="s">
        <v>745</v>
      </c>
    </row>
    <row r="1000" spans="1:11">
      <c r="A1000" s="147">
        <f>100000+B1000*ID규칙_보상_그룹_단위+C1000*ID규칙_요일_단위+COUNTIFS($B$4:B1000,B1000,$C$4:C1000,C1000)</f>
        <v>103220</v>
      </c>
      <c r="B1000" s="65">
        <v>32</v>
      </c>
      <c r="C1000" s="147">
        <v>0</v>
      </c>
      <c r="D1000" s="147">
        <v>107425</v>
      </c>
      <c r="E1000" s="147">
        <f>COUNTIF($B$4:B1000,B1000)</f>
        <v>20</v>
      </c>
      <c r="F1000" s="147">
        <v>1</v>
      </c>
      <c r="G1000" s="147">
        <v>124</v>
      </c>
      <c r="H1000" s="147">
        <v>250</v>
      </c>
      <c r="I1000" s="59" t="str">
        <f>IFERROR(VLOOKUP(D1000,ITEM!A:B,2,0)&amp;" X"&amp;F1000,"아이템값 없음")</f>
        <v>무인의 깃털장식 X1</v>
      </c>
      <c r="J1000" s="5" t="s">
        <v>240</v>
      </c>
      <c r="K1000" s="147" t="s">
        <v>745</v>
      </c>
    </row>
    <row r="1001" spans="1:11">
      <c r="A1001" s="147">
        <f>100000+B1001*ID규칙_보상_그룹_단위+C1001*ID규칙_요일_단위+COUNTIFS($B$4:B1001,B1001,$C$4:C1001,C1001)</f>
        <v>103221</v>
      </c>
      <c r="B1001" s="65">
        <v>32</v>
      </c>
      <c r="C1001" s="147">
        <v>0</v>
      </c>
      <c r="D1001" s="147">
        <v>108425</v>
      </c>
      <c r="E1001" s="147">
        <f>COUNTIF($B$4:B1001,B1001)</f>
        <v>21</v>
      </c>
      <c r="F1001" s="147">
        <v>1</v>
      </c>
      <c r="G1001" s="147">
        <v>124</v>
      </c>
      <c r="H1001" s="147">
        <v>250</v>
      </c>
      <c r="I1001" s="59" t="str">
        <f>IFERROR(VLOOKUP(D1001,ITEM!A:B,2,0)&amp;" X"&amp;F1001,"아이템값 없음")</f>
        <v>무인의 물시계 X1</v>
      </c>
      <c r="J1001" s="5" t="s">
        <v>240</v>
      </c>
      <c r="K1001" s="147" t="s">
        <v>745</v>
      </c>
    </row>
    <row r="1002" spans="1:11">
      <c r="A1002" s="147">
        <f>100000+B1002*ID규칙_보상_그룹_단위+C1002*ID규칙_요일_단위+COUNTIFS($B$4:B1002,B1002,$C$4:C1002,C1002)</f>
        <v>103222</v>
      </c>
      <c r="B1002" s="65">
        <v>32</v>
      </c>
      <c r="C1002" s="147">
        <v>0</v>
      </c>
      <c r="D1002" s="147">
        <v>109425</v>
      </c>
      <c r="E1002" s="147">
        <f>COUNTIF($B$4:B1002,B1002)</f>
        <v>22</v>
      </c>
      <c r="F1002" s="147">
        <v>1</v>
      </c>
      <c r="G1002" s="147">
        <v>124</v>
      </c>
      <c r="H1002" s="147">
        <v>250</v>
      </c>
      <c r="I1002" s="59" t="str">
        <f>IFERROR(VLOOKUP(D1002,ITEM!A:B,2,0)&amp;" X"&amp;F1002,"아이템값 없음")</f>
        <v>무인의 술잔 X1</v>
      </c>
      <c r="J1002" s="5" t="s">
        <v>240</v>
      </c>
      <c r="K1002" s="147" t="s">
        <v>745</v>
      </c>
    </row>
    <row r="1003" spans="1:11">
      <c r="A1003" s="147">
        <f>100000+B1003*ID규칙_보상_그룹_단위+C1003*ID규칙_요일_단위+COUNTIFS($B$4:B1003,B1003,$C$4:C1003,C1003)</f>
        <v>103223</v>
      </c>
      <c r="B1003" s="65">
        <v>32</v>
      </c>
      <c r="C1003" s="147">
        <v>0</v>
      </c>
      <c r="D1003" s="147">
        <v>110425</v>
      </c>
      <c r="E1003" s="147">
        <f>COUNTIF($B$4:B1003,B1003)</f>
        <v>23</v>
      </c>
      <c r="F1003" s="147">
        <v>1</v>
      </c>
      <c r="G1003" s="147">
        <v>124</v>
      </c>
      <c r="H1003" s="147">
        <v>250</v>
      </c>
      <c r="I1003" s="59" t="str">
        <f>IFERROR(VLOOKUP(D1003,ITEM!A:B,2,0)&amp;" X"&amp;F1003,"아이템값 없음")</f>
        <v>무인의 두건 X1</v>
      </c>
      <c r="J1003" s="5" t="s">
        <v>240</v>
      </c>
      <c r="K1003" s="147" t="s">
        <v>745</v>
      </c>
    </row>
    <row r="1004" spans="1:11">
      <c r="A1004" s="147">
        <f>100000+B1004*ID규칙_보상_그룹_단위+C1004*ID규칙_요일_단위+COUNTIFS($B$4:B1004,B1004,$C$4:C1004,C1004)</f>
        <v>103224</v>
      </c>
      <c r="B1004" s="65">
        <v>32</v>
      </c>
      <c r="C1004" s="147">
        <v>0</v>
      </c>
      <c r="D1004" s="147">
        <v>106458</v>
      </c>
      <c r="E1004" s="147">
        <f>COUNTIF($B$4:B1004,B1004)</f>
        <v>24</v>
      </c>
      <c r="F1004" s="147">
        <v>1</v>
      </c>
      <c r="G1004" s="147">
        <v>124</v>
      </c>
      <c r="H1004" s="147">
        <v>250</v>
      </c>
      <c r="I1004" s="59" t="str">
        <f>IFERROR(VLOOKUP(D1004,ITEM!A:B,2,0)&amp;" X"&amp;F1004,"아이템값 없음")</f>
        <v>공로의 꽃 X1</v>
      </c>
      <c r="J1004" s="5" t="s">
        <v>240</v>
      </c>
      <c r="K1004" s="147" t="s">
        <v>745</v>
      </c>
    </row>
    <row r="1005" spans="1:11">
      <c r="A1005" s="147">
        <f>100000+B1005*ID규칙_보상_그룹_단위+C1005*ID규칙_요일_단위+COUNTIFS($B$4:B1005,B1005,$C$4:C1005,C1005)</f>
        <v>103225</v>
      </c>
      <c r="B1005" s="65">
        <v>32</v>
      </c>
      <c r="C1005" s="147">
        <v>0</v>
      </c>
      <c r="D1005" s="147">
        <v>107458</v>
      </c>
      <c r="E1005" s="147">
        <f>COUNTIF($B$4:B1005,B1005)</f>
        <v>25</v>
      </c>
      <c r="F1005" s="147">
        <v>1</v>
      </c>
      <c r="G1005" s="147">
        <v>124</v>
      </c>
      <c r="H1005" s="147">
        <v>250</v>
      </c>
      <c r="I1005" s="59" t="str">
        <f>IFERROR(VLOOKUP(D1005,ITEM!A:B,2,0)&amp;" X"&amp;F1005,"아이템값 없음")</f>
        <v>소무의 깃털 X1</v>
      </c>
      <c r="J1005" s="5" t="s">
        <v>240</v>
      </c>
      <c r="K1005" s="147" t="s">
        <v>745</v>
      </c>
    </row>
    <row r="1006" spans="1:11">
      <c r="A1006" s="147">
        <f>100000+B1006*ID규칙_보상_그룹_단위+C1006*ID규칙_요일_단위+COUNTIFS($B$4:B1006,B1006,$C$4:C1006,C1006)</f>
        <v>103226</v>
      </c>
      <c r="B1006" s="65">
        <v>32</v>
      </c>
      <c r="C1006" s="147">
        <v>0</v>
      </c>
      <c r="D1006" s="147">
        <v>108458</v>
      </c>
      <c r="E1006" s="147">
        <f>COUNTIF($B$4:B1006,B1006)</f>
        <v>26</v>
      </c>
      <c r="F1006" s="147">
        <v>1</v>
      </c>
      <c r="G1006" s="147">
        <v>124</v>
      </c>
      <c r="H1006" s="147">
        <v>250</v>
      </c>
      <c r="I1006" s="59" t="str">
        <f>IFERROR(VLOOKUP(D1006,ITEM!A:B,2,0)&amp;" X"&amp;F1006,"아이템값 없음")</f>
        <v>금동의 해시계 X1</v>
      </c>
      <c r="J1006" s="5" t="s">
        <v>240</v>
      </c>
      <c r="K1006" s="147" t="s">
        <v>745</v>
      </c>
    </row>
    <row r="1007" spans="1:11">
      <c r="A1007" s="147">
        <f>100000+B1007*ID규칙_보상_그룹_단위+C1007*ID규칙_요일_단위+COUNTIFS($B$4:B1007,B1007,$C$4:C1007,C1007)</f>
        <v>103227</v>
      </c>
      <c r="B1007" s="65">
        <v>32</v>
      </c>
      <c r="C1007" s="147">
        <v>0</v>
      </c>
      <c r="D1007" s="147">
        <v>109458</v>
      </c>
      <c r="E1007" s="147">
        <f>COUNTIF($B$4:B1007,B1007)</f>
        <v>27</v>
      </c>
      <c r="F1007" s="147">
        <v>1</v>
      </c>
      <c r="G1007" s="147">
        <v>124</v>
      </c>
      <c r="H1007" s="147">
        <v>250</v>
      </c>
      <c r="I1007" s="59" t="str">
        <f>IFERROR(VLOOKUP(D1007,ITEM!A:B,2,0)&amp;" X"&amp;F1007,"아이템값 없음")</f>
        <v>맹세의 금잔 X1</v>
      </c>
      <c r="J1007" s="5" t="s">
        <v>240</v>
      </c>
      <c r="K1007" s="147" t="s">
        <v>745</v>
      </c>
    </row>
    <row r="1008" spans="1:11">
      <c r="A1008" s="147">
        <f>100000+B1008*ID규칙_보상_그룹_단위+C1008*ID규칙_요일_단위+COUNTIFS($B$4:B1008,B1008,$C$4:C1008,C1008)</f>
        <v>103228</v>
      </c>
      <c r="B1008" s="65">
        <v>32</v>
      </c>
      <c r="C1008" s="147">
        <v>0</v>
      </c>
      <c r="D1008" s="147">
        <v>110466</v>
      </c>
      <c r="E1008" s="147">
        <f>COUNTIF($B$4:B1008,B1008)</f>
        <v>28</v>
      </c>
      <c r="F1008" s="147">
        <v>1</v>
      </c>
      <c r="G1008" s="147">
        <v>124</v>
      </c>
      <c r="H1008" s="147">
        <v>250</v>
      </c>
      <c r="I1008" s="59" t="str">
        <f>IFERROR(VLOOKUP(D1008,ITEM!A:B,2,0)&amp;" X"&amp;F1008,"아이템값 없음")</f>
        <v>장수의 투구 X1</v>
      </c>
      <c r="J1008" s="5" t="s">
        <v>240</v>
      </c>
      <c r="K1008" s="147" t="s">
        <v>745</v>
      </c>
    </row>
    <row r="1009" spans="1:11">
      <c r="A1009" s="147">
        <f>100000+B1009*ID규칙_보상_그룹_단위+C1009*ID규칙_요일_단위+COUNTIFS($B$4:B1009,B1009,$C$4:C1009,C1009)</f>
        <v>103229</v>
      </c>
      <c r="B1009" s="65">
        <v>32</v>
      </c>
      <c r="C1009" s="147">
        <v>0</v>
      </c>
      <c r="D1009" s="147">
        <v>106559</v>
      </c>
      <c r="E1009" s="147">
        <f>COUNTIF($B$4:B1009,B1009)</f>
        <v>29</v>
      </c>
      <c r="F1009" s="147">
        <v>1</v>
      </c>
      <c r="G1009" s="147">
        <v>124</v>
      </c>
      <c r="H1009" s="147">
        <v>250</v>
      </c>
      <c r="I1009" s="59" t="str">
        <f>IFERROR(VLOOKUP(D1009,ITEM!A:B,2,0)&amp;" X"&amp;F1009,"아이템값 없음")</f>
        <v>공로의 꽃 X1</v>
      </c>
      <c r="J1009" s="5" t="s">
        <v>240</v>
      </c>
      <c r="K1009" s="147" t="s">
        <v>745</v>
      </c>
    </row>
    <row r="1010" spans="1:11">
      <c r="A1010" s="147">
        <f>100000+B1010*ID규칙_보상_그룹_단위+C1010*ID규칙_요일_단위+COUNTIFS($B$4:B1010,B1010,$C$4:C1010,C1010)</f>
        <v>103230</v>
      </c>
      <c r="B1010" s="65">
        <v>32</v>
      </c>
      <c r="C1010" s="147">
        <v>0</v>
      </c>
      <c r="D1010" s="147">
        <v>107559</v>
      </c>
      <c r="E1010" s="147">
        <f>COUNTIF($B$4:B1010,B1010)</f>
        <v>30</v>
      </c>
      <c r="F1010" s="147">
        <v>1</v>
      </c>
      <c r="G1010" s="147">
        <v>124</v>
      </c>
      <c r="H1010" s="147">
        <v>250</v>
      </c>
      <c r="I1010" s="59" t="str">
        <f>IFERROR(VLOOKUP(D1010,ITEM!A:B,2,0)&amp;" X"&amp;F1010,"아이템값 없음")</f>
        <v>소무의 깃털 X1</v>
      </c>
      <c r="J1010" s="5" t="s">
        <v>240</v>
      </c>
      <c r="K1010" s="147" t="s">
        <v>745</v>
      </c>
    </row>
    <row r="1011" spans="1:11">
      <c r="A1011" s="147">
        <f>100000+B1011*ID규칙_보상_그룹_단위+C1011*ID규칙_요일_단위+COUNTIFS($B$4:B1011,B1011,$C$4:C1011,C1011)</f>
        <v>103231</v>
      </c>
      <c r="B1011" s="65">
        <v>32</v>
      </c>
      <c r="C1011" s="147">
        <v>0</v>
      </c>
      <c r="D1011" s="147">
        <v>108559</v>
      </c>
      <c r="E1011" s="147">
        <f>COUNTIF($B$4:B1011,B1011)</f>
        <v>31</v>
      </c>
      <c r="F1011" s="147">
        <v>1</v>
      </c>
      <c r="G1011" s="147">
        <v>124</v>
      </c>
      <c r="H1011" s="147">
        <v>250</v>
      </c>
      <c r="I1011" s="59" t="str">
        <f>IFERROR(VLOOKUP(D1011,ITEM!A:B,2,0)&amp;" X"&amp;F1011,"아이템값 없음")</f>
        <v>금동의 해시계 X1</v>
      </c>
      <c r="J1011" s="5" t="s">
        <v>240</v>
      </c>
      <c r="K1011" s="147" t="s">
        <v>745</v>
      </c>
    </row>
    <row r="1012" spans="1:11">
      <c r="A1012" s="147">
        <f>100000+B1012*ID규칙_보상_그룹_단위+C1012*ID규칙_요일_단위+COUNTIFS($B$4:B1012,B1012,$C$4:C1012,C1012)</f>
        <v>103232</v>
      </c>
      <c r="B1012" s="65">
        <v>32</v>
      </c>
      <c r="C1012" s="147">
        <v>0</v>
      </c>
      <c r="D1012" s="147">
        <v>109559</v>
      </c>
      <c r="E1012" s="147">
        <f>COUNTIF($B$4:B1012,B1012)</f>
        <v>32</v>
      </c>
      <c r="F1012" s="147">
        <v>1</v>
      </c>
      <c r="G1012" s="147">
        <v>124</v>
      </c>
      <c r="H1012" s="147">
        <v>250</v>
      </c>
      <c r="I1012" s="59" t="str">
        <f>IFERROR(VLOOKUP(D1012,ITEM!A:B,2,0)&amp;" X"&amp;F1012,"아이템값 없음")</f>
        <v>맹세의 금잔 X1</v>
      </c>
      <c r="J1012" s="5" t="s">
        <v>240</v>
      </c>
      <c r="K1012" s="147" t="s">
        <v>745</v>
      </c>
    </row>
    <row r="1013" spans="1:11">
      <c r="A1013" s="147">
        <f>100000+B1013*ID규칙_보상_그룹_단위+C1013*ID규칙_요일_단위+COUNTIFS($B$4:B1013,B1013,$C$4:C1013,C1013)</f>
        <v>103233</v>
      </c>
      <c r="B1013" s="65">
        <v>32</v>
      </c>
      <c r="C1013" s="147">
        <v>0</v>
      </c>
      <c r="D1013" s="147">
        <v>110567</v>
      </c>
      <c r="E1013" s="147">
        <f>COUNTIF($B$4:B1013,B1013)</f>
        <v>33</v>
      </c>
      <c r="F1013" s="147">
        <v>1</v>
      </c>
      <c r="G1013" s="147">
        <v>124</v>
      </c>
      <c r="H1013" s="147">
        <v>250</v>
      </c>
      <c r="I1013" s="59" t="str">
        <f>IFERROR(VLOOKUP(D1013,ITEM!A:B,2,0)&amp;" X"&amp;F1013,"아이템값 없음")</f>
        <v>장수의 투구 X1</v>
      </c>
      <c r="J1013" s="5" t="s">
        <v>240</v>
      </c>
      <c r="K1013" s="147" t="s">
        <v>745</v>
      </c>
    </row>
    <row r="1014" spans="1:11">
      <c r="A1014" s="147">
        <f>100000+B1014*ID규칙_보상_그룹_단위+C1014*ID규칙_요일_단위+COUNTIFS($B$4:B1014,B1014,$C$4:C1014,C1014)</f>
        <v>103234</v>
      </c>
      <c r="B1014" s="65">
        <v>32</v>
      </c>
      <c r="C1014" s="147">
        <v>0</v>
      </c>
      <c r="D1014" s="147">
        <v>106460</v>
      </c>
      <c r="E1014" s="147">
        <f>COUNTIF($B$4:B1014,B1014)</f>
        <v>34</v>
      </c>
      <c r="F1014" s="147">
        <v>1</v>
      </c>
      <c r="G1014" s="147">
        <v>124</v>
      </c>
      <c r="H1014" s="147">
        <v>250</v>
      </c>
      <c r="I1014" s="59" t="str">
        <f>IFERROR(VLOOKUP(D1014,ITEM!A:B,2,0)&amp;" X"&amp;F1014,"아이템값 없음")</f>
        <v>무구의 꽃 X1</v>
      </c>
      <c r="J1014" s="5" t="s">
        <v>240</v>
      </c>
      <c r="K1014" s="147" t="s">
        <v>745</v>
      </c>
    </row>
    <row r="1015" spans="1:11">
      <c r="A1015" s="147">
        <f>100000+B1015*ID규칙_보상_그룹_단위+C1015*ID규칙_요일_단위+COUNTIFS($B$4:B1015,B1015,$C$4:C1015,C1015)</f>
        <v>103235</v>
      </c>
      <c r="B1015" s="65">
        <v>32</v>
      </c>
      <c r="C1015" s="147">
        <v>0</v>
      </c>
      <c r="D1015" s="147">
        <v>107460</v>
      </c>
      <c r="E1015" s="147">
        <f>COUNTIF($B$4:B1015,B1015)</f>
        <v>35</v>
      </c>
      <c r="F1015" s="147">
        <v>1</v>
      </c>
      <c r="G1015" s="147">
        <v>124</v>
      </c>
      <c r="H1015" s="147">
        <v>250</v>
      </c>
      <c r="I1015" s="59" t="str">
        <f>IFERROR(VLOOKUP(D1015,ITEM!A:B,2,0)&amp;" X"&amp;F1015,"아이템값 없음")</f>
        <v>명의의 깃털 X1</v>
      </c>
      <c r="J1015" s="5" t="s">
        <v>240</v>
      </c>
      <c r="K1015" s="147" t="s">
        <v>745</v>
      </c>
    </row>
    <row r="1016" spans="1:11">
      <c r="A1016" s="147">
        <f>100000+B1016*ID규칙_보상_그룹_단위+C1016*ID규칙_요일_단위+COUNTIFS($B$4:B1016,B1016,$C$4:C1016,C1016)</f>
        <v>103236</v>
      </c>
      <c r="B1016" s="65">
        <v>32</v>
      </c>
      <c r="C1016" s="147">
        <v>0</v>
      </c>
      <c r="D1016" s="147">
        <v>108460</v>
      </c>
      <c r="E1016" s="147">
        <f>COUNTIF($B$4:B1016,B1016)</f>
        <v>36</v>
      </c>
      <c r="F1016" s="147">
        <v>1</v>
      </c>
      <c r="G1016" s="147">
        <v>124</v>
      </c>
      <c r="H1016" s="147">
        <v>250</v>
      </c>
      <c r="I1016" s="59" t="str">
        <f>IFERROR(VLOOKUP(D1016,ITEM!A:B,2,0)&amp;" X"&amp;F1016,"아이템값 없음")</f>
        <v>정지된 시간 X1</v>
      </c>
      <c r="J1016" s="5" t="s">
        <v>240</v>
      </c>
      <c r="K1016" s="147" t="s">
        <v>745</v>
      </c>
    </row>
    <row r="1017" spans="1:11">
      <c r="A1017" s="147">
        <f>100000+B1017*ID규칙_보상_그룹_단위+C1017*ID규칙_요일_단위+COUNTIFS($B$4:B1017,B1017,$C$4:C1017,C1017)</f>
        <v>103237</v>
      </c>
      <c r="B1017" s="65">
        <v>32</v>
      </c>
      <c r="C1017" s="147">
        <v>0</v>
      </c>
      <c r="D1017" s="147">
        <v>109460</v>
      </c>
      <c r="E1017" s="147">
        <f>COUNTIF($B$4:B1017,B1017)</f>
        <v>37</v>
      </c>
      <c r="F1017" s="147">
        <v>1</v>
      </c>
      <c r="G1017" s="147">
        <v>124</v>
      </c>
      <c r="H1017" s="147">
        <v>250</v>
      </c>
      <c r="I1017" s="59" t="str">
        <f>IFERROR(VLOOKUP(D1017,ITEM!A:B,2,0)&amp;" X"&amp;F1017,"아이템값 없음")</f>
        <v>초월의 잔 X1</v>
      </c>
      <c r="J1017" s="5" t="s">
        <v>240</v>
      </c>
      <c r="K1017" s="147" t="s">
        <v>745</v>
      </c>
    </row>
    <row r="1018" spans="1:11">
      <c r="A1018" s="147">
        <f>100000+B1018*ID규칙_보상_그룹_단위+C1018*ID규칙_요일_단위+COUNTIFS($B$4:B1018,B1018,$C$4:C1018,C1018)</f>
        <v>103238</v>
      </c>
      <c r="B1018" s="65">
        <v>32</v>
      </c>
      <c r="C1018" s="147">
        <v>0</v>
      </c>
      <c r="D1018" s="147">
        <v>110468</v>
      </c>
      <c r="E1018" s="147">
        <f>COUNTIF($B$4:B1018,B1018)</f>
        <v>38</v>
      </c>
      <c r="F1018" s="147">
        <v>1</v>
      </c>
      <c r="G1018" s="147">
        <v>124</v>
      </c>
      <c r="H1018" s="147">
        <v>250</v>
      </c>
      <c r="I1018" s="59" t="str">
        <f>IFERROR(VLOOKUP(D1018,ITEM!A:B,2,0)&amp;" X"&amp;F1018,"아이템값 없음")</f>
        <v>조소의 가면 X1</v>
      </c>
      <c r="J1018" s="5" t="s">
        <v>240</v>
      </c>
      <c r="K1018" s="147" t="s">
        <v>745</v>
      </c>
    </row>
    <row r="1019" spans="1:11">
      <c r="A1019" s="147">
        <f>100000+B1019*ID규칙_보상_그룹_단위+C1019*ID규칙_요일_단위+COUNTIFS($B$4:B1019,B1019,$C$4:C1019,C1019)</f>
        <v>103239</v>
      </c>
      <c r="B1019" s="65">
        <v>32</v>
      </c>
      <c r="C1019" s="147">
        <v>0</v>
      </c>
      <c r="D1019" s="147">
        <v>106561</v>
      </c>
      <c r="E1019" s="147">
        <f>COUNTIF($B$4:B1019,B1019)</f>
        <v>39</v>
      </c>
      <c r="F1019" s="147">
        <v>1</v>
      </c>
      <c r="G1019" s="147">
        <v>124</v>
      </c>
      <c r="H1019" s="147">
        <v>250</v>
      </c>
      <c r="I1019" s="59" t="str">
        <f>IFERROR(VLOOKUP(D1019,ITEM!A:B,2,0)&amp;" X"&amp;F1019,"아이템값 없음")</f>
        <v>무구의 꽃 X1</v>
      </c>
      <c r="J1019" s="5" t="s">
        <v>240</v>
      </c>
      <c r="K1019" s="147" t="s">
        <v>745</v>
      </c>
    </row>
    <row r="1020" spans="1:11">
      <c r="A1020" s="147">
        <f>100000+B1020*ID규칙_보상_그룹_단위+C1020*ID규칙_요일_단위+COUNTIFS($B$4:B1020,B1020,$C$4:C1020,C1020)</f>
        <v>103240</v>
      </c>
      <c r="B1020" s="65">
        <v>32</v>
      </c>
      <c r="C1020" s="147">
        <v>0</v>
      </c>
      <c r="D1020" s="147">
        <v>107561</v>
      </c>
      <c r="E1020" s="147">
        <f>COUNTIF($B$4:B1020,B1020)</f>
        <v>40</v>
      </c>
      <c r="F1020" s="147">
        <v>1</v>
      </c>
      <c r="G1020" s="147">
        <v>124</v>
      </c>
      <c r="H1020" s="147">
        <v>250</v>
      </c>
      <c r="I1020" s="59" t="str">
        <f>IFERROR(VLOOKUP(D1020,ITEM!A:B,2,0)&amp;" X"&amp;F1020,"아이템값 없음")</f>
        <v>명의의 깃털 X1</v>
      </c>
      <c r="J1020" s="5" t="s">
        <v>240</v>
      </c>
      <c r="K1020" s="147" t="s">
        <v>745</v>
      </c>
    </row>
    <row r="1021" spans="1:11">
      <c r="A1021" s="147">
        <f>100000+B1021*ID규칙_보상_그룹_단위+C1021*ID규칙_요일_단위+COUNTIFS($B$4:B1021,B1021,$C$4:C1021,C1021)</f>
        <v>103241</v>
      </c>
      <c r="B1021" s="65">
        <v>32</v>
      </c>
      <c r="C1021" s="147">
        <v>0</v>
      </c>
      <c r="D1021" s="147">
        <v>108561</v>
      </c>
      <c r="E1021" s="147">
        <f>COUNTIF($B$4:B1021,B1021)</f>
        <v>41</v>
      </c>
      <c r="F1021" s="147">
        <v>1</v>
      </c>
      <c r="G1021" s="147">
        <v>124</v>
      </c>
      <c r="H1021" s="147">
        <v>250</v>
      </c>
      <c r="I1021" s="59" t="str">
        <f>IFERROR(VLOOKUP(D1021,ITEM!A:B,2,0)&amp;" X"&amp;F1021,"아이템값 없음")</f>
        <v>정지된 시간 X1</v>
      </c>
      <c r="J1021" s="5" t="s">
        <v>240</v>
      </c>
      <c r="K1021" s="147" t="s">
        <v>745</v>
      </c>
    </row>
    <row r="1022" spans="1:11">
      <c r="A1022" s="147">
        <f>100000+B1022*ID규칙_보상_그룹_단위+C1022*ID규칙_요일_단위+COUNTIFS($B$4:B1022,B1022,$C$4:C1022,C1022)</f>
        <v>103242</v>
      </c>
      <c r="B1022" s="65">
        <v>32</v>
      </c>
      <c r="C1022" s="147">
        <v>0</v>
      </c>
      <c r="D1022" s="147">
        <v>109561</v>
      </c>
      <c r="E1022" s="147">
        <f>COUNTIF($B$4:B1022,B1022)</f>
        <v>42</v>
      </c>
      <c r="F1022" s="147">
        <v>1</v>
      </c>
      <c r="G1022" s="147">
        <v>124</v>
      </c>
      <c r="H1022" s="147">
        <v>250</v>
      </c>
      <c r="I1022" s="59" t="str">
        <f>IFERROR(VLOOKUP(D1022,ITEM!A:B,2,0)&amp;" X"&amp;F1022,"아이템값 없음")</f>
        <v>초월의 잔 X1</v>
      </c>
      <c r="J1022" s="5" t="s">
        <v>240</v>
      </c>
      <c r="K1022" s="147" t="s">
        <v>745</v>
      </c>
    </row>
    <row r="1023" spans="1:11">
      <c r="A1023" s="147">
        <f>100000+B1023*ID규칙_보상_그룹_단위+C1023*ID규칙_요일_단위+COUNTIFS($B$4:B1023,B1023,$C$4:C1023,C1023)</f>
        <v>103243</v>
      </c>
      <c r="B1023" s="65">
        <v>32</v>
      </c>
      <c r="C1023" s="147">
        <v>0</v>
      </c>
      <c r="D1023" s="147">
        <v>110569</v>
      </c>
      <c r="E1023" s="147">
        <f>COUNTIF($B$4:B1023,B1023)</f>
        <v>43</v>
      </c>
      <c r="F1023" s="147">
        <v>1</v>
      </c>
      <c r="G1023" s="147">
        <v>124</v>
      </c>
      <c r="H1023" s="147">
        <v>250</v>
      </c>
      <c r="I1023" s="59" t="str">
        <f>IFERROR(VLOOKUP(D1023,ITEM!A:B,2,0)&amp;" X"&amp;F1023,"아이템값 없음")</f>
        <v>조소의 가면 X1</v>
      </c>
      <c r="J1023" s="5" t="s">
        <v>240</v>
      </c>
      <c r="K1023" s="147" t="s">
        <v>745</v>
      </c>
    </row>
    <row r="1024" spans="1:11">
      <c r="A1024" s="147">
        <f>100000+B1024*ID규칙_보상_그룹_단위+C1024*ID규칙_요일_단위+COUNTIFS($B$4:B1024,B1024,$C$4:C1024,C1024)</f>
        <v>103301</v>
      </c>
      <c r="B1024" s="65">
        <v>33</v>
      </c>
      <c r="C1024" s="147">
        <v>0</v>
      </c>
      <c r="D1024" s="147">
        <v>103301</v>
      </c>
      <c r="E1024" s="147">
        <f>COUNTIF($B$4:B1024,B1024)</f>
        <v>1</v>
      </c>
      <c r="F1024" s="147">
        <v>100</v>
      </c>
      <c r="G1024" s="147">
        <v>125</v>
      </c>
      <c r="H1024" s="147">
        <v>10000</v>
      </c>
      <c r="I1024" s="59" t="str">
        <f>IFERROR(VLOOKUP(D1024,ITEM!A:B,2,0)&amp;" X"&amp;F1024,"아이템값 없음")</f>
        <v>모라 X100</v>
      </c>
      <c r="J1024" s="5" t="s">
        <v>241</v>
      </c>
      <c r="K1024" s="147" t="s">
        <v>745</v>
      </c>
    </row>
    <row r="1025" spans="1:11">
      <c r="A1025" s="147">
        <f>100000+B1025*ID규칙_보상_그룹_단위+C1025*ID규칙_요일_단위+COUNTIFS($B$4:B1025,B1025,$C$4:C1025,C1025)</f>
        <v>103302</v>
      </c>
      <c r="B1025" s="65">
        <v>33</v>
      </c>
      <c r="C1025" s="147">
        <v>0</v>
      </c>
      <c r="D1025" s="147">
        <v>102301</v>
      </c>
      <c r="E1025" s="147">
        <f>COUNTIF($B$4:B1025,B1025)</f>
        <v>2</v>
      </c>
      <c r="F1025" s="147">
        <v>2525</v>
      </c>
      <c r="G1025" s="147">
        <v>126</v>
      </c>
      <c r="H1025" s="147">
        <v>10000</v>
      </c>
      <c r="I1025" s="59" t="str">
        <f>IFERROR(VLOOKUP(D1025,ITEM!A:B,2,0)&amp;" X"&amp;F1025,"아이템값 없음")</f>
        <v>모험 경력 X2525</v>
      </c>
      <c r="J1025" s="5" t="s">
        <v>241</v>
      </c>
      <c r="K1025" s="147" t="s">
        <v>745</v>
      </c>
    </row>
    <row r="1026" spans="1:11">
      <c r="A1026" s="147">
        <f>100000+B1026*ID규칙_보상_그룹_단위+C1026*ID규칙_요일_단위+COUNTIFS($B$4:B1026,B1026,$C$4:C1026,C1026)</f>
        <v>103303</v>
      </c>
      <c r="B1026" s="65">
        <v>33</v>
      </c>
      <c r="C1026" s="147">
        <v>0</v>
      </c>
      <c r="D1026" s="147">
        <v>105301</v>
      </c>
      <c r="E1026" s="147">
        <f>COUNTIF($B$4:B1026,B1026)</f>
        <v>3</v>
      </c>
      <c r="F1026" s="147">
        <v>20</v>
      </c>
      <c r="G1026" s="147">
        <v>127</v>
      </c>
      <c r="H1026" s="147">
        <v>10000</v>
      </c>
      <c r="I1026" s="59" t="str">
        <f>IFERROR(VLOOKUP(D1026,ITEM!A:B,2,0)&amp;" X"&amp;F1026,"아이템값 없음")</f>
        <v>호감도 경험치 X20</v>
      </c>
      <c r="J1026" s="5" t="s">
        <v>241</v>
      </c>
      <c r="K1026" s="147" t="s">
        <v>745</v>
      </c>
    </row>
    <row r="1027" spans="1:11">
      <c r="A1027" s="147">
        <f>100000+B1027*ID규칙_보상_그룹_단위+C1027*ID규칙_요일_단위+COUNTIFS($B$4:B1027,B1027,$C$4:C1027,C1027)</f>
        <v>103304</v>
      </c>
      <c r="B1027" s="65">
        <v>33</v>
      </c>
      <c r="C1027" s="147">
        <v>0</v>
      </c>
      <c r="D1027" s="147">
        <v>106322</v>
      </c>
      <c r="E1027" s="147">
        <f>COUNTIF($B$4:B1027,B1027)</f>
        <v>4</v>
      </c>
      <c r="F1027" s="147">
        <v>1</v>
      </c>
      <c r="G1027" s="147">
        <v>128</v>
      </c>
      <c r="H1027" s="147">
        <v>250</v>
      </c>
      <c r="I1027" s="59" t="str">
        <f>IFERROR(VLOOKUP(D1027,ITEM!A:B,2,0)&amp;" X"&amp;F1027,"아이템값 없음")</f>
        <v>용사의 훈장 X1</v>
      </c>
      <c r="J1027" s="5" t="s">
        <v>241</v>
      </c>
      <c r="K1027" s="147" t="s">
        <v>745</v>
      </c>
    </row>
    <row r="1028" spans="1:11">
      <c r="A1028" s="147">
        <f>100000+B1028*ID규칙_보상_그룹_단위+C1028*ID규칙_요일_단위+COUNTIFS($B$4:B1028,B1028,$C$4:C1028,C1028)</f>
        <v>103305</v>
      </c>
      <c r="B1028" s="65">
        <v>33</v>
      </c>
      <c r="C1028" s="147">
        <v>0</v>
      </c>
      <c r="D1028" s="147">
        <v>107322</v>
      </c>
      <c r="E1028" s="147">
        <f>COUNTIF($B$4:B1028,B1028)</f>
        <v>5</v>
      </c>
      <c r="F1028" s="147">
        <v>1</v>
      </c>
      <c r="G1028" s="147">
        <v>128</v>
      </c>
      <c r="H1028" s="147">
        <v>250</v>
      </c>
      <c r="I1028" s="59" t="str">
        <f>IFERROR(VLOOKUP(D1028,ITEM!A:B,2,0)&amp;" X"&amp;F1028,"아이템값 없음")</f>
        <v>용사의 기대 X1</v>
      </c>
      <c r="J1028" s="5" t="s">
        <v>241</v>
      </c>
      <c r="K1028" s="147" t="s">
        <v>745</v>
      </c>
    </row>
    <row r="1029" spans="1:11">
      <c r="A1029" s="147">
        <f>100000+B1029*ID규칙_보상_그룹_단위+C1029*ID규칙_요일_단위+COUNTIFS($B$4:B1029,B1029,$C$4:C1029,C1029)</f>
        <v>103306</v>
      </c>
      <c r="B1029" s="65">
        <v>33</v>
      </c>
      <c r="C1029" s="147">
        <v>0</v>
      </c>
      <c r="D1029" s="147">
        <v>108322</v>
      </c>
      <c r="E1029" s="147">
        <f>COUNTIF($B$4:B1029,B1029)</f>
        <v>6</v>
      </c>
      <c r="F1029" s="147">
        <v>1</v>
      </c>
      <c r="G1029" s="147">
        <v>128</v>
      </c>
      <c r="H1029" s="147">
        <v>250</v>
      </c>
      <c r="I1029" s="59" t="str">
        <f>IFERROR(VLOOKUP(D1029,ITEM!A:B,2,0)&amp;" X"&amp;F1029,"아이템값 없음")</f>
        <v>용사의 강인함 X1</v>
      </c>
      <c r="J1029" s="5" t="s">
        <v>241</v>
      </c>
      <c r="K1029" s="147" t="s">
        <v>745</v>
      </c>
    </row>
    <row r="1030" spans="1:11">
      <c r="A1030" s="147">
        <f>100000+B1030*ID규칙_보상_그룹_단위+C1030*ID규칙_요일_단위+COUNTIFS($B$4:B1030,B1030,$C$4:C1030,C1030)</f>
        <v>103307</v>
      </c>
      <c r="B1030" s="65">
        <v>33</v>
      </c>
      <c r="C1030" s="147">
        <v>0</v>
      </c>
      <c r="D1030" s="147">
        <v>109322</v>
      </c>
      <c r="E1030" s="147">
        <f>COUNTIF($B$4:B1030,B1030)</f>
        <v>7</v>
      </c>
      <c r="F1030" s="147">
        <v>1</v>
      </c>
      <c r="G1030" s="147">
        <v>128</v>
      </c>
      <c r="H1030" s="147">
        <v>250</v>
      </c>
      <c r="I1030" s="59" t="str">
        <f>IFERROR(VLOOKUP(D1030,ITEM!A:B,2,0)&amp;" X"&amp;F1030,"아이템값 없음")</f>
        <v>용사의 환송 X1</v>
      </c>
      <c r="J1030" s="5" t="s">
        <v>241</v>
      </c>
      <c r="K1030" s="147" t="s">
        <v>745</v>
      </c>
    </row>
    <row r="1031" spans="1:11">
      <c r="A1031" s="147">
        <f>100000+B1031*ID규칙_보상_그룹_단위+C1031*ID규칙_요일_단위+COUNTIFS($B$4:B1031,B1031,$C$4:C1031,C1031)</f>
        <v>103308</v>
      </c>
      <c r="B1031" s="65">
        <v>33</v>
      </c>
      <c r="C1031" s="147">
        <v>0</v>
      </c>
      <c r="D1031" s="147">
        <v>110322</v>
      </c>
      <c r="E1031" s="147">
        <f>COUNTIF($B$4:B1031,B1031)</f>
        <v>8</v>
      </c>
      <c r="F1031" s="147">
        <v>1</v>
      </c>
      <c r="G1031" s="147">
        <v>128</v>
      </c>
      <c r="H1031" s="147">
        <v>250</v>
      </c>
      <c r="I1031" s="59" t="str">
        <f>IFERROR(VLOOKUP(D1031,ITEM!A:B,2,0)&amp;" X"&amp;F1031,"아이템값 없음")</f>
        <v>용사의 모자 X1</v>
      </c>
      <c r="J1031" s="5" t="s">
        <v>241</v>
      </c>
      <c r="K1031" s="147" t="s">
        <v>745</v>
      </c>
    </row>
    <row r="1032" spans="1:11">
      <c r="A1032" s="147">
        <f>100000+B1032*ID규칙_보상_그룹_단위+C1032*ID규칙_요일_단위+COUNTIFS($B$4:B1032,B1032,$C$4:C1032,C1032)</f>
        <v>103309</v>
      </c>
      <c r="B1032" s="65">
        <v>33</v>
      </c>
      <c r="C1032" s="147">
        <v>0</v>
      </c>
      <c r="D1032" s="147">
        <v>106423</v>
      </c>
      <c r="E1032" s="147">
        <f>COUNTIF($B$4:B1032,B1032)</f>
        <v>9</v>
      </c>
      <c r="F1032" s="147">
        <v>1</v>
      </c>
      <c r="G1032" s="147">
        <v>128</v>
      </c>
      <c r="H1032" s="147">
        <v>250</v>
      </c>
      <c r="I1032" s="59" t="str">
        <f>IFERROR(VLOOKUP(D1032,ITEM!A:B,2,0)&amp;" X"&amp;F1032,"아이템값 없음")</f>
        <v>용사의 훈장 X1</v>
      </c>
      <c r="J1032" s="5" t="s">
        <v>241</v>
      </c>
      <c r="K1032" s="147" t="s">
        <v>745</v>
      </c>
    </row>
    <row r="1033" spans="1:11">
      <c r="A1033" s="147">
        <f>100000+B1033*ID규칙_보상_그룹_단위+C1033*ID규칙_요일_단위+COUNTIFS($B$4:B1033,B1033,$C$4:C1033,C1033)</f>
        <v>103310</v>
      </c>
      <c r="B1033" s="65">
        <v>33</v>
      </c>
      <c r="C1033" s="147">
        <v>0</v>
      </c>
      <c r="D1033" s="147">
        <v>107423</v>
      </c>
      <c r="E1033" s="147">
        <f>COUNTIF($B$4:B1033,B1033)</f>
        <v>10</v>
      </c>
      <c r="F1033" s="147">
        <v>1</v>
      </c>
      <c r="G1033" s="147">
        <v>128</v>
      </c>
      <c r="H1033" s="147">
        <v>250</v>
      </c>
      <c r="I1033" s="59" t="str">
        <f>IFERROR(VLOOKUP(D1033,ITEM!A:B,2,0)&amp;" X"&amp;F1033,"아이템값 없음")</f>
        <v>용사의 기대 X1</v>
      </c>
      <c r="J1033" s="5" t="s">
        <v>241</v>
      </c>
      <c r="K1033" s="147" t="s">
        <v>745</v>
      </c>
    </row>
    <row r="1034" spans="1:11">
      <c r="A1034" s="147">
        <f>100000+B1034*ID규칙_보상_그룹_단위+C1034*ID규칙_요일_단위+COUNTIFS($B$4:B1034,B1034,$C$4:C1034,C1034)</f>
        <v>103311</v>
      </c>
      <c r="B1034" s="65">
        <v>33</v>
      </c>
      <c r="C1034" s="147">
        <v>0</v>
      </c>
      <c r="D1034" s="147">
        <v>108423</v>
      </c>
      <c r="E1034" s="147">
        <f>COUNTIF($B$4:B1034,B1034)</f>
        <v>11</v>
      </c>
      <c r="F1034" s="147">
        <v>1</v>
      </c>
      <c r="G1034" s="147">
        <v>128</v>
      </c>
      <c r="H1034" s="147">
        <v>250</v>
      </c>
      <c r="I1034" s="59" t="str">
        <f>IFERROR(VLOOKUP(D1034,ITEM!A:B,2,0)&amp;" X"&amp;F1034,"아이템값 없음")</f>
        <v>용사의 강인함 X1</v>
      </c>
      <c r="J1034" s="5" t="s">
        <v>241</v>
      </c>
      <c r="K1034" s="147" t="s">
        <v>745</v>
      </c>
    </row>
    <row r="1035" spans="1:11">
      <c r="A1035" s="147">
        <f>100000+B1035*ID규칙_보상_그룹_단위+C1035*ID규칙_요일_단위+COUNTIFS($B$4:B1035,B1035,$C$4:C1035,C1035)</f>
        <v>103312</v>
      </c>
      <c r="B1035" s="65">
        <v>33</v>
      </c>
      <c r="C1035" s="147">
        <v>0</v>
      </c>
      <c r="D1035" s="147">
        <v>109423</v>
      </c>
      <c r="E1035" s="147">
        <f>COUNTIF($B$4:B1035,B1035)</f>
        <v>12</v>
      </c>
      <c r="F1035" s="147">
        <v>1</v>
      </c>
      <c r="G1035" s="147">
        <v>128</v>
      </c>
      <c r="H1035" s="147">
        <v>250</v>
      </c>
      <c r="I1035" s="59" t="str">
        <f>IFERROR(VLOOKUP(D1035,ITEM!A:B,2,0)&amp;" X"&amp;F1035,"아이템값 없음")</f>
        <v>용사의 환송 X1</v>
      </c>
      <c r="J1035" s="5" t="s">
        <v>241</v>
      </c>
      <c r="K1035" s="147" t="s">
        <v>745</v>
      </c>
    </row>
    <row r="1036" spans="1:11">
      <c r="A1036" s="147">
        <f>100000+B1036*ID규칙_보상_그룹_단위+C1036*ID규칙_요일_단위+COUNTIFS($B$4:B1036,B1036,$C$4:C1036,C1036)</f>
        <v>103313</v>
      </c>
      <c r="B1036" s="65">
        <v>33</v>
      </c>
      <c r="C1036" s="147">
        <v>0</v>
      </c>
      <c r="D1036" s="147">
        <v>110423</v>
      </c>
      <c r="E1036" s="147">
        <f>COUNTIF($B$4:B1036,B1036)</f>
        <v>13</v>
      </c>
      <c r="F1036" s="147">
        <v>1</v>
      </c>
      <c r="G1036" s="147">
        <v>128</v>
      </c>
      <c r="H1036" s="147">
        <v>250</v>
      </c>
      <c r="I1036" s="59" t="str">
        <f>IFERROR(VLOOKUP(D1036,ITEM!A:B,2,0)&amp;" X"&amp;F1036,"아이템값 없음")</f>
        <v>용사의 모자 X1</v>
      </c>
      <c r="J1036" s="5" t="s">
        <v>241</v>
      </c>
      <c r="K1036" s="147" t="s">
        <v>745</v>
      </c>
    </row>
    <row r="1037" spans="1:11">
      <c r="A1037" s="147">
        <f>100000+B1037*ID규칙_보상_그룹_단위+C1037*ID규칙_요일_단위+COUNTIFS($B$4:B1037,B1037,$C$4:C1037,C1037)</f>
        <v>103314</v>
      </c>
      <c r="B1037" s="65">
        <v>33</v>
      </c>
      <c r="C1037" s="147">
        <v>0</v>
      </c>
      <c r="D1037" s="147">
        <v>106324</v>
      </c>
      <c r="E1037" s="147">
        <f>COUNTIF($B$4:B1037,B1037)</f>
        <v>14</v>
      </c>
      <c r="F1037" s="147">
        <v>1</v>
      </c>
      <c r="G1037" s="147">
        <v>128</v>
      </c>
      <c r="H1037" s="147">
        <v>250</v>
      </c>
      <c r="I1037" s="59" t="str">
        <f>IFERROR(VLOOKUP(D1037,ITEM!A:B,2,0)&amp;" X"&amp;F1037,"아이템값 없음")</f>
        <v>무인의 붉은 꽃 X1</v>
      </c>
      <c r="J1037" s="5" t="s">
        <v>241</v>
      </c>
      <c r="K1037" s="147" t="s">
        <v>745</v>
      </c>
    </row>
    <row r="1038" spans="1:11">
      <c r="A1038" s="147">
        <f>100000+B1038*ID규칙_보상_그룹_단위+C1038*ID규칙_요일_단위+COUNTIFS($B$4:B1038,B1038,$C$4:C1038,C1038)</f>
        <v>103315</v>
      </c>
      <c r="B1038" s="65">
        <v>33</v>
      </c>
      <c r="C1038" s="147">
        <v>0</v>
      </c>
      <c r="D1038" s="147">
        <v>107324</v>
      </c>
      <c r="E1038" s="147">
        <f>COUNTIF($B$4:B1038,B1038)</f>
        <v>15</v>
      </c>
      <c r="F1038" s="147">
        <v>1</v>
      </c>
      <c r="G1038" s="147">
        <v>128</v>
      </c>
      <c r="H1038" s="147">
        <v>250</v>
      </c>
      <c r="I1038" s="59" t="str">
        <f>IFERROR(VLOOKUP(D1038,ITEM!A:B,2,0)&amp;" X"&amp;F1038,"아이템값 없음")</f>
        <v>무인의 깃털장식 X1</v>
      </c>
      <c r="J1038" s="5" t="s">
        <v>241</v>
      </c>
      <c r="K1038" s="147" t="s">
        <v>745</v>
      </c>
    </row>
    <row r="1039" spans="1:11">
      <c r="A1039" s="147">
        <f>100000+B1039*ID규칙_보상_그룹_단위+C1039*ID규칙_요일_단위+COUNTIFS($B$4:B1039,B1039,$C$4:C1039,C1039)</f>
        <v>103316</v>
      </c>
      <c r="B1039" s="65">
        <v>33</v>
      </c>
      <c r="C1039" s="147">
        <v>0</v>
      </c>
      <c r="D1039" s="147">
        <v>108324</v>
      </c>
      <c r="E1039" s="147">
        <f>COUNTIF($B$4:B1039,B1039)</f>
        <v>16</v>
      </c>
      <c r="F1039" s="147">
        <v>1</v>
      </c>
      <c r="G1039" s="147">
        <v>128</v>
      </c>
      <c r="H1039" s="147">
        <v>250</v>
      </c>
      <c r="I1039" s="59" t="str">
        <f>IFERROR(VLOOKUP(D1039,ITEM!A:B,2,0)&amp;" X"&amp;F1039,"아이템값 없음")</f>
        <v>무인의 물시계 X1</v>
      </c>
      <c r="J1039" s="5" t="s">
        <v>241</v>
      </c>
      <c r="K1039" s="147" t="s">
        <v>745</v>
      </c>
    </row>
    <row r="1040" spans="1:11">
      <c r="A1040" s="147">
        <f>100000+B1040*ID규칙_보상_그룹_단위+C1040*ID규칙_요일_단위+COUNTIFS($B$4:B1040,B1040,$C$4:C1040,C1040)</f>
        <v>103317</v>
      </c>
      <c r="B1040" s="65">
        <v>33</v>
      </c>
      <c r="C1040" s="147">
        <v>0</v>
      </c>
      <c r="D1040" s="147">
        <v>109324</v>
      </c>
      <c r="E1040" s="147">
        <f>COUNTIF($B$4:B1040,B1040)</f>
        <v>17</v>
      </c>
      <c r="F1040" s="147">
        <v>1</v>
      </c>
      <c r="G1040" s="147">
        <v>128</v>
      </c>
      <c r="H1040" s="147">
        <v>250</v>
      </c>
      <c r="I1040" s="59" t="str">
        <f>IFERROR(VLOOKUP(D1040,ITEM!A:B,2,0)&amp;" X"&amp;F1040,"아이템값 없음")</f>
        <v>무인의 술잔 X1</v>
      </c>
      <c r="J1040" s="5" t="s">
        <v>241</v>
      </c>
      <c r="K1040" s="147" t="s">
        <v>745</v>
      </c>
    </row>
    <row r="1041" spans="1:11">
      <c r="A1041" s="147">
        <f>100000+B1041*ID규칙_보상_그룹_단위+C1041*ID규칙_요일_단위+COUNTIFS($B$4:B1041,B1041,$C$4:C1041,C1041)</f>
        <v>103318</v>
      </c>
      <c r="B1041" s="65">
        <v>33</v>
      </c>
      <c r="C1041" s="147">
        <v>0</v>
      </c>
      <c r="D1041" s="147">
        <v>110324</v>
      </c>
      <c r="E1041" s="147">
        <f>COUNTIF($B$4:B1041,B1041)</f>
        <v>18</v>
      </c>
      <c r="F1041" s="147">
        <v>1</v>
      </c>
      <c r="G1041" s="147">
        <v>128</v>
      </c>
      <c r="H1041" s="147">
        <v>250</v>
      </c>
      <c r="I1041" s="59" t="str">
        <f>IFERROR(VLOOKUP(D1041,ITEM!A:B,2,0)&amp;" X"&amp;F1041,"아이템값 없음")</f>
        <v>무인의 두건 X1</v>
      </c>
      <c r="J1041" s="5" t="s">
        <v>241</v>
      </c>
      <c r="K1041" s="147" t="s">
        <v>745</v>
      </c>
    </row>
    <row r="1042" spans="1:11">
      <c r="A1042" s="147">
        <f>100000+B1042*ID규칙_보상_그룹_단위+C1042*ID규칙_요일_단위+COUNTIFS($B$4:B1042,B1042,$C$4:C1042,C1042)</f>
        <v>103319</v>
      </c>
      <c r="B1042" s="65">
        <v>33</v>
      </c>
      <c r="C1042" s="147">
        <v>0</v>
      </c>
      <c r="D1042" s="147">
        <v>106425</v>
      </c>
      <c r="E1042" s="147">
        <f>COUNTIF($B$4:B1042,B1042)</f>
        <v>19</v>
      </c>
      <c r="F1042" s="147">
        <v>1</v>
      </c>
      <c r="G1042" s="147">
        <v>128</v>
      </c>
      <c r="H1042" s="147">
        <v>250</v>
      </c>
      <c r="I1042" s="59" t="str">
        <f>IFERROR(VLOOKUP(D1042,ITEM!A:B,2,0)&amp;" X"&amp;F1042,"아이템값 없음")</f>
        <v>무인의 붉은 꽃 X1</v>
      </c>
      <c r="J1042" s="5" t="s">
        <v>241</v>
      </c>
      <c r="K1042" s="147" t="s">
        <v>745</v>
      </c>
    </row>
    <row r="1043" spans="1:11">
      <c r="A1043" s="147">
        <f>100000+B1043*ID규칙_보상_그룹_단위+C1043*ID규칙_요일_단위+COUNTIFS($B$4:B1043,B1043,$C$4:C1043,C1043)</f>
        <v>103320</v>
      </c>
      <c r="B1043" s="65">
        <v>33</v>
      </c>
      <c r="C1043" s="147">
        <v>0</v>
      </c>
      <c r="D1043" s="147">
        <v>107425</v>
      </c>
      <c r="E1043" s="147">
        <f>COUNTIF($B$4:B1043,B1043)</f>
        <v>20</v>
      </c>
      <c r="F1043" s="147">
        <v>1</v>
      </c>
      <c r="G1043" s="147">
        <v>128</v>
      </c>
      <c r="H1043" s="147">
        <v>250</v>
      </c>
      <c r="I1043" s="59" t="str">
        <f>IFERROR(VLOOKUP(D1043,ITEM!A:B,2,0)&amp;" X"&amp;F1043,"아이템값 없음")</f>
        <v>무인의 깃털장식 X1</v>
      </c>
      <c r="J1043" s="5" t="s">
        <v>241</v>
      </c>
      <c r="K1043" s="147" t="s">
        <v>745</v>
      </c>
    </row>
    <row r="1044" spans="1:11">
      <c r="A1044" s="147">
        <f>100000+B1044*ID규칙_보상_그룹_단위+C1044*ID규칙_요일_단위+COUNTIFS($B$4:B1044,B1044,$C$4:C1044,C1044)</f>
        <v>103321</v>
      </c>
      <c r="B1044" s="65">
        <v>33</v>
      </c>
      <c r="C1044" s="147">
        <v>0</v>
      </c>
      <c r="D1044" s="147">
        <v>108425</v>
      </c>
      <c r="E1044" s="147">
        <f>COUNTIF($B$4:B1044,B1044)</f>
        <v>21</v>
      </c>
      <c r="F1044" s="147">
        <v>1</v>
      </c>
      <c r="G1044" s="147">
        <v>128</v>
      </c>
      <c r="H1044" s="147">
        <v>250</v>
      </c>
      <c r="I1044" s="59" t="str">
        <f>IFERROR(VLOOKUP(D1044,ITEM!A:B,2,0)&amp;" X"&amp;F1044,"아이템값 없음")</f>
        <v>무인의 물시계 X1</v>
      </c>
      <c r="J1044" s="5" t="s">
        <v>241</v>
      </c>
      <c r="K1044" s="147" t="s">
        <v>745</v>
      </c>
    </row>
    <row r="1045" spans="1:11">
      <c r="A1045" s="147">
        <f>100000+B1045*ID규칙_보상_그룹_단위+C1045*ID규칙_요일_단위+COUNTIFS($B$4:B1045,B1045,$C$4:C1045,C1045)</f>
        <v>103322</v>
      </c>
      <c r="B1045" s="65">
        <v>33</v>
      </c>
      <c r="C1045" s="147">
        <v>0</v>
      </c>
      <c r="D1045" s="147">
        <v>109425</v>
      </c>
      <c r="E1045" s="147">
        <f>COUNTIF($B$4:B1045,B1045)</f>
        <v>22</v>
      </c>
      <c r="F1045" s="147">
        <v>1</v>
      </c>
      <c r="G1045" s="147">
        <v>128</v>
      </c>
      <c r="H1045" s="147">
        <v>250</v>
      </c>
      <c r="I1045" s="59" t="str">
        <f>IFERROR(VLOOKUP(D1045,ITEM!A:B,2,0)&amp;" X"&amp;F1045,"아이템값 없음")</f>
        <v>무인의 술잔 X1</v>
      </c>
      <c r="J1045" s="5" t="s">
        <v>241</v>
      </c>
      <c r="K1045" s="147" t="s">
        <v>745</v>
      </c>
    </row>
    <row r="1046" spans="1:11">
      <c r="A1046" s="147">
        <f>100000+B1046*ID규칙_보상_그룹_단위+C1046*ID규칙_요일_단위+COUNTIFS($B$4:B1046,B1046,$C$4:C1046,C1046)</f>
        <v>103323</v>
      </c>
      <c r="B1046" s="65">
        <v>33</v>
      </c>
      <c r="C1046" s="147">
        <v>0</v>
      </c>
      <c r="D1046" s="147">
        <v>110425</v>
      </c>
      <c r="E1046" s="147">
        <f>COUNTIF($B$4:B1046,B1046)</f>
        <v>23</v>
      </c>
      <c r="F1046" s="147">
        <v>1</v>
      </c>
      <c r="G1046" s="147">
        <v>128</v>
      </c>
      <c r="H1046" s="147">
        <v>250</v>
      </c>
      <c r="I1046" s="59" t="str">
        <f>IFERROR(VLOOKUP(D1046,ITEM!A:B,2,0)&amp;" X"&amp;F1046,"아이템값 없음")</f>
        <v>무인의 두건 X1</v>
      </c>
      <c r="J1046" s="5" t="s">
        <v>241</v>
      </c>
      <c r="K1046" s="147" t="s">
        <v>745</v>
      </c>
    </row>
    <row r="1047" spans="1:11">
      <c r="A1047" s="147">
        <f>100000+B1047*ID규칙_보상_그룹_단위+C1047*ID규칙_요일_단위+COUNTIFS($B$4:B1047,B1047,$C$4:C1047,C1047)</f>
        <v>103324</v>
      </c>
      <c r="B1047" s="65">
        <v>33</v>
      </c>
      <c r="C1047" s="147">
        <v>0</v>
      </c>
      <c r="D1047" s="147">
        <v>106458</v>
      </c>
      <c r="E1047" s="147">
        <f>COUNTIF($B$4:B1047,B1047)</f>
        <v>24</v>
      </c>
      <c r="F1047" s="147">
        <v>1</v>
      </c>
      <c r="G1047" s="147">
        <v>128</v>
      </c>
      <c r="H1047" s="147">
        <v>250</v>
      </c>
      <c r="I1047" s="59" t="str">
        <f>IFERROR(VLOOKUP(D1047,ITEM!A:B,2,0)&amp;" X"&amp;F1047,"아이템값 없음")</f>
        <v>공로의 꽃 X1</v>
      </c>
      <c r="J1047" s="5" t="s">
        <v>241</v>
      </c>
      <c r="K1047" s="147" t="s">
        <v>745</v>
      </c>
    </row>
    <row r="1048" spans="1:11">
      <c r="A1048" s="147">
        <f>100000+B1048*ID규칙_보상_그룹_단위+C1048*ID규칙_요일_단위+COUNTIFS($B$4:B1048,B1048,$C$4:C1048,C1048)</f>
        <v>103325</v>
      </c>
      <c r="B1048" s="65">
        <v>33</v>
      </c>
      <c r="C1048" s="147">
        <v>0</v>
      </c>
      <c r="D1048" s="147">
        <v>107458</v>
      </c>
      <c r="E1048" s="147">
        <f>COUNTIF($B$4:B1048,B1048)</f>
        <v>25</v>
      </c>
      <c r="F1048" s="147">
        <v>1</v>
      </c>
      <c r="G1048" s="147">
        <v>128</v>
      </c>
      <c r="H1048" s="147">
        <v>250</v>
      </c>
      <c r="I1048" s="59" t="str">
        <f>IFERROR(VLOOKUP(D1048,ITEM!A:B,2,0)&amp;" X"&amp;F1048,"아이템값 없음")</f>
        <v>소무의 깃털 X1</v>
      </c>
      <c r="J1048" s="5" t="s">
        <v>241</v>
      </c>
      <c r="K1048" s="147" t="s">
        <v>745</v>
      </c>
    </row>
    <row r="1049" spans="1:11">
      <c r="A1049" s="147">
        <f>100000+B1049*ID규칙_보상_그룹_단위+C1049*ID규칙_요일_단위+COUNTIFS($B$4:B1049,B1049,$C$4:C1049,C1049)</f>
        <v>103326</v>
      </c>
      <c r="B1049" s="65">
        <v>33</v>
      </c>
      <c r="C1049" s="147">
        <v>0</v>
      </c>
      <c r="D1049" s="147">
        <v>108458</v>
      </c>
      <c r="E1049" s="147">
        <f>COUNTIF($B$4:B1049,B1049)</f>
        <v>26</v>
      </c>
      <c r="F1049" s="147">
        <v>1</v>
      </c>
      <c r="G1049" s="147">
        <v>128</v>
      </c>
      <c r="H1049" s="147">
        <v>250</v>
      </c>
      <c r="I1049" s="59" t="str">
        <f>IFERROR(VLOOKUP(D1049,ITEM!A:B,2,0)&amp;" X"&amp;F1049,"아이템값 없음")</f>
        <v>금동의 해시계 X1</v>
      </c>
      <c r="J1049" s="5" t="s">
        <v>241</v>
      </c>
      <c r="K1049" s="147" t="s">
        <v>745</v>
      </c>
    </row>
    <row r="1050" spans="1:11">
      <c r="A1050" s="147">
        <f>100000+B1050*ID규칙_보상_그룹_단위+C1050*ID규칙_요일_단위+COUNTIFS($B$4:B1050,B1050,$C$4:C1050,C1050)</f>
        <v>103327</v>
      </c>
      <c r="B1050" s="65">
        <v>33</v>
      </c>
      <c r="C1050" s="147">
        <v>0</v>
      </c>
      <c r="D1050" s="147">
        <v>109458</v>
      </c>
      <c r="E1050" s="147">
        <f>COUNTIF($B$4:B1050,B1050)</f>
        <v>27</v>
      </c>
      <c r="F1050" s="147">
        <v>1</v>
      </c>
      <c r="G1050" s="147">
        <v>128</v>
      </c>
      <c r="H1050" s="147">
        <v>250</v>
      </c>
      <c r="I1050" s="59" t="str">
        <f>IFERROR(VLOOKUP(D1050,ITEM!A:B,2,0)&amp;" X"&amp;F1050,"아이템값 없음")</f>
        <v>맹세의 금잔 X1</v>
      </c>
      <c r="J1050" s="5" t="s">
        <v>241</v>
      </c>
      <c r="K1050" s="147" t="s">
        <v>745</v>
      </c>
    </row>
    <row r="1051" spans="1:11">
      <c r="A1051" s="147">
        <f>100000+B1051*ID규칙_보상_그룹_단위+C1051*ID규칙_요일_단위+COUNTIFS($B$4:B1051,B1051,$C$4:C1051,C1051)</f>
        <v>103328</v>
      </c>
      <c r="B1051" s="65">
        <v>33</v>
      </c>
      <c r="C1051" s="147">
        <v>0</v>
      </c>
      <c r="D1051" s="147">
        <v>110466</v>
      </c>
      <c r="E1051" s="147">
        <f>COUNTIF($B$4:B1051,B1051)</f>
        <v>28</v>
      </c>
      <c r="F1051" s="147">
        <v>1</v>
      </c>
      <c r="G1051" s="147">
        <v>128</v>
      </c>
      <c r="H1051" s="147">
        <v>250</v>
      </c>
      <c r="I1051" s="59" t="str">
        <f>IFERROR(VLOOKUP(D1051,ITEM!A:B,2,0)&amp;" X"&amp;F1051,"아이템값 없음")</f>
        <v>장수의 투구 X1</v>
      </c>
      <c r="J1051" s="5" t="s">
        <v>241</v>
      </c>
      <c r="K1051" s="147" t="s">
        <v>745</v>
      </c>
    </row>
    <row r="1052" spans="1:11">
      <c r="A1052" s="147">
        <f>100000+B1052*ID규칙_보상_그룹_단위+C1052*ID규칙_요일_단위+COUNTIFS($B$4:B1052,B1052,$C$4:C1052,C1052)</f>
        <v>103329</v>
      </c>
      <c r="B1052" s="65">
        <v>33</v>
      </c>
      <c r="C1052" s="147">
        <v>0</v>
      </c>
      <c r="D1052" s="147">
        <v>106559</v>
      </c>
      <c r="E1052" s="147">
        <f>COUNTIF($B$4:B1052,B1052)</f>
        <v>29</v>
      </c>
      <c r="F1052" s="147">
        <v>1</v>
      </c>
      <c r="G1052" s="147">
        <v>128</v>
      </c>
      <c r="H1052" s="147">
        <v>250</v>
      </c>
      <c r="I1052" s="59" t="str">
        <f>IFERROR(VLOOKUP(D1052,ITEM!A:B,2,0)&amp;" X"&amp;F1052,"아이템값 없음")</f>
        <v>공로의 꽃 X1</v>
      </c>
      <c r="J1052" s="5" t="s">
        <v>241</v>
      </c>
      <c r="K1052" s="147" t="s">
        <v>745</v>
      </c>
    </row>
    <row r="1053" spans="1:11">
      <c r="A1053" s="147">
        <f>100000+B1053*ID규칙_보상_그룹_단위+C1053*ID규칙_요일_단위+COUNTIFS($B$4:B1053,B1053,$C$4:C1053,C1053)</f>
        <v>103330</v>
      </c>
      <c r="B1053" s="65">
        <v>33</v>
      </c>
      <c r="C1053" s="147">
        <v>0</v>
      </c>
      <c r="D1053" s="147">
        <v>107559</v>
      </c>
      <c r="E1053" s="147">
        <f>COUNTIF($B$4:B1053,B1053)</f>
        <v>30</v>
      </c>
      <c r="F1053" s="147">
        <v>1</v>
      </c>
      <c r="G1053" s="147">
        <v>128</v>
      </c>
      <c r="H1053" s="147">
        <v>250</v>
      </c>
      <c r="I1053" s="59" t="str">
        <f>IFERROR(VLOOKUP(D1053,ITEM!A:B,2,0)&amp;" X"&amp;F1053,"아이템값 없음")</f>
        <v>소무의 깃털 X1</v>
      </c>
      <c r="J1053" s="5" t="s">
        <v>241</v>
      </c>
      <c r="K1053" s="147" t="s">
        <v>745</v>
      </c>
    </row>
    <row r="1054" spans="1:11">
      <c r="A1054" s="147">
        <f>100000+B1054*ID규칙_보상_그룹_단위+C1054*ID규칙_요일_단위+COUNTIFS($B$4:B1054,B1054,$C$4:C1054,C1054)</f>
        <v>103331</v>
      </c>
      <c r="B1054" s="65">
        <v>33</v>
      </c>
      <c r="C1054" s="147">
        <v>0</v>
      </c>
      <c r="D1054" s="147">
        <v>108559</v>
      </c>
      <c r="E1054" s="147">
        <f>COUNTIF($B$4:B1054,B1054)</f>
        <v>31</v>
      </c>
      <c r="F1054" s="147">
        <v>1</v>
      </c>
      <c r="G1054" s="147">
        <v>128</v>
      </c>
      <c r="H1054" s="147">
        <v>250</v>
      </c>
      <c r="I1054" s="59" t="str">
        <f>IFERROR(VLOOKUP(D1054,ITEM!A:B,2,0)&amp;" X"&amp;F1054,"아이템값 없음")</f>
        <v>금동의 해시계 X1</v>
      </c>
      <c r="J1054" s="5" t="s">
        <v>241</v>
      </c>
      <c r="K1054" s="147" t="s">
        <v>745</v>
      </c>
    </row>
    <row r="1055" spans="1:11">
      <c r="A1055" s="147">
        <f>100000+B1055*ID규칙_보상_그룹_단위+C1055*ID규칙_요일_단위+COUNTIFS($B$4:B1055,B1055,$C$4:C1055,C1055)</f>
        <v>103332</v>
      </c>
      <c r="B1055" s="65">
        <v>33</v>
      </c>
      <c r="C1055" s="147">
        <v>0</v>
      </c>
      <c r="D1055" s="147">
        <v>109559</v>
      </c>
      <c r="E1055" s="147">
        <f>COUNTIF($B$4:B1055,B1055)</f>
        <v>32</v>
      </c>
      <c r="F1055" s="147">
        <v>1</v>
      </c>
      <c r="G1055" s="147">
        <v>128</v>
      </c>
      <c r="H1055" s="147">
        <v>250</v>
      </c>
      <c r="I1055" s="59" t="str">
        <f>IFERROR(VLOOKUP(D1055,ITEM!A:B,2,0)&amp;" X"&amp;F1055,"아이템값 없음")</f>
        <v>맹세의 금잔 X1</v>
      </c>
      <c r="J1055" s="5" t="s">
        <v>241</v>
      </c>
      <c r="K1055" s="147" t="s">
        <v>745</v>
      </c>
    </row>
    <row r="1056" spans="1:11">
      <c r="A1056" s="147">
        <f>100000+B1056*ID규칙_보상_그룹_단위+C1056*ID규칙_요일_단위+COUNTIFS($B$4:B1056,B1056,$C$4:C1056,C1056)</f>
        <v>103333</v>
      </c>
      <c r="B1056" s="65">
        <v>33</v>
      </c>
      <c r="C1056" s="147">
        <v>0</v>
      </c>
      <c r="D1056" s="147">
        <v>110567</v>
      </c>
      <c r="E1056" s="147">
        <f>COUNTIF($B$4:B1056,B1056)</f>
        <v>33</v>
      </c>
      <c r="F1056" s="147">
        <v>1</v>
      </c>
      <c r="G1056" s="147">
        <v>128</v>
      </c>
      <c r="H1056" s="147">
        <v>250</v>
      </c>
      <c r="I1056" s="59" t="str">
        <f>IFERROR(VLOOKUP(D1056,ITEM!A:B,2,0)&amp;" X"&amp;F1056,"아이템값 없음")</f>
        <v>장수의 투구 X1</v>
      </c>
      <c r="J1056" s="5" t="s">
        <v>241</v>
      </c>
      <c r="K1056" s="147" t="s">
        <v>745</v>
      </c>
    </row>
    <row r="1057" spans="1:11">
      <c r="A1057" s="147">
        <f>100000+B1057*ID규칙_보상_그룹_단위+C1057*ID규칙_요일_단위+COUNTIFS($B$4:B1057,B1057,$C$4:C1057,C1057)</f>
        <v>103334</v>
      </c>
      <c r="B1057" s="65">
        <v>33</v>
      </c>
      <c r="C1057" s="147">
        <v>0</v>
      </c>
      <c r="D1057" s="147">
        <v>106460</v>
      </c>
      <c r="E1057" s="147">
        <f>COUNTIF($B$4:B1057,B1057)</f>
        <v>34</v>
      </c>
      <c r="F1057" s="147">
        <v>1</v>
      </c>
      <c r="G1057" s="147">
        <v>128</v>
      </c>
      <c r="H1057" s="147">
        <v>250</v>
      </c>
      <c r="I1057" s="59" t="str">
        <f>IFERROR(VLOOKUP(D1057,ITEM!A:B,2,0)&amp;" X"&amp;F1057,"아이템값 없음")</f>
        <v>무구의 꽃 X1</v>
      </c>
      <c r="J1057" s="5" t="s">
        <v>241</v>
      </c>
      <c r="K1057" s="147" t="s">
        <v>745</v>
      </c>
    </row>
    <row r="1058" spans="1:11">
      <c r="A1058" s="147">
        <f>100000+B1058*ID규칙_보상_그룹_단위+C1058*ID규칙_요일_단위+COUNTIFS($B$4:B1058,B1058,$C$4:C1058,C1058)</f>
        <v>103335</v>
      </c>
      <c r="B1058" s="65">
        <v>33</v>
      </c>
      <c r="C1058" s="147">
        <v>0</v>
      </c>
      <c r="D1058" s="147">
        <v>107460</v>
      </c>
      <c r="E1058" s="147">
        <f>COUNTIF($B$4:B1058,B1058)</f>
        <v>35</v>
      </c>
      <c r="F1058" s="147">
        <v>1</v>
      </c>
      <c r="G1058" s="147">
        <v>128</v>
      </c>
      <c r="H1058" s="147">
        <v>250</v>
      </c>
      <c r="I1058" s="59" t="str">
        <f>IFERROR(VLOOKUP(D1058,ITEM!A:B,2,0)&amp;" X"&amp;F1058,"아이템값 없음")</f>
        <v>명의의 깃털 X1</v>
      </c>
      <c r="J1058" s="5" t="s">
        <v>241</v>
      </c>
      <c r="K1058" s="147" t="s">
        <v>745</v>
      </c>
    </row>
    <row r="1059" spans="1:11">
      <c r="A1059" s="147">
        <f>100000+B1059*ID규칙_보상_그룹_단위+C1059*ID규칙_요일_단위+COUNTIFS($B$4:B1059,B1059,$C$4:C1059,C1059)</f>
        <v>103336</v>
      </c>
      <c r="B1059" s="65">
        <v>33</v>
      </c>
      <c r="C1059" s="147">
        <v>0</v>
      </c>
      <c r="D1059" s="147">
        <v>108460</v>
      </c>
      <c r="E1059" s="147">
        <f>COUNTIF($B$4:B1059,B1059)</f>
        <v>36</v>
      </c>
      <c r="F1059" s="147">
        <v>1</v>
      </c>
      <c r="G1059" s="147">
        <v>128</v>
      </c>
      <c r="H1059" s="147">
        <v>250</v>
      </c>
      <c r="I1059" s="59" t="str">
        <f>IFERROR(VLOOKUP(D1059,ITEM!A:B,2,0)&amp;" X"&amp;F1059,"아이템값 없음")</f>
        <v>정지된 시간 X1</v>
      </c>
      <c r="J1059" s="5" t="s">
        <v>241</v>
      </c>
      <c r="K1059" s="147" t="s">
        <v>745</v>
      </c>
    </row>
    <row r="1060" spans="1:11">
      <c r="A1060" s="147">
        <f>100000+B1060*ID규칙_보상_그룹_단위+C1060*ID규칙_요일_단위+COUNTIFS($B$4:B1060,B1060,$C$4:C1060,C1060)</f>
        <v>103337</v>
      </c>
      <c r="B1060" s="65">
        <v>33</v>
      </c>
      <c r="C1060" s="147">
        <v>0</v>
      </c>
      <c r="D1060" s="147">
        <v>109460</v>
      </c>
      <c r="E1060" s="147">
        <f>COUNTIF($B$4:B1060,B1060)</f>
        <v>37</v>
      </c>
      <c r="F1060" s="147">
        <v>1</v>
      </c>
      <c r="G1060" s="147">
        <v>128</v>
      </c>
      <c r="H1060" s="147">
        <v>250</v>
      </c>
      <c r="I1060" s="59" t="str">
        <f>IFERROR(VLOOKUP(D1060,ITEM!A:B,2,0)&amp;" X"&amp;F1060,"아이템값 없음")</f>
        <v>초월의 잔 X1</v>
      </c>
      <c r="J1060" s="5" t="s">
        <v>241</v>
      </c>
      <c r="K1060" s="147" t="s">
        <v>745</v>
      </c>
    </row>
    <row r="1061" spans="1:11">
      <c r="A1061" s="147">
        <f>100000+B1061*ID규칙_보상_그룹_단위+C1061*ID규칙_요일_단위+COUNTIFS($B$4:B1061,B1061,$C$4:C1061,C1061)</f>
        <v>103338</v>
      </c>
      <c r="B1061" s="65">
        <v>33</v>
      </c>
      <c r="C1061" s="147">
        <v>0</v>
      </c>
      <c r="D1061" s="147">
        <v>110468</v>
      </c>
      <c r="E1061" s="147">
        <f>COUNTIF($B$4:B1061,B1061)</f>
        <v>38</v>
      </c>
      <c r="F1061" s="147">
        <v>1</v>
      </c>
      <c r="G1061" s="147">
        <v>128</v>
      </c>
      <c r="H1061" s="147">
        <v>250</v>
      </c>
      <c r="I1061" s="59" t="str">
        <f>IFERROR(VLOOKUP(D1061,ITEM!A:B,2,0)&amp;" X"&amp;F1061,"아이템값 없음")</f>
        <v>조소의 가면 X1</v>
      </c>
      <c r="J1061" s="5" t="s">
        <v>241</v>
      </c>
      <c r="K1061" s="147" t="s">
        <v>745</v>
      </c>
    </row>
    <row r="1062" spans="1:11">
      <c r="A1062" s="147">
        <f>100000+B1062*ID규칙_보상_그룹_단위+C1062*ID규칙_요일_단위+COUNTIFS($B$4:B1062,B1062,$C$4:C1062,C1062)</f>
        <v>103339</v>
      </c>
      <c r="B1062" s="65">
        <v>33</v>
      </c>
      <c r="C1062" s="147">
        <v>0</v>
      </c>
      <c r="D1062" s="147">
        <v>106561</v>
      </c>
      <c r="E1062" s="147">
        <f>COUNTIF($B$4:B1062,B1062)</f>
        <v>39</v>
      </c>
      <c r="F1062" s="147">
        <v>1</v>
      </c>
      <c r="G1062" s="147">
        <v>128</v>
      </c>
      <c r="H1062" s="147">
        <v>250</v>
      </c>
      <c r="I1062" s="59" t="str">
        <f>IFERROR(VLOOKUP(D1062,ITEM!A:B,2,0)&amp;" X"&amp;F1062,"아이템값 없음")</f>
        <v>무구의 꽃 X1</v>
      </c>
      <c r="J1062" s="5" t="s">
        <v>241</v>
      </c>
      <c r="K1062" s="147" t="s">
        <v>745</v>
      </c>
    </row>
    <row r="1063" spans="1:11">
      <c r="A1063" s="147">
        <f>100000+B1063*ID규칙_보상_그룹_단위+C1063*ID규칙_요일_단위+COUNTIFS($B$4:B1063,B1063,$C$4:C1063,C1063)</f>
        <v>103340</v>
      </c>
      <c r="B1063" s="65">
        <v>33</v>
      </c>
      <c r="C1063" s="147">
        <v>0</v>
      </c>
      <c r="D1063" s="147">
        <v>107561</v>
      </c>
      <c r="E1063" s="147">
        <f>COUNTIF($B$4:B1063,B1063)</f>
        <v>40</v>
      </c>
      <c r="F1063" s="147">
        <v>1</v>
      </c>
      <c r="G1063" s="147">
        <v>128</v>
      </c>
      <c r="H1063" s="147">
        <v>250</v>
      </c>
      <c r="I1063" s="59" t="str">
        <f>IFERROR(VLOOKUP(D1063,ITEM!A:B,2,0)&amp;" X"&amp;F1063,"아이템값 없음")</f>
        <v>명의의 깃털 X1</v>
      </c>
      <c r="J1063" s="5" t="s">
        <v>241</v>
      </c>
      <c r="K1063" s="147" t="s">
        <v>745</v>
      </c>
    </row>
    <row r="1064" spans="1:11">
      <c r="A1064" s="147">
        <f>100000+B1064*ID규칙_보상_그룹_단위+C1064*ID규칙_요일_단위+COUNTIFS($B$4:B1064,B1064,$C$4:C1064,C1064)</f>
        <v>103341</v>
      </c>
      <c r="B1064" s="65">
        <v>33</v>
      </c>
      <c r="C1064" s="147">
        <v>0</v>
      </c>
      <c r="D1064" s="147">
        <v>108561</v>
      </c>
      <c r="E1064" s="147">
        <f>COUNTIF($B$4:B1064,B1064)</f>
        <v>41</v>
      </c>
      <c r="F1064" s="147">
        <v>1</v>
      </c>
      <c r="G1064" s="147">
        <v>128</v>
      </c>
      <c r="H1064" s="147">
        <v>250</v>
      </c>
      <c r="I1064" s="59" t="str">
        <f>IFERROR(VLOOKUP(D1064,ITEM!A:B,2,0)&amp;" X"&amp;F1064,"아이템값 없음")</f>
        <v>정지된 시간 X1</v>
      </c>
      <c r="J1064" s="5" t="s">
        <v>241</v>
      </c>
      <c r="K1064" s="147" t="s">
        <v>745</v>
      </c>
    </row>
    <row r="1065" spans="1:11">
      <c r="A1065" s="147">
        <f>100000+B1065*ID규칙_보상_그룹_단위+C1065*ID규칙_요일_단위+COUNTIFS($B$4:B1065,B1065,$C$4:C1065,C1065)</f>
        <v>103342</v>
      </c>
      <c r="B1065" s="65">
        <v>33</v>
      </c>
      <c r="C1065" s="147">
        <v>0</v>
      </c>
      <c r="D1065" s="147">
        <v>109561</v>
      </c>
      <c r="E1065" s="147">
        <f>COUNTIF($B$4:B1065,B1065)</f>
        <v>42</v>
      </c>
      <c r="F1065" s="147">
        <v>1</v>
      </c>
      <c r="G1065" s="147">
        <v>128</v>
      </c>
      <c r="H1065" s="147">
        <v>250</v>
      </c>
      <c r="I1065" s="59" t="str">
        <f>IFERROR(VLOOKUP(D1065,ITEM!A:B,2,0)&amp;" X"&amp;F1065,"아이템값 없음")</f>
        <v>초월의 잔 X1</v>
      </c>
      <c r="J1065" s="5" t="s">
        <v>241</v>
      </c>
      <c r="K1065" s="147" t="s">
        <v>745</v>
      </c>
    </row>
    <row r="1066" spans="1:11">
      <c r="A1066" s="147">
        <f>100000+B1066*ID규칙_보상_그룹_단위+C1066*ID규칙_요일_단위+COUNTIFS($B$4:B1066,B1066,$C$4:C1066,C1066)</f>
        <v>103343</v>
      </c>
      <c r="B1066" s="65">
        <v>33</v>
      </c>
      <c r="C1066" s="147">
        <v>0</v>
      </c>
      <c r="D1066" s="147">
        <v>110569</v>
      </c>
      <c r="E1066" s="147">
        <f>COUNTIF($B$4:B1066,B1066)</f>
        <v>43</v>
      </c>
      <c r="F1066" s="147">
        <v>1</v>
      </c>
      <c r="G1066" s="147">
        <v>128</v>
      </c>
      <c r="H1066" s="147">
        <v>250</v>
      </c>
      <c r="I1066" s="59" t="str">
        <f>IFERROR(VLOOKUP(D1066,ITEM!A:B,2,0)&amp;" X"&amp;F1066,"아이템값 없음")</f>
        <v>조소의 가면 X1</v>
      </c>
      <c r="J1066" s="5" t="s">
        <v>241</v>
      </c>
      <c r="K1066" s="147" t="s">
        <v>745</v>
      </c>
    </row>
    <row r="1067" spans="1:11">
      <c r="A1067" s="147">
        <f>100000+B1067*ID규칙_보상_그룹_단위+C1067*ID규칙_요일_단위+COUNTIFS($B$4:B1067,B1067,$C$4:C1067,C1067)</f>
        <v>103401</v>
      </c>
      <c r="B1067" s="65">
        <v>34</v>
      </c>
      <c r="C1067" s="147">
        <v>0</v>
      </c>
      <c r="D1067" s="147">
        <v>103301</v>
      </c>
      <c r="E1067" s="147">
        <f>COUNTIF($B$4:B1067,B1067)</f>
        <v>1</v>
      </c>
      <c r="F1067" s="147">
        <v>100</v>
      </c>
      <c r="G1067" s="147">
        <v>129</v>
      </c>
      <c r="H1067" s="147">
        <v>10000</v>
      </c>
      <c r="I1067" s="59" t="str">
        <f>IFERROR(VLOOKUP(D1067,ITEM!A:B,2,0)&amp;" X"&amp;F1067,"아이템값 없음")</f>
        <v>모라 X100</v>
      </c>
      <c r="J1067" s="5" t="s">
        <v>243</v>
      </c>
      <c r="K1067" s="147" t="s">
        <v>745</v>
      </c>
    </row>
    <row r="1068" spans="1:11">
      <c r="A1068" s="147">
        <f>100000+B1068*ID규칙_보상_그룹_단위+C1068*ID규칙_요일_단위+COUNTIFS($B$4:B1068,B1068,$C$4:C1068,C1068)</f>
        <v>103402</v>
      </c>
      <c r="B1068" s="65">
        <v>34</v>
      </c>
      <c r="C1068" s="147">
        <v>0</v>
      </c>
      <c r="D1068" s="147">
        <v>102301</v>
      </c>
      <c r="E1068" s="147">
        <f>COUNTIF($B$4:B1068,B1068)</f>
        <v>2</v>
      </c>
      <c r="F1068" s="147">
        <v>1850</v>
      </c>
      <c r="G1068" s="147">
        <v>130</v>
      </c>
      <c r="H1068" s="147">
        <v>10000</v>
      </c>
      <c r="I1068" s="59" t="str">
        <f>IFERROR(VLOOKUP(D1068,ITEM!A:B,2,0)&amp;" X"&amp;F1068,"아이템값 없음")</f>
        <v>모험 경력 X1850</v>
      </c>
      <c r="J1068" s="5" t="s">
        <v>243</v>
      </c>
      <c r="K1068" s="147" t="s">
        <v>745</v>
      </c>
    </row>
    <row r="1069" spans="1:11">
      <c r="A1069" s="147">
        <f>100000+B1069*ID규칙_보상_그룹_단위+C1069*ID규칙_요일_단위+COUNTIFS($B$4:B1069,B1069,$C$4:C1069,C1069)</f>
        <v>103403</v>
      </c>
      <c r="B1069" s="65">
        <v>34</v>
      </c>
      <c r="C1069" s="147">
        <v>0</v>
      </c>
      <c r="D1069" s="147">
        <v>105301</v>
      </c>
      <c r="E1069" s="147">
        <f>COUNTIF($B$4:B1069,B1069)</f>
        <v>3</v>
      </c>
      <c r="F1069" s="147">
        <v>15</v>
      </c>
      <c r="G1069" s="147">
        <v>131</v>
      </c>
      <c r="H1069" s="147">
        <v>10000</v>
      </c>
      <c r="I1069" s="59" t="str">
        <f>IFERROR(VLOOKUP(D1069,ITEM!A:B,2,0)&amp;" X"&amp;F1069,"아이템값 없음")</f>
        <v>호감도 경험치 X15</v>
      </c>
      <c r="J1069" s="5" t="s">
        <v>243</v>
      </c>
      <c r="K1069" s="147" t="s">
        <v>745</v>
      </c>
    </row>
    <row r="1070" spans="1:11">
      <c r="A1070" s="147">
        <f>100000+B1070*ID규칙_보상_그룹_단위+C1070*ID규칙_요일_단위+COUNTIFS($B$4:B1070,B1070,$C$4:C1070,C1070)</f>
        <v>103404</v>
      </c>
      <c r="B1070" s="65">
        <v>34</v>
      </c>
      <c r="C1070" s="147">
        <v>0</v>
      </c>
      <c r="D1070" s="147">
        <v>106310</v>
      </c>
      <c r="E1070" s="147">
        <f>COUNTIF($B$4:B1070,B1070)</f>
        <v>4</v>
      </c>
      <c r="F1070" s="147">
        <v>1</v>
      </c>
      <c r="G1070" s="147">
        <v>132</v>
      </c>
      <c r="H1070" s="147">
        <v>334</v>
      </c>
      <c r="I1070" s="59" t="str">
        <f>IFERROR(VLOOKUP(D1070,ITEM!A:B,2,0)&amp;" X"&amp;F1070,"아이템값 없음")</f>
        <v>옛 벗의 마음 X1</v>
      </c>
      <c r="J1070" s="5" t="s">
        <v>243</v>
      </c>
      <c r="K1070" s="147" t="s">
        <v>745</v>
      </c>
    </row>
    <row r="1071" spans="1:11">
      <c r="A1071" s="147">
        <f>100000+B1071*ID규칙_보상_그룹_단위+C1071*ID규칙_요일_단위+COUNTIFS($B$4:B1071,B1071,$C$4:C1071,C1071)</f>
        <v>103405</v>
      </c>
      <c r="B1071" s="65">
        <v>34</v>
      </c>
      <c r="C1071" s="147">
        <v>0</v>
      </c>
      <c r="D1071" s="147">
        <v>107310</v>
      </c>
      <c r="E1071" s="147">
        <f>COUNTIF($B$4:B1071,B1071)</f>
        <v>5</v>
      </c>
      <c r="F1071" s="147">
        <v>1</v>
      </c>
      <c r="G1071" s="147">
        <v>132</v>
      </c>
      <c r="H1071" s="147">
        <v>334</v>
      </c>
      <c r="I1071" s="59" t="str">
        <f>IFERROR(VLOOKUP(D1071,ITEM!A:B,2,0)&amp;" X"&amp;F1071,"아이템값 없음")</f>
        <v>귀향의 깃털 X1</v>
      </c>
      <c r="J1071" s="5" t="s">
        <v>243</v>
      </c>
      <c r="K1071" s="147" t="s">
        <v>745</v>
      </c>
    </row>
    <row r="1072" spans="1:11">
      <c r="A1072" s="147">
        <f>100000+B1072*ID규칙_보상_그룹_단위+C1072*ID규칙_요일_단위+COUNTIFS($B$4:B1072,B1072,$C$4:C1072,C1072)</f>
        <v>103406</v>
      </c>
      <c r="B1072" s="65">
        <v>34</v>
      </c>
      <c r="C1072" s="147">
        <v>0</v>
      </c>
      <c r="D1072" s="147">
        <v>108310</v>
      </c>
      <c r="E1072" s="147">
        <f>COUNTIF($B$4:B1072,B1072)</f>
        <v>6</v>
      </c>
      <c r="F1072" s="147">
        <v>1</v>
      </c>
      <c r="G1072" s="147">
        <v>132</v>
      </c>
      <c r="H1072" s="147">
        <v>334</v>
      </c>
      <c r="I1072" s="59" t="str">
        <f>IFERROR(VLOOKUP(D1072,ITEM!A:B,2,0)&amp;" X"&amp;F1072,"아이템값 없음")</f>
        <v>빛을 좇는 돌 X1</v>
      </c>
      <c r="J1072" s="5" t="s">
        <v>243</v>
      </c>
      <c r="K1072" s="147" t="s">
        <v>745</v>
      </c>
    </row>
    <row r="1073" spans="1:11">
      <c r="A1073" s="147">
        <f>100000+B1073*ID규칙_보상_그룹_단위+C1073*ID규칙_요일_단위+COUNTIFS($B$4:B1073,B1073,$C$4:C1073,C1073)</f>
        <v>103407</v>
      </c>
      <c r="B1073" s="65">
        <v>34</v>
      </c>
      <c r="C1073" s="147">
        <v>0</v>
      </c>
      <c r="D1073" s="147">
        <v>109310</v>
      </c>
      <c r="E1073" s="147">
        <f>COUNTIF($B$4:B1073,B1073)</f>
        <v>7</v>
      </c>
      <c r="F1073" s="147">
        <v>1</v>
      </c>
      <c r="G1073" s="147">
        <v>132</v>
      </c>
      <c r="H1073" s="147">
        <v>334</v>
      </c>
      <c r="I1073" s="59" t="str">
        <f>IFERROR(VLOOKUP(D1073,ITEM!A:B,2,0)&amp;" X"&amp;F1073,"아이템값 없음")</f>
        <v>이국의 술잔 X1</v>
      </c>
      <c r="J1073" s="5" t="s">
        <v>243</v>
      </c>
      <c r="K1073" s="147" t="s">
        <v>745</v>
      </c>
    </row>
    <row r="1074" spans="1:11">
      <c r="A1074" s="147">
        <f>100000+B1074*ID규칙_보상_그룹_단위+C1074*ID규칙_요일_단위+COUNTIFS($B$4:B1074,B1074,$C$4:C1074,C1074)</f>
        <v>103408</v>
      </c>
      <c r="B1074" s="65">
        <v>34</v>
      </c>
      <c r="C1074" s="147">
        <v>0</v>
      </c>
      <c r="D1074" s="147">
        <v>110310</v>
      </c>
      <c r="E1074" s="147">
        <f>COUNTIF($B$4:B1074,B1074)</f>
        <v>8</v>
      </c>
      <c r="F1074" s="147">
        <v>1</v>
      </c>
      <c r="G1074" s="147">
        <v>132</v>
      </c>
      <c r="H1074" s="147">
        <v>334</v>
      </c>
      <c r="I1074" s="59" t="str">
        <f>IFERROR(VLOOKUP(D1074,ITEM!A:B,2,0)&amp;" X"&amp;F1074,"아이템값 없음")</f>
        <v>이별의 모자 X1</v>
      </c>
      <c r="J1074" s="5" t="s">
        <v>243</v>
      </c>
      <c r="K1074" s="147" t="s">
        <v>745</v>
      </c>
    </row>
    <row r="1075" spans="1:11">
      <c r="A1075" s="147">
        <f>100000+B1075*ID규칙_보상_그룹_단위+C1075*ID규칙_요일_단위+COUNTIFS($B$4:B1075,B1075,$C$4:C1075,C1075)</f>
        <v>103409</v>
      </c>
      <c r="B1075" s="65">
        <v>34</v>
      </c>
      <c r="C1075" s="147">
        <v>0</v>
      </c>
      <c r="D1075" s="147">
        <v>106411</v>
      </c>
      <c r="E1075" s="147">
        <f>COUNTIF($B$4:B1075,B1075)</f>
        <v>9</v>
      </c>
      <c r="F1075" s="147">
        <v>1</v>
      </c>
      <c r="G1075" s="147">
        <v>132</v>
      </c>
      <c r="H1075" s="147">
        <v>334</v>
      </c>
      <c r="I1075" s="59" t="str">
        <f>IFERROR(VLOOKUP(D1075,ITEM!A:B,2,0)&amp;" X"&amp;F1075,"아이템값 없음")</f>
        <v>옛 벗의 마음 X1</v>
      </c>
      <c r="J1075" s="5" t="s">
        <v>243</v>
      </c>
      <c r="K1075" s="147" t="s">
        <v>745</v>
      </c>
    </row>
    <row r="1076" spans="1:11">
      <c r="A1076" s="147">
        <f>100000+B1076*ID규칙_보상_그룹_단위+C1076*ID규칙_요일_단위+COUNTIFS($B$4:B1076,B1076,$C$4:C1076,C1076)</f>
        <v>103410</v>
      </c>
      <c r="B1076" s="65">
        <v>34</v>
      </c>
      <c r="C1076" s="147">
        <v>0</v>
      </c>
      <c r="D1076" s="147">
        <v>107411</v>
      </c>
      <c r="E1076" s="147">
        <f>COUNTIF($B$4:B1076,B1076)</f>
        <v>10</v>
      </c>
      <c r="F1076" s="147">
        <v>1</v>
      </c>
      <c r="G1076" s="147">
        <v>132</v>
      </c>
      <c r="H1076" s="147">
        <v>334</v>
      </c>
      <c r="I1076" s="59" t="str">
        <f>IFERROR(VLOOKUP(D1076,ITEM!A:B,2,0)&amp;" X"&amp;F1076,"아이템값 없음")</f>
        <v>귀향의 깃털 X1</v>
      </c>
      <c r="J1076" s="5" t="s">
        <v>243</v>
      </c>
      <c r="K1076" s="147" t="s">
        <v>745</v>
      </c>
    </row>
    <row r="1077" spans="1:11">
      <c r="A1077" s="147">
        <f>100000+B1077*ID규칙_보상_그룹_단위+C1077*ID규칙_요일_단위+COUNTIFS($B$4:B1077,B1077,$C$4:C1077,C1077)</f>
        <v>103411</v>
      </c>
      <c r="B1077" s="65">
        <v>34</v>
      </c>
      <c r="C1077" s="147">
        <v>0</v>
      </c>
      <c r="D1077" s="147">
        <v>108411</v>
      </c>
      <c r="E1077" s="147">
        <f>COUNTIF($B$4:B1077,B1077)</f>
        <v>11</v>
      </c>
      <c r="F1077" s="147">
        <v>1</v>
      </c>
      <c r="G1077" s="147">
        <v>132</v>
      </c>
      <c r="H1077" s="147">
        <v>334</v>
      </c>
      <c r="I1077" s="59" t="str">
        <f>IFERROR(VLOOKUP(D1077,ITEM!A:B,2,0)&amp;" X"&amp;F1077,"아이템값 없음")</f>
        <v>빛을 좇는 돌 X1</v>
      </c>
      <c r="J1077" s="5" t="s">
        <v>243</v>
      </c>
      <c r="K1077" s="147" t="s">
        <v>745</v>
      </c>
    </row>
    <row r="1078" spans="1:11">
      <c r="A1078" s="147">
        <f>100000+B1078*ID규칙_보상_그룹_단위+C1078*ID규칙_요일_단위+COUNTIFS($B$4:B1078,B1078,$C$4:C1078,C1078)</f>
        <v>103412</v>
      </c>
      <c r="B1078" s="65">
        <v>34</v>
      </c>
      <c r="C1078" s="147">
        <v>0</v>
      </c>
      <c r="D1078" s="147">
        <v>109411</v>
      </c>
      <c r="E1078" s="147">
        <f>COUNTIF($B$4:B1078,B1078)</f>
        <v>12</v>
      </c>
      <c r="F1078" s="147">
        <v>1</v>
      </c>
      <c r="G1078" s="147">
        <v>132</v>
      </c>
      <c r="H1078" s="147">
        <v>334</v>
      </c>
      <c r="I1078" s="59" t="str">
        <f>IFERROR(VLOOKUP(D1078,ITEM!A:B,2,0)&amp;" X"&amp;F1078,"아이템값 없음")</f>
        <v>이국의 술잔 X1</v>
      </c>
      <c r="J1078" s="5" t="s">
        <v>243</v>
      </c>
      <c r="K1078" s="147" t="s">
        <v>745</v>
      </c>
    </row>
    <row r="1079" spans="1:11">
      <c r="A1079" s="147">
        <f>100000+B1079*ID규칙_보상_그룹_단위+C1079*ID규칙_요일_단위+COUNTIFS($B$4:B1079,B1079,$C$4:C1079,C1079)</f>
        <v>103413</v>
      </c>
      <c r="B1079" s="65">
        <v>34</v>
      </c>
      <c r="C1079" s="147">
        <v>0</v>
      </c>
      <c r="D1079" s="147">
        <v>110411</v>
      </c>
      <c r="E1079" s="147">
        <f>COUNTIF($B$4:B1079,B1079)</f>
        <v>13</v>
      </c>
      <c r="F1079" s="147">
        <v>1</v>
      </c>
      <c r="G1079" s="147">
        <v>132</v>
      </c>
      <c r="H1079" s="147">
        <v>334</v>
      </c>
      <c r="I1079" s="59" t="str">
        <f>IFERROR(VLOOKUP(D1079,ITEM!A:B,2,0)&amp;" X"&amp;F1079,"아이템값 없음")</f>
        <v>이별의 모자 X1</v>
      </c>
      <c r="J1079" s="5" t="s">
        <v>243</v>
      </c>
      <c r="K1079" s="147" t="s">
        <v>745</v>
      </c>
    </row>
    <row r="1080" spans="1:11">
      <c r="A1080" s="147">
        <f>100000+B1080*ID규칙_보상_그룹_단위+C1080*ID규칙_요일_단위+COUNTIFS($B$4:B1080,B1080,$C$4:C1080,C1080)</f>
        <v>103414</v>
      </c>
      <c r="B1080" s="65">
        <v>34</v>
      </c>
      <c r="C1080" s="147">
        <v>0</v>
      </c>
      <c r="D1080" s="147">
        <v>106312</v>
      </c>
      <c r="E1080" s="147">
        <f>COUNTIF($B$4:B1080,B1080)</f>
        <v>14</v>
      </c>
      <c r="F1080" s="147">
        <v>1</v>
      </c>
      <c r="G1080" s="147">
        <v>132</v>
      </c>
      <c r="H1080" s="147">
        <v>333</v>
      </c>
      <c r="I1080" s="59" t="str">
        <f>IFERROR(VLOOKUP(D1080,ITEM!A:B,2,0)&amp;" X"&amp;F1080,"아이템값 없음")</f>
        <v>기적의 꽃 X1</v>
      </c>
      <c r="J1080" s="5" t="s">
        <v>243</v>
      </c>
      <c r="K1080" s="147" t="s">
        <v>745</v>
      </c>
    </row>
    <row r="1081" spans="1:11">
      <c r="A1081" s="147">
        <f>100000+B1081*ID규칙_보상_그룹_단위+C1081*ID규칙_요일_단위+COUNTIFS($B$4:B1081,B1081,$C$4:C1081,C1081)</f>
        <v>103415</v>
      </c>
      <c r="B1081" s="65">
        <v>34</v>
      </c>
      <c r="C1081" s="147">
        <v>0</v>
      </c>
      <c r="D1081" s="147">
        <v>107312</v>
      </c>
      <c r="E1081" s="147">
        <f>COUNTIF($B$4:B1081,B1081)</f>
        <v>15</v>
      </c>
      <c r="F1081" s="147">
        <v>1</v>
      </c>
      <c r="G1081" s="147">
        <v>132</v>
      </c>
      <c r="H1081" s="147">
        <v>333</v>
      </c>
      <c r="I1081" s="59" t="str">
        <f>IFERROR(VLOOKUP(D1081,ITEM!A:B,2,0)&amp;" X"&amp;F1081,"아이템값 없음")</f>
        <v>기적의 깃털 X1</v>
      </c>
      <c r="J1081" s="5" t="s">
        <v>243</v>
      </c>
      <c r="K1081" s="147" t="s">
        <v>745</v>
      </c>
    </row>
    <row r="1082" spans="1:11">
      <c r="A1082" s="147">
        <f>100000+B1082*ID규칙_보상_그룹_단위+C1082*ID규칙_요일_단위+COUNTIFS($B$4:B1082,B1082,$C$4:C1082,C1082)</f>
        <v>103416</v>
      </c>
      <c r="B1082" s="65">
        <v>34</v>
      </c>
      <c r="C1082" s="147">
        <v>0</v>
      </c>
      <c r="D1082" s="147">
        <v>108312</v>
      </c>
      <c r="E1082" s="147">
        <f>COUNTIF($B$4:B1082,B1082)</f>
        <v>16</v>
      </c>
      <c r="F1082" s="147">
        <v>1</v>
      </c>
      <c r="G1082" s="147">
        <v>132</v>
      </c>
      <c r="H1082" s="147">
        <v>333</v>
      </c>
      <c r="I1082" s="59" t="str">
        <f>IFERROR(VLOOKUP(D1082,ITEM!A:B,2,0)&amp;" X"&amp;F1082,"아이템값 없음")</f>
        <v>기적의 모래 X1</v>
      </c>
      <c r="J1082" s="5" t="s">
        <v>243</v>
      </c>
      <c r="K1082" s="147" t="s">
        <v>745</v>
      </c>
    </row>
    <row r="1083" spans="1:11">
      <c r="A1083" s="147">
        <f>100000+B1083*ID규칙_보상_그룹_단위+C1083*ID규칙_요일_단위+COUNTIFS($B$4:B1083,B1083,$C$4:C1083,C1083)</f>
        <v>103417</v>
      </c>
      <c r="B1083" s="65">
        <v>34</v>
      </c>
      <c r="C1083" s="147">
        <v>0</v>
      </c>
      <c r="D1083" s="147">
        <v>109312</v>
      </c>
      <c r="E1083" s="147">
        <f>COUNTIF($B$4:B1083,B1083)</f>
        <v>17</v>
      </c>
      <c r="F1083" s="147">
        <v>1</v>
      </c>
      <c r="G1083" s="147">
        <v>132</v>
      </c>
      <c r="H1083" s="147">
        <v>333</v>
      </c>
      <c r="I1083" s="59" t="str">
        <f>IFERROR(VLOOKUP(D1083,ITEM!A:B,2,0)&amp;" X"&amp;F1083,"아이템값 없음")</f>
        <v>기적의 잔 X1</v>
      </c>
      <c r="J1083" s="5" t="s">
        <v>243</v>
      </c>
      <c r="K1083" s="147" t="s">
        <v>745</v>
      </c>
    </row>
    <row r="1084" spans="1:11">
      <c r="A1084" s="147">
        <f>100000+B1084*ID규칙_보상_그룹_단위+C1084*ID규칙_요일_단위+COUNTIFS($B$4:B1084,B1084,$C$4:C1084,C1084)</f>
        <v>103418</v>
      </c>
      <c r="B1084" s="65">
        <v>34</v>
      </c>
      <c r="C1084" s="147">
        <v>0</v>
      </c>
      <c r="D1084" s="147">
        <v>110312</v>
      </c>
      <c r="E1084" s="147">
        <f>COUNTIF($B$4:B1084,B1084)</f>
        <v>18</v>
      </c>
      <c r="F1084" s="147">
        <v>1</v>
      </c>
      <c r="G1084" s="147">
        <v>132</v>
      </c>
      <c r="H1084" s="147">
        <v>333</v>
      </c>
      <c r="I1084" s="59" t="str">
        <f>IFERROR(VLOOKUP(D1084,ITEM!A:B,2,0)&amp;" X"&amp;F1084,"아이템값 없음")</f>
        <v>기적의 귀걸이 X1</v>
      </c>
      <c r="J1084" s="5" t="s">
        <v>243</v>
      </c>
      <c r="K1084" s="147" t="s">
        <v>745</v>
      </c>
    </row>
    <row r="1085" spans="1:11">
      <c r="A1085" s="147">
        <f>100000+B1085*ID규칙_보상_그룹_단위+C1085*ID규칙_요일_단위+COUNTIFS($B$4:B1085,B1085,$C$4:C1085,C1085)</f>
        <v>103419</v>
      </c>
      <c r="B1085" s="65">
        <v>34</v>
      </c>
      <c r="C1085" s="147">
        <v>0</v>
      </c>
      <c r="D1085" s="147">
        <v>106413</v>
      </c>
      <c r="E1085" s="147">
        <f>COUNTIF($B$4:B1085,B1085)</f>
        <v>19</v>
      </c>
      <c r="F1085" s="147">
        <v>1</v>
      </c>
      <c r="G1085" s="147">
        <v>132</v>
      </c>
      <c r="H1085" s="147">
        <v>333</v>
      </c>
      <c r="I1085" s="59" t="str">
        <f>IFERROR(VLOOKUP(D1085,ITEM!A:B,2,0)&amp;" X"&amp;F1085,"아이템값 없음")</f>
        <v>기적의 꽃 X1</v>
      </c>
      <c r="J1085" s="5" t="s">
        <v>243</v>
      </c>
      <c r="K1085" s="147" t="s">
        <v>745</v>
      </c>
    </row>
    <row r="1086" spans="1:11">
      <c r="A1086" s="147">
        <f>100000+B1086*ID규칙_보상_그룹_단위+C1086*ID규칙_요일_단위+COUNTIFS($B$4:B1086,B1086,$C$4:C1086,C1086)</f>
        <v>103420</v>
      </c>
      <c r="B1086" s="65">
        <v>34</v>
      </c>
      <c r="C1086" s="147">
        <v>0</v>
      </c>
      <c r="D1086" s="147">
        <v>107413</v>
      </c>
      <c r="E1086" s="147">
        <f>COUNTIF($B$4:B1086,B1086)</f>
        <v>20</v>
      </c>
      <c r="F1086" s="147">
        <v>1</v>
      </c>
      <c r="G1086" s="147">
        <v>132</v>
      </c>
      <c r="H1086" s="147">
        <v>333</v>
      </c>
      <c r="I1086" s="59" t="str">
        <f>IFERROR(VLOOKUP(D1086,ITEM!A:B,2,0)&amp;" X"&amp;F1086,"아이템값 없음")</f>
        <v>기적의 깃털 X1</v>
      </c>
      <c r="J1086" s="5" t="s">
        <v>243</v>
      </c>
      <c r="K1086" s="147" t="s">
        <v>745</v>
      </c>
    </row>
    <row r="1087" spans="1:11">
      <c r="A1087" s="147">
        <f>100000+B1087*ID규칙_보상_그룹_단위+C1087*ID규칙_요일_단위+COUNTIFS($B$4:B1087,B1087,$C$4:C1087,C1087)</f>
        <v>103421</v>
      </c>
      <c r="B1087" s="65">
        <v>34</v>
      </c>
      <c r="C1087" s="147">
        <v>0</v>
      </c>
      <c r="D1087" s="147">
        <v>108413</v>
      </c>
      <c r="E1087" s="147">
        <f>COUNTIF($B$4:B1087,B1087)</f>
        <v>21</v>
      </c>
      <c r="F1087" s="147">
        <v>1</v>
      </c>
      <c r="G1087" s="147">
        <v>132</v>
      </c>
      <c r="H1087" s="147">
        <v>333</v>
      </c>
      <c r="I1087" s="59" t="str">
        <f>IFERROR(VLOOKUP(D1087,ITEM!A:B,2,0)&amp;" X"&amp;F1087,"아이템값 없음")</f>
        <v>기적의 모래 X1</v>
      </c>
      <c r="J1087" s="5" t="s">
        <v>243</v>
      </c>
      <c r="K1087" s="147" t="s">
        <v>745</v>
      </c>
    </row>
    <row r="1088" spans="1:11">
      <c r="A1088" s="147">
        <f>100000+B1088*ID규칙_보상_그룹_단위+C1088*ID규칙_요일_단위+COUNTIFS($B$4:B1088,B1088,$C$4:C1088,C1088)</f>
        <v>103422</v>
      </c>
      <c r="B1088" s="65">
        <v>34</v>
      </c>
      <c r="C1088" s="147">
        <v>0</v>
      </c>
      <c r="D1088" s="147">
        <v>109413</v>
      </c>
      <c r="E1088" s="147">
        <f>COUNTIF($B$4:B1088,B1088)</f>
        <v>22</v>
      </c>
      <c r="F1088" s="147">
        <v>1</v>
      </c>
      <c r="G1088" s="147">
        <v>132</v>
      </c>
      <c r="H1088" s="147">
        <v>333</v>
      </c>
      <c r="I1088" s="59" t="str">
        <f>IFERROR(VLOOKUP(D1088,ITEM!A:B,2,0)&amp;" X"&amp;F1088,"아이템값 없음")</f>
        <v>기적의 잔 X1</v>
      </c>
      <c r="J1088" s="5" t="s">
        <v>243</v>
      </c>
      <c r="K1088" s="147" t="s">
        <v>745</v>
      </c>
    </row>
    <row r="1089" spans="1:11">
      <c r="A1089" s="147">
        <f>100000+B1089*ID규칙_보상_그룹_단위+C1089*ID규칙_요일_단위+COUNTIFS($B$4:B1089,B1089,$C$4:C1089,C1089)</f>
        <v>103423</v>
      </c>
      <c r="B1089" s="65">
        <v>34</v>
      </c>
      <c r="C1089" s="147">
        <v>0</v>
      </c>
      <c r="D1089" s="147">
        <v>110413</v>
      </c>
      <c r="E1089" s="147">
        <f>COUNTIF($B$4:B1089,B1089)</f>
        <v>23</v>
      </c>
      <c r="F1089" s="147">
        <v>1</v>
      </c>
      <c r="G1089" s="147">
        <v>132</v>
      </c>
      <c r="H1089" s="147">
        <v>333</v>
      </c>
      <c r="I1089" s="59" t="str">
        <f>IFERROR(VLOOKUP(D1089,ITEM!A:B,2,0)&amp;" X"&amp;F1089,"아이템값 없음")</f>
        <v>기적의 귀걸이 X1</v>
      </c>
      <c r="J1089" s="5" t="s">
        <v>243</v>
      </c>
      <c r="K1089" s="147" t="s">
        <v>745</v>
      </c>
    </row>
    <row r="1090" spans="1:11">
      <c r="A1090" s="147">
        <f>100000+B1090*ID규칙_보상_그룹_단위+C1090*ID규칙_요일_단위+COUNTIFS($B$4:B1090,B1090,$C$4:C1090,C1090)</f>
        <v>103424</v>
      </c>
      <c r="B1090" s="65">
        <v>34</v>
      </c>
      <c r="C1090" s="147">
        <v>0</v>
      </c>
      <c r="D1090" s="147">
        <v>106462</v>
      </c>
      <c r="E1090" s="147">
        <f>COUNTIF($B$4:B1090,B1090)</f>
        <v>24</v>
      </c>
      <c r="F1090" s="147">
        <v>1</v>
      </c>
      <c r="G1090" s="147">
        <v>132</v>
      </c>
      <c r="H1090" s="147">
        <v>333</v>
      </c>
      <c r="I1090" s="59" t="str">
        <f>IFERROR(VLOOKUP(D1090,ITEM!A:B,2,0)&amp;" X"&amp;F1090,"아이템값 없음")</f>
        <v>속박의 꽃 X1</v>
      </c>
      <c r="J1090" s="5" t="s">
        <v>243</v>
      </c>
      <c r="K1090" s="147" t="s">
        <v>745</v>
      </c>
    </row>
    <row r="1091" spans="1:11">
      <c r="A1091" s="147">
        <f>100000+B1091*ID규칙_보상_그룹_단위+C1091*ID규칙_요일_단위+COUNTIFS($B$4:B1091,B1091,$C$4:C1091,C1091)</f>
        <v>103425</v>
      </c>
      <c r="B1091" s="65">
        <v>34</v>
      </c>
      <c r="C1091" s="147">
        <v>0</v>
      </c>
      <c r="D1091" s="147">
        <v>107462</v>
      </c>
      <c r="E1091" s="147">
        <f>COUNTIF($B$4:B1091,B1091)</f>
        <v>25</v>
      </c>
      <c r="F1091" s="147">
        <v>1</v>
      </c>
      <c r="G1091" s="147">
        <v>132</v>
      </c>
      <c r="H1091" s="147">
        <v>333</v>
      </c>
      <c r="I1091" s="59" t="str">
        <f>IFERROR(VLOOKUP(D1091,ITEM!A:B,2,0)&amp;" X"&amp;F1091,"아이템값 없음")</f>
        <v>회상의 화살 X1</v>
      </c>
      <c r="J1091" s="5" t="s">
        <v>243</v>
      </c>
      <c r="K1091" s="147" t="s">
        <v>745</v>
      </c>
    </row>
    <row r="1092" spans="1:11">
      <c r="A1092" s="147">
        <f>100000+B1092*ID규칙_보상_그룹_단위+C1092*ID규칙_요일_단위+COUNTIFS($B$4:B1092,B1092,$C$4:C1092,C1092)</f>
        <v>103426</v>
      </c>
      <c r="B1092" s="65">
        <v>34</v>
      </c>
      <c r="C1092" s="147">
        <v>0</v>
      </c>
      <c r="D1092" s="147">
        <v>108462</v>
      </c>
      <c r="E1092" s="147">
        <f>COUNTIF($B$4:B1092,B1092)</f>
        <v>26</v>
      </c>
      <c r="F1092" s="147">
        <v>1</v>
      </c>
      <c r="G1092" s="147">
        <v>132</v>
      </c>
      <c r="H1092" s="147">
        <v>333</v>
      </c>
      <c r="I1092" s="59" t="str">
        <f>IFERROR(VLOOKUP(D1092,ITEM!A:B,2,0)&amp;" X"&amp;F1092,"아이템값 없음")</f>
        <v>아침 이슬의 시간 X1</v>
      </c>
      <c r="J1092" s="5" t="s">
        <v>243</v>
      </c>
      <c r="K1092" s="147" t="s">
        <v>745</v>
      </c>
    </row>
    <row r="1093" spans="1:11">
      <c r="A1093" s="147">
        <f>100000+B1093*ID규칙_보상_그룹_단위+C1093*ID규칙_요일_단위+COUNTIFS($B$4:B1093,B1093,$C$4:C1093,C1093)</f>
        <v>103427</v>
      </c>
      <c r="B1093" s="65">
        <v>34</v>
      </c>
      <c r="C1093" s="147">
        <v>0</v>
      </c>
      <c r="D1093" s="147">
        <v>109462</v>
      </c>
      <c r="E1093" s="147">
        <f>COUNTIF($B$4:B1093,B1093)</f>
        <v>27</v>
      </c>
      <c r="F1093" s="147">
        <v>1</v>
      </c>
      <c r="G1093" s="147">
        <v>132</v>
      </c>
      <c r="H1093" s="147">
        <v>333</v>
      </c>
      <c r="I1093" s="59" t="str">
        <f>IFERROR(VLOOKUP(D1093,ITEM!A:B,2,0)&amp;" X"&amp;F1093,"아이템값 없음")</f>
        <v>기도하는 마음 X1</v>
      </c>
      <c r="J1093" s="5" t="s">
        <v>243</v>
      </c>
      <c r="K1093" s="147" t="s">
        <v>745</v>
      </c>
    </row>
    <row r="1094" spans="1:11">
      <c r="A1094" s="147">
        <f>100000+B1094*ID규칙_보상_그룹_단위+C1094*ID규칙_요일_단위+COUNTIFS($B$4:B1094,B1094,$C$4:C1094,C1094)</f>
        <v>103428</v>
      </c>
      <c r="B1094" s="65">
        <v>34</v>
      </c>
      <c r="C1094" s="147">
        <v>0</v>
      </c>
      <c r="D1094" s="147">
        <v>110470</v>
      </c>
      <c r="E1094" s="147">
        <f>COUNTIF($B$4:B1094,B1094)</f>
        <v>28</v>
      </c>
      <c r="F1094" s="147">
        <v>1</v>
      </c>
      <c r="G1094" s="147">
        <v>132</v>
      </c>
      <c r="H1094" s="147">
        <v>333</v>
      </c>
      <c r="I1094" s="59" t="str">
        <f>IFERROR(VLOOKUP(D1094,ITEM!A:B,2,0)&amp;" X"&amp;F1094,"아이템값 없음")</f>
        <v>무상의 가면 X1</v>
      </c>
      <c r="J1094" s="5" t="s">
        <v>243</v>
      </c>
      <c r="K1094" s="147" t="s">
        <v>745</v>
      </c>
    </row>
    <row r="1095" spans="1:11">
      <c r="A1095" s="147">
        <f>100000+B1095*ID규칙_보상_그룹_단위+C1095*ID규칙_요일_단위+COUNTIFS($B$4:B1095,B1095,$C$4:C1095,C1095)</f>
        <v>103429</v>
      </c>
      <c r="B1095" s="65">
        <v>34</v>
      </c>
      <c r="C1095" s="147">
        <v>0</v>
      </c>
      <c r="D1095" s="147">
        <v>106464</v>
      </c>
      <c r="E1095" s="147">
        <f>COUNTIF($B$4:B1095,B1095)</f>
        <v>29</v>
      </c>
      <c r="F1095" s="147">
        <v>1</v>
      </c>
      <c r="G1095" s="147">
        <v>132</v>
      </c>
      <c r="H1095" s="147">
        <v>333</v>
      </c>
      <c r="I1095" s="59" t="str">
        <f>IFERROR(VLOOKUP(D1095,ITEM!A:B,2,0)&amp;" X"&amp;F1095,"아이템값 없음")</f>
        <v>위엄의 날밑 X1</v>
      </c>
      <c r="J1095" s="5" t="s">
        <v>243</v>
      </c>
      <c r="K1095" s="147" t="s">
        <v>745</v>
      </c>
    </row>
    <row r="1096" spans="1:11">
      <c r="A1096" s="147">
        <f>100000+B1096*ID규칙_보상_그룹_단위+C1096*ID규칙_요일_단위+COUNTIFS($B$4:B1096,B1096,$C$4:C1096,C1096)</f>
        <v>103430</v>
      </c>
      <c r="B1096" s="65">
        <v>34</v>
      </c>
      <c r="C1096" s="147">
        <v>0</v>
      </c>
      <c r="D1096" s="147">
        <v>107464</v>
      </c>
      <c r="E1096" s="147">
        <f>COUNTIF($B$4:B1096,B1096)</f>
        <v>30</v>
      </c>
      <c r="F1096" s="147">
        <v>1</v>
      </c>
      <c r="G1096" s="147">
        <v>132</v>
      </c>
      <c r="H1096" s="147">
        <v>333</v>
      </c>
      <c r="I1096" s="59" t="str">
        <f>IFERROR(VLOOKUP(D1096,ITEM!A:B,2,0)&amp;" X"&amp;F1096,"아이템값 없음")</f>
        <v>떨어진 깃털 X1</v>
      </c>
      <c r="J1096" s="5" t="s">
        <v>243</v>
      </c>
      <c r="K1096" s="147" t="s">
        <v>745</v>
      </c>
    </row>
    <row r="1097" spans="1:11">
      <c r="A1097" s="147">
        <f>100000+B1097*ID규칙_보상_그룹_단위+C1097*ID규칙_요일_단위+COUNTIFS($B$4:B1097,B1097,$C$4:C1097,C1097)</f>
        <v>103431</v>
      </c>
      <c r="B1097" s="65">
        <v>34</v>
      </c>
      <c r="C1097" s="147">
        <v>0</v>
      </c>
      <c r="D1097" s="147">
        <v>108464</v>
      </c>
      <c r="E1097" s="147">
        <f>COUNTIF($B$4:B1097,B1097)</f>
        <v>31</v>
      </c>
      <c r="F1097" s="147">
        <v>1</v>
      </c>
      <c r="G1097" s="147">
        <v>132</v>
      </c>
      <c r="H1097" s="147">
        <v>333</v>
      </c>
      <c r="I1097" s="59" t="str">
        <f>IFERROR(VLOOKUP(D1097,ITEM!A:B,2,0)&amp;" X"&amp;F1097,"아이템값 없음")</f>
        <v>뇌운의 함 X1</v>
      </c>
      <c r="J1097" s="5" t="s">
        <v>243</v>
      </c>
      <c r="K1097" s="147" t="s">
        <v>745</v>
      </c>
    </row>
    <row r="1098" spans="1:11">
      <c r="A1098" s="147">
        <f>100000+B1098*ID규칙_보상_그룹_단위+C1098*ID규칙_요일_단위+COUNTIFS($B$4:B1098,B1098,$C$4:C1098,C1098)</f>
        <v>103432</v>
      </c>
      <c r="B1098" s="65">
        <v>34</v>
      </c>
      <c r="C1098" s="147">
        <v>0</v>
      </c>
      <c r="D1098" s="147">
        <v>109464</v>
      </c>
      <c r="E1098" s="147">
        <f>COUNTIF($B$4:B1098,B1098)</f>
        <v>32</v>
      </c>
      <c r="F1098" s="147">
        <v>1</v>
      </c>
      <c r="G1098" s="147">
        <v>132</v>
      </c>
      <c r="H1098" s="147">
        <v>333</v>
      </c>
      <c r="I1098" s="59" t="str">
        <f>IFERROR(VLOOKUP(D1098,ITEM!A:B,2,0)&amp;" X"&amp;F1098,"아이템값 없음")</f>
        <v>진홍의 주전자 X1</v>
      </c>
      <c r="J1098" s="5" t="s">
        <v>243</v>
      </c>
      <c r="K1098" s="147" t="s">
        <v>745</v>
      </c>
    </row>
    <row r="1099" spans="1:11">
      <c r="A1099" s="147">
        <f>100000+B1099*ID규칙_보상_그룹_단위+C1099*ID규칙_요일_단위+COUNTIFS($B$4:B1099,B1099,$C$4:C1099,C1099)</f>
        <v>103433</v>
      </c>
      <c r="B1099" s="65">
        <v>34</v>
      </c>
      <c r="C1099" s="147">
        <v>0</v>
      </c>
      <c r="D1099" s="147">
        <v>110472</v>
      </c>
      <c r="E1099" s="147">
        <f>COUNTIF($B$4:B1099,B1099)</f>
        <v>33</v>
      </c>
      <c r="F1099" s="147">
        <v>1</v>
      </c>
      <c r="G1099" s="147">
        <v>132</v>
      </c>
      <c r="H1099" s="147">
        <v>333</v>
      </c>
      <c r="I1099" s="59" t="str">
        <f>IFERROR(VLOOKUP(D1099,ITEM!A:B,2,0)&amp;" X"&amp;F1099,"아이템값 없음")</f>
        <v>화려한 투구 X1</v>
      </c>
      <c r="J1099" s="5" t="s">
        <v>243</v>
      </c>
      <c r="K1099" s="147" t="s">
        <v>745</v>
      </c>
    </row>
    <row r="1100" spans="1:11">
      <c r="A1100" s="147">
        <f>100000+B1100*ID규칙_보상_그룹_단위+C1100*ID규칙_요일_단위+COUNTIFS($B$4:B1100,B1100,$C$4:C1100,C1100)</f>
        <v>103501</v>
      </c>
      <c r="B1100" s="65">
        <v>35</v>
      </c>
      <c r="C1100" s="147">
        <v>0</v>
      </c>
      <c r="D1100" s="147">
        <v>103301</v>
      </c>
      <c r="E1100" s="147">
        <f>COUNTIF($B$4:B1100,B1100)</f>
        <v>1</v>
      </c>
      <c r="F1100" s="147">
        <v>100</v>
      </c>
      <c r="G1100" s="147">
        <v>133</v>
      </c>
      <c r="H1100" s="147">
        <v>10000</v>
      </c>
      <c r="I1100" s="59" t="str">
        <f>IFERROR(VLOOKUP(D1100,ITEM!A:B,2,0)&amp;" X"&amp;F1100,"아이템값 없음")</f>
        <v>모라 X100</v>
      </c>
      <c r="J1100" s="5" t="s">
        <v>244</v>
      </c>
      <c r="K1100" s="147" t="s">
        <v>745</v>
      </c>
    </row>
    <row r="1101" spans="1:11">
      <c r="A1101" s="147">
        <f>100000+B1101*ID규칙_보상_그룹_단위+C1101*ID규칙_요일_단위+COUNTIFS($B$4:B1101,B1101,$C$4:C1101,C1101)</f>
        <v>103502</v>
      </c>
      <c r="B1101" s="65">
        <v>35</v>
      </c>
      <c r="C1101" s="147">
        <v>0</v>
      </c>
      <c r="D1101" s="147">
        <v>102301</v>
      </c>
      <c r="E1101" s="147">
        <f>COUNTIF($B$4:B1101,B1101)</f>
        <v>2</v>
      </c>
      <c r="F1101" s="147">
        <v>2025</v>
      </c>
      <c r="G1101" s="147">
        <v>134</v>
      </c>
      <c r="H1101" s="147">
        <v>10000</v>
      </c>
      <c r="I1101" s="59" t="str">
        <f>IFERROR(VLOOKUP(D1101,ITEM!A:B,2,0)&amp;" X"&amp;F1101,"아이템값 없음")</f>
        <v>모험 경력 X2025</v>
      </c>
      <c r="J1101" s="5" t="s">
        <v>244</v>
      </c>
      <c r="K1101" s="147" t="s">
        <v>745</v>
      </c>
    </row>
    <row r="1102" spans="1:11">
      <c r="A1102" s="147">
        <f>100000+B1102*ID규칙_보상_그룹_단위+C1102*ID규칙_요일_단위+COUNTIFS($B$4:B1102,B1102,$C$4:C1102,C1102)</f>
        <v>103503</v>
      </c>
      <c r="B1102" s="65">
        <v>35</v>
      </c>
      <c r="C1102" s="147">
        <v>0</v>
      </c>
      <c r="D1102" s="147">
        <v>105301</v>
      </c>
      <c r="E1102" s="147">
        <f>COUNTIF($B$4:B1102,B1102)</f>
        <v>3</v>
      </c>
      <c r="F1102" s="147">
        <v>20</v>
      </c>
      <c r="G1102" s="147">
        <v>135</v>
      </c>
      <c r="H1102" s="147">
        <v>10000</v>
      </c>
      <c r="I1102" s="59" t="str">
        <f>IFERROR(VLOOKUP(D1102,ITEM!A:B,2,0)&amp;" X"&amp;F1102,"아이템값 없음")</f>
        <v>호감도 경험치 X20</v>
      </c>
      <c r="J1102" s="5" t="s">
        <v>244</v>
      </c>
      <c r="K1102" s="147" t="s">
        <v>745</v>
      </c>
    </row>
    <row r="1103" spans="1:11">
      <c r="A1103" s="147">
        <f>100000+B1103*ID규칙_보상_그룹_단위+C1103*ID규칙_요일_단위+COUNTIFS($B$4:B1103,B1103,$C$4:C1103,C1103)</f>
        <v>103504</v>
      </c>
      <c r="B1103" s="65">
        <v>35</v>
      </c>
      <c r="C1103" s="147">
        <v>0</v>
      </c>
      <c r="D1103" s="147">
        <v>106310</v>
      </c>
      <c r="E1103" s="147">
        <f>COUNTIF($B$4:B1103,B1103)</f>
        <v>4</v>
      </c>
      <c r="F1103" s="147">
        <v>1</v>
      </c>
      <c r="G1103" s="147">
        <v>136</v>
      </c>
      <c r="H1103" s="147">
        <v>334</v>
      </c>
      <c r="I1103" s="59" t="str">
        <f>IFERROR(VLOOKUP(D1103,ITEM!A:B,2,0)&amp;" X"&amp;F1103,"아이템값 없음")</f>
        <v>옛 벗의 마음 X1</v>
      </c>
      <c r="J1103" s="5" t="s">
        <v>244</v>
      </c>
      <c r="K1103" s="147" t="s">
        <v>745</v>
      </c>
    </row>
    <row r="1104" spans="1:11">
      <c r="A1104" s="147">
        <f>100000+B1104*ID규칙_보상_그룹_단위+C1104*ID규칙_요일_단위+COUNTIFS($B$4:B1104,B1104,$C$4:C1104,C1104)</f>
        <v>103505</v>
      </c>
      <c r="B1104" s="65">
        <v>35</v>
      </c>
      <c r="C1104" s="147">
        <v>0</v>
      </c>
      <c r="D1104" s="147">
        <v>107310</v>
      </c>
      <c r="E1104" s="147">
        <f>COUNTIF($B$4:B1104,B1104)</f>
        <v>5</v>
      </c>
      <c r="F1104" s="147">
        <v>1</v>
      </c>
      <c r="G1104" s="147">
        <v>136</v>
      </c>
      <c r="H1104" s="147">
        <v>334</v>
      </c>
      <c r="I1104" s="59" t="str">
        <f>IFERROR(VLOOKUP(D1104,ITEM!A:B,2,0)&amp;" X"&amp;F1104,"아이템값 없음")</f>
        <v>귀향의 깃털 X1</v>
      </c>
      <c r="J1104" s="5" t="s">
        <v>244</v>
      </c>
      <c r="K1104" s="147" t="s">
        <v>745</v>
      </c>
    </row>
    <row r="1105" spans="1:11">
      <c r="A1105" s="147">
        <f>100000+B1105*ID규칙_보상_그룹_단위+C1105*ID규칙_요일_단위+COUNTIFS($B$4:B1105,B1105,$C$4:C1105,C1105)</f>
        <v>103506</v>
      </c>
      <c r="B1105" s="65">
        <v>35</v>
      </c>
      <c r="C1105" s="147">
        <v>0</v>
      </c>
      <c r="D1105" s="147">
        <v>108310</v>
      </c>
      <c r="E1105" s="147">
        <f>COUNTIF($B$4:B1105,B1105)</f>
        <v>6</v>
      </c>
      <c r="F1105" s="147">
        <v>1</v>
      </c>
      <c r="G1105" s="147">
        <v>136</v>
      </c>
      <c r="H1105" s="147">
        <v>334</v>
      </c>
      <c r="I1105" s="59" t="str">
        <f>IFERROR(VLOOKUP(D1105,ITEM!A:B,2,0)&amp;" X"&amp;F1105,"아이템값 없음")</f>
        <v>빛을 좇는 돌 X1</v>
      </c>
      <c r="J1105" s="5" t="s">
        <v>244</v>
      </c>
      <c r="K1105" s="147" t="s">
        <v>745</v>
      </c>
    </row>
    <row r="1106" spans="1:11">
      <c r="A1106" s="147">
        <f>100000+B1106*ID규칙_보상_그룹_단위+C1106*ID규칙_요일_단위+COUNTIFS($B$4:B1106,B1106,$C$4:C1106,C1106)</f>
        <v>103507</v>
      </c>
      <c r="B1106" s="65">
        <v>35</v>
      </c>
      <c r="C1106" s="147">
        <v>0</v>
      </c>
      <c r="D1106" s="147">
        <v>109310</v>
      </c>
      <c r="E1106" s="147">
        <f>COUNTIF($B$4:B1106,B1106)</f>
        <v>7</v>
      </c>
      <c r="F1106" s="147">
        <v>1</v>
      </c>
      <c r="G1106" s="147">
        <v>136</v>
      </c>
      <c r="H1106" s="147">
        <v>334</v>
      </c>
      <c r="I1106" s="59" t="str">
        <f>IFERROR(VLOOKUP(D1106,ITEM!A:B,2,0)&amp;" X"&amp;F1106,"아이템값 없음")</f>
        <v>이국의 술잔 X1</v>
      </c>
      <c r="J1106" s="5" t="s">
        <v>244</v>
      </c>
      <c r="K1106" s="147" t="s">
        <v>745</v>
      </c>
    </row>
    <row r="1107" spans="1:11">
      <c r="A1107" s="147">
        <f>100000+B1107*ID규칙_보상_그룹_단위+C1107*ID규칙_요일_단위+COUNTIFS($B$4:B1107,B1107,$C$4:C1107,C1107)</f>
        <v>103508</v>
      </c>
      <c r="B1107" s="65">
        <v>35</v>
      </c>
      <c r="C1107" s="147">
        <v>0</v>
      </c>
      <c r="D1107" s="147">
        <v>110310</v>
      </c>
      <c r="E1107" s="147">
        <f>COUNTIF($B$4:B1107,B1107)</f>
        <v>8</v>
      </c>
      <c r="F1107" s="147">
        <v>1</v>
      </c>
      <c r="G1107" s="147">
        <v>136</v>
      </c>
      <c r="H1107" s="147">
        <v>334</v>
      </c>
      <c r="I1107" s="59" t="str">
        <f>IFERROR(VLOOKUP(D1107,ITEM!A:B,2,0)&amp;" X"&amp;F1107,"아이템값 없음")</f>
        <v>이별의 모자 X1</v>
      </c>
      <c r="J1107" s="5" t="s">
        <v>244</v>
      </c>
      <c r="K1107" s="147" t="s">
        <v>745</v>
      </c>
    </row>
    <row r="1108" spans="1:11">
      <c r="A1108" s="147">
        <f>100000+B1108*ID규칙_보상_그룹_단위+C1108*ID규칙_요일_단위+COUNTIFS($B$4:B1108,B1108,$C$4:C1108,C1108)</f>
        <v>103509</v>
      </c>
      <c r="B1108" s="65">
        <v>35</v>
      </c>
      <c r="C1108" s="147">
        <v>0</v>
      </c>
      <c r="D1108" s="147">
        <v>106411</v>
      </c>
      <c r="E1108" s="147">
        <f>COUNTIF($B$4:B1108,B1108)</f>
        <v>9</v>
      </c>
      <c r="F1108" s="147">
        <v>1</v>
      </c>
      <c r="G1108" s="147">
        <v>136</v>
      </c>
      <c r="H1108" s="147">
        <v>334</v>
      </c>
      <c r="I1108" s="59" t="str">
        <f>IFERROR(VLOOKUP(D1108,ITEM!A:B,2,0)&amp;" X"&amp;F1108,"아이템값 없음")</f>
        <v>옛 벗의 마음 X1</v>
      </c>
      <c r="J1108" s="5" t="s">
        <v>244</v>
      </c>
      <c r="K1108" s="147" t="s">
        <v>745</v>
      </c>
    </row>
    <row r="1109" spans="1:11">
      <c r="A1109" s="147">
        <f>100000+B1109*ID규칙_보상_그룹_단위+C1109*ID규칙_요일_단위+COUNTIFS($B$4:B1109,B1109,$C$4:C1109,C1109)</f>
        <v>103510</v>
      </c>
      <c r="B1109" s="65">
        <v>35</v>
      </c>
      <c r="C1109" s="147">
        <v>0</v>
      </c>
      <c r="D1109" s="147">
        <v>107411</v>
      </c>
      <c r="E1109" s="147">
        <f>COUNTIF($B$4:B1109,B1109)</f>
        <v>10</v>
      </c>
      <c r="F1109" s="147">
        <v>1</v>
      </c>
      <c r="G1109" s="147">
        <v>136</v>
      </c>
      <c r="H1109" s="147">
        <v>334</v>
      </c>
      <c r="I1109" s="59" t="str">
        <f>IFERROR(VLOOKUP(D1109,ITEM!A:B,2,0)&amp;" X"&amp;F1109,"아이템값 없음")</f>
        <v>귀향의 깃털 X1</v>
      </c>
      <c r="J1109" s="5" t="s">
        <v>244</v>
      </c>
      <c r="K1109" s="147" t="s">
        <v>745</v>
      </c>
    </row>
    <row r="1110" spans="1:11">
      <c r="A1110" s="147">
        <f>100000+B1110*ID규칙_보상_그룹_단위+C1110*ID규칙_요일_단위+COUNTIFS($B$4:B1110,B1110,$C$4:C1110,C1110)</f>
        <v>103511</v>
      </c>
      <c r="B1110" s="65">
        <v>35</v>
      </c>
      <c r="C1110" s="147">
        <v>0</v>
      </c>
      <c r="D1110" s="147">
        <v>108411</v>
      </c>
      <c r="E1110" s="147">
        <f>COUNTIF($B$4:B1110,B1110)</f>
        <v>11</v>
      </c>
      <c r="F1110" s="147">
        <v>1</v>
      </c>
      <c r="G1110" s="147">
        <v>136</v>
      </c>
      <c r="H1110" s="147">
        <v>334</v>
      </c>
      <c r="I1110" s="59" t="str">
        <f>IFERROR(VLOOKUP(D1110,ITEM!A:B,2,0)&amp;" X"&amp;F1110,"아이템값 없음")</f>
        <v>빛을 좇는 돌 X1</v>
      </c>
      <c r="J1110" s="5" t="s">
        <v>244</v>
      </c>
      <c r="K1110" s="147" t="s">
        <v>745</v>
      </c>
    </row>
    <row r="1111" spans="1:11">
      <c r="A1111" s="147">
        <f>100000+B1111*ID규칙_보상_그룹_단위+C1111*ID규칙_요일_단위+COUNTIFS($B$4:B1111,B1111,$C$4:C1111,C1111)</f>
        <v>103512</v>
      </c>
      <c r="B1111" s="65">
        <v>35</v>
      </c>
      <c r="C1111" s="147">
        <v>0</v>
      </c>
      <c r="D1111" s="147">
        <v>109411</v>
      </c>
      <c r="E1111" s="147">
        <f>COUNTIF($B$4:B1111,B1111)</f>
        <v>12</v>
      </c>
      <c r="F1111" s="147">
        <v>1</v>
      </c>
      <c r="G1111" s="147">
        <v>136</v>
      </c>
      <c r="H1111" s="147">
        <v>334</v>
      </c>
      <c r="I1111" s="59" t="str">
        <f>IFERROR(VLOOKUP(D1111,ITEM!A:B,2,0)&amp;" X"&amp;F1111,"아이템값 없음")</f>
        <v>이국의 술잔 X1</v>
      </c>
      <c r="J1111" s="5" t="s">
        <v>244</v>
      </c>
      <c r="K1111" s="147" t="s">
        <v>745</v>
      </c>
    </row>
    <row r="1112" spans="1:11">
      <c r="A1112" s="147">
        <f>100000+B1112*ID규칙_보상_그룹_단위+C1112*ID규칙_요일_단위+COUNTIFS($B$4:B1112,B1112,$C$4:C1112,C1112)</f>
        <v>103513</v>
      </c>
      <c r="B1112" s="65">
        <v>35</v>
      </c>
      <c r="C1112" s="147">
        <v>0</v>
      </c>
      <c r="D1112" s="147">
        <v>110411</v>
      </c>
      <c r="E1112" s="147">
        <f>COUNTIF($B$4:B1112,B1112)</f>
        <v>13</v>
      </c>
      <c r="F1112" s="147">
        <v>1</v>
      </c>
      <c r="G1112" s="147">
        <v>136</v>
      </c>
      <c r="H1112" s="147">
        <v>334</v>
      </c>
      <c r="I1112" s="59" t="str">
        <f>IFERROR(VLOOKUP(D1112,ITEM!A:B,2,0)&amp;" X"&amp;F1112,"아이템값 없음")</f>
        <v>이별의 모자 X1</v>
      </c>
      <c r="J1112" s="5" t="s">
        <v>244</v>
      </c>
      <c r="K1112" s="147" t="s">
        <v>745</v>
      </c>
    </row>
    <row r="1113" spans="1:11">
      <c r="A1113" s="147">
        <f>100000+B1113*ID규칙_보상_그룹_단위+C1113*ID규칙_요일_단위+COUNTIFS($B$4:B1113,B1113,$C$4:C1113,C1113)</f>
        <v>103514</v>
      </c>
      <c r="B1113" s="65">
        <v>35</v>
      </c>
      <c r="C1113" s="147">
        <v>0</v>
      </c>
      <c r="D1113" s="147">
        <v>106312</v>
      </c>
      <c r="E1113" s="147">
        <f>COUNTIF($B$4:B1113,B1113)</f>
        <v>14</v>
      </c>
      <c r="F1113" s="147">
        <v>1</v>
      </c>
      <c r="G1113" s="147">
        <v>136</v>
      </c>
      <c r="H1113" s="147">
        <v>333</v>
      </c>
      <c r="I1113" s="59" t="str">
        <f>IFERROR(VLOOKUP(D1113,ITEM!A:B,2,0)&amp;" X"&amp;F1113,"아이템값 없음")</f>
        <v>기적의 꽃 X1</v>
      </c>
      <c r="J1113" s="5" t="s">
        <v>244</v>
      </c>
      <c r="K1113" s="147" t="s">
        <v>745</v>
      </c>
    </row>
    <row r="1114" spans="1:11">
      <c r="A1114" s="147">
        <f>100000+B1114*ID규칙_보상_그룹_단위+C1114*ID규칙_요일_단위+COUNTIFS($B$4:B1114,B1114,$C$4:C1114,C1114)</f>
        <v>103515</v>
      </c>
      <c r="B1114" s="65">
        <v>35</v>
      </c>
      <c r="C1114" s="147">
        <v>0</v>
      </c>
      <c r="D1114" s="147">
        <v>107312</v>
      </c>
      <c r="E1114" s="147">
        <f>COUNTIF($B$4:B1114,B1114)</f>
        <v>15</v>
      </c>
      <c r="F1114" s="147">
        <v>1</v>
      </c>
      <c r="G1114" s="147">
        <v>136</v>
      </c>
      <c r="H1114" s="147">
        <v>333</v>
      </c>
      <c r="I1114" s="59" t="str">
        <f>IFERROR(VLOOKUP(D1114,ITEM!A:B,2,0)&amp;" X"&amp;F1114,"아이템값 없음")</f>
        <v>기적의 깃털 X1</v>
      </c>
      <c r="J1114" s="5" t="s">
        <v>244</v>
      </c>
      <c r="K1114" s="147" t="s">
        <v>745</v>
      </c>
    </row>
    <row r="1115" spans="1:11">
      <c r="A1115" s="147">
        <f>100000+B1115*ID규칙_보상_그룹_단위+C1115*ID규칙_요일_단위+COUNTIFS($B$4:B1115,B1115,$C$4:C1115,C1115)</f>
        <v>103516</v>
      </c>
      <c r="B1115" s="65">
        <v>35</v>
      </c>
      <c r="C1115" s="147">
        <v>0</v>
      </c>
      <c r="D1115" s="147">
        <v>108312</v>
      </c>
      <c r="E1115" s="147">
        <f>COUNTIF($B$4:B1115,B1115)</f>
        <v>16</v>
      </c>
      <c r="F1115" s="147">
        <v>1</v>
      </c>
      <c r="G1115" s="147">
        <v>136</v>
      </c>
      <c r="H1115" s="147">
        <v>333</v>
      </c>
      <c r="I1115" s="59" t="str">
        <f>IFERROR(VLOOKUP(D1115,ITEM!A:B,2,0)&amp;" X"&amp;F1115,"아이템값 없음")</f>
        <v>기적의 모래 X1</v>
      </c>
      <c r="J1115" s="5" t="s">
        <v>244</v>
      </c>
      <c r="K1115" s="147" t="s">
        <v>745</v>
      </c>
    </row>
    <row r="1116" spans="1:11">
      <c r="A1116" s="147">
        <f>100000+B1116*ID규칙_보상_그룹_단위+C1116*ID규칙_요일_단위+COUNTIFS($B$4:B1116,B1116,$C$4:C1116,C1116)</f>
        <v>103517</v>
      </c>
      <c r="B1116" s="65">
        <v>35</v>
      </c>
      <c r="C1116" s="147">
        <v>0</v>
      </c>
      <c r="D1116" s="147">
        <v>109312</v>
      </c>
      <c r="E1116" s="147">
        <f>COUNTIF($B$4:B1116,B1116)</f>
        <v>17</v>
      </c>
      <c r="F1116" s="147">
        <v>1</v>
      </c>
      <c r="G1116" s="147">
        <v>136</v>
      </c>
      <c r="H1116" s="147">
        <v>333</v>
      </c>
      <c r="I1116" s="59" t="str">
        <f>IFERROR(VLOOKUP(D1116,ITEM!A:B,2,0)&amp;" X"&amp;F1116,"아이템값 없음")</f>
        <v>기적의 잔 X1</v>
      </c>
      <c r="J1116" s="5" t="s">
        <v>244</v>
      </c>
      <c r="K1116" s="147" t="s">
        <v>745</v>
      </c>
    </row>
    <row r="1117" spans="1:11">
      <c r="A1117" s="147">
        <f>100000+B1117*ID규칙_보상_그룹_단위+C1117*ID규칙_요일_단위+COUNTIFS($B$4:B1117,B1117,$C$4:C1117,C1117)</f>
        <v>103518</v>
      </c>
      <c r="B1117" s="65">
        <v>35</v>
      </c>
      <c r="C1117" s="147">
        <v>0</v>
      </c>
      <c r="D1117" s="147">
        <v>110312</v>
      </c>
      <c r="E1117" s="147">
        <f>COUNTIF($B$4:B1117,B1117)</f>
        <v>18</v>
      </c>
      <c r="F1117" s="147">
        <v>1</v>
      </c>
      <c r="G1117" s="147">
        <v>136</v>
      </c>
      <c r="H1117" s="147">
        <v>333</v>
      </c>
      <c r="I1117" s="59" t="str">
        <f>IFERROR(VLOOKUP(D1117,ITEM!A:B,2,0)&amp;" X"&amp;F1117,"아이템값 없음")</f>
        <v>기적의 귀걸이 X1</v>
      </c>
      <c r="J1117" s="5" t="s">
        <v>244</v>
      </c>
      <c r="K1117" s="147" t="s">
        <v>745</v>
      </c>
    </row>
    <row r="1118" spans="1:11">
      <c r="A1118" s="147">
        <f>100000+B1118*ID규칙_보상_그룹_단위+C1118*ID규칙_요일_단위+COUNTIFS($B$4:B1118,B1118,$C$4:C1118,C1118)</f>
        <v>103519</v>
      </c>
      <c r="B1118" s="65">
        <v>35</v>
      </c>
      <c r="C1118" s="147">
        <v>0</v>
      </c>
      <c r="D1118" s="147">
        <v>106413</v>
      </c>
      <c r="E1118" s="147">
        <f>COUNTIF($B$4:B1118,B1118)</f>
        <v>19</v>
      </c>
      <c r="F1118" s="147">
        <v>1</v>
      </c>
      <c r="G1118" s="147">
        <v>136</v>
      </c>
      <c r="H1118" s="147">
        <v>333</v>
      </c>
      <c r="I1118" s="59" t="str">
        <f>IFERROR(VLOOKUP(D1118,ITEM!A:B,2,0)&amp;" X"&amp;F1118,"아이템값 없음")</f>
        <v>기적의 꽃 X1</v>
      </c>
      <c r="J1118" s="5" t="s">
        <v>244</v>
      </c>
      <c r="K1118" s="147" t="s">
        <v>745</v>
      </c>
    </row>
    <row r="1119" spans="1:11">
      <c r="A1119" s="147">
        <f>100000+B1119*ID규칙_보상_그룹_단위+C1119*ID규칙_요일_단위+COUNTIFS($B$4:B1119,B1119,$C$4:C1119,C1119)</f>
        <v>103520</v>
      </c>
      <c r="B1119" s="65">
        <v>35</v>
      </c>
      <c r="C1119" s="147">
        <v>0</v>
      </c>
      <c r="D1119" s="147">
        <v>107413</v>
      </c>
      <c r="E1119" s="147">
        <f>COUNTIF($B$4:B1119,B1119)</f>
        <v>20</v>
      </c>
      <c r="F1119" s="147">
        <v>1</v>
      </c>
      <c r="G1119" s="147">
        <v>136</v>
      </c>
      <c r="H1119" s="147">
        <v>333</v>
      </c>
      <c r="I1119" s="59" t="str">
        <f>IFERROR(VLOOKUP(D1119,ITEM!A:B,2,0)&amp;" X"&amp;F1119,"아이템값 없음")</f>
        <v>기적의 깃털 X1</v>
      </c>
      <c r="J1119" s="5" t="s">
        <v>244</v>
      </c>
      <c r="K1119" s="147" t="s">
        <v>745</v>
      </c>
    </row>
    <row r="1120" spans="1:11">
      <c r="A1120" s="147">
        <f>100000+B1120*ID규칙_보상_그룹_단위+C1120*ID규칙_요일_단위+COUNTIFS($B$4:B1120,B1120,$C$4:C1120,C1120)</f>
        <v>103521</v>
      </c>
      <c r="B1120" s="65">
        <v>35</v>
      </c>
      <c r="C1120" s="147">
        <v>0</v>
      </c>
      <c r="D1120" s="147">
        <v>108413</v>
      </c>
      <c r="E1120" s="147">
        <f>COUNTIF($B$4:B1120,B1120)</f>
        <v>21</v>
      </c>
      <c r="F1120" s="147">
        <v>1</v>
      </c>
      <c r="G1120" s="147">
        <v>136</v>
      </c>
      <c r="H1120" s="147">
        <v>333</v>
      </c>
      <c r="I1120" s="59" t="str">
        <f>IFERROR(VLOOKUP(D1120,ITEM!A:B,2,0)&amp;" X"&amp;F1120,"아이템값 없음")</f>
        <v>기적의 모래 X1</v>
      </c>
      <c r="J1120" s="5" t="s">
        <v>244</v>
      </c>
      <c r="K1120" s="147" t="s">
        <v>745</v>
      </c>
    </row>
    <row r="1121" spans="1:11">
      <c r="A1121" s="147">
        <f>100000+B1121*ID규칙_보상_그룹_단위+C1121*ID규칙_요일_단위+COUNTIFS($B$4:B1121,B1121,$C$4:C1121,C1121)</f>
        <v>103522</v>
      </c>
      <c r="B1121" s="65">
        <v>35</v>
      </c>
      <c r="C1121" s="147">
        <v>0</v>
      </c>
      <c r="D1121" s="147">
        <v>109413</v>
      </c>
      <c r="E1121" s="147">
        <f>COUNTIF($B$4:B1121,B1121)</f>
        <v>22</v>
      </c>
      <c r="F1121" s="147">
        <v>1</v>
      </c>
      <c r="G1121" s="147">
        <v>136</v>
      </c>
      <c r="H1121" s="147">
        <v>333</v>
      </c>
      <c r="I1121" s="59" t="str">
        <f>IFERROR(VLOOKUP(D1121,ITEM!A:B,2,0)&amp;" X"&amp;F1121,"아이템값 없음")</f>
        <v>기적의 잔 X1</v>
      </c>
      <c r="J1121" s="5" t="s">
        <v>244</v>
      </c>
      <c r="K1121" s="147" t="s">
        <v>745</v>
      </c>
    </row>
    <row r="1122" spans="1:11">
      <c r="A1122" s="147">
        <f>100000+B1122*ID규칙_보상_그룹_단위+C1122*ID규칙_요일_단위+COUNTIFS($B$4:B1122,B1122,$C$4:C1122,C1122)</f>
        <v>103523</v>
      </c>
      <c r="B1122" s="65">
        <v>35</v>
      </c>
      <c r="C1122" s="147">
        <v>0</v>
      </c>
      <c r="D1122" s="147">
        <v>110413</v>
      </c>
      <c r="E1122" s="147">
        <f>COUNTIF($B$4:B1122,B1122)</f>
        <v>23</v>
      </c>
      <c r="F1122" s="147">
        <v>1</v>
      </c>
      <c r="G1122" s="147">
        <v>136</v>
      </c>
      <c r="H1122" s="147">
        <v>333</v>
      </c>
      <c r="I1122" s="59" t="str">
        <f>IFERROR(VLOOKUP(D1122,ITEM!A:B,2,0)&amp;" X"&amp;F1122,"아이템값 없음")</f>
        <v>기적의 귀걸이 X1</v>
      </c>
      <c r="J1122" s="5" t="s">
        <v>244</v>
      </c>
      <c r="K1122" s="147" t="s">
        <v>745</v>
      </c>
    </row>
    <row r="1123" spans="1:11">
      <c r="A1123" s="147">
        <f>100000+B1123*ID규칙_보상_그룹_단위+C1123*ID규칙_요일_단위+COUNTIFS($B$4:B1123,B1123,$C$4:C1123,C1123)</f>
        <v>103524</v>
      </c>
      <c r="B1123" s="65">
        <v>35</v>
      </c>
      <c r="C1123" s="147">
        <v>0</v>
      </c>
      <c r="D1123" s="147">
        <v>106462</v>
      </c>
      <c r="E1123" s="147">
        <f>COUNTIF($B$4:B1123,B1123)</f>
        <v>24</v>
      </c>
      <c r="F1123" s="147">
        <v>1</v>
      </c>
      <c r="G1123" s="147">
        <v>136</v>
      </c>
      <c r="H1123" s="147">
        <v>333</v>
      </c>
      <c r="I1123" s="59" t="str">
        <f>IFERROR(VLOOKUP(D1123,ITEM!A:B,2,0)&amp;" X"&amp;F1123,"아이템값 없음")</f>
        <v>속박의 꽃 X1</v>
      </c>
      <c r="J1123" s="5" t="s">
        <v>244</v>
      </c>
      <c r="K1123" s="147" t="s">
        <v>745</v>
      </c>
    </row>
    <row r="1124" spans="1:11">
      <c r="A1124" s="147">
        <f>100000+B1124*ID규칙_보상_그룹_단위+C1124*ID규칙_요일_단위+COUNTIFS($B$4:B1124,B1124,$C$4:C1124,C1124)</f>
        <v>103525</v>
      </c>
      <c r="B1124" s="65">
        <v>35</v>
      </c>
      <c r="C1124" s="147">
        <v>0</v>
      </c>
      <c r="D1124" s="147">
        <v>107462</v>
      </c>
      <c r="E1124" s="147">
        <f>COUNTIF($B$4:B1124,B1124)</f>
        <v>25</v>
      </c>
      <c r="F1124" s="147">
        <v>1</v>
      </c>
      <c r="G1124" s="147">
        <v>136</v>
      </c>
      <c r="H1124" s="147">
        <v>333</v>
      </c>
      <c r="I1124" s="59" t="str">
        <f>IFERROR(VLOOKUP(D1124,ITEM!A:B,2,0)&amp;" X"&amp;F1124,"아이템값 없음")</f>
        <v>회상의 화살 X1</v>
      </c>
      <c r="J1124" s="5" t="s">
        <v>244</v>
      </c>
      <c r="K1124" s="147" t="s">
        <v>745</v>
      </c>
    </row>
    <row r="1125" spans="1:11">
      <c r="A1125" s="147">
        <f>100000+B1125*ID규칙_보상_그룹_단위+C1125*ID규칙_요일_단위+COUNTIFS($B$4:B1125,B1125,$C$4:C1125,C1125)</f>
        <v>103526</v>
      </c>
      <c r="B1125" s="65">
        <v>35</v>
      </c>
      <c r="C1125" s="147">
        <v>0</v>
      </c>
      <c r="D1125" s="147">
        <v>108462</v>
      </c>
      <c r="E1125" s="147">
        <f>COUNTIF($B$4:B1125,B1125)</f>
        <v>26</v>
      </c>
      <c r="F1125" s="147">
        <v>1</v>
      </c>
      <c r="G1125" s="147">
        <v>136</v>
      </c>
      <c r="H1125" s="147">
        <v>333</v>
      </c>
      <c r="I1125" s="59" t="str">
        <f>IFERROR(VLOOKUP(D1125,ITEM!A:B,2,0)&amp;" X"&amp;F1125,"아이템값 없음")</f>
        <v>아침 이슬의 시간 X1</v>
      </c>
      <c r="J1125" s="5" t="s">
        <v>244</v>
      </c>
      <c r="K1125" s="147" t="s">
        <v>745</v>
      </c>
    </row>
    <row r="1126" spans="1:11">
      <c r="A1126" s="147">
        <f>100000+B1126*ID규칙_보상_그룹_단위+C1126*ID규칙_요일_단위+COUNTIFS($B$4:B1126,B1126,$C$4:C1126,C1126)</f>
        <v>103527</v>
      </c>
      <c r="B1126" s="65">
        <v>35</v>
      </c>
      <c r="C1126" s="147">
        <v>0</v>
      </c>
      <c r="D1126" s="147">
        <v>109462</v>
      </c>
      <c r="E1126" s="147">
        <f>COUNTIF($B$4:B1126,B1126)</f>
        <v>27</v>
      </c>
      <c r="F1126" s="147">
        <v>1</v>
      </c>
      <c r="G1126" s="147">
        <v>136</v>
      </c>
      <c r="H1126" s="147">
        <v>333</v>
      </c>
      <c r="I1126" s="59" t="str">
        <f>IFERROR(VLOOKUP(D1126,ITEM!A:B,2,0)&amp;" X"&amp;F1126,"아이템값 없음")</f>
        <v>기도하는 마음 X1</v>
      </c>
      <c r="J1126" s="5" t="s">
        <v>244</v>
      </c>
      <c r="K1126" s="147" t="s">
        <v>745</v>
      </c>
    </row>
    <row r="1127" spans="1:11">
      <c r="A1127" s="147">
        <f>100000+B1127*ID규칙_보상_그룹_단위+C1127*ID규칙_요일_단위+COUNTIFS($B$4:B1127,B1127,$C$4:C1127,C1127)</f>
        <v>103528</v>
      </c>
      <c r="B1127" s="65">
        <v>35</v>
      </c>
      <c r="C1127" s="147">
        <v>0</v>
      </c>
      <c r="D1127" s="147">
        <v>110470</v>
      </c>
      <c r="E1127" s="147">
        <f>COUNTIF($B$4:B1127,B1127)</f>
        <v>28</v>
      </c>
      <c r="F1127" s="147">
        <v>1</v>
      </c>
      <c r="G1127" s="147">
        <v>136</v>
      </c>
      <c r="H1127" s="147">
        <v>333</v>
      </c>
      <c r="I1127" s="59" t="str">
        <f>IFERROR(VLOOKUP(D1127,ITEM!A:B,2,0)&amp;" X"&amp;F1127,"아이템값 없음")</f>
        <v>무상의 가면 X1</v>
      </c>
      <c r="J1127" s="5" t="s">
        <v>244</v>
      </c>
      <c r="K1127" s="147" t="s">
        <v>745</v>
      </c>
    </row>
    <row r="1128" spans="1:11">
      <c r="A1128" s="147">
        <f>100000+B1128*ID규칙_보상_그룹_단위+C1128*ID규칙_요일_단위+COUNTIFS($B$4:B1128,B1128,$C$4:C1128,C1128)</f>
        <v>103529</v>
      </c>
      <c r="B1128" s="65">
        <v>35</v>
      </c>
      <c r="C1128" s="147">
        <v>0</v>
      </c>
      <c r="D1128" s="147">
        <v>106464</v>
      </c>
      <c r="E1128" s="147">
        <f>COUNTIF($B$4:B1128,B1128)</f>
        <v>29</v>
      </c>
      <c r="F1128" s="147">
        <v>1</v>
      </c>
      <c r="G1128" s="147">
        <v>136</v>
      </c>
      <c r="H1128" s="147">
        <v>333</v>
      </c>
      <c r="I1128" s="59" t="str">
        <f>IFERROR(VLOOKUP(D1128,ITEM!A:B,2,0)&amp;" X"&amp;F1128,"아이템값 없음")</f>
        <v>위엄의 날밑 X1</v>
      </c>
      <c r="J1128" s="5" t="s">
        <v>244</v>
      </c>
      <c r="K1128" s="147" t="s">
        <v>745</v>
      </c>
    </row>
    <row r="1129" spans="1:11">
      <c r="A1129" s="147">
        <f>100000+B1129*ID규칙_보상_그룹_단위+C1129*ID규칙_요일_단위+COUNTIFS($B$4:B1129,B1129,$C$4:C1129,C1129)</f>
        <v>103530</v>
      </c>
      <c r="B1129" s="65">
        <v>35</v>
      </c>
      <c r="C1129" s="147">
        <v>0</v>
      </c>
      <c r="D1129" s="147">
        <v>107464</v>
      </c>
      <c r="E1129" s="147">
        <f>COUNTIF($B$4:B1129,B1129)</f>
        <v>30</v>
      </c>
      <c r="F1129" s="147">
        <v>1</v>
      </c>
      <c r="G1129" s="147">
        <v>136</v>
      </c>
      <c r="H1129" s="147">
        <v>333</v>
      </c>
      <c r="I1129" s="59" t="str">
        <f>IFERROR(VLOOKUP(D1129,ITEM!A:B,2,0)&amp;" X"&amp;F1129,"아이템값 없음")</f>
        <v>떨어진 깃털 X1</v>
      </c>
      <c r="J1129" s="5" t="s">
        <v>244</v>
      </c>
      <c r="K1129" s="147" t="s">
        <v>745</v>
      </c>
    </row>
    <row r="1130" spans="1:11">
      <c r="A1130" s="147">
        <f>100000+B1130*ID규칙_보상_그룹_단위+C1130*ID규칙_요일_단위+COUNTIFS($B$4:B1130,B1130,$C$4:C1130,C1130)</f>
        <v>103531</v>
      </c>
      <c r="B1130" s="65">
        <v>35</v>
      </c>
      <c r="C1130" s="147">
        <v>0</v>
      </c>
      <c r="D1130" s="147">
        <v>108464</v>
      </c>
      <c r="E1130" s="147">
        <f>COUNTIF($B$4:B1130,B1130)</f>
        <v>31</v>
      </c>
      <c r="F1130" s="147">
        <v>1</v>
      </c>
      <c r="G1130" s="147">
        <v>136</v>
      </c>
      <c r="H1130" s="147">
        <v>333</v>
      </c>
      <c r="I1130" s="59" t="str">
        <f>IFERROR(VLOOKUP(D1130,ITEM!A:B,2,0)&amp;" X"&amp;F1130,"아이템값 없음")</f>
        <v>뇌운의 함 X1</v>
      </c>
      <c r="J1130" s="5" t="s">
        <v>244</v>
      </c>
      <c r="K1130" s="147" t="s">
        <v>745</v>
      </c>
    </row>
    <row r="1131" spans="1:11">
      <c r="A1131" s="147">
        <f>100000+B1131*ID규칙_보상_그룹_단위+C1131*ID규칙_요일_단위+COUNTIFS($B$4:B1131,B1131,$C$4:C1131,C1131)</f>
        <v>103532</v>
      </c>
      <c r="B1131" s="65">
        <v>35</v>
      </c>
      <c r="C1131" s="147">
        <v>0</v>
      </c>
      <c r="D1131" s="147">
        <v>109464</v>
      </c>
      <c r="E1131" s="147">
        <f>COUNTIF($B$4:B1131,B1131)</f>
        <v>32</v>
      </c>
      <c r="F1131" s="147">
        <v>1</v>
      </c>
      <c r="G1131" s="147">
        <v>136</v>
      </c>
      <c r="H1131" s="147">
        <v>333</v>
      </c>
      <c r="I1131" s="59" t="str">
        <f>IFERROR(VLOOKUP(D1131,ITEM!A:B,2,0)&amp;" X"&amp;F1131,"아이템값 없음")</f>
        <v>진홍의 주전자 X1</v>
      </c>
      <c r="J1131" s="5" t="s">
        <v>244</v>
      </c>
      <c r="K1131" s="147" t="s">
        <v>745</v>
      </c>
    </row>
    <row r="1132" spans="1:11">
      <c r="A1132" s="147">
        <f>100000+B1132*ID규칙_보상_그룹_단위+C1132*ID규칙_요일_단위+COUNTIFS($B$4:B1132,B1132,$C$4:C1132,C1132)</f>
        <v>103533</v>
      </c>
      <c r="B1132" s="65">
        <v>35</v>
      </c>
      <c r="C1132" s="147">
        <v>0</v>
      </c>
      <c r="D1132" s="147">
        <v>110472</v>
      </c>
      <c r="E1132" s="147">
        <f>COUNTIF($B$4:B1132,B1132)</f>
        <v>33</v>
      </c>
      <c r="F1132" s="147">
        <v>1</v>
      </c>
      <c r="G1132" s="147">
        <v>136</v>
      </c>
      <c r="H1132" s="147">
        <v>333</v>
      </c>
      <c r="I1132" s="59" t="str">
        <f>IFERROR(VLOOKUP(D1132,ITEM!A:B,2,0)&amp;" X"&amp;F1132,"아이템값 없음")</f>
        <v>화려한 투구 X1</v>
      </c>
      <c r="J1132" s="5" t="s">
        <v>244</v>
      </c>
      <c r="K1132" s="147" t="s">
        <v>745</v>
      </c>
    </row>
    <row r="1133" spans="1:11">
      <c r="A1133" s="147">
        <f>100000+B1133*ID규칙_보상_그룹_단위+C1133*ID규칙_요일_단위+COUNTIFS($B$4:B1133,B1133,$C$4:C1133,C1133)</f>
        <v>103601</v>
      </c>
      <c r="B1133" s="65">
        <v>36</v>
      </c>
      <c r="C1133" s="147">
        <v>0</v>
      </c>
      <c r="D1133" s="147">
        <v>103301</v>
      </c>
      <c r="E1133" s="147">
        <f>COUNTIF($B$4:B1133,B1133)</f>
        <v>1</v>
      </c>
      <c r="F1133" s="147">
        <v>100</v>
      </c>
      <c r="G1133" s="147">
        <v>137</v>
      </c>
      <c r="H1133" s="147">
        <v>10000</v>
      </c>
      <c r="I1133" s="59" t="str">
        <f>IFERROR(VLOOKUP(D1133,ITEM!A:B,2,0)&amp;" X"&amp;F1133,"아이템값 없음")</f>
        <v>모라 X100</v>
      </c>
      <c r="J1133" s="5" t="s">
        <v>245</v>
      </c>
      <c r="K1133" s="147" t="s">
        <v>745</v>
      </c>
    </row>
    <row r="1134" spans="1:11">
      <c r="A1134" s="147">
        <f>100000+B1134*ID규칙_보상_그룹_단위+C1134*ID규칙_요일_단위+COUNTIFS($B$4:B1134,B1134,$C$4:C1134,C1134)</f>
        <v>103602</v>
      </c>
      <c r="B1134" s="65">
        <v>36</v>
      </c>
      <c r="C1134" s="147">
        <v>0</v>
      </c>
      <c r="D1134" s="147">
        <v>102301</v>
      </c>
      <c r="E1134" s="147">
        <f>COUNTIF($B$4:B1134,B1134)</f>
        <v>2</v>
      </c>
      <c r="F1134" s="147">
        <v>2200</v>
      </c>
      <c r="G1134" s="147">
        <v>138</v>
      </c>
      <c r="H1134" s="147">
        <v>10000</v>
      </c>
      <c r="I1134" s="59" t="str">
        <f>IFERROR(VLOOKUP(D1134,ITEM!A:B,2,0)&amp;" X"&amp;F1134,"아이템값 없음")</f>
        <v>모험 경력 X2200</v>
      </c>
      <c r="J1134" s="5" t="s">
        <v>245</v>
      </c>
      <c r="K1134" s="147" t="s">
        <v>745</v>
      </c>
    </row>
    <row r="1135" spans="1:11">
      <c r="A1135" s="147">
        <f>100000+B1135*ID규칙_보상_그룹_단위+C1135*ID규칙_요일_단위+COUNTIFS($B$4:B1135,B1135,$C$4:C1135,C1135)</f>
        <v>103603</v>
      </c>
      <c r="B1135" s="65">
        <v>36</v>
      </c>
      <c r="C1135" s="147">
        <v>0</v>
      </c>
      <c r="D1135" s="147">
        <v>105301</v>
      </c>
      <c r="E1135" s="147">
        <f>COUNTIF($B$4:B1135,B1135)</f>
        <v>3</v>
      </c>
      <c r="F1135" s="147">
        <v>20</v>
      </c>
      <c r="G1135" s="147">
        <v>139</v>
      </c>
      <c r="H1135" s="147">
        <v>10000</v>
      </c>
      <c r="I1135" s="59" t="str">
        <f>IFERROR(VLOOKUP(D1135,ITEM!A:B,2,0)&amp;" X"&amp;F1135,"아이템값 없음")</f>
        <v>호감도 경험치 X20</v>
      </c>
      <c r="J1135" s="5" t="s">
        <v>245</v>
      </c>
      <c r="K1135" s="147" t="s">
        <v>745</v>
      </c>
    </row>
    <row r="1136" spans="1:11">
      <c r="A1136" s="147">
        <f>100000+B1136*ID규칙_보상_그룹_단위+C1136*ID규칙_요일_단위+COUNTIFS($B$4:B1136,B1136,$C$4:C1136,C1136)</f>
        <v>103604</v>
      </c>
      <c r="B1136" s="65">
        <v>36</v>
      </c>
      <c r="C1136" s="147">
        <v>0</v>
      </c>
      <c r="D1136" s="147">
        <v>106310</v>
      </c>
      <c r="E1136" s="147">
        <f>COUNTIF($B$4:B1136,B1136)</f>
        <v>4</v>
      </c>
      <c r="F1136" s="147">
        <v>1</v>
      </c>
      <c r="G1136" s="147">
        <v>140</v>
      </c>
      <c r="H1136" s="147">
        <v>250</v>
      </c>
      <c r="I1136" s="59" t="str">
        <f>IFERROR(VLOOKUP(D1136,ITEM!A:B,2,0)&amp;" X"&amp;F1136,"아이템값 없음")</f>
        <v>옛 벗의 마음 X1</v>
      </c>
      <c r="J1136" s="5" t="s">
        <v>245</v>
      </c>
      <c r="K1136" s="147" t="s">
        <v>745</v>
      </c>
    </row>
    <row r="1137" spans="1:11">
      <c r="A1137" s="147">
        <f>100000+B1137*ID규칙_보상_그룹_단위+C1137*ID규칙_요일_단위+COUNTIFS($B$4:B1137,B1137,$C$4:C1137,C1137)</f>
        <v>103605</v>
      </c>
      <c r="B1137" s="65">
        <v>36</v>
      </c>
      <c r="C1137" s="147">
        <v>0</v>
      </c>
      <c r="D1137" s="147">
        <v>107310</v>
      </c>
      <c r="E1137" s="147">
        <f>COUNTIF($B$4:B1137,B1137)</f>
        <v>5</v>
      </c>
      <c r="F1137" s="147">
        <v>1</v>
      </c>
      <c r="G1137" s="147">
        <v>140</v>
      </c>
      <c r="H1137" s="147">
        <v>250</v>
      </c>
      <c r="I1137" s="59" t="str">
        <f>IFERROR(VLOOKUP(D1137,ITEM!A:B,2,0)&amp;" X"&amp;F1137,"아이템값 없음")</f>
        <v>귀향의 깃털 X1</v>
      </c>
      <c r="J1137" s="5" t="s">
        <v>245</v>
      </c>
      <c r="K1137" s="147" t="s">
        <v>745</v>
      </c>
    </row>
    <row r="1138" spans="1:11">
      <c r="A1138" s="147">
        <f>100000+B1138*ID규칙_보상_그룹_단위+C1138*ID규칙_요일_단위+COUNTIFS($B$4:B1138,B1138,$C$4:C1138,C1138)</f>
        <v>103606</v>
      </c>
      <c r="B1138" s="65">
        <v>36</v>
      </c>
      <c r="C1138" s="147">
        <v>0</v>
      </c>
      <c r="D1138" s="147">
        <v>108310</v>
      </c>
      <c r="E1138" s="147">
        <f>COUNTIF($B$4:B1138,B1138)</f>
        <v>6</v>
      </c>
      <c r="F1138" s="147">
        <v>1</v>
      </c>
      <c r="G1138" s="147">
        <v>140</v>
      </c>
      <c r="H1138" s="147">
        <v>250</v>
      </c>
      <c r="I1138" s="59" t="str">
        <f>IFERROR(VLOOKUP(D1138,ITEM!A:B,2,0)&amp;" X"&amp;F1138,"아이템값 없음")</f>
        <v>빛을 좇는 돌 X1</v>
      </c>
      <c r="J1138" s="5" t="s">
        <v>245</v>
      </c>
      <c r="K1138" s="147" t="s">
        <v>745</v>
      </c>
    </row>
    <row r="1139" spans="1:11">
      <c r="A1139" s="147">
        <f>100000+B1139*ID규칙_보상_그룹_단위+C1139*ID규칙_요일_단위+COUNTIFS($B$4:B1139,B1139,$C$4:C1139,C1139)</f>
        <v>103607</v>
      </c>
      <c r="B1139" s="65">
        <v>36</v>
      </c>
      <c r="C1139" s="147">
        <v>0</v>
      </c>
      <c r="D1139" s="147">
        <v>109310</v>
      </c>
      <c r="E1139" s="147">
        <f>COUNTIF($B$4:B1139,B1139)</f>
        <v>7</v>
      </c>
      <c r="F1139" s="147">
        <v>1</v>
      </c>
      <c r="G1139" s="147">
        <v>140</v>
      </c>
      <c r="H1139" s="147">
        <v>250</v>
      </c>
      <c r="I1139" s="59" t="str">
        <f>IFERROR(VLOOKUP(D1139,ITEM!A:B,2,0)&amp;" X"&amp;F1139,"아이템값 없음")</f>
        <v>이국의 술잔 X1</v>
      </c>
      <c r="J1139" s="5" t="s">
        <v>245</v>
      </c>
      <c r="K1139" s="147" t="s">
        <v>745</v>
      </c>
    </row>
    <row r="1140" spans="1:11">
      <c r="A1140" s="147">
        <f>100000+B1140*ID규칙_보상_그룹_단위+C1140*ID규칙_요일_단위+COUNTIFS($B$4:B1140,B1140,$C$4:C1140,C1140)</f>
        <v>103608</v>
      </c>
      <c r="B1140" s="65">
        <v>36</v>
      </c>
      <c r="C1140" s="147">
        <v>0</v>
      </c>
      <c r="D1140" s="147">
        <v>110310</v>
      </c>
      <c r="E1140" s="147">
        <f>COUNTIF($B$4:B1140,B1140)</f>
        <v>8</v>
      </c>
      <c r="F1140" s="147">
        <v>1</v>
      </c>
      <c r="G1140" s="147">
        <v>140</v>
      </c>
      <c r="H1140" s="147">
        <v>250</v>
      </c>
      <c r="I1140" s="59" t="str">
        <f>IFERROR(VLOOKUP(D1140,ITEM!A:B,2,0)&amp;" X"&amp;F1140,"아이템값 없음")</f>
        <v>이별의 모자 X1</v>
      </c>
      <c r="J1140" s="5" t="s">
        <v>245</v>
      </c>
      <c r="K1140" s="147" t="s">
        <v>745</v>
      </c>
    </row>
    <row r="1141" spans="1:11">
      <c r="A1141" s="147">
        <f>100000+B1141*ID규칙_보상_그룹_단위+C1141*ID규칙_요일_단위+COUNTIFS($B$4:B1141,B1141,$C$4:C1141,C1141)</f>
        <v>103609</v>
      </c>
      <c r="B1141" s="65">
        <v>36</v>
      </c>
      <c r="C1141" s="147">
        <v>0</v>
      </c>
      <c r="D1141" s="147">
        <v>106411</v>
      </c>
      <c r="E1141" s="147">
        <f>COUNTIF($B$4:B1141,B1141)</f>
        <v>9</v>
      </c>
      <c r="F1141" s="147">
        <v>1</v>
      </c>
      <c r="G1141" s="147">
        <v>140</v>
      </c>
      <c r="H1141" s="147">
        <v>250</v>
      </c>
      <c r="I1141" s="59" t="str">
        <f>IFERROR(VLOOKUP(D1141,ITEM!A:B,2,0)&amp;" X"&amp;F1141,"아이템값 없음")</f>
        <v>옛 벗의 마음 X1</v>
      </c>
      <c r="J1141" s="5" t="s">
        <v>245</v>
      </c>
      <c r="K1141" s="147" t="s">
        <v>745</v>
      </c>
    </row>
    <row r="1142" spans="1:11">
      <c r="A1142" s="147">
        <f>100000+B1142*ID규칙_보상_그룹_단위+C1142*ID규칙_요일_단위+COUNTIFS($B$4:B1142,B1142,$C$4:C1142,C1142)</f>
        <v>103610</v>
      </c>
      <c r="B1142" s="65">
        <v>36</v>
      </c>
      <c r="C1142" s="147">
        <v>0</v>
      </c>
      <c r="D1142" s="147">
        <v>107411</v>
      </c>
      <c r="E1142" s="147">
        <f>COUNTIF($B$4:B1142,B1142)</f>
        <v>10</v>
      </c>
      <c r="F1142" s="147">
        <v>1</v>
      </c>
      <c r="G1142" s="147">
        <v>140</v>
      </c>
      <c r="H1142" s="147">
        <v>250</v>
      </c>
      <c r="I1142" s="59" t="str">
        <f>IFERROR(VLOOKUP(D1142,ITEM!A:B,2,0)&amp;" X"&amp;F1142,"아이템값 없음")</f>
        <v>귀향의 깃털 X1</v>
      </c>
      <c r="J1142" s="5" t="s">
        <v>245</v>
      </c>
      <c r="K1142" s="147" t="s">
        <v>745</v>
      </c>
    </row>
    <row r="1143" spans="1:11">
      <c r="A1143" s="147">
        <f>100000+B1143*ID규칙_보상_그룹_단위+C1143*ID규칙_요일_단위+COUNTIFS($B$4:B1143,B1143,$C$4:C1143,C1143)</f>
        <v>103611</v>
      </c>
      <c r="B1143" s="65">
        <v>36</v>
      </c>
      <c r="C1143" s="147">
        <v>0</v>
      </c>
      <c r="D1143" s="147">
        <v>108411</v>
      </c>
      <c r="E1143" s="147">
        <f>COUNTIF($B$4:B1143,B1143)</f>
        <v>11</v>
      </c>
      <c r="F1143" s="147">
        <v>1</v>
      </c>
      <c r="G1143" s="147">
        <v>140</v>
      </c>
      <c r="H1143" s="147">
        <v>250</v>
      </c>
      <c r="I1143" s="59" t="str">
        <f>IFERROR(VLOOKUP(D1143,ITEM!A:B,2,0)&amp;" X"&amp;F1143,"아이템값 없음")</f>
        <v>빛을 좇는 돌 X1</v>
      </c>
      <c r="J1143" s="5" t="s">
        <v>245</v>
      </c>
      <c r="K1143" s="147" t="s">
        <v>745</v>
      </c>
    </row>
    <row r="1144" spans="1:11">
      <c r="A1144" s="147">
        <f>100000+B1144*ID규칙_보상_그룹_단위+C1144*ID규칙_요일_단위+COUNTIFS($B$4:B1144,B1144,$C$4:C1144,C1144)</f>
        <v>103612</v>
      </c>
      <c r="B1144" s="65">
        <v>36</v>
      </c>
      <c r="C1144" s="147">
        <v>0</v>
      </c>
      <c r="D1144" s="147">
        <v>109411</v>
      </c>
      <c r="E1144" s="147">
        <f>COUNTIF($B$4:B1144,B1144)</f>
        <v>12</v>
      </c>
      <c r="F1144" s="147">
        <v>1</v>
      </c>
      <c r="G1144" s="147">
        <v>140</v>
      </c>
      <c r="H1144" s="147">
        <v>250</v>
      </c>
      <c r="I1144" s="59" t="str">
        <f>IFERROR(VLOOKUP(D1144,ITEM!A:B,2,0)&amp;" X"&amp;F1144,"아이템값 없음")</f>
        <v>이국의 술잔 X1</v>
      </c>
      <c r="J1144" s="5" t="s">
        <v>245</v>
      </c>
      <c r="K1144" s="147" t="s">
        <v>745</v>
      </c>
    </row>
    <row r="1145" spans="1:11">
      <c r="A1145" s="147">
        <f>100000+B1145*ID규칙_보상_그룹_단위+C1145*ID규칙_요일_단위+COUNTIFS($B$4:B1145,B1145,$C$4:C1145,C1145)</f>
        <v>103613</v>
      </c>
      <c r="B1145" s="65">
        <v>36</v>
      </c>
      <c r="C1145" s="147">
        <v>0</v>
      </c>
      <c r="D1145" s="147">
        <v>110411</v>
      </c>
      <c r="E1145" s="147">
        <f>COUNTIF($B$4:B1145,B1145)</f>
        <v>13</v>
      </c>
      <c r="F1145" s="147">
        <v>1</v>
      </c>
      <c r="G1145" s="147">
        <v>140</v>
      </c>
      <c r="H1145" s="147">
        <v>250</v>
      </c>
      <c r="I1145" s="59" t="str">
        <f>IFERROR(VLOOKUP(D1145,ITEM!A:B,2,0)&amp;" X"&amp;F1145,"아이템값 없음")</f>
        <v>이별의 모자 X1</v>
      </c>
      <c r="J1145" s="5" t="s">
        <v>245</v>
      </c>
      <c r="K1145" s="147" t="s">
        <v>745</v>
      </c>
    </row>
    <row r="1146" spans="1:11">
      <c r="A1146" s="147">
        <f>100000+B1146*ID규칙_보상_그룹_단위+C1146*ID규칙_요일_단위+COUNTIFS($B$4:B1146,B1146,$C$4:C1146,C1146)</f>
        <v>103614</v>
      </c>
      <c r="B1146" s="65">
        <v>36</v>
      </c>
      <c r="C1146" s="147">
        <v>0</v>
      </c>
      <c r="D1146" s="147">
        <v>106312</v>
      </c>
      <c r="E1146" s="147">
        <f>COUNTIF($B$4:B1146,B1146)</f>
        <v>14</v>
      </c>
      <c r="F1146" s="147">
        <v>1</v>
      </c>
      <c r="G1146" s="147">
        <v>140</v>
      </c>
      <c r="H1146" s="147">
        <v>250</v>
      </c>
      <c r="I1146" s="59" t="str">
        <f>IFERROR(VLOOKUP(D1146,ITEM!A:B,2,0)&amp;" X"&amp;F1146,"아이템값 없음")</f>
        <v>기적의 꽃 X1</v>
      </c>
      <c r="J1146" s="5" t="s">
        <v>245</v>
      </c>
      <c r="K1146" s="147" t="s">
        <v>745</v>
      </c>
    </row>
    <row r="1147" spans="1:11">
      <c r="A1147" s="147">
        <f>100000+B1147*ID규칙_보상_그룹_단위+C1147*ID규칙_요일_단위+COUNTIFS($B$4:B1147,B1147,$C$4:C1147,C1147)</f>
        <v>103615</v>
      </c>
      <c r="B1147" s="65">
        <v>36</v>
      </c>
      <c r="C1147" s="147">
        <v>0</v>
      </c>
      <c r="D1147" s="147">
        <v>107312</v>
      </c>
      <c r="E1147" s="147">
        <f>COUNTIF($B$4:B1147,B1147)</f>
        <v>15</v>
      </c>
      <c r="F1147" s="147">
        <v>1</v>
      </c>
      <c r="G1147" s="147">
        <v>140</v>
      </c>
      <c r="H1147" s="147">
        <v>250</v>
      </c>
      <c r="I1147" s="59" t="str">
        <f>IFERROR(VLOOKUP(D1147,ITEM!A:B,2,0)&amp;" X"&amp;F1147,"아이템값 없음")</f>
        <v>기적의 깃털 X1</v>
      </c>
      <c r="J1147" s="5" t="s">
        <v>245</v>
      </c>
      <c r="K1147" s="147" t="s">
        <v>745</v>
      </c>
    </row>
    <row r="1148" spans="1:11">
      <c r="A1148" s="147">
        <f>100000+B1148*ID규칙_보상_그룹_단위+C1148*ID규칙_요일_단위+COUNTIFS($B$4:B1148,B1148,$C$4:C1148,C1148)</f>
        <v>103616</v>
      </c>
      <c r="B1148" s="65">
        <v>36</v>
      </c>
      <c r="C1148" s="147">
        <v>0</v>
      </c>
      <c r="D1148" s="147">
        <v>108312</v>
      </c>
      <c r="E1148" s="147">
        <f>COUNTIF($B$4:B1148,B1148)</f>
        <v>16</v>
      </c>
      <c r="F1148" s="147">
        <v>1</v>
      </c>
      <c r="G1148" s="147">
        <v>140</v>
      </c>
      <c r="H1148" s="147">
        <v>250</v>
      </c>
      <c r="I1148" s="59" t="str">
        <f>IFERROR(VLOOKUP(D1148,ITEM!A:B,2,0)&amp;" X"&amp;F1148,"아이템값 없음")</f>
        <v>기적의 모래 X1</v>
      </c>
      <c r="J1148" s="5" t="s">
        <v>245</v>
      </c>
      <c r="K1148" s="147" t="s">
        <v>745</v>
      </c>
    </row>
    <row r="1149" spans="1:11">
      <c r="A1149" s="147">
        <f>100000+B1149*ID규칙_보상_그룹_단위+C1149*ID규칙_요일_단위+COUNTIFS($B$4:B1149,B1149,$C$4:C1149,C1149)</f>
        <v>103617</v>
      </c>
      <c r="B1149" s="65">
        <v>36</v>
      </c>
      <c r="C1149" s="147">
        <v>0</v>
      </c>
      <c r="D1149" s="147">
        <v>109312</v>
      </c>
      <c r="E1149" s="147">
        <f>COUNTIF($B$4:B1149,B1149)</f>
        <v>17</v>
      </c>
      <c r="F1149" s="147">
        <v>1</v>
      </c>
      <c r="G1149" s="147">
        <v>140</v>
      </c>
      <c r="H1149" s="147">
        <v>250</v>
      </c>
      <c r="I1149" s="59" t="str">
        <f>IFERROR(VLOOKUP(D1149,ITEM!A:B,2,0)&amp;" X"&amp;F1149,"아이템값 없음")</f>
        <v>기적의 잔 X1</v>
      </c>
      <c r="J1149" s="5" t="s">
        <v>245</v>
      </c>
      <c r="K1149" s="147" t="s">
        <v>745</v>
      </c>
    </row>
    <row r="1150" spans="1:11">
      <c r="A1150" s="147">
        <f>100000+B1150*ID규칙_보상_그룹_단위+C1150*ID규칙_요일_단위+COUNTIFS($B$4:B1150,B1150,$C$4:C1150,C1150)</f>
        <v>103618</v>
      </c>
      <c r="B1150" s="65">
        <v>36</v>
      </c>
      <c r="C1150" s="147">
        <v>0</v>
      </c>
      <c r="D1150" s="147">
        <v>110312</v>
      </c>
      <c r="E1150" s="147">
        <f>COUNTIF($B$4:B1150,B1150)</f>
        <v>18</v>
      </c>
      <c r="F1150" s="147">
        <v>1</v>
      </c>
      <c r="G1150" s="147">
        <v>140</v>
      </c>
      <c r="H1150" s="147">
        <v>250</v>
      </c>
      <c r="I1150" s="59" t="str">
        <f>IFERROR(VLOOKUP(D1150,ITEM!A:B,2,0)&amp;" X"&amp;F1150,"아이템값 없음")</f>
        <v>기적의 귀걸이 X1</v>
      </c>
      <c r="J1150" s="5" t="s">
        <v>245</v>
      </c>
      <c r="K1150" s="147" t="s">
        <v>745</v>
      </c>
    </row>
    <row r="1151" spans="1:11">
      <c r="A1151" s="147">
        <f>100000+B1151*ID규칙_보상_그룹_단위+C1151*ID규칙_요일_단위+COUNTIFS($B$4:B1151,B1151,$C$4:C1151,C1151)</f>
        <v>103619</v>
      </c>
      <c r="B1151" s="65">
        <v>36</v>
      </c>
      <c r="C1151" s="147">
        <v>0</v>
      </c>
      <c r="D1151" s="147">
        <v>106413</v>
      </c>
      <c r="E1151" s="147">
        <f>COUNTIF($B$4:B1151,B1151)</f>
        <v>19</v>
      </c>
      <c r="F1151" s="147">
        <v>1</v>
      </c>
      <c r="G1151" s="147">
        <v>140</v>
      </c>
      <c r="H1151" s="147">
        <v>250</v>
      </c>
      <c r="I1151" s="59" t="str">
        <f>IFERROR(VLOOKUP(D1151,ITEM!A:B,2,0)&amp;" X"&amp;F1151,"아이템값 없음")</f>
        <v>기적의 꽃 X1</v>
      </c>
      <c r="J1151" s="5" t="s">
        <v>245</v>
      </c>
      <c r="K1151" s="147" t="s">
        <v>745</v>
      </c>
    </row>
    <row r="1152" spans="1:11">
      <c r="A1152" s="147">
        <f>100000+B1152*ID규칙_보상_그룹_단위+C1152*ID규칙_요일_단위+COUNTIFS($B$4:B1152,B1152,$C$4:C1152,C1152)</f>
        <v>103620</v>
      </c>
      <c r="B1152" s="65">
        <v>36</v>
      </c>
      <c r="C1152" s="147">
        <v>0</v>
      </c>
      <c r="D1152" s="147">
        <v>107413</v>
      </c>
      <c r="E1152" s="147">
        <f>COUNTIF($B$4:B1152,B1152)</f>
        <v>20</v>
      </c>
      <c r="F1152" s="147">
        <v>1</v>
      </c>
      <c r="G1152" s="147">
        <v>140</v>
      </c>
      <c r="H1152" s="147">
        <v>250</v>
      </c>
      <c r="I1152" s="59" t="str">
        <f>IFERROR(VLOOKUP(D1152,ITEM!A:B,2,0)&amp;" X"&amp;F1152,"아이템값 없음")</f>
        <v>기적의 깃털 X1</v>
      </c>
      <c r="J1152" s="5" t="s">
        <v>245</v>
      </c>
      <c r="K1152" s="147" t="s">
        <v>745</v>
      </c>
    </row>
    <row r="1153" spans="1:11">
      <c r="A1153" s="147">
        <f>100000+B1153*ID규칙_보상_그룹_단위+C1153*ID규칙_요일_단위+COUNTIFS($B$4:B1153,B1153,$C$4:C1153,C1153)</f>
        <v>103621</v>
      </c>
      <c r="B1153" s="65">
        <v>36</v>
      </c>
      <c r="C1153" s="147">
        <v>0</v>
      </c>
      <c r="D1153" s="147">
        <v>108413</v>
      </c>
      <c r="E1153" s="147">
        <f>COUNTIF($B$4:B1153,B1153)</f>
        <v>21</v>
      </c>
      <c r="F1153" s="147">
        <v>1</v>
      </c>
      <c r="G1153" s="147">
        <v>140</v>
      </c>
      <c r="H1153" s="147">
        <v>250</v>
      </c>
      <c r="I1153" s="59" t="str">
        <f>IFERROR(VLOOKUP(D1153,ITEM!A:B,2,0)&amp;" X"&amp;F1153,"아이템값 없음")</f>
        <v>기적의 모래 X1</v>
      </c>
      <c r="J1153" s="5" t="s">
        <v>245</v>
      </c>
      <c r="K1153" s="147" t="s">
        <v>745</v>
      </c>
    </row>
    <row r="1154" spans="1:11">
      <c r="A1154" s="147">
        <f>100000+B1154*ID규칙_보상_그룹_단위+C1154*ID규칙_요일_단위+COUNTIFS($B$4:B1154,B1154,$C$4:C1154,C1154)</f>
        <v>103622</v>
      </c>
      <c r="B1154" s="65">
        <v>36</v>
      </c>
      <c r="C1154" s="147">
        <v>0</v>
      </c>
      <c r="D1154" s="147">
        <v>109413</v>
      </c>
      <c r="E1154" s="147">
        <f>COUNTIF($B$4:B1154,B1154)</f>
        <v>22</v>
      </c>
      <c r="F1154" s="147">
        <v>1</v>
      </c>
      <c r="G1154" s="147">
        <v>140</v>
      </c>
      <c r="H1154" s="147">
        <v>250</v>
      </c>
      <c r="I1154" s="59" t="str">
        <f>IFERROR(VLOOKUP(D1154,ITEM!A:B,2,0)&amp;" X"&amp;F1154,"아이템값 없음")</f>
        <v>기적의 잔 X1</v>
      </c>
      <c r="J1154" s="5" t="s">
        <v>245</v>
      </c>
      <c r="K1154" s="147" t="s">
        <v>745</v>
      </c>
    </row>
    <row r="1155" spans="1:11">
      <c r="A1155" s="147">
        <f>100000+B1155*ID규칙_보상_그룹_단위+C1155*ID규칙_요일_단위+COUNTIFS($B$4:B1155,B1155,$C$4:C1155,C1155)</f>
        <v>103623</v>
      </c>
      <c r="B1155" s="65">
        <v>36</v>
      </c>
      <c r="C1155" s="147">
        <v>0</v>
      </c>
      <c r="D1155" s="147">
        <v>110413</v>
      </c>
      <c r="E1155" s="147">
        <f>COUNTIF($B$4:B1155,B1155)</f>
        <v>23</v>
      </c>
      <c r="F1155" s="147">
        <v>1</v>
      </c>
      <c r="G1155" s="147">
        <v>140</v>
      </c>
      <c r="H1155" s="147">
        <v>250</v>
      </c>
      <c r="I1155" s="59" t="str">
        <f>IFERROR(VLOOKUP(D1155,ITEM!A:B,2,0)&amp;" X"&amp;F1155,"아이템값 없음")</f>
        <v>기적의 귀걸이 X1</v>
      </c>
      <c r="J1155" s="5" t="s">
        <v>245</v>
      </c>
      <c r="K1155" s="147" t="s">
        <v>745</v>
      </c>
    </row>
    <row r="1156" spans="1:11">
      <c r="A1156" s="147">
        <f>100000+B1156*ID규칙_보상_그룹_단위+C1156*ID규칙_요일_단위+COUNTIFS($B$4:B1156,B1156,$C$4:C1156,C1156)</f>
        <v>103624</v>
      </c>
      <c r="B1156" s="65">
        <v>36</v>
      </c>
      <c r="C1156" s="147">
        <v>0</v>
      </c>
      <c r="D1156" s="147">
        <v>106462</v>
      </c>
      <c r="E1156" s="147">
        <f>COUNTIF($B$4:B1156,B1156)</f>
        <v>24</v>
      </c>
      <c r="F1156" s="147">
        <v>1</v>
      </c>
      <c r="G1156" s="147">
        <v>140</v>
      </c>
      <c r="H1156" s="147">
        <v>250</v>
      </c>
      <c r="I1156" s="59" t="str">
        <f>IFERROR(VLOOKUP(D1156,ITEM!A:B,2,0)&amp;" X"&amp;F1156,"아이템값 없음")</f>
        <v>속박의 꽃 X1</v>
      </c>
      <c r="J1156" s="5" t="s">
        <v>245</v>
      </c>
      <c r="K1156" s="147" t="s">
        <v>745</v>
      </c>
    </row>
    <row r="1157" spans="1:11">
      <c r="A1157" s="147">
        <f>100000+B1157*ID규칙_보상_그룹_단위+C1157*ID규칙_요일_단위+COUNTIFS($B$4:B1157,B1157,$C$4:C1157,C1157)</f>
        <v>103625</v>
      </c>
      <c r="B1157" s="65">
        <v>36</v>
      </c>
      <c r="C1157" s="147">
        <v>0</v>
      </c>
      <c r="D1157" s="147">
        <v>107462</v>
      </c>
      <c r="E1157" s="147">
        <f>COUNTIF($B$4:B1157,B1157)</f>
        <v>25</v>
      </c>
      <c r="F1157" s="147">
        <v>1</v>
      </c>
      <c r="G1157" s="147">
        <v>140</v>
      </c>
      <c r="H1157" s="147">
        <v>250</v>
      </c>
      <c r="I1157" s="59" t="str">
        <f>IFERROR(VLOOKUP(D1157,ITEM!A:B,2,0)&amp;" X"&amp;F1157,"아이템값 없음")</f>
        <v>회상의 화살 X1</v>
      </c>
      <c r="J1157" s="5" t="s">
        <v>245</v>
      </c>
      <c r="K1157" s="147" t="s">
        <v>745</v>
      </c>
    </row>
    <row r="1158" spans="1:11">
      <c r="A1158" s="147">
        <f>100000+B1158*ID규칙_보상_그룹_단위+C1158*ID규칙_요일_단위+COUNTIFS($B$4:B1158,B1158,$C$4:C1158,C1158)</f>
        <v>103626</v>
      </c>
      <c r="B1158" s="65">
        <v>36</v>
      </c>
      <c r="C1158" s="147">
        <v>0</v>
      </c>
      <c r="D1158" s="147">
        <v>108462</v>
      </c>
      <c r="E1158" s="147">
        <f>COUNTIF($B$4:B1158,B1158)</f>
        <v>26</v>
      </c>
      <c r="F1158" s="147">
        <v>1</v>
      </c>
      <c r="G1158" s="147">
        <v>140</v>
      </c>
      <c r="H1158" s="147">
        <v>250</v>
      </c>
      <c r="I1158" s="59" t="str">
        <f>IFERROR(VLOOKUP(D1158,ITEM!A:B,2,0)&amp;" X"&amp;F1158,"아이템값 없음")</f>
        <v>아침 이슬의 시간 X1</v>
      </c>
      <c r="J1158" s="5" t="s">
        <v>245</v>
      </c>
      <c r="K1158" s="147" t="s">
        <v>745</v>
      </c>
    </row>
    <row r="1159" spans="1:11">
      <c r="A1159" s="147">
        <f>100000+B1159*ID규칙_보상_그룹_단위+C1159*ID규칙_요일_단위+COUNTIFS($B$4:B1159,B1159,$C$4:C1159,C1159)</f>
        <v>103627</v>
      </c>
      <c r="B1159" s="65">
        <v>36</v>
      </c>
      <c r="C1159" s="147">
        <v>0</v>
      </c>
      <c r="D1159" s="147">
        <v>109462</v>
      </c>
      <c r="E1159" s="147">
        <f>COUNTIF($B$4:B1159,B1159)</f>
        <v>27</v>
      </c>
      <c r="F1159" s="147">
        <v>1</v>
      </c>
      <c r="G1159" s="147">
        <v>140</v>
      </c>
      <c r="H1159" s="147">
        <v>250</v>
      </c>
      <c r="I1159" s="59" t="str">
        <f>IFERROR(VLOOKUP(D1159,ITEM!A:B,2,0)&amp;" X"&amp;F1159,"아이템값 없음")</f>
        <v>기도하는 마음 X1</v>
      </c>
      <c r="J1159" s="5" t="s">
        <v>245</v>
      </c>
      <c r="K1159" s="147" t="s">
        <v>745</v>
      </c>
    </row>
    <row r="1160" spans="1:11">
      <c r="A1160" s="147">
        <f>100000+B1160*ID규칙_보상_그룹_단위+C1160*ID규칙_요일_단위+COUNTIFS($B$4:B1160,B1160,$C$4:C1160,C1160)</f>
        <v>103628</v>
      </c>
      <c r="B1160" s="65">
        <v>36</v>
      </c>
      <c r="C1160" s="147">
        <v>0</v>
      </c>
      <c r="D1160" s="147">
        <v>110470</v>
      </c>
      <c r="E1160" s="147">
        <f>COUNTIF($B$4:B1160,B1160)</f>
        <v>28</v>
      </c>
      <c r="F1160" s="147">
        <v>1</v>
      </c>
      <c r="G1160" s="147">
        <v>140</v>
      </c>
      <c r="H1160" s="147">
        <v>250</v>
      </c>
      <c r="I1160" s="59" t="str">
        <f>IFERROR(VLOOKUP(D1160,ITEM!A:B,2,0)&amp;" X"&amp;F1160,"아이템값 없음")</f>
        <v>무상의 가면 X1</v>
      </c>
      <c r="J1160" s="5" t="s">
        <v>245</v>
      </c>
      <c r="K1160" s="147" t="s">
        <v>745</v>
      </c>
    </row>
    <row r="1161" spans="1:11">
      <c r="A1161" s="147">
        <f>100000+B1161*ID규칙_보상_그룹_단위+C1161*ID규칙_요일_단위+COUNTIFS($B$4:B1161,B1161,$C$4:C1161,C1161)</f>
        <v>103629</v>
      </c>
      <c r="B1161" s="65">
        <v>36</v>
      </c>
      <c r="C1161" s="147">
        <v>0</v>
      </c>
      <c r="D1161" s="147">
        <v>106563</v>
      </c>
      <c r="E1161" s="147">
        <f>COUNTIF($B$4:B1161,B1161)</f>
        <v>29</v>
      </c>
      <c r="F1161" s="147">
        <v>1</v>
      </c>
      <c r="G1161" s="147">
        <v>140</v>
      </c>
      <c r="H1161" s="147">
        <v>250</v>
      </c>
      <c r="I1161" s="59" t="str">
        <f>IFERROR(VLOOKUP(D1161,ITEM!A:B,2,0)&amp;" X"&amp;F1161,"아이템값 없음")</f>
        <v>속박의 꽃 X1</v>
      </c>
      <c r="J1161" s="5" t="s">
        <v>245</v>
      </c>
      <c r="K1161" s="147" t="s">
        <v>745</v>
      </c>
    </row>
    <row r="1162" spans="1:11">
      <c r="A1162" s="147">
        <f>100000+B1162*ID규칙_보상_그룹_단위+C1162*ID규칙_요일_단위+COUNTIFS($B$4:B1162,B1162,$C$4:C1162,C1162)</f>
        <v>103630</v>
      </c>
      <c r="B1162" s="65">
        <v>36</v>
      </c>
      <c r="C1162" s="147">
        <v>0</v>
      </c>
      <c r="D1162" s="147">
        <v>107563</v>
      </c>
      <c r="E1162" s="147">
        <f>COUNTIF($B$4:B1162,B1162)</f>
        <v>30</v>
      </c>
      <c r="F1162" s="147">
        <v>1</v>
      </c>
      <c r="G1162" s="147">
        <v>140</v>
      </c>
      <c r="H1162" s="147">
        <v>250</v>
      </c>
      <c r="I1162" s="59" t="str">
        <f>IFERROR(VLOOKUP(D1162,ITEM!A:B,2,0)&amp;" X"&amp;F1162,"아이템값 없음")</f>
        <v>회상의 화살 X1</v>
      </c>
      <c r="J1162" s="5" t="s">
        <v>245</v>
      </c>
      <c r="K1162" s="147" t="s">
        <v>745</v>
      </c>
    </row>
    <row r="1163" spans="1:11">
      <c r="A1163" s="147">
        <f>100000+B1163*ID규칙_보상_그룹_단위+C1163*ID규칙_요일_단위+COUNTIFS($B$4:B1163,B1163,$C$4:C1163,C1163)</f>
        <v>103631</v>
      </c>
      <c r="B1163" s="65">
        <v>36</v>
      </c>
      <c r="C1163" s="147">
        <v>0</v>
      </c>
      <c r="D1163" s="147">
        <v>108563</v>
      </c>
      <c r="E1163" s="147">
        <f>COUNTIF($B$4:B1163,B1163)</f>
        <v>31</v>
      </c>
      <c r="F1163" s="147">
        <v>1</v>
      </c>
      <c r="G1163" s="147">
        <v>140</v>
      </c>
      <c r="H1163" s="147">
        <v>250</v>
      </c>
      <c r="I1163" s="59" t="str">
        <f>IFERROR(VLOOKUP(D1163,ITEM!A:B,2,0)&amp;" X"&amp;F1163,"아이템값 없음")</f>
        <v>아침 이슬의 시간 X1</v>
      </c>
      <c r="J1163" s="5" t="s">
        <v>245</v>
      </c>
      <c r="K1163" s="147" t="s">
        <v>745</v>
      </c>
    </row>
    <row r="1164" spans="1:11">
      <c r="A1164" s="147">
        <f>100000+B1164*ID규칙_보상_그룹_단위+C1164*ID규칙_요일_단위+COUNTIFS($B$4:B1164,B1164,$C$4:C1164,C1164)</f>
        <v>103632</v>
      </c>
      <c r="B1164" s="65">
        <v>36</v>
      </c>
      <c r="C1164" s="147">
        <v>0</v>
      </c>
      <c r="D1164" s="147">
        <v>109563</v>
      </c>
      <c r="E1164" s="147">
        <f>COUNTIF($B$4:B1164,B1164)</f>
        <v>32</v>
      </c>
      <c r="F1164" s="147">
        <v>1</v>
      </c>
      <c r="G1164" s="147">
        <v>140</v>
      </c>
      <c r="H1164" s="147">
        <v>250</v>
      </c>
      <c r="I1164" s="59" t="str">
        <f>IFERROR(VLOOKUP(D1164,ITEM!A:B,2,0)&amp;" X"&amp;F1164,"아이템값 없음")</f>
        <v>기도하는 마음 X1</v>
      </c>
      <c r="J1164" s="5" t="s">
        <v>245</v>
      </c>
      <c r="K1164" s="147" t="s">
        <v>745</v>
      </c>
    </row>
    <row r="1165" spans="1:11">
      <c r="A1165" s="147">
        <f>100000+B1165*ID규칙_보상_그룹_단위+C1165*ID규칙_요일_단위+COUNTIFS($B$4:B1165,B1165,$C$4:C1165,C1165)</f>
        <v>103633</v>
      </c>
      <c r="B1165" s="65">
        <v>36</v>
      </c>
      <c r="C1165" s="147">
        <v>0</v>
      </c>
      <c r="D1165" s="147">
        <v>110571</v>
      </c>
      <c r="E1165" s="147">
        <f>COUNTIF($B$4:B1165,B1165)</f>
        <v>33</v>
      </c>
      <c r="F1165" s="147">
        <v>1</v>
      </c>
      <c r="G1165" s="147">
        <v>140</v>
      </c>
      <c r="H1165" s="147">
        <v>250</v>
      </c>
      <c r="I1165" s="59" t="str">
        <f>IFERROR(VLOOKUP(D1165,ITEM!A:B,2,0)&amp;" X"&amp;F1165,"아이템값 없음")</f>
        <v>무상의 가면 X1</v>
      </c>
      <c r="J1165" s="5" t="s">
        <v>245</v>
      </c>
      <c r="K1165" s="147" t="s">
        <v>745</v>
      </c>
    </row>
    <row r="1166" spans="1:11">
      <c r="A1166" s="147">
        <f>100000+B1166*ID규칙_보상_그룹_단위+C1166*ID규칙_요일_단위+COUNTIFS($B$4:B1166,B1166,$C$4:C1166,C1166)</f>
        <v>103634</v>
      </c>
      <c r="B1166" s="65">
        <v>36</v>
      </c>
      <c r="C1166" s="147">
        <v>0</v>
      </c>
      <c r="D1166" s="147">
        <v>106464</v>
      </c>
      <c r="E1166" s="147">
        <f>COUNTIF($B$4:B1166,B1166)</f>
        <v>34</v>
      </c>
      <c r="F1166" s="147">
        <v>1</v>
      </c>
      <c r="G1166" s="147">
        <v>140</v>
      </c>
      <c r="H1166" s="147">
        <v>250</v>
      </c>
      <c r="I1166" s="59" t="str">
        <f>IFERROR(VLOOKUP(D1166,ITEM!A:B,2,0)&amp;" X"&amp;F1166,"아이템값 없음")</f>
        <v>위엄의 날밑 X1</v>
      </c>
      <c r="J1166" s="5" t="s">
        <v>245</v>
      </c>
      <c r="K1166" s="147" t="s">
        <v>745</v>
      </c>
    </row>
    <row r="1167" spans="1:11">
      <c r="A1167" s="147">
        <f>100000+B1167*ID규칙_보상_그룹_단위+C1167*ID규칙_요일_단위+COUNTIFS($B$4:B1167,B1167,$C$4:C1167,C1167)</f>
        <v>103635</v>
      </c>
      <c r="B1167" s="65">
        <v>36</v>
      </c>
      <c r="C1167" s="147">
        <v>0</v>
      </c>
      <c r="D1167" s="147">
        <v>107464</v>
      </c>
      <c r="E1167" s="147">
        <f>COUNTIF($B$4:B1167,B1167)</f>
        <v>35</v>
      </c>
      <c r="F1167" s="147">
        <v>1</v>
      </c>
      <c r="G1167" s="147">
        <v>140</v>
      </c>
      <c r="H1167" s="147">
        <v>250</v>
      </c>
      <c r="I1167" s="59" t="str">
        <f>IFERROR(VLOOKUP(D1167,ITEM!A:B,2,0)&amp;" X"&amp;F1167,"아이템값 없음")</f>
        <v>떨어진 깃털 X1</v>
      </c>
      <c r="J1167" s="5" t="s">
        <v>245</v>
      </c>
      <c r="K1167" s="147" t="s">
        <v>745</v>
      </c>
    </row>
    <row r="1168" spans="1:11">
      <c r="A1168" s="147">
        <f>100000+B1168*ID규칙_보상_그룹_단위+C1168*ID규칙_요일_단위+COUNTIFS($B$4:B1168,B1168,$C$4:C1168,C1168)</f>
        <v>103636</v>
      </c>
      <c r="B1168" s="65">
        <v>36</v>
      </c>
      <c r="C1168" s="147">
        <v>0</v>
      </c>
      <c r="D1168" s="147">
        <v>108464</v>
      </c>
      <c r="E1168" s="147">
        <f>COUNTIF($B$4:B1168,B1168)</f>
        <v>36</v>
      </c>
      <c r="F1168" s="147">
        <v>1</v>
      </c>
      <c r="G1168" s="147">
        <v>140</v>
      </c>
      <c r="H1168" s="147">
        <v>250</v>
      </c>
      <c r="I1168" s="59" t="str">
        <f>IFERROR(VLOOKUP(D1168,ITEM!A:B,2,0)&amp;" X"&amp;F1168,"아이템값 없음")</f>
        <v>뇌운의 함 X1</v>
      </c>
      <c r="J1168" s="5" t="s">
        <v>245</v>
      </c>
      <c r="K1168" s="147" t="s">
        <v>745</v>
      </c>
    </row>
    <row r="1169" spans="1:11">
      <c r="A1169" s="147">
        <f>100000+B1169*ID규칙_보상_그룹_단위+C1169*ID규칙_요일_단위+COUNTIFS($B$4:B1169,B1169,$C$4:C1169,C1169)</f>
        <v>103637</v>
      </c>
      <c r="B1169" s="65">
        <v>36</v>
      </c>
      <c r="C1169" s="147">
        <v>0</v>
      </c>
      <c r="D1169" s="147">
        <v>109464</v>
      </c>
      <c r="E1169" s="147">
        <f>COUNTIF($B$4:B1169,B1169)</f>
        <v>37</v>
      </c>
      <c r="F1169" s="147">
        <v>1</v>
      </c>
      <c r="G1169" s="147">
        <v>140</v>
      </c>
      <c r="H1169" s="147">
        <v>250</v>
      </c>
      <c r="I1169" s="59" t="str">
        <f>IFERROR(VLOOKUP(D1169,ITEM!A:B,2,0)&amp;" X"&amp;F1169,"아이템값 없음")</f>
        <v>진홍의 주전자 X1</v>
      </c>
      <c r="J1169" s="5" t="s">
        <v>245</v>
      </c>
      <c r="K1169" s="147" t="s">
        <v>745</v>
      </c>
    </row>
    <row r="1170" spans="1:11">
      <c r="A1170" s="147">
        <f>100000+B1170*ID규칙_보상_그룹_단위+C1170*ID규칙_요일_단위+COUNTIFS($B$4:B1170,B1170,$C$4:C1170,C1170)</f>
        <v>103638</v>
      </c>
      <c r="B1170" s="65">
        <v>36</v>
      </c>
      <c r="C1170" s="147">
        <v>0</v>
      </c>
      <c r="D1170" s="147">
        <v>110472</v>
      </c>
      <c r="E1170" s="147">
        <f>COUNTIF($B$4:B1170,B1170)</f>
        <v>38</v>
      </c>
      <c r="F1170" s="147">
        <v>1</v>
      </c>
      <c r="G1170" s="147">
        <v>140</v>
      </c>
      <c r="H1170" s="147">
        <v>250</v>
      </c>
      <c r="I1170" s="59" t="str">
        <f>IFERROR(VLOOKUP(D1170,ITEM!A:B,2,0)&amp;" X"&amp;F1170,"아이템값 없음")</f>
        <v>화려한 투구 X1</v>
      </c>
      <c r="J1170" s="5" t="s">
        <v>245</v>
      </c>
      <c r="K1170" s="147" t="s">
        <v>745</v>
      </c>
    </row>
    <row r="1171" spans="1:11">
      <c r="A1171" s="147">
        <f>100000+B1171*ID규칙_보상_그룹_단위+C1171*ID규칙_요일_단위+COUNTIFS($B$4:B1171,B1171,$C$4:C1171,C1171)</f>
        <v>103639</v>
      </c>
      <c r="B1171" s="65">
        <v>36</v>
      </c>
      <c r="C1171" s="147">
        <v>0</v>
      </c>
      <c r="D1171" s="147">
        <v>106565</v>
      </c>
      <c r="E1171" s="147">
        <f>COUNTIF($B$4:B1171,B1171)</f>
        <v>39</v>
      </c>
      <c r="F1171" s="147">
        <v>1</v>
      </c>
      <c r="G1171" s="147">
        <v>140</v>
      </c>
      <c r="H1171" s="147">
        <v>250</v>
      </c>
      <c r="I1171" s="59" t="str">
        <f>IFERROR(VLOOKUP(D1171,ITEM!A:B,2,0)&amp;" X"&amp;F1171,"아이템값 없음")</f>
        <v>위엄의 날밑 X1</v>
      </c>
      <c r="J1171" s="5" t="s">
        <v>245</v>
      </c>
      <c r="K1171" s="147" t="s">
        <v>745</v>
      </c>
    </row>
    <row r="1172" spans="1:11">
      <c r="A1172" s="147">
        <f>100000+B1172*ID규칙_보상_그룹_단위+C1172*ID규칙_요일_단위+COUNTIFS($B$4:B1172,B1172,$C$4:C1172,C1172)</f>
        <v>103640</v>
      </c>
      <c r="B1172" s="65">
        <v>36</v>
      </c>
      <c r="C1172" s="147">
        <v>0</v>
      </c>
      <c r="D1172" s="147">
        <v>107565</v>
      </c>
      <c r="E1172" s="147">
        <f>COUNTIF($B$4:B1172,B1172)</f>
        <v>40</v>
      </c>
      <c r="F1172" s="147">
        <v>1</v>
      </c>
      <c r="G1172" s="147">
        <v>140</v>
      </c>
      <c r="H1172" s="147">
        <v>250</v>
      </c>
      <c r="I1172" s="59" t="str">
        <f>IFERROR(VLOOKUP(D1172,ITEM!A:B,2,0)&amp;" X"&amp;F1172,"아이템값 없음")</f>
        <v>떨어진 깃털 X1</v>
      </c>
      <c r="J1172" s="5" t="s">
        <v>245</v>
      </c>
      <c r="K1172" s="147" t="s">
        <v>745</v>
      </c>
    </row>
    <row r="1173" spans="1:11">
      <c r="A1173" s="147">
        <f>100000+B1173*ID규칙_보상_그룹_단위+C1173*ID규칙_요일_단위+COUNTIFS($B$4:B1173,B1173,$C$4:C1173,C1173)</f>
        <v>103641</v>
      </c>
      <c r="B1173" s="65">
        <v>36</v>
      </c>
      <c r="C1173" s="147">
        <v>0</v>
      </c>
      <c r="D1173" s="147">
        <v>108565</v>
      </c>
      <c r="E1173" s="147">
        <f>COUNTIF($B$4:B1173,B1173)</f>
        <v>41</v>
      </c>
      <c r="F1173" s="147">
        <v>1</v>
      </c>
      <c r="G1173" s="147">
        <v>140</v>
      </c>
      <c r="H1173" s="147">
        <v>250</v>
      </c>
      <c r="I1173" s="59" t="str">
        <f>IFERROR(VLOOKUP(D1173,ITEM!A:B,2,0)&amp;" X"&amp;F1173,"아이템값 없음")</f>
        <v>뇌운의 함 X1</v>
      </c>
      <c r="J1173" s="5" t="s">
        <v>245</v>
      </c>
      <c r="K1173" s="147" t="s">
        <v>745</v>
      </c>
    </row>
    <row r="1174" spans="1:11">
      <c r="A1174" s="147">
        <f>100000+B1174*ID규칙_보상_그룹_단위+C1174*ID규칙_요일_단위+COUNTIFS($B$4:B1174,B1174,$C$4:C1174,C1174)</f>
        <v>103642</v>
      </c>
      <c r="B1174" s="65">
        <v>36</v>
      </c>
      <c r="C1174" s="147">
        <v>0</v>
      </c>
      <c r="D1174" s="147">
        <v>109565</v>
      </c>
      <c r="E1174" s="147">
        <f>COUNTIF($B$4:B1174,B1174)</f>
        <v>42</v>
      </c>
      <c r="F1174" s="147">
        <v>1</v>
      </c>
      <c r="G1174" s="147">
        <v>140</v>
      </c>
      <c r="H1174" s="147">
        <v>250</v>
      </c>
      <c r="I1174" s="59" t="str">
        <f>IFERROR(VLOOKUP(D1174,ITEM!A:B,2,0)&amp;" X"&amp;F1174,"아이템값 없음")</f>
        <v>진홍의 주전자 X1</v>
      </c>
      <c r="J1174" s="5" t="s">
        <v>245</v>
      </c>
      <c r="K1174" s="147" t="s">
        <v>745</v>
      </c>
    </row>
    <row r="1175" spans="1:11">
      <c r="A1175" s="147">
        <f>100000+B1175*ID규칙_보상_그룹_단위+C1175*ID규칙_요일_단위+COUNTIFS($B$4:B1175,B1175,$C$4:C1175,C1175)</f>
        <v>103643</v>
      </c>
      <c r="B1175" s="65">
        <v>36</v>
      </c>
      <c r="C1175" s="147">
        <v>0</v>
      </c>
      <c r="D1175" s="147">
        <v>110573</v>
      </c>
      <c r="E1175" s="147">
        <f>COUNTIF($B$4:B1175,B1175)</f>
        <v>43</v>
      </c>
      <c r="F1175" s="147">
        <v>1</v>
      </c>
      <c r="G1175" s="147">
        <v>140</v>
      </c>
      <c r="H1175" s="147">
        <v>250</v>
      </c>
      <c r="I1175" s="59" t="str">
        <f>IFERROR(VLOOKUP(D1175,ITEM!A:B,2,0)&amp;" X"&amp;F1175,"아이템값 없음")</f>
        <v>화려한 투구 X1</v>
      </c>
      <c r="J1175" s="5" t="s">
        <v>245</v>
      </c>
      <c r="K1175" s="147" t="s">
        <v>745</v>
      </c>
    </row>
    <row r="1176" spans="1:11">
      <c r="A1176" s="147">
        <f>100000+B1176*ID규칙_보상_그룹_단위+C1176*ID규칙_요일_단위+COUNTIFS($B$4:B1176,B1176,$C$4:C1176,C1176)</f>
        <v>103701</v>
      </c>
      <c r="B1176" s="65">
        <v>37</v>
      </c>
      <c r="C1176" s="147">
        <v>0</v>
      </c>
      <c r="D1176" s="147">
        <v>103301</v>
      </c>
      <c r="E1176" s="147">
        <f>COUNTIF($B$4:B1176,B1176)</f>
        <v>1</v>
      </c>
      <c r="F1176" s="147">
        <v>100</v>
      </c>
      <c r="G1176" s="147">
        <v>141</v>
      </c>
      <c r="H1176" s="147">
        <v>10000</v>
      </c>
      <c r="I1176" s="59" t="str">
        <f>IFERROR(VLOOKUP(D1176,ITEM!A:B,2,0)&amp;" X"&amp;F1176,"아이템값 없음")</f>
        <v>모라 X100</v>
      </c>
      <c r="J1176" s="5" t="s">
        <v>246</v>
      </c>
      <c r="K1176" s="147" t="s">
        <v>745</v>
      </c>
    </row>
    <row r="1177" spans="1:11">
      <c r="A1177" s="147">
        <f>100000+B1177*ID규칙_보상_그룹_단위+C1177*ID규칙_요일_단위+COUNTIFS($B$4:B1177,B1177,$C$4:C1177,C1177)</f>
        <v>103702</v>
      </c>
      <c r="B1177" s="65">
        <v>37</v>
      </c>
      <c r="C1177" s="147">
        <v>0</v>
      </c>
      <c r="D1177" s="147">
        <v>102301</v>
      </c>
      <c r="E1177" s="147">
        <f>COUNTIF($B$4:B1177,B1177)</f>
        <v>2</v>
      </c>
      <c r="F1177" s="147">
        <v>2525</v>
      </c>
      <c r="G1177" s="147">
        <v>142</v>
      </c>
      <c r="H1177" s="147">
        <v>10000</v>
      </c>
      <c r="I1177" s="59" t="str">
        <f>IFERROR(VLOOKUP(D1177,ITEM!A:B,2,0)&amp;" X"&amp;F1177,"아이템값 없음")</f>
        <v>모험 경력 X2525</v>
      </c>
      <c r="J1177" s="5" t="s">
        <v>246</v>
      </c>
      <c r="K1177" s="147" t="s">
        <v>745</v>
      </c>
    </row>
    <row r="1178" spans="1:11">
      <c r="A1178" s="147">
        <f>100000+B1178*ID규칙_보상_그룹_단위+C1178*ID규칙_요일_단위+COUNTIFS($B$4:B1178,B1178,$C$4:C1178,C1178)</f>
        <v>103703</v>
      </c>
      <c r="B1178" s="65">
        <v>37</v>
      </c>
      <c r="C1178" s="147">
        <v>0</v>
      </c>
      <c r="D1178" s="147">
        <v>105301</v>
      </c>
      <c r="E1178" s="147">
        <f>COUNTIF($B$4:B1178,B1178)</f>
        <v>3</v>
      </c>
      <c r="F1178" s="147">
        <v>20</v>
      </c>
      <c r="G1178" s="147">
        <v>143</v>
      </c>
      <c r="H1178" s="147">
        <v>10000</v>
      </c>
      <c r="I1178" s="59" t="str">
        <f>IFERROR(VLOOKUP(D1178,ITEM!A:B,2,0)&amp;" X"&amp;F1178,"아이템값 없음")</f>
        <v>호감도 경험치 X20</v>
      </c>
      <c r="J1178" s="5" t="s">
        <v>246</v>
      </c>
      <c r="K1178" s="147" t="s">
        <v>745</v>
      </c>
    </row>
    <row r="1179" spans="1:11">
      <c r="A1179" s="147">
        <f>100000+B1179*ID규칙_보상_그룹_단위+C1179*ID규칙_요일_단위+COUNTIFS($B$4:B1179,B1179,$C$4:C1179,C1179)</f>
        <v>103704</v>
      </c>
      <c r="B1179" s="65">
        <v>37</v>
      </c>
      <c r="C1179" s="147">
        <v>0</v>
      </c>
      <c r="D1179" s="147">
        <v>106310</v>
      </c>
      <c r="E1179" s="147">
        <f>COUNTIF($B$4:B1179,B1179)</f>
        <v>4</v>
      </c>
      <c r="F1179" s="147">
        <v>1</v>
      </c>
      <c r="G1179" s="147">
        <v>144</v>
      </c>
      <c r="H1179" s="147">
        <v>250</v>
      </c>
      <c r="I1179" s="59" t="str">
        <f>IFERROR(VLOOKUP(D1179,ITEM!A:B,2,0)&amp;" X"&amp;F1179,"아이템값 없음")</f>
        <v>옛 벗의 마음 X1</v>
      </c>
      <c r="J1179" s="5" t="s">
        <v>246</v>
      </c>
      <c r="K1179" s="147" t="s">
        <v>745</v>
      </c>
    </row>
    <row r="1180" spans="1:11">
      <c r="A1180" s="147">
        <f>100000+B1180*ID규칙_보상_그룹_단위+C1180*ID규칙_요일_단위+COUNTIFS($B$4:B1180,B1180,$C$4:C1180,C1180)</f>
        <v>103705</v>
      </c>
      <c r="B1180" s="65">
        <v>37</v>
      </c>
      <c r="C1180" s="147">
        <v>0</v>
      </c>
      <c r="D1180" s="147">
        <v>107310</v>
      </c>
      <c r="E1180" s="147">
        <f>COUNTIF($B$4:B1180,B1180)</f>
        <v>5</v>
      </c>
      <c r="F1180" s="147">
        <v>1</v>
      </c>
      <c r="G1180" s="147">
        <v>144</v>
      </c>
      <c r="H1180" s="147">
        <v>250</v>
      </c>
      <c r="I1180" s="59" t="str">
        <f>IFERROR(VLOOKUP(D1180,ITEM!A:B,2,0)&amp;" X"&amp;F1180,"아이템값 없음")</f>
        <v>귀향의 깃털 X1</v>
      </c>
      <c r="J1180" s="5" t="s">
        <v>246</v>
      </c>
      <c r="K1180" s="147" t="s">
        <v>745</v>
      </c>
    </row>
    <row r="1181" spans="1:11">
      <c r="A1181" s="147">
        <f>100000+B1181*ID규칙_보상_그룹_단위+C1181*ID규칙_요일_단위+COUNTIFS($B$4:B1181,B1181,$C$4:C1181,C1181)</f>
        <v>103706</v>
      </c>
      <c r="B1181" s="65">
        <v>37</v>
      </c>
      <c r="C1181" s="147">
        <v>0</v>
      </c>
      <c r="D1181" s="147">
        <v>108310</v>
      </c>
      <c r="E1181" s="147">
        <f>COUNTIF($B$4:B1181,B1181)</f>
        <v>6</v>
      </c>
      <c r="F1181" s="147">
        <v>1</v>
      </c>
      <c r="G1181" s="147">
        <v>144</v>
      </c>
      <c r="H1181" s="147">
        <v>250</v>
      </c>
      <c r="I1181" s="59" t="str">
        <f>IFERROR(VLOOKUP(D1181,ITEM!A:B,2,0)&amp;" X"&amp;F1181,"아이템값 없음")</f>
        <v>빛을 좇는 돌 X1</v>
      </c>
      <c r="J1181" s="5" t="s">
        <v>246</v>
      </c>
      <c r="K1181" s="147" t="s">
        <v>745</v>
      </c>
    </row>
    <row r="1182" spans="1:11">
      <c r="A1182" s="147">
        <f>100000+B1182*ID규칙_보상_그룹_단위+C1182*ID규칙_요일_단위+COUNTIFS($B$4:B1182,B1182,$C$4:C1182,C1182)</f>
        <v>103707</v>
      </c>
      <c r="B1182" s="65">
        <v>37</v>
      </c>
      <c r="C1182" s="147">
        <v>0</v>
      </c>
      <c r="D1182" s="147">
        <v>109310</v>
      </c>
      <c r="E1182" s="147">
        <f>COUNTIF($B$4:B1182,B1182)</f>
        <v>7</v>
      </c>
      <c r="F1182" s="147">
        <v>1</v>
      </c>
      <c r="G1182" s="147">
        <v>144</v>
      </c>
      <c r="H1182" s="147">
        <v>250</v>
      </c>
      <c r="I1182" s="59" t="str">
        <f>IFERROR(VLOOKUP(D1182,ITEM!A:B,2,0)&amp;" X"&amp;F1182,"아이템값 없음")</f>
        <v>이국의 술잔 X1</v>
      </c>
      <c r="J1182" s="5" t="s">
        <v>246</v>
      </c>
      <c r="K1182" s="147" t="s">
        <v>745</v>
      </c>
    </row>
    <row r="1183" spans="1:11">
      <c r="A1183" s="147">
        <f>100000+B1183*ID규칙_보상_그룹_단위+C1183*ID규칙_요일_단위+COUNTIFS($B$4:B1183,B1183,$C$4:C1183,C1183)</f>
        <v>103708</v>
      </c>
      <c r="B1183" s="65">
        <v>37</v>
      </c>
      <c r="C1183" s="147">
        <v>0</v>
      </c>
      <c r="D1183" s="147">
        <v>110310</v>
      </c>
      <c r="E1183" s="147">
        <f>COUNTIF($B$4:B1183,B1183)</f>
        <v>8</v>
      </c>
      <c r="F1183" s="147">
        <v>1</v>
      </c>
      <c r="G1183" s="147">
        <v>144</v>
      </c>
      <c r="H1183" s="147">
        <v>250</v>
      </c>
      <c r="I1183" s="59" t="str">
        <f>IFERROR(VLOOKUP(D1183,ITEM!A:B,2,0)&amp;" X"&amp;F1183,"아이템값 없음")</f>
        <v>이별의 모자 X1</v>
      </c>
      <c r="J1183" s="5" t="s">
        <v>246</v>
      </c>
      <c r="K1183" s="147" t="s">
        <v>745</v>
      </c>
    </row>
    <row r="1184" spans="1:11">
      <c r="A1184" s="147">
        <f>100000+B1184*ID규칙_보상_그룹_단위+C1184*ID규칙_요일_단위+COUNTIFS($B$4:B1184,B1184,$C$4:C1184,C1184)</f>
        <v>103709</v>
      </c>
      <c r="B1184" s="65">
        <v>37</v>
      </c>
      <c r="C1184" s="147">
        <v>0</v>
      </c>
      <c r="D1184" s="147">
        <v>106411</v>
      </c>
      <c r="E1184" s="147">
        <f>COUNTIF($B$4:B1184,B1184)</f>
        <v>9</v>
      </c>
      <c r="F1184" s="147">
        <v>1</v>
      </c>
      <c r="G1184" s="147">
        <v>144</v>
      </c>
      <c r="H1184" s="147">
        <v>250</v>
      </c>
      <c r="I1184" s="59" t="str">
        <f>IFERROR(VLOOKUP(D1184,ITEM!A:B,2,0)&amp;" X"&amp;F1184,"아이템값 없음")</f>
        <v>옛 벗의 마음 X1</v>
      </c>
      <c r="J1184" s="5" t="s">
        <v>246</v>
      </c>
      <c r="K1184" s="147" t="s">
        <v>745</v>
      </c>
    </row>
    <row r="1185" spans="1:11">
      <c r="A1185" s="147">
        <f>100000+B1185*ID규칙_보상_그룹_단위+C1185*ID규칙_요일_단위+COUNTIFS($B$4:B1185,B1185,$C$4:C1185,C1185)</f>
        <v>103710</v>
      </c>
      <c r="B1185" s="65">
        <v>37</v>
      </c>
      <c r="C1185" s="147">
        <v>0</v>
      </c>
      <c r="D1185" s="147">
        <v>107411</v>
      </c>
      <c r="E1185" s="147">
        <f>COUNTIF($B$4:B1185,B1185)</f>
        <v>10</v>
      </c>
      <c r="F1185" s="147">
        <v>1</v>
      </c>
      <c r="G1185" s="147">
        <v>144</v>
      </c>
      <c r="H1185" s="147">
        <v>250</v>
      </c>
      <c r="I1185" s="59" t="str">
        <f>IFERROR(VLOOKUP(D1185,ITEM!A:B,2,0)&amp;" X"&amp;F1185,"아이템값 없음")</f>
        <v>귀향의 깃털 X1</v>
      </c>
      <c r="J1185" s="5" t="s">
        <v>246</v>
      </c>
      <c r="K1185" s="147" t="s">
        <v>745</v>
      </c>
    </row>
    <row r="1186" spans="1:11">
      <c r="A1186" s="147">
        <f>100000+B1186*ID규칙_보상_그룹_단위+C1186*ID규칙_요일_단위+COUNTIFS($B$4:B1186,B1186,$C$4:C1186,C1186)</f>
        <v>103711</v>
      </c>
      <c r="B1186" s="65">
        <v>37</v>
      </c>
      <c r="C1186" s="147">
        <v>0</v>
      </c>
      <c r="D1186" s="147">
        <v>108411</v>
      </c>
      <c r="E1186" s="147">
        <f>COUNTIF($B$4:B1186,B1186)</f>
        <v>11</v>
      </c>
      <c r="F1186" s="147">
        <v>1</v>
      </c>
      <c r="G1186" s="147">
        <v>144</v>
      </c>
      <c r="H1186" s="147">
        <v>250</v>
      </c>
      <c r="I1186" s="59" t="str">
        <f>IFERROR(VLOOKUP(D1186,ITEM!A:B,2,0)&amp;" X"&amp;F1186,"아이템값 없음")</f>
        <v>빛을 좇는 돌 X1</v>
      </c>
      <c r="J1186" s="5" t="s">
        <v>246</v>
      </c>
      <c r="K1186" s="147" t="s">
        <v>745</v>
      </c>
    </row>
    <row r="1187" spans="1:11">
      <c r="A1187" s="147">
        <f>100000+B1187*ID규칙_보상_그룹_단위+C1187*ID규칙_요일_단위+COUNTIFS($B$4:B1187,B1187,$C$4:C1187,C1187)</f>
        <v>103712</v>
      </c>
      <c r="B1187" s="65">
        <v>37</v>
      </c>
      <c r="C1187" s="147">
        <v>0</v>
      </c>
      <c r="D1187" s="147">
        <v>109411</v>
      </c>
      <c r="E1187" s="147">
        <f>COUNTIF($B$4:B1187,B1187)</f>
        <v>12</v>
      </c>
      <c r="F1187" s="147">
        <v>1</v>
      </c>
      <c r="G1187" s="147">
        <v>144</v>
      </c>
      <c r="H1187" s="147">
        <v>250</v>
      </c>
      <c r="I1187" s="59" t="str">
        <f>IFERROR(VLOOKUP(D1187,ITEM!A:B,2,0)&amp;" X"&amp;F1187,"아이템값 없음")</f>
        <v>이국의 술잔 X1</v>
      </c>
      <c r="J1187" s="5" t="s">
        <v>246</v>
      </c>
      <c r="K1187" s="147" t="s">
        <v>745</v>
      </c>
    </row>
    <row r="1188" spans="1:11">
      <c r="A1188" s="147">
        <f>100000+B1188*ID규칙_보상_그룹_단위+C1188*ID규칙_요일_단위+COUNTIFS($B$4:B1188,B1188,$C$4:C1188,C1188)</f>
        <v>103713</v>
      </c>
      <c r="B1188" s="65">
        <v>37</v>
      </c>
      <c r="C1188" s="147">
        <v>0</v>
      </c>
      <c r="D1188" s="147">
        <v>110411</v>
      </c>
      <c r="E1188" s="147">
        <f>COUNTIF($B$4:B1188,B1188)</f>
        <v>13</v>
      </c>
      <c r="F1188" s="147">
        <v>1</v>
      </c>
      <c r="G1188" s="147">
        <v>144</v>
      </c>
      <c r="H1188" s="147">
        <v>250</v>
      </c>
      <c r="I1188" s="59" t="str">
        <f>IFERROR(VLOOKUP(D1188,ITEM!A:B,2,0)&amp;" X"&amp;F1188,"아이템값 없음")</f>
        <v>이별의 모자 X1</v>
      </c>
      <c r="J1188" s="5" t="s">
        <v>246</v>
      </c>
      <c r="K1188" s="147" t="s">
        <v>745</v>
      </c>
    </row>
    <row r="1189" spans="1:11">
      <c r="A1189" s="147">
        <f>100000+B1189*ID규칙_보상_그룹_단위+C1189*ID규칙_요일_단위+COUNTIFS($B$4:B1189,B1189,$C$4:C1189,C1189)</f>
        <v>103714</v>
      </c>
      <c r="B1189" s="65">
        <v>37</v>
      </c>
      <c r="C1189" s="147">
        <v>0</v>
      </c>
      <c r="D1189" s="147">
        <v>106312</v>
      </c>
      <c r="E1189" s="147">
        <f>COUNTIF($B$4:B1189,B1189)</f>
        <v>14</v>
      </c>
      <c r="F1189" s="147">
        <v>1</v>
      </c>
      <c r="G1189" s="147">
        <v>144</v>
      </c>
      <c r="H1189" s="147">
        <v>250</v>
      </c>
      <c r="I1189" s="59" t="str">
        <f>IFERROR(VLOOKUP(D1189,ITEM!A:B,2,0)&amp;" X"&amp;F1189,"아이템값 없음")</f>
        <v>기적의 꽃 X1</v>
      </c>
      <c r="J1189" s="5" t="s">
        <v>246</v>
      </c>
      <c r="K1189" s="147" t="s">
        <v>745</v>
      </c>
    </row>
    <row r="1190" spans="1:11">
      <c r="A1190" s="147">
        <f>100000+B1190*ID규칙_보상_그룹_단위+C1190*ID규칙_요일_단위+COUNTIFS($B$4:B1190,B1190,$C$4:C1190,C1190)</f>
        <v>103715</v>
      </c>
      <c r="B1190" s="65">
        <v>37</v>
      </c>
      <c r="C1190" s="147">
        <v>0</v>
      </c>
      <c r="D1190" s="147">
        <v>107312</v>
      </c>
      <c r="E1190" s="147">
        <f>COUNTIF($B$4:B1190,B1190)</f>
        <v>15</v>
      </c>
      <c r="F1190" s="147">
        <v>1</v>
      </c>
      <c r="G1190" s="147">
        <v>144</v>
      </c>
      <c r="H1190" s="147">
        <v>250</v>
      </c>
      <c r="I1190" s="59" t="str">
        <f>IFERROR(VLOOKUP(D1190,ITEM!A:B,2,0)&amp;" X"&amp;F1190,"아이템값 없음")</f>
        <v>기적의 깃털 X1</v>
      </c>
      <c r="J1190" s="5" t="s">
        <v>246</v>
      </c>
      <c r="K1190" s="147" t="s">
        <v>745</v>
      </c>
    </row>
    <row r="1191" spans="1:11">
      <c r="A1191" s="147">
        <f>100000+B1191*ID규칙_보상_그룹_단위+C1191*ID규칙_요일_단위+COUNTIFS($B$4:B1191,B1191,$C$4:C1191,C1191)</f>
        <v>103716</v>
      </c>
      <c r="B1191" s="65">
        <v>37</v>
      </c>
      <c r="C1191" s="147">
        <v>0</v>
      </c>
      <c r="D1191" s="147">
        <v>108312</v>
      </c>
      <c r="E1191" s="147">
        <f>COUNTIF($B$4:B1191,B1191)</f>
        <v>16</v>
      </c>
      <c r="F1191" s="147">
        <v>1</v>
      </c>
      <c r="G1191" s="147">
        <v>144</v>
      </c>
      <c r="H1191" s="147">
        <v>250</v>
      </c>
      <c r="I1191" s="59" t="str">
        <f>IFERROR(VLOOKUP(D1191,ITEM!A:B,2,0)&amp;" X"&amp;F1191,"아이템값 없음")</f>
        <v>기적의 모래 X1</v>
      </c>
      <c r="J1191" s="5" t="s">
        <v>246</v>
      </c>
      <c r="K1191" s="147" t="s">
        <v>745</v>
      </c>
    </row>
    <row r="1192" spans="1:11">
      <c r="A1192" s="147">
        <f>100000+B1192*ID규칙_보상_그룹_단위+C1192*ID규칙_요일_단위+COUNTIFS($B$4:B1192,B1192,$C$4:C1192,C1192)</f>
        <v>103717</v>
      </c>
      <c r="B1192" s="65">
        <v>37</v>
      </c>
      <c r="C1192" s="147">
        <v>0</v>
      </c>
      <c r="D1192" s="147">
        <v>109312</v>
      </c>
      <c r="E1192" s="147">
        <f>COUNTIF($B$4:B1192,B1192)</f>
        <v>17</v>
      </c>
      <c r="F1192" s="147">
        <v>1</v>
      </c>
      <c r="G1192" s="147">
        <v>144</v>
      </c>
      <c r="H1192" s="147">
        <v>250</v>
      </c>
      <c r="I1192" s="59" t="str">
        <f>IFERROR(VLOOKUP(D1192,ITEM!A:B,2,0)&amp;" X"&amp;F1192,"아이템값 없음")</f>
        <v>기적의 잔 X1</v>
      </c>
      <c r="J1192" s="5" t="s">
        <v>246</v>
      </c>
      <c r="K1192" s="147" t="s">
        <v>745</v>
      </c>
    </row>
    <row r="1193" spans="1:11">
      <c r="A1193" s="147">
        <f>100000+B1193*ID규칙_보상_그룹_단위+C1193*ID규칙_요일_단위+COUNTIFS($B$4:B1193,B1193,$C$4:C1193,C1193)</f>
        <v>103718</v>
      </c>
      <c r="B1193" s="65">
        <v>37</v>
      </c>
      <c r="C1193" s="147">
        <v>0</v>
      </c>
      <c r="D1193" s="147">
        <v>110312</v>
      </c>
      <c r="E1193" s="147">
        <f>COUNTIF($B$4:B1193,B1193)</f>
        <v>18</v>
      </c>
      <c r="F1193" s="147">
        <v>1</v>
      </c>
      <c r="G1193" s="147">
        <v>144</v>
      </c>
      <c r="H1193" s="147">
        <v>250</v>
      </c>
      <c r="I1193" s="59" t="str">
        <f>IFERROR(VLOOKUP(D1193,ITEM!A:B,2,0)&amp;" X"&amp;F1193,"아이템값 없음")</f>
        <v>기적의 귀걸이 X1</v>
      </c>
      <c r="J1193" s="5" t="s">
        <v>246</v>
      </c>
      <c r="K1193" s="147" t="s">
        <v>745</v>
      </c>
    </row>
    <row r="1194" spans="1:11">
      <c r="A1194" s="147">
        <f>100000+B1194*ID규칙_보상_그룹_단위+C1194*ID규칙_요일_단위+COUNTIFS($B$4:B1194,B1194,$C$4:C1194,C1194)</f>
        <v>103719</v>
      </c>
      <c r="B1194" s="65">
        <v>37</v>
      </c>
      <c r="C1194" s="147">
        <v>0</v>
      </c>
      <c r="D1194" s="147">
        <v>106413</v>
      </c>
      <c r="E1194" s="147">
        <f>COUNTIF($B$4:B1194,B1194)</f>
        <v>19</v>
      </c>
      <c r="F1194" s="147">
        <v>1</v>
      </c>
      <c r="G1194" s="147">
        <v>144</v>
      </c>
      <c r="H1194" s="147">
        <v>250</v>
      </c>
      <c r="I1194" s="59" t="str">
        <f>IFERROR(VLOOKUP(D1194,ITEM!A:B,2,0)&amp;" X"&amp;F1194,"아이템값 없음")</f>
        <v>기적의 꽃 X1</v>
      </c>
      <c r="J1194" s="5" t="s">
        <v>246</v>
      </c>
      <c r="K1194" s="147" t="s">
        <v>745</v>
      </c>
    </row>
    <row r="1195" spans="1:11">
      <c r="A1195" s="147">
        <f>100000+B1195*ID규칙_보상_그룹_단위+C1195*ID규칙_요일_단위+COUNTIFS($B$4:B1195,B1195,$C$4:C1195,C1195)</f>
        <v>103720</v>
      </c>
      <c r="B1195" s="65">
        <v>37</v>
      </c>
      <c r="C1195" s="147">
        <v>0</v>
      </c>
      <c r="D1195" s="147">
        <v>107413</v>
      </c>
      <c r="E1195" s="147">
        <f>COUNTIF($B$4:B1195,B1195)</f>
        <v>20</v>
      </c>
      <c r="F1195" s="147">
        <v>1</v>
      </c>
      <c r="G1195" s="147">
        <v>144</v>
      </c>
      <c r="H1195" s="147">
        <v>250</v>
      </c>
      <c r="I1195" s="59" t="str">
        <f>IFERROR(VLOOKUP(D1195,ITEM!A:B,2,0)&amp;" X"&amp;F1195,"아이템값 없음")</f>
        <v>기적의 깃털 X1</v>
      </c>
      <c r="J1195" s="5" t="s">
        <v>246</v>
      </c>
      <c r="K1195" s="147" t="s">
        <v>745</v>
      </c>
    </row>
    <row r="1196" spans="1:11">
      <c r="A1196" s="147">
        <f>100000+B1196*ID규칙_보상_그룹_단위+C1196*ID규칙_요일_단위+COUNTIFS($B$4:B1196,B1196,$C$4:C1196,C1196)</f>
        <v>103721</v>
      </c>
      <c r="B1196" s="65">
        <v>37</v>
      </c>
      <c r="C1196" s="147">
        <v>0</v>
      </c>
      <c r="D1196" s="147">
        <v>108413</v>
      </c>
      <c r="E1196" s="147">
        <f>COUNTIF($B$4:B1196,B1196)</f>
        <v>21</v>
      </c>
      <c r="F1196" s="147">
        <v>1</v>
      </c>
      <c r="G1196" s="147">
        <v>144</v>
      </c>
      <c r="H1196" s="147">
        <v>250</v>
      </c>
      <c r="I1196" s="59" t="str">
        <f>IFERROR(VLOOKUP(D1196,ITEM!A:B,2,0)&amp;" X"&amp;F1196,"아이템값 없음")</f>
        <v>기적의 모래 X1</v>
      </c>
      <c r="J1196" s="5" t="s">
        <v>246</v>
      </c>
      <c r="K1196" s="147" t="s">
        <v>745</v>
      </c>
    </row>
    <row r="1197" spans="1:11">
      <c r="A1197" s="147">
        <f>100000+B1197*ID규칙_보상_그룹_단위+C1197*ID규칙_요일_단위+COUNTIFS($B$4:B1197,B1197,$C$4:C1197,C1197)</f>
        <v>103722</v>
      </c>
      <c r="B1197" s="65">
        <v>37</v>
      </c>
      <c r="C1197" s="147">
        <v>0</v>
      </c>
      <c r="D1197" s="147">
        <v>109413</v>
      </c>
      <c r="E1197" s="147">
        <f>COUNTIF($B$4:B1197,B1197)</f>
        <v>22</v>
      </c>
      <c r="F1197" s="147">
        <v>1</v>
      </c>
      <c r="G1197" s="147">
        <v>144</v>
      </c>
      <c r="H1197" s="147">
        <v>250</v>
      </c>
      <c r="I1197" s="59" t="str">
        <f>IFERROR(VLOOKUP(D1197,ITEM!A:B,2,0)&amp;" X"&amp;F1197,"아이템값 없음")</f>
        <v>기적의 잔 X1</v>
      </c>
      <c r="J1197" s="5" t="s">
        <v>246</v>
      </c>
      <c r="K1197" s="147" t="s">
        <v>745</v>
      </c>
    </row>
    <row r="1198" spans="1:11">
      <c r="A1198" s="147">
        <f>100000+B1198*ID규칙_보상_그룹_단위+C1198*ID규칙_요일_단위+COUNTIFS($B$4:B1198,B1198,$C$4:C1198,C1198)</f>
        <v>103723</v>
      </c>
      <c r="B1198" s="65">
        <v>37</v>
      </c>
      <c r="C1198" s="147">
        <v>0</v>
      </c>
      <c r="D1198" s="147">
        <v>110413</v>
      </c>
      <c r="E1198" s="147">
        <f>COUNTIF($B$4:B1198,B1198)</f>
        <v>23</v>
      </c>
      <c r="F1198" s="147">
        <v>1</v>
      </c>
      <c r="G1198" s="147">
        <v>144</v>
      </c>
      <c r="H1198" s="147">
        <v>250</v>
      </c>
      <c r="I1198" s="59" t="str">
        <f>IFERROR(VLOOKUP(D1198,ITEM!A:B,2,0)&amp;" X"&amp;F1198,"아이템값 없음")</f>
        <v>기적의 귀걸이 X1</v>
      </c>
      <c r="J1198" s="5" t="s">
        <v>246</v>
      </c>
      <c r="K1198" s="147" t="s">
        <v>745</v>
      </c>
    </row>
    <row r="1199" spans="1:11">
      <c r="A1199" s="147">
        <f>100000+B1199*ID규칙_보상_그룹_단위+C1199*ID규칙_요일_단위+COUNTIFS($B$4:B1199,B1199,$C$4:C1199,C1199)</f>
        <v>103724</v>
      </c>
      <c r="B1199" s="65">
        <v>37</v>
      </c>
      <c r="C1199" s="147">
        <v>0</v>
      </c>
      <c r="D1199" s="147">
        <v>106462</v>
      </c>
      <c r="E1199" s="147">
        <f>COUNTIF($B$4:B1199,B1199)</f>
        <v>24</v>
      </c>
      <c r="F1199" s="147">
        <v>1</v>
      </c>
      <c r="G1199" s="147">
        <v>144</v>
      </c>
      <c r="H1199" s="147">
        <v>250</v>
      </c>
      <c r="I1199" s="59" t="str">
        <f>IFERROR(VLOOKUP(D1199,ITEM!A:B,2,0)&amp;" X"&amp;F1199,"아이템값 없음")</f>
        <v>속박의 꽃 X1</v>
      </c>
      <c r="J1199" s="5" t="s">
        <v>246</v>
      </c>
      <c r="K1199" s="147" t="s">
        <v>745</v>
      </c>
    </row>
    <row r="1200" spans="1:11">
      <c r="A1200" s="147">
        <f>100000+B1200*ID규칙_보상_그룹_단위+C1200*ID규칙_요일_단위+COUNTIFS($B$4:B1200,B1200,$C$4:C1200,C1200)</f>
        <v>103725</v>
      </c>
      <c r="B1200" s="65">
        <v>37</v>
      </c>
      <c r="C1200" s="147">
        <v>0</v>
      </c>
      <c r="D1200" s="147">
        <v>107462</v>
      </c>
      <c r="E1200" s="147">
        <f>COUNTIF($B$4:B1200,B1200)</f>
        <v>25</v>
      </c>
      <c r="F1200" s="147">
        <v>1</v>
      </c>
      <c r="G1200" s="147">
        <v>144</v>
      </c>
      <c r="H1200" s="147">
        <v>250</v>
      </c>
      <c r="I1200" s="59" t="str">
        <f>IFERROR(VLOOKUP(D1200,ITEM!A:B,2,0)&amp;" X"&amp;F1200,"아이템값 없음")</f>
        <v>회상의 화살 X1</v>
      </c>
      <c r="J1200" s="5" t="s">
        <v>246</v>
      </c>
      <c r="K1200" s="147" t="s">
        <v>745</v>
      </c>
    </row>
    <row r="1201" spans="1:11">
      <c r="A1201" s="147">
        <f>100000+B1201*ID규칙_보상_그룹_단위+C1201*ID규칙_요일_단위+COUNTIFS($B$4:B1201,B1201,$C$4:C1201,C1201)</f>
        <v>103726</v>
      </c>
      <c r="B1201" s="65">
        <v>37</v>
      </c>
      <c r="C1201" s="147">
        <v>0</v>
      </c>
      <c r="D1201" s="147">
        <v>108462</v>
      </c>
      <c r="E1201" s="147">
        <f>COUNTIF($B$4:B1201,B1201)</f>
        <v>26</v>
      </c>
      <c r="F1201" s="147">
        <v>1</v>
      </c>
      <c r="G1201" s="147">
        <v>144</v>
      </c>
      <c r="H1201" s="147">
        <v>250</v>
      </c>
      <c r="I1201" s="59" t="str">
        <f>IFERROR(VLOOKUP(D1201,ITEM!A:B,2,0)&amp;" X"&amp;F1201,"아이템값 없음")</f>
        <v>아침 이슬의 시간 X1</v>
      </c>
      <c r="J1201" s="5" t="s">
        <v>246</v>
      </c>
      <c r="K1201" s="147" t="s">
        <v>745</v>
      </c>
    </row>
    <row r="1202" spans="1:11">
      <c r="A1202" s="147">
        <f>100000+B1202*ID규칙_보상_그룹_단위+C1202*ID규칙_요일_단위+COUNTIFS($B$4:B1202,B1202,$C$4:C1202,C1202)</f>
        <v>103727</v>
      </c>
      <c r="B1202" s="65">
        <v>37</v>
      </c>
      <c r="C1202" s="147">
        <v>0</v>
      </c>
      <c r="D1202" s="147">
        <v>109462</v>
      </c>
      <c r="E1202" s="147">
        <f>COUNTIF($B$4:B1202,B1202)</f>
        <v>27</v>
      </c>
      <c r="F1202" s="147">
        <v>1</v>
      </c>
      <c r="G1202" s="147">
        <v>144</v>
      </c>
      <c r="H1202" s="147">
        <v>250</v>
      </c>
      <c r="I1202" s="59" t="str">
        <f>IFERROR(VLOOKUP(D1202,ITEM!A:B,2,0)&amp;" X"&amp;F1202,"아이템값 없음")</f>
        <v>기도하는 마음 X1</v>
      </c>
      <c r="J1202" s="5" t="s">
        <v>246</v>
      </c>
      <c r="K1202" s="147" t="s">
        <v>745</v>
      </c>
    </row>
    <row r="1203" spans="1:11">
      <c r="A1203" s="147">
        <f>100000+B1203*ID규칙_보상_그룹_단위+C1203*ID규칙_요일_단위+COUNTIFS($B$4:B1203,B1203,$C$4:C1203,C1203)</f>
        <v>103728</v>
      </c>
      <c r="B1203" s="65">
        <v>37</v>
      </c>
      <c r="C1203" s="147">
        <v>0</v>
      </c>
      <c r="D1203" s="147">
        <v>110470</v>
      </c>
      <c r="E1203" s="147">
        <f>COUNTIF($B$4:B1203,B1203)</f>
        <v>28</v>
      </c>
      <c r="F1203" s="147">
        <v>1</v>
      </c>
      <c r="G1203" s="147">
        <v>144</v>
      </c>
      <c r="H1203" s="147">
        <v>250</v>
      </c>
      <c r="I1203" s="59" t="str">
        <f>IFERROR(VLOOKUP(D1203,ITEM!A:B,2,0)&amp;" X"&amp;F1203,"아이템값 없음")</f>
        <v>무상의 가면 X1</v>
      </c>
      <c r="J1203" s="5" t="s">
        <v>246</v>
      </c>
      <c r="K1203" s="147" t="s">
        <v>745</v>
      </c>
    </row>
    <row r="1204" spans="1:11">
      <c r="A1204" s="147">
        <f>100000+B1204*ID규칙_보상_그룹_단위+C1204*ID규칙_요일_단위+COUNTIFS($B$4:B1204,B1204,$C$4:C1204,C1204)</f>
        <v>103729</v>
      </c>
      <c r="B1204" s="65">
        <v>37</v>
      </c>
      <c r="C1204" s="147">
        <v>0</v>
      </c>
      <c r="D1204" s="147">
        <v>106563</v>
      </c>
      <c r="E1204" s="147">
        <f>COUNTIF($B$4:B1204,B1204)</f>
        <v>29</v>
      </c>
      <c r="F1204" s="147">
        <v>1</v>
      </c>
      <c r="G1204" s="147">
        <v>144</v>
      </c>
      <c r="H1204" s="147">
        <v>250</v>
      </c>
      <c r="I1204" s="59" t="str">
        <f>IFERROR(VLOOKUP(D1204,ITEM!A:B,2,0)&amp;" X"&amp;F1204,"아이템값 없음")</f>
        <v>속박의 꽃 X1</v>
      </c>
      <c r="J1204" s="5" t="s">
        <v>246</v>
      </c>
      <c r="K1204" s="147" t="s">
        <v>745</v>
      </c>
    </row>
    <row r="1205" spans="1:11">
      <c r="A1205" s="147">
        <f>100000+B1205*ID규칙_보상_그룹_단위+C1205*ID규칙_요일_단위+COUNTIFS($B$4:B1205,B1205,$C$4:C1205,C1205)</f>
        <v>103730</v>
      </c>
      <c r="B1205" s="65">
        <v>37</v>
      </c>
      <c r="C1205" s="147">
        <v>0</v>
      </c>
      <c r="D1205" s="147">
        <v>107563</v>
      </c>
      <c r="E1205" s="147">
        <f>COUNTIF($B$4:B1205,B1205)</f>
        <v>30</v>
      </c>
      <c r="F1205" s="147">
        <v>1</v>
      </c>
      <c r="G1205" s="147">
        <v>144</v>
      </c>
      <c r="H1205" s="147">
        <v>250</v>
      </c>
      <c r="I1205" s="59" t="str">
        <f>IFERROR(VLOOKUP(D1205,ITEM!A:B,2,0)&amp;" X"&amp;F1205,"아이템값 없음")</f>
        <v>회상의 화살 X1</v>
      </c>
      <c r="J1205" s="5" t="s">
        <v>246</v>
      </c>
      <c r="K1205" s="147" t="s">
        <v>745</v>
      </c>
    </row>
    <row r="1206" spans="1:11">
      <c r="A1206" s="147">
        <f>100000+B1206*ID규칙_보상_그룹_단위+C1206*ID규칙_요일_단위+COUNTIFS($B$4:B1206,B1206,$C$4:C1206,C1206)</f>
        <v>103731</v>
      </c>
      <c r="B1206" s="65">
        <v>37</v>
      </c>
      <c r="C1206" s="147">
        <v>0</v>
      </c>
      <c r="D1206" s="147">
        <v>108563</v>
      </c>
      <c r="E1206" s="147">
        <f>COUNTIF($B$4:B1206,B1206)</f>
        <v>31</v>
      </c>
      <c r="F1206" s="147">
        <v>1</v>
      </c>
      <c r="G1206" s="147">
        <v>144</v>
      </c>
      <c r="H1206" s="147">
        <v>250</v>
      </c>
      <c r="I1206" s="59" t="str">
        <f>IFERROR(VLOOKUP(D1206,ITEM!A:B,2,0)&amp;" X"&amp;F1206,"아이템값 없음")</f>
        <v>아침 이슬의 시간 X1</v>
      </c>
      <c r="J1206" s="5" t="s">
        <v>246</v>
      </c>
      <c r="K1206" s="147" t="s">
        <v>745</v>
      </c>
    </row>
    <row r="1207" spans="1:11">
      <c r="A1207" s="147">
        <f>100000+B1207*ID규칙_보상_그룹_단위+C1207*ID규칙_요일_단위+COUNTIFS($B$4:B1207,B1207,$C$4:C1207,C1207)</f>
        <v>103732</v>
      </c>
      <c r="B1207" s="65">
        <v>37</v>
      </c>
      <c r="C1207" s="147">
        <v>0</v>
      </c>
      <c r="D1207" s="147">
        <v>109563</v>
      </c>
      <c r="E1207" s="147">
        <f>COUNTIF($B$4:B1207,B1207)</f>
        <v>32</v>
      </c>
      <c r="F1207" s="147">
        <v>1</v>
      </c>
      <c r="G1207" s="147">
        <v>144</v>
      </c>
      <c r="H1207" s="147">
        <v>250</v>
      </c>
      <c r="I1207" s="59" t="str">
        <f>IFERROR(VLOOKUP(D1207,ITEM!A:B,2,0)&amp;" X"&amp;F1207,"아이템값 없음")</f>
        <v>기도하는 마음 X1</v>
      </c>
      <c r="J1207" s="5" t="s">
        <v>246</v>
      </c>
      <c r="K1207" s="147" t="s">
        <v>745</v>
      </c>
    </row>
    <row r="1208" spans="1:11">
      <c r="A1208" s="147">
        <f>100000+B1208*ID규칙_보상_그룹_단위+C1208*ID규칙_요일_단위+COUNTIFS($B$4:B1208,B1208,$C$4:C1208,C1208)</f>
        <v>103733</v>
      </c>
      <c r="B1208" s="65">
        <v>37</v>
      </c>
      <c r="C1208" s="147">
        <v>0</v>
      </c>
      <c r="D1208" s="147">
        <v>110571</v>
      </c>
      <c r="E1208" s="147">
        <f>COUNTIF($B$4:B1208,B1208)</f>
        <v>33</v>
      </c>
      <c r="F1208" s="147">
        <v>1</v>
      </c>
      <c r="G1208" s="147">
        <v>144</v>
      </c>
      <c r="H1208" s="147">
        <v>250</v>
      </c>
      <c r="I1208" s="59" t="str">
        <f>IFERROR(VLOOKUP(D1208,ITEM!A:B,2,0)&amp;" X"&amp;F1208,"아이템값 없음")</f>
        <v>무상의 가면 X1</v>
      </c>
      <c r="J1208" s="5" t="s">
        <v>246</v>
      </c>
      <c r="K1208" s="147" t="s">
        <v>745</v>
      </c>
    </row>
    <row r="1209" spans="1:11">
      <c r="A1209" s="147">
        <f>100000+B1209*ID규칙_보상_그룹_단위+C1209*ID규칙_요일_단위+COUNTIFS($B$4:B1209,B1209,$C$4:C1209,C1209)</f>
        <v>103734</v>
      </c>
      <c r="B1209" s="65">
        <v>37</v>
      </c>
      <c r="C1209" s="147">
        <v>0</v>
      </c>
      <c r="D1209" s="147">
        <v>106464</v>
      </c>
      <c r="E1209" s="147">
        <f>COUNTIF($B$4:B1209,B1209)</f>
        <v>34</v>
      </c>
      <c r="F1209" s="147">
        <v>1</v>
      </c>
      <c r="G1209" s="147">
        <v>144</v>
      </c>
      <c r="H1209" s="147">
        <v>250</v>
      </c>
      <c r="I1209" s="59" t="str">
        <f>IFERROR(VLOOKUP(D1209,ITEM!A:B,2,0)&amp;" X"&amp;F1209,"아이템값 없음")</f>
        <v>위엄의 날밑 X1</v>
      </c>
      <c r="J1209" s="5" t="s">
        <v>246</v>
      </c>
      <c r="K1209" s="147" t="s">
        <v>745</v>
      </c>
    </row>
    <row r="1210" spans="1:11">
      <c r="A1210" s="147">
        <f>100000+B1210*ID규칙_보상_그룹_단위+C1210*ID규칙_요일_단위+COUNTIFS($B$4:B1210,B1210,$C$4:C1210,C1210)</f>
        <v>103735</v>
      </c>
      <c r="B1210" s="65">
        <v>37</v>
      </c>
      <c r="C1210" s="147">
        <v>0</v>
      </c>
      <c r="D1210" s="147">
        <v>107464</v>
      </c>
      <c r="E1210" s="147">
        <f>COUNTIF($B$4:B1210,B1210)</f>
        <v>35</v>
      </c>
      <c r="F1210" s="147">
        <v>1</v>
      </c>
      <c r="G1210" s="147">
        <v>144</v>
      </c>
      <c r="H1210" s="147">
        <v>250</v>
      </c>
      <c r="I1210" s="59" t="str">
        <f>IFERROR(VLOOKUP(D1210,ITEM!A:B,2,0)&amp;" X"&amp;F1210,"아이템값 없음")</f>
        <v>떨어진 깃털 X1</v>
      </c>
      <c r="J1210" s="5" t="s">
        <v>246</v>
      </c>
      <c r="K1210" s="147" t="s">
        <v>745</v>
      </c>
    </row>
    <row r="1211" spans="1:11">
      <c r="A1211" s="147">
        <f>100000+B1211*ID규칙_보상_그룹_단위+C1211*ID규칙_요일_단위+COUNTIFS($B$4:B1211,B1211,$C$4:C1211,C1211)</f>
        <v>103736</v>
      </c>
      <c r="B1211" s="65">
        <v>37</v>
      </c>
      <c r="C1211" s="147">
        <v>0</v>
      </c>
      <c r="D1211" s="147">
        <v>108464</v>
      </c>
      <c r="E1211" s="147">
        <f>COUNTIF($B$4:B1211,B1211)</f>
        <v>36</v>
      </c>
      <c r="F1211" s="147">
        <v>1</v>
      </c>
      <c r="G1211" s="147">
        <v>144</v>
      </c>
      <c r="H1211" s="147">
        <v>250</v>
      </c>
      <c r="I1211" s="59" t="str">
        <f>IFERROR(VLOOKUP(D1211,ITEM!A:B,2,0)&amp;" X"&amp;F1211,"아이템값 없음")</f>
        <v>뇌운의 함 X1</v>
      </c>
      <c r="J1211" s="5" t="s">
        <v>246</v>
      </c>
      <c r="K1211" s="147" t="s">
        <v>745</v>
      </c>
    </row>
    <row r="1212" spans="1:11">
      <c r="A1212" s="147">
        <f>100000+B1212*ID규칙_보상_그룹_단위+C1212*ID규칙_요일_단위+COUNTIFS($B$4:B1212,B1212,$C$4:C1212,C1212)</f>
        <v>103737</v>
      </c>
      <c r="B1212" s="65">
        <v>37</v>
      </c>
      <c r="C1212" s="147">
        <v>0</v>
      </c>
      <c r="D1212" s="147">
        <v>109464</v>
      </c>
      <c r="E1212" s="147">
        <f>COUNTIF($B$4:B1212,B1212)</f>
        <v>37</v>
      </c>
      <c r="F1212" s="147">
        <v>1</v>
      </c>
      <c r="G1212" s="147">
        <v>144</v>
      </c>
      <c r="H1212" s="147">
        <v>250</v>
      </c>
      <c r="I1212" s="59" t="str">
        <f>IFERROR(VLOOKUP(D1212,ITEM!A:B,2,0)&amp;" X"&amp;F1212,"아이템값 없음")</f>
        <v>진홍의 주전자 X1</v>
      </c>
      <c r="J1212" s="5" t="s">
        <v>246</v>
      </c>
      <c r="K1212" s="147" t="s">
        <v>745</v>
      </c>
    </row>
    <row r="1213" spans="1:11">
      <c r="A1213" s="147">
        <f>100000+B1213*ID규칙_보상_그룹_단위+C1213*ID규칙_요일_단위+COUNTIFS($B$4:B1213,B1213,$C$4:C1213,C1213)</f>
        <v>103738</v>
      </c>
      <c r="B1213" s="65">
        <v>37</v>
      </c>
      <c r="C1213" s="147">
        <v>0</v>
      </c>
      <c r="D1213" s="147">
        <v>110472</v>
      </c>
      <c r="E1213" s="147">
        <f>COUNTIF($B$4:B1213,B1213)</f>
        <v>38</v>
      </c>
      <c r="F1213" s="147">
        <v>1</v>
      </c>
      <c r="G1213" s="147">
        <v>144</v>
      </c>
      <c r="H1213" s="147">
        <v>250</v>
      </c>
      <c r="I1213" s="59" t="str">
        <f>IFERROR(VLOOKUP(D1213,ITEM!A:B,2,0)&amp;" X"&amp;F1213,"아이템값 없음")</f>
        <v>화려한 투구 X1</v>
      </c>
      <c r="J1213" s="5" t="s">
        <v>246</v>
      </c>
      <c r="K1213" s="147" t="s">
        <v>745</v>
      </c>
    </row>
    <row r="1214" spans="1:11">
      <c r="A1214" s="147">
        <f>100000+B1214*ID규칙_보상_그룹_단위+C1214*ID규칙_요일_단위+COUNTIFS($B$4:B1214,B1214,$C$4:C1214,C1214)</f>
        <v>103739</v>
      </c>
      <c r="B1214" s="65">
        <v>37</v>
      </c>
      <c r="C1214" s="147">
        <v>0</v>
      </c>
      <c r="D1214" s="147">
        <v>106565</v>
      </c>
      <c r="E1214" s="147">
        <f>COUNTIF($B$4:B1214,B1214)</f>
        <v>39</v>
      </c>
      <c r="F1214" s="147">
        <v>1</v>
      </c>
      <c r="G1214" s="147">
        <v>144</v>
      </c>
      <c r="H1214" s="147">
        <v>250</v>
      </c>
      <c r="I1214" s="59" t="str">
        <f>IFERROR(VLOOKUP(D1214,ITEM!A:B,2,0)&amp;" X"&amp;F1214,"아이템값 없음")</f>
        <v>위엄의 날밑 X1</v>
      </c>
      <c r="J1214" s="5" t="s">
        <v>246</v>
      </c>
      <c r="K1214" s="147" t="s">
        <v>745</v>
      </c>
    </row>
    <row r="1215" spans="1:11">
      <c r="A1215" s="147">
        <f>100000+B1215*ID규칙_보상_그룹_단위+C1215*ID규칙_요일_단위+COUNTIFS($B$4:B1215,B1215,$C$4:C1215,C1215)</f>
        <v>103740</v>
      </c>
      <c r="B1215" s="65">
        <v>37</v>
      </c>
      <c r="C1215" s="147">
        <v>0</v>
      </c>
      <c r="D1215" s="147">
        <v>107565</v>
      </c>
      <c r="E1215" s="147">
        <f>COUNTIF($B$4:B1215,B1215)</f>
        <v>40</v>
      </c>
      <c r="F1215" s="147">
        <v>1</v>
      </c>
      <c r="G1215" s="147">
        <v>144</v>
      </c>
      <c r="H1215" s="147">
        <v>250</v>
      </c>
      <c r="I1215" s="59" t="str">
        <f>IFERROR(VLOOKUP(D1215,ITEM!A:B,2,0)&amp;" X"&amp;F1215,"아이템값 없음")</f>
        <v>떨어진 깃털 X1</v>
      </c>
      <c r="J1215" s="5" t="s">
        <v>246</v>
      </c>
      <c r="K1215" s="147" t="s">
        <v>745</v>
      </c>
    </row>
    <row r="1216" spans="1:11">
      <c r="A1216" s="147">
        <f>100000+B1216*ID규칙_보상_그룹_단위+C1216*ID규칙_요일_단위+COUNTIFS($B$4:B1216,B1216,$C$4:C1216,C1216)</f>
        <v>103741</v>
      </c>
      <c r="B1216" s="65">
        <v>37</v>
      </c>
      <c r="C1216" s="147">
        <v>0</v>
      </c>
      <c r="D1216" s="147">
        <v>108565</v>
      </c>
      <c r="E1216" s="147">
        <f>COUNTIF($B$4:B1216,B1216)</f>
        <v>41</v>
      </c>
      <c r="F1216" s="147">
        <v>1</v>
      </c>
      <c r="G1216" s="147">
        <v>144</v>
      </c>
      <c r="H1216" s="147">
        <v>250</v>
      </c>
      <c r="I1216" s="59" t="str">
        <f>IFERROR(VLOOKUP(D1216,ITEM!A:B,2,0)&amp;" X"&amp;F1216,"아이템값 없음")</f>
        <v>뇌운의 함 X1</v>
      </c>
      <c r="J1216" s="5" t="s">
        <v>246</v>
      </c>
      <c r="K1216" s="147" t="s">
        <v>745</v>
      </c>
    </row>
    <row r="1217" spans="1:11">
      <c r="A1217" s="147">
        <f>100000+B1217*ID규칙_보상_그룹_단위+C1217*ID규칙_요일_단위+COUNTIFS($B$4:B1217,B1217,$C$4:C1217,C1217)</f>
        <v>103742</v>
      </c>
      <c r="B1217" s="65">
        <v>37</v>
      </c>
      <c r="C1217" s="147">
        <v>0</v>
      </c>
      <c r="D1217" s="147">
        <v>109565</v>
      </c>
      <c r="E1217" s="147">
        <f>COUNTIF($B$4:B1217,B1217)</f>
        <v>42</v>
      </c>
      <c r="F1217" s="147">
        <v>1</v>
      </c>
      <c r="G1217" s="147">
        <v>144</v>
      </c>
      <c r="H1217" s="147">
        <v>250</v>
      </c>
      <c r="I1217" s="59" t="str">
        <f>IFERROR(VLOOKUP(D1217,ITEM!A:B,2,0)&amp;" X"&amp;F1217,"아이템값 없음")</f>
        <v>진홍의 주전자 X1</v>
      </c>
      <c r="J1217" s="5" t="s">
        <v>246</v>
      </c>
      <c r="K1217" s="147" t="s">
        <v>745</v>
      </c>
    </row>
    <row r="1218" spans="1:11">
      <c r="A1218" s="147">
        <f>100000+B1218*ID규칙_보상_그룹_단위+C1218*ID규칙_요일_단위+COUNTIFS($B$4:B1218,B1218,$C$4:C1218,C1218)</f>
        <v>103743</v>
      </c>
      <c r="B1218" s="65">
        <v>37</v>
      </c>
      <c r="C1218" s="147">
        <v>0</v>
      </c>
      <c r="D1218" s="147">
        <v>110573</v>
      </c>
      <c r="E1218" s="147">
        <f>COUNTIF($B$4:B1218,B1218)</f>
        <v>43</v>
      </c>
      <c r="F1218" s="147">
        <v>1</v>
      </c>
      <c r="G1218" s="147">
        <v>144</v>
      </c>
      <c r="H1218" s="147">
        <v>250</v>
      </c>
      <c r="I1218" s="59" t="str">
        <f>IFERROR(VLOOKUP(D1218,ITEM!A:B,2,0)&amp;" X"&amp;F1218,"아이템값 없음")</f>
        <v>화려한 투구 X1</v>
      </c>
      <c r="J1218" s="5" t="s">
        <v>246</v>
      </c>
      <c r="K1218" s="147" t="s">
        <v>745</v>
      </c>
    </row>
    <row r="1219" spans="1:11">
      <c r="A1219" s="147">
        <f>100000+B1219*ID규칙_보상_그룹_단위+C1219*ID규칙_요일_단위+COUNTIFS($B$4:B1219,B1219,$C$4:C1219,C1219)</f>
        <v>103801</v>
      </c>
      <c r="B1219" s="65">
        <v>38</v>
      </c>
      <c r="C1219" s="147">
        <v>0</v>
      </c>
      <c r="D1219" s="147">
        <v>103301</v>
      </c>
      <c r="E1219" s="147">
        <f>COUNTIF($B$4:B1219,B1219)</f>
        <v>1</v>
      </c>
      <c r="F1219" s="147">
        <v>100</v>
      </c>
      <c r="G1219" s="147">
        <v>145</v>
      </c>
      <c r="H1219" s="147">
        <v>10000</v>
      </c>
      <c r="I1219" s="59" t="str">
        <f>IFERROR(VLOOKUP(D1219,ITEM!A:B,2,0)&amp;" X"&amp;F1219,"아이템값 없음")</f>
        <v>모라 X100</v>
      </c>
      <c r="J1219" s="5" t="s">
        <v>248</v>
      </c>
      <c r="K1219" s="147" t="s">
        <v>745</v>
      </c>
    </row>
    <row r="1220" spans="1:11">
      <c r="A1220" s="147">
        <f>100000+B1220*ID규칙_보상_그룹_단위+C1220*ID규칙_요일_단위+COUNTIFS($B$4:B1220,B1220,$C$4:C1220,C1220)</f>
        <v>103802</v>
      </c>
      <c r="B1220" s="65">
        <v>38</v>
      </c>
      <c r="C1220" s="147">
        <v>0</v>
      </c>
      <c r="D1220" s="147">
        <v>102301</v>
      </c>
      <c r="E1220" s="147">
        <f>COUNTIF($B$4:B1220,B1220)</f>
        <v>2</v>
      </c>
      <c r="F1220" s="147">
        <v>1850</v>
      </c>
      <c r="G1220" s="147">
        <v>146</v>
      </c>
      <c r="H1220" s="147">
        <v>10000</v>
      </c>
      <c r="I1220" s="59" t="str">
        <f>IFERROR(VLOOKUP(D1220,ITEM!A:B,2,0)&amp;" X"&amp;F1220,"아이템값 없음")</f>
        <v>모험 경력 X1850</v>
      </c>
      <c r="J1220" s="5" t="s">
        <v>248</v>
      </c>
      <c r="K1220" s="147" t="s">
        <v>745</v>
      </c>
    </row>
    <row r="1221" spans="1:11">
      <c r="A1221" s="147">
        <f>100000+B1221*ID규칙_보상_그룹_단위+C1221*ID규칙_요일_단위+COUNTIFS($B$4:B1221,B1221,$C$4:C1221,C1221)</f>
        <v>103803</v>
      </c>
      <c r="B1221" s="65">
        <v>38</v>
      </c>
      <c r="C1221" s="147">
        <v>0</v>
      </c>
      <c r="D1221" s="147">
        <v>105301</v>
      </c>
      <c r="E1221" s="147">
        <f>COUNTIF($B$4:B1221,B1221)</f>
        <v>3</v>
      </c>
      <c r="F1221" s="147">
        <v>15</v>
      </c>
      <c r="G1221" s="147">
        <v>147</v>
      </c>
      <c r="H1221" s="147">
        <v>10000</v>
      </c>
      <c r="I1221" s="59" t="str">
        <f>IFERROR(VLOOKUP(D1221,ITEM!A:B,2,0)&amp;" X"&amp;F1221,"아이템값 없음")</f>
        <v>호감도 경험치 X15</v>
      </c>
      <c r="J1221" s="5" t="s">
        <v>248</v>
      </c>
      <c r="K1221" s="147" t="s">
        <v>745</v>
      </c>
    </row>
    <row r="1222" spans="1:11">
      <c r="A1222" s="147">
        <f>100000+B1222*ID규칙_보상_그룹_단위+C1222*ID규칙_요일_단위+COUNTIFS($B$4:B1222,B1222,$C$4:C1222,C1222)</f>
        <v>103804</v>
      </c>
      <c r="B1222" s="65">
        <v>38</v>
      </c>
      <c r="C1222" s="147">
        <v>0</v>
      </c>
      <c r="D1222" s="147">
        <v>106320</v>
      </c>
      <c r="E1222" s="147">
        <f>COUNTIF($B$4:B1222,B1222)</f>
        <v>4</v>
      </c>
      <c r="F1222" s="147">
        <v>1</v>
      </c>
      <c r="G1222" s="147">
        <v>148</v>
      </c>
      <c r="H1222" s="147">
        <v>334</v>
      </c>
      <c r="I1222" s="59" t="str">
        <f>IFERROR(VLOOKUP(D1222,ITEM!A:B,2,0)&amp;" X"&amp;F1222,"아이템값 없음")</f>
        <v>수호의 꽃 X1</v>
      </c>
      <c r="J1222" s="5" t="s">
        <v>248</v>
      </c>
      <c r="K1222" s="147" t="s">
        <v>745</v>
      </c>
    </row>
    <row r="1223" spans="1:11">
      <c r="A1223" s="147">
        <f>100000+B1223*ID규칙_보상_그룹_단위+C1223*ID규칙_요일_단위+COUNTIFS($B$4:B1223,B1223,$C$4:C1223,C1223)</f>
        <v>103805</v>
      </c>
      <c r="B1223" s="65">
        <v>38</v>
      </c>
      <c r="C1223" s="147">
        <v>0</v>
      </c>
      <c r="D1223" s="147">
        <v>107320</v>
      </c>
      <c r="E1223" s="147">
        <f>COUNTIF($B$4:B1223,B1223)</f>
        <v>5</v>
      </c>
      <c r="F1223" s="147">
        <v>1</v>
      </c>
      <c r="G1223" s="147">
        <v>148</v>
      </c>
      <c r="H1223" s="147">
        <v>334</v>
      </c>
      <c r="I1223" s="59" t="str">
        <f>IFERROR(VLOOKUP(D1223,ITEM!A:B,2,0)&amp;" X"&amp;F1223,"아이템값 없음")</f>
        <v>수호의 인장 X1</v>
      </c>
      <c r="J1223" s="5" t="s">
        <v>248</v>
      </c>
      <c r="K1223" s="147" t="s">
        <v>745</v>
      </c>
    </row>
    <row r="1224" spans="1:11">
      <c r="A1224" s="147">
        <f>100000+B1224*ID규칙_보상_그룹_단위+C1224*ID규칙_요일_단위+COUNTIFS($B$4:B1224,B1224,$C$4:C1224,C1224)</f>
        <v>103806</v>
      </c>
      <c r="B1224" s="65">
        <v>38</v>
      </c>
      <c r="C1224" s="147">
        <v>0</v>
      </c>
      <c r="D1224" s="147">
        <v>108320</v>
      </c>
      <c r="E1224" s="147">
        <f>COUNTIF($B$4:B1224,B1224)</f>
        <v>6</v>
      </c>
      <c r="F1224" s="147">
        <v>1</v>
      </c>
      <c r="G1224" s="147">
        <v>148</v>
      </c>
      <c r="H1224" s="147">
        <v>334</v>
      </c>
      <c r="I1224" s="59" t="str">
        <f>IFERROR(VLOOKUP(D1224,ITEM!A:B,2,0)&amp;" X"&amp;F1224,"아이템값 없음")</f>
        <v>수호의 탁상시계 X1</v>
      </c>
      <c r="J1224" s="5" t="s">
        <v>248</v>
      </c>
      <c r="K1224" s="147" t="s">
        <v>745</v>
      </c>
    </row>
    <row r="1225" spans="1:11">
      <c r="A1225" s="147">
        <f>100000+B1225*ID규칙_보상_그룹_단위+C1225*ID규칙_요일_단위+COUNTIFS($B$4:B1225,B1225,$C$4:C1225,C1225)</f>
        <v>103807</v>
      </c>
      <c r="B1225" s="65">
        <v>38</v>
      </c>
      <c r="C1225" s="147">
        <v>0</v>
      </c>
      <c r="D1225" s="147">
        <v>109320</v>
      </c>
      <c r="E1225" s="147">
        <f>COUNTIF($B$4:B1225,B1225)</f>
        <v>7</v>
      </c>
      <c r="F1225" s="147">
        <v>1</v>
      </c>
      <c r="G1225" s="147">
        <v>148</v>
      </c>
      <c r="H1225" s="147">
        <v>334</v>
      </c>
      <c r="I1225" s="59" t="str">
        <f>IFERROR(VLOOKUP(D1225,ITEM!A:B,2,0)&amp;" X"&amp;F1225,"아이템값 없음")</f>
        <v>수호의 잔 X1</v>
      </c>
      <c r="J1225" s="5" t="s">
        <v>248</v>
      </c>
      <c r="K1225" s="147" t="s">
        <v>745</v>
      </c>
    </row>
    <row r="1226" spans="1:11">
      <c r="A1226" s="147">
        <f>100000+B1226*ID규칙_보상_그룹_단위+C1226*ID규칙_요일_단위+COUNTIFS($B$4:B1226,B1226,$C$4:C1226,C1226)</f>
        <v>103808</v>
      </c>
      <c r="B1226" s="65">
        <v>38</v>
      </c>
      <c r="C1226" s="147">
        <v>0</v>
      </c>
      <c r="D1226" s="147">
        <v>110320</v>
      </c>
      <c r="E1226" s="147">
        <f>COUNTIF($B$4:B1226,B1226)</f>
        <v>8</v>
      </c>
      <c r="F1226" s="147">
        <v>1</v>
      </c>
      <c r="G1226" s="147">
        <v>148</v>
      </c>
      <c r="H1226" s="147">
        <v>334</v>
      </c>
      <c r="I1226" s="59" t="str">
        <f>IFERROR(VLOOKUP(D1226,ITEM!A:B,2,0)&amp;" X"&amp;F1226,"아이템값 없음")</f>
        <v>수호의 띠 X1</v>
      </c>
      <c r="J1226" s="5" t="s">
        <v>248</v>
      </c>
      <c r="K1226" s="147" t="s">
        <v>745</v>
      </c>
    </row>
    <row r="1227" spans="1:11">
      <c r="A1227" s="147">
        <f>100000+B1227*ID규칙_보상_그룹_단위+C1227*ID규칙_요일_단위+COUNTIFS($B$4:B1227,B1227,$C$4:C1227,C1227)</f>
        <v>103809</v>
      </c>
      <c r="B1227" s="65">
        <v>38</v>
      </c>
      <c r="C1227" s="147">
        <v>0</v>
      </c>
      <c r="D1227" s="147">
        <v>106322</v>
      </c>
      <c r="E1227" s="147">
        <f>COUNTIF($B$4:B1227,B1227)</f>
        <v>9</v>
      </c>
      <c r="F1227" s="147">
        <v>1</v>
      </c>
      <c r="G1227" s="147">
        <v>148</v>
      </c>
      <c r="H1227" s="147">
        <v>334</v>
      </c>
      <c r="I1227" s="59" t="str">
        <f>IFERROR(VLOOKUP(D1227,ITEM!A:B,2,0)&amp;" X"&amp;F1227,"아이템값 없음")</f>
        <v>용사의 훈장 X1</v>
      </c>
      <c r="J1227" s="5" t="s">
        <v>248</v>
      </c>
      <c r="K1227" s="147" t="s">
        <v>745</v>
      </c>
    </row>
    <row r="1228" spans="1:11">
      <c r="A1228" s="147">
        <f>100000+B1228*ID규칙_보상_그룹_단위+C1228*ID규칙_요일_단위+COUNTIFS($B$4:B1228,B1228,$C$4:C1228,C1228)</f>
        <v>103810</v>
      </c>
      <c r="B1228" s="65">
        <v>38</v>
      </c>
      <c r="C1228" s="147">
        <v>0</v>
      </c>
      <c r="D1228" s="147">
        <v>107322</v>
      </c>
      <c r="E1228" s="147">
        <f>COUNTIF($B$4:B1228,B1228)</f>
        <v>10</v>
      </c>
      <c r="F1228" s="147">
        <v>1</v>
      </c>
      <c r="G1228" s="147">
        <v>148</v>
      </c>
      <c r="H1228" s="147">
        <v>334</v>
      </c>
      <c r="I1228" s="59" t="str">
        <f>IFERROR(VLOOKUP(D1228,ITEM!A:B,2,0)&amp;" X"&amp;F1228,"아이템값 없음")</f>
        <v>용사의 기대 X1</v>
      </c>
      <c r="J1228" s="5" t="s">
        <v>248</v>
      </c>
      <c r="K1228" s="147" t="s">
        <v>745</v>
      </c>
    </row>
    <row r="1229" spans="1:11">
      <c r="A1229" s="147">
        <f>100000+B1229*ID규칙_보상_그룹_단위+C1229*ID규칙_요일_단위+COUNTIFS($B$4:B1229,B1229,$C$4:C1229,C1229)</f>
        <v>103811</v>
      </c>
      <c r="B1229" s="65">
        <v>38</v>
      </c>
      <c r="C1229" s="147">
        <v>0</v>
      </c>
      <c r="D1229" s="147">
        <v>108322</v>
      </c>
      <c r="E1229" s="147">
        <f>COUNTIF($B$4:B1229,B1229)</f>
        <v>11</v>
      </c>
      <c r="F1229" s="147">
        <v>1</v>
      </c>
      <c r="G1229" s="147">
        <v>148</v>
      </c>
      <c r="H1229" s="147">
        <v>334</v>
      </c>
      <c r="I1229" s="59" t="str">
        <f>IFERROR(VLOOKUP(D1229,ITEM!A:B,2,0)&amp;" X"&amp;F1229,"아이템값 없음")</f>
        <v>용사의 강인함 X1</v>
      </c>
      <c r="J1229" s="5" t="s">
        <v>248</v>
      </c>
      <c r="K1229" s="147" t="s">
        <v>745</v>
      </c>
    </row>
    <row r="1230" spans="1:11">
      <c r="A1230" s="147">
        <f>100000+B1230*ID규칙_보상_그룹_단위+C1230*ID규칙_요일_단위+COUNTIFS($B$4:B1230,B1230,$C$4:C1230,C1230)</f>
        <v>103812</v>
      </c>
      <c r="B1230" s="65">
        <v>38</v>
      </c>
      <c r="C1230" s="147">
        <v>0</v>
      </c>
      <c r="D1230" s="147">
        <v>109322</v>
      </c>
      <c r="E1230" s="147">
        <f>COUNTIF($B$4:B1230,B1230)</f>
        <v>12</v>
      </c>
      <c r="F1230" s="147">
        <v>1</v>
      </c>
      <c r="G1230" s="147">
        <v>148</v>
      </c>
      <c r="H1230" s="147">
        <v>334</v>
      </c>
      <c r="I1230" s="59" t="str">
        <f>IFERROR(VLOOKUP(D1230,ITEM!A:B,2,0)&amp;" X"&amp;F1230,"아이템값 없음")</f>
        <v>용사의 환송 X1</v>
      </c>
      <c r="J1230" s="5" t="s">
        <v>248</v>
      </c>
      <c r="K1230" s="147" t="s">
        <v>745</v>
      </c>
    </row>
    <row r="1231" spans="1:11">
      <c r="A1231" s="147">
        <f>100000+B1231*ID규칙_보상_그룹_단위+C1231*ID규칙_요일_단위+COUNTIFS($B$4:B1231,B1231,$C$4:C1231,C1231)</f>
        <v>103813</v>
      </c>
      <c r="B1231" s="65">
        <v>38</v>
      </c>
      <c r="C1231" s="147">
        <v>0</v>
      </c>
      <c r="D1231" s="147">
        <v>110322</v>
      </c>
      <c r="E1231" s="147">
        <f>COUNTIF($B$4:B1231,B1231)</f>
        <v>13</v>
      </c>
      <c r="F1231" s="147">
        <v>1</v>
      </c>
      <c r="G1231" s="147">
        <v>148</v>
      </c>
      <c r="H1231" s="147">
        <v>334</v>
      </c>
      <c r="I1231" s="59" t="str">
        <f>IFERROR(VLOOKUP(D1231,ITEM!A:B,2,0)&amp;" X"&amp;F1231,"아이템값 없음")</f>
        <v>용사의 모자 X1</v>
      </c>
      <c r="J1231" s="5" t="s">
        <v>248</v>
      </c>
      <c r="K1231" s="147" t="s">
        <v>745</v>
      </c>
    </row>
    <row r="1232" spans="1:11">
      <c r="A1232" s="147">
        <f>100000+B1232*ID규칙_보상_그룹_단위+C1232*ID규칙_요일_단위+COUNTIFS($B$4:B1232,B1232,$C$4:C1232,C1232)</f>
        <v>103814</v>
      </c>
      <c r="B1232" s="65">
        <v>38</v>
      </c>
      <c r="C1232" s="147">
        <v>0</v>
      </c>
      <c r="D1232" s="147">
        <v>106421</v>
      </c>
      <c r="E1232" s="147">
        <f>COUNTIF($B$4:B1232,B1232)</f>
        <v>14</v>
      </c>
      <c r="F1232" s="147">
        <v>1</v>
      </c>
      <c r="G1232" s="147">
        <v>148</v>
      </c>
      <c r="H1232" s="147">
        <v>333</v>
      </c>
      <c r="I1232" s="59" t="str">
        <f>IFERROR(VLOOKUP(D1232,ITEM!A:B,2,0)&amp;" X"&amp;F1232,"아이템값 없음")</f>
        <v>수호의 꽃 X1</v>
      </c>
      <c r="J1232" s="5" t="s">
        <v>248</v>
      </c>
      <c r="K1232" s="147" t="s">
        <v>745</v>
      </c>
    </row>
    <row r="1233" spans="1:11">
      <c r="A1233" s="147">
        <f>100000+B1233*ID규칙_보상_그룹_단위+C1233*ID규칙_요일_단위+COUNTIFS($B$4:B1233,B1233,$C$4:C1233,C1233)</f>
        <v>103815</v>
      </c>
      <c r="B1233" s="65">
        <v>38</v>
      </c>
      <c r="C1233" s="147">
        <v>0</v>
      </c>
      <c r="D1233" s="147">
        <v>107421</v>
      </c>
      <c r="E1233" s="147">
        <f>COUNTIF($B$4:B1233,B1233)</f>
        <v>15</v>
      </c>
      <c r="F1233" s="147">
        <v>1</v>
      </c>
      <c r="G1233" s="147">
        <v>148</v>
      </c>
      <c r="H1233" s="147">
        <v>333</v>
      </c>
      <c r="I1233" s="59" t="str">
        <f>IFERROR(VLOOKUP(D1233,ITEM!A:B,2,0)&amp;" X"&amp;F1233,"아이템값 없음")</f>
        <v>수호의 인장 X1</v>
      </c>
      <c r="J1233" s="5" t="s">
        <v>248</v>
      </c>
      <c r="K1233" s="147" t="s">
        <v>745</v>
      </c>
    </row>
    <row r="1234" spans="1:11">
      <c r="A1234" s="147">
        <f>100000+B1234*ID규칙_보상_그룹_단위+C1234*ID규칙_요일_단위+COUNTIFS($B$4:B1234,B1234,$C$4:C1234,C1234)</f>
        <v>103816</v>
      </c>
      <c r="B1234" s="65">
        <v>38</v>
      </c>
      <c r="C1234" s="147">
        <v>0</v>
      </c>
      <c r="D1234" s="147">
        <v>108421</v>
      </c>
      <c r="E1234" s="147">
        <f>COUNTIF($B$4:B1234,B1234)</f>
        <v>16</v>
      </c>
      <c r="F1234" s="147">
        <v>1</v>
      </c>
      <c r="G1234" s="147">
        <v>148</v>
      </c>
      <c r="H1234" s="147">
        <v>333</v>
      </c>
      <c r="I1234" s="59" t="str">
        <f>IFERROR(VLOOKUP(D1234,ITEM!A:B,2,0)&amp;" X"&amp;F1234,"아이템값 없음")</f>
        <v>수호의 탁상시계 X1</v>
      </c>
      <c r="J1234" s="5" t="s">
        <v>248</v>
      </c>
      <c r="K1234" s="147" t="s">
        <v>745</v>
      </c>
    </row>
    <row r="1235" spans="1:11">
      <c r="A1235" s="147">
        <f>100000+B1235*ID규칙_보상_그룹_단위+C1235*ID규칙_요일_단위+COUNTIFS($B$4:B1235,B1235,$C$4:C1235,C1235)</f>
        <v>103817</v>
      </c>
      <c r="B1235" s="65">
        <v>38</v>
      </c>
      <c r="C1235" s="147">
        <v>0</v>
      </c>
      <c r="D1235" s="147">
        <v>109421</v>
      </c>
      <c r="E1235" s="147">
        <f>COUNTIF($B$4:B1235,B1235)</f>
        <v>17</v>
      </c>
      <c r="F1235" s="147">
        <v>1</v>
      </c>
      <c r="G1235" s="147">
        <v>148</v>
      </c>
      <c r="H1235" s="147">
        <v>333</v>
      </c>
      <c r="I1235" s="59" t="str">
        <f>IFERROR(VLOOKUP(D1235,ITEM!A:B,2,0)&amp;" X"&amp;F1235,"아이템값 없음")</f>
        <v>수호의 잔 X1</v>
      </c>
      <c r="J1235" s="5" t="s">
        <v>248</v>
      </c>
      <c r="K1235" s="147" t="s">
        <v>745</v>
      </c>
    </row>
    <row r="1236" spans="1:11">
      <c r="A1236" s="147">
        <f>100000+B1236*ID규칙_보상_그룹_단위+C1236*ID규칙_요일_단위+COUNTIFS($B$4:B1236,B1236,$C$4:C1236,C1236)</f>
        <v>103818</v>
      </c>
      <c r="B1236" s="65">
        <v>38</v>
      </c>
      <c r="C1236" s="147">
        <v>0</v>
      </c>
      <c r="D1236" s="147">
        <v>110421</v>
      </c>
      <c r="E1236" s="147">
        <f>COUNTIF($B$4:B1236,B1236)</f>
        <v>18</v>
      </c>
      <c r="F1236" s="147">
        <v>1</v>
      </c>
      <c r="G1236" s="147">
        <v>148</v>
      </c>
      <c r="H1236" s="147">
        <v>333</v>
      </c>
      <c r="I1236" s="59" t="str">
        <f>IFERROR(VLOOKUP(D1236,ITEM!A:B,2,0)&amp;" X"&amp;F1236,"아이템값 없음")</f>
        <v>수호의 띠 X1</v>
      </c>
      <c r="J1236" s="5" t="s">
        <v>248</v>
      </c>
      <c r="K1236" s="147" t="s">
        <v>745</v>
      </c>
    </row>
    <row r="1237" spans="1:11">
      <c r="A1237" s="147">
        <f>100000+B1237*ID규칙_보상_그룹_단위+C1237*ID규칙_요일_단위+COUNTIFS($B$4:B1237,B1237,$C$4:C1237,C1237)</f>
        <v>103819</v>
      </c>
      <c r="B1237" s="65">
        <v>38</v>
      </c>
      <c r="C1237" s="147">
        <v>0</v>
      </c>
      <c r="D1237" s="147">
        <v>106423</v>
      </c>
      <c r="E1237" s="147">
        <f>COUNTIF($B$4:B1237,B1237)</f>
        <v>19</v>
      </c>
      <c r="F1237" s="147">
        <v>1</v>
      </c>
      <c r="G1237" s="147">
        <v>148</v>
      </c>
      <c r="H1237" s="147">
        <v>333</v>
      </c>
      <c r="I1237" s="59" t="str">
        <f>IFERROR(VLOOKUP(D1237,ITEM!A:B,2,0)&amp;" X"&amp;F1237,"아이템값 없음")</f>
        <v>용사의 훈장 X1</v>
      </c>
      <c r="J1237" s="5" t="s">
        <v>248</v>
      </c>
      <c r="K1237" s="147" t="s">
        <v>745</v>
      </c>
    </row>
    <row r="1238" spans="1:11">
      <c r="A1238" s="147">
        <f>100000+B1238*ID규칙_보상_그룹_단위+C1238*ID규칙_요일_단위+COUNTIFS($B$4:B1238,B1238,$C$4:C1238,C1238)</f>
        <v>103820</v>
      </c>
      <c r="B1238" s="65">
        <v>38</v>
      </c>
      <c r="C1238" s="147">
        <v>0</v>
      </c>
      <c r="D1238" s="147">
        <v>107423</v>
      </c>
      <c r="E1238" s="147">
        <f>COUNTIF($B$4:B1238,B1238)</f>
        <v>20</v>
      </c>
      <c r="F1238" s="147">
        <v>1</v>
      </c>
      <c r="G1238" s="147">
        <v>148</v>
      </c>
      <c r="H1238" s="147">
        <v>333</v>
      </c>
      <c r="I1238" s="59" t="str">
        <f>IFERROR(VLOOKUP(D1238,ITEM!A:B,2,0)&amp;" X"&amp;F1238,"아이템값 없음")</f>
        <v>용사의 기대 X1</v>
      </c>
      <c r="J1238" s="5" t="s">
        <v>248</v>
      </c>
      <c r="K1238" s="147" t="s">
        <v>745</v>
      </c>
    </row>
    <row r="1239" spans="1:11">
      <c r="A1239" s="147">
        <f>100000+B1239*ID규칙_보상_그룹_단위+C1239*ID규칙_요일_단위+COUNTIFS($B$4:B1239,B1239,$C$4:C1239,C1239)</f>
        <v>103821</v>
      </c>
      <c r="B1239" s="65">
        <v>38</v>
      </c>
      <c r="C1239" s="147">
        <v>0</v>
      </c>
      <c r="D1239" s="147">
        <v>108423</v>
      </c>
      <c r="E1239" s="147">
        <f>COUNTIF($B$4:B1239,B1239)</f>
        <v>21</v>
      </c>
      <c r="F1239" s="147">
        <v>1</v>
      </c>
      <c r="G1239" s="147">
        <v>148</v>
      </c>
      <c r="H1239" s="147">
        <v>333</v>
      </c>
      <c r="I1239" s="59" t="str">
        <f>IFERROR(VLOOKUP(D1239,ITEM!A:B,2,0)&amp;" X"&amp;F1239,"아이템값 없음")</f>
        <v>용사의 강인함 X1</v>
      </c>
      <c r="J1239" s="5" t="s">
        <v>248</v>
      </c>
      <c r="K1239" s="147" t="s">
        <v>745</v>
      </c>
    </row>
    <row r="1240" spans="1:11">
      <c r="A1240" s="147">
        <f>100000+B1240*ID규칙_보상_그룹_단위+C1240*ID규칙_요일_단위+COUNTIFS($B$4:B1240,B1240,$C$4:C1240,C1240)</f>
        <v>103822</v>
      </c>
      <c r="B1240" s="65">
        <v>38</v>
      </c>
      <c r="C1240" s="147">
        <v>0</v>
      </c>
      <c r="D1240" s="147">
        <v>109423</v>
      </c>
      <c r="E1240" s="147">
        <f>COUNTIF($B$4:B1240,B1240)</f>
        <v>22</v>
      </c>
      <c r="F1240" s="147">
        <v>1</v>
      </c>
      <c r="G1240" s="147">
        <v>148</v>
      </c>
      <c r="H1240" s="147">
        <v>333</v>
      </c>
      <c r="I1240" s="59" t="str">
        <f>IFERROR(VLOOKUP(D1240,ITEM!A:B,2,0)&amp;" X"&amp;F1240,"아이템값 없음")</f>
        <v>용사의 환송 X1</v>
      </c>
      <c r="J1240" s="5" t="s">
        <v>248</v>
      </c>
      <c r="K1240" s="147" t="s">
        <v>745</v>
      </c>
    </row>
    <row r="1241" spans="1:11">
      <c r="A1241" s="147">
        <f>100000+B1241*ID규칙_보상_그룹_단위+C1241*ID규칙_요일_단위+COUNTIFS($B$4:B1241,B1241,$C$4:C1241,C1241)</f>
        <v>103823</v>
      </c>
      <c r="B1241" s="65">
        <v>38</v>
      </c>
      <c r="C1241" s="147">
        <v>0</v>
      </c>
      <c r="D1241" s="147">
        <v>110423</v>
      </c>
      <c r="E1241" s="147">
        <f>COUNTIF($B$4:B1241,B1241)</f>
        <v>23</v>
      </c>
      <c r="F1241" s="147">
        <v>1</v>
      </c>
      <c r="G1241" s="147">
        <v>148</v>
      </c>
      <c r="H1241" s="147">
        <v>333</v>
      </c>
      <c r="I1241" s="59" t="str">
        <f>IFERROR(VLOOKUP(D1241,ITEM!A:B,2,0)&amp;" X"&amp;F1241,"아이템값 없음")</f>
        <v>용사의 모자 X1</v>
      </c>
      <c r="J1241" s="5" t="s">
        <v>248</v>
      </c>
      <c r="K1241" s="147" t="s">
        <v>745</v>
      </c>
    </row>
    <row r="1242" spans="1:11">
      <c r="A1242" s="147">
        <f>100000+B1242*ID규칙_보상_그룹_단위+C1242*ID규칙_요일_단위+COUNTIFS($B$4:B1242,B1242,$C$4:C1242,C1242)</f>
        <v>103824</v>
      </c>
      <c r="B1242" s="65">
        <v>38</v>
      </c>
      <c r="C1242" s="147">
        <v>0</v>
      </c>
      <c r="D1242" s="147">
        <v>106468</v>
      </c>
      <c r="E1242" s="147">
        <f>COUNTIF($B$4:B1242,B1242)</f>
        <v>24</v>
      </c>
      <c r="F1242" s="147">
        <v>1</v>
      </c>
      <c r="G1242" s="147">
        <v>148</v>
      </c>
      <c r="H1242" s="147">
        <v>333</v>
      </c>
      <c r="I1242" s="59" t="str">
        <f>IFERROR(VLOOKUP(D1242,ITEM!A:B,2,0)&amp;" X"&amp;F1242,"아이템값 없음")</f>
        <v>영광의 꽃의 시간 X1</v>
      </c>
      <c r="J1242" s="5" t="s">
        <v>248</v>
      </c>
      <c r="K1242" s="147" t="s">
        <v>745</v>
      </c>
    </row>
    <row r="1243" spans="1:11">
      <c r="A1243" s="147">
        <f>100000+B1243*ID규칙_보상_그룹_단위+C1243*ID규칙_요일_단위+COUNTIFS($B$4:B1243,B1243,$C$4:C1243,C1243)</f>
        <v>103825</v>
      </c>
      <c r="B1243" s="65">
        <v>38</v>
      </c>
      <c r="C1243" s="147">
        <v>0</v>
      </c>
      <c r="D1243" s="147">
        <v>107468</v>
      </c>
      <c r="E1243" s="147">
        <f>COUNTIF($B$4:B1243,B1243)</f>
        <v>25</v>
      </c>
      <c r="F1243" s="147">
        <v>1</v>
      </c>
      <c r="G1243" s="147">
        <v>148</v>
      </c>
      <c r="H1243" s="147">
        <v>333</v>
      </c>
      <c r="I1243" s="59" t="str">
        <f>IFERROR(VLOOKUP(D1243,ITEM!A:B,2,0)&amp;" X"&amp;F1243,"아이템값 없음")</f>
        <v>화관(華館)의 깃털 X1</v>
      </c>
      <c r="J1243" s="5" t="s">
        <v>248</v>
      </c>
      <c r="K1243" s="147" t="s">
        <v>745</v>
      </c>
    </row>
    <row r="1244" spans="1:11">
      <c r="A1244" s="147">
        <f>100000+B1244*ID규칙_보상_그룹_단위+C1244*ID규칙_요일_단위+COUNTIFS($B$4:B1244,B1244,$C$4:C1244,C1244)</f>
        <v>103826</v>
      </c>
      <c r="B1244" s="65">
        <v>38</v>
      </c>
      <c r="C1244" s="147">
        <v>0</v>
      </c>
      <c r="D1244" s="147">
        <v>108468</v>
      </c>
      <c r="E1244" s="147">
        <f>COUNTIF($B$4:B1244,B1244)</f>
        <v>26</v>
      </c>
      <c r="F1244" s="147">
        <v>1</v>
      </c>
      <c r="G1244" s="147">
        <v>148</v>
      </c>
      <c r="H1244" s="147">
        <v>333</v>
      </c>
      <c r="I1244" s="59" t="str">
        <f>IFERROR(VLOOKUP(D1244,ITEM!A:B,2,0)&amp;" X"&amp;F1244,"아이템값 없음")</f>
        <v>중생의 노래 X1</v>
      </c>
      <c r="J1244" s="5" t="s">
        <v>248</v>
      </c>
      <c r="K1244" s="147" t="s">
        <v>745</v>
      </c>
    </row>
    <row r="1245" spans="1:11">
      <c r="A1245" s="147">
        <f>100000+B1245*ID규칙_보상_그룹_단위+C1245*ID규칙_요일_단위+COUNTIFS($B$4:B1245,B1245,$C$4:C1245,C1245)</f>
        <v>103827</v>
      </c>
      <c r="B1245" s="65">
        <v>38</v>
      </c>
      <c r="C1245" s="147">
        <v>0</v>
      </c>
      <c r="D1245" s="147">
        <v>109468</v>
      </c>
      <c r="E1245" s="147">
        <f>COUNTIF($B$4:B1245,B1245)</f>
        <v>27</v>
      </c>
      <c r="F1245" s="147">
        <v>1</v>
      </c>
      <c r="G1245" s="147">
        <v>148</v>
      </c>
      <c r="H1245" s="147">
        <v>333</v>
      </c>
      <c r="I1245" s="59" t="str">
        <f>IFERROR(VLOOKUP(D1245,ITEM!A:B,2,0)&amp;" X"&amp;F1245,"아이템값 없음")</f>
        <v>꿈에서 깬 조롱박 X1</v>
      </c>
      <c r="J1245" s="5" t="s">
        <v>248</v>
      </c>
      <c r="K1245" s="147" t="s">
        <v>745</v>
      </c>
    </row>
    <row r="1246" spans="1:11">
      <c r="A1246" s="147">
        <f>100000+B1246*ID규칙_보상_그룹_단위+C1246*ID규칙_요일_단위+COUNTIFS($B$4:B1246,B1246,$C$4:C1246,C1246)</f>
        <v>103828</v>
      </c>
      <c r="B1246" s="65">
        <v>38</v>
      </c>
      <c r="C1246" s="147">
        <v>0</v>
      </c>
      <c r="D1246" s="147">
        <v>110476</v>
      </c>
      <c r="E1246" s="147">
        <f>COUNTIF($B$4:B1246,B1246)</f>
        <v>28</v>
      </c>
      <c r="F1246" s="147">
        <v>1</v>
      </c>
      <c r="G1246" s="147">
        <v>148</v>
      </c>
      <c r="H1246" s="147">
        <v>333</v>
      </c>
      <c r="I1246" s="59" t="str">
        <f>IFERROR(VLOOKUP(D1246,ITEM!A:B,2,0)&amp;" X"&amp;F1246,"아이템값 없음")</f>
        <v>형해의 삿갓 X1</v>
      </c>
      <c r="J1246" s="5" t="s">
        <v>248</v>
      </c>
      <c r="K1246" s="147" t="s">
        <v>745</v>
      </c>
    </row>
    <row r="1247" spans="1:11">
      <c r="A1247" s="147">
        <f>100000+B1247*ID규칙_보상_그룹_단위+C1247*ID규칙_요일_단위+COUNTIFS($B$4:B1247,B1247,$C$4:C1247,C1247)</f>
        <v>103829</v>
      </c>
      <c r="B1247" s="65">
        <v>38</v>
      </c>
      <c r="C1247" s="147">
        <v>0</v>
      </c>
      <c r="D1247" s="147">
        <v>106466</v>
      </c>
      <c r="E1247" s="147">
        <f>COUNTIF($B$4:B1247,B1247)</f>
        <v>29</v>
      </c>
      <c r="F1247" s="147">
        <v>1</v>
      </c>
      <c r="G1247" s="147">
        <v>148</v>
      </c>
      <c r="H1247" s="147">
        <v>333</v>
      </c>
      <c r="I1247" s="59" t="str">
        <f>IFERROR(VLOOKUP(D1247,ITEM!A:B,2,0)&amp;" X"&amp;F1247,"아이템값 없음")</f>
        <v>바다에 물든 꽃 X1</v>
      </c>
      <c r="J1247" s="5" t="s">
        <v>248</v>
      </c>
      <c r="K1247" s="147" t="s">
        <v>745</v>
      </c>
    </row>
    <row r="1248" spans="1:11">
      <c r="A1248" s="147">
        <f>100000+B1248*ID규칙_보상_그룹_단위+C1248*ID규칙_요일_단위+COUNTIFS($B$4:B1248,B1248,$C$4:C1248,C1248)</f>
        <v>103830</v>
      </c>
      <c r="B1248" s="65">
        <v>38</v>
      </c>
      <c r="C1248" s="147">
        <v>0</v>
      </c>
      <c r="D1248" s="147">
        <v>107466</v>
      </c>
      <c r="E1248" s="147">
        <f>COUNTIF($B$4:B1248,B1248)</f>
        <v>30</v>
      </c>
      <c r="F1248" s="147">
        <v>1</v>
      </c>
      <c r="G1248" s="147">
        <v>148</v>
      </c>
      <c r="H1248" s="147">
        <v>333</v>
      </c>
      <c r="I1248" s="59" t="str">
        <f>IFERROR(VLOOKUP(D1248,ITEM!A:B,2,0)&amp;" X"&amp;F1248,"아이템값 없음")</f>
        <v>연궁의 깃털 X1</v>
      </c>
      <c r="J1248" s="5" t="s">
        <v>248</v>
      </c>
      <c r="K1248" s="147" t="s">
        <v>745</v>
      </c>
    </row>
    <row r="1249" spans="1:11">
      <c r="A1249" s="147">
        <f>100000+B1249*ID규칙_보상_그룹_단위+C1249*ID규칙_요일_단위+COUNTIFS($B$4:B1249,B1249,$C$4:C1249,C1249)</f>
        <v>103831</v>
      </c>
      <c r="B1249" s="65">
        <v>38</v>
      </c>
      <c r="C1249" s="147">
        <v>0</v>
      </c>
      <c r="D1249" s="147">
        <v>108466</v>
      </c>
      <c r="E1249" s="147">
        <f>COUNTIF($B$4:B1249,B1249)</f>
        <v>31</v>
      </c>
      <c r="F1249" s="147">
        <v>1</v>
      </c>
      <c r="G1249" s="147">
        <v>148</v>
      </c>
      <c r="H1249" s="147">
        <v>333</v>
      </c>
      <c r="I1249" s="59" t="str">
        <f>IFERROR(VLOOKUP(D1249,ITEM!A:B,2,0)&amp;" X"&amp;F1249,"아이템값 없음")</f>
        <v>이별의 조개 X1</v>
      </c>
      <c r="J1249" s="5" t="s">
        <v>248</v>
      </c>
      <c r="K1249" s="147" t="s">
        <v>745</v>
      </c>
    </row>
    <row r="1250" spans="1:11">
      <c r="A1250" s="147">
        <f>100000+B1250*ID규칙_보상_그룹_단위+C1250*ID규칙_요일_단위+COUNTIFS($B$4:B1250,B1250,$C$4:C1250,C1250)</f>
        <v>103832</v>
      </c>
      <c r="B1250" s="65">
        <v>38</v>
      </c>
      <c r="C1250" s="147">
        <v>0</v>
      </c>
      <c r="D1250" s="147">
        <v>109466</v>
      </c>
      <c r="E1250" s="147">
        <f>COUNTIF($B$4:B1250,B1250)</f>
        <v>32</v>
      </c>
      <c r="F1250" s="147">
        <v>1</v>
      </c>
      <c r="G1250" s="147">
        <v>148</v>
      </c>
      <c r="H1250" s="147">
        <v>333</v>
      </c>
      <c r="I1250" s="59" t="str">
        <f>IFERROR(VLOOKUP(D1250,ITEM!A:B,2,0)&amp;" X"&amp;F1250,"아이템값 없음")</f>
        <v>진주의 요람 X1</v>
      </c>
      <c r="J1250" s="5" t="s">
        <v>248</v>
      </c>
      <c r="K1250" s="147" t="s">
        <v>745</v>
      </c>
    </row>
    <row r="1251" spans="1:11">
      <c r="A1251" s="147">
        <f>100000+B1251*ID규칙_보상_그룹_단위+C1251*ID규칙_요일_단위+COUNTIFS($B$4:B1251,B1251,$C$4:C1251,C1251)</f>
        <v>103833</v>
      </c>
      <c r="B1251" s="65">
        <v>38</v>
      </c>
      <c r="C1251" s="147">
        <v>0</v>
      </c>
      <c r="D1251" s="147">
        <v>110474</v>
      </c>
      <c r="E1251" s="147">
        <f>COUNTIF($B$4:B1251,B1251)</f>
        <v>33</v>
      </c>
      <c r="F1251" s="147">
        <v>1</v>
      </c>
      <c r="G1251" s="147">
        <v>148</v>
      </c>
      <c r="H1251" s="147">
        <v>333</v>
      </c>
      <c r="I1251" s="59" t="str">
        <f>IFERROR(VLOOKUP(D1251,ITEM!A:B,2,0)&amp;" X"&amp;F1251,"아이템값 없음")</f>
        <v>와타츠미의 왕관 X1</v>
      </c>
      <c r="J1251" s="5" t="s">
        <v>248</v>
      </c>
      <c r="K1251" s="147" t="s">
        <v>745</v>
      </c>
    </row>
    <row r="1252" spans="1:11">
      <c r="A1252" s="147">
        <f>100000+B1252*ID규칙_보상_그룹_단위+C1252*ID규칙_요일_단위+COUNTIFS($B$4:B1252,B1252,$C$4:C1252,C1252)</f>
        <v>103901</v>
      </c>
      <c r="B1252" s="65">
        <v>39</v>
      </c>
      <c r="C1252" s="147">
        <v>0</v>
      </c>
      <c r="D1252" s="147">
        <v>103301</v>
      </c>
      <c r="E1252" s="147">
        <f>COUNTIF($B$4:B1252,B1252)</f>
        <v>1</v>
      </c>
      <c r="F1252" s="147">
        <v>100</v>
      </c>
      <c r="G1252" s="147">
        <v>149</v>
      </c>
      <c r="H1252" s="147">
        <v>10000</v>
      </c>
      <c r="I1252" s="59" t="str">
        <f>IFERROR(VLOOKUP(D1252,ITEM!A:B,2,0)&amp;" X"&amp;F1252,"아이템값 없음")</f>
        <v>모라 X100</v>
      </c>
      <c r="J1252" s="5" t="s">
        <v>249</v>
      </c>
      <c r="K1252" s="147" t="s">
        <v>745</v>
      </c>
    </row>
    <row r="1253" spans="1:11">
      <c r="A1253" s="147">
        <f>100000+B1253*ID규칙_보상_그룹_단위+C1253*ID규칙_요일_단위+COUNTIFS($B$4:B1253,B1253,$C$4:C1253,C1253)</f>
        <v>103902</v>
      </c>
      <c r="B1253" s="65">
        <v>39</v>
      </c>
      <c r="C1253" s="147">
        <v>0</v>
      </c>
      <c r="D1253" s="147">
        <v>102301</v>
      </c>
      <c r="E1253" s="147">
        <f>COUNTIF($B$4:B1253,B1253)</f>
        <v>2</v>
      </c>
      <c r="F1253" s="147">
        <v>2025</v>
      </c>
      <c r="G1253" s="147">
        <v>150</v>
      </c>
      <c r="H1253" s="147">
        <v>10000</v>
      </c>
      <c r="I1253" s="59" t="str">
        <f>IFERROR(VLOOKUP(D1253,ITEM!A:B,2,0)&amp;" X"&amp;F1253,"아이템값 없음")</f>
        <v>모험 경력 X2025</v>
      </c>
      <c r="J1253" s="5" t="s">
        <v>249</v>
      </c>
      <c r="K1253" s="147" t="s">
        <v>745</v>
      </c>
    </row>
    <row r="1254" spans="1:11">
      <c r="A1254" s="147">
        <f>100000+B1254*ID규칙_보상_그룹_단위+C1254*ID규칙_요일_단위+COUNTIFS($B$4:B1254,B1254,$C$4:C1254,C1254)</f>
        <v>103903</v>
      </c>
      <c r="B1254" s="65">
        <v>39</v>
      </c>
      <c r="C1254" s="147">
        <v>0</v>
      </c>
      <c r="D1254" s="147">
        <v>105301</v>
      </c>
      <c r="E1254" s="147">
        <f>COUNTIF($B$4:B1254,B1254)</f>
        <v>3</v>
      </c>
      <c r="F1254" s="147">
        <v>20</v>
      </c>
      <c r="G1254" s="147">
        <v>151</v>
      </c>
      <c r="H1254" s="147">
        <v>10000</v>
      </c>
      <c r="I1254" s="59" t="str">
        <f>IFERROR(VLOOKUP(D1254,ITEM!A:B,2,0)&amp;" X"&amp;F1254,"아이템값 없음")</f>
        <v>호감도 경험치 X20</v>
      </c>
      <c r="J1254" s="5" t="s">
        <v>249</v>
      </c>
      <c r="K1254" s="147" t="s">
        <v>745</v>
      </c>
    </row>
    <row r="1255" spans="1:11">
      <c r="A1255" s="147">
        <f>100000+B1255*ID규칙_보상_그룹_단위+C1255*ID규칙_요일_단위+COUNTIFS($B$4:B1255,B1255,$C$4:C1255,C1255)</f>
        <v>103904</v>
      </c>
      <c r="B1255" s="65">
        <v>39</v>
      </c>
      <c r="C1255" s="147">
        <v>0</v>
      </c>
      <c r="D1255" s="147">
        <v>106320</v>
      </c>
      <c r="E1255" s="147">
        <f>COUNTIF($B$4:B1255,B1255)</f>
        <v>4</v>
      </c>
      <c r="F1255" s="147">
        <v>1</v>
      </c>
      <c r="G1255" s="147">
        <v>152</v>
      </c>
      <c r="H1255" s="147">
        <v>334</v>
      </c>
      <c r="I1255" s="59" t="str">
        <f>IFERROR(VLOOKUP(D1255,ITEM!A:B,2,0)&amp;" X"&amp;F1255,"아이템값 없음")</f>
        <v>수호의 꽃 X1</v>
      </c>
      <c r="J1255" s="5" t="s">
        <v>249</v>
      </c>
      <c r="K1255" s="147" t="s">
        <v>745</v>
      </c>
    </row>
    <row r="1256" spans="1:11">
      <c r="A1256" s="147">
        <f>100000+B1256*ID규칙_보상_그룹_단위+C1256*ID규칙_요일_단위+COUNTIFS($B$4:B1256,B1256,$C$4:C1256,C1256)</f>
        <v>103905</v>
      </c>
      <c r="B1256" s="65">
        <v>39</v>
      </c>
      <c r="C1256" s="147">
        <v>0</v>
      </c>
      <c r="D1256" s="147">
        <v>107320</v>
      </c>
      <c r="E1256" s="147">
        <f>COUNTIF($B$4:B1256,B1256)</f>
        <v>5</v>
      </c>
      <c r="F1256" s="147">
        <v>1</v>
      </c>
      <c r="G1256" s="147">
        <v>152</v>
      </c>
      <c r="H1256" s="147">
        <v>334</v>
      </c>
      <c r="I1256" s="59" t="str">
        <f>IFERROR(VLOOKUP(D1256,ITEM!A:B,2,0)&amp;" X"&amp;F1256,"아이템값 없음")</f>
        <v>수호의 인장 X1</v>
      </c>
      <c r="J1256" s="5" t="s">
        <v>249</v>
      </c>
      <c r="K1256" s="147" t="s">
        <v>745</v>
      </c>
    </row>
    <row r="1257" spans="1:11">
      <c r="A1257" s="147">
        <f>100000+B1257*ID규칙_보상_그룹_단위+C1257*ID규칙_요일_단위+COUNTIFS($B$4:B1257,B1257,$C$4:C1257,C1257)</f>
        <v>103906</v>
      </c>
      <c r="B1257" s="65">
        <v>39</v>
      </c>
      <c r="C1257" s="147">
        <v>0</v>
      </c>
      <c r="D1257" s="147">
        <v>108320</v>
      </c>
      <c r="E1257" s="147">
        <f>COUNTIF($B$4:B1257,B1257)</f>
        <v>6</v>
      </c>
      <c r="F1257" s="147">
        <v>1</v>
      </c>
      <c r="G1257" s="147">
        <v>152</v>
      </c>
      <c r="H1257" s="147">
        <v>334</v>
      </c>
      <c r="I1257" s="59" t="str">
        <f>IFERROR(VLOOKUP(D1257,ITEM!A:B,2,0)&amp;" X"&amp;F1257,"아이템값 없음")</f>
        <v>수호의 탁상시계 X1</v>
      </c>
      <c r="J1257" s="5" t="s">
        <v>249</v>
      </c>
      <c r="K1257" s="147" t="s">
        <v>745</v>
      </c>
    </row>
    <row r="1258" spans="1:11">
      <c r="A1258" s="147">
        <f>100000+B1258*ID규칙_보상_그룹_단위+C1258*ID규칙_요일_단위+COUNTIFS($B$4:B1258,B1258,$C$4:C1258,C1258)</f>
        <v>103907</v>
      </c>
      <c r="B1258" s="65">
        <v>39</v>
      </c>
      <c r="C1258" s="147">
        <v>0</v>
      </c>
      <c r="D1258" s="147">
        <v>109320</v>
      </c>
      <c r="E1258" s="147">
        <f>COUNTIF($B$4:B1258,B1258)</f>
        <v>7</v>
      </c>
      <c r="F1258" s="147">
        <v>1</v>
      </c>
      <c r="G1258" s="147">
        <v>152</v>
      </c>
      <c r="H1258" s="147">
        <v>334</v>
      </c>
      <c r="I1258" s="59" t="str">
        <f>IFERROR(VLOOKUP(D1258,ITEM!A:B,2,0)&amp;" X"&amp;F1258,"아이템값 없음")</f>
        <v>수호의 잔 X1</v>
      </c>
      <c r="J1258" s="5" t="s">
        <v>249</v>
      </c>
      <c r="K1258" s="147" t="s">
        <v>745</v>
      </c>
    </row>
    <row r="1259" spans="1:11">
      <c r="A1259" s="147">
        <f>100000+B1259*ID규칙_보상_그룹_단위+C1259*ID규칙_요일_단위+COUNTIFS($B$4:B1259,B1259,$C$4:C1259,C1259)</f>
        <v>103908</v>
      </c>
      <c r="B1259" s="65">
        <v>39</v>
      </c>
      <c r="C1259" s="147">
        <v>0</v>
      </c>
      <c r="D1259" s="147">
        <v>110320</v>
      </c>
      <c r="E1259" s="147">
        <f>COUNTIF($B$4:B1259,B1259)</f>
        <v>8</v>
      </c>
      <c r="F1259" s="147">
        <v>1</v>
      </c>
      <c r="G1259" s="147">
        <v>152</v>
      </c>
      <c r="H1259" s="147">
        <v>334</v>
      </c>
      <c r="I1259" s="59" t="str">
        <f>IFERROR(VLOOKUP(D1259,ITEM!A:B,2,0)&amp;" X"&amp;F1259,"아이템값 없음")</f>
        <v>수호의 띠 X1</v>
      </c>
      <c r="J1259" s="5" t="s">
        <v>249</v>
      </c>
      <c r="K1259" s="147" t="s">
        <v>745</v>
      </c>
    </row>
    <row r="1260" spans="1:11">
      <c r="A1260" s="147">
        <f>100000+B1260*ID규칙_보상_그룹_단위+C1260*ID규칙_요일_단위+COUNTIFS($B$4:B1260,B1260,$C$4:C1260,C1260)</f>
        <v>103909</v>
      </c>
      <c r="B1260" s="65">
        <v>39</v>
      </c>
      <c r="C1260" s="147">
        <v>0</v>
      </c>
      <c r="D1260" s="147">
        <v>106322</v>
      </c>
      <c r="E1260" s="147">
        <f>COUNTIF($B$4:B1260,B1260)</f>
        <v>9</v>
      </c>
      <c r="F1260" s="147">
        <v>1</v>
      </c>
      <c r="G1260" s="147">
        <v>152</v>
      </c>
      <c r="H1260" s="147">
        <v>334</v>
      </c>
      <c r="I1260" s="59" t="str">
        <f>IFERROR(VLOOKUP(D1260,ITEM!A:B,2,0)&amp;" X"&amp;F1260,"아이템값 없음")</f>
        <v>용사의 훈장 X1</v>
      </c>
      <c r="J1260" s="5" t="s">
        <v>249</v>
      </c>
      <c r="K1260" s="147" t="s">
        <v>745</v>
      </c>
    </row>
    <row r="1261" spans="1:11">
      <c r="A1261" s="147">
        <f>100000+B1261*ID규칙_보상_그룹_단위+C1261*ID규칙_요일_단위+COUNTIFS($B$4:B1261,B1261,$C$4:C1261,C1261)</f>
        <v>103910</v>
      </c>
      <c r="B1261" s="65">
        <v>39</v>
      </c>
      <c r="C1261" s="147">
        <v>0</v>
      </c>
      <c r="D1261" s="147">
        <v>107322</v>
      </c>
      <c r="E1261" s="147">
        <f>COUNTIF($B$4:B1261,B1261)</f>
        <v>10</v>
      </c>
      <c r="F1261" s="147">
        <v>1</v>
      </c>
      <c r="G1261" s="147">
        <v>152</v>
      </c>
      <c r="H1261" s="147">
        <v>334</v>
      </c>
      <c r="I1261" s="59" t="str">
        <f>IFERROR(VLOOKUP(D1261,ITEM!A:B,2,0)&amp;" X"&amp;F1261,"아이템값 없음")</f>
        <v>용사의 기대 X1</v>
      </c>
      <c r="J1261" s="5" t="s">
        <v>249</v>
      </c>
      <c r="K1261" s="147" t="s">
        <v>745</v>
      </c>
    </row>
    <row r="1262" spans="1:11">
      <c r="A1262" s="147">
        <f>100000+B1262*ID규칙_보상_그룹_단위+C1262*ID규칙_요일_단위+COUNTIFS($B$4:B1262,B1262,$C$4:C1262,C1262)</f>
        <v>103911</v>
      </c>
      <c r="B1262" s="65">
        <v>39</v>
      </c>
      <c r="C1262" s="147">
        <v>0</v>
      </c>
      <c r="D1262" s="147">
        <v>108322</v>
      </c>
      <c r="E1262" s="147">
        <f>COUNTIF($B$4:B1262,B1262)</f>
        <v>11</v>
      </c>
      <c r="F1262" s="147">
        <v>1</v>
      </c>
      <c r="G1262" s="147">
        <v>152</v>
      </c>
      <c r="H1262" s="147">
        <v>334</v>
      </c>
      <c r="I1262" s="59" t="str">
        <f>IFERROR(VLOOKUP(D1262,ITEM!A:B,2,0)&amp;" X"&amp;F1262,"아이템값 없음")</f>
        <v>용사의 강인함 X1</v>
      </c>
      <c r="J1262" s="5" t="s">
        <v>249</v>
      </c>
      <c r="K1262" s="147" t="s">
        <v>745</v>
      </c>
    </row>
    <row r="1263" spans="1:11">
      <c r="A1263" s="147">
        <f>100000+B1263*ID규칙_보상_그룹_단위+C1263*ID규칙_요일_단위+COUNTIFS($B$4:B1263,B1263,$C$4:C1263,C1263)</f>
        <v>103912</v>
      </c>
      <c r="B1263" s="65">
        <v>39</v>
      </c>
      <c r="C1263" s="147">
        <v>0</v>
      </c>
      <c r="D1263" s="147">
        <v>109322</v>
      </c>
      <c r="E1263" s="147">
        <f>COUNTIF($B$4:B1263,B1263)</f>
        <v>12</v>
      </c>
      <c r="F1263" s="147">
        <v>1</v>
      </c>
      <c r="G1263" s="147">
        <v>152</v>
      </c>
      <c r="H1263" s="147">
        <v>334</v>
      </c>
      <c r="I1263" s="59" t="str">
        <f>IFERROR(VLOOKUP(D1263,ITEM!A:B,2,0)&amp;" X"&amp;F1263,"아이템값 없음")</f>
        <v>용사의 환송 X1</v>
      </c>
      <c r="J1263" s="5" t="s">
        <v>249</v>
      </c>
      <c r="K1263" s="147" t="s">
        <v>745</v>
      </c>
    </row>
    <row r="1264" spans="1:11">
      <c r="A1264" s="147">
        <f>100000+B1264*ID규칙_보상_그룹_단위+C1264*ID규칙_요일_단위+COUNTIFS($B$4:B1264,B1264,$C$4:C1264,C1264)</f>
        <v>103913</v>
      </c>
      <c r="B1264" s="65">
        <v>39</v>
      </c>
      <c r="C1264" s="147">
        <v>0</v>
      </c>
      <c r="D1264" s="147">
        <v>110322</v>
      </c>
      <c r="E1264" s="147">
        <f>COUNTIF($B$4:B1264,B1264)</f>
        <v>13</v>
      </c>
      <c r="F1264" s="147">
        <v>1</v>
      </c>
      <c r="G1264" s="147">
        <v>152</v>
      </c>
      <c r="H1264" s="147">
        <v>334</v>
      </c>
      <c r="I1264" s="59" t="str">
        <f>IFERROR(VLOOKUP(D1264,ITEM!A:B,2,0)&amp;" X"&amp;F1264,"아이템값 없음")</f>
        <v>용사의 모자 X1</v>
      </c>
      <c r="J1264" s="5" t="s">
        <v>249</v>
      </c>
      <c r="K1264" s="147" t="s">
        <v>745</v>
      </c>
    </row>
    <row r="1265" spans="1:11">
      <c r="A1265" s="147">
        <f>100000+B1265*ID규칙_보상_그룹_단위+C1265*ID규칙_요일_단위+COUNTIFS($B$4:B1265,B1265,$C$4:C1265,C1265)</f>
        <v>103914</v>
      </c>
      <c r="B1265" s="65">
        <v>39</v>
      </c>
      <c r="C1265" s="147">
        <v>0</v>
      </c>
      <c r="D1265" s="147">
        <v>106421</v>
      </c>
      <c r="E1265" s="147">
        <f>COUNTIF($B$4:B1265,B1265)</f>
        <v>14</v>
      </c>
      <c r="F1265" s="147">
        <v>1</v>
      </c>
      <c r="G1265" s="147">
        <v>152</v>
      </c>
      <c r="H1265" s="147">
        <v>333</v>
      </c>
      <c r="I1265" s="59" t="str">
        <f>IFERROR(VLOOKUP(D1265,ITEM!A:B,2,0)&amp;" X"&amp;F1265,"아이템값 없음")</f>
        <v>수호의 꽃 X1</v>
      </c>
      <c r="J1265" s="5" t="s">
        <v>249</v>
      </c>
      <c r="K1265" s="147" t="s">
        <v>745</v>
      </c>
    </row>
    <row r="1266" spans="1:11">
      <c r="A1266" s="147">
        <f>100000+B1266*ID규칙_보상_그룹_단위+C1266*ID규칙_요일_단위+COUNTIFS($B$4:B1266,B1266,$C$4:C1266,C1266)</f>
        <v>103915</v>
      </c>
      <c r="B1266" s="65">
        <v>39</v>
      </c>
      <c r="C1266" s="147">
        <v>0</v>
      </c>
      <c r="D1266" s="147">
        <v>107421</v>
      </c>
      <c r="E1266" s="147">
        <f>COUNTIF($B$4:B1266,B1266)</f>
        <v>15</v>
      </c>
      <c r="F1266" s="147">
        <v>1</v>
      </c>
      <c r="G1266" s="147">
        <v>152</v>
      </c>
      <c r="H1266" s="147">
        <v>333</v>
      </c>
      <c r="I1266" s="59" t="str">
        <f>IFERROR(VLOOKUP(D1266,ITEM!A:B,2,0)&amp;" X"&amp;F1266,"아이템값 없음")</f>
        <v>수호의 인장 X1</v>
      </c>
      <c r="J1266" s="5" t="s">
        <v>249</v>
      </c>
      <c r="K1266" s="147" t="s">
        <v>745</v>
      </c>
    </row>
    <row r="1267" spans="1:11">
      <c r="A1267" s="147">
        <f>100000+B1267*ID규칙_보상_그룹_단위+C1267*ID규칙_요일_단위+COUNTIFS($B$4:B1267,B1267,$C$4:C1267,C1267)</f>
        <v>103916</v>
      </c>
      <c r="B1267" s="65">
        <v>39</v>
      </c>
      <c r="C1267" s="147">
        <v>0</v>
      </c>
      <c r="D1267" s="147">
        <v>108421</v>
      </c>
      <c r="E1267" s="147">
        <f>COUNTIF($B$4:B1267,B1267)</f>
        <v>16</v>
      </c>
      <c r="F1267" s="147">
        <v>1</v>
      </c>
      <c r="G1267" s="147">
        <v>152</v>
      </c>
      <c r="H1267" s="147">
        <v>333</v>
      </c>
      <c r="I1267" s="59" t="str">
        <f>IFERROR(VLOOKUP(D1267,ITEM!A:B,2,0)&amp;" X"&amp;F1267,"아이템값 없음")</f>
        <v>수호의 탁상시계 X1</v>
      </c>
      <c r="J1267" s="5" t="s">
        <v>249</v>
      </c>
      <c r="K1267" s="147" t="s">
        <v>745</v>
      </c>
    </row>
    <row r="1268" spans="1:11">
      <c r="A1268" s="147">
        <f>100000+B1268*ID규칙_보상_그룹_단위+C1268*ID규칙_요일_단위+COUNTIFS($B$4:B1268,B1268,$C$4:C1268,C1268)</f>
        <v>103917</v>
      </c>
      <c r="B1268" s="65">
        <v>39</v>
      </c>
      <c r="C1268" s="147">
        <v>0</v>
      </c>
      <c r="D1268" s="147">
        <v>109421</v>
      </c>
      <c r="E1268" s="147">
        <f>COUNTIF($B$4:B1268,B1268)</f>
        <v>17</v>
      </c>
      <c r="F1268" s="147">
        <v>1</v>
      </c>
      <c r="G1268" s="147">
        <v>152</v>
      </c>
      <c r="H1268" s="147">
        <v>333</v>
      </c>
      <c r="I1268" s="59" t="str">
        <f>IFERROR(VLOOKUP(D1268,ITEM!A:B,2,0)&amp;" X"&amp;F1268,"아이템값 없음")</f>
        <v>수호의 잔 X1</v>
      </c>
      <c r="J1268" s="5" t="s">
        <v>249</v>
      </c>
      <c r="K1268" s="147" t="s">
        <v>745</v>
      </c>
    </row>
    <row r="1269" spans="1:11">
      <c r="A1269" s="147">
        <f>100000+B1269*ID규칙_보상_그룹_단위+C1269*ID규칙_요일_단위+COUNTIFS($B$4:B1269,B1269,$C$4:C1269,C1269)</f>
        <v>103918</v>
      </c>
      <c r="B1269" s="65">
        <v>39</v>
      </c>
      <c r="C1269" s="147">
        <v>0</v>
      </c>
      <c r="D1269" s="147">
        <v>110421</v>
      </c>
      <c r="E1269" s="147">
        <f>COUNTIF($B$4:B1269,B1269)</f>
        <v>18</v>
      </c>
      <c r="F1269" s="147">
        <v>1</v>
      </c>
      <c r="G1269" s="147">
        <v>152</v>
      </c>
      <c r="H1269" s="147">
        <v>333</v>
      </c>
      <c r="I1269" s="59" t="str">
        <f>IFERROR(VLOOKUP(D1269,ITEM!A:B,2,0)&amp;" X"&amp;F1269,"아이템값 없음")</f>
        <v>수호의 띠 X1</v>
      </c>
      <c r="J1269" s="5" t="s">
        <v>249</v>
      </c>
      <c r="K1269" s="147" t="s">
        <v>745</v>
      </c>
    </row>
    <row r="1270" spans="1:11">
      <c r="A1270" s="147">
        <f>100000+B1270*ID규칙_보상_그룹_단위+C1270*ID규칙_요일_단위+COUNTIFS($B$4:B1270,B1270,$C$4:C1270,C1270)</f>
        <v>103919</v>
      </c>
      <c r="B1270" s="65">
        <v>39</v>
      </c>
      <c r="C1270" s="147">
        <v>0</v>
      </c>
      <c r="D1270" s="147">
        <v>106423</v>
      </c>
      <c r="E1270" s="147">
        <f>COUNTIF($B$4:B1270,B1270)</f>
        <v>19</v>
      </c>
      <c r="F1270" s="147">
        <v>1</v>
      </c>
      <c r="G1270" s="147">
        <v>152</v>
      </c>
      <c r="H1270" s="147">
        <v>333</v>
      </c>
      <c r="I1270" s="59" t="str">
        <f>IFERROR(VLOOKUP(D1270,ITEM!A:B,2,0)&amp;" X"&amp;F1270,"아이템값 없음")</f>
        <v>용사의 훈장 X1</v>
      </c>
      <c r="J1270" s="5" t="s">
        <v>249</v>
      </c>
      <c r="K1270" s="147" t="s">
        <v>745</v>
      </c>
    </row>
    <row r="1271" spans="1:11">
      <c r="A1271" s="147">
        <f>100000+B1271*ID규칙_보상_그룹_단위+C1271*ID규칙_요일_단위+COUNTIFS($B$4:B1271,B1271,$C$4:C1271,C1271)</f>
        <v>103920</v>
      </c>
      <c r="B1271" s="65">
        <v>39</v>
      </c>
      <c r="C1271" s="147">
        <v>0</v>
      </c>
      <c r="D1271" s="147">
        <v>107423</v>
      </c>
      <c r="E1271" s="147">
        <f>COUNTIF($B$4:B1271,B1271)</f>
        <v>20</v>
      </c>
      <c r="F1271" s="147">
        <v>1</v>
      </c>
      <c r="G1271" s="147">
        <v>152</v>
      </c>
      <c r="H1271" s="147">
        <v>333</v>
      </c>
      <c r="I1271" s="59" t="str">
        <f>IFERROR(VLOOKUP(D1271,ITEM!A:B,2,0)&amp;" X"&amp;F1271,"아이템값 없음")</f>
        <v>용사의 기대 X1</v>
      </c>
      <c r="J1271" s="5" t="s">
        <v>249</v>
      </c>
      <c r="K1271" s="147" t="s">
        <v>745</v>
      </c>
    </row>
    <row r="1272" spans="1:11">
      <c r="A1272" s="147">
        <f>100000+B1272*ID규칙_보상_그룹_단위+C1272*ID규칙_요일_단위+COUNTIFS($B$4:B1272,B1272,$C$4:C1272,C1272)</f>
        <v>103921</v>
      </c>
      <c r="B1272" s="65">
        <v>39</v>
      </c>
      <c r="C1272" s="147">
        <v>0</v>
      </c>
      <c r="D1272" s="147">
        <v>108423</v>
      </c>
      <c r="E1272" s="147">
        <f>COUNTIF($B$4:B1272,B1272)</f>
        <v>21</v>
      </c>
      <c r="F1272" s="147">
        <v>1</v>
      </c>
      <c r="G1272" s="147">
        <v>152</v>
      </c>
      <c r="H1272" s="147">
        <v>333</v>
      </c>
      <c r="I1272" s="59" t="str">
        <f>IFERROR(VLOOKUP(D1272,ITEM!A:B,2,0)&amp;" X"&amp;F1272,"아이템값 없음")</f>
        <v>용사의 강인함 X1</v>
      </c>
      <c r="J1272" s="5" t="s">
        <v>249</v>
      </c>
      <c r="K1272" s="147" t="s">
        <v>745</v>
      </c>
    </row>
    <row r="1273" spans="1:11">
      <c r="A1273" s="147">
        <f>100000+B1273*ID규칙_보상_그룹_단위+C1273*ID규칙_요일_단위+COUNTIFS($B$4:B1273,B1273,$C$4:C1273,C1273)</f>
        <v>103922</v>
      </c>
      <c r="B1273" s="65">
        <v>39</v>
      </c>
      <c r="C1273" s="147">
        <v>0</v>
      </c>
      <c r="D1273" s="147">
        <v>109423</v>
      </c>
      <c r="E1273" s="147">
        <f>COUNTIF($B$4:B1273,B1273)</f>
        <v>22</v>
      </c>
      <c r="F1273" s="147">
        <v>1</v>
      </c>
      <c r="G1273" s="147">
        <v>152</v>
      </c>
      <c r="H1273" s="147">
        <v>333</v>
      </c>
      <c r="I1273" s="59" t="str">
        <f>IFERROR(VLOOKUP(D1273,ITEM!A:B,2,0)&amp;" X"&amp;F1273,"아이템값 없음")</f>
        <v>용사의 환송 X1</v>
      </c>
      <c r="J1273" s="5" t="s">
        <v>249</v>
      </c>
      <c r="K1273" s="147" t="s">
        <v>745</v>
      </c>
    </row>
    <row r="1274" spans="1:11">
      <c r="A1274" s="147">
        <f>100000+B1274*ID규칙_보상_그룹_단위+C1274*ID규칙_요일_단위+COUNTIFS($B$4:B1274,B1274,$C$4:C1274,C1274)</f>
        <v>103923</v>
      </c>
      <c r="B1274" s="65">
        <v>39</v>
      </c>
      <c r="C1274" s="147">
        <v>0</v>
      </c>
      <c r="D1274" s="147">
        <v>110423</v>
      </c>
      <c r="E1274" s="147">
        <f>COUNTIF($B$4:B1274,B1274)</f>
        <v>23</v>
      </c>
      <c r="F1274" s="147">
        <v>1</v>
      </c>
      <c r="G1274" s="147">
        <v>152</v>
      </c>
      <c r="H1274" s="147">
        <v>333</v>
      </c>
      <c r="I1274" s="59" t="str">
        <f>IFERROR(VLOOKUP(D1274,ITEM!A:B,2,0)&amp;" X"&amp;F1274,"아이템값 없음")</f>
        <v>용사의 모자 X1</v>
      </c>
      <c r="J1274" s="5" t="s">
        <v>249</v>
      </c>
      <c r="K1274" s="147" t="s">
        <v>745</v>
      </c>
    </row>
    <row r="1275" spans="1:11">
      <c r="A1275" s="147">
        <f>100000+B1275*ID규칙_보상_그룹_단위+C1275*ID규칙_요일_단위+COUNTIFS($B$4:B1275,B1275,$C$4:C1275,C1275)</f>
        <v>103924</v>
      </c>
      <c r="B1275" s="65">
        <v>39</v>
      </c>
      <c r="C1275" s="147">
        <v>0</v>
      </c>
      <c r="D1275" s="147">
        <v>106468</v>
      </c>
      <c r="E1275" s="147">
        <f>COUNTIF($B$4:B1275,B1275)</f>
        <v>24</v>
      </c>
      <c r="F1275" s="147">
        <v>1</v>
      </c>
      <c r="G1275" s="147">
        <v>152</v>
      </c>
      <c r="H1275" s="147">
        <v>333</v>
      </c>
      <c r="I1275" s="59" t="str">
        <f>IFERROR(VLOOKUP(D1275,ITEM!A:B,2,0)&amp;" X"&amp;F1275,"아이템값 없음")</f>
        <v>영광의 꽃의 시간 X1</v>
      </c>
      <c r="J1275" s="5" t="s">
        <v>249</v>
      </c>
      <c r="K1275" s="147" t="s">
        <v>745</v>
      </c>
    </row>
    <row r="1276" spans="1:11">
      <c r="A1276" s="147">
        <f>100000+B1276*ID규칙_보상_그룹_단위+C1276*ID규칙_요일_단위+COUNTIFS($B$4:B1276,B1276,$C$4:C1276,C1276)</f>
        <v>103925</v>
      </c>
      <c r="B1276" s="65">
        <v>39</v>
      </c>
      <c r="C1276" s="147">
        <v>0</v>
      </c>
      <c r="D1276" s="147">
        <v>107468</v>
      </c>
      <c r="E1276" s="147">
        <f>COUNTIF($B$4:B1276,B1276)</f>
        <v>25</v>
      </c>
      <c r="F1276" s="147">
        <v>1</v>
      </c>
      <c r="G1276" s="147">
        <v>152</v>
      </c>
      <c r="H1276" s="147">
        <v>333</v>
      </c>
      <c r="I1276" s="59" t="str">
        <f>IFERROR(VLOOKUP(D1276,ITEM!A:B,2,0)&amp;" X"&amp;F1276,"아이템값 없음")</f>
        <v>화관(華館)의 깃털 X1</v>
      </c>
      <c r="J1276" s="5" t="s">
        <v>249</v>
      </c>
      <c r="K1276" s="147" t="s">
        <v>745</v>
      </c>
    </row>
    <row r="1277" spans="1:11">
      <c r="A1277" s="147">
        <f>100000+B1277*ID규칙_보상_그룹_단위+C1277*ID규칙_요일_단위+COUNTIFS($B$4:B1277,B1277,$C$4:C1277,C1277)</f>
        <v>103926</v>
      </c>
      <c r="B1277" s="65">
        <v>39</v>
      </c>
      <c r="C1277" s="147">
        <v>0</v>
      </c>
      <c r="D1277" s="147">
        <v>108468</v>
      </c>
      <c r="E1277" s="147">
        <f>COUNTIF($B$4:B1277,B1277)</f>
        <v>26</v>
      </c>
      <c r="F1277" s="147">
        <v>1</v>
      </c>
      <c r="G1277" s="147">
        <v>152</v>
      </c>
      <c r="H1277" s="147">
        <v>333</v>
      </c>
      <c r="I1277" s="59" t="str">
        <f>IFERROR(VLOOKUP(D1277,ITEM!A:B,2,0)&amp;" X"&amp;F1277,"아이템값 없음")</f>
        <v>중생의 노래 X1</v>
      </c>
      <c r="J1277" s="5" t="s">
        <v>249</v>
      </c>
      <c r="K1277" s="147" t="s">
        <v>745</v>
      </c>
    </row>
    <row r="1278" spans="1:11">
      <c r="A1278" s="147">
        <f>100000+B1278*ID규칙_보상_그룹_단위+C1278*ID규칙_요일_단위+COUNTIFS($B$4:B1278,B1278,$C$4:C1278,C1278)</f>
        <v>103927</v>
      </c>
      <c r="B1278" s="65">
        <v>39</v>
      </c>
      <c r="C1278" s="147">
        <v>0</v>
      </c>
      <c r="D1278" s="147">
        <v>109468</v>
      </c>
      <c r="E1278" s="147">
        <f>COUNTIF($B$4:B1278,B1278)</f>
        <v>27</v>
      </c>
      <c r="F1278" s="147">
        <v>1</v>
      </c>
      <c r="G1278" s="147">
        <v>152</v>
      </c>
      <c r="H1278" s="147">
        <v>333</v>
      </c>
      <c r="I1278" s="59" t="str">
        <f>IFERROR(VLOOKUP(D1278,ITEM!A:B,2,0)&amp;" X"&amp;F1278,"아이템값 없음")</f>
        <v>꿈에서 깬 조롱박 X1</v>
      </c>
      <c r="J1278" s="5" t="s">
        <v>249</v>
      </c>
      <c r="K1278" s="147" t="s">
        <v>745</v>
      </c>
    </row>
    <row r="1279" spans="1:11">
      <c r="A1279" s="147">
        <f>100000+B1279*ID규칙_보상_그룹_단위+C1279*ID규칙_요일_단위+COUNTIFS($B$4:B1279,B1279,$C$4:C1279,C1279)</f>
        <v>103928</v>
      </c>
      <c r="B1279" s="65">
        <v>39</v>
      </c>
      <c r="C1279" s="147">
        <v>0</v>
      </c>
      <c r="D1279" s="147">
        <v>110476</v>
      </c>
      <c r="E1279" s="147">
        <f>COUNTIF($B$4:B1279,B1279)</f>
        <v>28</v>
      </c>
      <c r="F1279" s="147">
        <v>1</v>
      </c>
      <c r="G1279" s="147">
        <v>152</v>
      </c>
      <c r="H1279" s="147">
        <v>333</v>
      </c>
      <c r="I1279" s="59" t="str">
        <f>IFERROR(VLOOKUP(D1279,ITEM!A:B,2,0)&amp;" X"&amp;F1279,"아이템값 없음")</f>
        <v>형해의 삿갓 X1</v>
      </c>
      <c r="J1279" s="5" t="s">
        <v>249</v>
      </c>
      <c r="K1279" s="147" t="s">
        <v>745</v>
      </c>
    </row>
    <row r="1280" spans="1:11">
      <c r="A1280" s="147">
        <f>100000+B1280*ID규칙_보상_그룹_단위+C1280*ID규칙_요일_단위+COUNTIFS($B$4:B1280,B1280,$C$4:C1280,C1280)</f>
        <v>103929</v>
      </c>
      <c r="B1280" s="65">
        <v>39</v>
      </c>
      <c r="C1280" s="147">
        <v>0</v>
      </c>
      <c r="D1280" s="147">
        <v>106466</v>
      </c>
      <c r="E1280" s="147">
        <f>COUNTIF($B$4:B1280,B1280)</f>
        <v>29</v>
      </c>
      <c r="F1280" s="147">
        <v>1</v>
      </c>
      <c r="G1280" s="147">
        <v>152</v>
      </c>
      <c r="H1280" s="147">
        <v>333</v>
      </c>
      <c r="I1280" s="59" t="str">
        <f>IFERROR(VLOOKUP(D1280,ITEM!A:B,2,0)&amp;" X"&amp;F1280,"아이템값 없음")</f>
        <v>바다에 물든 꽃 X1</v>
      </c>
      <c r="J1280" s="5" t="s">
        <v>249</v>
      </c>
      <c r="K1280" s="147" t="s">
        <v>745</v>
      </c>
    </row>
    <row r="1281" spans="1:11">
      <c r="A1281" s="147">
        <f>100000+B1281*ID규칙_보상_그룹_단위+C1281*ID규칙_요일_단위+COUNTIFS($B$4:B1281,B1281,$C$4:C1281,C1281)</f>
        <v>103930</v>
      </c>
      <c r="B1281" s="65">
        <v>39</v>
      </c>
      <c r="C1281" s="147">
        <v>0</v>
      </c>
      <c r="D1281" s="147">
        <v>107466</v>
      </c>
      <c r="E1281" s="147">
        <f>COUNTIF($B$4:B1281,B1281)</f>
        <v>30</v>
      </c>
      <c r="F1281" s="147">
        <v>1</v>
      </c>
      <c r="G1281" s="147">
        <v>152</v>
      </c>
      <c r="H1281" s="147">
        <v>333</v>
      </c>
      <c r="I1281" s="59" t="str">
        <f>IFERROR(VLOOKUP(D1281,ITEM!A:B,2,0)&amp;" X"&amp;F1281,"아이템값 없음")</f>
        <v>연궁의 깃털 X1</v>
      </c>
      <c r="J1281" s="5" t="s">
        <v>249</v>
      </c>
      <c r="K1281" s="147" t="s">
        <v>745</v>
      </c>
    </row>
    <row r="1282" spans="1:11">
      <c r="A1282" s="147">
        <f>100000+B1282*ID규칙_보상_그룹_단위+C1282*ID규칙_요일_단위+COUNTIFS($B$4:B1282,B1282,$C$4:C1282,C1282)</f>
        <v>103931</v>
      </c>
      <c r="B1282" s="65">
        <v>39</v>
      </c>
      <c r="C1282" s="147">
        <v>0</v>
      </c>
      <c r="D1282" s="147">
        <v>108466</v>
      </c>
      <c r="E1282" s="147">
        <f>COUNTIF($B$4:B1282,B1282)</f>
        <v>31</v>
      </c>
      <c r="F1282" s="147">
        <v>1</v>
      </c>
      <c r="G1282" s="147">
        <v>152</v>
      </c>
      <c r="H1282" s="147">
        <v>333</v>
      </c>
      <c r="I1282" s="59" t="str">
        <f>IFERROR(VLOOKUP(D1282,ITEM!A:B,2,0)&amp;" X"&amp;F1282,"아이템값 없음")</f>
        <v>이별의 조개 X1</v>
      </c>
      <c r="J1282" s="5" t="s">
        <v>249</v>
      </c>
      <c r="K1282" s="147" t="s">
        <v>745</v>
      </c>
    </row>
    <row r="1283" spans="1:11">
      <c r="A1283" s="147">
        <f>100000+B1283*ID규칙_보상_그룹_단위+C1283*ID규칙_요일_단위+COUNTIFS($B$4:B1283,B1283,$C$4:C1283,C1283)</f>
        <v>103932</v>
      </c>
      <c r="B1283" s="65">
        <v>39</v>
      </c>
      <c r="C1283" s="147">
        <v>0</v>
      </c>
      <c r="D1283" s="147">
        <v>109466</v>
      </c>
      <c r="E1283" s="147">
        <f>COUNTIF($B$4:B1283,B1283)</f>
        <v>32</v>
      </c>
      <c r="F1283" s="147">
        <v>1</v>
      </c>
      <c r="G1283" s="147">
        <v>152</v>
      </c>
      <c r="H1283" s="147">
        <v>333</v>
      </c>
      <c r="I1283" s="59" t="str">
        <f>IFERROR(VLOOKUP(D1283,ITEM!A:B,2,0)&amp;" X"&amp;F1283,"아이템값 없음")</f>
        <v>진주의 요람 X1</v>
      </c>
      <c r="J1283" s="5" t="s">
        <v>249</v>
      </c>
      <c r="K1283" s="147" t="s">
        <v>745</v>
      </c>
    </row>
    <row r="1284" spans="1:11">
      <c r="A1284" s="147">
        <f>100000+B1284*ID규칙_보상_그룹_단위+C1284*ID규칙_요일_단위+COUNTIFS($B$4:B1284,B1284,$C$4:C1284,C1284)</f>
        <v>103933</v>
      </c>
      <c r="B1284" s="65">
        <v>39</v>
      </c>
      <c r="C1284" s="147">
        <v>0</v>
      </c>
      <c r="D1284" s="147">
        <v>110474</v>
      </c>
      <c r="E1284" s="147">
        <f>COUNTIF($B$4:B1284,B1284)</f>
        <v>33</v>
      </c>
      <c r="F1284" s="147">
        <v>1</v>
      </c>
      <c r="G1284" s="147">
        <v>152</v>
      </c>
      <c r="H1284" s="147">
        <v>333</v>
      </c>
      <c r="I1284" s="59" t="str">
        <f>IFERROR(VLOOKUP(D1284,ITEM!A:B,2,0)&amp;" X"&amp;F1284,"아이템값 없음")</f>
        <v>와타츠미의 왕관 X1</v>
      </c>
      <c r="J1284" s="5" t="s">
        <v>249</v>
      </c>
      <c r="K1284" s="147" t="s">
        <v>745</v>
      </c>
    </row>
    <row r="1285" spans="1:11">
      <c r="A1285" s="147">
        <f>100000+B1285*ID규칙_보상_그룹_단위+C1285*ID규칙_요일_단위+COUNTIFS($B$4:B1285,B1285,$C$4:C1285,C1285)</f>
        <v>104001</v>
      </c>
      <c r="B1285" s="65">
        <v>40</v>
      </c>
      <c r="C1285" s="147">
        <v>0</v>
      </c>
      <c r="D1285" s="147">
        <v>103301</v>
      </c>
      <c r="E1285" s="147">
        <f>COUNTIF($B$4:B1285,B1285)</f>
        <v>1</v>
      </c>
      <c r="F1285" s="147">
        <v>100</v>
      </c>
      <c r="G1285" s="147">
        <v>153</v>
      </c>
      <c r="H1285" s="147">
        <v>10000</v>
      </c>
      <c r="I1285" s="59" t="str">
        <f>IFERROR(VLOOKUP(D1285,ITEM!A:B,2,0)&amp;" X"&amp;F1285,"아이템값 없음")</f>
        <v>모라 X100</v>
      </c>
      <c r="J1285" s="5" t="s">
        <v>250</v>
      </c>
      <c r="K1285" s="147" t="s">
        <v>745</v>
      </c>
    </row>
    <row r="1286" spans="1:11">
      <c r="A1286" s="147">
        <f>100000+B1286*ID규칙_보상_그룹_단위+C1286*ID규칙_요일_단위+COUNTIFS($B$4:B1286,B1286,$C$4:C1286,C1286)</f>
        <v>104002</v>
      </c>
      <c r="B1286" s="65">
        <v>40</v>
      </c>
      <c r="C1286" s="147">
        <v>0</v>
      </c>
      <c r="D1286" s="147">
        <v>102301</v>
      </c>
      <c r="E1286" s="147">
        <f>COUNTIF($B$4:B1286,B1286)</f>
        <v>2</v>
      </c>
      <c r="F1286" s="147">
        <v>2200</v>
      </c>
      <c r="G1286" s="147">
        <v>154</v>
      </c>
      <c r="H1286" s="147">
        <v>10000</v>
      </c>
      <c r="I1286" s="59" t="str">
        <f>IFERROR(VLOOKUP(D1286,ITEM!A:B,2,0)&amp;" X"&amp;F1286,"아이템값 없음")</f>
        <v>모험 경력 X2200</v>
      </c>
      <c r="J1286" s="5" t="s">
        <v>250</v>
      </c>
      <c r="K1286" s="147" t="s">
        <v>745</v>
      </c>
    </row>
    <row r="1287" spans="1:11">
      <c r="A1287" s="147">
        <f>100000+B1287*ID규칙_보상_그룹_단위+C1287*ID규칙_요일_단위+COUNTIFS($B$4:B1287,B1287,$C$4:C1287,C1287)</f>
        <v>104003</v>
      </c>
      <c r="B1287" s="65">
        <v>40</v>
      </c>
      <c r="C1287" s="147">
        <v>0</v>
      </c>
      <c r="D1287" s="147">
        <v>105301</v>
      </c>
      <c r="E1287" s="147">
        <f>COUNTIF($B$4:B1287,B1287)</f>
        <v>3</v>
      </c>
      <c r="F1287" s="147">
        <v>20</v>
      </c>
      <c r="G1287" s="147">
        <v>155</v>
      </c>
      <c r="H1287" s="147">
        <v>10000</v>
      </c>
      <c r="I1287" s="59" t="str">
        <f>IFERROR(VLOOKUP(D1287,ITEM!A:B,2,0)&amp;" X"&amp;F1287,"아이템값 없음")</f>
        <v>호감도 경험치 X20</v>
      </c>
      <c r="J1287" s="5" t="s">
        <v>250</v>
      </c>
      <c r="K1287" s="147" t="s">
        <v>745</v>
      </c>
    </row>
    <row r="1288" spans="1:11">
      <c r="A1288" s="147">
        <f>100000+B1288*ID규칙_보상_그룹_단위+C1288*ID규칙_요일_단위+COUNTIFS($B$4:B1288,B1288,$C$4:C1288,C1288)</f>
        <v>104004</v>
      </c>
      <c r="B1288" s="65">
        <v>40</v>
      </c>
      <c r="C1288" s="147">
        <v>0</v>
      </c>
      <c r="D1288" s="147">
        <v>106320</v>
      </c>
      <c r="E1288" s="147">
        <f>COUNTIF($B$4:B1288,B1288)</f>
        <v>4</v>
      </c>
      <c r="F1288" s="147">
        <v>1</v>
      </c>
      <c r="G1288" s="147">
        <v>156</v>
      </c>
      <c r="H1288" s="147">
        <v>250</v>
      </c>
      <c r="I1288" s="59" t="str">
        <f>IFERROR(VLOOKUP(D1288,ITEM!A:B,2,0)&amp;" X"&amp;F1288,"아이템값 없음")</f>
        <v>수호의 꽃 X1</v>
      </c>
      <c r="J1288" s="5" t="s">
        <v>250</v>
      </c>
      <c r="K1288" s="147" t="s">
        <v>745</v>
      </c>
    </row>
    <row r="1289" spans="1:11">
      <c r="A1289" s="147">
        <f>100000+B1289*ID규칙_보상_그룹_단위+C1289*ID규칙_요일_단위+COUNTIFS($B$4:B1289,B1289,$C$4:C1289,C1289)</f>
        <v>104005</v>
      </c>
      <c r="B1289" s="65">
        <v>40</v>
      </c>
      <c r="C1289" s="147">
        <v>0</v>
      </c>
      <c r="D1289" s="147">
        <v>107320</v>
      </c>
      <c r="E1289" s="147">
        <f>COUNTIF($B$4:B1289,B1289)</f>
        <v>5</v>
      </c>
      <c r="F1289" s="147">
        <v>1</v>
      </c>
      <c r="G1289" s="147">
        <v>156</v>
      </c>
      <c r="H1289" s="147">
        <v>250</v>
      </c>
      <c r="I1289" s="59" t="str">
        <f>IFERROR(VLOOKUP(D1289,ITEM!A:B,2,0)&amp;" X"&amp;F1289,"아이템값 없음")</f>
        <v>수호의 인장 X1</v>
      </c>
      <c r="J1289" s="5" t="s">
        <v>250</v>
      </c>
      <c r="K1289" s="147" t="s">
        <v>745</v>
      </c>
    </row>
    <row r="1290" spans="1:11">
      <c r="A1290" s="147">
        <f>100000+B1290*ID규칙_보상_그룹_단위+C1290*ID규칙_요일_단위+COUNTIFS($B$4:B1290,B1290,$C$4:C1290,C1290)</f>
        <v>104006</v>
      </c>
      <c r="B1290" s="65">
        <v>40</v>
      </c>
      <c r="C1290" s="147">
        <v>0</v>
      </c>
      <c r="D1290" s="147">
        <v>108320</v>
      </c>
      <c r="E1290" s="147">
        <f>COUNTIF($B$4:B1290,B1290)</f>
        <v>6</v>
      </c>
      <c r="F1290" s="147">
        <v>1</v>
      </c>
      <c r="G1290" s="147">
        <v>156</v>
      </c>
      <c r="H1290" s="147">
        <v>250</v>
      </c>
      <c r="I1290" s="59" t="str">
        <f>IFERROR(VLOOKUP(D1290,ITEM!A:B,2,0)&amp;" X"&amp;F1290,"아이템값 없음")</f>
        <v>수호의 탁상시계 X1</v>
      </c>
      <c r="J1290" s="5" t="s">
        <v>250</v>
      </c>
      <c r="K1290" s="147" t="s">
        <v>745</v>
      </c>
    </row>
    <row r="1291" spans="1:11">
      <c r="A1291" s="147">
        <f>100000+B1291*ID규칙_보상_그룹_단위+C1291*ID규칙_요일_단위+COUNTIFS($B$4:B1291,B1291,$C$4:C1291,C1291)</f>
        <v>104007</v>
      </c>
      <c r="B1291" s="65">
        <v>40</v>
      </c>
      <c r="C1291" s="147">
        <v>0</v>
      </c>
      <c r="D1291" s="147">
        <v>109320</v>
      </c>
      <c r="E1291" s="147">
        <f>COUNTIF($B$4:B1291,B1291)</f>
        <v>7</v>
      </c>
      <c r="F1291" s="147">
        <v>1</v>
      </c>
      <c r="G1291" s="147">
        <v>156</v>
      </c>
      <c r="H1291" s="147">
        <v>250</v>
      </c>
      <c r="I1291" s="59" t="str">
        <f>IFERROR(VLOOKUP(D1291,ITEM!A:B,2,0)&amp;" X"&amp;F1291,"아이템값 없음")</f>
        <v>수호의 잔 X1</v>
      </c>
      <c r="J1291" s="5" t="s">
        <v>250</v>
      </c>
      <c r="K1291" s="147" t="s">
        <v>745</v>
      </c>
    </row>
    <row r="1292" spans="1:11">
      <c r="A1292" s="147">
        <f>100000+B1292*ID규칙_보상_그룹_단위+C1292*ID규칙_요일_단위+COUNTIFS($B$4:B1292,B1292,$C$4:C1292,C1292)</f>
        <v>104008</v>
      </c>
      <c r="B1292" s="65">
        <v>40</v>
      </c>
      <c r="C1292" s="147">
        <v>0</v>
      </c>
      <c r="D1292" s="147">
        <v>110320</v>
      </c>
      <c r="E1292" s="147">
        <f>COUNTIF($B$4:B1292,B1292)</f>
        <v>8</v>
      </c>
      <c r="F1292" s="147">
        <v>1</v>
      </c>
      <c r="G1292" s="147">
        <v>156</v>
      </c>
      <c r="H1292" s="147">
        <v>250</v>
      </c>
      <c r="I1292" s="59" t="str">
        <f>IFERROR(VLOOKUP(D1292,ITEM!A:B,2,0)&amp;" X"&amp;F1292,"아이템값 없음")</f>
        <v>수호의 띠 X1</v>
      </c>
      <c r="J1292" s="5" t="s">
        <v>250</v>
      </c>
      <c r="K1292" s="147" t="s">
        <v>745</v>
      </c>
    </row>
    <row r="1293" spans="1:11">
      <c r="A1293" s="147">
        <f>100000+B1293*ID규칙_보상_그룹_단위+C1293*ID규칙_요일_단위+COUNTIFS($B$4:B1293,B1293,$C$4:C1293,C1293)</f>
        <v>104009</v>
      </c>
      <c r="B1293" s="65">
        <v>40</v>
      </c>
      <c r="C1293" s="147">
        <v>0</v>
      </c>
      <c r="D1293" s="147">
        <v>106322</v>
      </c>
      <c r="E1293" s="147">
        <f>COUNTIF($B$4:B1293,B1293)</f>
        <v>9</v>
      </c>
      <c r="F1293" s="147">
        <v>1</v>
      </c>
      <c r="G1293" s="147">
        <v>156</v>
      </c>
      <c r="H1293" s="147">
        <v>250</v>
      </c>
      <c r="I1293" s="59" t="str">
        <f>IFERROR(VLOOKUP(D1293,ITEM!A:B,2,0)&amp;" X"&amp;F1293,"아이템값 없음")</f>
        <v>용사의 훈장 X1</v>
      </c>
      <c r="J1293" s="5" t="s">
        <v>250</v>
      </c>
      <c r="K1293" s="147" t="s">
        <v>745</v>
      </c>
    </row>
    <row r="1294" spans="1:11">
      <c r="A1294" s="147">
        <f>100000+B1294*ID규칙_보상_그룹_단위+C1294*ID규칙_요일_단위+COUNTIFS($B$4:B1294,B1294,$C$4:C1294,C1294)</f>
        <v>104010</v>
      </c>
      <c r="B1294" s="65">
        <v>40</v>
      </c>
      <c r="C1294" s="147">
        <v>0</v>
      </c>
      <c r="D1294" s="147">
        <v>107322</v>
      </c>
      <c r="E1294" s="147">
        <f>COUNTIF($B$4:B1294,B1294)</f>
        <v>10</v>
      </c>
      <c r="F1294" s="147">
        <v>1</v>
      </c>
      <c r="G1294" s="147">
        <v>156</v>
      </c>
      <c r="H1294" s="147">
        <v>250</v>
      </c>
      <c r="I1294" s="59" t="str">
        <f>IFERROR(VLOOKUP(D1294,ITEM!A:B,2,0)&amp;" X"&amp;F1294,"아이템값 없음")</f>
        <v>용사의 기대 X1</v>
      </c>
      <c r="J1294" s="5" t="s">
        <v>250</v>
      </c>
      <c r="K1294" s="147" t="s">
        <v>745</v>
      </c>
    </row>
    <row r="1295" spans="1:11">
      <c r="A1295" s="147">
        <f>100000+B1295*ID규칙_보상_그룹_단위+C1295*ID규칙_요일_단위+COUNTIFS($B$4:B1295,B1295,$C$4:C1295,C1295)</f>
        <v>104011</v>
      </c>
      <c r="B1295" s="65">
        <v>40</v>
      </c>
      <c r="C1295" s="147">
        <v>0</v>
      </c>
      <c r="D1295" s="147">
        <v>108322</v>
      </c>
      <c r="E1295" s="147">
        <f>COUNTIF($B$4:B1295,B1295)</f>
        <v>11</v>
      </c>
      <c r="F1295" s="147">
        <v>1</v>
      </c>
      <c r="G1295" s="147">
        <v>156</v>
      </c>
      <c r="H1295" s="147">
        <v>250</v>
      </c>
      <c r="I1295" s="59" t="str">
        <f>IFERROR(VLOOKUP(D1295,ITEM!A:B,2,0)&amp;" X"&amp;F1295,"아이템값 없음")</f>
        <v>용사의 강인함 X1</v>
      </c>
      <c r="J1295" s="5" t="s">
        <v>250</v>
      </c>
      <c r="K1295" s="147" t="s">
        <v>745</v>
      </c>
    </row>
    <row r="1296" spans="1:11">
      <c r="A1296" s="147">
        <f>100000+B1296*ID규칙_보상_그룹_단위+C1296*ID규칙_요일_단위+COUNTIFS($B$4:B1296,B1296,$C$4:C1296,C1296)</f>
        <v>104012</v>
      </c>
      <c r="B1296" s="65">
        <v>40</v>
      </c>
      <c r="C1296" s="147">
        <v>0</v>
      </c>
      <c r="D1296" s="147">
        <v>109322</v>
      </c>
      <c r="E1296" s="147">
        <f>COUNTIF($B$4:B1296,B1296)</f>
        <v>12</v>
      </c>
      <c r="F1296" s="147">
        <v>1</v>
      </c>
      <c r="G1296" s="147">
        <v>156</v>
      </c>
      <c r="H1296" s="147">
        <v>250</v>
      </c>
      <c r="I1296" s="59" t="str">
        <f>IFERROR(VLOOKUP(D1296,ITEM!A:B,2,0)&amp;" X"&amp;F1296,"아이템값 없음")</f>
        <v>용사의 환송 X1</v>
      </c>
      <c r="J1296" s="5" t="s">
        <v>250</v>
      </c>
      <c r="K1296" s="147" t="s">
        <v>745</v>
      </c>
    </row>
    <row r="1297" spans="1:11">
      <c r="A1297" s="147">
        <f>100000+B1297*ID규칙_보상_그룹_단위+C1297*ID규칙_요일_단위+COUNTIFS($B$4:B1297,B1297,$C$4:C1297,C1297)</f>
        <v>104013</v>
      </c>
      <c r="B1297" s="65">
        <v>40</v>
      </c>
      <c r="C1297" s="147">
        <v>0</v>
      </c>
      <c r="D1297" s="147">
        <v>110322</v>
      </c>
      <c r="E1297" s="147">
        <f>COUNTIF($B$4:B1297,B1297)</f>
        <v>13</v>
      </c>
      <c r="F1297" s="147">
        <v>1</v>
      </c>
      <c r="G1297" s="147">
        <v>156</v>
      </c>
      <c r="H1297" s="147">
        <v>250</v>
      </c>
      <c r="I1297" s="59" t="str">
        <f>IFERROR(VLOOKUP(D1297,ITEM!A:B,2,0)&amp;" X"&amp;F1297,"아이템값 없음")</f>
        <v>용사의 모자 X1</v>
      </c>
      <c r="J1297" s="5" t="s">
        <v>250</v>
      </c>
      <c r="K1297" s="147" t="s">
        <v>745</v>
      </c>
    </row>
    <row r="1298" spans="1:11">
      <c r="A1298" s="147">
        <f>100000+B1298*ID규칙_보상_그룹_단위+C1298*ID규칙_요일_단위+COUNTIFS($B$4:B1298,B1298,$C$4:C1298,C1298)</f>
        <v>104014</v>
      </c>
      <c r="B1298" s="65">
        <v>40</v>
      </c>
      <c r="C1298" s="147">
        <v>0</v>
      </c>
      <c r="D1298" s="147">
        <v>106421</v>
      </c>
      <c r="E1298" s="147">
        <f>COUNTIF($B$4:B1298,B1298)</f>
        <v>14</v>
      </c>
      <c r="F1298" s="147">
        <v>1</v>
      </c>
      <c r="G1298" s="147">
        <v>156</v>
      </c>
      <c r="H1298" s="147">
        <v>250</v>
      </c>
      <c r="I1298" s="59" t="str">
        <f>IFERROR(VLOOKUP(D1298,ITEM!A:B,2,0)&amp;" X"&amp;F1298,"아이템값 없음")</f>
        <v>수호의 꽃 X1</v>
      </c>
      <c r="J1298" s="5" t="s">
        <v>250</v>
      </c>
      <c r="K1298" s="147" t="s">
        <v>745</v>
      </c>
    </row>
    <row r="1299" spans="1:11">
      <c r="A1299" s="147">
        <f>100000+B1299*ID규칙_보상_그룹_단위+C1299*ID규칙_요일_단위+COUNTIFS($B$4:B1299,B1299,$C$4:C1299,C1299)</f>
        <v>104015</v>
      </c>
      <c r="B1299" s="65">
        <v>40</v>
      </c>
      <c r="C1299" s="147">
        <v>0</v>
      </c>
      <c r="D1299" s="147">
        <v>107421</v>
      </c>
      <c r="E1299" s="147">
        <f>COUNTIF($B$4:B1299,B1299)</f>
        <v>15</v>
      </c>
      <c r="F1299" s="147">
        <v>1</v>
      </c>
      <c r="G1299" s="147">
        <v>156</v>
      </c>
      <c r="H1299" s="147">
        <v>250</v>
      </c>
      <c r="I1299" s="59" t="str">
        <f>IFERROR(VLOOKUP(D1299,ITEM!A:B,2,0)&amp;" X"&amp;F1299,"아이템값 없음")</f>
        <v>수호의 인장 X1</v>
      </c>
      <c r="J1299" s="5" t="s">
        <v>250</v>
      </c>
      <c r="K1299" s="147" t="s">
        <v>745</v>
      </c>
    </row>
    <row r="1300" spans="1:11">
      <c r="A1300" s="147">
        <f>100000+B1300*ID규칙_보상_그룹_단위+C1300*ID규칙_요일_단위+COUNTIFS($B$4:B1300,B1300,$C$4:C1300,C1300)</f>
        <v>104016</v>
      </c>
      <c r="B1300" s="65">
        <v>40</v>
      </c>
      <c r="C1300" s="147">
        <v>0</v>
      </c>
      <c r="D1300" s="147">
        <v>108421</v>
      </c>
      <c r="E1300" s="147">
        <f>COUNTIF($B$4:B1300,B1300)</f>
        <v>16</v>
      </c>
      <c r="F1300" s="147">
        <v>1</v>
      </c>
      <c r="G1300" s="147">
        <v>156</v>
      </c>
      <c r="H1300" s="147">
        <v>250</v>
      </c>
      <c r="I1300" s="59" t="str">
        <f>IFERROR(VLOOKUP(D1300,ITEM!A:B,2,0)&amp;" X"&amp;F1300,"아이템값 없음")</f>
        <v>수호의 탁상시계 X1</v>
      </c>
      <c r="J1300" s="5" t="s">
        <v>250</v>
      </c>
      <c r="K1300" s="147" t="s">
        <v>745</v>
      </c>
    </row>
    <row r="1301" spans="1:11">
      <c r="A1301" s="147">
        <f>100000+B1301*ID규칙_보상_그룹_단위+C1301*ID규칙_요일_단위+COUNTIFS($B$4:B1301,B1301,$C$4:C1301,C1301)</f>
        <v>104017</v>
      </c>
      <c r="B1301" s="65">
        <v>40</v>
      </c>
      <c r="C1301" s="147">
        <v>0</v>
      </c>
      <c r="D1301" s="147">
        <v>109421</v>
      </c>
      <c r="E1301" s="147">
        <f>COUNTIF($B$4:B1301,B1301)</f>
        <v>17</v>
      </c>
      <c r="F1301" s="147">
        <v>1</v>
      </c>
      <c r="G1301" s="147">
        <v>156</v>
      </c>
      <c r="H1301" s="147">
        <v>250</v>
      </c>
      <c r="I1301" s="59" t="str">
        <f>IFERROR(VLOOKUP(D1301,ITEM!A:B,2,0)&amp;" X"&amp;F1301,"아이템값 없음")</f>
        <v>수호의 잔 X1</v>
      </c>
      <c r="J1301" s="5" t="s">
        <v>250</v>
      </c>
      <c r="K1301" s="147" t="s">
        <v>745</v>
      </c>
    </row>
    <row r="1302" spans="1:11">
      <c r="A1302" s="147">
        <f>100000+B1302*ID규칙_보상_그룹_단위+C1302*ID규칙_요일_단위+COUNTIFS($B$4:B1302,B1302,$C$4:C1302,C1302)</f>
        <v>104018</v>
      </c>
      <c r="B1302" s="65">
        <v>40</v>
      </c>
      <c r="C1302" s="147">
        <v>0</v>
      </c>
      <c r="D1302" s="147">
        <v>110421</v>
      </c>
      <c r="E1302" s="147">
        <f>COUNTIF($B$4:B1302,B1302)</f>
        <v>18</v>
      </c>
      <c r="F1302" s="147">
        <v>1</v>
      </c>
      <c r="G1302" s="147">
        <v>156</v>
      </c>
      <c r="H1302" s="147">
        <v>250</v>
      </c>
      <c r="I1302" s="59" t="str">
        <f>IFERROR(VLOOKUP(D1302,ITEM!A:B,2,0)&amp;" X"&amp;F1302,"아이템값 없음")</f>
        <v>수호의 띠 X1</v>
      </c>
      <c r="J1302" s="5" t="s">
        <v>250</v>
      </c>
      <c r="K1302" s="147" t="s">
        <v>745</v>
      </c>
    </row>
    <row r="1303" spans="1:11">
      <c r="A1303" s="147">
        <f>100000+B1303*ID규칙_보상_그룹_단위+C1303*ID규칙_요일_단위+COUNTIFS($B$4:B1303,B1303,$C$4:C1303,C1303)</f>
        <v>104019</v>
      </c>
      <c r="B1303" s="65">
        <v>40</v>
      </c>
      <c r="C1303" s="147">
        <v>0</v>
      </c>
      <c r="D1303" s="147">
        <v>106423</v>
      </c>
      <c r="E1303" s="147">
        <f>COUNTIF($B$4:B1303,B1303)</f>
        <v>19</v>
      </c>
      <c r="F1303" s="147">
        <v>1</v>
      </c>
      <c r="G1303" s="147">
        <v>156</v>
      </c>
      <c r="H1303" s="147">
        <v>250</v>
      </c>
      <c r="I1303" s="59" t="str">
        <f>IFERROR(VLOOKUP(D1303,ITEM!A:B,2,0)&amp;" X"&amp;F1303,"아이템값 없음")</f>
        <v>용사의 훈장 X1</v>
      </c>
      <c r="J1303" s="5" t="s">
        <v>250</v>
      </c>
      <c r="K1303" s="147" t="s">
        <v>745</v>
      </c>
    </row>
    <row r="1304" spans="1:11">
      <c r="A1304" s="147">
        <f>100000+B1304*ID규칙_보상_그룹_단위+C1304*ID규칙_요일_단위+COUNTIFS($B$4:B1304,B1304,$C$4:C1304,C1304)</f>
        <v>104020</v>
      </c>
      <c r="B1304" s="65">
        <v>40</v>
      </c>
      <c r="C1304" s="147">
        <v>0</v>
      </c>
      <c r="D1304" s="147">
        <v>107423</v>
      </c>
      <c r="E1304" s="147">
        <f>COUNTIF($B$4:B1304,B1304)</f>
        <v>20</v>
      </c>
      <c r="F1304" s="147">
        <v>1</v>
      </c>
      <c r="G1304" s="147">
        <v>156</v>
      </c>
      <c r="H1304" s="147">
        <v>250</v>
      </c>
      <c r="I1304" s="59" t="str">
        <f>IFERROR(VLOOKUP(D1304,ITEM!A:B,2,0)&amp;" X"&amp;F1304,"아이템값 없음")</f>
        <v>용사의 기대 X1</v>
      </c>
      <c r="J1304" s="5" t="s">
        <v>250</v>
      </c>
      <c r="K1304" s="147" t="s">
        <v>745</v>
      </c>
    </row>
    <row r="1305" spans="1:11">
      <c r="A1305" s="147">
        <f>100000+B1305*ID규칙_보상_그룹_단위+C1305*ID규칙_요일_단위+COUNTIFS($B$4:B1305,B1305,$C$4:C1305,C1305)</f>
        <v>104021</v>
      </c>
      <c r="B1305" s="65">
        <v>40</v>
      </c>
      <c r="C1305" s="147">
        <v>0</v>
      </c>
      <c r="D1305" s="147">
        <v>108423</v>
      </c>
      <c r="E1305" s="147">
        <f>COUNTIF($B$4:B1305,B1305)</f>
        <v>21</v>
      </c>
      <c r="F1305" s="147">
        <v>1</v>
      </c>
      <c r="G1305" s="147">
        <v>156</v>
      </c>
      <c r="H1305" s="147">
        <v>250</v>
      </c>
      <c r="I1305" s="59" t="str">
        <f>IFERROR(VLOOKUP(D1305,ITEM!A:B,2,0)&amp;" X"&amp;F1305,"아이템값 없음")</f>
        <v>용사의 강인함 X1</v>
      </c>
      <c r="J1305" s="5" t="s">
        <v>250</v>
      </c>
      <c r="K1305" s="147" t="s">
        <v>745</v>
      </c>
    </row>
    <row r="1306" spans="1:11">
      <c r="A1306" s="147">
        <f>100000+B1306*ID규칙_보상_그룹_단위+C1306*ID규칙_요일_단위+COUNTIFS($B$4:B1306,B1306,$C$4:C1306,C1306)</f>
        <v>104022</v>
      </c>
      <c r="B1306" s="65">
        <v>40</v>
      </c>
      <c r="C1306" s="147">
        <v>0</v>
      </c>
      <c r="D1306" s="147">
        <v>109423</v>
      </c>
      <c r="E1306" s="147">
        <f>COUNTIF($B$4:B1306,B1306)</f>
        <v>22</v>
      </c>
      <c r="F1306" s="147">
        <v>1</v>
      </c>
      <c r="G1306" s="147">
        <v>156</v>
      </c>
      <c r="H1306" s="147">
        <v>250</v>
      </c>
      <c r="I1306" s="59" t="str">
        <f>IFERROR(VLOOKUP(D1306,ITEM!A:B,2,0)&amp;" X"&amp;F1306,"아이템값 없음")</f>
        <v>용사의 환송 X1</v>
      </c>
      <c r="J1306" s="5" t="s">
        <v>250</v>
      </c>
      <c r="K1306" s="147" t="s">
        <v>745</v>
      </c>
    </row>
    <row r="1307" spans="1:11">
      <c r="A1307" s="147">
        <f>100000+B1307*ID규칙_보상_그룹_단위+C1307*ID규칙_요일_단위+COUNTIFS($B$4:B1307,B1307,$C$4:C1307,C1307)</f>
        <v>104023</v>
      </c>
      <c r="B1307" s="65">
        <v>40</v>
      </c>
      <c r="C1307" s="147">
        <v>0</v>
      </c>
      <c r="D1307" s="147">
        <v>110423</v>
      </c>
      <c r="E1307" s="147">
        <f>COUNTIF($B$4:B1307,B1307)</f>
        <v>23</v>
      </c>
      <c r="F1307" s="147">
        <v>1</v>
      </c>
      <c r="G1307" s="147">
        <v>156</v>
      </c>
      <c r="H1307" s="147">
        <v>250</v>
      </c>
      <c r="I1307" s="59" t="str">
        <f>IFERROR(VLOOKUP(D1307,ITEM!A:B,2,0)&amp;" X"&amp;F1307,"아이템값 없음")</f>
        <v>용사의 모자 X1</v>
      </c>
      <c r="J1307" s="5" t="s">
        <v>250</v>
      </c>
      <c r="K1307" s="147" t="s">
        <v>745</v>
      </c>
    </row>
    <row r="1308" spans="1:11">
      <c r="A1308" s="147">
        <f>100000+B1308*ID규칙_보상_그룹_단위+C1308*ID규칙_요일_단위+COUNTIFS($B$4:B1308,B1308,$C$4:C1308,C1308)</f>
        <v>104024</v>
      </c>
      <c r="B1308" s="65">
        <v>40</v>
      </c>
      <c r="C1308" s="147">
        <v>0</v>
      </c>
      <c r="D1308" s="147">
        <v>106468</v>
      </c>
      <c r="E1308" s="147">
        <f>COUNTIF($B$4:B1308,B1308)</f>
        <v>24</v>
      </c>
      <c r="F1308" s="147">
        <v>1</v>
      </c>
      <c r="G1308" s="147">
        <v>156</v>
      </c>
      <c r="H1308" s="147">
        <v>250</v>
      </c>
      <c r="I1308" s="59" t="str">
        <f>IFERROR(VLOOKUP(D1308,ITEM!A:B,2,0)&amp;" X"&amp;F1308,"아이템값 없음")</f>
        <v>영광의 꽃의 시간 X1</v>
      </c>
      <c r="J1308" s="5" t="s">
        <v>250</v>
      </c>
      <c r="K1308" s="147" t="s">
        <v>745</v>
      </c>
    </row>
    <row r="1309" spans="1:11">
      <c r="A1309" s="147">
        <f>100000+B1309*ID규칙_보상_그룹_단위+C1309*ID규칙_요일_단위+COUNTIFS($B$4:B1309,B1309,$C$4:C1309,C1309)</f>
        <v>104025</v>
      </c>
      <c r="B1309" s="65">
        <v>40</v>
      </c>
      <c r="C1309" s="147">
        <v>0</v>
      </c>
      <c r="D1309" s="147">
        <v>107468</v>
      </c>
      <c r="E1309" s="147">
        <f>COUNTIF($B$4:B1309,B1309)</f>
        <v>25</v>
      </c>
      <c r="F1309" s="147">
        <v>1</v>
      </c>
      <c r="G1309" s="147">
        <v>156</v>
      </c>
      <c r="H1309" s="147">
        <v>250</v>
      </c>
      <c r="I1309" s="59" t="str">
        <f>IFERROR(VLOOKUP(D1309,ITEM!A:B,2,0)&amp;" X"&amp;F1309,"아이템값 없음")</f>
        <v>화관(華館)의 깃털 X1</v>
      </c>
      <c r="J1309" s="5" t="s">
        <v>250</v>
      </c>
      <c r="K1309" s="147" t="s">
        <v>745</v>
      </c>
    </row>
    <row r="1310" spans="1:11">
      <c r="A1310" s="147">
        <f>100000+B1310*ID규칙_보상_그룹_단위+C1310*ID규칙_요일_단위+COUNTIFS($B$4:B1310,B1310,$C$4:C1310,C1310)</f>
        <v>104026</v>
      </c>
      <c r="B1310" s="65">
        <v>40</v>
      </c>
      <c r="C1310" s="147">
        <v>0</v>
      </c>
      <c r="D1310" s="147">
        <v>108468</v>
      </c>
      <c r="E1310" s="147">
        <f>COUNTIF($B$4:B1310,B1310)</f>
        <v>26</v>
      </c>
      <c r="F1310" s="147">
        <v>1</v>
      </c>
      <c r="G1310" s="147">
        <v>156</v>
      </c>
      <c r="H1310" s="147">
        <v>250</v>
      </c>
      <c r="I1310" s="59" t="str">
        <f>IFERROR(VLOOKUP(D1310,ITEM!A:B,2,0)&amp;" X"&amp;F1310,"아이템값 없음")</f>
        <v>중생의 노래 X1</v>
      </c>
      <c r="J1310" s="5" t="s">
        <v>250</v>
      </c>
      <c r="K1310" s="147" t="s">
        <v>745</v>
      </c>
    </row>
    <row r="1311" spans="1:11">
      <c r="A1311" s="147">
        <f>100000+B1311*ID규칙_보상_그룹_단위+C1311*ID규칙_요일_단위+COUNTIFS($B$4:B1311,B1311,$C$4:C1311,C1311)</f>
        <v>104027</v>
      </c>
      <c r="B1311" s="65">
        <v>40</v>
      </c>
      <c r="C1311" s="147">
        <v>0</v>
      </c>
      <c r="D1311" s="147">
        <v>109468</v>
      </c>
      <c r="E1311" s="147">
        <f>COUNTIF($B$4:B1311,B1311)</f>
        <v>27</v>
      </c>
      <c r="F1311" s="147">
        <v>1</v>
      </c>
      <c r="G1311" s="147">
        <v>156</v>
      </c>
      <c r="H1311" s="147">
        <v>250</v>
      </c>
      <c r="I1311" s="59" t="str">
        <f>IFERROR(VLOOKUP(D1311,ITEM!A:B,2,0)&amp;" X"&amp;F1311,"아이템값 없음")</f>
        <v>꿈에서 깬 조롱박 X1</v>
      </c>
      <c r="J1311" s="5" t="s">
        <v>250</v>
      </c>
      <c r="K1311" s="147" t="s">
        <v>745</v>
      </c>
    </row>
    <row r="1312" spans="1:11">
      <c r="A1312" s="147">
        <f>100000+B1312*ID규칙_보상_그룹_단위+C1312*ID규칙_요일_단위+COUNTIFS($B$4:B1312,B1312,$C$4:C1312,C1312)</f>
        <v>104028</v>
      </c>
      <c r="B1312" s="65">
        <v>40</v>
      </c>
      <c r="C1312" s="147">
        <v>0</v>
      </c>
      <c r="D1312" s="147">
        <v>110476</v>
      </c>
      <c r="E1312" s="147">
        <f>COUNTIF($B$4:B1312,B1312)</f>
        <v>28</v>
      </c>
      <c r="F1312" s="147">
        <v>1</v>
      </c>
      <c r="G1312" s="147">
        <v>156</v>
      </c>
      <c r="H1312" s="147">
        <v>250</v>
      </c>
      <c r="I1312" s="59" t="str">
        <f>IFERROR(VLOOKUP(D1312,ITEM!A:B,2,0)&amp;" X"&amp;F1312,"아이템값 없음")</f>
        <v>형해의 삿갓 X1</v>
      </c>
      <c r="J1312" s="5" t="s">
        <v>250</v>
      </c>
      <c r="K1312" s="147" t="s">
        <v>745</v>
      </c>
    </row>
    <row r="1313" spans="1:11">
      <c r="A1313" s="147">
        <f>100000+B1313*ID규칙_보상_그룹_단위+C1313*ID규칙_요일_단위+COUNTIFS($B$4:B1313,B1313,$C$4:C1313,C1313)</f>
        <v>104029</v>
      </c>
      <c r="B1313" s="65">
        <v>40</v>
      </c>
      <c r="C1313" s="147">
        <v>0</v>
      </c>
      <c r="D1313" s="147">
        <v>106569</v>
      </c>
      <c r="E1313" s="147">
        <f>COUNTIF($B$4:B1313,B1313)</f>
        <v>29</v>
      </c>
      <c r="F1313" s="147">
        <v>1</v>
      </c>
      <c r="G1313" s="147">
        <v>156</v>
      </c>
      <c r="H1313" s="147">
        <v>250</v>
      </c>
      <c r="I1313" s="59" t="str">
        <f>IFERROR(VLOOKUP(D1313,ITEM!A:B,2,0)&amp;" X"&amp;F1313,"아이템값 없음")</f>
        <v>영광의 꽃의 시간 X1</v>
      </c>
      <c r="J1313" s="5" t="s">
        <v>250</v>
      </c>
      <c r="K1313" s="147" t="s">
        <v>745</v>
      </c>
    </row>
    <row r="1314" spans="1:11">
      <c r="A1314" s="147">
        <f>100000+B1314*ID규칙_보상_그룹_단위+C1314*ID규칙_요일_단위+COUNTIFS($B$4:B1314,B1314,$C$4:C1314,C1314)</f>
        <v>104030</v>
      </c>
      <c r="B1314" s="65">
        <v>40</v>
      </c>
      <c r="C1314" s="147">
        <v>0</v>
      </c>
      <c r="D1314" s="147">
        <v>107569</v>
      </c>
      <c r="E1314" s="147">
        <f>COUNTIF($B$4:B1314,B1314)</f>
        <v>30</v>
      </c>
      <c r="F1314" s="147">
        <v>1</v>
      </c>
      <c r="G1314" s="147">
        <v>156</v>
      </c>
      <c r="H1314" s="147">
        <v>250</v>
      </c>
      <c r="I1314" s="59" t="str">
        <f>IFERROR(VLOOKUP(D1314,ITEM!A:B,2,0)&amp;" X"&amp;F1314,"아이템값 없음")</f>
        <v>화관(華館)의 깃털 X1</v>
      </c>
      <c r="J1314" s="5" t="s">
        <v>250</v>
      </c>
      <c r="K1314" s="147" t="s">
        <v>745</v>
      </c>
    </row>
    <row r="1315" spans="1:11">
      <c r="A1315" s="147">
        <f>100000+B1315*ID규칙_보상_그룹_단위+C1315*ID규칙_요일_단위+COUNTIFS($B$4:B1315,B1315,$C$4:C1315,C1315)</f>
        <v>104031</v>
      </c>
      <c r="B1315" s="65">
        <v>40</v>
      </c>
      <c r="C1315" s="147">
        <v>0</v>
      </c>
      <c r="D1315" s="147">
        <v>108569</v>
      </c>
      <c r="E1315" s="147">
        <f>COUNTIF($B$4:B1315,B1315)</f>
        <v>31</v>
      </c>
      <c r="F1315" s="147">
        <v>1</v>
      </c>
      <c r="G1315" s="147">
        <v>156</v>
      </c>
      <c r="H1315" s="147">
        <v>250</v>
      </c>
      <c r="I1315" s="59" t="str">
        <f>IFERROR(VLOOKUP(D1315,ITEM!A:B,2,0)&amp;" X"&amp;F1315,"아이템값 없음")</f>
        <v>중생의 노래 X1</v>
      </c>
      <c r="J1315" s="5" t="s">
        <v>250</v>
      </c>
      <c r="K1315" s="147" t="s">
        <v>745</v>
      </c>
    </row>
    <row r="1316" spans="1:11">
      <c r="A1316" s="147">
        <f>100000+B1316*ID규칙_보상_그룹_단위+C1316*ID규칙_요일_단위+COUNTIFS($B$4:B1316,B1316,$C$4:C1316,C1316)</f>
        <v>104032</v>
      </c>
      <c r="B1316" s="65">
        <v>40</v>
      </c>
      <c r="C1316" s="147">
        <v>0</v>
      </c>
      <c r="D1316" s="147">
        <v>109569</v>
      </c>
      <c r="E1316" s="147">
        <f>COUNTIF($B$4:B1316,B1316)</f>
        <v>32</v>
      </c>
      <c r="F1316" s="147">
        <v>1</v>
      </c>
      <c r="G1316" s="147">
        <v>156</v>
      </c>
      <c r="H1316" s="147">
        <v>250</v>
      </c>
      <c r="I1316" s="59" t="str">
        <f>IFERROR(VLOOKUP(D1316,ITEM!A:B,2,0)&amp;" X"&amp;F1316,"아이템값 없음")</f>
        <v>꿈에서 깬 조롱박 X1</v>
      </c>
      <c r="J1316" s="5" t="s">
        <v>250</v>
      </c>
      <c r="K1316" s="147" t="s">
        <v>745</v>
      </c>
    </row>
    <row r="1317" spans="1:11">
      <c r="A1317" s="147">
        <f>100000+B1317*ID규칙_보상_그룹_단위+C1317*ID규칙_요일_단위+COUNTIFS($B$4:B1317,B1317,$C$4:C1317,C1317)</f>
        <v>104033</v>
      </c>
      <c r="B1317" s="65">
        <v>40</v>
      </c>
      <c r="C1317" s="147">
        <v>0</v>
      </c>
      <c r="D1317" s="147">
        <v>110577</v>
      </c>
      <c r="E1317" s="147">
        <f>COUNTIF($B$4:B1317,B1317)</f>
        <v>33</v>
      </c>
      <c r="F1317" s="147">
        <v>1</v>
      </c>
      <c r="G1317" s="147">
        <v>156</v>
      </c>
      <c r="H1317" s="147">
        <v>250</v>
      </c>
      <c r="I1317" s="59" t="str">
        <f>IFERROR(VLOOKUP(D1317,ITEM!A:B,2,0)&amp;" X"&amp;F1317,"아이템값 없음")</f>
        <v>형해의 삿갓 X1</v>
      </c>
      <c r="J1317" s="5" t="s">
        <v>250</v>
      </c>
      <c r="K1317" s="147" t="s">
        <v>745</v>
      </c>
    </row>
    <row r="1318" spans="1:11">
      <c r="A1318" s="147">
        <f>100000+B1318*ID규칙_보상_그룹_단위+C1318*ID규칙_요일_단위+COUNTIFS($B$4:B1318,B1318,$C$4:C1318,C1318)</f>
        <v>104034</v>
      </c>
      <c r="B1318" s="65">
        <v>40</v>
      </c>
      <c r="C1318" s="147">
        <v>0</v>
      </c>
      <c r="D1318" s="147">
        <v>106466</v>
      </c>
      <c r="E1318" s="147">
        <f>COUNTIF($B$4:B1318,B1318)</f>
        <v>34</v>
      </c>
      <c r="F1318" s="147">
        <v>1</v>
      </c>
      <c r="G1318" s="147">
        <v>156</v>
      </c>
      <c r="H1318" s="147">
        <v>250</v>
      </c>
      <c r="I1318" s="59" t="str">
        <f>IFERROR(VLOOKUP(D1318,ITEM!A:B,2,0)&amp;" X"&amp;F1318,"아이템값 없음")</f>
        <v>바다에 물든 꽃 X1</v>
      </c>
      <c r="J1318" s="5" t="s">
        <v>250</v>
      </c>
      <c r="K1318" s="147" t="s">
        <v>745</v>
      </c>
    </row>
    <row r="1319" spans="1:11">
      <c r="A1319" s="147">
        <f>100000+B1319*ID규칙_보상_그룹_단위+C1319*ID규칙_요일_단위+COUNTIFS($B$4:B1319,B1319,$C$4:C1319,C1319)</f>
        <v>104035</v>
      </c>
      <c r="B1319" s="65">
        <v>40</v>
      </c>
      <c r="C1319" s="147">
        <v>0</v>
      </c>
      <c r="D1319" s="147">
        <v>107466</v>
      </c>
      <c r="E1319" s="147">
        <f>COUNTIF($B$4:B1319,B1319)</f>
        <v>35</v>
      </c>
      <c r="F1319" s="147">
        <v>1</v>
      </c>
      <c r="G1319" s="147">
        <v>156</v>
      </c>
      <c r="H1319" s="147">
        <v>250</v>
      </c>
      <c r="I1319" s="59" t="str">
        <f>IFERROR(VLOOKUP(D1319,ITEM!A:B,2,0)&amp;" X"&amp;F1319,"아이템값 없음")</f>
        <v>연궁의 깃털 X1</v>
      </c>
      <c r="J1319" s="5" t="s">
        <v>250</v>
      </c>
      <c r="K1319" s="147" t="s">
        <v>745</v>
      </c>
    </row>
    <row r="1320" spans="1:11">
      <c r="A1320" s="147">
        <f>100000+B1320*ID규칙_보상_그룹_단위+C1320*ID규칙_요일_단위+COUNTIFS($B$4:B1320,B1320,$C$4:C1320,C1320)</f>
        <v>104036</v>
      </c>
      <c r="B1320" s="65">
        <v>40</v>
      </c>
      <c r="C1320" s="147">
        <v>0</v>
      </c>
      <c r="D1320" s="147">
        <v>108466</v>
      </c>
      <c r="E1320" s="147">
        <f>COUNTIF($B$4:B1320,B1320)</f>
        <v>36</v>
      </c>
      <c r="F1320" s="147">
        <v>1</v>
      </c>
      <c r="G1320" s="147">
        <v>156</v>
      </c>
      <c r="H1320" s="147">
        <v>250</v>
      </c>
      <c r="I1320" s="59" t="str">
        <f>IFERROR(VLOOKUP(D1320,ITEM!A:B,2,0)&amp;" X"&amp;F1320,"아이템값 없음")</f>
        <v>이별의 조개 X1</v>
      </c>
      <c r="J1320" s="5" t="s">
        <v>250</v>
      </c>
      <c r="K1320" s="147" t="s">
        <v>745</v>
      </c>
    </row>
    <row r="1321" spans="1:11">
      <c r="A1321" s="147">
        <f>100000+B1321*ID규칙_보상_그룹_단위+C1321*ID규칙_요일_단위+COUNTIFS($B$4:B1321,B1321,$C$4:C1321,C1321)</f>
        <v>104037</v>
      </c>
      <c r="B1321" s="65">
        <v>40</v>
      </c>
      <c r="C1321" s="147">
        <v>0</v>
      </c>
      <c r="D1321" s="147">
        <v>109466</v>
      </c>
      <c r="E1321" s="147">
        <f>COUNTIF($B$4:B1321,B1321)</f>
        <v>37</v>
      </c>
      <c r="F1321" s="147">
        <v>1</v>
      </c>
      <c r="G1321" s="147">
        <v>156</v>
      </c>
      <c r="H1321" s="147">
        <v>250</v>
      </c>
      <c r="I1321" s="59" t="str">
        <f>IFERROR(VLOOKUP(D1321,ITEM!A:B,2,0)&amp;" X"&amp;F1321,"아이템값 없음")</f>
        <v>진주의 요람 X1</v>
      </c>
      <c r="J1321" s="5" t="s">
        <v>250</v>
      </c>
      <c r="K1321" s="147" t="s">
        <v>745</v>
      </c>
    </row>
    <row r="1322" spans="1:11">
      <c r="A1322" s="147">
        <f>100000+B1322*ID규칙_보상_그룹_단위+C1322*ID규칙_요일_단위+COUNTIFS($B$4:B1322,B1322,$C$4:C1322,C1322)</f>
        <v>104038</v>
      </c>
      <c r="B1322" s="65">
        <v>40</v>
      </c>
      <c r="C1322" s="147">
        <v>0</v>
      </c>
      <c r="D1322" s="147">
        <v>110474</v>
      </c>
      <c r="E1322" s="147">
        <f>COUNTIF($B$4:B1322,B1322)</f>
        <v>38</v>
      </c>
      <c r="F1322" s="147">
        <v>1</v>
      </c>
      <c r="G1322" s="147">
        <v>156</v>
      </c>
      <c r="H1322" s="147">
        <v>250</v>
      </c>
      <c r="I1322" s="59" t="str">
        <f>IFERROR(VLOOKUP(D1322,ITEM!A:B,2,0)&amp;" X"&amp;F1322,"아이템값 없음")</f>
        <v>와타츠미의 왕관 X1</v>
      </c>
      <c r="J1322" s="5" t="s">
        <v>250</v>
      </c>
      <c r="K1322" s="147" t="s">
        <v>745</v>
      </c>
    </row>
    <row r="1323" spans="1:11">
      <c r="A1323" s="147">
        <f>100000+B1323*ID규칙_보상_그룹_단위+C1323*ID규칙_요일_단위+COUNTIFS($B$4:B1323,B1323,$C$4:C1323,C1323)</f>
        <v>104039</v>
      </c>
      <c r="B1323" s="65">
        <v>40</v>
      </c>
      <c r="C1323" s="147">
        <v>0</v>
      </c>
      <c r="D1323" s="147">
        <v>106567</v>
      </c>
      <c r="E1323" s="147">
        <f>COUNTIF($B$4:B1323,B1323)</f>
        <v>39</v>
      </c>
      <c r="F1323" s="147">
        <v>1</v>
      </c>
      <c r="G1323" s="147">
        <v>156</v>
      </c>
      <c r="H1323" s="147">
        <v>250</v>
      </c>
      <c r="I1323" s="59" t="str">
        <f>IFERROR(VLOOKUP(D1323,ITEM!A:B,2,0)&amp;" X"&amp;F1323,"아이템값 없음")</f>
        <v>바다에 물든 꽃 X1</v>
      </c>
      <c r="J1323" s="5" t="s">
        <v>250</v>
      </c>
      <c r="K1323" s="147" t="s">
        <v>745</v>
      </c>
    </row>
    <row r="1324" spans="1:11">
      <c r="A1324" s="147">
        <f>100000+B1324*ID규칙_보상_그룹_단위+C1324*ID규칙_요일_단위+COUNTIFS($B$4:B1324,B1324,$C$4:C1324,C1324)</f>
        <v>104040</v>
      </c>
      <c r="B1324" s="65">
        <v>40</v>
      </c>
      <c r="C1324" s="147">
        <v>0</v>
      </c>
      <c r="D1324" s="147">
        <v>107567</v>
      </c>
      <c r="E1324" s="147">
        <f>COUNTIF($B$4:B1324,B1324)</f>
        <v>40</v>
      </c>
      <c r="F1324" s="147">
        <v>1</v>
      </c>
      <c r="G1324" s="147">
        <v>156</v>
      </c>
      <c r="H1324" s="147">
        <v>250</v>
      </c>
      <c r="I1324" s="59" t="str">
        <f>IFERROR(VLOOKUP(D1324,ITEM!A:B,2,0)&amp;" X"&amp;F1324,"아이템값 없음")</f>
        <v>연궁의 깃털 X1</v>
      </c>
      <c r="J1324" s="5" t="s">
        <v>250</v>
      </c>
      <c r="K1324" s="147" t="s">
        <v>745</v>
      </c>
    </row>
    <row r="1325" spans="1:11">
      <c r="A1325" s="147">
        <f>100000+B1325*ID규칙_보상_그룹_단위+C1325*ID규칙_요일_단위+COUNTIFS($B$4:B1325,B1325,$C$4:C1325,C1325)</f>
        <v>104041</v>
      </c>
      <c r="B1325" s="65">
        <v>40</v>
      </c>
      <c r="C1325" s="147">
        <v>0</v>
      </c>
      <c r="D1325" s="147">
        <v>108567</v>
      </c>
      <c r="E1325" s="147">
        <f>COUNTIF($B$4:B1325,B1325)</f>
        <v>41</v>
      </c>
      <c r="F1325" s="147">
        <v>1</v>
      </c>
      <c r="G1325" s="147">
        <v>156</v>
      </c>
      <c r="H1325" s="147">
        <v>250</v>
      </c>
      <c r="I1325" s="59" t="str">
        <f>IFERROR(VLOOKUP(D1325,ITEM!A:B,2,0)&amp;" X"&amp;F1325,"아이템값 없음")</f>
        <v>이별의 조개 X1</v>
      </c>
      <c r="J1325" s="5" t="s">
        <v>250</v>
      </c>
      <c r="K1325" s="147" t="s">
        <v>745</v>
      </c>
    </row>
    <row r="1326" spans="1:11">
      <c r="A1326" s="147">
        <f>100000+B1326*ID규칙_보상_그룹_단위+C1326*ID규칙_요일_단위+COUNTIFS($B$4:B1326,B1326,$C$4:C1326,C1326)</f>
        <v>104042</v>
      </c>
      <c r="B1326" s="65">
        <v>40</v>
      </c>
      <c r="C1326" s="147">
        <v>0</v>
      </c>
      <c r="D1326" s="147">
        <v>109567</v>
      </c>
      <c r="E1326" s="147">
        <f>COUNTIF($B$4:B1326,B1326)</f>
        <v>42</v>
      </c>
      <c r="F1326" s="147">
        <v>1</v>
      </c>
      <c r="G1326" s="147">
        <v>156</v>
      </c>
      <c r="H1326" s="147">
        <v>250</v>
      </c>
      <c r="I1326" s="59" t="str">
        <f>IFERROR(VLOOKUP(D1326,ITEM!A:B,2,0)&amp;" X"&amp;F1326,"아이템값 없음")</f>
        <v>진주의 요람 X1</v>
      </c>
      <c r="J1326" s="5" t="s">
        <v>250</v>
      </c>
      <c r="K1326" s="147" t="s">
        <v>745</v>
      </c>
    </row>
    <row r="1327" spans="1:11">
      <c r="A1327" s="147">
        <f>100000+B1327*ID규칙_보상_그룹_단위+C1327*ID규칙_요일_단위+COUNTIFS($B$4:B1327,B1327,$C$4:C1327,C1327)</f>
        <v>104043</v>
      </c>
      <c r="B1327" s="65">
        <v>40</v>
      </c>
      <c r="C1327" s="147">
        <v>0</v>
      </c>
      <c r="D1327" s="147">
        <v>110575</v>
      </c>
      <c r="E1327" s="147">
        <f>COUNTIF($B$4:B1327,B1327)</f>
        <v>43</v>
      </c>
      <c r="F1327" s="147">
        <v>1</v>
      </c>
      <c r="G1327" s="147">
        <v>156</v>
      </c>
      <c r="H1327" s="147">
        <v>250</v>
      </c>
      <c r="I1327" s="59" t="str">
        <f>IFERROR(VLOOKUP(D1327,ITEM!A:B,2,0)&amp;" X"&amp;F1327,"아이템값 없음")</f>
        <v>와타츠미의 왕관 X1</v>
      </c>
      <c r="J1327" s="5" t="s">
        <v>250</v>
      </c>
      <c r="K1327" s="147" t="s">
        <v>745</v>
      </c>
    </row>
    <row r="1328" spans="1:11">
      <c r="A1328" s="147">
        <f>100000+B1328*ID규칙_보상_그룹_단위+C1328*ID규칙_요일_단위+COUNTIFS($B$4:B1328,B1328,$C$4:C1328,C1328)</f>
        <v>104101</v>
      </c>
      <c r="B1328" s="65">
        <v>41</v>
      </c>
      <c r="C1328" s="147">
        <v>0</v>
      </c>
      <c r="D1328" s="147">
        <v>103301</v>
      </c>
      <c r="E1328" s="147">
        <f>COUNTIF($B$4:B1328,B1328)</f>
        <v>1</v>
      </c>
      <c r="F1328" s="147">
        <v>100</v>
      </c>
      <c r="G1328" s="147">
        <v>157</v>
      </c>
      <c r="H1328" s="147">
        <v>10000</v>
      </c>
      <c r="I1328" s="59" t="str">
        <f>IFERROR(VLOOKUP(D1328,ITEM!A:B,2,0)&amp;" X"&amp;F1328,"아이템값 없음")</f>
        <v>모라 X100</v>
      </c>
      <c r="J1328" s="5" t="s">
        <v>247</v>
      </c>
      <c r="K1328" s="147" t="s">
        <v>745</v>
      </c>
    </row>
    <row r="1329" spans="1:11">
      <c r="A1329" s="147">
        <f>100000+B1329*ID규칙_보상_그룹_단위+C1329*ID규칙_요일_단위+COUNTIFS($B$4:B1329,B1329,$C$4:C1329,C1329)</f>
        <v>104102</v>
      </c>
      <c r="B1329" s="65">
        <v>41</v>
      </c>
      <c r="C1329" s="147">
        <v>0</v>
      </c>
      <c r="D1329" s="147">
        <v>102301</v>
      </c>
      <c r="E1329" s="147">
        <f>COUNTIF($B$4:B1329,B1329)</f>
        <v>2</v>
      </c>
      <c r="F1329" s="147">
        <v>2525</v>
      </c>
      <c r="G1329" s="147">
        <v>158</v>
      </c>
      <c r="H1329" s="147">
        <v>10000</v>
      </c>
      <c r="I1329" s="59" t="str">
        <f>IFERROR(VLOOKUP(D1329,ITEM!A:B,2,0)&amp;" X"&amp;F1329,"아이템값 없음")</f>
        <v>모험 경력 X2525</v>
      </c>
      <c r="J1329" s="5" t="s">
        <v>247</v>
      </c>
      <c r="K1329" s="147" t="s">
        <v>745</v>
      </c>
    </row>
    <row r="1330" spans="1:11">
      <c r="A1330" s="147">
        <f>100000+B1330*ID규칙_보상_그룹_단위+C1330*ID규칙_요일_단위+COUNTIFS($B$4:B1330,B1330,$C$4:C1330,C1330)</f>
        <v>104103</v>
      </c>
      <c r="B1330" s="65">
        <v>41</v>
      </c>
      <c r="C1330" s="147">
        <v>0</v>
      </c>
      <c r="D1330" s="147">
        <v>105301</v>
      </c>
      <c r="E1330" s="147">
        <f>COUNTIF($B$4:B1330,B1330)</f>
        <v>3</v>
      </c>
      <c r="F1330" s="147">
        <v>20</v>
      </c>
      <c r="G1330" s="147">
        <v>159</v>
      </c>
      <c r="H1330" s="147">
        <v>10000</v>
      </c>
      <c r="I1330" s="59" t="str">
        <f>IFERROR(VLOOKUP(D1330,ITEM!A:B,2,0)&amp;" X"&amp;F1330,"아이템값 없음")</f>
        <v>호감도 경험치 X20</v>
      </c>
      <c r="J1330" s="5" t="s">
        <v>247</v>
      </c>
      <c r="K1330" s="147" t="s">
        <v>745</v>
      </c>
    </row>
    <row r="1331" spans="1:11">
      <c r="A1331" s="147">
        <f>100000+B1331*ID규칙_보상_그룹_단위+C1331*ID규칙_요일_단위+COUNTIFS($B$4:B1331,B1331,$C$4:C1331,C1331)</f>
        <v>104104</v>
      </c>
      <c r="B1331" s="65">
        <v>41</v>
      </c>
      <c r="C1331" s="147">
        <v>0</v>
      </c>
      <c r="D1331" s="147">
        <v>106320</v>
      </c>
      <c r="E1331" s="147">
        <f>COUNTIF($B$4:B1331,B1331)</f>
        <v>4</v>
      </c>
      <c r="F1331" s="147">
        <v>1</v>
      </c>
      <c r="G1331" s="147">
        <v>160</v>
      </c>
      <c r="H1331" s="147">
        <v>250</v>
      </c>
      <c r="I1331" s="59" t="str">
        <f>IFERROR(VLOOKUP(D1331,ITEM!A:B,2,0)&amp;" X"&amp;F1331,"아이템값 없음")</f>
        <v>수호의 꽃 X1</v>
      </c>
      <c r="J1331" s="5" t="s">
        <v>247</v>
      </c>
      <c r="K1331" s="147" t="s">
        <v>745</v>
      </c>
    </row>
    <row r="1332" spans="1:11">
      <c r="A1332" s="147">
        <f>100000+B1332*ID규칙_보상_그룹_단위+C1332*ID규칙_요일_단위+COUNTIFS($B$4:B1332,B1332,$C$4:C1332,C1332)</f>
        <v>104105</v>
      </c>
      <c r="B1332" s="65">
        <v>41</v>
      </c>
      <c r="C1332" s="147">
        <v>0</v>
      </c>
      <c r="D1332" s="147">
        <v>107320</v>
      </c>
      <c r="E1332" s="147">
        <f>COUNTIF($B$4:B1332,B1332)</f>
        <v>5</v>
      </c>
      <c r="F1332" s="147">
        <v>1</v>
      </c>
      <c r="G1332" s="147">
        <v>160</v>
      </c>
      <c r="H1332" s="147">
        <v>250</v>
      </c>
      <c r="I1332" s="59" t="str">
        <f>IFERROR(VLOOKUP(D1332,ITEM!A:B,2,0)&amp;" X"&amp;F1332,"아이템값 없음")</f>
        <v>수호의 인장 X1</v>
      </c>
      <c r="J1332" s="5" t="s">
        <v>247</v>
      </c>
      <c r="K1332" s="147" t="s">
        <v>745</v>
      </c>
    </row>
    <row r="1333" spans="1:11">
      <c r="A1333" s="147">
        <f>100000+B1333*ID규칙_보상_그룹_단위+C1333*ID규칙_요일_단위+COUNTIFS($B$4:B1333,B1333,$C$4:C1333,C1333)</f>
        <v>104106</v>
      </c>
      <c r="B1333" s="65">
        <v>41</v>
      </c>
      <c r="C1333" s="147">
        <v>0</v>
      </c>
      <c r="D1333" s="147">
        <v>108320</v>
      </c>
      <c r="E1333" s="147">
        <f>COUNTIF($B$4:B1333,B1333)</f>
        <v>6</v>
      </c>
      <c r="F1333" s="147">
        <v>1</v>
      </c>
      <c r="G1333" s="147">
        <v>160</v>
      </c>
      <c r="H1333" s="147">
        <v>250</v>
      </c>
      <c r="I1333" s="59" t="str">
        <f>IFERROR(VLOOKUP(D1333,ITEM!A:B,2,0)&amp;" X"&amp;F1333,"아이템값 없음")</f>
        <v>수호의 탁상시계 X1</v>
      </c>
      <c r="J1333" s="5" t="s">
        <v>247</v>
      </c>
      <c r="K1333" s="147" t="s">
        <v>745</v>
      </c>
    </row>
    <row r="1334" spans="1:11">
      <c r="A1334" s="147">
        <f>100000+B1334*ID규칙_보상_그룹_단위+C1334*ID규칙_요일_단위+COUNTIFS($B$4:B1334,B1334,$C$4:C1334,C1334)</f>
        <v>104107</v>
      </c>
      <c r="B1334" s="65">
        <v>41</v>
      </c>
      <c r="C1334" s="147">
        <v>0</v>
      </c>
      <c r="D1334" s="147">
        <v>109320</v>
      </c>
      <c r="E1334" s="147">
        <f>COUNTIF($B$4:B1334,B1334)</f>
        <v>7</v>
      </c>
      <c r="F1334" s="147">
        <v>1</v>
      </c>
      <c r="G1334" s="147">
        <v>160</v>
      </c>
      <c r="H1334" s="147">
        <v>250</v>
      </c>
      <c r="I1334" s="59" t="str">
        <f>IFERROR(VLOOKUP(D1334,ITEM!A:B,2,0)&amp;" X"&amp;F1334,"아이템값 없음")</f>
        <v>수호의 잔 X1</v>
      </c>
      <c r="J1334" s="5" t="s">
        <v>247</v>
      </c>
      <c r="K1334" s="147" t="s">
        <v>745</v>
      </c>
    </row>
    <row r="1335" spans="1:11">
      <c r="A1335" s="147">
        <f>100000+B1335*ID규칙_보상_그룹_단위+C1335*ID규칙_요일_단위+COUNTIFS($B$4:B1335,B1335,$C$4:C1335,C1335)</f>
        <v>104108</v>
      </c>
      <c r="B1335" s="65">
        <v>41</v>
      </c>
      <c r="C1335" s="147">
        <v>0</v>
      </c>
      <c r="D1335" s="147">
        <v>110320</v>
      </c>
      <c r="E1335" s="147">
        <f>COUNTIF($B$4:B1335,B1335)</f>
        <v>8</v>
      </c>
      <c r="F1335" s="147">
        <v>1</v>
      </c>
      <c r="G1335" s="147">
        <v>160</v>
      </c>
      <c r="H1335" s="147">
        <v>250</v>
      </c>
      <c r="I1335" s="59" t="str">
        <f>IFERROR(VLOOKUP(D1335,ITEM!A:B,2,0)&amp;" X"&amp;F1335,"아이템값 없음")</f>
        <v>수호의 띠 X1</v>
      </c>
      <c r="J1335" s="5" t="s">
        <v>247</v>
      </c>
      <c r="K1335" s="147" t="s">
        <v>745</v>
      </c>
    </row>
    <row r="1336" spans="1:11">
      <c r="A1336" s="147">
        <f>100000+B1336*ID규칙_보상_그룹_단위+C1336*ID규칙_요일_단위+COUNTIFS($B$4:B1336,B1336,$C$4:C1336,C1336)</f>
        <v>104109</v>
      </c>
      <c r="B1336" s="65">
        <v>41</v>
      </c>
      <c r="C1336" s="147">
        <v>0</v>
      </c>
      <c r="D1336" s="147">
        <v>106322</v>
      </c>
      <c r="E1336" s="147">
        <f>COUNTIF($B$4:B1336,B1336)</f>
        <v>9</v>
      </c>
      <c r="F1336" s="147">
        <v>1</v>
      </c>
      <c r="G1336" s="147">
        <v>160</v>
      </c>
      <c r="H1336" s="147">
        <v>250</v>
      </c>
      <c r="I1336" s="59" t="str">
        <f>IFERROR(VLOOKUP(D1336,ITEM!A:B,2,0)&amp;" X"&amp;F1336,"아이템값 없음")</f>
        <v>용사의 훈장 X1</v>
      </c>
      <c r="J1336" s="5" t="s">
        <v>247</v>
      </c>
      <c r="K1336" s="147" t="s">
        <v>745</v>
      </c>
    </row>
    <row r="1337" spans="1:11">
      <c r="A1337" s="147">
        <f>100000+B1337*ID규칙_보상_그룹_단위+C1337*ID규칙_요일_단위+COUNTIFS($B$4:B1337,B1337,$C$4:C1337,C1337)</f>
        <v>104110</v>
      </c>
      <c r="B1337" s="65">
        <v>41</v>
      </c>
      <c r="C1337" s="147">
        <v>0</v>
      </c>
      <c r="D1337" s="147">
        <v>107322</v>
      </c>
      <c r="E1337" s="147">
        <f>COUNTIF($B$4:B1337,B1337)</f>
        <v>10</v>
      </c>
      <c r="F1337" s="147">
        <v>1</v>
      </c>
      <c r="G1337" s="147">
        <v>160</v>
      </c>
      <c r="H1337" s="147">
        <v>250</v>
      </c>
      <c r="I1337" s="59" t="str">
        <f>IFERROR(VLOOKUP(D1337,ITEM!A:B,2,0)&amp;" X"&amp;F1337,"아이템값 없음")</f>
        <v>용사의 기대 X1</v>
      </c>
      <c r="J1337" s="5" t="s">
        <v>247</v>
      </c>
      <c r="K1337" s="147" t="s">
        <v>745</v>
      </c>
    </row>
    <row r="1338" spans="1:11">
      <c r="A1338" s="147">
        <f>100000+B1338*ID규칙_보상_그룹_단위+C1338*ID규칙_요일_단위+COUNTIFS($B$4:B1338,B1338,$C$4:C1338,C1338)</f>
        <v>104111</v>
      </c>
      <c r="B1338" s="65">
        <v>41</v>
      </c>
      <c r="C1338" s="147">
        <v>0</v>
      </c>
      <c r="D1338" s="147">
        <v>108322</v>
      </c>
      <c r="E1338" s="147">
        <f>COUNTIF($B$4:B1338,B1338)</f>
        <v>11</v>
      </c>
      <c r="F1338" s="147">
        <v>1</v>
      </c>
      <c r="G1338" s="147">
        <v>160</v>
      </c>
      <c r="H1338" s="147">
        <v>250</v>
      </c>
      <c r="I1338" s="59" t="str">
        <f>IFERROR(VLOOKUP(D1338,ITEM!A:B,2,0)&amp;" X"&amp;F1338,"아이템값 없음")</f>
        <v>용사의 강인함 X1</v>
      </c>
      <c r="J1338" s="5" t="s">
        <v>247</v>
      </c>
      <c r="K1338" s="147" t="s">
        <v>745</v>
      </c>
    </row>
    <row r="1339" spans="1:11">
      <c r="A1339" s="147">
        <f>100000+B1339*ID규칙_보상_그룹_단위+C1339*ID규칙_요일_단위+COUNTIFS($B$4:B1339,B1339,$C$4:C1339,C1339)</f>
        <v>104112</v>
      </c>
      <c r="B1339" s="65">
        <v>41</v>
      </c>
      <c r="C1339" s="147">
        <v>0</v>
      </c>
      <c r="D1339" s="147">
        <v>109322</v>
      </c>
      <c r="E1339" s="147">
        <f>COUNTIF($B$4:B1339,B1339)</f>
        <v>12</v>
      </c>
      <c r="F1339" s="147">
        <v>1</v>
      </c>
      <c r="G1339" s="147">
        <v>160</v>
      </c>
      <c r="H1339" s="147">
        <v>250</v>
      </c>
      <c r="I1339" s="59" t="str">
        <f>IFERROR(VLOOKUP(D1339,ITEM!A:B,2,0)&amp;" X"&amp;F1339,"아이템값 없음")</f>
        <v>용사의 환송 X1</v>
      </c>
      <c r="J1339" s="5" t="s">
        <v>247</v>
      </c>
      <c r="K1339" s="147" t="s">
        <v>745</v>
      </c>
    </row>
    <row r="1340" spans="1:11">
      <c r="A1340" s="147">
        <f>100000+B1340*ID규칙_보상_그룹_단위+C1340*ID규칙_요일_단위+COUNTIFS($B$4:B1340,B1340,$C$4:C1340,C1340)</f>
        <v>104113</v>
      </c>
      <c r="B1340" s="65">
        <v>41</v>
      </c>
      <c r="C1340" s="147">
        <v>0</v>
      </c>
      <c r="D1340" s="147">
        <v>110322</v>
      </c>
      <c r="E1340" s="147">
        <f>COUNTIF($B$4:B1340,B1340)</f>
        <v>13</v>
      </c>
      <c r="F1340" s="147">
        <v>1</v>
      </c>
      <c r="G1340" s="147">
        <v>160</v>
      </c>
      <c r="H1340" s="147">
        <v>250</v>
      </c>
      <c r="I1340" s="59" t="str">
        <f>IFERROR(VLOOKUP(D1340,ITEM!A:B,2,0)&amp;" X"&amp;F1340,"아이템값 없음")</f>
        <v>용사의 모자 X1</v>
      </c>
      <c r="J1340" s="5" t="s">
        <v>247</v>
      </c>
      <c r="K1340" s="147" t="s">
        <v>745</v>
      </c>
    </row>
    <row r="1341" spans="1:11">
      <c r="A1341" s="147">
        <f>100000+B1341*ID규칙_보상_그룹_단위+C1341*ID규칙_요일_단위+COUNTIFS($B$4:B1341,B1341,$C$4:C1341,C1341)</f>
        <v>104114</v>
      </c>
      <c r="B1341" s="65">
        <v>41</v>
      </c>
      <c r="C1341" s="147">
        <v>0</v>
      </c>
      <c r="D1341" s="147">
        <v>106421</v>
      </c>
      <c r="E1341" s="147">
        <f>COUNTIF($B$4:B1341,B1341)</f>
        <v>14</v>
      </c>
      <c r="F1341" s="147">
        <v>1</v>
      </c>
      <c r="G1341" s="147">
        <v>160</v>
      </c>
      <c r="H1341" s="147">
        <v>250</v>
      </c>
      <c r="I1341" s="59" t="str">
        <f>IFERROR(VLOOKUP(D1341,ITEM!A:B,2,0)&amp;" X"&amp;F1341,"아이템값 없음")</f>
        <v>수호의 꽃 X1</v>
      </c>
      <c r="J1341" s="5" t="s">
        <v>247</v>
      </c>
      <c r="K1341" s="147" t="s">
        <v>745</v>
      </c>
    </row>
    <row r="1342" spans="1:11">
      <c r="A1342" s="147">
        <f>100000+B1342*ID규칙_보상_그룹_단위+C1342*ID규칙_요일_단위+COUNTIFS($B$4:B1342,B1342,$C$4:C1342,C1342)</f>
        <v>104115</v>
      </c>
      <c r="B1342" s="65">
        <v>41</v>
      </c>
      <c r="C1342" s="147">
        <v>0</v>
      </c>
      <c r="D1342" s="147">
        <v>107421</v>
      </c>
      <c r="E1342" s="147">
        <f>COUNTIF($B$4:B1342,B1342)</f>
        <v>15</v>
      </c>
      <c r="F1342" s="147">
        <v>1</v>
      </c>
      <c r="G1342" s="147">
        <v>160</v>
      </c>
      <c r="H1342" s="147">
        <v>250</v>
      </c>
      <c r="I1342" s="59" t="str">
        <f>IFERROR(VLOOKUP(D1342,ITEM!A:B,2,0)&amp;" X"&amp;F1342,"아이템값 없음")</f>
        <v>수호의 인장 X1</v>
      </c>
      <c r="J1342" s="5" t="s">
        <v>247</v>
      </c>
      <c r="K1342" s="147" t="s">
        <v>745</v>
      </c>
    </row>
    <row r="1343" spans="1:11">
      <c r="A1343" s="147">
        <f>100000+B1343*ID규칙_보상_그룹_단위+C1343*ID규칙_요일_단위+COUNTIFS($B$4:B1343,B1343,$C$4:C1343,C1343)</f>
        <v>104116</v>
      </c>
      <c r="B1343" s="65">
        <v>41</v>
      </c>
      <c r="C1343" s="147">
        <v>0</v>
      </c>
      <c r="D1343" s="147">
        <v>108421</v>
      </c>
      <c r="E1343" s="147">
        <f>COUNTIF($B$4:B1343,B1343)</f>
        <v>16</v>
      </c>
      <c r="F1343" s="147">
        <v>1</v>
      </c>
      <c r="G1343" s="147">
        <v>160</v>
      </c>
      <c r="H1343" s="147">
        <v>250</v>
      </c>
      <c r="I1343" s="59" t="str">
        <f>IFERROR(VLOOKUP(D1343,ITEM!A:B,2,0)&amp;" X"&amp;F1343,"아이템값 없음")</f>
        <v>수호의 탁상시계 X1</v>
      </c>
      <c r="J1343" s="5" t="s">
        <v>247</v>
      </c>
      <c r="K1343" s="147" t="s">
        <v>745</v>
      </c>
    </row>
    <row r="1344" spans="1:11">
      <c r="A1344" s="147">
        <f>100000+B1344*ID규칙_보상_그룹_단위+C1344*ID규칙_요일_단위+COUNTIFS($B$4:B1344,B1344,$C$4:C1344,C1344)</f>
        <v>104117</v>
      </c>
      <c r="B1344" s="65">
        <v>41</v>
      </c>
      <c r="C1344" s="147">
        <v>0</v>
      </c>
      <c r="D1344" s="147">
        <v>109421</v>
      </c>
      <c r="E1344" s="147">
        <f>COUNTIF($B$4:B1344,B1344)</f>
        <v>17</v>
      </c>
      <c r="F1344" s="147">
        <v>1</v>
      </c>
      <c r="G1344" s="147">
        <v>160</v>
      </c>
      <c r="H1344" s="147">
        <v>250</v>
      </c>
      <c r="I1344" s="59" t="str">
        <f>IFERROR(VLOOKUP(D1344,ITEM!A:B,2,0)&amp;" X"&amp;F1344,"아이템값 없음")</f>
        <v>수호의 잔 X1</v>
      </c>
      <c r="J1344" s="5" t="s">
        <v>247</v>
      </c>
      <c r="K1344" s="147" t="s">
        <v>745</v>
      </c>
    </row>
    <row r="1345" spans="1:11">
      <c r="A1345" s="147">
        <f>100000+B1345*ID규칙_보상_그룹_단위+C1345*ID규칙_요일_단위+COUNTIFS($B$4:B1345,B1345,$C$4:C1345,C1345)</f>
        <v>104118</v>
      </c>
      <c r="B1345" s="65">
        <v>41</v>
      </c>
      <c r="C1345" s="147">
        <v>0</v>
      </c>
      <c r="D1345" s="147">
        <v>110421</v>
      </c>
      <c r="E1345" s="147">
        <f>COUNTIF($B$4:B1345,B1345)</f>
        <v>18</v>
      </c>
      <c r="F1345" s="147">
        <v>1</v>
      </c>
      <c r="G1345" s="147">
        <v>160</v>
      </c>
      <c r="H1345" s="147">
        <v>250</v>
      </c>
      <c r="I1345" s="59" t="str">
        <f>IFERROR(VLOOKUP(D1345,ITEM!A:B,2,0)&amp;" X"&amp;F1345,"아이템값 없음")</f>
        <v>수호의 띠 X1</v>
      </c>
      <c r="J1345" s="5" t="s">
        <v>247</v>
      </c>
      <c r="K1345" s="147" t="s">
        <v>745</v>
      </c>
    </row>
    <row r="1346" spans="1:11">
      <c r="A1346" s="147">
        <f>100000+B1346*ID규칙_보상_그룹_단위+C1346*ID규칙_요일_단위+COUNTIFS($B$4:B1346,B1346,$C$4:C1346,C1346)</f>
        <v>104119</v>
      </c>
      <c r="B1346" s="65">
        <v>41</v>
      </c>
      <c r="C1346" s="147">
        <v>0</v>
      </c>
      <c r="D1346" s="147">
        <v>106423</v>
      </c>
      <c r="E1346" s="147">
        <f>COUNTIF($B$4:B1346,B1346)</f>
        <v>19</v>
      </c>
      <c r="F1346" s="147">
        <v>1</v>
      </c>
      <c r="G1346" s="147">
        <v>160</v>
      </c>
      <c r="H1346" s="147">
        <v>250</v>
      </c>
      <c r="I1346" s="59" t="str">
        <f>IFERROR(VLOOKUP(D1346,ITEM!A:B,2,0)&amp;" X"&amp;F1346,"아이템값 없음")</f>
        <v>용사의 훈장 X1</v>
      </c>
      <c r="J1346" s="5" t="s">
        <v>247</v>
      </c>
      <c r="K1346" s="147" t="s">
        <v>745</v>
      </c>
    </row>
    <row r="1347" spans="1:11">
      <c r="A1347" s="147">
        <f>100000+B1347*ID규칙_보상_그룹_단위+C1347*ID규칙_요일_단위+COUNTIFS($B$4:B1347,B1347,$C$4:C1347,C1347)</f>
        <v>104120</v>
      </c>
      <c r="B1347" s="65">
        <v>41</v>
      </c>
      <c r="C1347" s="147">
        <v>0</v>
      </c>
      <c r="D1347" s="147">
        <v>107423</v>
      </c>
      <c r="E1347" s="147">
        <f>COUNTIF($B$4:B1347,B1347)</f>
        <v>20</v>
      </c>
      <c r="F1347" s="147">
        <v>1</v>
      </c>
      <c r="G1347" s="147">
        <v>160</v>
      </c>
      <c r="H1347" s="147">
        <v>250</v>
      </c>
      <c r="I1347" s="59" t="str">
        <f>IFERROR(VLOOKUP(D1347,ITEM!A:B,2,0)&amp;" X"&amp;F1347,"아이템값 없음")</f>
        <v>용사의 기대 X1</v>
      </c>
      <c r="J1347" s="5" t="s">
        <v>247</v>
      </c>
      <c r="K1347" s="147" t="s">
        <v>745</v>
      </c>
    </row>
    <row r="1348" spans="1:11">
      <c r="A1348" s="147">
        <f>100000+B1348*ID규칙_보상_그룹_단위+C1348*ID규칙_요일_단위+COUNTIFS($B$4:B1348,B1348,$C$4:C1348,C1348)</f>
        <v>104121</v>
      </c>
      <c r="B1348" s="65">
        <v>41</v>
      </c>
      <c r="C1348" s="147">
        <v>0</v>
      </c>
      <c r="D1348" s="147">
        <v>108423</v>
      </c>
      <c r="E1348" s="147">
        <f>COUNTIF($B$4:B1348,B1348)</f>
        <v>21</v>
      </c>
      <c r="F1348" s="147">
        <v>1</v>
      </c>
      <c r="G1348" s="147">
        <v>160</v>
      </c>
      <c r="H1348" s="147">
        <v>250</v>
      </c>
      <c r="I1348" s="59" t="str">
        <f>IFERROR(VLOOKUP(D1348,ITEM!A:B,2,0)&amp;" X"&amp;F1348,"아이템값 없음")</f>
        <v>용사의 강인함 X1</v>
      </c>
      <c r="J1348" s="5" t="s">
        <v>247</v>
      </c>
      <c r="K1348" s="147" t="s">
        <v>745</v>
      </c>
    </row>
    <row r="1349" spans="1:11">
      <c r="A1349" s="147">
        <f>100000+B1349*ID규칙_보상_그룹_단위+C1349*ID규칙_요일_단위+COUNTIFS($B$4:B1349,B1349,$C$4:C1349,C1349)</f>
        <v>104122</v>
      </c>
      <c r="B1349" s="65">
        <v>41</v>
      </c>
      <c r="C1349" s="147">
        <v>0</v>
      </c>
      <c r="D1349" s="147">
        <v>109423</v>
      </c>
      <c r="E1349" s="147">
        <f>COUNTIF($B$4:B1349,B1349)</f>
        <v>22</v>
      </c>
      <c r="F1349" s="147">
        <v>1</v>
      </c>
      <c r="G1349" s="147">
        <v>160</v>
      </c>
      <c r="H1349" s="147">
        <v>250</v>
      </c>
      <c r="I1349" s="59" t="str">
        <f>IFERROR(VLOOKUP(D1349,ITEM!A:B,2,0)&amp;" X"&amp;F1349,"아이템값 없음")</f>
        <v>용사의 환송 X1</v>
      </c>
      <c r="J1349" s="5" t="s">
        <v>247</v>
      </c>
      <c r="K1349" s="147" t="s">
        <v>745</v>
      </c>
    </row>
    <row r="1350" spans="1:11">
      <c r="A1350" s="147">
        <f>100000+B1350*ID규칙_보상_그룹_단위+C1350*ID규칙_요일_단위+COUNTIFS($B$4:B1350,B1350,$C$4:C1350,C1350)</f>
        <v>104123</v>
      </c>
      <c r="B1350" s="65">
        <v>41</v>
      </c>
      <c r="C1350" s="147">
        <v>0</v>
      </c>
      <c r="D1350" s="147">
        <v>110423</v>
      </c>
      <c r="E1350" s="147">
        <f>COUNTIF($B$4:B1350,B1350)</f>
        <v>23</v>
      </c>
      <c r="F1350" s="147">
        <v>1</v>
      </c>
      <c r="G1350" s="147">
        <v>160</v>
      </c>
      <c r="H1350" s="147">
        <v>250</v>
      </c>
      <c r="I1350" s="59" t="str">
        <f>IFERROR(VLOOKUP(D1350,ITEM!A:B,2,0)&amp;" X"&amp;F1350,"아이템값 없음")</f>
        <v>용사의 모자 X1</v>
      </c>
      <c r="J1350" s="5" t="s">
        <v>247</v>
      </c>
      <c r="K1350" s="147" t="s">
        <v>745</v>
      </c>
    </row>
    <row r="1351" spans="1:11">
      <c r="A1351" s="147">
        <f>100000+B1351*ID규칙_보상_그룹_단위+C1351*ID규칙_요일_단위+COUNTIFS($B$4:B1351,B1351,$C$4:C1351,C1351)</f>
        <v>104124</v>
      </c>
      <c r="B1351" s="65">
        <v>41</v>
      </c>
      <c r="C1351" s="147">
        <v>0</v>
      </c>
      <c r="D1351" s="147">
        <v>106468</v>
      </c>
      <c r="E1351" s="147">
        <f>COUNTIF($B$4:B1351,B1351)</f>
        <v>24</v>
      </c>
      <c r="F1351" s="147">
        <v>1</v>
      </c>
      <c r="G1351" s="147">
        <v>160</v>
      </c>
      <c r="H1351" s="147">
        <v>250</v>
      </c>
      <c r="I1351" s="59" t="str">
        <f>IFERROR(VLOOKUP(D1351,ITEM!A:B,2,0)&amp;" X"&amp;F1351,"아이템값 없음")</f>
        <v>영광의 꽃의 시간 X1</v>
      </c>
      <c r="J1351" s="5" t="s">
        <v>247</v>
      </c>
      <c r="K1351" s="147" t="s">
        <v>745</v>
      </c>
    </row>
    <row r="1352" spans="1:11">
      <c r="A1352" s="147">
        <f>100000+B1352*ID규칙_보상_그룹_단위+C1352*ID규칙_요일_단위+COUNTIFS($B$4:B1352,B1352,$C$4:C1352,C1352)</f>
        <v>104125</v>
      </c>
      <c r="B1352" s="65">
        <v>41</v>
      </c>
      <c r="C1352" s="147">
        <v>0</v>
      </c>
      <c r="D1352" s="147">
        <v>107468</v>
      </c>
      <c r="E1352" s="147">
        <f>COUNTIF($B$4:B1352,B1352)</f>
        <v>25</v>
      </c>
      <c r="F1352" s="147">
        <v>1</v>
      </c>
      <c r="G1352" s="147">
        <v>160</v>
      </c>
      <c r="H1352" s="147">
        <v>250</v>
      </c>
      <c r="I1352" s="59" t="str">
        <f>IFERROR(VLOOKUP(D1352,ITEM!A:B,2,0)&amp;" X"&amp;F1352,"아이템값 없음")</f>
        <v>화관(華館)의 깃털 X1</v>
      </c>
      <c r="J1352" s="5" t="s">
        <v>247</v>
      </c>
      <c r="K1352" s="147" t="s">
        <v>745</v>
      </c>
    </row>
    <row r="1353" spans="1:11">
      <c r="A1353" s="147">
        <f>100000+B1353*ID규칙_보상_그룹_단위+C1353*ID규칙_요일_단위+COUNTIFS($B$4:B1353,B1353,$C$4:C1353,C1353)</f>
        <v>104126</v>
      </c>
      <c r="B1353" s="65">
        <v>41</v>
      </c>
      <c r="C1353" s="147">
        <v>0</v>
      </c>
      <c r="D1353" s="147">
        <v>108468</v>
      </c>
      <c r="E1353" s="147">
        <f>COUNTIF($B$4:B1353,B1353)</f>
        <v>26</v>
      </c>
      <c r="F1353" s="147">
        <v>1</v>
      </c>
      <c r="G1353" s="147">
        <v>160</v>
      </c>
      <c r="H1353" s="147">
        <v>250</v>
      </c>
      <c r="I1353" s="59" t="str">
        <f>IFERROR(VLOOKUP(D1353,ITEM!A:B,2,0)&amp;" X"&amp;F1353,"아이템값 없음")</f>
        <v>중생의 노래 X1</v>
      </c>
      <c r="J1353" s="5" t="s">
        <v>247</v>
      </c>
      <c r="K1353" s="147" t="s">
        <v>745</v>
      </c>
    </row>
    <row r="1354" spans="1:11">
      <c r="A1354" s="147">
        <f>100000+B1354*ID규칙_보상_그룹_단위+C1354*ID규칙_요일_단위+COUNTIFS($B$4:B1354,B1354,$C$4:C1354,C1354)</f>
        <v>104127</v>
      </c>
      <c r="B1354" s="65">
        <v>41</v>
      </c>
      <c r="C1354" s="147">
        <v>0</v>
      </c>
      <c r="D1354" s="147">
        <v>109468</v>
      </c>
      <c r="E1354" s="147">
        <f>COUNTIF($B$4:B1354,B1354)</f>
        <v>27</v>
      </c>
      <c r="F1354" s="147">
        <v>1</v>
      </c>
      <c r="G1354" s="147">
        <v>160</v>
      </c>
      <c r="H1354" s="147">
        <v>250</v>
      </c>
      <c r="I1354" s="59" t="str">
        <f>IFERROR(VLOOKUP(D1354,ITEM!A:B,2,0)&amp;" X"&amp;F1354,"아이템값 없음")</f>
        <v>꿈에서 깬 조롱박 X1</v>
      </c>
      <c r="J1354" s="5" t="s">
        <v>247</v>
      </c>
      <c r="K1354" s="147" t="s">
        <v>745</v>
      </c>
    </row>
    <row r="1355" spans="1:11">
      <c r="A1355" s="147">
        <f>100000+B1355*ID규칙_보상_그룹_단위+C1355*ID규칙_요일_단위+COUNTIFS($B$4:B1355,B1355,$C$4:C1355,C1355)</f>
        <v>104128</v>
      </c>
      <c r="B1355" s="65">
        <v>41</v>
      </c>
      <c r="C1355" s="147">
        <v>0</v>
      </c>
      <c r="D1355" s="147">
        <v>110476</v>
      </c>
      <c r="E1355" s="147">
        <f>COUNTIF($B$4:B1355,B1355)</f>
        <v>28</v>
      </c>
      <c r="F1355" s="147">
        <v>1</v>
      </c>
      <c r="G1355" s="147">
        <v>160</v>
      </c>
      <c r="H1355" s="147">
        <v>250</v>
      </c>
      <c r="I1355" s="59" t="str">
        <f>IFERROR(VLOOKUP(D1355,ITEM!A:B,2,0)&amp;" X"&amp;F1355,"아이템값 없음")</f>
        <v>형해의 삿갓 X1</v>
      </c>
      <c r="J1355" s="5" t="s">
        <v>247</v>
      </c>
      <c r="K1355" s="147" t="s">
        <v>745</v>
      </c>
    </row>
    <row r="1356" spans="1:11">
      <c r="A1356" s="147">
        <f>100000+B1356*ID규칙_보상_그룹_단위+C1356*ID규칙_요일_단위+COUNTIFS($B$4:B1356,B1356,$C$4:C1356,C1356)</f>
        <v>104129</v>
      </c>
      <c r="B1356" s="65">
        <v>41</v>
      </c>
      <c r="C1356" s="147">
        <v>0</v>
      </c>
      <c r="D1356" s="147">
        <v>106569</v>
      </c>
      <c r="E1356" s="147">
        <f>COUNTIF($B$4:B1356,B1356)</f>
        <v>29</v>
      </c>
      <c r="F1356" s="147">
        <v>1</v>
      </c>
      <c r="G1356" s="147">
        <v>160</v>
      </c>
      <c r="H1356" s="147">
        <v>250</v>
      </c>
      <c r="I1356" s="59" t="str">
        <f>IFERROR(VLOOKUP(D1356,ITEM!A:B,2,0)&amp;" X"&amp;F1356,"아이템값 없음")</f>
        <v>영광의 꽃의 시간 X1</v>
      </c>
      <c r="J1356" s="5" t="s">
        <v>247</v>
      </c>
      <c r="K1356" s="147" t="s">
        <v>745</v>
      </c>
    </row>
    <row r="1357" spans="1:11">
      <c r="A1357" s="147">
        <f>100000+B1357*ID규칙_보상_그룹_단위+C1357*ID규칙_요일_단위+COUNTIFS($B$4:B1357,B1357,$C$4:C1357,C1357)</f>
        <v>104130</v>
      </c>
      <c r="B1357" s="65">
        <v>41</v>
      </c>
      <c r="C1357" s="147">
        <v>0</v>
      </c>
      <c r="D1357" s="147">
        <v>107569</v>
      </c>
      <c r="E1357" s="147">
        <f>COUNTIF($B$4:B1357,B1357)</f>
        <v>30</v>
      </c>
      <c r="F1357" s="147">
        <v>1</v>
      </c>
      <c r="G1357" s="147">
        <v>160</v>
      </c>
      <c r="H1357" s="147">
        <v>250</v>
      </c>
      <c r="I1357" s="59" t="str">
        <f>IFERROR(VLOOKUP(D1357,ITEM!A:B,2,0)&amp;" X"&amp;F1357,"아이템값 없음")</f>
        <v>화관(華館)의 깃털 X1</v>
      </c>
      <c r="J1357" s="5" t="s">
        <v>247</v>
      </c>
      <c r="K1357" s="147" t="s">
        <v>745</v>
      </c>
    </row>
    <row r="1358" spans="1:11">
      <c r="A1358" s="147">
        <f>100000+B1358*ID규칙_보상_그룹_단위+C1358*ID규칙_요일_단위+COUNTIFS($B$4:B1358,B1358,$C$4:C1358,C1358)</f>
        <v>104131</v>
      </c>
      <c r="B1358" s="65">
        <v>41</v>
      </c>
      <c r="C1358" s="147">
        <v>0</v>
      </c>
      <c r="D1358" s="147">
        <v>108569</v>
      </c>
      <c r="E1358" s="147">
        <f>COUNTIF($B$4:B1358,B1358)</f>
        <v>31</v>
      </c>
      <c r="F1358" s="147">
        <v>1</v>
      </c>
      <c r="G1358" s="147">
        <v>160</v>
      </c>
      <c r="H1358" s="147">
        <v>250</v>
      </c>
      <c r="I1358" s="59" t="str">
        <f>IFERROR(VLOOKUP(D1358,ITEM!A:B,2,0)&amp;" X"&amp;F1358,"아이템값 없음")</f>
        <v>중생의 노래 X1</v>
      </c>
      <c r="J1358" s="5" t="s">
        <v>247</v>
      </c>
      <c r="K1358" s="147" t="s">
        <v>745</v>
      </c>
    </row>
    <row r="1359" spans="1:11">
      <c r="A1359" s="147">
        <f>100000+B1359*ID규칙_보상_그룹_단위+C1359*ID규칙_요일_단위+COUNTIFS($B$4:B1359,B1359,$C$4:C1359,C1359)</f>
        <v>104132</v>
      </c>
      <c r="B1359" s="65">
        <v>41</v>
      </c>
      <c r="C1359" s="147">
        <v>0</v>
      </c>
      <c r="D1359" s="147">
        <v>109569</v>
      </c>
      <c r="E1359" s="147">
        <f>COUNTIF($B$4:B1359,B1359)</f>
        <v>32</v>
      </c>
      <c r="F1359" s="147">
        <v>1</v>
      </c>
      <c r="G1359" s="147">
        <v>160</v>
      </c>
      <c r="H1359" s="147">
        <v>250</v>
      </c>
      <c r="I1359" s="59" t="str">
        <f>IFERROR(VLOOKUP(D1359,ITEM!A:B,2,0)&amp;" X"&amp;F1359,"아이템값 없음")</f>
        <v>꿈에서 깬 조롱박 X1</v>
      </c>
      <c r="J1359" s="5" t="s">
        <v>247</v>
      </c>
      <c r="K1359" s="147" t="s">
        <v>745</v>
      </c>
    </row>
    <row r="1360" spans="1:11">
      <c r="A1360" s="147">
        <f>100000+B1360*ID규칙_보상_그룹_단위+C1360*ID규칙_요일_단위+COUNTIFS($B$4:B1360,B1360,$C$4:C1360,C1360)</f>
        <v>104133</v>
      </c>
      <c r="B1360" s="65">
        <v>41</v>
      </c>
      <c r="C1360" s="147">
        <v>0</v>
      </c>
      <c r="D1360" s="147">
        <v>110577</v>
      </c>
      <c r="E1360" s="147">
        <f>COUNTIF($B$4:B1360,B1360)</f>
        <v>33</v>
      </c>
      <c r="F1360" s="147">
        <v>1</v>
      </c>
      <c r="G1360" s="147">
        <v>160</v>
      </c>
      <c r="H1360" s="147">
        <v>250</v>
      </c>
      <c r="I1360" s="59" t="str">
        <f>IFERROR(VLOOKUP(D1360,ITEM!A:B,2,0)&amp;" X"&amp;F1360,"아이템값 없음")</f>
        <v>형해의 삿갓 X1</v>
      </c>
      <c r="J1360" s="5" t="s">
        <v>247</v>
      </c>
      <c r="K1360" s="147" t="s">
        <v>745</v>
      </c>
    </row>
    <row r="1361" spans="1:11">
      <c r="A1361" s="147">
        <f>100000+B1361*ID규칙_보상_그룹_단위+C1361*ID규칙_요일_단위+COUNTIFS($B$4:B1361,B1361,$C$4:C1361,C1361)</f>
        <v>104134</v>
      </c>
      <c r="B1361" s="65">
        <v>41</v>
      </c>
      <c r="C1361" s="147">
        <v>0</v>
      </c>
      <c r="D1361" s="147">
        <v>106466</v>
      </c>
      <c r="E1361" s="147">
        <f>COUNTIF($B$4:B1361,B1361)</f>
        <v>34</v>
      </c>
      <c r="F1361" s="147">
        <v>1</v>
      </c>
      <c r="G1361" s="147">
        <v>160</v>
      </c>
      <c r="H1361" s="147">
        <v>250</v>
      </c>
      <c r="I1361" s="59" t="str">
        <f>IFERROR(VLOOKUP(D1361,ITEM!A:B,2,0)&amp;" X"&amp;F1361,"아이템값 없음")</f>
        <v>바다에 물든 꽃 X1</v>
      </c>
      <c r="J1361" s="5" t="s">
        <v>247</v>
      </c>
      <c r="K1361" s="147" t="s">
        <v>745</v>
      </c>
    </row>
    <row r="1362" spans="1:11">
      <c r="A1362" s="147">
        <f>100000+B1362*ID규칙_보상_그룹_단위+C1362*ID규칙_요일_단위+COUNTIFS($B$4:B1362,B1362,$C$4:C1362,C1362)</f>
        <v>104135</v>
      </c>
      <c r="B1362" s="65">
        <v>41</v>
      </c>
      <c r="C1362" s="147">
        <v>0</v>
      </c>
      <c r="D1362" s="147">
        <v>107466</v>
      </c>
      <c r="E1362" s="147">
        <f>COUNTIF($B$4:B1362,B1362)</f>
        <v>35</v>
      </c>
      <c r="F1362" s="147">
        <v>1</v>
      </c>
      <c r="G1362" s="147">
        <v>160</v>
      </c>
      <c r="H1362" s="147">
        <v>250</v>
      </c>
      <c r="I1362" s="59" t="str">
        <f>IFERROR(VLOOKUP(D1362,ITEM!A:B,2,0)&amp;" X"&amp;F1362,"아이템값 없음")</f>
        <v>연궁의 깃털 X1</v>
      </c>
      <c r="J1362" s="5" t="s">
        <v>247</v>
      </c>
      <c r="K1362" s="147" t="s">
        <v>745</v>
      </c>
    </row>
    <row r="1363" spans="1:11">
      <c r="A1363" s="147">
        <f>100000+B1363*ID규칙_보상_그룹_단위+C1363*ID규칙_요일_단위+COUNTIFS($B$4:B1363,B1363,$C$4:C1363,C1363)</f>
        <v>104136</v>
      </c>
      <c r="B1363" s="65">
        <v>41</v>
      </c>
      <c r="C1363" s="147">
        <v>0</v>
      </c>
      <c r="D1363" s="147">
        <v>108466</v>
      </c>
      <c r="E1363" s="147">
        <f>COUNTIF($B$4:B1363,B1363)</f>
        <v>36</v>
      </c>
      <c r="F1363" s="147">
        <v>1</v>
      </c>
      <c r="G1363" s="147">
        <v>160</v>
      </c>
      <c r="H1363" s="147">
        <v>250</v>
      </c>
      <c r="I1363" s="59" t="str">
        <f>IFERROR(VLOOKUP(D1363,ITEM!A:B,2,0)&amp;" X"&amp;F1363,"아이템값 없음")</f>
        <v>이별의 조개 X1</v>
      </c>
      <c r="J1363" s="5" t="s">
        <v>247</v>
      </c>
      <c r="K1363" s="147" t="s">
        <v>745</v>
      </c>
    </row>
    <row r="1364" spans="1:11">
      <c r="A1364" s="147">
        <f>100000+B1364*ID규칙_보상_그룹_단위+C1364*ID규칙_요일_단위+COUNTIFS($B$4:B1364,B1364,$C$4:C1364,C1364)</f>
        <v>104137</v>
      </c>
      <c r="B1364" s="65">
        <v>41</v>
      </c>
      <c r="C1364" s="147">
        <v>0</v>
      </c>
      <c r="D1364" s="147">
        <v>109466</v>
      </c>
      <c r="E1364" s="147">
        <f>COUNTIF($B$4:B1364,B1364)</f>
        <v>37</v>
      </c>
      <c r="F1364" s="147">
        <v>1</v>
      </c>
      <c r="G1364" s="147">
        <v>160</v>
      </c>
      <c r="H1364" s="147">
        <v>250</v>
      </c>
      <c r="I1364" s="59" t="str">
        <f>IFERROR(VLOOKUP(D1364,ITEM!A:B,2,0)&amp;" X"&amp;F1364,"아이템값 없음")</f>
        <v>진주의 요람 X1</v>
      </c>
      <c r="J1364" s="5" t="s">
        <v>247</v>
      </c>
      <c r="K1364" s="147" t="s">
        <v>745</v>
      </c>
    </row>
    <row r="1365" spans="1:11">
      <c r="A1365" s="147">
        <f>100000+B1365*ID규칙_보상_그룹_단위+C1365*ID규칙_요일_단위+COUNTIFS($B$4:B1365,B1365,$C$4:C1365,C1365)</f>
        <v>104138</v>
      </c>
      <c r="B1365" s="65">
        <v>41</v>
      </c>
      <c r="C1365" s="147">
        <v>0</v>
      </c>
      <c r="D1365" s="147">
        <v>110474</v>
      </c>
      <c r="E1365" s="147">
        <f>COUNTIF($B$4:B1365,B1365)</f>
        <v>38</v>
      </c>
      <c r="F1365" s="147">
        <v>1</v>
      </c>
      <c r="G1365" s="147">
        <v>160</v>
      </c>
      <c r="H1365" s="147">
        <v>250</v>
      </c>
      <c r="I1365" s="59" t="str">
        <f>IFERROR(VLOOKUP(D1365,ITEM!A:B,2,0)&amp;" X"&amp;F1365,"아이템값 없음")</f>
        <v>와타츠미의 왕관 X1</v>
      </c>
      <c r="J1365" s="5" t="s">
        <v>247</v>
      </c>
      <c r="K1365" s="147" t="s">
        <v>745</v>
      </c>
    </row>
    <row r="1366" spans="1:11">
      <c r="A1366" s="147">
        <f>100000+B1366*ID규칙_보상_그룹_단위+C1366*ID규칙_요일_단위+COUNTIFS($B$4:B1366,B1366,$C$4:C1366,C1366)</f>
        <v>104139</v>
      </c>
      <c r="B1366" s="65">
        <v>41</v>
      </c>
      <c r="C1366" s="147">
        <v>0</v>
      </c>
      <c r="D1366" s="147">
        <v>106567</v>
      </c>
      <c r="E1366" s="147">
        <f>COUNTIF($B$4:B1366,B1366)</f>
        <v>39</v>
      </c>
      <c r="F1366" s="147">
        <v>1</v>
      </c>
      <c r="G1366" s="147">
        <v>160</v>
      </c>
      <c r="H1366" s="147">
        <v>250</v>
      </c>
      <c r="I1366" s="59" t="str">
        <f>IFERROR(VLOOKUP(D1366,ITEM!A:B,2,0)&amp;" X"&amp;F1366,"아이템값 없음")</f>
        <v>바다에 물든 꽃 X1</v>
      </c>
      <c r="J1366" s="5" t="s">
        <v>247</v>
      </c>
      <c r="K1366" s="147" t="s">
        <v>745</v>
      </c>
    </row>
    <row r="1367" spans="1:11">
      <c r="A1367" s="147">
        <f>100000+B1367*ID규칙_보상_그룹_단위+C1367*ID규칙_요일_단위+COUNTIFS($B$4:B1367,B1367,$C$4:C1367,C1367)</f>
        <v>104140</v>
      </c>
      <c r="B1367" s="65">
        <v>41</v>
      </c>
      <c r="C1367" s="147">
        <v>0</v>
      </c>
      <c r="D1367" s="147">
        <v>107567</v>
      </c>
      <c r="E1367" s="147">
        <f>COUNTIF($B$4:B1367,B1367)</f>
        <v>40</v>
      </c>
      <c r="F1367" s="147">
        <v>1</v>
      </c>
      <c r="G1367" s="147">
        <v>160</v>
      </c>
      <c r="H1367" s="147">
        <v>250</v>
      </c>
      <c r="I1367" s="59" t="str">
        <f>IFERROR(VLOOKUP(D1367,ITEM!A:B,2,0)&amp;" X"&amp;F1367,"아이템값 없음")</f>
        <v>연궁의 깃털 X1</v>
      </c>
      <c r="J1367" s="5" t="s">
        <v>247</v>
      </c>
      <c r="K1367" s="147" t="s">
        <v>745</v>
      </c>
    </row>
    <row r="1368" spans="1:11">
      <c r="A1368" s="147">
        <f>100000+B1368*ID규칙_보상_그룹_단위+C1368*ID규칙_요일_단위+COUNTIFS($B$4:B1368,B1368,$C$4:C1368,C1368)</f>
        <v>104141</v>
      </c>
      <c r="B1368" s="65">
        <v>41</v>
      </c>
      <c r="C1368" s="147">
        <v>0</v>
      </c>
      <c r="D1368" s="147">
        <v>108567</v>
      </c>
      <c r="E1368" s="147">
        <f>COUNTIF($B$4:B1368,B1368)</f>
        <v>41</v>
      </c>
      <c r="F1368" s="147">
        <v>1</v>
      </c>
      <c r="G1368" s="147">
        <v>160</v>
      </c>
      <c r="H1368" s="147">
        <v>250</v>
      </c>
      <c r="I1368" s="59" t="str">
        <f>IFERROR(VLOOKUP(D1368,ITEM!A:B,2,0)&amp;" X"&amp;F1368,"아이템값 없음")</f>
        <v>이별의 조개 X1</v>
      </c>
      <c r="J1368" s="5" t="s">
        <v>247</v>
      </c>
      <c r="K1368" s="147" t="s">
        <v>745</v>
      </c>
    </row>
    <row r="1369" spans="1:11">
      <c r="A1369" s="147">
        <f>100000+B1369*ID규칙_보상_그룹_단위+C1369*ID규칙_요일_단위+COUNTIFS($B$4:B1369,B1369,$C$4:C1369,C1369)</f>
        <v>104142</v>
      </c>
      <c r="B1369" s="65">
        <v>41</v>
      </c>
      <c r="C1369" s="147">
        <v>0</v>
      </c>
      <c r="D1369" s="147">
        <v>109567</v>
      </c>
      <c r="E1369" s="147">
        <f>COUNTIF($B$4:B1369,B1369)</f>
        <v>42</v>
      </c>
      <c r="F1369" s="147">
        <v>1</v>
      </c>
      <c r="G1369" s="147">
        <v>160</v>
      </c>
      <c r="H1369" s="147">
        <v>250</v>
      </c>
      <c r="I1369" s="59" t="str">
        <f>IFERROR(VLOOKUP(D1369,ITEM!A:B,2,0)&amp;" X"&amp;F1369,"아이템값 없음")</f>
        <v>진주의 요람 X1</v>
      </c>
      <c r="J1369" s="5" t="s">
        <v>247</v>
      </c>
      <c r="K1369" s="147" t="s">
        <v>745</v>
      </c>
    </row>
    <row r="1370" spans="1:11">
      <c r="A1370" s="147">
        <f>100000+B1370*ID규칙_보상_그룹_단위+C1370*ID규칙_요일_단위+COUNTIFS($B$4:B1370,B1370,$C$4:C1370,C1370)</f>
        <v>104143</v>
      </c>
      <c r="B1370" s="65">
        <v>41</v>
      </c>
      <c r="C1370" s="147">
        <v>0</v>
      </c>
      <c r="D1370" s="147">
        <v>110575</v>
      </c>
      <c r="E1370" s="147">
        <f>COUNTIF($B$4:B1370,B1370)</f>
        <v>43</v>
      </c>
      <c r="F1370" s="147">
        <v>1</v>
      </c>
      <c r="G1370" s="147">
        <v>160</v>
      </c>
      <c r="H1370" s="147">
        <v>250</v>
      </c>
      <c r="I1370" s="59" t="str">
        <f>IFERROR(VLOOKUP(D1370,ITEM!A:B,2,0)&amp;" X"&amp;F1370,"아이템값 없음")</f>
        <v>와타츠미의 왕관 X1</v>
      </c>
      <c r="J1370" s="5" t="s">
        <v>247</v>
      </c>
      <c r="K1370" s="147" t="s">
        <v>745</v>
      </c>
    </row>
    <row r="1371" spans="1:11">
      <c r="A1371" s="147">
        <f>100000+B1371*ID규칙_보상_그룹_단위+C1371*ID규칙_요일_단위+COUNTIFS($B$4:B1371,B1371,$C$4:C1371,C1371)</f>
        <v>104201</v>
      </c>
      <c r="B1371" s="65">
        <v>42</v>
      </c>
      <c r="C1371" s="147">
        <v>0</v>
      </c>
      <c r="D1371" s="147">
        <v>103301</v>
      </c>
      <c r="E1371" s="147">
        <f>COUNTIF($B$4:B1371,B1371)</f>
        <v>1</v>
      </c>
      <c r="F1371" s="147">
        <v>100</v>
      </c>
      <c r="G1371" s="147">
        <v>161</v>
      </c>
      <c r="H1371" s="147">
        <v>10000</v>
      </c>
      <c r="I1371" s="59" t="str">
        <f>IFERROR(VLOOKUP(D1371,ITEM!A:B,2,0)&amp;" X"&amp;F1371,"아이템값 없음")</f>
        <v>모라 X100</v>
      </c>
      <c r="J1371" s="5" t="s">
        <v>259</v>
      </c>
      <c r="K1371" s="147" t="s">
        <v>745</v>
      </c>
    </row>
    <row r="1372" spans="1:11">
      <c r="A1372" s="147">
        <f>100000+B1372*ID규칙_보상_그룹_단위+C1372*ID규칙_요일_단위+COUNTIFS($B$4:B1372,B1372,$C$4:C1372,C1372)</f>
        <v>104202</v>
      </c>
      <c r="B1372" s="65">
        <v>42</v>
      </c>
      <c r="C1372" s="147">
        <v>0</v>
      </c>
      <c r="D1372" s="147">
        <v>102301</v>
      </c>
      <c r="E1372" s="147">
        <f>COUNTIF($B$4:B1372,B1372)</f>
        <v>2</v>
      </c>
      <c r="F1372" s="147">
        <v>1850</v>
      </c>
      <c r="G1372" s="147">
        <v>162</v>
      </c>
      <c r="H1372" s="147">
        <v>10000</v>
      </c>
      <c r="I1372" s="59" t="str">
        <f>IFERROR(VLOOKUP(D1372,ITEM!A:B,2,0)&amp;" X"&amp;F1372,"아이템값 없음")</f>
        <v>모험 경력 X1850</v>
      </c>
      <c r="J1372" s="5" t="s">
        <v>259</v>
      </c>
      <c r="K1372" s="147" t="s">
        <v>745</v>
      </c>
    </row>
    <row r="1373" spans="1:11">
      <c r="A1373" s="147">
        <f>100000+B1373*ID규칙_보상_그룹_단위+C1373*ID규칙_요일_단위+COUNTIFS($B$4:B1373,B1373,$C$4:C1373,C1373)</f>
        <v>104203</v>
      </c>
      <c r="B1373" s="65">
        <v>42</v>
      </c>
      <c r="C1373" s="147">
        <v>0</v>
      </c>
      <c r="D1373" s="147">
        <v>105301</v>
      </c>
      <c r="E1373" s="147">
        <f>COUNTIF($B$4:B1373,B1373)</f>
        <v>3</v>
      </c>
      <c r="F1373" s="147">
        <v>15</v>
      </c>
      <c r="G1373" s="147">
        <v>163</v>
      </c>
      <c r="H1373" s="147">
        <v>10000</v>
      </c>
      <c r="I1373" s="59" t="str">
        <f>IFERROR(VLOOKUP(D1373,ITEM!A:B,2,0)&amp;" X"&amp;F1373,"아이템값 없음")</f>
        <v>호감도 경험치 X15</v>
      </c>
      <c r="J1373" s="5" t="s">
        <v>259</v>
      </c>
      <c r="K1373" s="147" t="s">
        <v>745</v>
      </c>
    </row>
    <row r="1374" spans="1:11">
      <c r="A1374" s="147">
        <f>100000+B1374*ID규칙_보상_그룹_단위+C1374*ID규칙_요일_단위+COUNTIFS($B$4:B1374,B1374,$C$4:C1374,C1374)</f>
        <v>104204</v>
      </c>
      <c r="B1374" s="65">
        <v>42</v>
      </c>
      <c r="C1374" s="147">
        <v>0</v>
      </c>
      <c r="D1374" s="147">
        <v>106324</v>
      </c>
      <c r="E1374" s="147">
        <f>COUNTIF($B$4:B1374,B1374)</f>
        <v>4</v>
      </c>
      <c r="F1374" s="147">
        <v>1</v>
      </c>
      <c r="G1374" s="147">
        <v>164</v>
      </c>
      <c r="H1374" s="147">
        <v>334</v>
      </c>
      <c r="I1374" s="59" t="str">
        <f>IFERROR(VLOOKUP(D1374,ITEM!A:B,2,0)&amp;" X"&amp;F1374,"아이템값 없음")</f>
        <v>무인의 붉은 꽃 X1</v>
      </c>
      <c r="J1374" s="5" t="s">
        <v>259</v>
      </c>
      <c r="K1374" s="147" t="s">
        <v>745</v>
      </c>
    </row>
    <row r="1375" spans="1:11">
      <c r="A1375" s="147">
        <f>100000+B1375*ID규칙_보상_그룹_단위+C1375*ID규칙_요일_단위+COUNTIFS($B$4:B1375,B1375,$C$4:C1375,C1375)</f>
        <v>104205</v>
      </c>
      <c r="B1375" s="65">
        <v>42</v>
      </c>
      <c r="C1375" s="147">
        <v>0</v>
      </c>
      <c r="D1375" s="147">
        <v>107324</v>
      </c>
      <c r="E1375" s="147">
        <f>COUNTIF($B$4:B1375,B1375)</f>
        <v>5</v>
      </c>
      <c r="F1375" s="147">
        <v>1</v>
      </c>
      <c r="G1375" s="147">
        <v>164</v>
      </c>
      <c r="H1375" s="147">
        <v>334</v>
      </c>
      <c r="I1375" s="59" t="str">
        <f>IFERROR(VLOOKUP(D1375,ITEM!A:B,2,0)&amp;" X"&amp;F1375,"아이템값 없음")</f>
        <v>무인의 깃털장식 X1</v>
      </c>
      <c r="J1375" s="5" t="s">
        <v>259</v>
      </c>
      <c r="K1375" s="147" t="s">
        <v>745</v>
      </c>
    </row>
    <row r="1376" spans="1:11">
      <c r="A1376" s="147">
        <f>100000+B1376*ID규칙_보상_그룹_단위+C1376*ID규칙_요일_단위+COUNTIFS($B$4:B1376,B1376,$C$4:C1376,C1376)</f>
        <v>104206</v>
      </c>
      <c r="B1376" s="65">
        <v>42</v>
      </c>
      <c r="C1376" s="147">
        <v>0</v>
      </c>
      <c r="D1376" s="147">
        <v>108324</v>
      </c>
      <c r="E1376" s="147">
        <f>COUNTIF($B$4:B1376,B1376)</f>
        <v>6</v>
      </c>
      <c r="F1376" s="147">
        <v>1</v>
      </c>
      <c r="G1376" s="147">
        <v>164</v>
      </c>
      <c r="H1376" s="147">
        <v>334</v>
      </c>
      <c r="I1376" s="59" t="str">
        <f>IFERROR(VLOOKUP(D1376,ITEM!A:B,2,0)&amp;" X"&amp;F1376,"아이템값 없음")</f>
        <v>무인의 물시계 X1</v>
      </c>
      <c r="J1376" s="5" t="s">
        <v>259</v>
      </c>
      <c r="K1376" s="147" t="s">
        <v>745</v>
      </c>
    </row>
    <row r="1377" spans="1:11">
      <c r="A1377" s="147">
        <f>100000+B1377*ID규칙_보상_그룹_단위+C1377*ID규칙_요일_단위+COUNTIFS($B$4:B1377,B1377,$C$4:C1377,C1377)</f>
        <v>104207</v>
      </c>
      <c r="B1377" s="65">
        <v>42</v>
      </c>
      <c r="C1377" s="147">
        <v>0</v>
      </c>
      <c r="D1377" s="147">
        <v>109324</v>
      </c>
      <c r="E1377" s="147">
        <f>COUNTIF($B$4:B1377,B1377)</f>
        <v>7</v>
      </c>
      <c r="F1377" s="147">
        <v>1</v>
      </c>
      <c r="G1377" s="147">
        <v>164</v>
      </c>
      <c r="H1377" s="147">
        <v>334</v>
      </c>
      <c r="I1377" s="59" t="str">
        <f>IFERROR(VLOOKUP(D1377,ITEM!A:B,2,0)&amp;" X"&amp;F1377,"아이템값 없음")</f>
        <v>무인의 술잔 X1</v>
      </c>
      <c r="J1377" s="5" t="s">
        <v>259</v>
      </c>
      <c r="K1377" s="147" t="s">
        <v>745</v>
      </c>
    </row>
    <row r="1378" spans="1:11">
      <c r="A1378" s="147">
        <f>100000+B1378*ID규칙_보상_그룹_단위+C1378*ID규칙_요일_단위+COUNTIFS($B$4:B1378,B1378,$C$4:C1378,C1378)</f>
        <v>104208</v>
      </c>
      <c r="B1378" s="65">
        <v>42</v>
      </c>
      <c r="C1378" s="147">
        <v>0</v>
      </c>
      <c r="D1378" s="147">
        <v>110324</v>
      </c>
      <c r="E1378" s="147">
        <f>COUNTIF($B$4:B1378,B1378)</f>
        <v>8</v>
      </c>
      <c r="F1378" s="147">
        <v>1</v>
      </c>
      <c r="G1378" s="147">
        <v>164</v>
      </c>
      <c r="H1378" s="147">
        <v>334</v>
      </c>
      <c r="I1378" s="59" t="str">
        <f>IFERROR(VLOOKUP(D1378,ITEM!A:B,2,0)&amp;" X"&amp;F1378,"아이템값 없음")</f>
        <v>무인의 두건 X1</v>
      </c>
      <c r="J1378" s="5" t="s">
        <v>259</v>
      </c>
      <c r="K1378" s="147" t="s">
        <v>745</v>
      </c>
    </row>
    <row r="1379" spans="1:11">
      <c r="A1379" s="147">
        <f>100000+B1379*ID규칙_보상_그룹_단위+C1379*ID규칙_요일_단위+COUNTIFS($B$4:B1379,B1379,$C$4:C1379,C1379)</f>
        <v>104209</v>
      </c>
      <c r="B1379" s="65">
        <v>42</v>
      </c>
      <c r="C1379" s="147">
        <v>0</v>
      </c>
      <c r="D1379" s="147">
        <v>106425</v>
      </c>
      <c r="E1379" s="147">
        <f>COUNTIF($B$4:B1379,B1379)</f>
        <v>9</v>
      </c>
      <c r="F1379" s="147">
        <v>1</v>
      </c>
      <c r="G1379" s="147">
        <v>164</v>
      </c>
      <c r="H1379" s="147">
        <v>334</v>
      </c>
      <c r="I1379" s="59" t="str">
        <f>IFERROR(VLOOKUP(D1379,ITEM!A:B,2,0)&amp;" X"&amp;F1379,"아이템값 없음")</f>
        <v>무인의 붉은 꽃 X1</v>
      </c>
      <c r="J1379" s="5" t="s">
        <v>259</v>
      </c>
      <c r="K1379" s="147" t="s">
        <v>745</v>
      </c>
    </row>
    <row r="1380" spans="1:11">
      <c r="A1380" s="147">
        <f>100000+B1380*ID규칙_보상_그룹_단위+C1380*ID규칙_요일_단위+COUNTIFS($B$4:B1380,B1380,$C$4:C1380,C1380)</f>
        <v>104210</v>
      </c>
      <c r="B1380" s="65">
        <v>42</v>
      </c>
      <c r="C1380" s="147">
        <v>0</v>
      </c>
      <c r="D1380" s="147">
        <v>107425</v>
      </c>
      <c r="E1380" s="147">
        <f>COUNTIF($B$4:B1380,B1380)</f>
        <v>10</v>
      </c>
      <c r="F1380" s="147">
        <v>1</v>
      </c>
      <c r="G1380" s="147">
        <v>164</v>
      </c>
      <c r="H1380" s="147">
        <v>334</v>
      </c>
      <c r="I1380" s="59" t="str">
        <f>IFERROR(VLOOKUP(D1380,ITEM!A:B,2,0)&amp;" X"&amp;F1380,"아이템값 없음")</f>
        <v>무인의 깃털장식 X1</v>
      </c>
      <c r="J1380" s="5" t="s">
        <v>259</v>
      </c>
      <c r="K1380" s="147" t="s">
        <v>745</v>
      </c>
    </row>
    <row r="1381" spans="1:11">
      <c r="A1381" s="147">
        <f>100000+B1381*ID규칙_보상_그룹_단위+C1381*ID규칙_요일_단위+COUNTIFS($B$4:B1381,B1381,$C$4:C1381,C1381)</f>
        <v>104211</v>
      </c>
      <c r="B1381" s="65">
        <v>42</v>
      </c>
      <c r="C1381" s="147">
        <v>0</v>
      </c>
      <c r="D1381" s="147">
        <v>108425</v>
      </c>
      <c r="E1381" s="147">
        <f>COUNTIF($B$4:B1381,B1381)</f>
        <v>11</v>
      </c>
      <c r="F1381" s="147">
        <v>1</v>
      </c>
      <c r="G1381" s="147">
        <v>164</v>
      </c>
      <c r="H1381" s="147">
        <v>334</v>
      </c>
      <c r="I1381" s="59" t="str">
        <f>IFERROR(VLOOKUP(D1381,ITEM!A:B,2,0)&amp;" X"&amp;F1381,"아이템값 없음")</f>
        <v>무인의 물시계 X1</v>
      </c>
      <c r="J1381" s="5" t="s">
        <v>259</v>
      </c>
      <c r="K1381" s="147" t="s">
        <v>745</v>
      </c>
    </row>
    <row r="1382" spans="1:11">
      <c r="A1382" s="147">
        <f>100000+B1382*ID규칙_보상_그룹_단위+C1382*ID규칙_요일_단위+COUNTIFS($B$4:B1382,B1382,$C$4:C1382,C1382)</f>
        <v>104212</v>
      </c>
      <c r="B1382" s="65">
        <v>42</v>
      </c>
      <c r="C1382" s="147">
        <v>0</v>
      </c>
      <c r="D1382" s="147">
        <v>109425</v>
      </c>
      <c r="E1382" s="147">
        <f>COUNTIF($B$4:B1382,B1382)</f>
        <v>12</v>
      </c>
      <c r="F1382" s="147">
        <v>1</v>
      </c>
      <c r="G1382" s="147">
        <v>164</v>
      </c>
      <c r="H1382" s="147">
        <v>334</v>
      </c>
      <c r="I1382" s="59" t="str">
        <f>IFERROR(VLOOKUP(D1382,ITEM!A:B,2,0)&amp;" X"&amp;F1382,"아이템값 없음")</f>
        <v>무인의 술잔 X1</v>
      </c>
      <c r="J1382" s="5" t="s">
        <v>259</v>
      </c>
      <c r="K1382" s="147" t="s">
        <v>745</v>
      </c>
    </row>
    <row r="1383" spans="1:11">
      <c r="A1383" s="147">
        <f>100000+B1383*ID규칙_보상_그룹_단위+C1383*ID규칙_요일_단위+COUNTIFS($B$4:B1383,B1383,$C$4:C1383,C1383)</f>
        <v>104213</v>
      </c>
      <c r="B1383" s="65">
        <v>42</v>
      </c>
      <c r="C1383" s="147">
        <v>0</v>
      </c>
      <c r="D1383" s="147">
        <v>110425</v>
      </c>
      <c r="E1383" s="147">
        <f>COUNTIF($B$4:B1383,B1383)</f>
        <v>13</v>
      </c>
      <c r="F1383" s="147">
        <v>1</v>
      </c>
      <c r="G1383" s="147">
        <v>164</v>
      </c>
      <c r="H1383" s="147">
        <v>334</v>
      </c>
      <c r="I1383" s="59" t="str">
        <f>IFERROR(VLOOKUP(D1383,ITEM!A:B,2,0)&amp;" X"&amp;F1383,"아이템값 없음")</f>
        <v>무인의 두건 X1</v>
      </c>
      <c r="J1383" s="5" t="s">
        <v>259</v>
      </c>
      <c r="K1383" s="147" t="s">
        <v>745</v>
      </c>
    </row>
    <row r="1384" spans="1:11">
      <c r="A1384" s="147">
        <f>100000+B1384*ID규칙_보상_그룹_단위+C1384*ID규칙_요일_단위+COUNTIFS($B$4:B1384,B1384,$C$4:C1384,C1384)</f>
        <v>104214</v>
      </c>
      <c r="B1384" s="65">
        <v>42</v>
      </c>
      <c r="C1384" s="147">
        <v>0</v>
      </c>
      <c r="D1384" s="147">
        <v>106326</v>
      </c>
      <c r="E1384" s="147">
        <f>COUNTIF($B$4:B1384,B1384)</f>
        <v>14</v>
      </c>
      <c r="F1384" s="147">
        <v>1</v>
      </c>
      <c r="G1384" s="147">
        <v>164</v>
      </c>
      <c r="H1384" s="147">
        <v>333</v>
      </c>
      <c r="I1384" s="59" t="str">
        <f>IFERROR(VLOOKUP(D1384,ITEM!A:B,2,0)&amp;" X"&amp;F1384,"아이템값 없음")</f>
        <v>노름꾼의 브로치 X1</v>
      </c>
      <c r="J1384" s="5" t="s">
        <v>259</v>
      </c>
      <c r="K1384" s="147" t="s">
        <v>745</v>
      </c>
    </row>
    <row r="1385" spans="1:11">
      <c r="A1385" s="147">
        <f>100000+B1385*ID규칙_보상_그룹_단위+C1385*ID규칙_요일_단위+COUNTIFS($B$4:B1385,B1385,$C$4:C1385,C1385)</f>
        <v>104215</v>
      </c>
      <c r="B1385" s="65">
        <v>42</v>
      </c>
      <c r="C1385" s="147">
        <v>0</v>
      </c>
      <c r="D1385" s="147">
        <v>107326</v>
      </c>
      <c r="E1385" s="147">
        <f>COUNTIF($B$4:B1385,B1385)</f>
        <v>15</v>
      </c>
      <c r="F1385" s="147">
        <v>1</v>
      </c>
      <c r="G1385" s="147">
        <v>164</v>
      </c>
      <c r="H1385" s="147">
        <v>333</v>
      </c>
      <c r="I1385" s="59" t="str">
        <f>IFERROR(VLOOKUP(D1385,ITEM!A:B,2,0)&amp;" X"&amp;F1385,"아이템값 없음")</f>
        <v>노름꾼의 깃털장식 X1</v>
      </c>
      <c r="J1385" s="5" t="s">
        <v>259</v>
      </c>
      <c r="K1385" s="147" t="s">
        <v>745</v>
      </c>
    </row>
    <row r="1386" spans="1:11">
      <c r="A1386" s="147">
        <f>100000+B1386*ID규칙_보상_그룹_단위+C1386*ID규칙_요일_단위+COUNTIFS($B$4:B1386,B1386,$C$4:C1386,C1386)</f>
        <v>104216</v>
      </c>
      <c r="B1386" s="65">
        <v>42</v>
      </c>
      <c r="C1386" s="147">
        <v>0</v>
      </c>
      <c r="D1386" s="147">
        <v>108326</v>
      </c>
      <c r="E1386" s="147">
        <f>COUNTIF($B$4:B1386,B1386)</f>
        <v>16</v>
      </c>
      <c r="F1386" s="147">
        <v>1</v>
      </c>
      <c r="G1386" s="147">
        <v>164</v>
      </c>
      <c r="H1386" s="147">
        <v>333</v>
      </c>
      <c r="I1386" s="59" t="str">
        <f>IFERROR(VLOOKUP(D1386,ITEM!A:B,2,0)&amp;" X"&amp;F1386,"아이템값 없음")</f>
        <v>노름꾼의 회중시계 X1</v>
      </c>
      <c r="J1386" s="5" t="s">
        <v>259</v>
      </c>
      <c r="K1386" s="147" t="s">
        <v>745</v>
      </c>
    </row>
    <row r="1387" spans="1:11">
      <c r="A1387" s="147">
        <f>100000+B1387*ID규칙_보상_그룹_단위+C1387*ID규칙_요일_단위+COUNTIFS($B$4:B1387,B1387,$C$4:C1387,C1387)</f>
        <v>104217</v>
      </c>
      <c r="B1387" s="65">
        <v>42</v>
      </c>
      <c r="C1387" s="147">
        <v>0</v>
      </c>
      <c r="D1387" s="147">
        <v>109326</v>
      </c>
      <c r="E1387" s="147">
        <f>COUNTIF($B$4:B1387,B1387)</f>
        <v>17</v>
      </c>
      <c r="F1387" s="147">
        <v>1</v>
      </c>
      <c r="G1387" s="147">
        <v>164</v>
      </c>
      <c r="H1387" s="147">
        <v>333</v>
      </c>
      <c r="I1387" s="59" t="str">
        <f>IFERROR(VLOOKUP(D1387,ITEM!A:B,2,0)&amp;" X"&amp;F1387,"아이템값 없음")</f>
        <v>노름꾼의 주사위 X1</v>
      </c>
      <c r="J1387" s="5" t="s">
        <v>259</v>
      </c>
      <c r="K1387" s="147" t="s">
        <v>745</v>
      </c>
    </row>
    <row r="1388" spans="1:11">
      <c r="A1388" s="147">
        <f>100000+B1388*ID규칙_보상_그룹_단위+C1388*ID규칙_요일_단위+COUNTIFS($B$4:B1388,B1388,$C$4:C1388,C1388)</f>
        <v>104218</v>
      </c>
      <c r="B1388" s="65">
        <v>42</v>
      </c>
      <c r="C1388" s="147">
        <v>0</v>
      </c>
      <c r="D1388" s="147">
        <v>110326</v>
      </c>
      <c r="E1388" s="147">
        <f>COUNTIF($B$4:B1388,B1388)</f>
        <v>18</v>
      </c>
      <c r="F1388" s="147">
        <v>1</v>
      </c>
      <c r="G1388" s="147">
        <v>164</v>
      </c>
      <c r="H1388" s="147">
        <v>333</v>
      </c>
      <c r="I1388" s="59" t="str">
        <f>IFERROR(VLOOKUP(D1388,ITEM!A:B,2,0)&amp;" X"&amp;F1388,"아이템값 없음")</f>
        <v>노름꾼의 귀걸이 X1</v>
      </c>
      <c r="J1388" s="5" t="s">
        <v>259</v>
      </c>
      <c r="K1388" s="147" t="s">
        <v>745</v>
      </c>
    </row>
    <row r="1389" spans="1:11">
      <c r="A1389" s="147">
        <f>100000+B1389*ID규칙_보상_그룹_단위+C1389*ID규칙_요일_단위+COUNTIFS($B$4:B1389,B1389,$C$4:C1389,C1389)</f>
        <v>104219</v>
      </c>
      <c r="B1389" s="65">
        <v>42</v>
      </c>
      <c r="C1389" s="147">
        <v>0</v>
      </c>
      <c r="D1389" s="147">
        <v>106427</v>
      </c>
      <c r="E1389" s="147">
        <f>COUNTIF($B$4:B1389,B1389)</f>
        <v>19</v>
      </c>
      <c r="F1389" s="147">
        <v>1</v>
      </c>
      <c r="G1389" s="147">
        <v>164</v>
      </c>
      <c r="H1389" s="147">
        <v>333</v>
      </c>
      <c r="I1389" s="59" t="str">
        <f>IFERROR(VLOOKUP(D1389,ITEM!A:B,2,0)&amp;" X"&amp;F1389,"아이템값 없음")</f>
        <v>노름꾼의 브로치 X1</v>
      </c>
      <c r="J1389" s="5" t="s">
        <v>259</v>
      </c>
      <c r="K1389" s="147" t="s">
        <v>745</v>
      </c>
    </row>
    <row r="1390" spans="1:11">
      <c r="A1390" s="147">
        <f>100000+B1390*ID규칙_보상_그룹_단위+C1390*ID규칙_요일_단위+COUNTIFS($B$4:B1390,B1390,$C$4:C1390,C1390)</f>
        <v>104220</v>
      </c>
      <c r="B1390" s="65">
        <v>42</v>
      </c>
      <c r="C1390" s="147">
        <v>0</v>
      </c>
      <c r="D1390" s="147">
        <v>107427</v>
      </c>
      <c r="E1390" s="147">
        <f>COUNTIF($B$4:B1390,B1390)</f>
        <v>20</v>
      </c>
      <c r="F1390" s="147">
        <v>1</v>
      </c>
      <c r="G1390" s="147">
        <v>164</v>
      </c>
      <c r="H1390" s="147">
        <v>333</v>
      </c>
      <c r="I1390" s="59" t="str">
        <f>IFERROR(VLOOKUP(D1390,ITEM!A:B,2,0)&amp;" X"&amp;F1390,"아이템값 없음")</f>
        <v>노름꾼의 깃털장식 X1</v>
      </c>
      <c r="J1390" s="5" t="s">
        <v>259</v>
      </c>
      <c r="K1390" s="147" t="s">
        <v>745</v>
      </c>
    </row>
    <row r="1391" spans="1:11">
      <c r="A1391" s="147">
        <f>100000+B1391*ID규칙_보상_그룹_단위+C1391*ID규칙_요일_단위+COUNTIFS($B$4:B1391,B1391,$C$4:C1391,C1391)</f>
        <v>104221</v>
      </c>
      <c r="B1391" s="65">
        <v>42</v>
      </c>
      <c r="C1391" s="147">
        <v>0</v>
      </c>
      <c r="D1391" s="147">
        <v>108427</v>
      </c>
      <c r="E1391" s="147">
        <f>COUNTIF($B$4:B1391,B1391)</f>
        <v>21</v>
      </c>
      <c r="F1391" s="147">
        <v>1</v>
      </c>
      <c r="G1391" s="147">
        <v>164</v>
      </c>
      <c r="H1391" s="147">
        <v>333</v>
      </c>
      <c r="I1391" s="59" t="str">
        <f>IFERROR(VLOOKUP(D1391,ITEM!A:B,2,0)&amp;" X"&amp;F1391,"아이템값 없음")</f>
        <v>노름꾼의 회중시계 X1</v>
      </c>
      <c r="J1391" s="5" t="s">
        <v>259</v>
      </c>
      <c r="K1391" s="147" t="s">
        <v>745</v>
      </c>
    </row>
    <row r="1392" spans="1:11">
      <c r="A1392" s="147">
        <f>100000+B1392*ID규칙_보상_그룹_단위+C1392*ID규칙_요일_단위+COUNTIFS($B$4:B1392,B1392,$C$4:C1392,C1392)</f>
        <v>104222</v>
      </c>
      <c r="B1392" s="65">
        <v>42</v>
      </c>
      <c r="C1392" s="147">
        <v>0</v>
      </c>
      <c r="D1392" s="147">
        <v>109427</v>
      </c>
      <c r="E1392" s="147">
        <f>COUNTIF($B$4:B1392,B1392)</f>
        <v>22</v>
      </c>
      <c r="F1392" s="147">
        <v>1</v>
      </c>
      <c r="G1392" s="147">
        <v>164</v>
      </c>
      <c r="H1392" s="147">
        <v>333</v>
      </c>
      <c r="I1392" s="59" t="str">
        <f>IFERROR(VLOOKUP(D1392,ITEM!A:B,2,0)&amp;" X"&amp;F1392,"아이템값 없음")</f>
        <v>노름꾼의 주사위 X1</v>
      </c>
      <c r="J1392" s="5" t="s">
        <v>259</v>
      </c>
      <c r="K1392" s="147" t="s">
        <v>745</v>
      </c>
    </row>
    <row r="1393" spans="1:11">
      <c r="A1393" s="147">
        <f>100000+B1393*ID규칙_보상_그룹_단위+C1393*ID규칙_요일_단위+COUNTIFS($B$4:B1393,B1393,$C$4:C1393,C1393)</f>
        <v>104223</v>
      </c>
      <c r="B1393" s="65">
        <v>42</v>
      </c>
      <c r="C1393" s="147">
        <v>0</v>
      </c>
      <c r="D1393" s="147">
        <v>110427</v>
      </c>
      <c r="E1393" s="147">
        <f>COUNTIF($B$4:B1393,B1393)</f>
        <v>23</v>
      </c>
      <c r="F1393" s="147">
        <v>1</v>
      </c>
      <c r="G1393" s="147">
        <v>164</v>
      </c>
      <c r="H1393" s="147">
        <v>333</v>
      </c>
      <c r="I1393" s="59" t="str">
        <f>IFERROR(VLOOKUP(D1393,ITEM!A:B,2,0)&amp;" X"&amp;F1393,"아이템값 없음")</f>
        <v>노름꾼의 귀걸이 X1</v>
      </c>
      <c r="J1393" s="5" t="s">
        <v>259</v>
      </c>
      <c r="K1393" s="147" t="s">
        <v>745</v>
      </c>
    </row>
    <row r="1394" spans="1:11">
      <c r="A1394" s="147">
        <f>100000+B1394*ID규칙_보상_그룹_단위+C1394*ID규칙_요일_단위+COUNTIFS($B$4:B1394,B1394,$C$4:C1394,C1394)</f>
        <v>104224</v>
      </c>
      <c r="B1394" s="65">
        <v>42</v>
      </c>
      <c r="C1394" s="147">
        <v>0</v>
      </c>
      <c r="D1394" s="147">
        <v>106470</v>
      </c>
      <c r="E1394" s="147">
        <f>COUNTIF($B$4:B1394,B1394)</f>
        <v>24</v>
      </c>
      <c r="F1394" s="147">
        <v>1</v>
      </c>
      <c r="G1394" s="147">
        <v>164</v>
      </c>
      <c r="H1394" s="147">
        <v>333</v>
      </c>
      <c r="I1394" s="59" t="str">
        <f>IFERROR(VLOOKUP(D1394,ITEM!A:B,2,0)&amp;" X"&amp;F1394,"아이템값 없음")</f>
        <v>생령의 꽃 X1</v>
      </c>
      <c r="J1394" s="5" t="s">
        <v>259</v>
      </c>
      <c r="K1394" s="147" t="s">
        <v>745</v>
      </c>
    </row>
    <row r="1395" spans="1:11">
      <c r="A1395" s="147">
        <f>100000+B1395*ID규칙_보상_그룹_단위+C1395*ID규칙_요일_단위+COUNTIFS($B$4:B1395,B1395,$C$4:C1395,C1395)</f>
        <v>104225</v>
      </c>
      <c r="B1395" s="65">
        <v>42</v>
      </c>
      <c r="C1395" s="147">
        <v>0</v>
      </c>
      <c r="D1395" s="147">
        <v>107470</v>
      </c>
      <c r="E1395" s="147">
        <f>COUNTIF($B$4:B1395,B1395)</f>
        <v>25</v>
      </c>
      <c r="F1395" s="147">
        <v>1</v>
      </c>
      <c r="G1395" s="147">
        <v>164</v>
      </c>
      <c r="H1395" s="147">
        <v>333</v>
      </c>
      <c r="I1395" s="59" t="str">
        <f>IFERROR(VLOOKUP(D1395,ITEM!A:B,2,0)&amp;" X"&amp;F1395,"아이템값 없음")</f>
        <v>숨겨진 빛의 깃털 X1</v>
      </c>
      <c r="J1395" s="5" t="s">
        <v>259</v>
      </c>
      <c r="K1395" s="147" t="s">
        <v>745</v>
      </c>
    </row>
    <row r="1396" spans="1:11">
      <c r="A1396" s="147">
        <f>100000+B1396*ID규칙_보상_그룹_단위+C1396*ID규칙_요일_단위+COUNTIFS($B$4:B1396,B1396,$C$4:C1396,C1396)</f>
        <v>104226</v>
      </c>
      <c r="B1396" s="65">
        <v>42</v>
      </c>
      <c r="C1396" s="147">
        <v>0</v>
      </c>
      <c r="D1396" s="147">
        <v>108470</v>
      </c>
      <c r="E1396" s="147">
        <f>COUNTIF($B$4:B1396,B1396)</f>
        <v>26</v>
      </c>
      <c r="F1396" s="147">
        <v>1</v>
      </c>
      <c r="G1396" s="147">
        <v>164</v>
      </c>
      <c r="H1396" s="147">
        <v>333</v>
      </c>
      <c r="I1396" s="59" t="str">
        <f>IFERROR(VLOOKUP(D1396,ITEM!A:B,2,0)&amp;" X"&amp;F1396,"아이템값 없음")</f>
        <v>태양의 유물 X1</v>
      </c>
      <c r="J1396" s="5" t="s">
        <v>259</v>
      </c>
      <c r="K1396" s="147" t="s">
        <v>745</v>
      </c>
    </row>
    <row r="1397" spans="1:11">
      <c r="A1397" s="147">
        <f>100000+B1397*ID규칙_보상_그룹_단위+C1397*ID규칙_요일_단위+COUNTIFS($B$4:B1397,B1397,$C$4:C1397,C1397)</f>
        <v>104227</v>
      </c>
      <c r="B1397" s="65">
        <v>42</v>
      </c>
      <c r="C1397" s="147">
        <v>0</v>
      </c>
      <c r="D1397" s="147">
        <v>109470</v>
      </c>
      <c r="E1397" s="147">
        <f>COUNTIF($B$4:B1397,B1397)</f>
        <v>27</v>
      </c>
      <c r="F1397" s="147">
        <v>1</v>
      </c>
      <c r="G1397" s="147">
        <v>164</v>
      </c>
      <c r="H1397" s="147">
        <v>333</v>
      </c>
      <c r="I1397" s="59" t="str">
        <f>IFERROR(VLOOKUP(D1397,ITEM!A:B,2,0)&amp;" X"&amp;F1397,"아이템값 없음")</f>
        <v>계약의 순간 X1</v>
      </c>
      <c r="J1397" s="5" t="s">
        <v>259</v>
      </c>
      <c r="K1397" s="147" t="s">
        <v>745</v>
      </c>
    </row>
    <row r="1398" spans="1:11">
      <c r="A1398" s="147">
        <f>100000+B1398*ID규칙_보상_그룹_단위+C1398*ID규칙_요일_단위+COUNTIFS($B$4:B1398,B1398,$C$4:C1398,C1398)</f>
        <v>104228</v>
      </c>
      <c r="B1398" s="65">
        <v>42</v>
      </c>
      <c r="C1398" s="147">
        <v>0</v>
      </c>
      <c r="D1398" s="147">
        <v>110478</v>
      </c>
      <c r="E1398" s="147">
        <f>COUNTIF($B$4:B1398,B1398)</f>
        <v>28</v>
      </c>
      <c r="F1398" s="147">
        <v>1</v>
      </c>
      <c r="G1398" s="147">
        <v>164</v>
      </c>
      <c r="H1398" s="147">
        <v>333</v>
      </c>
      <c r="I1398" s="59" t="str">
        <f>IFERROR(VLOOKUP(D1398,ITEM!A:B,2,0)&amp;" X"&amp;F1398,"아이템값 없음")</f>
        <v>번개의 자태 X1</v>
      </c>
      <c r="J1398" s="5" t="s">
        <v>259</v>
      </c>
      <c r="K1398" s="147" t="s">
        <v>745</v>
      </c>
    </row>
    <row r="1399" spans="1:11">
      <c r="A1399" s="147">
        <f>100000+B1399*ID규칙_보상_그룹_단위+C1399*ID규칙_요일_단위+COUNTIFS($B$4:B1399,B1399,$C$4:C1399,C1399)</f>
        <v>104229</v>
      </c>
      <c r="B1399" s="65">
        <v>42</v>
      </c>
      <c r="C1399" s="147">
        <v>0</v>
      </c>
      <c r="D1399" s="147">
        <v>106472</v>
      </c>
      <c r="E1399" s="147">
        <f>COUNTIF($B$4:B1399,B1399)</f>
        <v>29</v>
      </c>
      <c r="F1399" s="147">
        <v>1</v>
      </c>
      <c r="G1399" s="147">
        <v>164</v>
      </c>
      <c r="H1399" s="147">
        <v>333</v>
      </c>
      <c r="I1399" s="59" t="str">
        <f>IFERROR(VLOOKUP(D1399,ITEM!A:B,2,0)&amp;" X"&amp;F1399,"아이템값 없음")</f>
        <v>혼향의 꽃 X1</v>
      </c>
      <c r="J1399" s="5" t="s">
        <v>259</v>
      </c>
      <c r="K1399" s="147" t="s">
        <v>745</v>
      </c>
    </row>
    <row r="1400" spans="1:11">
      <c r="A1400" s="147">
        <f>100000+B1400*ID규칙_보상_그룹_단위+C1400*ID규칙_요일_단위+COUNTIFS($B$4:B1400,B1400,$C$4:C1400,C1400)</f>
        <v>104230</v>
      </c>
      <c r="B1400" s="65">
        <v>42</v>
      </c>
      <c r="C1400" s="147">
        <v>0</v>
      </c>
      <c r="D1400" s="147">
        <v>107472</v>
      </c>
      <c r="E1400" s="147">
        <f>COUNTIF($B$4:B1400,B1400)</f>
        <v>30</v>
      </c>
      <c r="F1400" s="147">
        <v>1</v>
      </c>
      <c r="G1400" s="147">
        <v>164</v>
      </c>
      <c r="H1400" s="147">
        <v>333</v>
      </c>
      <c r="I1400" s="59" t="str">
        <f>IFERROR(VLOOKUP(D1400,ITEM!A:B,2,0)&amp;" X"&amp;F1400,"아이템값 없음")</f>
        <v>옥의 잎 X1</v>
      </c>
      <c r="J1400" s="5" t="s">
        <v>259</v>
      </c>
      <c r="K1400" s="147" t="s">
        <v>745</v>
      </c>
    </row>
    <row r="1401" spans="1:11">
      <c r="A1401" s="147">
        <f>100000+B1401*ID규칙_보상_그룹_단위+C1401*ID규칙_요일_단위+COUNTIFS($B$4:B1401,B1401,$C$4:C1401,C1401)</f>
        <v>104231</v>
      </c>
      <c r="B1401" s="65">
        <v>42</v>
      </c>
      <c r="C1401" s="147">
        <v>0</v>
      </c>
      <c r="D1401" s="147">
        <v>108472</v>
      </c>
      <c r="E1401" s="147">
        <f>COUNTIF($B$4:B1401,B1401)</f>
        <v>31</v>
      </c>
      <c r="F1401" s="147">
        <v>1</v>
      </c>
      <c r="G1401" s="147">
        <v>164</v>
      </c>
      <c r="H1401" s="147">
        <v>333</v>
      </c>
      <c r="I1401" s="59" t="str">
        <f>IFERROR(VLOOKUP(D1401,ITEM!A:B,2,0)&amp;" X"&amp;F1401,"아이템값 없음")</f>
        <v>축사의 증명 X1</v>
      </c>
      <c r="J1401" s="5" t="s">
        <v>259</v>
      </c>
      <c r="K1401" s="147" t="s">
        <v>745</v>
      </c>
    </row>
    <row r="1402" spans="1:11">
      <c r="A1402" s="147">
        <f>100000+B1402*ID규칙_보상_그룹_단위+C1402*ID규칙_요일_단위+COUNTIFS($B$4:B1402,B1402,$C$4:C1402,C1402)</f>
        <v>104232</v>
      </c>
      <c r="B1402" s="65">
        <v>42</v>
      </c>
      <c r="C1402" s="147">
        <v>0</v>
      </c>
      <c r="D1402" s="147">
        <v>109472</v>
      </c>
      <c r="E1402" s="147">
        <f>COUNTIF($B$4:B1402,B1402)</f>
        <v>32</v>
      </c>
      <c r="F1402" s="147">
        <v>1</v>
      </c>
      <c r="G1402" s="147">
        <v>164</v>
      </c>
      <c r="H1402" s="147">
        <v>333</v>
      </c>
      <c r="I1402" s="59" t="str">
        <f>IFERROR(VLOOKUP(D1402,ITEM!A:B,2,0)&amp;" X"&amp;F1402,"아이템값 없음")</f>
        <v>샘물의 찻잔 X1</v>
      </c>
      <c r="J1402" s="5" t="s">
        <v>259</v>
      </c>
      <c r="K1402" s="147" t="s">
        <v>745</v>
      </c>
    </row>
    <row r="1403" spans="1:11">
      <c r="A1403" s="147">
        <f>100000+B1403*ID규칙_보상_그룹_단위+C1403*ID규칙_요일_단위+COUNTIFS($B$4:B1403,B1403,$C$4:C1403,C1403)</f>
        <v>104233</v>
      </c>
      <c r="B1403" s="65">
        <v>42</v>
      </c>
      <c r="C1403" s="147">
        <v>0</v>
      </c>
      <c r="D1403" s="147">
        <v>110480</v>
      </c>
      <c r="E1403" s="147">
        <f>COUNTIF($B$4:B1403,B1403)</f>
        <v>33</v>
      </c>
      <c r="F1403" s="147">
        <v>1</v>
      </c>
      <c r="G1403" s="147">
        <v>164</v>
      </c>
      <c r="H1403" s="147">
        <v>333</v>
      </c>
      <c r="I1403" s="59" t="str">
        <f>IFERROR(VLOOKUP(D1403,ITEM!A:B,2,0)&amp;" X"&amp;F1403,"아이템값 없음")</f>
        <v>추억의 보옥 X1</v>
      </c>
      <c r="J1403" s="5" t="s">
        <v>259</v>
      </c>
      <c r="K1403" s="147" t="s">
        <v>745</v>
      </c>
    </row>
    <row r="1404" spans="1:11">
      <c r="A1404" s="147">
        <f>100000+B1404*ID규칙_보상_그룹_단위+C1404*ID규칙_요일_단위+COUNTIFS($B$4:B1404,B1404,$C$4:C1404,C1404)</f>
        <v>104301</v>
      </c>
      <c r="B1404" s="65">
        <v>43</v>
      </c>
      <c r="C1404" s="147">
        <v>0</v>
      </c>
      <c r="D1404" s="147">
        <v>103301</v>
      </c>
      <c r="E1404" s="147">
        <f>COUNTIF($B$4:B1404,B1404)</f>
        <v>1</v>
      </c>
      <c r="F1404" s="147">
        <v>100</v>
      </c>
      <c r="G1404" s="147">
        <v>165</v>
      </c>
      <c r="H1404" s="147">
        <v>10000</v>
      </c>
      <c r="I1404" s="59" t="str">
        <f>IFERROR(VLOOKUP(D1404,ITEM!A:B,2,0)&amp;" X"&amp;F1404,"아이템값 없음")</f>
        <v>모라 X100</v>
      </c>
      <c r="J1404" s="5" t="s">
        <v>260</v>
      </c>
      <c r="K1404" s="147" t="s">
        <v>745</v>
      </c>
    </row>
    <row r="1405" spans="1:11">
      <c r="A1405" s="147">
        <f>100000+B1405*ID규칙_보상_그룹_단위+C1405*ID규칙_요일_단위+COUNTIFS($B$4:B1405,B1405,$C$4:C1405,C1405)</f>
        <v>104302</v>
      </c>
      <c r="B1405" s="65">
        <v>43</v>
      </c>
      <c r="C1405" s="147">
        <v>0</v>
      </c>
      <c r="D1405" s="147">
        <v>102301</v>
      </c>
      <c r="E1405" s="147">
        <f>COUNTIF($B$4:B1405,B1405)</f>
        <v>2</v>
      </c>
      <c r="F1405" s="147">
        <v>2025</v>
      </c>
      <c r="G1405" s="147">
        <v>166</v>
      </c>
      <c r="H1405" s="147">
        <v>10000</v>
      </c>
      <c r="I1405" s="59" t="str">
        <f>IFERROR(VLOOKUP(D1405,ITEM!A:B,2,0)&amp;" X"&amp;F1405,"아이템값 없음")</f>
        <v>모험 경력 X2025</v>
      </c>
      <c r="J1405" s="5" t="s">
        <v>260</v>
      </c>
      <c r="K1405" s="147" t="s">
        <v>745</v>
      </c>
    </row>
    <row r="1406" spans="1:11">
      <c r="A1406" s="147">
        <f>100000+B1406*ID규칙_보상_그룹_단위+C1406*ID규칙_요일_단위+COUNTIFS($B$4:B1406,B1406,$C$4:C1406,C1406)</f>
        <v>104303</v>
      </c>
      <c r="B1406" s="65">
        <v>43</v>
      </c>
      <c r="C1406" s="147">
        <v>0</v>
      </c>
      <c r="D1406" s="147">
        <v>105301</v>
      </c>
      <c r="E1406" s="147">
        <f>COUNTIF($B$4:B1406,B1406)</f>
        <v>3</v>
      </c>
      <c r="F1406" s="147">
        <v>20</v>
      </c>
      <c r="G1406" s="147">
        <v>167</v>
      </c>
      <c r="H1406" s="147">
        <v>10000</v>
      </c>
      <c r="I1406" s="59" t="str">
        <f>IFERROR(VLOOKUP(D1406,ITEM!A:B,2,0)&amp;" X"&amp;F1406,"아이템값 없음")</f>
        <v>호감도 경험치 X20</v>
      </c>
      <c r="J1406" s="5" t="s">
        <v>260</v>
      </c>
      <c r="K1406" s="147" t="s">
        <v>745</v>
      </c>
    </row>
    <row r="1407" spans="1:11">
      <c r="A1407" s="147">
        <f>100000+B1407*ID규칙_보상_그룹_단위+C1407*ID규칙_요일_단위+COUNTIFS($B$4:B1407,B1407,$C$4:C1407,C1407)</f>
        <v>104304</v>
      </c>
      <c r="B1407" s="65">
        <v>43</v>
      </c>
      <c r="C1407" s="147">
        <v>0</v>
      </c>
      <c r="D1407" s="147">
        <v>106324</v>
      </c>
      <c r="E1407" s="147">
        <f>COUNTIF($B$4:B1407,B1407)</f>
        <v>4</v>
      </c>
      <c r="F1407" s="147">
        <v>1</v>
      </c>
      <c r="G1407" s="147">
        <v>168</v>
      </c>
      <c r="H1407" s="147">
        <v>334</v>
      </c>
      <c r="I1407" s="59" t="str">
        <f>IFERROR(VLOOKUP(D1407,ITEM!A:B,2,0)&amp;" X"&amp;F1407,"아이템값 없음")</f>
        <v>무인의 붉은 꽃 X1</v>
      </c>
      <c r="J1407" s="5" t="s">
        <v>260</v>
      </c>
      <c r="K1407" s="147" t="s">
        <v>745</v>
      </c>
    </row>
    <row r="1408" spans="1:11">
      <c r="A1408" s="147">
        <f>100000+B1408*ID규칙_보상_그룹_단위+C1408*ID규칙_요일_단위+COUNTIFS($B$4:B1408,B1408,$C$4:C1408,C1408)</f>
        <v>104305</v>
      </c>
      <c r="B1408" s="65">
        <v>43</v>
      </c>
      <c r="C1408" s="147">
        <v>0</v>
      </c>
      <c r="D1408" s="147">
        <v>107324</v>
      </c>
      <c r="E1408" s="147">
        <f>COUNTIF($B$4:B1408,B1408)</f>
        <v>5</v>
      </c>
      <c r="F1408" s="147">
        <v>1</v>
      </c>
      <c r="G1408" s="147">
        <v>168</v>
      </c>
      <c r="H1408" s="147">
        <v>334</v>
      </c>
      <c r="I1408" s="59" t="str">
        <f>IFERROR(VLOOKUP(D1408,ITEM!A:B,2,0)&amp;" X"&amp;F1408,"아이템값 없음")</f>
        <v>무인의 깃털장식 X1</v>
      </c>
      <c r="J1408" s="5" t="s">
        <v>260</v>
      </c>
      <c r="K1408" s="147" t="s">
        <v>745</v>
      </c>
    </row>
    <row r="1409" spans="1:11">
      <c r="A1409" s="147">
        <f>100000+B1409*ID규칙_보상_그룹_단위+C1409*ID규칙_요일_단위+COUNTIFS($B$4:B1409,B1409,$C$4:C1409,C1409)</f>
        <v>104306</v>
      </c>
      <c r="B1409" s="65">
        <v>43</v>
      </c>
      <c r="C1409" s="147">
        <v>0</v>
      </c>
      <c r="D1409" s="147">
        <v>108324</v>
      </c>
      <c r="E1409" s="147">
        <f>COUNTIF($B$4:B1409,B1409)</f>
        <v>6</v>
      </c>
      <c r="F1409" s="147">
        <v>1</v>
      </c>
      <c r="G1409" s="147">
        <v>168</v>
      </c>
      <c r="H1409" s="147">
        <v>334</v>
      </c>
      <c r="I1409" s="59" t="str">
        <f>IFERROR(VLOOKUP(D1409,ITEM!A:B,2,0)&amp;" X"&amp;F1409,"아이템값 없음")</f>
        <v>무인의 물시계 X1</v>
      </c>
      <c r="J1409" s="5" t="s">
        <v>260</v>
      </c>
      <c r="K1409" s="147" t="s">
        <v>745</v>
      </c>
    </row>
    <row r="1410" spans="1:11">
      <c r="A1410" s="147">
        <f>100000+B1410*ID규칙_보상_그룹_단위+C1410*ID규칙_요일_단위+COUNTIFS($B$4:B1410,B1410,$C$4:C1410,C1410)</f>
        <v>104307</v>
      </c>
      <c r="B1410" s="65">
        <v>43</v>
      </c>
      <c r="C1410" s="147">
        <v>0</v>
      </c>
      <c r="D1410" s="147">
        <v>109324</v>
      </c>
      <c r="E1410" s="147">
        <f>COUNTIF($B$4:B1410,B1410)</f>
        <v>7</v>
      </c>
      <c r="F1410" s="147">
        <v>1</v>
      </c>
      <c r="G1410" s="147">
        <v>168</v>
      </c>
      <c r="H1410" s="147">
        <v>334</v>
      </c>
      <c r="I1410" s="59" t="str">
        <f>IFERROR(VLOOKUP(D1410,ITEM!A:B,2,0)&amp;" X"&amp;F1410,"아이템값 없음")</f>
        <v>무인의 술잔 X1</v>
      </c>
      <c r="J1410" s="5" t="s">
        <v>260</v>
      </c>
      <c r="K1410" s="147" t="s">
        <v>745</v>
      </c>
    </row>
    <row r="1411" spans="1:11">
      <c r="A1411" s="147">
        <f>100000+B1411*ID규칙_보상_그룹_단위+C1411*ID규칙_요일_단위+COUNTIFS($B$4:B1411,B1411,$C$4:C1411,C1411)</f>
        <v>104308</v>
      </c>
      <c r="B1411" s="65">
        <v>43</v>
      </c>
      <c r="C1411" s="147">
        <v>0</v>
      </c>
      <c r="D1411" s="147">
        <v>110324</v>
      </c>
      <c r="E1411" s="147">
        <f>COUNTIF($B$4:B1411,B1411)</f>
        <v>8</v>
      </c>
      <c r="F1411" s="147">
        <v>1</v>
      </c>
      <c r="G1411" s="147">
        <v>168</v>
      </c>
      <c r="H1411" s="147">
        <v>334</v>
      </c>
      <c r="I1411" s="59" t="str">
        <f>IFERROR(VLOOKUP(D1411,ITEM!A:B,2,0)&amp;" X"&amp;F1411,"아이템값 없음")</f>
        <v>무인의 두건 X1</v>
      </c>
      <c r="J1411" s="5" t="s">
        <v>260</v>
      </c>
      <c r="K1411" s="147" t="s">
        <v>745</v>
      </c>
    </row>
    <row r="1412" spans="1:11">
      <c r="A1412" s="147">
        <f>100000+B1412*ID규칙_보상_그룹_단위+C1412*ID규칙_요일_단위+COUNTIFS($B$4:B1412,B1412,$C$4:C1412,C1412)</f>
        <v>104309</v>
      </c>
      <c r="B1412" s="65">
        <v>43</v>
      </c>
      <c r="C1412" s="147">
        <v>0</v>
      </c>
      <c r="D1412" s="147">
        <v>106425</v>
      </c>
      <c r="E1412" s="147">
        <f>COUNTIF($B$4:B1412,B1412)</f>
        <v>9</v>
      </c>
      <c r="F1412" s="147">
        <v>1</v>
      </c>
      <c r="G1412" s="147">
        <v>168</v>
      </c>
      <c r="H1412" s="147">
        <v>334</v>
      </c>
      <c r="I1412" s="59" t="str">
        <f>IFERROR(VLOOKUP(D1412,ITEM!A:B,2,0)&amp;" X"&amp;F1412,"아이템값 없음")</f>
        <v>무인의 붉은 꽃 X1</v>
      </c>
      <c r="J1412" s="5" t="s">
        <v>260</v>
      </c>
      <c r="K1412" s="147" t="s">
        <v>745</v>
      </c>
    </row>
    <row r="1413" spans="1:11">
      <c r="A1413" s="147">
        <f>100000+B1413*ID규칙_보상_그룹_단위+C1413*ID규칙_요일_단위+COUNTIFS($B$4:B1413,B1413,$C$4:C1413,C1413)</f>
        <v>104310</v>
      </c>
      <c r="B1413" s="65">
        <v>43</v>
      </c>
      <c r="C1413" s="147">
        <v>0</v>
      </c>
      <c r="D1413" s="147">
        <v>107425</v>
      </c>
      <c r="E1413" s="147">
        <f>COUNTIF($B$4:B1413,B1413)</f>
        <v>10</v>
      </c>
      <c r="F1413" s="147">
        <v>1</v>
      </c>
      <c r="G1413" s="147">
        <v>168</v>
      </c>
      <c r="H1413" s="147">
        <v>334</v>
      </c>
      <c r="I1413" s="59" t="str">
        <f>IFERROR(VLOOKUP(D1413,ITEM!A:B,2,0)&amp;" X"&amp;F1413,"아이템값 없음")</f>
        <v>무인의 깃털장식 X1</v>
      </c>
      <c r="J1413" s="5" t="s">
        <v>260</v>
      </c>
      <c r="K1413" s="147" t="s">
        <v>745</v>
      </c>
    </row>
    <row r="1414" spans="1:11">
      <c r="A1414" s="147">
        <f>100000+B1414*ID규칙_보상_그룹_단위+C1414*ID규칙_요일_단위+COUNTIFS($B$4:B1414,B1414,$C$4:C1414,C1414)</f>
        <v>104311</v>
      </c>
      <c r="B1414" s="65">
        <v>43</v>
      </c>
      <c r="C1414" s="147">
        <v>0</v>
      </c>
      <c r="D1414" s="147">
        <v>108425</v>
      </c>
      <c r="E1414" s="147">
        <f>COUNTIF($B$4:B1414,B1414)</f>
        <v>11</v>
      </c>
      <c r="F1414" s="147">
        <v>1</v>
      </c>
      <c r="G1414" s="147">
        <v>168</v>
      </c>
      <c r="H1414" s="147">
        <v>334</v>
      </c>
      <c r="I1414" s="59" t="str">
        <f>IFERROR(VLOOKUP(D1414,ITEM!A:B,2,0)&amp;" X"&amp;F1414,"아이템값 없음")</f>
        <v>무인의 물시계 X1</v>
      </c>
      <c r="J1414" s="5" t="s">
        <v>260</v>
      </c>
      <c r="K1414" s="147" t="s">
        <v>745</v>
      </c>
    </row>
    <row r="1415" spans="1:11">
      <c r="A1415" s="147">
        <f>100000+B1415*ID규칙_보상_그룹_단위+C1415*ID규칙_요일_단위+COUNTIFS($B$4:B1415,B1415,$C$4:C1415,C1415)</f>
        <v>104312</v>
      </c>
      <c r="B1415" s="65">
        <v>43</v>
      </c>
      <c r="C1415" s="147">
        <v>0</v>
      </c>
      <c r="D1415" s="147">
        <v>109425</v>
      </c>
      <c r="E1415" s="147">
        <f>COUNTIF($B$4:B1415,B1415)</f>
        <v>12</v>
      </c>
      <c r="F1415" s="147">
        <v>1</v>
      </c>
      <c r="G1415" s="147">
        <v>168</v>
      </c>
      <c r="H1415" s="147">
        <v>334</v>
      </c>
      <c r="I1415" s="59" t="str">
        <f>IFERROR(VLOOKUP(D1415,ITEM!A:B,2,0)&amp;" X"&amp;F1415,"아이템값 없음")</f>
        <v>무인의 술잔 X1</v>
      </c>
      <c r="J1415" s="5" t="s">
        <v>260</v>
      </c>
      <c r="K1415" s="147" t="s">
        <v>745</v>
      </c>
    </row>
    <row r="1416" spans="1:11">
      <c r="A1416" s="147">
        <f>100000+B1416*ID규칙_보상_그룹_단위+C1416*ID규칙_요일_단위+COUNTIFS($B$4:B1416,B1416,$C$4:C1416,C1416)</f>
        <v>104313</v>
      </c>
      <c r="B1416" s="65">
        <v>43</v>
      </c>
      <c r="C1416" s="147">
        <v>0</v>
      </c>
      <c r="D1416" s="147">
        <v>110425</v>
      </c>
      <c r="E1416" s="147">
        <f>COUNTIF($B$4:B1416,B1416)</f>
        <v>13</v>
      </c>
      <c r="F1416" s="147">
        <v>1</v>
      </c>
      <c r="G1416" s="147">
        <v>168</v>
      </c>
      <c r="H1416" s="147">
        <v>334</v>
      </c>
      <c r="I1416" s="59" t="str">
        <f>IFERROR(VLOOKUP(D1416,ITEM!A:B,2,0)&amp;" X"&amp;F1416,"아이템값 없음")</f>
        <v>무인의 두건 X1</v>
      </c>
      <c r="J1416" s="5" t="s">
        <v>260</v>
      </c>
      <c r="K1416" s="147" t="s">
        <v>745</v>
      </c>
    </row>
    <row r="1417" spans="1:11">
      <c r="A1417" s="147">
        <f>100000+B1417*ID규칙_보상_그룹_단위+C1417*ID규칙_요일_단위+COUNTIFS($B$4:B1417,B1417,$C$4:C1417,C1417)</f>
        <v>104314</v>
      </c>
      <c r="B1417" s="65">
        <v>43</v>
      </c>
      <c r="C1417" s="147">
        <v>0</v>
      </c>
      <c r="D1417" s="147">
        <v>106326</v>
      </c>
      <c r="E1417" s="147">
        <f>COUNTIF($B$4:B1417,B1417)</f>
        <v>14</v>
      </c>
      <c r="F1417" s="147">
        <v>1</v>
      </c>
      <c r="G1417" s="147">
        <v>168</v>
      </c>
      <c r="H1417" s="147">
        <v>333</v>
      </c>
      <c r="I1417" s="59" t="str">
        <f>IFERROR(VLOOKUP(D1417,ITEM!A:B,2,0)&amp;" X"&amp;F1417,"아이템값 없음")</f>
        <v>노름꾼의 브로치 X1</v>
      </c>
      <c r="J1417" s="5" t="s">
        <v>260</v>
      </c>
      <c r="K1417" s="147" t="s">
        <v>745</v>
      </c>
    </row>
    <row r="1418" spans="1:11">
      <c r="A1418" s="147">
        <f>100000+B1418*ID규칙_보상_그룹_단위+C1418*ID규칙_요일_단위+COUNTIFS($B$4:B1418,B1418,$C$4:C1418,C1418)</f>
        <v>104315</v>
      </c>
      <c r="B1418" s="65">
        <v>43</v>
      </c>
      <c r="C1418" s="147">
        <v>0</v>
      </c>
      <c r="D1418" s="147">
        <v>107326</v>
      </c>
      <c r="E1418" s="147">
        <f>COUNTIF($B$4:B1418,B1418)</f>
        <v>15</v>
      </c>
      <c r="F1418" s="147">
        <v>1</v>
      </c>
      <c r="G1418" s="147">
        <v>168</v>
      </c>
      <c r="H1418" s="147">
        <v>333</v>
      </c>
      <c r="I1418" s="59" t="str">
        <f>IFERROR(VLOOKUP(D1418,ITEM!A:B,2,0)&amp;" X"&amp;F1418,"아이템값 없음")</f>
        <v>노름꾼의 깃털장식 X1</v>
      </c>
      <c r="J1418" s="5" t="s">
        <v>260</v>
      </c>
      <c r="K1418" s="147" t="s">
        <v>745</v>
      </c>
    </row>
    <row r="1419" spans="1:11">
      <c r="A1419" s="147">
        <f>100000+B1419*ID규칙_보상_그룹_단위+C1419*ID규칙_요일_단위+COUNTIFS($B$4:B1419,B1419,$C$4:C1419,C1419)</f>
        <v>104316</v>
      </c>
      <c r="B1419" s="65">
        <v>43</v>
      </c>
      <c r="C1419" s="147">
        <v>0</v>
      </c>
      <c r="D1419" s="147">
        <v>108326</v>
      </c>
      <c r="E1419" s="147">
        <f>COUNTIF($B$4:B1419,B1419)</f>
        <v>16</v>
      </c>
      <c r="F1419" s="147">
        <v>1</v>
      </c>
      <c r="G1419" s="147">
        <v>168</v>
      </c>
      <c r="H1419" s="147">
        <v>333</v>
      </c>
      <c r="I1419" s="59" t="str">
        <f>IFERROR(VLOOKUP(D1419,ITEM!A:B,2,0)&amp;" X"&amp;F1419,"아이템값 없음")</f>
        <v>노름꾼의 회중시계 X1</v>
      </c>
      <c r="J1419" s="5" t="s">
        <v>260</v>
      </c>
      <c r="K1419" s="147" t="s">
        <v>745</v>
      </c>
    </row>
    <row r="1420" spans="1:11">
      <c r="A1420" s="147">
        <f>100000+B1420*ID규칙_보상_그룹_단위+C1420*ID규칙_요일_단위+COUNTIFS($B$4:B1420,B1420,$C$4:C1420,C1420)</f>
        <v>104317</v>
      </c>
      <c r="B1420" s="65">
        <v>43</v>
      </c>
      <c r="C1420" s="147">
        <v>0</v>
      </c>
      <c r="D1420" s="147">
        <v>109326</v>
      </c>
      <c r="E1420" s="147">
        <f>COUNTIF($B$4:B1420,B1420)</f>
        <v>17</v>
      </c>
      <c r="F1420" s="147">
        <v>1</v>
      </c>
      <c r="G1420" s="147">
        <v>168</v>
      </c>
      <c r="H1420" s="147">
        <v>333</v>
      </c>
      <c r="I1420" s="59" t="str">
        <f>IFERROR(VLOOKUP(D1420,ITEM!A:B,2,0)&amp;" X"&amp;F1420,"아이템값 없음")</f>
        <v>노름꾼의 주사위 X1</v>
      </c>
      <c r="J1420" s="5" t="s">
        <v>260</v>
      </c>
      <c r="K1420" s="147" t="s">
        <v>745</v>
      </c>
    </row>
    <row r="1421" spans="1:11">
      <c r="A1421" s="147">
        <f>100000+B1421*ID규칙_보상_그룹_단위+C1421*ID규칙_요일_단위+COUNTIFS($B$4:B1421,B1421,$C$4:C1421,C1421)</f>
        <v>104318</v>
      </c>
      <c r="B1421" s="65">
        <v>43</v>
      </c>
      <c r="C1421" s="147">
        <v>0</v>
      </c>
      <c r="D1421" s="147">
        <v>110326</v>
      </c>
      <c r="E1421" s="147">
        <f>COUNTIF($B$4:B1421,B1421)</f>
        <v>18</v>
      </c>
      <c r="F1421" s="147">
        <v>1</v>
      </c>
      <c r="G1421" s="147">
        <v>168</v>
      </c>
      <c r="H1421" s="147">
        <v>333</v>
      </c>
      <c r="I1421" s="59" t="str">
        <f>IFERROR(VLOOKUP(D1421,ITEM!A:B,2,0)&amp;" X"&amp;F1421,"아이템값 없음")</f>
        <v>노름꾼의 귀걸이 X1</v>
      </c>
      <c r="J1421" s="5" t="s">
        <v>260</v>
      </c>
      <c r="K1421" s="147" t="s">
        <v>745</v>
      </c>
    </row>
    <row r="1422" spans="1:11">
      <c r="A1422" s="147">
        <f>100000+B1422*ID규칙_보상_그룹_단위+C1422*ID규칙_요일_단위+COUNTIFS($B$4:B1422,B1422,$C$4:C1422,C1422)</f>
        <v>104319</v>
      </c>
      <c r="B1422" s="65">
        <v>43</v>
      </c>
      <c r="C1422" s="147">
        <v>0</v>
      </c>
      <c r="D1422" s="147">
        <v>106427</v>
      </c>
      <c r="E1422" s="147">
        <f>COUNTIF($B$4:B1422,B1422)</f>
        <v>19</v>
      </c>
      <c r="F1422" s="147">
        <v>1</v>
      </c>
      <c r="G1422" s="147">
        <v>168</v>
      </c>
      <c r="H1422" s="147">
        <v>333</v>
      </c>
      <c r="I1422" s="59" t="str">
        <f>IFERROR(VLOOKUP(D1422,ITEM!A:B,2,0)&amp;" X"&amp;F1422,"아이템값 없음")</f>
        <v>노름꾼의 브로치 X1</v>
      </c>
      <c r="J1422" s="5" t="s">
        <v>260</v>
      </c>
      <c r="K1422" s="147" t="s">
        <v>745</v>
      </c>
    </row>
    <row r="1423" spans="1:11">
      <c r="A1423" s="147">
        <f>100000+B1423*ID규칙_보상_그룹_단위+C1423*ID규칙_요일_단위+COUNTIFS($B$4:B1423,B1423,$C$4:C1423,C1423)</f>
        <v>104320</v>
      </c>
      <c r="B1423" s="65">
        <v>43</v>
      </c>
      <c r="C1423" s="147">
        <v>0</v>
      </c>
      <c r="D1423" s="147">
        <v>107427</v>
      </c>
      <c r="E1423" s="147">
        <f>COUNTIF($B$4:B1423,B1423)</f>
        <v>20</v>
      </c>
      <c r="F1423" s="147">
        <v>1</v>
      </c>
      <c r="G1423" s="147">
        <v>168</v>
      </c>
      <c r="H1423" s="147">
        <v>333</v>
      </c>
      <c r="I1423" s="59" t="str">
        <f>IFERROR(VLOOKUP(D1423,ITEM!A:B,2,0)&amp;" X"&amp;F1423,"아이템값 없음")</f>
        <v>노름꾼의 깃털장식 X1</v>
      </c>
      <c r="J1423" s="5" t="s">
        <v>260</v>
      </c>
      <c r="K1423" s="147" t="s">
        <v>745</v>
      </c>
    </row>
    <row r="1424" spans="1:11">
      <c r="A1424" s="147">
        <f>100000+B1424*ID규칙_보상_그룹_단위+C1424*ID규칙_요일_단위+COUNTIFS($B$4:B1424,B1424,$C$4:C1424,C1424)</f>
        <v>104321</v>
      </c>
      <c r="B1424" s="65">
        <v>43</v>
      </c>
      <c r="C1424" s="147">
        <v>0</v>
      </c>
      <c r="D1424" s="147">
        <v>108427</v>
      </c>
      <c r="E1424" s="147">
        <f>COUNTIF($B$4:B1424,B1424)</f>
        <v>21</v>
      </c>
      <c r="F1424" s="147">
        <v>1</v>
      </c>
      <c r="G1424" s="147">
        <v>168</v>
      </c>
      <c r="H1424" s="147">
        <v>333</v>
      </c>
      <c r="I1424" s="59" t="str">
        <f>IFERROR(VLOOKUP(D1424,ITEM!A:B,2,0)&amp;" X"&amp;F1424,"아이템값 없음")</f>
        <v>노름꾼의 회중시계 X1</v>
      </c>
      <c r="J1424" s="5" t="s">
        <v>260</v>
      </c>
      <c r="K1424" s="147" t="s">
        <v>745</v>
      </c>
    </row>
    <row r="1425" spans="1:11">
      <c r="A1425" s="147">
        <f>100000+B1425*ID규칙_보상_그룹_단위+C1425*ID규칙_요일_단위+COUNTIFS($B$4:B1425,B1425,$C$4:C1425,C1425)</f>
        <v>104322</v>
      </c>
      <c r="B1425" s="65">
        <v>43</v>
      </c>
      <c r="C1425" s="147">
        <v>0</v>
      </c>
      <c r="D1425" s="147">
        <v>109427</v>
      </c>
      <c r="E1425" s="147">
        <f>COUNTIF($B$4:B1425,B1425)</f>
        <v>22</v>
      </c>
      <c r="F1425" s="147">
        <v>1</v>
      </c>
      <c r="G1425" s="147">
        <v>168</v>
      </c>
      <c r="H1425" s="147">
        <v>333</v>
      </c>
      <c r="I1425" s="59" t="str">
        <f>IFERROR(VLOOKUP(D1425,ITEM!A:B,2,0)&amp;" X"&amp;F1425,"아이템값 없음")</f>
        <v>노름꾼의 주사위 X1</v>
      </c>
      <c r="J1425" s="5" t="s">
        <v>260</v>
      </c>
      <c r="K1425" s="147" t="s">
        <v>745</v>
      </c>
    </row>
    <row r="1426" spans="1:11">
      <c r="A1426" s="147">
        <f>100000+B1426*ID규칙_보상_그룹_단위+C1426*ID규칙_요일_단위+COUNTIFS($B$4:B1426,B1426,$C$4:C1426,C1426)</f>
        <v>104323</v>
      </c>
      <c r="B1426" s="65">
        <v>43</v>
      </c>
      <c r="C1426" s="147">
        <v>0</v>
      </c>
      <c r="D1426" s="147">
        <v>110427</v>
      </c>
      <c r="E1426" s="147">
        <f>COUNTIF($B$4:B1426,B1426)</f>
        <v>23</v>
      </c>
      <c r="F1426" s="147">
        <v>1</v>
      </c>
      <c r="G1426" s="147">
        <v>168</v>
      </c>
      <c r="H1426" s="147">
        <v>333</v>
      </c>
      <c r="I1426" s="59" t="str">
        <f>IFERROR(VLOOKUP(D1426,ITEM!A:B,2,0)&amp;" X"&amp;F1426,"아이템값 없음")</f>
        <v>노름꾼의 귀걸이 X1</v>
      </c>
      <c r="J1426" s="5" t="s">
        <v>260</v>
      </c>
      <c r="K1426" s="147" t="s">
        <v>745</v>
      </c>
    </row>
    <row r="1427" spans="1:11">
      <c r="A1427" s="147">
        <f>100000+B1427*ID규칙_보상_그룹_단위+C1427*ID규칙_요일_단위+COUNTIFS($B$4:B1427,B1427,$C$4:C1427,C1427)</f>
        <v>104324</v>
      </c>
      <c r="B1427" s="65">
        <v>43</v>
      </c>
      <c r="C1427" s="147">
        <v>0</v>
      </c>
      <c r="D1427" s="147">
        <v>106470</v>
      </c>
      <c r="E1427" s="147">
        <f>COUNTIF($B$4:B1427,B1427)</f>
        <v>24</v>
      </c>
      <c r="F1427" s="147">
        <v>1</v>
      </c>
      <c r="G1427" s="147">
        <v>168</v>
      </c>
      <c r="H1427" s="147">
        <v>333</v>
      </c>
      <c r="I1427" s="59" t="str">
        <f>IFERROR(VLOOKUP(D1427,ITEM!A:B,2,0)&amp;" X"&amp;F1427,"아이템값 없음")</f>
        <v>생령의 꽃 X1</v>
      </c>
      <c r="J1427" s="5" t="s">
        <v>260</v>
      </c>
      <c r="K1427" s="147" t="s">
        <v>745</v>
      </c>
    </row>
    <row r="1428" spans="1:11">
      <c r="A1428" s="147">
        <f>100000+B1428*ID규칙_보상_그룹_단위+C1428*ID규칙_요일_단위+COUNTIFS($B$4:B1428,B1428,$C$4:C1428,C1428)</f>
        <v>104325</v>
      </c>
      <c r="B1428" s="65">
        <v>43</v>
      </c>
      <c r="C1428" s="147">
        <v>0</v>
      </c>
      <c r="D1428" s="147">
        <v>107470</v>
      </c>
      <c r="E1428" s="147">
        <f>COUNTIF($B$4:B1428,B1428)</f>
        <v>25</v>
      </c>
      <c r="F1428" s="147">
        <v>1</v>
      </c>
      <c r="G1428" s="147">
        <v>168</v>
      </c>
      <c r="H1428" s="147">
        <v>333</v>
      </c>
      <c r="I1428" s="59" t="str">
        <f>IFERROR(VLOOKUP(D1428,ITEM!A:B,2,0)&amp;" X"&amp;F1428,"아이템값 없음")</f>
        <v>숨겨진 빛의 깃털 X1</v>
      </c>
      <c r="J1428" s="5" t="s">
        <v>260</v>
      </c>
      <c r="K1428" s="147" t="s">
        <v>745</v>
      </c>
    </row>
    <row r="1429" spans="1:11">
      <c r="A1429" s="147">
        <f>100000+B1429*ID규칙_보상_그룹_단위+C1429*ID규칙_요일_단위+COUNTIFS($B$4:B1429,B1429,$C$4:C1429,C1429)</f>
        <v>104326</v>
      </c>
      <c r="B1429" s="65">
        <v>43</v>
      </c>
      <c r="C1429" s="147">
        <v>0</v>
      </c>
      <c r="D1429" s="147">
        <v>108470</v>
      </c>
      <c r="E1429" s="147">
        <f>COUNTIF($B$4:B1429,B1429)</f>
        <v>26</v>
      </c>
      <c r="F1429" s="147">
        <v>1</v>
      </c>
      <c r="G1429" s="147">
        <v>168</v>
      </c>
      <c r="H1429" s="147">
        <v>333</v>
      </c>
      <c r="I1429" s="59" t="str">
        <f>IFERROR(VLOOKUP(D1429,ITEM!A:B,2,0)&amp;" X"&amp;F1429,"아이템값 없음")</f>
        <v>태양의 유물 X1</v>
      </c>
      <c r="J1429" s="5" t="s">
        <v>260</v>
      </c>
      <c r="K1429" s="147" t="s">
        <v>745</v>
      </c>
    </row>
    <row r="1430" spans="1:11">
      <c r="A1430" s="147">
        <f>100000+B1430*ID규칙_보상_그룹_단위+C1430*ID규칙_요일_단위+COUNTIFS($B$4:B1430,B1430,$C$4:C1430,C1430)</f>
        <v>104327</v>
      </c>
      <c r="B1430" s="65">
        <v>43</v>
      </c>
      <c r="C1430" s="147">
        <v>0</v>
      </c>
      <c r="D1430" s="147">
        <v>109470</v>
      </c>
      <c r="E1430" s="147">
        <f>COUNTIF($B$4:B1430,B1430)</f>
        <v>27</v>
      </c>
      <c r="F1430" s="147">
        <v>1</v>
      </c>
      <c r="G1430" s="147">
        <v>168</v>
      </c>
      <c r="H1430" s="147">
        <v>333</v>
      </c>
      <c r="I1430" s="59" t="str">
        <f>IFERROR(VLOOKUP(D1430,ITEM!A:B,2,0)&amp;" X"&amp;F1430,"아이템값 없음")</f>
        <v>계약의 순간 X1</v>
      </c>
      <c r="J1430" s="5" t="s">
        <v>260</v>
      </c>
      <c r="K1430" s="147" t="s">
        <v>745</v>
      </c>
    </row>
    <row r="1431" spans="1:11">
      <c r="A1431" s="147">
        <f>100000+B1431*ID규칙_보상_그룹_단위+C1431*ID규칙_요일_단위+COUNTIFS($B$4:B1431,B1431,$C$4:C1431,C1431)</f>
        <v>104328</v>
      </c>
      <c r="B1431" s="65">
        <v>43</v>
      </c>
      <c r="C1431" s="147">
        <v>0</v>
      </c>
      <c r="D1431" s="147">
        <v>110478</v>
      </c>
      <c r="E1431" s="147">
        <f>COUNTIF($B$4:B1431,B1431)</f>
        <v>28</v>
      </c>
      <c r="F1431" s="147">
        <v>1</v>
      </c>
      <c r="G1431" s="147">
        <v>168</v>
      </c>
      <c r="H1431" s="147">
        <v>333</v>
      </c>
      <c r="I1431" s="59" t="str">
        <f>IFERROR(VLOOKUP(D1431,ITEM!A:B,2,0)&amp;" X"&amp;F1431,"아이템값 없음")</f>
        <v>번개의 자태 X1</v>
      </c>
      <c r="J1431" s="5" t="s">
        <v>260</v>
      </c>
      <c r="K1431" s="147" t="s">
        <v>745</v>
      </c>
    </row>
    <row r="1432" spans="1:11">
      <c r="A1432" s="147">
        <f>100000+B1432*ID규칙_보상_그룹_단위+C1432*ID규칙_요일_단위+COUNTIFS($B$4:B1432,B1432,$C$4:C1432,C1432)</f>
        <v>104329</v>
      </c>
      <c r="B1432" s="65">
        <v>43</v>
      </c>
      <c r="C1432" s="147">
        <v>0</v>
      </c>
      <c r="D1432" s="147">
        <v>106472</v>
      </c>
      <c r="E1432" s="147">
        <f>COUNTIF($B$4:B1432,B1432)</f>
        <v>29</v>
      </c>
      <c r="F1432" s="147">
        <v>1</v>
      </c>
      <c r="G1432" s="147">
        <v>168</v>
      </c>
      <c r="H1432" s="147">
        <v>333</v>
      </c>
      <c r="I1432" s="59" t="str">
        <f>IFERROR(VLOOKUP(D1432,ITEM!A:B,2,0)&amp;" X"&amp;F1432,"아이템값 없음")</f>
        <v>혼향의 꽃 X1</v>
      </c>
      <c r="J1432" s="5" t="s">
        <v>260</v>
      </c>
      <c r="K1432" s="147" t="s">
        <v>745</v>
      </c>
    </row>
    <row r="1433" spans="1:11">
      <c r="A1433" s="147">
        <f>100000+B1433*ID규칙_보상_그룹_단위+C1433*ID규칙_요일_단위+COUNTIFS($B$4:B1433,B1433,$C$4:C1433,C1433)</f>
        <v>104330</v>
      </c>
      <c r="B1433" s="65">
        <v>43</v>
      </c>
      <c r="C1433" s="147">
        <v>0</v>
      </c>
      <c r="D1433" s="147">
        <v>107472</v>
      </c>
      <c r="E1433" s="147">
        <f>COUNTIF($B$4:B1433,B1433)</f>
        <v>30</v>
      </c>
      <c r="F1433" s="147">
        <v>1</v>
      </c>
      <c r="G1433" s="147">
        <v>168</v>
      </c>
      <c r="H1433" s="147">
        <v>333</v>
      </c>
      <c r="I1433" s="59" t="str">
        <f>IFERROR(VLOOKUP(D1433,ITEM!A:B,2,0)&amp;" X"&amp;F1433,"아이템값 없음")</f>
        <v>옥의 잎 X1</v>
      </c>
      <c r="J1433" s="5" t="s">
        <v>260</v>
      </c>
      <c r="K1433" s="147" t="s">
        <v>745</v>
      </c>
    </row>
    <row r="1434" spans="1:11">
      <c r="A1434" s="147">
        <f>100000+B1434*ID규칙_보상_그룹_단위+C1434*ID규칙_요일_단위+COUNTIFS($B$4:B1434,B1434,$C$4:C1434,C1434)</f>
        <v>104331</v>
      </c>
      <c r="B1434" s="65">
        <v>43</v>
      </c>
      <c r="C1434" s="147">
        <v>0</v>
      </c>
      <c r="D1434" s="147">
        <v>108472</v>
      </c>
      <c r="E1434" s="147">
        <f>COUNTIF($B$4:B1434,B1434)</f>
        <v>31</v>
      </c>
      <c r="F1434" s="147">
        <v>1</v>
      </c>
      <c r="G1434" s="147">
        <v>168</v>
      </c>
      <c r="H1434" s="147">
        <v>333</v>
      </c>
      <c r="I1434" s="59" t="str">
        <f>IFERROR(VLOOKUP(D1434,ITEM!A:B,2,0)&amp;" X"&amp;F1434,"아이템값 없음")</f>
        <v>축사의 증명 X1</v>
      </c>
      <c r="J1434" s="5" t="s">
        <v>260</v>
      </c>
      <c r="K1434" s="147" t="s">
        <v>745</v>
      </c>
    </row>
    <row r="1435" spans="1:11">
      <c r="A1435" s="147">
        <f>100000+B1435*ID규칙_보상_그룹_단위+C1435*ID규칙_요일_단위+COUNTIFS($B$4:B1435,B1435,$C$4:C1435,C1435)</f>
        <v>104332</v>
      </c>
      <c r="B1435" s="65">
        <v>43</v>
      </c>
      <c r="C1435" s="147">
        <v>0</v>
      </c>
      <c r="D1435" s="147">
        <v>109472</v>
      </c>
      <c r="E1435" s="147">
        <f>COUNTIF($B$4:B1435,B1435)</f>
        <v>32</v>
      </c>
      <c r="F1435" s="147">
        <v>1</v>
      </c>
      <c r="G1435" s="147">
        <v>168</v>
      </c>
      <c r="H1435" s="147">
        <v>333</v>
      </c>
      <c r="I1435" s="59" t="str">
        <f>IFERROR(VLOOKUP(D1435,ITEM!A:B,2,0)&amp;" X"&amp;F1435,"아이템값 없음")</f>
        <v>샘물의 찻잔 X1</v>
      </c>
      <c r="J1435" s="5" t="s">
        <v>260</v>
      </c>
      <c r="K1435" s="147" t="s">
        <v>745</v>
      </c>
    </row>
    <row r="1436" spans="1:11">
      <c r="A1436" s="147">
        <f>100000+B1436*ID규칙_보상_그룹_단위+C1436*ID규칙_요일_단위+COUNTIFS($B$4:B1436,B1436,$C$4:C1436,C1436)</f>
        <v>104333</v>
      </c>
      <c r="B1436" s="65">
        <v>43</v>
      </c>
      <c r="C1436" s="147">
        <v>0</v>
      </c>
      <c r="D1436" s="147">
        <v>110480</v>
      </c>
      <c r="E1436" s="147">
        <f>COUNTIF($B$4:B1436,B1436)</f>
        <v>33</v>
      </c>
      <c r="F1436" s="147">
        <v>1</v>
      </c>
      <c r="G1436" s="147">
        <v>168</v>
      </c>
      <c r="H1436" s="147">
        <v>333</v>
      </c>
      <c r="I1436" s="59" t="str">
        <f>IFERROR(VLOOKUP(D1436,ITEM!A:B,2,0)&amp;" X"&amp;F1436,"아이템값 없음")</f>
        <v>추억의 보옥 X1</v>
      </c>
      <c r="J1436" s="5" t="s">
        <v>260</v>
      </c>
      <c r="K1436" s="147" t="s">
        <v>745</v>
      </c>
    </row>
    <row r="1437" spans="1:11">
      <c r="A1437" s="147">
        <f>100000+B1437*ID규칙_보상_그룹_단위+C1437*ID규칙_요일_단위+COUNTIFS($B$4:B1437,B1437,$C$4:C1437,C1437)</f>
        <v>104401</v>
      </c>
      <c r="B1437" s="65">
        <v>44</v>
      </c>
      <c r="C1437" s="147">
        <v>0</v>
      </c>
      <c r="D1437" s="147">
        <v>103301</v>
      </c>
      <c r="E1437" s="147">
        <f>COUNTIF($B$4:B1437,B1437)</f>
        <v>1</v>
      </c>
      <c r="F1437" s="147">
        <v>100</v>
      </c>
      <c r="G1437" s="147">
        <v>169</v>
      </c>
      <c r="H1437" s="147">
        <v>10000</v>
      </c>
      <c r="I1437" s="59" t="str">
        <f>IFERROR(VLOOKUP(D1437,ITEM!A:B,2,0)&amp;" X"&amp;F1437,"아이템값 없음")</f>
        <v>모라 X100</v>
      </c>
      <c r="J1437" s="5" t="s">
        <v>261</v>
      </c>
      <c r="K1437" s="147" t="s">
        <v>745</v>
      </c>
    </row>
    <row r="1438" spans="1:11">
      <c r="A1438" s="147">
        <f>100000+B1438*ID규칙_보상_그룹_단위+C1438*ID규칙_요일_단위+COUNTIFS($B$4:B1438,B1438,$C$4:C1438,C1438)</f>
        <v>104402</v>
      </c>
      <c r="B1438" s="65">
        <v>44</v>
      </c>
      <c r="C1438" s="147">
        <v>0</v>
      </c>
      <c r="D1438" s="147">
        <v>102301</v>
      </c>
      <c r="E1438" s="147">
        <f>COUNTIF($B$4:B1438,B1438)</f>
        <v>2</v>
      </c>
      <c r="F1438" s="147">
        <v>2200</v>
      </c>
      <c r="G1438" s="147">
        <v>170</v>
      </c>
      <c r="H1438" s="147">
        <v>10000</v>
      </c>
      <c r="I1438" s="59" t="str">
        <f>IFERROR(VLOOKUP(D1438,ITEM!A:B,2,0)&amp;" X"&amp;F1438,"아이템값 없음")</f>
        <v>모험 경력 X2200</v>
      </c>
      <c r="J1438" s="5" t="s">
        <v>261</v>
      </c>
      <c r="K1438" s="147" t="s">
        <v>745</v>
      </c>
    </row>
    <row r="1439" spans="1:11">
      <c r="A1439" s="147">
        <f>100000+B1439*ID규칙_보상_그룹_단위+C1439*ID규칙_요일_단위+COUNTIFS($B$4:B1439,B1439,$C$4:C1439,C1439)</f>
        <v>104403</v>
      </c>
      <c r="B1439" s="65">
        <v>44</v>
      </c>
      <c r="C1439" s="147">
        <v>0</v>
      </c>
      <c r="D1439" s="147">
        <v>105301</v>
      </c>
      <c r="E1439" s="147">
        <f>COUNTIF($B$4:B1439,B1439)</f>
        <v>3</v>
      </c>
      <c r="F1439" s="147">
        <v>20</v>
      </c>
      <c r="G1439" s="147">
        <v>171</v>
      </c>
      <c r="H1439" s="147">
        <v>10000</v>
      </c>
      <c r="I1439" s="59" t="str">
        <f>IFERROR(VLOOKUP(D1439,ITEM!A:B,2,0)&amp;" X"&amp;F1439,"아이템값 없음")</f>
        <v>호감도 경험치 X20</v>
      </c>
      <c r="J1439" s="5" t="s">
        <v>261</v>
      </c>
      <c r="K1439" s="147" t="s">
        <v>745</v>
      </c>
    </row>
    <row r="1440" spans="1:11">
      <c r="A1440" s="147">
        <f>100000+B1440*ID규칙_보상_그룹_단위+C1440*ID규칙_요일_단위+COUNTIFS($B$4:B1440,B1440,$C$4:C1440,C1440)</f>
        <v>104404</v>
      </c>
      <c r="B1440" s="65">
        <v>44</v>
      </c>
      <c r="C1440" s="147">
        <v>0</v>
      </c>
      <c r="D1440" s="147">
        <v>106324</v>
      </c>
      <c r="E1440" s="147">
        <f>COUNTIF($B$4:B1440,B1440)</f>
        <v>4</v>
      </c>
      <c r="F1440" s="147">
        <v>1</v>
      </c>
      <c r="G1440" s="147">
        <v>172</v>
      </c>
      <c r="H1440" s="147">
        <v>250</v>
      </c>
      <c r="I1440" s="59" t="str">
        <f>IFERROR(VLOOKUP(D1440,ITEM!A:B,2,0)&amp;" X"&amp;F1440,"아이템값 없음")</f>
        <v>무인의 붉은 꽃 X1</v>
      </c>
      <c r="J1440" s="5" t="s">
        <v>261</v>
      </c>
      <c r="K1440" s="147" t="s">
        <v>745</v>
      </c>
    </row>
    <row r="1441" spans="1:11">
      <c r="A1441" s="147">
        <f>100000+B1441*ID규칙_보상_그룹_단위+C1441*ID규칙_요일_단위+COUNTIFS($B$4:B1441,B1441,$C$4:C1441,C1441)</f>
        <v>104405</v>
      </c>
      <c r="B1441" s="65">
        <v>44</v>
      </c>
      <c r="C1441" s="147">
        <v>0</v>
      </c>
      <c r="D1441" s="147">
        <v>107324</v>
      </c>
      <c r="E1441" s="147">
        <f>COUNTIF($B$4:B1441,B1441)</f>
        <v>5</v>
      </c>
      <c r="F1441" s="147">
        <v>1</v>
      </c>
      <c r="G1441" s="147">
        <v>172</v>
      </c>
      <c r="H1441" s="147">
        <v>250</v>
      </c>
      <c r="I1441" s="59" t="str">
        <f>IFERROR(VLOOKUP(D1441,ITEM!A:B,2,0)&amp;" X"&amp;F1441,"아이템값 없음")</f>
        <v>무인의 깃털장식 X1</v>
      </c>
      <c r="J1441" s="5" t="s">
        <v>261</v>
      </c>
      <c r="K1441" s="147" t="s">
        <v>745</v>
      </c>
    </row>
    <row r="1442" spans="1:11">
      <c r="A1442" s="147">
        <f>100000+B1442*ID규칙_보상_그룹_단위+C1442*ID규칙_요일_단위+COUNTIFS($B$4:B1442,B1442,$C$4:C1442,C1442)</f>
        <v>104406</v>
      </c>
      <c r="B1442" s="65">
        <v>44</v>
      </c>
      <c r="C1442" s="147">
        <v>0</v>
      </c>
      <c r="D1442" s="147">
        <v>108324</v>
      </c>
      <c r="E1442" s="147">
        <f>COUNTIF($B$4:B1442,B1442)</f>
        <v>6</v>
      </c>
      <c r="F1442" s="147">
        <v>1</v>
      </c>
      <c r="G1442" s="147">
        <v>172</v>
      </c>
      <c r="H1442" s="147">
        <v>250</v>
      </c>
      <c r="I1442" s="59" t="str">
        <f>IFERROR(VLOOKUP(D1442,ITEM!A:B,2,0)&amp;" X"&amp;F1442,"아이템값 없음")</f>
        <v>무인의 물시계 X1</v>
      </c>
      <c r="J1442" s="5" t="s">
        <v>261</v>
      </c>
      <c r="K1442" s="147" t="s">
        <v>745</v>
      </c>
    </row>
    <row r="1443" spans="1:11">
      <c r="A1443" s="147">
        <f>100000+B1443*ID규칙_보상_그룹_단위+C1443*ID규칙_요일_단위+COUNTIFS($B$4:B1443,B1443,$C$4:C1443,C1443)</f>
        <v>104407</v>
      </c>
      <c r="B1443" s="65">
        <v>44</v>
      </c>
      <c r="C1443" s="147">
        <v>0</v>
      </c>
      <c r="D1443" s="147">
        <v>109324</v>
      </c>
      <c r="E1443" s="147">
        <f>COUNTIF($B$4:B1443,B1443)</f>
        <v>7</v>
      </c>
      <c r="F1443" s="147">
        <v>1</v>
      </c>
      <c r="G1443" s="147">
        <v>172</v>
      </c>
      <c r="H1443" s="147">
        <v>250</v>
      </c>
      <c r="I1443" s="59" t="str">
        <f>IFERROR(VLOOKUP(D1443,ITEM!A:B,2,0)&amp;" X"&amp;F1443,"아이템값 없음")</f>
        <v>무인의 술잔 X1</v>
      </c>
      <c r="J1443" s="5" t="s">
        <v>261</v>
      </c>
      <c r="K1443" s="147" t="s">
        <v>745</v>
      </c>
    </row>
    <row r="1444" spans="1:11">
      <c r="A1444" s="147">
        <f>100000+B1444*ID규칙_보상_그룹_단위+C1444*ID규칙_요일_단위+COUNTIFS($B$4:B1444,B1444,$C$4:C1444,C1444)</f>
        <v>104408</v>
      </c>
      <c r="B1444" s="65">
        <v>44</v>
      </c>
      <c r="C1444" s="147">
        <v>0</v>
      </c>
      <c r="D1444" s="147">
        <v>110324</v>
      </c>
      <c r="E1444" s="147">
        <f>COUNTIF($B$4:B1444,B1444)</f>
        <v>8</v>
      </c>
      <c r="F1444" s="147">
        <v>1</v>
      </c>
      <c r="G1444" s="147">
        <v>172</v>
      </c>
      <c r="H1444" s="147">
        <v>250</v>
      </c>
      <c r="I1444" s="59" t="str">
        <f>IFERROR(VLOOKUP(D1444,ITEM!A:B,2,0)&amp;" X"&amp;F1444,"아이템값 없음")</f>
        <v>무인의 두건 X1</v>
      </c>
      <c r="J1444" s="5" t="s">
        <v>261</v>
      </c>
      <c r="K1444" s="147" t="s">
        <v>745</v>
      </c>
    </row>
    <row r="1445" spans="1:11">
      <c r="A1445" s="147">
        <f>100000+B1445*ID규칙_보상_그룹_단위+C1445*ID규칙_요일_단위+COUNTIFS($B$4:B1445,B1445,$C$4:C1445,C1445)</f>
        <v>104409</v>
      </c>
      <c r="B1445" s="65">
        <v>44</v>
      </c>
      <c r="C1445" s="147">
        <v>0</v>
      </c>
      <c r="D1445" s="147">
        <v>106425</v>
      </c>
      <c r="E1445" s="147">
        <f>COUNTIF($B$4:B1445,B1445)</f>
        <v>9</v>
      </c>
      <c r="F1445" s="147">
        <v>1</v>
      </c>
      <c r="G1445" s="147">
        <v>172</v>
      </c>
      <c r="H1445" s="147">
        <v>250</v>
      </c>
      <c r="I1445" s="59" t="str">
        <f>IFERROR(VLOOKUP(D1445,ITEM!A:B,2,0)&amp;" X"&amp;F1445,"아이템값 없음")</f>
        <v>무인의 붉은 꽃 X1</v>
      </c>
      <c r="J1445" s="5" t="s">
        <v>261</v>
      </c>
      <c r="K1445" s="147" t="s">
        <v>745</v>
      </c>
    </row>
    <row r="1446" spans="1:11">
      <c r="A1446" s="147">
        <f>100000+B1446*ID규칙_보상_그룹_단위+C1446*ID규칙_요일_단위+COUNTIFS($B$4:B1446,B1446,$C$4:C1446,C1446)</f>
        <v>104410</v>
      </c>
      <c r="B1446" s="65">
        <v>44</v>
      </c>
      <c r="C1446" s="147">
        <v>0</v>
      </c>
      <c r="D1446" s="147">
        <v>107425</v>
      </c>
      <c r="E1446" s="147">
        <f>COUNTIF($B$4:B1446,B1446)</f>
        <v>10</v>
      </c>
      <c r="F1446" s="147">
        <v>1</v>
      </c>
      <c r="G1446" s="147">
        <v>172</v>
      </c>
      <c r="H1446" s="147">
        <v>250</v>
      </c>
      <c r="I1446" s="59" t="str">
        <f>IFERROR(VLOOKUP(D1446,ITEM!A:B,2,0)&amp;" X"&amp;F1446,"아이템값 없음")</f>
        <v>무인의 깃털장식 X1</v>
      </c>
      <c r="J1446" s="5" t="s">
        <v>261</v>
      </c>
      <c r="K1446" s="147" t="s">
        <v>745</v>
      </c>
    </row>
    <row r="1447" spans="1:11">
      <c r="A1447" s="147">
        <f>100000+B1447*ID규칙_보상_그룹_단위+C1447*ID규칙_요일_단위+COUNTIFS($B$4:B1447,B1447,$C$4:C1447,C1447)</f>
        <v>104411</v>
      </c>
      <c r="B1447" s="65">
        <v>44</v>
      </c>
      <c r="C1447" s="147">
        <v>0</v>
      </c>
      <c r="D1447" s="147">
        <v>108425</v>
      </c>
      <c r="E1447" s="147">
        <f>COUNTIF($B$4:B1447,B1447)</f>
        <v>11</v>
      </c>
      <c r="F1447" s="147">
        <v>1</v>
      </c>
      <c r="G1447" s="147">
        <v>172</v>
      </c>
      <c r="H1447" s="147">
        <v>250</v>
      </c>
      <c r="I1447" s="59" t="str">
        <f>IFERROR(VLOOKUP(D1447,ITEM!A:B,2,0)&amp;" X"&amp;F1447,"아이템값 없음")</f>
        <v>무인의 물시계 X1</v>
      </c>
      <c r="J1447" s="5" t="s">
        <v>261</v>
      </c>
      <c r="K1447" s="147" t="s">
        <v>745</v>
      </c>
    </row>
    <row r="1448" spans="1:11">
      <c r="A1448" s="147">
        <f>100000+B1448*ID규칙_보상_그룹_단위+C1448*ID규칙_요일_단위+COUNTIFS($B$4:B1448,B1448,$C$4:C1448,C1448)</f>
        <v>104412</v>
      </c>
      <c r="B1448" s="65">
        <v>44</v>
      </c>
      <c r="C1448" s="147">
        <v>0</v>
      </c>
      <c r="D1448" s="147">
        <v>109425</v>
      </c>
      <c r="E1448" s="147">
        <f>COUNTIF($B$4:B1448,B1448)</f>
        <v>12</v>
      </c>
      <c r="F1448" s="147">
        <v>1</v>
      </c>
      <c r="G1448" s="147">
        <v>172</v>
      </c>
      <c r="H1448" s="147">
        <v>250</v>
      </c>
      <c r="I1448" s="59" t="str">
        <f>IFERROR(VLOOKUP(D1448,ITEM!A:B,2,0)&amp;" X"&amp;F1448,"아이템값 없음")</f>
        <v>무인의 술잔 X1</v>
      </c>
      <c r="J1448" s="5" t="s">
        <v>261</v>
      </c>
      <c r="K1448" s="147" t="s">
        <v>745</v>
      </c>
    </row>
    <row r="1449" spans="1:11">
      <c r="A1449" s="147">
        <f>100000+B1449*ID규칙_보상_그룹_단위+C1449*ID규칙_요일_단위+COUNTIFS($B$4:B1449,B1449,$C$4:C1449,C1449)</f>
        <v>104413</v>
      </c>
      <c r="B1449" s="65">
        <v>44</v>
      </c>
      <c r="C1449" s="147">
        <v>0</v>
      </c>
      <c r="D1449" s="147">
        <v>110425</v>
      </c>
      <c r="E1449" s="147">
        <f>COUNTIF($B$4:B1449,B1449)</f>
        <v>13</v>
      </c>
      <c r="F1449" s="147">
        <v>1</v>
      </c>
      <c r="G1449" s="147">
        <v>172</v>
      </c>
      <c r="H1449" s="147">
        <v>250</v>
      </c>
      <c r="I1449" s="59" t="str">
        <f>IFERROR(VLOOKUP(D1449,ITEM!A:B,2,0)&amp;" X"&amp;F1449,"아이템값 없음")</f>
        <v>무인의 두건 X1</v>
      </c>
      <c r="J1449" s="5" t="s">
        <v>261</v>
      </c>
      <c r="K1449" s="147" t="s">
        <v>745</v>
      </c>
    </row>
    <row r="1450" spans="1:11">
      <c r="A1450" s="147">
        <f>100000+B1450*ID규칙_보상_그룹_단위+C1450*ID규칙_요일_단위+COUNTIFS($B$4:B1450,B1450,$C$4:C1450,C1450)</f>
        <v>104414</v>
      </c>
      <c r="B1450" s="65">
        <v>44</v>
      </c>
      <c r="C1450" s="147">
        <v>0</v>
      </c>
      <c r="D1450" s="147">
        <v>106326</v>
      </c>
      <c r="E1450" s="147">
        <f>COUNTIF($B$4:B1450,B1450)</f>
        <v>14</v>
      </c>
      <c r="F1450" s="147">
        <v>1</v>
      </c>
      <c r="G1450" s="147">
        <v>172</v>
      </c>
      <c r="H1450" s="147">
        <v>250</v>
      </c>
      <c r="I1450" s="59" t="str">
        <f>IFERROR(VLOOKUP(D1450,ITEM!A:B,2,0)&amp;" X"&amp;F1450,"아이템값 없음")</f>
        <v>노름꾼의 브로치 X1</v>
      </c>
      <c r="J1450" s="5" t="s">
        <v>261</v>
      </c>
      <c r="K1450" s="147" t="s">
        <v>745</v>
      </c>
    </row>
    <row r="1451" spans="1:11">
      <c r="A1451" s="147">
        <f>100000+B1451*ID규칙_보상_그룹_단위+C1451*ID규칙_요일_단위+COUNTIFS($B$4:B1451,B1451,$C$4:C1451,C1451)</f>
        <v>104415</v>
      </c>
      <c r="B1451" s="65">
        <v>44</v>
      </c>
      <c r="C1451" s="147">
        <v>0</v>
      </c>
      <c r="D1451" s="147">
        <v>107326</v>
      </c>
      <c r="E1451" s="147">
        <f>COUNTIF($B$4:B1451,B1451)</f>
        <v>15</v>
      </c>
      <c r="F1451" s="147">
        <v>1</v>
      </c>
      <c r="G1451" s="147">
        <v>172</v>
      </c>
      <c r="H1451" s="147">
        <v>250</v>
      </c>
      <c r="I1451" s="59" t="str">
        <f>IFERROR(VLOOKUP(D1451,ITEM!A:B,2,0)&amp;" X"&amp;F1451,"아이템값 없음")</f>
        <v>노름꾼의 깃털장식 X1</v>
      </c>
      <c r="J1451" s="5" t="s">
        <v>261</v>
      </c>
      <c r="K1451" s="147" t="s">
        <v>745</v>
      </c>
    </row>
    <row r="1452" spans="1:11">
      <c r="A1452" s="147">
        <f>100000+B1452*ID규칙_보상_그룹_단위+C1452*ID규칙_요일_단위+COUNTIFS($B$4:B1452,B1452,$C$4:C1452,C1452)</f>
        <v>104416</v>
      </c>
      <c r="B1452" s="65">
        <v>44</v>
      </c>
      <c r="C1452" s="147">
        <v>0</v>
      </c>
      <c r="D1452" s="147">
        <v>108326</v>
      </c>
      <c r="E1452" s="147">
        <f>COUNTIF($B$4:B1452,B1452)</f>
        <v>16</v>
      </c>
      <c r="F1452" s="147">
        <v>1</v>
      </c>
      <c r="G1452" s="147">
        <v>172</v>
      </c>
      <c r="H1452" s="147">
        <v>250</v>
      </c>
      <c r="I1452" s="59" t="str">
        <f>IFERROR(VLOOKUP(D1452,ITEM!A:B,2,0)&amp;" X"&amp;F1452,"아이템값 없음")</f>
        <v>노름꾼의 회중시계 X1</v>
      </c>
      <c r="J1452" s="5" t="s">
        <v>261</v>
      </c>
      <c r="K1452" s="147" t="s">
        <v>745</v>
      </c>
    </row>
    <row r="1453" spans="1:11">
      <c r="A1453" s="147">
        <f>100000+B1453*ID규칙_보상_그룹_단위+C1453*ID규칙_요일_단위+COUNTIFS($B$4:B1453,B1453,$C$4:C1453,C1453)</f>
        <v>104417</v>
      </c>
      <c r="B1453" s="65">
        <v>44</v>
      </c>
      <c r="C1453" s="147">
        <v>0</v>
      </c>
      <c r="D1453" s="147">
        <v>109326</v>
      </c>
      <c r="E1453" s="147">
        <f>COUNTIF($B$4:B1453,B1453)</f>
        <v>17</v>
      </c>
      <c r="F1453" s="147">
        <v>1</v>
      </c>
      <c r="G1453" s="147">
        <v>172</v>
      </c>
      <c r="H1453" s="147">
        <v>250</v>
      </c>
      <c r="I1453" s="59" t="str">
        <f>IFERROR(VLOOKUP(D1453,ITEM!A:B,2,0)&amp;" X"&amp;F1453,"아이템값 없음")</f>
        <v>노름꾼의 주사위 X1</v>
      </c>
      <c r="J1453" s="5" t="s">
        <v>261</v>
      </c>
      <c r="K1453" s="147" t="s">
        <v>745</v>
      </c>
    </row>
    <row r="1454" spans="1:11">
      <c r="A1454" s="147">
        <f>100000+B1454*ID규칙_보상_그룹_단위+C1454*ID규칙_요일_단위+COUNTIFS($B$4:B1454,B1454,$C$4:C1454,C1454)</f>
        <v>104418</v>
      </c>
      <c r="B1454" s="65">
        <v>44</v>
      </c>
      <c r="C1454" s="147">
        <v>0</v>
      </c>
      <c r="D1454" s="147">
        <v>110326</v>
      </c>
      <c r="E1454" s="147">
        <f>COUNTIF($B$4:B1454,B1454)</f>
        <v>18</v>
      </c>
      <c r="F1454" s="147">
        <v>1</v>
      </c>
      <c r="G1454" s="147">
        <v>172</v>
      </c>
      <c r="H1454" s="147">
        <v>250</v>
      </c>
      <c r="I1454" s="59" t="str">
        <f>IFERROR(VLOOKUP(D1454,ITEM!A:B,2,0)&amp;" X"&amp;F1454,"아이템값 없음")</f>
        <v>노름꾼의 귀걸이 X1</v>
      </c>
      <c r="J1454" s="5" t="s">
        <v>261</v>
      </c>
      <c r="K1454" s="147" t="s">
        <v>745</v>
      </c>
    </row>
    <row r="1455" spans="1:11">
      <c r="A1455" s="147">
        <f>100000+B1455*ID규칙_보상_그룹_단위+C1455*ID규칙_요일_단위+COUNTIFS($B$4:B1455,B1455,$C$4:C1455,C1455)</f>
        <v>104419</v>
      </c>
      <c r="B1455" s="65">
        <v>44</v>
      </c>
      <c r="C1455" s="147">
        <v>0</v>
      </c>
      <c r="D1455" s="147">
        <v>106427</v>
      </c>
      <c r="E1455" s="147">
        <f>COUNTIF($B$4:B1455,B1455)</f>
        <v>19</v>
      </c>
      <c r="F1455" s="147">
        <v>1</v>
      </c>
      <c r="G1455" s="147">
        <v>172</v>
      </c>
      <c r="H1455" s="147">
        <v>250</v>
      </c>
      <c r="I1455" s="59" t="str">
        <f>IFERROR(VLOOKUP(D1455,ITEM!A:B,2,0)&amp;" X"&amp;F1455,"아이템값 없음")</f>
        <v>노름꾼의 브로치 X1</v>
      </c>
      <c r="J1455" s="5" t="s">
        <v>261</v>
      </c>
      <c r="K1455" s="147" t="s">
        <v>745</v>
      </c>
    </row>
    <row r="1456" spans="1:11">
      <c r="A1456" s="147">
        <f>100000+B1456*ID규칙_보상_그룹_단위+C1456*ID규칙_요일_단위+COUNTIFS($B$4:B1456,B1456,$C$4:C1456,C1456)</f>
        <v>104420</v>
      </c>
      <c r="B1456" s="65">
        <v>44</v>
      </c>
      <c r="C1456" s="147">
        <v>0</v>
      </c>
      <c r="D1456" s="147">
        <v>107427</v>
      </c>
      <c r="E1456" s="147">
        <f>COUNTIF($B$4:B1456,B1456)</f>
        <v>20</v>
      </c>
      <c r="F1456" s="147">
        <v>1</v>
      </c>
      <c r="G1456" s="147">
        <v>172</v>
      </c>
      <c r="H1456" s="147">
        <v>250</v>
      </c>
      <c r="I1456" s="59" t="str">
        <f>IFERROR(VLOOKUP(D1456,ITEM!A:B,2,0)&amp;" X"&amp;F1456,"아이템값 없음")</f>
        <v>노름꾼의 깃털장식 X1</v>
      </c>
      <c r="J1456" s="5" t="s">
        <v>261</v>
      </c>
      <c r="K1456" s="147" t="s">
        <v>745</v>
      </c>
    </row>
    <row r="1457" spans="1:11">
      <c r="A1457" s="147">
        <f>100000+B1457*ID규칙_보상_그룹_단위+C1457*ID규칙_요일_단위+COUNTIFS($B$4:B1457,B1457,$C$4:C1457,C1457)</f>
        <v>104421</v>
      </c>
      <c r="B1457" s="65">
        <v>44</v>
      </c>
      <c r="C1457" s="147">
        <v>0</v>
      </c>
      <c r="D1457" s="147">
        <v>108427</v>
      </c>
      <c r="E1457" s="147">
        <f>COUNTIF($B$4:B1457,B1457)</f>
        <v>21</v>
      </c>
      <c r="F1457" s="147">
        <v>1</v>
      </c>
      <c r="G1457" s="147">
        <v>172</v>
      </c>
      <c r="H1457" s="147">
        <v>250</v>
      </c>
      <c r="I1457" s="59" t="str">
        <f>IFERROR(VLOOKUP(D1457,ITEM!A:B,2,0)&amp;" X"&amp;F1457,"아이템값 없음")</f>
        <v>노름꾼의 회중시계 X1</v>
      </c>
      <c r="J1457" s="5" t="s">
        <v>261</v>
      </c>
      <c r="K1457" s="147" t="s">
        <v>745</v>
      </c>
    </row>
    <row r="1458" spans="1:11">
      <c r="A1458" s="147">
        <f>100000+B1458*ID규칙_보상_그룹_단위+C1458*ID규칙_요일_단위+COUNTIFS($B$4:B1458,B1458,$C$4:C1458,C1458)</f>
        <v>104422</v>
      </c>
      <c r="B1458" s="65">
        <v>44</v>
      </c>
      <c r="C1458" s="147">
        <v>0</v>
      </c>
      <c r="D1458" s="147">
        <v>109427</v>
      </c>
      <c r="E1458" s="147">
        <f>COUNTIF($B$4:B1458,B1458)</f>
        <v>22</v>
      </c>
      <c r="F1458" s="147">
        <v>1</v>
      </c>
      <c r="G1458" s="147">
        <v>172</v>
      </c>
      <c r="H1458" s="147">
        <v>250</v>
      </c>
      <c r="I1458" s="59" t="str">
        <f>IFERROR(VLOOKUP(D1458,ITEM!A:B,2,0)&amp;" X"&amp;F1458,"아이템값 없음")</f>
        <v>노름꾼의 주사위 X1</v>
      </c>
      <c r="J1458" s="5" t="s">
        <v>261</v>
      </c>
      <c r="K1458" s="147" t="s">
        <v>745</v>
      </c>
    </row>
    <row r="1459" spans="1:11">
      <c r="A1459" s="147">
        <f>100000+B1459*ID규칙_보상_그룹_단위+C1459*ID규칙_요일_단위+COUNTIFS($B$4:B1459,B1459,$C$4:C1459,C1459)</f>
        <v>104423</v>
      </c>
      <c r="B1459" s="65">
        <v>44</v>
      </c>
      <c r="C1459" s="147">
        <v>0</v>
      </c>
      <c r="D1459" s="147">
        <v>110427</v>
      </c>
      <c r="E1459" s="147">
        <f>COUNTIF($B$4:B1459,B1459)</f>
        <v>23</v>
      </c>
      <c r="F1459" s="147">
        <v>1</v>
      </c>
      <c r="G1459" s="147">
        <v>172</v>
      </c>
      <c r="H1459" s="147">
        <v>250</v>
      </c>
      <c r="I1459" s="59" t="str">
        <f>IFERROR(VLOOKUP(D1459,ITEM!A:B,2,0)&amp;" X"&amp;F1459,"아이템값 없음")</f>
        <v>노름꾼의 귀걸이 X1</v>
      </c>
      <c r="J1459" s="5" t="s">
        <v>261</v>
      </c>
      <c r="K1459" s="147" t="s">
        <v>745</v>
      </c>
    </row>
    <row r="1460" spans="1:11">
      <c r="A1460" s="147">
        <f>100000+B1460*ID규칙_보상_그룹_단위+C1460*ID규칙_요일_단위+COUNTIFS($B$4:B1460,B1460,$C$4:C1460,C1460)</f>
        <v>104424</v>
      </c>
      <c r="B1460" s="65">
        <v>44</v>
      </c>
      <c r="C1460" s="147">
        <v>0</v>
      </c>
      <c r="D1460" s="147">
        <v>106470</v>
      </c>
      <c r="E1460" s="147">
        <f>COUNTIF($B$4:B1460,B1460)</f>
        <v>24</v>
      </c>
      <c r="F1460" s="147">
        <v>1</v>
      </c>
      <c r="G1460" s="147">
        <v>172</v>
      </c>
      <c r="H1460" s="147">
        <v>250</v>
      </c>
      <c r="I1460" s="59" t="str">
        <f>IFERROR(VLOOKUP(D1460,ITEM!A:B,2,0)&amp;" X"&amp;F1460,"아이템값 없음")</f>
        <v>생령의 꽃 X1</v>
      </c>
      <c r="J1460" s="5" t="s">
        <v>261</v>
      </c>
      <c r="K1460" s="147" t="s">
        <v>745</v>
      </c>
    </row>
    <row r="1461" spans="1:11">
      <c r="A1461" s="147">
        <f>100000+B1461*ID규칙_보상_그룹_단위+C1461*ID규칙_요일_단위+COUNTIFS($B$4:B1461,B1461,$C$4:C1461,C1461)</f>
        <v>104425</v>
      </c>
      <c r="B1461" s="65">
        <v>44</v>
      </c>
      <c r="C1461" s="147">
        <v>0</v>
      </c>
      <c r="D1461" s="147">
        <v>107470</v>
      </c>
      <c r="E1461" s="147">
        <f>COUNTIF($B$4:B1461,B1461)</f>
        <v>25</v>
      </c>
      <c r="F1461" s="147">
        <v>1</v>
      </c>
      <c r="G1461" s="147">
        <v>172</v>
      </c>
      <c r="H1461" s="147">
        <v>250</v>
      </c>
      <c r="I1461" s="59" t="str">
        <f>IFERROR(VLOOKUP(D1461,ITEM!A:B,2,0)&amp;" X"&amp;F1461,"아이템값 없음")</f>
        <v>숨겨진 빛의 깃털 X1</v>
      </c>
      <c r="J1461" s="5" t="s">
        <v>261</v>
      </c>
      <c r="K1461" s="147" t="s">
        <v>745</v>
      </c>
    </row>
    <row r="1462" spans="1:11">
      <c r="A1462" s="147">
        <f>100000+B1462*ID규칙_보상_그룹_단위+C1462*ID규칙_요일_단위+COUNTIFS($B$4:B1462,B1462,$C$4:C1462,C1462)</f>
        <v>104426</v>
      </c>
      <c r="B1462" s="65">
        <v>44</v>
      </c>
      <c r="C1462" s="147">
        <v>0</v>
      </c>
      <c r="D1462" s="147">
        <v>108470</v>
      </c>
      <c r="E1462" s="147">
        <f>COUNTIF($B$4:B1462,B1462)</f>
        <v>26</v>
      </c>
      <c r="F1462" s="147">
        <v>1</v>
      </c>
      <c r="G1462" s="147">
        <v>172</v>
      </c>
      <c r="H1462" s="147">
        <v>250</v>
      </c>
      <c r="I1462" s="59" t="str">
        <f>IFERROR(VLOOKUP(D1462,ITEM!A:B,2,0)&amp;" X"&amp;F1462,"아이템값 없음")</f>
        <v>태양의 유물 X1</v>
      </c>
      <c r="J1462" s="5" t="s">
        <v>261</v>
      </c>
      <c r="K1462" s="147" t="s">
        <v>745</v>
      </c>
    </row>
    <row r="1463" spans="1:11">
      <c r="A1463" s="147">
        <f>100000+B1463*ID규칙_보상_그룹_단위+C1463*ID규칙_요일_단위+COUNTIFS($B$4:B1463,B1463,$C$4:C1463,C1463)</f>
        <v>104427</v>
      </c>
      <c r="B1463" s="65">
        <v>44</v>
      </c>
      <c r="C1463" s="147">
        <v>0</v>
      </c>
      <c r="D1463" s="147">
        <v>109470</v>
      </c>
      <c r="E1463" s="147">
        <f>COUNTIF($B$4:B1463,B1463)</f>
        <v>27</v>
      </c>
      <c r="F1463" s="147">
        <v>1</v>
      </c>
      <c r="G1463" s="147">
        <v>172</v>
      </c>
      <c r="H1463" s="147">
        <v>250</v>
      </c>
      <c r="I1463" s="59" t="str">
        <f>IFERROR(VLOOKUP(D1463,ITEM!A:B,2,0)&amp;" X"&amp;F1463,"아이템값 없음")</f>
        <v>계약의 순간 X1</v>
      </c>
      <c r="J1463" s="5" t="s">
        <v>261</v>
      </c>
      <c r="K1463" s="147" t="s">
        <v>745</v>
      </c>
    </row>
    <row r="1464" spans="1:11">
      <c r="A1464" s="147">
        <f>100000+B1464*ID규칙_보상_그룹_단위+C1464*ID규칙_요일_단위+COUNTIFS($B$4:B1464,B1464,$C$4:C1464,C1464)</f>
        <v>104428</v>
      </c>
      <c r="B1464" s="65">
        <v>44</v>
      </c>
      <c r="C1464" s="147">
        <v>0</v>
      </c>
      <c r="D1464" s="147">
        <v>110478</v>
      </c>
      <c r="E1464" s="147">
        <f>COUNTIF($B$4:B1464,B1464)</f>
        <v>28</v>
      </c>
      <c r="F1464" s="147">
        <v>1</v>
      </c>
      <c r="G1464" s="147">
        <v>172</v>
      </c>
      <c r="H1464" s="147">
        <v>250</v>
      </c>
      <c r="I1464" s="59" t="str">
        <f>IFERROR(VLOOKUP(D1464,ITEM!A:B,2,0)&amp;" X"&amp;F1464,"아이템값 없음")</f>
        <v>번개의 자태 X1</v>
      </c>
      <c r="J1464" s="5" t="s">
        <v>261</v>
      </c>
      <c r="K1464" s="147" t="s">
        <v>745</v>
      </c>
    </row>
    <row r="1465" spans="1:11">
      <c r="A1465" s="147">
        <f>100000+B1465*ID규칙_보상_그룹_단위+C1465*ID규칙_요일_단위+COUNTIFS($B$4:B1465,B1465,$C$4:C1465,C1465)</f>
        <v>104429</v>
      </c>
      <c r="B1465" s="65">
        <v>44</v>
      </c>
      <c r="C1465" s="147">
        <v>0</v>
      </c>
      <c r="D1465" s="147">
        <v>106571</v>
      </c>
      <c r="E1465" s="147">
        <f>COUNTIF($B$4:B1465,B1465)</f>
        <v>29</v>
      </c>
      <c r="F1465" s="147">
        <v>1</v>
      </c>
      <c r="G1465" s="147">
        <v>172</v>
      </c>
      <c r="H1465" s="147">
        <v>250</v>
      </c>
      <c r="I1465" s="59" t="str">
        <f>IFERROR(VLOOKUP(D1465,ITEM!A:B,2,0)&amp;" X"&amp;F1465,"아이템값 없음")</f>
        <v>생령의 꽃 X1</v>
      </c>
      <c r="J1465" s="5" t="s">
        <v>261</v>
      </c>
      <c r="K1465" s="147" t="s">
        <v>745</v>
      </c>
    </row>
    <row r="1466" spans="1:11">
      <c r="A1466" s="147">
        <f>100000+B1466*ID규칙_보상_그룹_단위+C1466*ID규칙_요일_단위+COUNTIFS($B$4:B1466,B1466,$C$4:C1466,C1466)</f>
        <v>104430</v>
      </c>
      <c r="B1466" s="65">
        <v>44</v>
      </c>
      <c r="C1466" s="147">
        <v>0</v>
      </c>
      <c r="D1466" s="147">
        <v>107571</v>
      </c>
      <c r="E1466" s="147">
        <f>COUNTIF($B$4:B1466,B1466)</f>
        <v>30</v>
      </c>
      <c r="F1466" s="147">
        <v>1</v>
      </c>
      <c r="G1466" s="147">
        <v>172</v>
      </c>
      <c r="H1466" s="147">
        <v>250</v>
      </c>
      <c r="I1466" s="59" t="str">
        <f>IFERROR(VLOOKUP(D1466,ITEM!A:B,2,0)&amp;" X"&amp;F1466,"아이템값 없음")</f>
        <v>숨겨진 빛의 깃털 X1</v>
      </c>
      <c r="J1466" s="5" t="s">
        <v>261</v>
      </c>
      <c r="K1466" s="147" t="s">
        <v>745</v>
      </c>
    </row>
    <row r="1467" spans="1:11">
      <c r="A1467" s="147">
        <f>100000+B1467*ID규칙_보상_그룹_단위+C1467*ID규칙_요일_단위+COUNTIFS($B$4:B1467,B1467,$C$4:C1467,C1467)</f>
        <v>104431</v>
      </c>
      <c r="B1467" s="65">
        <v>44</v>
      </c>
      <c r="C1467" s="147">
        <v>0</v>
      </c>
      <c r="D1467" s="147">
        <v>108571</v>
      </c>
      <c r="E1467" s="147">
        <f>COUNTIF($B$4:B1467,B1467)</f>
        <v>31</v>
      </c>
      <c r="F1467" s="147">
        <v>1</v>
      </c>
      <c r="G1467" s="147">
        <v>172</v>
      </c>
      <c r="H1467" s="147">
        <v>250</v>
      </c>
      <c r="I1467" s="59" t="str">
        <f>IFERROR(VLOOKUP(D1467,ITEM!A:B,2,0)&amp;" X"&amp;F1467,"아이템값 없음")</f>
        <v>태양의 유물 X1</v>
      </c>
      <c r="J1467" s="5" t="s">
        <v>261</v>
      </c>
      <c r="K1467" s="147" t="s">
        <v>745</v>
      </c>
    </row>
    <row r="1468" spans="1:11">
      <c r="A1468" s="147">
        <f>100000+B1468*ID규칙_보상_그룹_단위+C1468*ID규칙_요일_단위+COUNTIFS($B$4:B1468,B1468,$C$4:C1468,C1468)</f>
        <v>104432</v>
      </c>
      <c r="B1468" s="65">
        <v>44</v>
      </c>
      <c r="C1468" s="147">
        <v>0</v>
      </c>
      <c r="D1468" s="147">
        <v>109571</v>
      </c>
      <c r="E1468" s="147">
        <f>COUNTIF($B$4:B1468,B1468)</f>
        <v>32</v>
      </c>
      <c r="F1468" s="147">
        <v>1</v>
      </c>
      <c r="G1468" s="147">
        <v>172</v>
      </c>
      <c r="H1468" s="147">
        <v>250</v>
      </c>
      <c r="I1468" s="59" t="str">
        <f>IFERROR(VLOOKUP(D1468,ITEM!A:B,2,0)&amp;" X"&amp;F1468,"아이템값 없음")</f>
        <v>계약의 순간 X1</v>
      </c>
      <c r="J1468" s="5" t="s">
        <v>261</v>
      </c>
      <c r="K1468" s="147" t="s">
        <v>745</v>
      </c>
    </row>
    <row r="1469" spans="1:11">
      <c r="A1469" s="147">
        <f>100000+B1469*ID규칙_보상_그룹_단위+C1469*ID규칙_요일_단위+COUNTIFS($B$4:B1469,B1469,$C$4:C1469,C1469)</f>
        <v>104433</v>
      </c>
      <c r="B1469" s="65">
        <v>44</v>
      </c>
      <c r="C1469" s="147">
        <v>0</v>
      </c>
      <c r="D1469" s="147">
        <v>110579</v>
      </c>
      <c r="E1469" s="147">
        <f>COUNTIF($B$4:B1469,B1469)</f>
        <v>33</v>
      </c>
      <c r="F1469" s="147">
        <v>1</v>
      </c>
      <c r="G1469" s="147">
        <v>172</v>
      </c>
      <c r="H1469" s="147">
        <v>250</v>
      </c>
      <c r="I1469" s="59" t="str">
        <f>IFERROR(VLOOKUP(D1469,ITEM!A:B,2,0)&amp;" X"&amp;F1469,"아이템값 없음")</f>
        <v>번개의 자태 X1</v>
      </c>
      <c r="J1469" s="5" t="s">
        <v>261</v>
      </c>
      <c r="K1469" s="147" t="s">
        <v>745</v>
      </c>
    </row>
    <row r="1470" spans="1:11">
      <c r="A1470" s="147">
        <f>100000+B1470*ID규칙_보상_그룹_단위+C1470*ID규칙_요일_단위+COUNTIFS($B$4:B1470,B1470,$C$4:C1470,C1470)</f>
        <v>104434</v>
      </c>
      <c r="B1470" s="65">
        <v>44</v>
      </c>
      <c r="C1470" s="147">
        <v>0</v>
      </c>
      <c r="D1470" s="147">
        <v>106472</v>
      </c>
      <c r="E1470" s="147">
        <f>COUNTIF($B$4:B1470,B1470)</f>
        <v>34</v>
      </c>
      <c r="F1470" s="147">
        <v>1</v>
      </c>
      <c r="G1470" s="147">
        <v>172</v>
      </c>
      <c r="H1470" s="147">
        <v>250</v>
      </c>
      <c r="I1470" s="59" t="str">
        <f>IFERROR(VLOOKUP(D1470,ITEM!A:B,2,0)&amp;" X"&amp;F1470,"아이템값 없음")</f>
        <v>혼향의 꽃 X1</v>
      </c>
      <c r="J1470" s="5" t="s">
        <v>261</v>
      </c>
      <c r="K1470" s="147" t="s">
        <v>745</v>
      </c>
    </row>
    <row r="1471" spans="1:11">
      <c r="A1471" s="147">
        <f>100000+B1471*ID규칙_보상_그룹_단위+C1471*ID규칙_요일_단위+COUNTIFS($B$4:B1471,B1471,$C$4:C1471,C1471)</f>
        <v>104435</v>
      </c>
      <c r="B1471" s="65">
        <v>44</v>
      </c>
      <c r="C1471" s="147">
        <v>0</v>
      </c>
      <c r="D1471" s="147">
        <v>107472</v>
      </c>
      <c r="E1471" s="147">
        <f>COUNTIF($B$4:B1471,B1471)</f>
        <v>35</v>
      </c>
      <c r="F1471" s="147">
        <v>1</v>
      </c>
      <c r="G1471" s="147">
        <v>172</v>
      </c>
      <c r="H1471" s="147">
        <v>250</v>
      </c>
      <c r="I1471" s="59" t="str">
        <f>IFERROR(VLOOKUP(D1471,ITEM!A:B,2,0)&amp;" X"&amp;F1471,"아이템값 없음")</f>
        <v>옥의 잎 X1</v>
      </c>
      <c r="J1471" s="5" t="s">
        <v>261</v>
      </c>
      <c r="K1471" s="147" t="s">
        <v>745</v>
      </c>
    </row>
    <row r="1472" spans="1:11">
      <c r="A1472" s="147">
        <f>100000+B1472*ID규칙_보상_그룹_단위+C1472*ID규칙_요일_단위+COUNTIFS($B$4:B1472,B1472,$C$4:C1472,C1472)</f>
        <v>104436</v>
      </c>
      <c r="B1472" s="65">
        <v>44</v>
      </c>
      <c r="C1472" s="147">
        <v>0</v>
      </c>
      <c r="D1472" s="147">
        <v>108472</v>
      </c>
      <c r="E1472" s="147">
        <f>COUNTIF($B$4:B1472,B1472)</f>
        <v>36</v>
      </c>
      <c r="F1472" s="147">
        <v>1</v>
      </c>
      <c r="G1472" s="147">
        <v>172</v>
      </c>
      <c r="H1472" s="147">
        <v>250</v>
      </c>
      <c r="I1472" s="59" t="str">
        <f>IFERROR(VLOOKUP(D1472,ITEM!A:B,2,0)&amp;" X"&amp;F1472,"아이템값 없음")</f>
        <v>축사의 증명 X1</v>
      </c>
      <c r="J1472" s="5" t="s">
        <v>261</v>
      </c>
      <c r="K1472" s="147" t="s">
        <v>745</v>
      </c>
    </row>
    <row r="1473" spans="1:11">
      <c r="A1473" s="147">
        <f>100000+B1473*ID규칙_보상_그룹_단위+C1473*ID규칙_요일_단위+COUNTIFS($B$4:B1473,B1473,$C$4:C1473,C1473)</f>
        <v>104437</v>
      </c>
      <c r="B1473" s="65">
        <v>44</v>
      </c>
      <c r="C1473" s="147">
        <v>0</v>
      </c>
      <c r="D1473" s="147">
        <v>109472</v>
      </c>
      <c r="E1473" s="147">
        <f>COUNTIF($B$4:B1473,B1473)</f>
        <v>37</v>
      </c>
      <c r="F1473" s="147">
        <v>1</v>
      </c>
      <c r="G1473" s="147">
        <v>172</v>
      </c>
      <c r="H1473" s="147">
        <v>250</v>
      </c>
      <c r="I1473" s="59" t="str">
        <f>IFERROR(VLOOKUP(D1473,ITEM!A:B,2,0)&amp;" X"&amp;F1473,"아이템값 없음")</f>
        <v>샘물의 찻잔 X1</v>
      </c>
      <c r="J1473" s="5" t="s">
        <v>261</v>
      </c>
      <c r="K1473" s="147" t="s">
        <v>745</v>
      </c>
    </row>
    <row r="1474" spans="1:11">
      <c r="A1474" s="147">
        <f>100000+B1474*ID규칙_보상_그룹_단위+C1474*ID규칙_요일_단위+COUNTIFS($B$4:B1474,B1474,$C$4:C1474,C1474)</f>
        <v>104438</v>
      </c>
      <c r="B1474" s="65">
        <v>44</v>
      </c>
      <c r="C1474" s="147">
        <v>0</v>
      </c>
      <c r="D1474" s="147">
        <v>110480</v>
      </c>
      <c r="E1474" s="147">
        <f>COUNTIF($B$4:B1474,B1474)</f>
        <v>38</v>
      </c>
      <c r="F1474" s="147">
        <v>1</v>
      </c>
      <c r="G1474" s="147">
        <v>172</v>
      </c>
      <c r="H1474" s="147">
        <v>250</v>
      </c>
      <c r="I1474" s="59" t="str">
        <f>IFERROR(VLOOKUP(D1474,ITEM!A:B,2,0)&amp;" X"&amp;F1474,"아이템값 없음")</f>
        <v>추억의 보옥 X1</v>
      </c>
      <c r="J1474" s="5" t="s">
        <v>261</v>
      </c>
      <c r="K1474" s="147" t="s">
        <v>745</v>
      </c>
    </row>
    <row r="1475" spans="1:11">
      <c r="A1475" s="147">
        <f>100000+B1475*ID규칙_보상_그룹_단위+C1475*ID규칙_요일_단위+COUNTIFS($B$4:B1475,B1475,$C$4:C1475,C1475)</f>
        <v>104439</v>
      </c>
      <c r="B1475" s="65">
        <v>44</v>
      </c>
      <c r="C1475" s="147">
        <v>0</v>
      </c>
      <c r="D1475" s="147">
        <v>106573</v>
      </c>
      <c r="E1475" s="147">
        <f>COUNTIF($B$4:B1475,B1475)</f>
        <v>39</v>
      </c>
      <c r="F1475" s="147">
        <v>1</v>
      </c>
      <c r="G1475" s="147">
        <v>172</v>
      </c>
      <c r="H1475" s="147">
        <v>250</v>
      </c>
      <c r="I1475" s="59" t="str">
        <f>IFERROR(VLOOKUP(D1475,ITEM!A:B,2,0)&amp;" X"&amp;F1475,"아이템값 없음")</f>
        <v>혼향의 꽃 X1</v>
      </c>
      <c r="J1475" s="5" t="s">
        <v>261</v>
      </c>
      <c r="K1475" s="147" t="s">
        <v>745</v>
      </c>
    </row>
    <row r="1476" spans="1:11">
      <c r="A1476" s="147">
        <f>100000+B1476*ID규칙_보상_그룹_단위+C1476*ID규칙_요일_단위+COUNTIFS($B$4:B1476,B1476,$C$4:C1476,C1476)</f>
        <v>104440</v>
      </c>
      <c r="B1476" s="65">
        <v>44</v>
      </c>
      <c r="C1476" s="147">
        <v>0</v>
      </c>
      <c r="D1476" s="147">
        <v>107573</v>
      </c>
      <c r="E1476" s="147">
        <f>COUNTIF($B$4:B1476,B1476)</f>
        <v>40</v>
      </c>
      <c r="F1476" s="147">
        <v>1</v>
      </c>
      <c r="G1476" s="147">
        <v>172</v>
      </c>
      <c r="H1476" s="147">
        <v>250</v>
      </c>
      <c r="I1476" s="59" t="str">
        <f>IFERROR(VLOOKUP(D1476,ITEM!A:B,2,0)&amp;" X"&amp;F1476,"아이템값 없음")</f>
        <v>옥의 잎 X1</v>
      </c>
      <c r="J1476" s="5" t="s">
        <v>261</v>
      </c>
      <c r="K1476" s="147" t="s">
        <v>745</v>
      </c>
    </row>
    <row r="1477" spans="1:11">
      <c r="A1477" s="147">
        <f>100000+B1477*ID규칙_보상_그룹_단위+C1477*ID규칙_요일_단위+COUNTIFS($B$4:B1477,B1477,$C$4:C1477,C1477)</f>
        <v>104441</v>
      </c>
      <c r="B1477" s="65">
        <v>44</v>
      </c>
      <c r="C1477" s="147">
        <v>0</v>
      </c>
      <c r="D1477" s="147">
        <v>108573</v>
      </c>
      <c r="E1477" s="147">
        <f>COUNTIF($B$4:B1477,B1477)</f>
        <v>41</v>
      </c>
      <c r="F1477" s="147">
        <v>1</v>
      </c>
      <c r="G1477" s="147">
        <v>172</v>
      </c>
      <c r="H1477" s="147">
        <v>250</v>
      </c>
      <c r="I1477" s="59" t="str">
        <f>IFERROR(VLOOKUP(D1477,ITEM!A:B,2,0)&amp;" X"&amp;F1477,"아이템값 없음")</f>
        <v>축사의 증명 X1</v>
      </c>
      <c r="J1477" s="5" t="s">
        <v>261</v>
      </c>
      <c r="K1477" s="147" t="s">
        <v>745</v>
      </c>
    </row>
    <row r="1478" spans="1:11">
      <c r="A1478" s="147">
        <f>100000+B1478*ID규칙_보상_그룹_단위+C1478*ID규칙_요일_단위+COUNTIFS($B$4:B1478,B1478,$C$4:C1478,C1478)</f>
        <v>104442</v>
      </c>
      <c r="B1478" s="65">
        <v>44</v>
      </c>
      <c r="C1478" s="147">
        <v>0</v>
      </c>
      <c r="D1478" s="147">
        <v>109573</v>
      </c>
      <c r="E1478" s="147">
        <f>COUNTIF($B$4:B1478,B1478)</f>
        <v>42</v>
      </c>
      <c r="F1478" s="147">
        <v>1</v>
      </c>
      <c r="G1478" s="147">
        <v>172</v>
      </c>
      <c r="H1478" s="147">
        <v>250</v>
      </c>
      <c r="I1478" s="59" t="str">
        <f>IFERROR(VLOOKUP(D1478,ITEM!A:B,2,0)&amp;" X"&amp;F1478,"아이템값 없음")</f>
        <v>샘물의 찻잔 X1</v>
      </c>
      <c r="J1478" s="5" t="s">
        <v>261</v>
      </c>
      <c r="K1478" s="147" t="s">
        <v>745</v>
      </c>
    </row>
    <row r="1479" spans="1:11">
      <c r="A1479" s="147">
        <f>100000+B1479*ID규칙_보상_그룹_단위+C1479*ID규칙_요일_단위+COUNTIFS($B$4:B1479,B1479,$C$4:C1479,C1479)</f>
        <v>104443</v>
      </c>
      <c r="B1479" s="65">
        <v>44</v>
      </c>
      <c r="C1479" s="147">
        <v>0</v>
      </c>
      <c r="D1479" s="147">
        <v>110581</v>
      </c>
      <c r="E1479" s="147">
        <f>COUNTIF($B$4:B1479,B1479)</f>
        <v>43</v>
      </c>
      <c r="F1479" s="147">
        <v>1</v>
      </c>
      <c r="G1479" s="147">
        <v>172</v>
      </c>
      <c r="H1479" s="147">
        <v>250</v>
      </c>
      <c r="I1479" s="59" t="str">
        <f>IFERROR(VLOOKUP(D1479,ITEM!A:B,2,0)&amp;" X"&amp;F1479,"아이템값 없음")</f>
        <v>추억의 보옥 X1</v>
      </c>
      <c r="J1479" s="5" t="s">
        <v>261</v>
      </c>
      <c r="K1479" s="147" t="s">
        <v>745</v>
      </c>
    </row>
    <row r="1480" spans="1:11">
      <c r="A1480" s="147">
        <f>100000+B1480*ID규칙_보상_그룹_단위+C1480*ID규칙_요일_단위+COUNTIFS($B$4:B1480,B1480,$C$4:C1480,C1480)</f>
        <v>104501</v>
      </c>
      <c r="B1480" s="65">
        <v>45</v>
      </c>
      <c r="C1480" s="147">
        <v>0</v>
      </c>
      <c r="D1480" s="147">
        <v>103301</v>
      </c>
      <c r="E1480" s="147">
        <f>COUNTIF($B$4:B1480,B1480)</f>
        <v>1</v>
      </c>
      <c r="F1480" s="147">
        <v>100</v>
      </c>
      <c r="G1480" s="147">
        <v>173</v>
      </c>
      <c r="H1480" s="147">
        <v>10000</v>
      </c>
      <c r="I1480" s="59" t="str">
        <f>IFERROR(VLOOKUP(D1480,ITEM!A:B,2,0)&amp;" X"&amp;F1480,"아이템값 없음")</f>
        <v>모라 X100</v>
      </c>
      <c r="J1480" s="5" t="s">
        <v>258</v>
      </c>
      <c r="K1480" s="147" t="s">
        <v>745</v>
      </c>
    </row>
    <row r="1481" spans="1:11">
      <c r="A1481" s="147">
        <f>100000+B1481*ID규칙_보상_그룹_단위+C1481*ID규칙_요일_단위+COUNTIFS($B$4:B1481,B1481,$C$4:C1481,C1481)</f>
        <v>104502</v>
      </c>
      <c r="B1481" s="65">
        <v>45</v>
      </c>
      <c r="C1481" s="147">
        <v>0</v>
      </c>
      <c r="D1481" s="147">
        <v>102301</v>
      </c>
      <c r="E1481" s="147">
        <f>COUNTIF($B$4:B1481,B1481)</f>
        <v>2</v>
      </c>
      <c r="F1481" s="147">
        <v>2525</v>
      </c>
      <c r="G1481" s="147">
        <v>174</v>
      </c>
      <c r="H1481" s="147">
        <v>10000</v>
      </c>
      <c r="I1481" s="59" t="str">
        <f>IFERROR(VLOOKUP(D1481,ITEM!A:B,2,0)&amp;" X"&amp;F1481,"아이템값 없음")</f>
        <v>모험 경력 X2525</v>
      </c>
      <c r="J1481" s="5" t="s">
        <v>258</v>
      </c>
      <c r="K1481" s="147" t="s">
        <v>745</v>
      </c>
    </row>
    <row r="1482" spans="1:11">
      <c r="A1482" s="147">
        <f>100000+B1482*ID규칙_보상_그룹_단위+C1482*ID규칙_요일_단위+COUNTIFS($B$4:B1482,B1482,$C$4:C1482,C1482)</f>
        <v>104503</v>
      </c>
      <c r="B1482" s="65">
        <v>45</v>
      </c>
      <c r="C1482" s="147">
        <v>0</v>
      </c>
      <c r="D1482" s="147">
        <v>105301</v>
      </c>
      <c r="E1482" s="147">
        <f>COUNTIF($B$4:B1482,B1482)</f>
        <v>3</v>
      </c>
      <c r="F1482" s="147">
        <v>20</v>
      </c>
      <c r="G1482" s="147">
        <v>175</v>
      </c>
      <c r="H1482" s="147">
        <v>10000</v>
      </c>
      <c r="I1482" s="59" t="str">
        <f>IFERROR(VLOOKUP(D1482,ITEM!A:B,2,0)&amp;" X"&amp;F1482,"아이템값 없음")</f>
        <v>호감도 경험치 X20</v>
      </c>
      <c r="J1482" s="5" t="s">
        <v>258</v>
      </c>
      <c r="K1482" s="147" t="s">
        <v>745</v>
      </c>
    </row>
    <row r="1483" spans="1:11">
      <c r="A1483" s="147">
        <f>100000+B1483*ID규칙_보상_그룹_단위+C1483*ID규칙_요일_단위+COUNTIFS($B$4:B1483,B1483,$C$4:C1483,C1483)</f>
        <v>104504</v>
      </c>
      <c r="B1483" s="65">
        <v>45</v>
      </c>
      <c r="C1483" s="147">
        <v>0</v>
      </c>
      <c r="D1483" s="147">
        <v>106324</v>
      </c>
      <c r="E1483" s="147">
        <f>COUNTIF($B$4:B1483,B1483)</f>
        <v>4</v>
      </c>
      <c r="F1483" s="147">
        <v>1</v>
      </c>
      <c r="G1483" s="147">
        <v>176</v>
      </c>
      <c r="H1483" s="147">
        <v>250</v>
      </c>
      <c r="I1483" s="59" t="str">
        <f>IFERROR(VLOOKUP(D1483,ITEM!A:B,2,0)&amp;" X"&amp;F1483,"아이템값 없음")</f>
        <v>무인의 붉은 꽃 X1</v>
      </c>
      <c r="J1483" s="5" t="s">
        <v>258</v>
      </c>
      <c r="K1483" s="147" t="s">
        <v>745</v>
      </c>
    </row>
    <row r="1484" spans="1:11">
      <c r="A1484" s="147">
        <f>100000+B1484*ID규칙_보상_그룹_단위+C1484*ID규칙_요일_단위+COUNTIFS($B$4:B1484,B1484,$C$4:C1484,C1484)</f>
        <v>104505</v>
      </c>
      <c r="B1484" s="65">
        <v>45</v>
      </c>
      <c r="C1484" s="147">
        <v>0</v>
      </c>
      <c r="D1484" s="147">
        <v>107324</v>
      </c>
      <c r="E1484" s="147">
        <f>COUNTIF($B$4:B1484,B1484)</f>
        <v>5</v>
      </c>
      <c r="F1484" s="147">
        <v>1</v>
      </c>
      <c r="G1484" s="147">
        <v>176</v>
      </c>
      <c r="H1484" s="147">
        <v>250</v>
      </c>
      <c r="I1484" s="59" t="str">
        <f>IFERROR(VLOOKUP(D1484,ITEM!A:B,2,0)&amp;" X"&amp;F1484,"아이템값 없음")</f>
        <v>무인의 깃털장식 X1</v>
      </c>
      <c r="J1484" s="5" t="s">
        <v>258</v>
      </c>
      <c r="K1484" s="147" t="s">
        <v>745</v>
      </c>
    </row>
    <row r="1485" spans="1:11">
      <c r="A1485" s="147">
        <f>100000+B1485*ID규칙_보상_그룹_단위+C1485*ID규칙_요일_단위+COUNTIFS($B$4:B1485,B1485,$C$4:C1485,C1485)</f>
        <v>104506</v>
      </c>
      <c r="B1485" s="65">
        <v>45</v>
      </c>
      <c r="C1485" s="147">
        <v>0</v>
      </c>
      <c r="D1485" s="147">
        <v>108324</v>
      </c>
      <c r="E1485" s="147">
        <f>COUNTIF($B$4:B1485,B1485)</f>
        <v>6</v>
      </c>
      <c r="F1485" s="147">
        <v>1</v>
      </c>
      <c r="G1485" s="147">
        <v>176</v>
      </c>
      <c r="H1485" s="147">
        <v>250</v>
      </c>
      <c r="I1485" s="59" t="str">
        <f>IFERROR(VLOOKUP(D1485,ITEM!A:B,2,0)&amp;" X"&amp;F1485,"아이템값 없음")</f>
        <v>무인의 물시계 X1</v>
      </c>
      <c r="J1485" s="5" t="s">
        <v>258</v>
      </c>
      <c r="K1485" s="147" t="s">
        <v>745</v>
      </c>
    </row>
    <row r="1486" spans="1:11">
      <c r="A1486" s="147">
        <f>100000+B1486*ID규칙_보상_그룹_단위+C1486*ID규칙_요일_단위+COUNTIFS($B$4:B1486,B1486,$C$4:C1486,C1486)</f>
        <v>104507</v>
      </c>
      <c r="B1486" s="65">
        <v>45</v>
      </c>
      <c r="C1486" s="147">
        <v>0</v>
      </c>
      <c r="D1486" s="147">
        <v>109324</v>
      </c>
      <c r="E1486" s="147">
        <f>COUNTIF($B$4:B1486,B1486)</f>
        <v>7</v>
      </c>
      <c r="F1486" s="147">
        <v>1</v>
      </c>
      <c r="G1486" s="147">
        <v>176</v>
      </c>
      <c r="H1486" s="147">
        <v>250</v>
      </c>
      <c r="I1486" s="59" t="str">
        <f>IFERROR(VLOOKUP(D1486,ITEM!A:B,2,0)&amp;" X"&amp;F1486,"아이템값 없음")</f>
        <v>무인의 술잔 X1</v>
      </c>
      <c r="J1486" s="5" t="s">
        <v>258</v>
      </c>
      <c r="K1486" s="147" t="s">
        <v>745</v>
      </c>
    </row>
    <row r="1487" spans="1:11">
      <c r="A1487" s="147">
        <f>100000+B1487*ID규칙_보상_그룹_단위+C1487*ID규칙_요일_단위+COUNTIFS($B$4:B1487,B1487,$C$4:C1487,C1487)</f>
        <v>104508</v>
      </c>
      <c r="B1487" s="65">
        <v>45</v>
      </c>
      <c r="C1487" s="147">
        <v>0</v>
      </c>
      <c r="D1487" s="147">
        <v>110324</v>
      </c>
      <c r="E1487" s="147">
        <f>COUNTIF($B$4:B1487,B1487)</f>
        <v>8</v>
      </c>
      <c r="F1487" s="147">
        <v>1</v>
      </c>
      <c r="G1487" s="147">
        <v>176</v>
      </c>
      <c r="H1487" s="147">
        <v>250</v>
      </c>
      <c r="I1487" s="59" t="str">
        <f>IFERROR(VLOOKUP(D1487,ITEM!A:B,2,0)&amp;" X"&amp;F1487,"아이템값 없음")</f>
        <v>무인의 두건 X1</v>
      </c>
      <c r="J1487" s="5" t="s">
        <v>258</v>
      </c>
      <c r="K1487" s="147" t="s">
        <v>745</v>
      </c>
    </row>
    <row r="1488" spans="1:11">
      <c r="A1488" s="147">
        <f>100000+B1488*ID규칙_보상_그룹_단위+C1488*ID규칙_요일_단위+COUNTIFS($B$4:B1488,B1488,$C$4:C1488,C1488)</f>
        <v>104509</v>
      </c>
      <c r="B1488" s="65">
        <v>45</v>
      </c>
      <c r="C1488" s="147">
        <v>0</v>
      </c>
      <c r="D1488" s="147">
        <v>106425</v>
      </c>
      <c r="E1488" s="147">
        <f>COUNTIF($B$4:B1488,B1488)</f>
        <v>9</v>
      </c>
      <c r="F1488" s="147">
        <v>1</v>
      </c>
      <c r="G1488" s="147">
        <v>176</v>
      </c>
      <c r="H1488" s="147">
        <v>250</v>
      </c>
      <c r="I1488" s="59" t="str">
        <f>IFERROR(VLOOKUP(D1488,ITEM!A:B,2,0)&amp;" X"&amp;F1488,"아이템값 없음")</f>
        <v>무인의 붉은 꽃 X1</v>
      </c>
      <c r="J1488" s="5" t="s">
        <v>258</v>
      </c>
      <c r="K1488" s="147" t="s">
        <v>745</v>
      </c>
    </row>
    <row r="1489" spans="1:11">
      <c r="A1489" s="147">
        <f>100000+B1489*ID규칙_보상_그룹_단위+C1489*ID규칙_요일_단위+COUNTIFS($B$4:B1489,B1489,$C$4:C1489,C1489)</f>
        <v>104510</v>
      </c>
      <c r="B1489" s="65">
        <v>45</v>
      </c>
      <c r="C1489" s="147">
        <v>0</v>
      </c>
      <c r="D1489" s="147">
        <v>107425</v>
      </c>
      <c r="E1489" s="147">
        <f>COUNTIF($B$4:B1489,B1489)</f>
        <v>10</v>
      </c>
      <c r="F1489" s="147">
        <v>1</v>
      </c>
      <c r="G1489" s="147">
        <v>176</v>
      </c>
      <c r="H1489" s="147">
        <v>250</v>
      </c>
      <c r="I1489" s="59" t="str">
        <f>IFERROR(VLOOKUP(D1489,ITEM!A:B,2,0)&amp;" X"&amp;F1489,"아이템값 없음")</f>
        <v>무인의 깃털장식 X1</v>
      </c>
      <c r="J1489" s="5" t="s">
        <v>258</v>
      </c>
      <c r="K1489" s="147" t="s">
        <v>745</v>
      </c>
    </row>
    <row r="1490" spans="1:11">
      <c r="A1490" s="147">
        <f>100000+B1490*ID규칙_보상_그룹_단위+C1490*ID규칙_요일_단위+COUNTIFS($B$4:B1490,B1490,$C$4:C1490,C1490)</f>
        <v>104511</v>
      </c>
      <c r="B1490" s="65">
        <v>45</v>
      </c>
      <c r="C1490" s="147">
        <v>0</v>
      </c>
      <c r="D1490" s="147">
        <v>108425</v>
      </c>
      <c r="E1490" s="147">
        <f>COUNTIF($B$4:B1490,B1490)</f>
        <v>11</v>
      </c>
      <c r="F1490" s="147">
        <v>1</v>
      </c>
      <c r="G1490" s="147">
        <v>176</v>
      </c>
      <c r="H1490" s="147">
        <v>250</v>
      </c>
      <c r="I1490" s="59" t="str">
        <f>IFERROR(VLOOKUP(D1490,ITEM!A:B,2,0)&amp;" X"&amp;F1490,"아이템값 없음")</f>
        <v>무인의 물시계 X1</v>
      </c>
      <c r="J1490" s="5" t="s">
        <v>258</v>
      </c>
      <c r="K1490" s="147" t="s">
        <v>745</v>
      </c>
    </row>
    <row r="1491" spans="1:11">
      <c r="A1491" s="147">
        <f>100000+B1491*ID규칙_보상_그룹_단위+C1491*ID규칙_요일_단위+COUNTIFS($B$4:B1491,B1491,$C$4:C1491,C1491)</f>
        <v>104512</v>
      </c>
      <c r="B1491" s="65">
        <v>45</v>
      </c>
      <c r="C1491" s="147">
        <v>0</v>
      </c>
      <c r="D1491" s="147">
        <v>109425</v>
      </c>
      <c r="E1491" s="147">
        <f>COUNTIF($B$4:B1491,B1491)</f>
        <v>12</v>
      </c>
      <c r="F1491" s="147">
        <v>1</v>
      </c>
      <c r="G1491" s="147">
        <v>176</v>
      </c>
      <c r="H1491" s="147">
        <v>250</v>
      </c>
      <c r="I1491" s="59" t="str">
        <f>IFERROR(VLOOKUP(D1491,ITEM!A:B,2,0)&amp;" X"&amp;F1491,"아이템값 없음")</f>
        <v>무인의 술잔 X1</v>
      </c>
      <c r="J1491" s="5" t="s">
        <v>258</v>
      </c>
      <c r="K1491" s="147" t="s">
        <v>745</v>
      </c>
    </row>
    <row r="1492" spans="1:11">
      <c r="A1492" s="147">
        <f>100000+B1492*ID규칙_보상_그룹_단위+C1492*ID규칙_요일_단위+COUNTIFS($B$4:B1492,B1492,$C$4:C1492,C1492)</f>
        <v>104513</v>
      </c>
      <c r="B1492" s="65">
        <v>45</v>
      </c>
      <c r="C1492" s="147">
        <v>0</v>
      </c>
      <c r="D1492" s="147">
        <v>110425</v>
      </c>
      <c r="E1492" s="147">
        <f>COUNTIF($B$4:B1492,B1492)</f>
        <v>13</v>
      </c>
      <c r="F1492" s="147">
        <v>1</v>
      </c>
      <c r="G1492" s="147">
        <v>176</v>
      </c>
      <c r="H1492" s="147">
        <v>250</v>
      </c>
      <c r="I1492" s="59" t="str">
        <f>IFERROR(VLOOKUP(D1492,ITEM!A:B,2,0)&amp;" X"&amp;F1492,"아이템값 없음")</f>
        <v>무인의 두건 X1</v>
      </c>
      <c r="J1492" s="5" t="s">
        <v>258</v>
      </c>
      <c r="K1492" s="147" t="s">
        <v>745</v>
      </c>
    </row>
    <row r="1493" spans="1:11">
      <c r="A1493" s="147">
        <f>100000+B1493*ID규칙_보상_그룹_단위+C1493*ID규칙_요일_단위+COUNTIFS($B$4:B1493,B1493,$C$4:C1493,C1493)</f>
        <v>104514</v>
      </c>
      <c r="B1493" s="65">
        <v>45</v>
      </c>
      <c r="C1493" s="147">
        <v>0</v>
      </c>
      <c r="D1493" s="147">
        <v>106326</v>
      </c>
      <c r="E1493" s="147">
        <f>COUNTIF($B$4:B1493,B1493)</f>
        <v>14</v>
      </c>
      <c r="F1493" s="147">
        <v>1</v>
      </c>
      <c r="G1493" s="147">
        <v>176</v>
      </c>
      <c r="H1493" s="147">
        <v>250</v>
      </c>
      <c r="I1493" s="59" t="str">
        <f>IFERROR(VLOOKUP(D1493,ITEM!A:B,2,0)&amp;" X"&amp;F1493,"아이템값 없음")</f>
        <v>노름꾼의 브로치 X1</v>
      </c>
      <c r="J1493" s="5" t="s">
        <v>258</v>
      </c>
      <c r="K1493" s="147" t="s">
        <v>745</v>
      </c>
    </row>
    <row r="1494" spans="1:11">
      <c r="A1494" s="147">
        <f>100000+B1494*ID규칙_보상_그룹_단위+C1494*ID규칙_요일_단위+COUNTIFS($B$4:B1494,B1494,$C$4:C1494,C1494)</f>
        <v>104515</v>
      </c>
      <c r="B1494" s="65">
        <v>45</v>
      </c>
      <c r="C1494" s="147">
        <v>0</v>
      </c>
      <c r="D1494" s="147">
        <v>107326</v>
      </c>
      <c r="E1494" s="147">
        <f>COUNTIF($B$4:B1494,B1494)</f>
        <v>15</v>
      </c>
      <c r="F1494" s="147">
        <v>1</v>
      </c>
      <c r="G1494" s="147">
        <v>176</v>
      </c>
      <c r="H1494" s="147">
        <v>250</v>
      </c>
      <c r="I1494" s="59" t="str">
        <f>IFERROR(VLOOKUP(D1494,ITEM!A:B,2,0)&amp;" X"&amp;F1494,"아이템값 없음")</f>
        <v>노름꾼의 깃털장식 X1</v>
      </c>
      <c r="J1494" s="5" t="s">
        <v>258</v>
      </c>
      <c r="K1494" s="147" t="s">
        <v>745</v>
      </c>
    </row>
    <row r="1495" spans="1:11">
      <c r="A1495" s="147">
        <f>100000+B1495*ID규칙_보상_그룹_단위+C1495*ID규칙_요일_단위+COUNTIFS($B$4:B1495,B1495,$C$4:C1495,C1495)</f>
        <v>104516</v>
      </c>
      <c r="B1495" s="65">
        <v>45</v>
      </c>
      <c r="C1495" s="147">
        <v>0</v>
      </c>
      <c r="D1495" s="147">
        <v>108326</v>
      </c>
      <c r="E1495" s="147">
        <f>COUNTIF($B$4:B1495,B1495)</f>
        <v>16</v>
      </c>
      <c r="F1495" s="147">
        <v>1</v>
      </c>
      <c r="G1495" s="147">
        <v>176</v>
      </c>
      <c r="H1495" s="147">
        <v>250</v>
      </c>
      <c r="I1495" s="59" t="str">
        <f>IFERROR(VLOOKUP(D1495,ITEM!A:B,2,0)&amp;" X"&amp;F1495,"아이템값 없음")</f>
        <v>노름꾼의 회중시계 X1</v>
      </c>
      <c r="J1495" s="5" t="s">
        <v>258</v>
      </c>
      <c r="K1495" s="147" t="s">
        <v>745</v>
      </c>
    </row>
    <row r="1496" spans="1:11">
      <c r="A1496" s="147">
        <f>100000+B1496*ID규칙_보상_그룹_단위+C1496*ID규칙_요일_단위+COUNTIFS($B$4:B1496,B1496,$C$4:C1496,C1496)</f>
        <v>104517</v>
      </c>
      <c r="B1496" s="65">
        <v>45</v>
      </c>
      <c r="C1496" s="147">
        <v>0</v>
      </c>
      <c r="D1496" s="147">
        <v>109326</v>
      </c>
      <c r="E1496" s="147">
        <f>COUNTIF($B$4:B1496,B1496)</f>
        <v>17</v>
      </c>
      <c r="F1496" s="147">
        <v>1</v>
      </c>
      <c r="G1496" s="147">
        <v>176</v>
      </c>
      <c r="H1496" s="147">
        <v>250</v>
      </c>
      <c r="I1496" s="59" t="str">
        <f>IFERROR(VLOOKUP(D1496,ITEM!A:B,2,0)&amp;" X"&amp;F1496,"아이템값 없음")</f>
        <v>노름꾼의 주사위 X1</v>
      </c>
      <c r="J1496" s="5" t="s">
        <v>258</v>
      </c>
      <c r="K1496" s="147" t="s">
        <v>745</v>
      </c>
    </row>
    <row r="1497" spans="1:11">
      <c r="A1497" s="147">
        <f>100000+B1497*ID규칙_보상_그룹_단위+C1497*ID규칙_요일_단위+COUNTIFS($B$4:B1497,B1497,$C$4:C1497,C1497)</f>
        <v>104518</v>
      </c>
      <c r="B1497" s="65">
        <v>45</v>
      </c>
      <c r="C1497" s="147">
        <v>0</v>
      </c>
      <c r="D1497" s="147">
        <v>110326</v>
      </c>
      <c r="E1497" s="147">
        <f>COUNTIF($B$4:B1497,B1497)</f>
        <v>18</v>
      </c>
      <c r="F1497" s="147">
        <v>1</v>
      </c>
      <c r="G1497" s="147">
        <v>176</v>
      </c>
      <c r="H1497" s="147">
        <v>250</v>
      </c>
      <c r="I1497" s="59" t="str">
        <f>IFERROR(VLOOKUP(D1497,ITEM!A:B,2,0)&amp;" X"&amp;F1497,"아이템값 없음")</f>
        <v>노름꾼의 귀걸이 X1</v>
      </c>
      <c r="J1497" s="5" t="s">
        <v>258</v>
      </c>
      <c r="K1497" s="147" t="s">
        <v>745</v>
      </c>
    </row>
    <row r="1498" spans="1:11">
      <c r="A1498" s="147">
        <f>100000+B1498*ID규칙_보상_그룹_단위+C1498*ID규칙_요일_단위+COUNTIFS($B$4:B1498,B1498,$C$4:C1498,C1498)</f>
        <v>104519</v>
      </c>
      <c r="B1498" s="65">
        <v>45</v>
      </c>
      <c r="C1498" s="147">
        <v>0</v>
      </c>
      <c r="D1498" s="147">
        <v>106427</v>
      </c>
      <c r="E1498" s="147">
        <f>COUNTIF($B$4:B1498,B1498)</f>
        <v>19</v>
      </c>
      <c r="F1498" s="147">
        <v>1</v>
      </c>
      <c r="G1498" s="147">
        <v>176</v>
      </c>
      <c r="H1498" s="147">
        <v>250</v>
      </c>
      <c r="I1498" s="59" t="str">
        <f>IFERROR(VLOOKUP(D1498,ITEM!A:B,2,0)&amp;" X"&amp;F1498,"아이템값 없음")</f>
        <v>노름꾼의 브로치 X1</v>
      </c>
      <c r="J1498" s="5" t="s">
        <v>258</v>
      </c>
      <c r="K1498" s="147" t="s">
        <v>745</v>
      </c>
    </row>
    <row r="1499" spans="1:11">
      <c r="A1499" s="147">
        <f>100000+B1499*ID규칙_보상_그룹_단위+C1499*ID규칙_요일_단위+COUNTIFS($B$4:B1499,B1499,$C$4:C1499,C1499)</f>
        <v>104520</v>
      </c>
      <c r="B1499" s="65">
        <v>45</v>
      </c>
      <c r="C1499" s="147">
        <v>0</v>
      </c>
      <c r="D1499" s="147">
        <v>107427</v>
      </c>
      <c r="E1499" s="147">
        <f>COUNTIF($B$4:B1499,B1499)</f>
        <v>20</v>
      </c>
      <c r="F1499" s="147">
        <v>1</v>
      </c>
      <c r="G1499" s="147">
        <v>176</v>
      </c>
      <c r="H1499" s="147">
        <v>250</v>
      </c>
      <c r="I1499" s="59" t="str">
        <f>IFERROR(VLOOKUP(D1499,ITEM!A:B,2,0)&amp;" X"&amp;F1499,"아이템값 없음")</f>
        <v>노름꾼의 깃털장식 X1</v>
      </c>
      <c r="J1499" s="5" t="s">
        <v>258</v>
      </c>
      <c r="K1499" s="147" t="s">
        <v>745</v>
      </c>
    </row>
    <row r="1500" spans="1:11">
      <c r="A1500" s="147">
        <f>100000+B1500*ID규칙_보상_그룹_단위+C1500*ID규칙_요일_단위+COUNTIFS($B$4:B1500,B1500,$C$4:C1500,C1500)</f>
        <v>104521</v>
      </c>
      <c r="B1500" s="65">
        <v>45</v>
      </c>
      <c r="C1500" s="147">
        <v>0</v>
      </c>
      <c r="D1500" s="147">
        <v>108427</v>
      </c>
      <c r="E1500" s="147">
        <f>COUNTIF($B$4:B1500,B1500)</f>
        <v>21</v>
      </c>
      <c r="F1500" s="147">
        <v>1</v>
      </c>
      <c r="G1500" s="147">
        <v>176</v>
      </c>
      <c r="H1500" s="147">
        <v>250</v>
      </c>
      <c r="I1500" s="59" t="str">
        <f>IFERROR(VLOOKUP(D1500,ITEM!A:B,2,0)&amp;" X"&amp;F1500,"아이템값 없음")</f>
        <v>노름꾼의 회중시계 X1</v>
      </c>
      <c r="J1500" s="5" t="s">
        <v>258</v>
      </c>
      <c r="K1500" s="147" t="s">
        <v>745</v>
      </c>
    </row>
    <row r="1501" spans="1:11">
      <c r="A1501" s="147">
        <f>100000+B1501*ID규칙_보상_그룹_단위+C1501*ID규칙_요일_단위+COUNTIFS($B$4:B1501,B1501,$C$4:C1501,C1501)</f>
        <v>104522</v>
      </c>
      <c r="B1501" s="65">
        <v>45</v>
      </c>
      <c r="C1501" s="147">
        <v>0</v>
      </c>
      <c r="D1501" s="147">
        <v>109427</v>
      </c>
      <c r="E1501" s="147">
        <f>COUNTIF($B$4:B1501,B1501)</f>
        <v>22</v>
      </c>
      <c r="F1501" s="147">
        <v>1</v>
      </c>
      <c r="G1501" s="147">
        <v>176</v>
      </c>
      <c r="H1501" s="147">
        <v>250</v>
      </c>
      <c r="I1501" s="59" t="str">
        <f>IFERROR(VLOOKUP(D1501,ITEM!A:B,2,0)&amp;" X"&amp;F1501,"아이템값 없음")</f>
        <v>노름꾼의 주사위 X1</v>
      </c>
      <c r="J1501" s="5" t="s">
        <v>258</v>
      </c>
      <c r="K1501" s="147" t="s">
        <v>745</v>
      </c>
    </row>
    <row r="1502" spans="1:11">
      <c r="A1502" s="147">
        <f>100000+B1502*ID규칙_보상_그룹_단위+C1502*ID규칙_요일_단위+COUNTIFS($B$4:B1502,B1502,$C$4:C1502,C1502)</f>
        <v>104523</v>
      </c>
      <c r="B1502" s="65">
        <v>45</v>
      </c>
      <c r="C1502" s="147">
        <v>0</v>
      </c>
      <c r="D1502" s="147">
        <v>110427</v>
      </c>
      <c r="E1502" s="147">
        <f>COUNTIF($B$4:B1502,B1502)</f>
        <v>23</v>
      </c>
      <c r="F1502" s="147">
        <v>1</v>
      </c>
      <c r="G1502" s="147">
        <v>176</v>
      </c>
      <c r="H1502" s="147">
        <v>250</v>
      </c>
      <c r="I1502" s="59" t="str">
        <f>IFERROR(VLOOKUP(D1502,ITEM!A:B,2,0)&amp;" X"&amp;F1502,"아이템값 없음")</f>
        <v>노름꾼의 귀걸이 X1</v>
      </c>
      <c r="J1502" s="5" t="s">
        <v>258</v>
      </c>
      <c r="K1502" s="147" t="s">
        <v>745</v>
      </c>
    </row>
    <row r="1503" spans="1:11">
      <c r="A1503" s="147">
        <f>100000+B1503*ID규칙_보상_그룹_단위+C1503*ID규칙_요일_단위+COUNTIFS($B$4:B1503,B1503,$C$4:C1503,C1503)</f>
        <v>104524</v>
      </c>
      <c r="B1503" s="65">
        <v>45</v>
      </c>
      <c r="C1503" s="147">
        <v>0</v>
      </c>
      <c r="D1503" s="147">
        <v>106470</v>
      </c>
      <c r="E1503" s="147">
        <f>COUNTIF($B$4:B1503,B1503)</f>
        <v>24</v>
      </c>
      <c r="F1503" s="147">
        <v>1</v>
      </c>
      <c r="G1503" s="147">
        <v>176</v>
      </c>
      <c r="H1503" s="147">
        <v>250</v>
      </c>
      <c r="I1503" s="59" t="str">
        <f>IFERROR(VLOOKUP(D1503,ITEM!A:B,2,0)&amp;" X"&amp;F1503,"아이템값 없음")</f>
        <v>생령의 꽃 X1</v>
      </c>
      <c r="J1503" s="5" t="s">
        <v>258</v>
      </c>
      <c r="K1503" s="147" t="s">
        <v>745</v>
      </c>
    </row>
    <row r="1504" spans="1:11">
      <c r="A1504" s="147">
        <f>100000+B1504*ID규칙_보상_그룹_단위+C1504*ID규칙_요일_단위+COUNTIFS($B$4:B1504,B1504,$C$4:C1504,C1504)</f>
        <v>104525</v>
      </c>
      <c r="B1504" s="65">
        <v>45</v>
      </c>
      <c r="C1504" s="147">
        <v>0</v>
      </c>
      <c r="D1504" s="147">
        <v>107470</v>
      </c>
      <c r="E1504" s="147">
        <f>COUNTIF($B$4:B1504,B1504)</f>
        <v>25</v>
      </c>
      <c r="F1504" s="147">
        <v>1</v>
      </c>
      <c r="G1504" s="147">
        <v>176</v>
      </c>
      <c r="H1504" s="147">
        <v>250</v>
      </c>
      <c r="I1504" s="59" t="str">
        <f>IFERROR(VLOOKUP(D1504,ITEM!A:B,2,0)&amp;" X"&amp;F1504,"아이템값 없음")</f>
        <v>숨겨진 빛의 깃털 X1</v>
      </c>
      <c r="J1504" s="5" t="s">
        <v>258</v>
      </c>
      <c r="K1504" s="147" t="s">
        <v>745</v>
      </c>
    </row>
    <row r="1505" spans="1:11">
      <c r="A1505" s="147">
        <f>100000+B1505*ID규칙_보상_그룹_단위+C1505*ID규칙_요일_단위+COUNTIFS($B$4:B1505,B1505,$C$4:C1505,C1505)</f>
        <v>104526</v>
      </c>
      <c r="B1505" s="65">
        <v>45</v>
      </c>
      <c r="C1505" s="147">
        <v>0</v>
      </c>
      <c r="D1505" s="147">
        <v>108470</v>
      </c>
      <c r="E1505" s="147">
        <f>COUNTIF($B$4:B1505,B1505)</f>
        <v>26</v>
      </c>
      <c r="F1505" s="147">
        <v>1</v>
      </c>
      <c r="G1505" s="147">
        <v>176</v>
      </c>
      <c r="H1505" s="147">
        <v>250</v>
      </c>
      <c r="I1505" s="59" t="str">
        <f>IFERROR(VLOOKUP(D1505,ITEM!A:B,2,0)&amp;" X"&amp;F1505,"아이템값 없음")</f>
        <v>태양의 유물 X1</v>
      </c>
      <c r="J1505" s="5" t="s">
        <v>258</v>
      </c>
      <c r="K1505" s="147" t="s">
        <v>745</v>
      </c>
    </row>
    <row r="1506" spans="1:11">
      <c r="A1506" s="147">
        <f>100000+B1506*ID규칙_보상_그룹_단위+C1506*ID규칙_요일_단위+COUNTIFS($B$4:B1506,B1506,$C$4:C1506,C1506)</f>
        <v>104527</v>
      </c>
      <c r="B1506" s="65">
        <v>45</v>
      </c>
      <c r="C1506" s="147">
        <v>0</v>
      </c>
      <c r="D1506" s="147">
        <v>109470</v>
      </c>
      <c r="E1506" s="147">
        <f>COUNTIF($B$4:B1506,B1506)</f>
        <v>27</v>
      </c>
      <c r="F1506" s="147">
        <v>1</v>
      </c>
      <c r="G1506" s="147">
        <v>176</v>
      </c>
      <c r="H1506" s="147">
        <v>250</v>
      </c>
      <c r="I1506" s="59" t="str">
        <f>IFERROR(VLOOKUP(D1506,ITEM!A:B,2,0)&amp;" X"&amp;F1506,"아이템값 없음")</f>
        <v>계약의 순간 X1</v>
      </c>
      <c r="J1506" s="5" t="s">
        <v>258</v>
      </c>
      <c r="K1506" s="147" t="s">
        <v>745</v>
      </c>
    </row>
    <row r="1507" spans="1:11">
      <c r="A1507" s="147">
        <f>100000+B1507*ID규칙_보상_그룹_단위+C1507*ID규칙_요일_단위+COUNTIFS($B$4:B1507,B1507,$C$4:C1507,C1507)</f>
        <v>104528</v>
      </c>
      <c r="B1507" s="65">
        <v>45</v>
      </c>
      <c r="C1507" s="147">
        <v>0</v>
      </c>
      <c r="D1507" s="147">
        <v>110478</v>
      </c>
      <c r="E1507" s="147">
        <f>COUNTIF($B$4:B1507,B1507)</f>
        <v>28</v>
      </c>
      <c r="F1507" s="147">
        <v>1</v>
      </c>
      <c r="G1507" s="147">
        <v>176</v>
      </c>
      <c r="H1507" s="147">
        <v>250</v>
      </c>
      <c r="I1507" s="59" t="str">
        <f>IFERROR(VLOOKUP(D1507,ITEM!A:B,2,0)&amp;" X"&amp;F1507,"아이템값 없음")</f>
        <v>번개의 자태 X1</v>
      </c>
      <c r="J1507" s="5" t="s">
        <v>258</v>
      </c>
      <c r="K1507" s="147" t="s">
        <v>745</v>
      </c>
    </row>
    <row r="1508" spans="1:11">
      <c r="A1508" s="147">
        <f>100000+B1508*ID규칙_보상_그룹_단위+C1508*ID규칙_요일_단위+COUNTIFS($B$4:B1508,B1508,$C$4:C1508,C1508)</f>
        <v>104529</v>
      </c>
      <c r="B1508" s="65">
        <v>45</v>
      </c>
      <c r="C1508" s="147">
        <v>0</v>
      </c>
      <c r="D1508" s="147">
        <v>106571</v>
      </c>
      <c r="E1508" s="147">
        <f>COUNTIF($B$4:B1508,B1508)</f>
        <v>29</v>
      </c>
      <c r="F1508" s="147">
        <v>1</v>
      </c>
      <c r="G1508" s="147">
        <v>176</v>
      </c>
      <c r="H1508" s="147">
        <v>250</v>
      </c>
      <c r="I1508" s="59" t="str">
        <f>IFERROR(VLOOKUP(D1508,ITEM!A:B,2,0)&amp;" X"&amp;F1508,"아이템값 없음")</f>
        <v>생령의 꽃 X1</v>
      </c>
      <c r="J1508" s="5" t="s">
        <v>258</v>
      </c>
      <c r="K1508" s="147" t="s">
        <v>745</v>
      </c>
    </row>
    <row r="1509" spans="1:11">
      <c r="A1509" s="147">
        <f>100000+B1509*ID규칙_보상_그룹_단위+C1509*ID규칙_요일_단위+COUNTIFS($B$4:B1509,B1509,$C$4:C1509,C1509)</f>
        <v>104530</v>
      </c>
      <c r="B1509" s="65">
        <v>45</v>
      </c>
      <c r="C1509" s="147">
        <v>0</v>
      </c>
      <c r="D1509" s="147">
        <v>107571</v>
      </c>
      <c r="E1509" s="147">
        <f>COUNTIF($B$4:B1509,B1509)</f>
        <v>30</v>
      </c>
      <c r="F1509" s="147">
        <v>1</v>
      </c>
      <c r="G1509" s="147">
        <v>176</v>
      </c>
      <c r="H1509" s="147">
        <v>250</v>
      </c>
      <c r="I1509" s="59" t="str">
        <f>IFERROR(VLOOKUP(D1509,ITEM!A:B,2,0)&amp;" X"&amp;F1509,"아이템값 없음")</f>
        <v>숨겨진 빛의 깃털 X1</v>
      </c>
      <c r="J1509" s="5" t="s">
        <v>258</v>
      </c>
      <c r="K1509" s="147" t="s">
        <v>745</v>
      </c>
    </row>
    <row r="1510" spans="1:11">
      <c r="A1510" s="147">
        <f>100000+B1510*ID규칙_보상_그룹_단위+C1510*ID규칙_요일_단위+COUNTIFS($B$4:B1510,B1510,$C$4:C1510,C1510)</f>
        <v>104531</v>
      </c>
      <c r="B1510" s="65">
        <v>45</v>
      </c>
      <c r="C1510" s="147">
        <v>0</v>
      </c>
      <c r="D1510" s="147">
        <v>108571</v>
      </c>
      <c r="E1510" s="147">
        <f>COUNTIF($B$4:B1510,B1510)</f>
        <v>31</v>
      </c>
      <c r="F1510" s="147">
        <v>1</v>
      </c>
      <c r="G1510" s="147">
        <v>176</v>
      </c>
      <c r="H1510" s="147">
        <v>250</v>
      </c>
      <c r="I1510" s="59" t="str">
        <f>IFERROR(VLOOKUP(D1510,ITEM!A:B,2,0)&amp;" X"&amp;F1510,"아이템값 없음")</f>
        <v>태양의 유물 X1</v>
      </c>
      <c r="J1510" s="5" t="s">
        <v>258</v>
      </c>
      <c r="K1510" s="147" t="s">
        <v>745</v>
      </c>
    </row>
    <row r="1511" spans="1:11">
      <c r="A1511" s="147">
        <f>100000+B1511*ID규칙_보상_그룹_단위+C1511*ID규칙_요일_단위+COUNTIFS($B$4:B1511,B1511,$C$4:C1511,C1511)</f>
        <v>104532</v>
      </c>
      <c r="B1511" s="65">
        <v>45</v>
      </c>
      <c r="C1511" s="147">
        <v>0</v>
      </c>
      <c r="D1511" s="147">
        <v>109571</v>
      </c>
      <c r="E1511" s="147">
        <f>COUNTIF($B$4:B1511,B1511)</f>
        <v>32</v>
      </c>
      <c r="F1511" s="147">
        <v>1</v>
      </c>
      <c r="G1511" s="147">
        <v>176</v>
      </c>
      <c r="H1511" s="147">
        <v>250</v>
      </c>
      <c r="I1511" s="59" t="str">
        <f>IFERROR(VLOOKUP(D1511,ITEM!A:B,2,0)&amp;" X"&amp;F1511,"아이템값 없음")</f>
        <v>계약의 순간 X1</v>
      </c>
      <c r="J1511" s="5" t="s">
        <v>258</v>
      </c>
      <c r="K1511" s="147" t="s">
        <v>745</v>
      </c>
    </row>
    <row r="1512" spans="1:11">
      <c r="A1512" s="147">
        <f>100000+B1512*ID규칙_보상_그룹_단위+C1512*ID규칙_요일_단위+COUNTIFS($B$4:B1512,B1512,$C$4:C1512,C1512)</f>
        <v>104533</v>
      </c>
      <c r="B1512" s="65">
        <v>45</v>
      </c>
      <c r="C1512" s="147">
        <v>0</v>
      </c>
      <c r="D1512" s="147">
        <v>110579</v>
      </c>
      <c r="E1512" s="147">
        <f>COUNTIF($B$4:B1512,B1512)</f>
        <v>33</v>
      </c>
      <c r="F1512" s="147">
        <v>1</v>
      </c>
      <c r="G1512" s="147">
        <v>176</v>
      </c>
      <c r="H1512" s="147">
        <v>250</v>
      </c>
      <c r="I1512" s="59" t="str">
        <f>IFERROR(VLOOKUP(D1512,ITEM!A:B,2,0)&amp;" X"&amp;F1512,"아이템값 없음")</f>
        <v>번개의 자태 X1</v>
      </c>
      <c r="J1512" s="5" t="s">
        <v>258</v>
      </c>
      <c r="K1512" s="147" t="s">
        <v>745</v>
      </c>
    </row>
    <row r="1513" spans="1:11">
      <c r="A1513" s="147">
        <f>100000+B1513*ID규칙_보상_그룹_단위+C1513*ID규칙_요일_단위+COUNTIFS($B$4:B1513,B1513,$C$4:C1513,C1513)</f>
        <v>104534</v>
      </c>
      <c r="B1513" s="65">
        <v>45</v>
      </c>
      <c r="C1513" s="147">
        <v>0</v>
      </c>
      <c r="D1513" s="147">
        <v>106472</v>
      </c>
      <c r="E1513" s="147">
        <f>COUNTIF($B$4:B1513,B1513)</f>
        <v>34</v>
      </c>
      <c r="F1513" s="147">
        <v>1</v>
      </c>
      <c r="G1513" s="147">
        <v>176</v>
      </c>
      <c r="H1513" s="147">
        <v>250</v>
      </c>
      <c r="I1513" s="59" t="str">
        <f>IFERROR(VLOOKUP(D1513,ITEM!A:B,2,0)&amp;" X"&amp;F1513,"아이템값 없음")</f>
        <v>혼향의 꽃 X1</v>
      </c>
      <c r="J1513" s="5" t="s">
        <v>258</v>
      </c>
      <c r="K1513" s="147" t="s">
        <v>745</v>
      </c>
    </row>
    <row r="1514" spans="1:11">
      <c r="A1514" s="147">
        <f>100000+B1514*ID규칙_보상_그룹_단위+C1514*ID규칙_요일_단위+COUNTIFS($B$4:B1514,B1514,$C$4:C1514,C1514)</f>
        <v>104535</v>
      </c>
      <c r="B1514" s="65">
        <v>45</v>
      </c>
      <c r="C1514" s="147">
        <v>0</v>
      </c>
      <c r="D1514" s="147">
        <v>107472</v>
      </c>
      <c r="E1514" s="147">
        <f>COUNTIF($B$4:B1514,B1514)</f>
        <v>35</v>
      </c>
      <c r="F1514" s="147">
        <v>1</v>
      </c>
      <c r="G1514" s="147">
        <v>176</v>
      </c>
      <c r="H1514" s="147">
        <v>250</v>
      </c>
      <c r="I1514" s="59" t="str">
        <f>IFERROR(VLOOKUP(D1514,ITEM!A:B,2,0)&amp;" X"&amp;F1514,"아이템값 없음")</f>
        <v>옥의 잎 X1</v>
      </c>
      <c r="J1514" s="5" t="s">
        <v>258</v>
      </c>
      <c r="K1514" s="147" t="s">
        <v>745</v>
      </c>
    </row>
    <row r="1515" spans="1:11">
      <c r="A1515" s="147">
        <f>100000+B1515*ID규칙_보상_그룹_단위+C1515*ID규칙_요일_단위+COUNTIFS($B$4:B1515,B1515,$C$4:C1515,C1515)</f>
        <v>104536</v>
      </c>
      <c r="B1515" s="65">
        <v>45</v>
      </c>
      <c r="C1515" s="147">
        <v>0</v>
      </c>
      <c r="D1515" s="147">
        <v>108472</v>
      </c>
      <c r="E1515" s="147">
        <f>COUNTIF($B$4:B1515,B1515)</f>
        <v>36</v>
      </c>
      <c r="F1515" s="147">
        <v>1</v>
      </c>
      <c r="G1515" s="147">
        <v>176</v>
      </c>
      <c r="H1515" s="147">
        <v>250</v>
      </c>
      <c r="I1515" s="59" t="str">
        <f>IFERROR(VLOOKUP(D1515,ITEM!A:B,2,0)&amp;" X"&amp;F1515,"아이템값 없음")</f>
        <v>축사의 증명 X1</v>
      </c>
      <c r="J1515" s="5" t="s">
        <v>258</v>
      </c>
      <c r="K1515" s="147" t="s">
        <v>745</v>
      </c>
    </row>
    <row r="1516" spans="1:11">
      <c r="A1516" s="147">
        <f>100000+B1516*ID규칙_보상_그룹_단위+C1516*ID규칙_요일_단위+COUNTIFS($B$4:B1516,B1516,$C$4:C1516,C1516)</f>
        <v>104537</v>
      </c>
      <c r="B1516" s="65">
        <v>45</v>
      </c>
      <c r="C1516" s="147">
        <v>0</v>
      </c>
      <c r="D1516" s="147">
        <v>109472</v>
      </c>
      <c r="E1516" s="147">
        <f>COUNTIF($B$4:B1516,B1516)</f>
        <v>37</v>
      </c>
      <c r="F1516" s="147">
        <v>1</v>
      </c>
      <c r="G1516" s="147">
        <v>176</v>
      </c>
      <c r="H1516" s="147">
        <v>250</v>
      </c>
      <c r="I1516" s="59" t="str">
        <f>IFERROR(VLOOKUP(D1516,ITEM!A:B,2,0)&amp;" X"&amp;F1516,"아이템값 없음")</f>
        <v>샘물의 찻잔 X1</v>
      </c>
      <c r="J1516" s="5" t="s">
        <v>258</v>
      </c>
      <c r="K1516" s="147" t="s">
        <v>745</v>
      </c>
    </row>
    <row r="1517" spans="1:11">
      <c r="A1517" s="147">
        <f>100000+B1517*ID규칙_보상_그룹_단위+C1517*ID규칙_요일_단위+COUNTIFS($B$4:B1517,B1517,$C$4:C1517,C1517)</f>
        <v>104538</v>
      </c>
      <c r="B1517" s="65">
        <v>45</v>
      </c>
      <c r="C1517" s="147">
        <v>0</v>
      </c>
      <c r="D1517" s="147">
        <v>110480</v>
      </c>
      <c r="E1517" s="147">
        <f>COUNTIF($B$4:B1517,B1517)</f>
        <v>38</v>
      </c>
      <c r="F1517" s="147">
        <v>1</v>
      </c>
      <c r="G1517" s="147">
        <v>176</v>
      </c>
      <c r="H1517" s="147">
        <v>250</v>
      </c>
      <c r="I1517" s="59" t="str">
        <f>IFERROR(VLOOKUP(D1517,ITEM!A:B,2,0)&amp;" X"&amp;F1517,"아이템값 없음")</f>
        <v>추억의 보옥 X1</v>
      </c>
      <c r="J1517" s="5" t="s">
        <v>258</v>
      </c>
      <c r="K1517" s="147" t="s">
        <v>745</v>
      </c>
    </row>
    <row r="1518" spans="1:11">
      <c r="A1518" s="147">
        <f>100000+B1518*ID규칙_보상_그룹_단위+C1518*ID규칙_요일_단위+COUNTIFS($B$4:B1518,B1518,$C$4:C1518,C1518)</f>
        <v>104539</v>
      </c>
      <c r="B1518" s="65">
        <v>45</v>
      </c>
      <c r="C1518" s="147">
        <v>0</v>
      </c>
      <c r="D1518" s="147">
        <v>106573</v>
      </c>
      <c r="E1518" s="147">
        <f>COUNTIF($B$4:B1518,B1518)</f>
        <v>39</v>
      </c>
      <c r="F1518" s="147">
        <v>1</v>
      </c>
      <c r="G1518" s="147">
        <v>176</v>
      </c>
      <c r="H1518" s="147">
        <v>250</v>
      </c>
      <c r="I1518" s="59" t="str">
        <f>IFERROR(VLOOKUP(D1518,ITEM!A:B,2,0)&amp;" X"&amp;F1518,"아이템값 없음")</f>
        <v>혼향의 꽃 X1</v>
      </c>
      <c r="J1518" s="5" t="s">
        <v>258</v>
      </c>
      <c r="K1518" s="147" t="s">
        <v>745</v>
      </c>
    </row>
    <row r="1519" spans="1:11">
      <c r="A1519" s="147">
        <f>100000+B1519*ID규칙_보상_그룹_단위+C1519*ID규칙_요일_단위+COUNTIFS($B$4:B1519,B1519,$C$4:C1519,C1519)</f>
        <v>104540</v>
      </c>
      <c r="B1519" s="65">
        <v>45</v>
      </c>
      <c r="C1519" s="147">
        <v>0</v>
      </c>
      <c r="D1519" s="147">
        <v>107573</v>
      </c>
      <c r="E1519" s="147">
        <f>COUNTIF($B$4:B1519,B1519)</f>
        <v>40</v>
      </c>
      <c r="F1519" s="147">
        <v>1</v>
      </c>
      <c r="G1519" s="147">
        <v>176</v>
      </c>
      <c r="H1519" s="147">
        <v>250</v>
      </c>
      <c r="I1519" s="59" t="str">
        <f>IFERROR(VLOOKUP(D1519,ITEM!A:B,2,0)&amp;" X"&amp;F1519,"아이템값 없음")</f>
        <v>옥의 잎 X1</v>
      </c>
      <c r="J1519" s="5" t="s">
        <v>258</v>
      </c>
      <c r="K1519" s="147" t="s">
        <v>745</v>
      </c>
    </row>
    <row r="1520" spans="1:11">
      <c r="A1520" s="147">
        <f>100000+B1520*ID규칙_보상_그룹_단위+C1520*ID규칙_요일_단위+COUNTIFS($B$4:B1520,B1520,$C$4:C1520,C1520)</f>
        <v>104541</v>
      </c>
      <c r="B1520" s="65">
        <v>45</v>
      </c>
      <c r="C1520" s="147">
        <v>0</v>
      </c>
      <c r="D1520" s="147">
        <v>108573</v>
      </c>
      <c r="E1520" s="147">
        <f>COUNTIF($B$4:B1520,B1520)</f>
        <v>41</v>
      </c>
      <c r="F1520" s="147">
        <v>1</v>
      </c>
      <c r="G1520" s="147">
        <v>176</v>
      </c>
      <c r="H1520" s="147">
        <v>250</v>
      </c>
      <c r="I1520" s="59" t="str">
        <f>IFERROR(VLOOKUP(D1520,ITEM!A:B,2,0)&amp;" X"&amp;F1520,"아이템값 없음")</f>
        <v>축사의 증명 X1</v>
      </c>
      <c r="J1520" s="5" t="s">
        <v>258</v>
      </c>
      <c r="K1520" s="147" t="s">
        <v>745</v>
      </c>
    </row>
    <row r="1521" spans="1:11">
      <c r="A1521" s="147">
        <f>100000+B1521*ID규칙_보상_그룹_단위+C1521*ID규칙_요일_단위+COUNTIFS($B$4:B1521,B1521,$C$4:C1521,C1521)</f>
        <v>104542</v>
      </c>
      <c r="B1521" s="65">
        <v>45</v>
      </c>
      <c r="C1521" s="147">
        <v>0</v>
      </c>
      <c r="D1521" s="147">
        <v>109573</v>
      </c>
      <c r="E1521" s="147">
        <f>COUNTIF($B$4:B1521,B1521)</f>
        <v>42</v>
      </c>
      <c r="F1521" s="147">
        <v>1</v>
      </c>
      <c r="G1521" s="147">
        <v>176</v>
      </c>
      <c r="H1521" s="147">
        <v>250</v>
      </c>
      <c r="I1521" s="59" t="str">
        <f>IFERROR(VLOOKUP(D1521,ITEM!A:B,2,0)&amp;" X"&amp;F1521,"아이템값 없음")</f>
        <v>샘물의 찻잔 X1</v>
      </c>
      <c r="J1521" s="5" t="s">
        <v>258</v>
      </c>
      <c r="K1521" s="147" t="s">
        <v>745</v>
      </c>
    </row>
    <row r="1522" spans="1:11">
      <c r="A1522" s="147">
        <f>100000+B1522*ID규칙_보상_그룹_단위+C1522*ID규칙_요일_단위+COUNTIFS($B$4:B1522,B1522,$C$4:C1522,C1522)</f>
        <v>104543</v>
      </c>
      <c r="B1522" s="65">
        <v>45</v>
      </c>
      <c r="C1522" s="147">
        <v>0</v>
      </c>
      <c r="D1522" s="147">
        <v>110581</v>
      </c>
      <c r="E1522" s="147">
        <f>COUNTIF($B$4:B1522,B1522)</f>
        <v>43</v>
      </c>
      <c r="F1522" s="147">
        <v>1</v>
      </c>
      <c r="G1522" s="147">
        <v>176</v>
      </c>
      <c r="H1522" s="147">
        <v>250</v>
      </c>
      <c r="I1522" s="59" t="str">
        <f>IFERROR(VLOOKUP(D1522,ITEM!A:B,2,0)&amp;" X"&amp;F1522,"아이템값 없음")</f>
        <v>추억의 보옥 X1</v>
      </c>
      <c r="J1522" s="5" t="s">
        <v>258</v>
      </c>
      <c r="K1522" s="147" t="s">
        <v>745</v>
      </c>
    </row>
    <row r="1523" spans="1:11">
      <c r="A1523" s="147">
        <f>100000+B1523*ID규칙_보상_그룹_단위+C1523*ID규칙_요일_단위+COUNTIFS($B$4:B1523,B1523,$C$4:C1523,C1523)</f>
        <v>104601</v>
      </c>
      <c r="B1523" s="65">
        <v>46</v>
      </c>
      <c r="C1523" s="147">
        <v>0</v>
      </c>
      <c r="D1523" s="147">
        <v>103301</v>
      </c>
      <c r="E1523" s="147">
        <f>COUNTIF($B$4:B1523,B1523)</f>
        <v>1</v>
      </c>
      <c r="F1523" s="147">
        <v>100</v>
      </c>
      <c r="G1523" s="147">
        <v>177</v>
      </c>
      <c r="H1523" s="147">
        <v>10000</v>
      </c>
      <c r="I1523" s="59" t="str">
        <f>IFERROR(VLOOKUP(D1523,ITEM!A:B,2,0)&amp;" X"&amp;F1523,"아이템값 없음")</f>
        <v>모라 X100</v>
      </c>
      <c r="J1523" s="5" t="s">
        <v>262</v>
      </c>
      <c r="K1523" s="147" t="s">
        <v>745</v>
      </c>
    </row>
    <row r="1524" spans="1:11">
      <c r="A1524" s="147">
        <f>100000+B1524*ID규칙_보상_그룹_단위+C1524*ID규칙_요일_단위+COUNTIFS($B$4:B1524,B1524,$C$4:C1524,C1524)</f>
        <v>104602</v>
      </c>
      <c r="B1524" s="65">
        <v>46</v>
      </c>
      <c r="C1524" s="147">
        <v>0</v>
      </c>
      <c r="D1524" s="147">
        <v>102301</v>
      </c>
      <c r="E1524" s="147">
        <f>COUNTIF($B$4:B1524,B1524)</f>
        <v>2</v>
      </c>
      <c r="F1524" s="147">
        <v>1850</v>
      </c>
      <c r="G1524" s="147">
        <v>178</v>
      </c>
      <c r="H1524" s="147">
        <v>10000</v>
      </c>
      <c r="I1524" s="59" t="str">
        <f>IFERROR(VLOOKUP(D1524,ITEM!A:B,2,0)&amp;" X"&amp;F1524,"아이템값 없음")</f>
        <v>모험 경력 X1850</v>
      </c>
      <c r="J1524" s="5" t="s">
        <v>262</v>
      </c>
      <c r="K1524" s="147" t="s">
        <v>745</v>
      </c>
    </row>
    <row r="1525" spans="1:11">
      <c r="A1525" s="147">
        <f>100000+B1525*ID규칙_보상_그룹_단위+C1525*ID규칙_요일_단위+COUNTIFS($B$4:B1525,B1525,$C$4:C1525,C1525)</f>
        <v>104603</v>
      </c>
      <c r="B1525" s="65">
        <v>46</v>
      </c>
      <c r="C1525" s="147">
        <v>0</v>
      </c>
      <c r="D1525" s="147">
        <v>105301</v>
      </c>
      <c r="E1525" s="147">
        <f>COUNTIF($B$4:B1525,B1525)</f>
        <v>3</v>
      </c>
      <c r="F1525" s="147">
        <v>15</v>
      </c>
      <c r="G1525" s="147">
        <v>179</v>
      </c>
      <c r="H1525" s="147">
        <v>10000</v>
      </c>
      <c r="I1525" s="59" t="str">
        <f>IFERROR(VLOOKUP(D1525,ITEM!A:B,2,0)&amp;" X"&amp;F1525,"아이템값 없음")</f>
        <v>호감도 경험치 X15</v>
      </c>
      <c r="J1525" s="5" t="s">
        <v>262</v>
      </c>
      <c r="K1525" s="147" t="s">
        <v>745</v>
      </c>
    </row>
    <row r="1526" spans="1:11">
      <c r="A1526" s="147">
        <f>100000+B1526*ID규칙_보상_그룹_단위+C1526*ID규칙_요일_단위+COUNTIFS($B$4:B1526,B1526,$C$4:C1526,C1526)</f>
        <v>104604</v>
      </c>
      <c r="B1526" s="65">
        <v>46</v>
      </c>
      <c r="C1526" s="147">
        <v>0</v>
      </c>
      <c r="D1526" s="147">
        <v>106312</v>
      </c>
      <c r="E1526" s="147">
        <f>COUNTIF($B$4:B1526,B1526)</f>
        <v>4</v>
      </c>
      <c r="F1526" s="147">
        <v>1</v>
      </c>
      <c r="G1526" s="147">
        <v>180</v>
      </c>
      <c r="H1526" s="147">
        <v>334</v>
      </c>
      <c r="I1526" s="59" t="str">
        <f>IFERROR(VLOOKUP(D1526,ITEM!A:B,2,0)&amp;" X"&amp;F1526,"아이템값 없음")</f>
        <v>기적의 꽃 X1</v>
      </c>
      <c r="J1526" s="5" t="s">
        <v>262</v>
      </c>
      <c r="K1526" s="147" t="s">
        <v>745</v>
      </c>
    </row>
    <row r="1527" spans="1:11">
      <c r="A1527" s="147">
        <f>100000+B1527*ID규칙_보상_그룹_단위+C1527*ID규칙_요일_단위+COUNTIFS($B$4:B1527,B1527,$C$4:C1527,C1527)</f>
        <v>104605</v>
      </c>
      <c r="B1527" s="65">
        <v>46</v>
      </c>
      <c r="C1527" s="147">
        <v>0</v>
      </c>
      <c r="D1527" s="147">
        <v>107312</v>
      </c>
      <c r="E1527" s="147">
        <f>COUNTIF($B$4:B1527,B1527)</f>
        <v>5</v>
      </c>
      <c r="F1527" s="147">
        <v>1</v>
      </c>
      <c r="G1527" s="147">
        <v>180</v>
      </c>
      <c r="H1527" s="147">
        <v>334</v>
      </c>
      <c r="I1527" s="59" t="str">
        <f>IFERROR(VLOOKUP(D1527,ITEM!A:B,2,0)&amp;" X"&amp;F1527,"아이템값 없음")</f>
        <v>기적의 깃털 X1</v>
      </c>
      <c r="J1527" s="5" t="s">
        <v>262</v>
      </c>
      <c r="K1527" s="147" t="s">
        <v>745</v>
      </c>
    </row>
    <row r="1528" spans="1:11">
      <c r="A1528" s="147">
        <f>100000+B1528*ID규칙_보상_그룹_단위+C1528*ID규칙_요일_단위+COUNTIFS($B$4:B1528,B1528,$C$4:C1528,C1528)</f>
        <v>104606</v>
      </c>
      <c r="B1528" s="65">
        <v>46</v>
      </c>
      <c r="C1528" s="147">
        <v>0</v>
      </c>
      <c r="D1528" s="147">
        <v>108312</v>
      </c>
      <c r="E1528" s="147">
        <f>COUNTIF($B$4:B1528,B1528)</f>
        <v>6</v>
      </c>
      <c r="F1528" s="147">
        <v>1</v>
      </c>
      <c r="G1528" s="147">
        <v>180</v>
      </c>
      <c r="H1528" s="147">
        <v>334</v>
      </c>
      <c r="I1528" s="59" t="str">
        <f>IFERROR(VLOOKUP(D1528,ITEM!A:B,2,0)&amp;" X"&amp;F1528,"아이템값 없음")</f>
        <v>기적의 모래 X1</v>
      </c>
      <c r="J1528" s="5" t="s">
        <v>262</v>
      </c>
      <c r="K1528" s="147" t="s">
        <v>745</v>
      </c>
    </row>
    <row r="1529" spans="1:11">
      <c r="A1529" s="147">
        <f>100000+B1529*ID규칙_보상_그룹_단위+C1529*ID규칙_요일_단위+COUNTIFS($B$4:B1529,B1529,$C$4:C1529,C1529)</f>
        <v>104607</v>
      </c>
      <c r="B1529" s="65">
        <v>46</v>
      </c>
      <c r="C1529" s="147">
        <v>0</v>
      </c>
      <c r="D1529" s="147">
        <v>109312</v>
      </c>
      <c r="E1529" s="147">
        <f>COUNTIF($B$4:B1529,B1529)</f>
        <v>7</v>
      </c>
      <c r="F1529" s="147">
        <v>1</v>
      </c>
      <c r="G1529" s="147">
        <v>180</v>
      </c>
      <c r="H1529" s="147">
        <v>334</v>
      </c>
      <c r="I1529" s="59" t="str">
        <f>IFERROR(VLOOKUP(D1529,ITEM!A:B,2,0)&amp;" X"&amp;F1529,"아이템값 없음")</f>
        <v>기적의 잔 X1</v>
      </c>
      <c r="J1529" s="5" t="s">
        <v>262</v>
      </c>
      <c r="K1529" s="147" t="s">
        <v>745</v>
      </c>
    </row>
    <row r="1530" spans="1:11">
      <c r="A1530" s="147">
        <f>100000+B1530*ID규칙_보상_그룹_단위+C1530*ID규칙_요일_단위+COUNTIFS($B$4:B1530,B1530,$C$4:C1530,C1530)</f>
        <v>104608</v>
      </c>
      <c r="B1530" s="65">
        <v>46</v>
      </c>
      <c r="C1530" s="147">
        <v>0</v>
      </c>
      <c r="D1530" s="147">
        <v>110312</v>
      </c>
      <c r="E1530" s="147">
        <f>COUNTIF($B$4:B1530,B1530)</f>
        <v>8</v>
      </c>
      <c r="F1530" s="147">
        <v>1</v>
      </c>
      <c r="G1530" s="147">
        <v>180</v>
      </c>
      <c r="H1530" s="147">
        <v>334</v>
      </c>
      <c r="I1530" s="59" t="str">
        <f>IFERROR(VLOOKUP(D1530,ITEM!A:B,2,0)&amp;" X"&amp;F1530,"아이템값 없음")</f>
        <v>기적의 귀걸이 X1</v>
      </c>
      <c r="J1530" s="5" t="s">
        <v>262</v>
      </c>
      <c r="K1530" s="147" t="s">
        <v>745</v>
      </c>
    </row>
    <row r="1531" spans="1:11">
      <c r="A1531" s="147">
        <f>100000+B1531*ID규칙_보상_그룹_단위+C1531*ID규칙_요일_단위+COUNTIFS($B$4:B1531,B1531,$C$4:C1531,C1531)</f>
        <v>104609</v>
      </c>
      <c r="B1531" s="65">
        <v>46</v>
      </c>
      <c r="C1531" s="147">
        <v>0</v>
      </c>
      <c r="D1531" s="147">
        <v>106413</v>
      </c>
      <c r="E1531" s="147">
        <f>COUNTIF($B$4:B1531,B1531)</f>
        <v>9</v>
      </c>
      <c r="F1531" s="147">
        <v>1</v>
      </c>
      <c r="G1531" s="147">
        <v>180</v>
      </c>
      <c r="H1531" s="147">
        <v>334</v>
      </c>
      <c r="I1531" s="59" t="str">
        <f>IFERROR(VLOOKUP(D1531,ITEM!A:B,2,0)&amp;" X"&amp;F1531,"아이템값 없음")</f>
        <v>기적의 꽃 X1</v>
      </c>
      <c r="J1531" s="5" t="s">
        <v>262</v>
      </c>
      <c r="K1531" s="147" t="s">
        <v>745</v>
      </c>
    </row>
    <row r="1532" spans="1:11">
      <c r="A1532" s="147">
        <f>100000+B1532*ID규칙_보상_그룹_단위+C1532*ID규칙_요일_단위+COUNTIFS($B$4:B1532,B1532,$C$4:C1532,C1532)</f>
        <v>104610</v>
      </c>
      <c r="B1532" s="65">
        <v>46</v>
      </c>
      <c r="C1532" s="147">
        <v>0</v>
      </c>
      <c r="D1532" s="147">
        <v>107413</v>
      </c>
      <c r="E1532" s="147">
        <f>COUNTIF($B$4:B1532,B1532)</f>
        <v>10</v>
      </c>
      <c r="F1532" s="147">
        <v>1</v>
      </c>
      <c r="G1532" s="147">
        <v>180</v>
      </c>
      <c r="H1532" s="147">
        <v>334</v>
      </c>
      <c r="I1532" s="59" t="str">
        <f>IFERROR(VLOOKUP(D1532,ITEM!A:B,2,0)&amp;" X"&amp;F1532,"아이템값 없음")</f>
        <v>기적의 깃털 X1</v>
      </c>
      <c r="J1532" s="5" t="s">
        <v>262</v>
      </c>
      <c r="K1532" s="147" t="s">
        <v>745</v>
      </c>
    </row>
    <row r="1533" spans="1:11">
      <c r="A1533" s="147">
        <f>100000+B1533*ID규칙_보상_그룹_단위+C1533*ID규칙_요일_단위+COUNTIFS($B$4:B1533,B1533,$C$4:C1533,C1533)</f>
        <v>104611</v>
      </c>
      <c r="B1533" s="65">
        <v>46</v>
      </c>
      <c r="C1533" s="147">
        <v>0</v>
      </c>
      <c r="D1533" s="147">
        <v>108413</v>
      </c>
      <c r="E1533" s="147">
        <f>COUNTIF($B$4:B1533,B1533)</f>
        <v>11</v>
      </c>
      <c r="F1533" s="147">
        <v>1</v>
      </c>
      <c r="G1533" s="147">
        <v>180</v>
      </c>
      <c r="H1533" s="147">
        <v>334</v>
      </c>
      <c r="I1533" s="59" t="str">
        <f>IFERROR(VLOOKUP(D1533,ITEM!A:B,2,0)&amp;" X"&amp;F1533,"아이템값 없음")</f>
        <v>기적의 모래 X1</v>
      </c>
      <c r="J1533" s="5" t="s">
        <v>262</v>
      </c>
      <c r="K1533" s="147" t="s">
        <v>745</v>
      </c>
    </row>
    <row r="1534" spans="1:11">
      <c r="A1534" s="147">
        <f>100000+B1534*ID규칙_보상_그룹_단위+C1534*ID규칙_요일_단위+COUNTIFS($B$4:B1534,B1534,$C$4:C1534,C1534)</f>
        <v>104612</v>
      </c>
      <c r="B1534" s="65">
        <v>46</v>
      </c>
      <c r="C1534" s="147">
        <v>0</v>
      </c>
      <c r="D1534" s="147">
        <v>109413</v>
      </c>
      <c r="E1534" s="147">
        <f>COUNTIF($B$4:B1534,B1534)</f>
        <v>12</v>
      </c>
      <c r="F1534" s="147">
        <v>1</v>
      </c>
      <c r="G1534" s="147">
        <v>180</v>
      </c>
      <c r="H1534" s="147">
        <v>334</v>
      </c>
      <c r="I1534" s="59" t="str">
        <f>IFERROR(VLOOKUP(D1534,ITEM!A:B,2,0)&amp;" X"&amp;F1534,"아이템값 없음")</f>
        <v>기적의 잔 X1</v>
      </c>
      <c r="J1534" s="5" t="s">
        <v>262</v>
      </c>
      <c r="K1534" s="147" t="s">
        <v>745</v>
      </c>
    </row>
    <row r="1535" spans="1:11">
      <c r="A1535" s="147">
        <f>100000+B1535*ID규칙_보상_그룹_단위+C1535*ID규칙_요일_단위+COUNTIFS($B$4:B1535,B1535,$C$4:C1535,C1535)</f>
        <v>104613</v>
      </c>
      <c r="B1535" s="65">
        <v>46</v>
      </c>
      <c r="C1535" s="147">
        <v>0</v>
      </c>
      <c r="D1535" s="147">
        <v>110413</v>
      </c>
      <c r="E1535" s="147">
        <f>COUNTIF($B$4:B1535,B1535)</f>
        <v>13</v>
      </c>
      <c r="F1535" s="147">
        <v>1</v>
      </c>
      <c r="G1535" s="147">
        <v>180</v>
      </c>
      <c r="H1535" s="147">
        <v>334</v>
      </c>
      <c r="I1535" s="59" t="str">
        <f>IFERROR(VLOOKUP(D1535,ITEM!A:B,2,0)&amp;" X"&amp;F1535,"아이템값 없음")</f>
        <v>기적의 귀걸이 X1</v>
      </c>
      <c r="J1535" s="5" t="s">
        <v>262</v>
      </c>
      <c r="K1535" s="147" t="s">
        <v>745</v>
      </c>
    </row>
    <row r="1536" spans="1:11">
      <c r="A1536" s="147">
        <f>100000+B1536*ID규칙_보상_그룹_단위+C1536*ID규칙_요일_단위+COUNTIFS($B$4:B1536,B1536,$C$4:C1536,C1536)</f>
        <v>104614</v>
      </c>
      <c r="B1536" s="65">
        <v>46</v>
      </c>
      <c r="C1536" s="147">
        <v>0</v>
      </c>
      <c r="D1536" s="147">
        <v>106326</v>
      </c>
      <c r="E1536" s="147">
        <f>COUNTIF($B$4:B1536,B1536)</f>
        <v>14</v>
      </c>
      <c r="F1536" s="147">
        <v>1</v>
      </c>
      <c r="G1536" s="147">
        <v>180</v>
      </c>
      <c r="H1536" s="147">
        <v>333</v>
      </c>
      <c r="I1536" s="59" t="str">
        <f>IFERROR(VLOOKUP(D1536,ITEM!A:B,2,0)&amp;" X"&amp;F1536,"아이템값 없음")</f>
        <v>노름꾼의 브로치 X1</v>
      </c>
      <c r="J1536" s="5" t="s">
        <v>262</v>
      </c>
      <c r="K1536" s="147" t="s">
        <v>745</v>
      </c>
    </row>
    <row r="1537" spans="1:11">
      <c r="A1537" s="147">
        <f>100000+B1537*ID규칙_보상_그룹_단위+C1537*ID규칙_요일_단위+COUNTIFS($B$4:B1537,B1537,$C$4:C1537,C1537)</f>
        <v>104615</v>
      </c>
      <c r="B1537" s="65">
        <v>46</v>
      </c>
      <c r="C1537" s="147">
        <v>0</v>
      </c>
      <c r="D1537" s="147">
        <v>107326</v>
      </c>
      <c r="E1537" s="147">
        <f>COUNTIF($B$4:B1537,B1537)</f>
        <v>15</v>
      </c>
      <c r="F1537" s="147">
        <v>1</v>
      </c>
      <c r="G1537" s="147">
        <v>180</v>
      </c>
      <c r="H1537" s="147">
        <v>333</v>
      </c>
      <c r="I1537" s="59" t="str">
        <f>IFERROR(VLOOKUP(D1537,ITEM!A:B,2,0)&amp;" X"&amp;F1537,"아이템값 없음")</f>
        <v>노름꾼의 깃털장식 X1</v>
      </c>
      <c r="J1537" s="5" t="s">
        <v>262</v>
      </c>
      <c r="K1537" s="147" t="s">
        <v>745</v>
      </c>
    </row>
    <row r="1538" spans="1:11">
      <c r="A1538" s="147">
        <f>100000+B1538*ID규칙_보상_그룹_단위+C1538*ID규칙_요일_단위+COUNTIFS($B$4:B1538,B1538,$C$4:C1538,C1538)</f>
        <v>104616</v>
      </c>
      <c r="B1538" s="65">
        <v>46</v>
      </c>
      <c r="C1538" s="147">
        <v>0</v>
      </c>
      <c r="D1538" s="147">
        <v>108326</v>
      </c>
      <c r="E1538" s="147">
        <f>COUNTIF($B$4:B1538,B1538)</f>
        <v>16</v>
      </c>
      <c r="F1538" s="147">
        <v>1</v>
      </c>
      <c r="G1538" s="147">
        <v>180</v>
      </c>
      <c r="H1538" s="147">
        <v>333</v>
      </c>
      <c r="I1538" s="59" t="str">
        <f>IFERROR(VLOOKUP(D1538,ITEM!A:B,2,0)&amp;" X"&amp;F1538,"아이템값 없음")</f>
        <v>노름꾼의 회중시계 X1</v>
      </c>
      <c r="J1538" s="5" t="s">
        <v>262</v>
      </c>
      <c r="K1538" s="147" t="s">
        <v>745</v>
      </c>
    </row>
    <row r="1539" spans="1:11">
      <c r="A1539" s="147">
        <f>100000+B1539*ID규칙_보상_그룹_단위+C1539*ID규칙_요일_단위+COUNTIFS($B$4:B1539,B1539,$C$4:C1539,C1539)</f>
        <v>104617</v>
      </c>
      <c r="B1539" s="65">
        <v>46</v>
      </c>
      <c r="C1539" s="147">
        <v>0</v>
      </c>
      <c r="D1539" s="147">
        <v>109326</v>
      </c>
      <c r="E1539" s="147">
        <f>COUNTIF($B$4:B1539,B1539)</f>
        <v>17</v>
      </c>
      <c r="F1539" s="147">
        <v>1</v>
      </c>
      <c r="G1539" s="147">
        <v>180</v>
      </c>
      <c r="H1539" s="147">
        <v>333</v>
      </c>
      <c r="I1539" s="59" t="str">
        <f>IFERROR(VLOOKUP(D1539,ITEM!A:B,2,0)&amp;" X"&amp;F1539,"아이템값 없음")</f>
        <v>노름꾼의 주사위 X1</v>
      </c>
      <c r="J1539" s="5" t="s">
        <v>262</v>
      </c>
      <c r="K1539" s="147" t="s">
        <v>745</v>
      </c>
    </row>
    <row r="1540" spans="1:11">
      <c r="A1540" s="147">
        <f>100000+B1540*ID규칙_보상_그룹_단위+C1540*ID규칙_요일_단위+COUNTIFS($B$4:B1540,B1540,$C$4:C1540,C1540)</f>
        <v>104618</v>
      </c>
      <c r="B1540" s="65">
        <v>46</v>
      </c>
      <c r="C1540" s="147">
        <v>0</v>
      </c>
      <c r="D1540" s="147">
        <v>110326</v>
      </c>
      <c r="E1540" s="147">
        <f>COUNTIF($B$4:B1540,B1540)</f>
        <v>18</v>
      </c>
      <c r="F1540" s="147">
        <v>1</v>
      </c>
      <c r="G1540" s="147">
        <v>180</v>
      </c>
      <c r="H1540" s="147">
        <v>333</v>
      </c>
      <c r="I1540" s="59" t="str">
        <f>IFERROR(VLOOKUP(D1540,ITEM!A:B,2,0)&amp;" X"&amp;F1540,"아이템값 없음")</f>
        <v>노름꾼의 귀걸이 X1</v>
      </c>
      <c r="J1540" s="5" t="s">
        <v>262</v>
      </c>
      <c r="K1540" s="147" t="s">
        <v>745</v>
      </c>
    </row>
    <row r="1541" spans="1:11">
      <c r="A1541" s="147">
        <f>100000+B1541*ID규칙_보상_그룹_단위+C1541*ID규칙_요일_단위+COUNTIFS($B$4:B1541,B1541,$C$4:C1541,C1541)</f>
        <v>104619</v>
      </c>
      <c r="B1541" s="65">
        <v>46</v>
      </c>
      <c r="C1541" s="147">
        <v>0</v>
      </c>
      <c r="D1541" s="147">
        <v>106427</v>
      </c>
      <c r="E1541" s="147">
        <f>COUNTIF($B$4:B1541,B1541)</f>
        <v>19</v>
      </c>
      <c r="F1541" s="147">
        <v>1</v>
      </c>
      <c r="G1541" s="147">
        <v>180</v>
      </c>
      <c r="H1541" s="147">
        <v>333</v>
      </c>
      <c r="I1541" s="59" t="str">
        <f>IFERROR(VLOOKUP(D1541,ITEM!A:B,2,0)&amp;" X"&amp;F1541,"아이템값 없음")</f>
        <v>노름꾼의 브로치 X1</v>
      </c>
      <c r="J1541" s="5" t="s">
        <v>262</v>
      </c>
      <c r="K1541" s="147" t="s">
        <v>745</v>
      </c>
    </row>
    <row r="1542" spans="1:11">
      <c r="A1542" s="147">
        <f>100000+B1542*ID규칙_보상_그룹_단위+C1542*ID규칙_요일_단위+COUNTIFS($B$4:B1542,B1542,$C$4:C1542,C1542)</f>
        <v>104620</v>
      </c>
      <c r="B1542" s="65">
        <v>46</v>
      </c>
      <c r="C1542" s="147">
        <v>0</v>
      </c>
      <c r="D1542" s="147">
        <v>107427</v>
      </c>
      <c r="E1542" s="147">
        <f>COUNTIF($B$4:B1542,B1542)</f>
        <v>20</v>
      </c>
      <c r="F1542" s="147">
        <v>1</v>
      </c>
      <c r="G1542" s="147">
        <v>180</v>
      </c>
      <c r="H1542" s="147">
        <v>333</v>
      </c>
      <c r="I1542" s="59" t="str">
        <f>IFERROR(VLOOKUP(D1542,ITEM!A:B,2,0)&amp;" X"&amp;F1542,"아이템값 없음")</f>
        <v>노름꾼의 깃털장식 X1</v>
      </c>
      <c r="J1542" s="5" t="s">
        <v>262</v>
      </c>
      <c r="K1542" s="147" t="s">
        <v>745</v>
      </c>
    </row>
    <row r="1543" spans="1:11">
      <c r="A1543" s="147">
        <f>100000+B1543*ID규칙_보상_그룹_단위+C1543*ID규칙_요일_단위+COUNTIFS($B$4:B1543,B1543,$C$4:C1543,C1543)</f>
        <v>104621</v>
      </c>
      <c r="B1543" s="65">
        <v>46</v>
      </c>
      <c r="C1543" s="147">
        <v>0</v>
      </c>
      <c r="D1543" s="147">
        <v>108427</v>
      </c>
      <c r="E1543" s="147">
        <f>COUNTIF($B$4:B1543,B1543)</f>
        <v>21</v>
      </c>
      <c r="F1543" s="147">
        <v>1</v>
      </c>
      <c r="G1543" s="147">
        <v>180</v>
      </c>
      <c r="H1543" s="147">
        <v>333</v>
      </c>
      <c r="I1543" s="59" t="str">
        <f>IFERROR(VLOOKUP(D1543,ITEM!A:B,2,0)&amp;" X"&amp;F1543,"아이템값 없음")</f>
        <v>노름꾼의 회중시계 X1</v>
      </c>
      <c r="J1543" s="5" t="s">
        <v>262</v>
      </c>
      <c r="K1543" s="147" t="s">
        <v>745</v>
      </c>
    </row>
    <row r="1544" spans="1:11">
      <c r="A1544" s="147">
        <f>100000+B1544*ID규칙_보상_그룹_단위+C1544*ID규칙_요일_단위+COUNTIFS($B$4:B1544,B1544,$C$4:C1544,C1544)</f>
        <v>104622</v>
      </c>
      <c r="B1544" s="65">
        <v>46</v>
      </c>
      <c r="C1544" s="147">
        <v>0</v>
      </c>
      <c r="D1544" s="147">
        <v>109427</v>
      </c>
      <c r="E1544" s="147">
        <f>COUNTIF($B$4:B1544,B1544)</f>
        <v>22</v>
      </c>
      <c r="F1544" s="147">
        <v>1</v>
      </c>
      <c r="G1544" s="147">
        <v>180</v>
      </c>
      <c r="H1544" s="147">
        <v>333</v>
      </c>
      <c r="I1544" s="59" t="str">
        <f>IFERROR(VLOOKUP(D1544,ITEM!A:B,2,0)&amp;" X"&amp;F1544,"아이템값 없음")</f>
        <v>노름꾼의 주사위 X1</v>
      </c>
      <c r="J1544" s="5" t="s">
        <v>262</v>
      </c>
      <c r="K1544" s="147" t="s">
        <v>745</v>
      </c>
    </row>
    <row r="1545" spans="1:11">
      <c r="A1545" s="147">
        <f>100000+B1545*ID규칙_보상_그룹_단위+C1545*ID규칙_요일_단위+COUNTIFS($B$4:B1545,B1545,$C$4:C1545,C1545)</f>
        <v>104623</v>
      </c>
      <c r="B1545" s="65">
        <v>46</v>
      </c>
      <c r="C1545" s="147">
        <v>0</v>
      </c>
      <c r="D1545" s="147">
        <v>110427</v>
      </c>
      <c r="E1545" s="147">
        <f>COUNTIF($B$4:B1545,B1545)</f>
        <v>23</v>
      </c>
      <c r="F1545" s="147">
        <v>1</v>
      </c>
      <c r="G1545" s="147">
        <v>180</v>
      </c>
      <c r="H1545" s="147">
        <v>333</v>
      </c>
      <c r="I1545" s="59" t="str">
        <f>IFERROR(VLOOKUP(D1545,ITEM!A:B,2,0)&amp;" X"&amp;F1545,"아이템값 없음")</f>
        <v>노름꾼의 귀걸이 X1</v>
      </c>
      <c r="J1545" s="5" t="s">
        <v>262</v>
      </c>
      <c r="K1545" s="147" t="s">
        <v>745</v>
      </c>
    </row>
    <row r="1546" spans="1:11">
      <c r="A1546" s="147">
        <f>100000+B1546*ID규칙_보상_그룹_단위+C1546*ID규칙_요일_단위+COUNTIFS($B$4:B1546,B1546,$C$4:C1546,C1546)</f>
        <v>104624</v>
      </c>
      <c r="B1546" s="65">
        <v>46</v>
      </c>
      <c r="C1546" s="147">
        <v>0</v>
      </c>
      <c r="D1546" s="147">
        <v>106474</v>
      </c>
      <c r="E1546" s="147">
        <f>COUNTIF($B$4:B1546,B1546)</f>
        <v>24</v>
      </c>
      <c r="F1546" s="147">
        <v>1</v>
      </c>
      <c r="G1546" s="147">
        <v>180</v>
      </c>
      <c r="H1546" s="147">
        <v>333</v>
      </c>
      <c r="I1546" s="59" t="str">
        <f>IFERROR(VLOOKUP(D1546,ITEM!A:B,2,0)&amp;" X"&amp;F1546,"아이템값 없음")</f>
        <v>미궁의 유객 X1</v>
      </c>
      <c r="J1546" s="5" t="s">
        <v>262</v>
      </c>
      <c r="K1546" s="147" t="s">
        <v>745</v>
      </c>
    </row>
    <row r="1547" spans="1:11">
      <c r="A1547" s="147">
        <f>100000+B1547*ID규칙_보상_그룹_단위+C1547*ID규칙_요일_단위+COUNTIFS($B$4:B1547,B1547,$C$4:C1547,C1547)</f>
        <v>104625</v>
      </c>
      <c r="B1547" s="65">
        <v>46</v>
      </c>
      <c r="C1547" s="147">
        <v>0</v>
      </c>
      <c r="D1547" s="147">
        <v>107474</v>
      </c>
      <c r="E1547" s="147">
        <f>COUNTIF($B$4:B1547,B1547)</f>
        <v>25</v>
      </c>
      <c r="F1547" s="147">
        <v>1</v>
      </c>
      <c r="G1547" s="147">
        <v>180</v>
      </c>
      <c r="H1547" s="147">
        <v>333</v>
      </c>
      <c r="I1547" s="59" t="str">
        <f>IFERROR(VLOOKUP(D1547,ITEM!A:B,2,0)&amp;" X"&amp;F1547,"아이템값 없음")</f>
        <v>푸른 덩굴의 현자 X1</v>
      </c>
      <c r="J1547" s="5" t="s">
        <v>262</v>
      </c>
      <c r="K1547" s="147" t="s">
        <v>745</v>
      </c>
    </row>
    <row r="1548" spans="1:11">
      <c r="A1548" s="147">
        <f>100000+B1548*ID규칙_보상_그룹_단위+C1548*ID규칙_요일_단위+COUNTIFS($B$4:B1548,B1548,$C$4:C1548,C1548)</f>
        <v>104626</v>
      </c>
      <c r="B1548" s="65">
        <v>46</v>
      </c>
      <c r="C1548" s="147">
        <v>0</v>
      </c>
      <c r="D1548" s="147">
        <v>108474</v>
      </c>
      <c r="E1548" s="147">
        <f>COUNTIF($B$4:B1548,B1548)</f>
        <v>26</v>
      </c>
      <c r="F1548" s="147">
        <v>1</v>
      </c>
      <c r="G1548" s="147">
        <v>180</v>
      </c>
      <c r="H1548" s="147">
        <v>333</v>
      </c>
      <c r="I1548" s="59" t="str">
        <f>IFERROR(VLOOKUP(D1548,ITEM!A:B,2,0)&amp;" X"&amp;F1548,"아이템값 없음")</f>
        <v>현명의 주기 X1</v>
      </c>
      <c r="J1548" s="5" t="s">
        <v>262</v>
      </c>
      <c r="K1548" s="147" t="s">
        <v>745</v>
      </c>
    </row>
    <row r="1549" spans="1:11">
      <c r="A1549" s="147">
        <f>100000+B1549*ID규칙_보상_그룹_단위+C1549*ID규칙_요일_단위+COUNTIFS($B$4:B1549,B1549,$C$4:C1549,C1549)</f>
        <v>104627</v>
      </c>
      <c r="B1549" s="65">
        <v>46</v>
      </c>
      <c r="C1549" s="147">
        <v>0</v>
      </c>
      <c r="D1549" s="147">
        <v>109474</v>
      </c>
      <c r="E1549" s="147">
        <f>COUNTIF($B$4:B1549,B1549)</f>
        <v>27</v>
      </c>
      <c r="F1549" s="147">
        <v>1</v>
      </c>
      <c r="G1549" s="147">
        <v>180</v>
      </c>
      <c r="H1549" s="147">
        <v>333</v>
      </c>
      <c r="I1549" s="59" t="str">
        <f>IFERROR(VLOOKUP(D1549,ITEM!A:B,2,0)&amp;" X"&amp;F1549,"아이템값 없음")</f>
        <v>방황하는 자의 등잔 X1</v>
      </c>
      <c r="J1549" s="5" t="s">
        <v>262</v>
      </c>
      <c r="K1549" s="147" t="s">
        <v>745</v>
      </c>
    </row>
    <row r="1550" spans="1:11">
      <c r="A1550" s="147">
        <f>100000+B1550*ID규칙_보상_그룹_단위+C1550*ID규칙_요일_단위+COUNTIFS($B$4:B1550,B1550,$C$4:C1550,C1550)</f>
        <v>104628</v>
      </c>
      <c r="B1550" s="65">
        <v>46</v>
      </c>
      <c r="C1550" s="147">
        <v>0</v>
      </c>
      <c r="D1550" s="147">
        <v>110482</v>
      </c>
      <c r="E1550" s="147">
        <f>COUNTIF($B$4:B1550,B1550)</f>
        <v>28</v>
      </c>
      <c r="F1550" s="147">
        <v>1</v>
      </c>
      <c r="G1550" s="147">
        <v>180</v>
      </c>
      <c r="H1550" s="147">
        <v>333</v>
      </c>
      <c r="I1550" s="59" t="str">
        <f>IFERROR(VLOOKUP(D1550,ITEM!A:B,2,0)&amp;" X"&amp;F1550,"아이템값 없음")</f>
        <v>월계수 왕관 X1</v>
      </c>
      <c r="J1550" s="5" t="s">
        <v>262</v>
      </c>
      <c r="K1550" s="147" t="s">
        <v>745</v>
      </c>
    </row>
    <row r="1551" spans="1:11">
      <c r="A1551" s="147">
        <f>100000+B1551*ID규칙_보상_그룹_단위+C1551*ID규칙_요일_단위+COUNTIFS($B$4:B1551,B1551,$C$4:C1551,C1551)</f>
        <v>104629</v>
      </c>
      <c r="B1551" s="65">
        <v>46</v>
      </c>
      <c r="C1551" s="147">
        <v>0</v>
      </c>
      <c r="D1551" s="147">
        <v>106476</v>
      </c>
      <c r="E1551" s="147">
        <f>COUNTIF($B$4:B1551,B1551)</f>
        <v>29</v>
      </c>
      <c r="F1551" s="147">
        <v>1</v>
      </c>
      <c r="G1551" s="147">
        <v>180</v>
      </c>
      <c r="H1551" s="147">
        <v>333</v>
      </c>
      <c r="I1551" s="59" t="str">
        <f>IFERROR(VLOOKUP(D1551,ITEM!A:B,2,0)&amp;" X"&amp;F1551,"아이템값 없음")</f>
        <v>꿈속에 피어난 철의 꽃 X1</v>
      </c>
      <c r="J1551" s="5" t="s">
        <v>262</v>
      </c>
      <c r="K1551" s="147" t="s">
        <v>745</v>
      </c>
    </row>
    <row r="1552" spans="1:11">
      <c r="A1552" s="147">
        <f>100000+B1552*ID규칙_보상_그룹_단위+C1552*ID규칙_요일_단위+COUNTIFS($B$4:B1552,B1552,$C$4:C1552,C1552)</f>
        <v>104630</v>
      </c>
      <c r="B1552" s="65">
        <v>46</v>
      </c>
      <c r="C1552" s="147">
        <v>0</v>
      </c>
      <c r="D1552" s="147">
        <v>107476</v>
      </c>
      <c r="E1552" s="147">
        <f>COUNTIF($B$4:B1552,B1552)</f>
        <v>30</v>
      </c>
      <c r="F1552" s="147">
        <v>1</v>
      </c>
      <c r="G1552" s="147">
        <v>180</v>
      </c>
      <c r="H1552" s="147">
        <v>333</v>
      </c>
      <c r="I1552" s="59" t="str">
        <f>IFERROR(VLOOKUP(D1552,ITEM!A:B,2,0)&amp;" X"&amp;F1552,"아이템값 없음")</f>
        <v>심판의 날개 X1</v>
      </c>
      <c r="J1552" s="5" t="s">
        <v>262</v>
      </c>
      <c r="K1552" s="147" t="s">
        <v>745</v>
      </c>
    </row>
    <row r="1553" spans="1:11">
      <c r="A1553" s="147">
        <f>100000+B1553*ID규칙_보상_그룹_단위+C1553*ID규칙_요일_단위+COUNTIFS($B$4:B1553,B1553,$C$4:C1553,C1553)</f>
        <v>104631</v>
      </c>
      <c r="B1553" s="65">
        <v>46</v>
      </c>
      <c r="C1553" s="147">
        <v>0</v>
      </c>
      <c r="D1553" s="147">
        <v>108476</v>
      </c>
      <c r="E1553" s="147">
        <f>COUNTIF($B$4:B1553,B1553)</f>
        <v>31</v>
      </c>
      <c r="F1553" s="147">
        <v>1</v>
      </c>
      <c r="G1553" s="147">
        <v>180</v>
      </c>
      <c r="H1553" s="147">
        <v>333</v>
      </c>
      <c r="I1553" s="59" t="str">
        <f>IFERROR(VLOOKUP(D1553,ITEM!A:B,2,0)&amp;" X"&amp;F1553,"아이템값 없음")</f>
        <v>가라앉은 세월 X1</v>
      </c>
      <c r="J1553" s="5" t="s">
        <v>262</v>
      </c>
      <c r="K1553" s="147" t="s">
        <v>745</v>
      </c>
    </row>
    <row r="1554" spans="1:11">
      <c r="A1554" s="147">
        <f>100000+B1554*ID규칙_보상_그룹_단위+C1554*ID규칙_요일_단위+COUNTIFS($B$4:B1554,B1554,$C$4:C1554,C1554)</f>
        <v>104632</v>
      </c>
      <c r="B1554" s="65">
        <v>46</v>
      </c>
      <c r="C1554" s="147">
        <v>0</v>
      </c>
      <c r="D1554" s="147">
        <v>109476</v>
      </c>
      <c r="E1554" s="147">
        <f>COUNTIF($B$4:B1554,B1554)</f>
        <v>32</v>
      </c>
      <c r="F1554" s="147">
        <v>1</v>
      </c>
      <c r="G1554" s="147">
        <v>180</v>
      </c>
      <c r="H1554" s="147">
        <v>333</v>
      </c>
      <c r="I1554" s="59" t="str">
        <f>IFERROR(VLOOKUP(D1554,ITEM!A:B,2,0)&amp;" X"&amp;F1554,"아이템값 없음")</f>
        <v>달콤한 마지막 연회 X1</v>
      </c>
      <c r="J1554" s="5" t="s">
        <v>262</v>
      </c>
      <c r="K1554" s="147" t="s">
        <v>745</v>
      </c>
    </row>
    <row r="1555" spans="1:11">
      <c r="A1555" s="147">
        <f>100000+B1555*ID규칙_보상_그룹_단위+C1555*ID규칙_요일_단위+COUNTIFS($B$4:B1555,B1555,$C$4:C1555,C1555)</f>
        <v>104633</v>
      </c>
      <c r="B1555" s="65">
        <v>46</v>
      </c>
      <c r="C1555" s="147">
        <v>0</v>
      </c>
      <c r="D1555" s="147">
        <v>110484</v>
      </c>
      <c r="E1555" s="147">
        <f>COUNTIF($B$4:B1555,B1555)</f>
        <v>33</v>
      </c>
      <c r="F1555" s="147">
        <v>1</v>
      </c>
      <c r="G1555" s="147">
        <v>180</v>
      </c>
      <c r="H1555" s="147">
        <v>333</v>
      </c>
      <c r="I1555" s="59" t="str">
        <f>IFERROR(VLOOKUP(D1555,ITEM!A:B,2,0)&amp;" X"&amp;F1555,"아이템값 없음")</f>
        <v>모래왕의 그림자 X1</v>
      </c>
      <c r="J1555" s="5" t="s">
        <v>262</v>
      </c>
      <c r="K1555" s="147" t="s">
        <v>745</v>
      </c>
    </row>
    <row r="1556" spans="1:11">
      <c r="A1556" s="147">
        <f>100000+B1556*ID규칙_보상_그룹_단위+C1556*ID규칙_요일_단위+COUNTIFS($B$4:B1556,B1556,$C$4:C1556,C1556)</f>
        <v>104701</v>
      </c>
      <c r="B1556" s="65">
        <v>47</v>
      </c>
      <c r="C1556" s="147">
        <v>0</v>
      </c>
      <c r="D1556" s="147">
        <v>103301</v>
      </c>
      <c r="E1556" s="147">
        <f>COUNTIF($B$4:B1556,B1556)</f>
        <v>1</v>
      </c>
      <c r="F1556" s="147">
        <v>100</v>
      </c>
      <c r="G1556" s="147">
        <v>181</v>
      </c>
      <c r="H1556" s="147">
        <v>10000</v>
      </c>
      <c r="I1556" s="59" t="str">
        <f>IFERROR(VLOOKUP(D1556,ITEM!A:B,2,0)&amp;" X"&amp;F1556,"아이템값 없음")</f>
        <v>모라 X100</v>
      </c>
      <c r="J1556" s="5" t="s">
        <v>263</v>
      </c>
      <c r="K1556" s="147" t="s">
        <v>745</v>
      </c>
    </row>
    <row r="1557" spans="1:11">
      <c r="A1557" s="147">
        <f>100000+B1557*ID규칙_보상_그룹_단위+C1557*ID규칙_요일_단위+COUNTIFS($B$4:B1557,B1557,$C$4:C1557,C1557)</f>
        <v>104702</v>
      </c>
      <c r="B1557" s="65">
        <v>47</v>
      </c>
      <c r="C1557" s="147">
        <v>0</v>
      </c>
      <c r="D1557" s="147">
        <v>102301</v>
      </c>
      <c r="E1557" s="147">
        <f>COUNTIF($B$4:B1557,B1557)</f>
        <v>2</v>
      </c>
      <c r="F1557" s="147">
        <v>2025</v>
      </c>
      <c r="G1557" s="147">
        <v>182</v>
      </c>
      <c r="H1557" s="147">
        <v>10000</v>
      </c>
      <c r="I1557" s="59" t="str">
        <f>IFERROR(VLOOKUP(D1557,ITEM!A:B,2,0)&amp;" X"&amp;F1557,"아이템값 없음")</f>
        <v>모험 경력 X2025</v>
      </c>
      <c r="J1557" s="5" t="s">
        <v>263</v>
      </c>
      <c r="K1557" s="147" t="s">
        <v>745</v>
      </c>
    </row>
    <row r="1558" spans="1:11">
      <c r="A1558" s="147">
        <f>100000+B1558*ID규칙_보상_그룹_단위+C1558*ID규칙_요일_단위+COUNTIFS($B$4:B1558,B1558,$C$4:C1558,C1558)</f>
        <v>104703</v>
      </c>
      <c r="B1558" s="65">
        <v>47</v>
      </c>
      <c r="C1558" s="147">
        <v>0</v>
      </c>
      <c r="D1558" s="147">
        <v>105301</v>
      </c>
      <c r="E1558" s="147">
        <f>COUNTIF($B$4:B1558,B1558)</f>
        <v>3</v>
      </c>
      <c r="F1558" s="147">
        <v>20</v>
      </c>
      <c r="G1558" s="147">
        <v>183</v>
      </c>
      <c r="H1558" s="147">
        <v>10000</v>
      </c>
      <c r="I1558" s="59" t="str">
        <f>IFERROR(VLOOKUP(D1558,ITEM!A:B,2,0)&amp;" X"&amp;F1558,"아이템값 없음")</f>
        <v>호감도 경험치 X20</v>
      </c>
      <c r="J1558" s="5" t="s">
        <v>263</v>
      </c>
      <c r="K1558" s="147" t="s">
        <v>745</v>
      </c>
    </row>
    <row r="1559" spans="1:11">
      <c r="A1559" s="147">
        <f>100000+B1559*ID규칙_보상_그룹_단위+C1559*ID규칙_요일_단위+COUNTIFS($B$4:B1559,B1559,$C$4:C1559,C1559)</f>
        <v>104704</v>
      </c>
      <c r="B1559" s="65">
        <v>47</v>
      </c>
      <c r="C1559" s="147">
        <v>0</v>
      </c>
      <c r="D1559" s="147">
        <v>106312</v>
      </c>
      <c r="E1559" s="147">
        <f>COUNTIF($B$4:B1559,B1559)</f>
        <v>4</v>
      </c>
      <c r="F1559" s="147">
        <v>1</v>
      </c>
      <c r="G1559" s="147">
        <v>184</v>
      </c>
      <c r="H1559" s="147">
        <v>334</v>
      </c>
      <c r="I1559" s="59" t="str">
        <f>IFERROR(VLOOKUP(D1559,ITEM!A:B,2,0)&amp;" X"&amp;F1559,"아이템값 없음")</f>
        <v>기적의 꽃 X1</v>
      </c>
      <c r="J1559" s="5" t="s">
        <v>263</v>
      </c>
      <c r="K1559" s="147" t="s">
        <v>745</v>
      </c>
    </row>
    <row r="1560" spans="1:11">
      <c r="A1560" s="147">
        <f>100000+B1560*ID규칙_보상_그룹_단위+C1560*ID규칙_요일_단위+COUNTIFS($B$4:B1560,B1560,$C$4:C1560,C1560)</f>
        <v>104705</v>
      </c>
      <c r="B1560" s="65">
        <v>47</v>
      </c>
      <c r="C1560" s="147">
        <v>0</v>
      </c>
      <c r="D1560" s="147">
        <v>107312</v>
      </c>
      <c r="E1560" s="147">
        <f>COUNTIF($B$4:B1560,B1560)</f>
        <v>5</v>
      </c>
      <c r="F1560" s="147">
        <v>1</v>
      </c>
      <c r="G1560" s="147">
        <v>184</v>
      </c>
      <c r="H1560" s="147">
        <v>334</v>
      </c>
      <c r="I1560" s="59" t="str">
        <f>IFERROR(VLOOKUP(D1560,ITEM!A:B,2,0)&amp;" X"&amp;F1560,"아이템값 없음")</f>
        <v>기적의 깃털 X1</v>
      </c>
      <c r="J1560" s="5" t="s">
        <v>263</v>
      </c>
      <c r="K1560" s="147" t="s">
        <v>745</v>
      </c>
    </row>
    <row r="1561" spans="1:11">
      <c r="A1561" s="147">
        <f>100000+B1561*ID규칙_보상_그룹_단위+C1561*ID규칙_요일_단위+COUNTIFS($B$4:B1561,B1561,$C$4:C1561,C1561)</f>
        <v>104706</v>
      </c>
      <c r="B1561" s="65">
        <v>47</v>
      </c>
      <c r="C1561" s="147">
        <v>0</v>
      </c>
      <c r="D1561" s="147">
        <v>108312</v>
      </c>
      <c r="E1561" s="147">
        <f>COUNTIF($B$4:B1561,B1561)</f>
        <v>6</v>
      </c>
      <c r="F1561" s="147">
        <v>1</v>
      </c>
      <c r="G1561" s="147">
        <v>184</v>
      </c>
      <c r="H1561" s="147">
        <v>334</v>
      </c>
      <c r="I1561" s="59" t="str">
        <f>IFERROR(VLOOKUP(D1561,ITEM!A:B,2,0)&amp;" X"&amp;F1561,"아이템값 없음")</f>
        <v>기적의 모래 X1</v>
      </c>
      <c r="J1561" s="5" t="s">
        <v>263</v>
      </c>
      <c r="K1561" s="147" t="s">
        <v>745</v>
      </c>
    </row>
    <row r="1562" spans="1:11">
      <c r="A1562" s="147">
        <f>100000+B1562*ID규칙_보상_그룹_단위+C1562*ID규칙_요일_단위+COUNTIFS($B$4:B1562,B1562,$C$4:C1562,C1562)</f>
        <v>104707</v>
      </c>
      <c r="B1562" s="65">
        <v>47</v>
      </c>
      <c r="C1562" s="147">
        <v>0</v>
      </c>
      <c r="D1562" s="147">
        <v>109312</v>
      </c>
      <c r="E1562" s="147">
        <f>COUNTIF($B$4:B1562,B1562)</f>
        <v>7</v>
      </c>
      <c r="F1562" s="147">
        <v>1</v>
      </c>
      <c r="G1562" s="147">
        <v>184</v>
      </c>
      <c r="H1562" s="147">
        <v>334</v>
      </c>
      <c r="I1562" s="59" t="str">
        <f>IFERROR(VLOOKUP(D1562,ITEM!A:B,2,0)&amp;" X"&amp;F1562,"아이템값 없음")</f>
        <v>기적의 잔 X1</v>
      </c>
      <c r="J1562" s="5" t="s">
        <v>263</v>
      </c>
      <c r="K1562" s="147" t="s">
        <v>745</v>
      </c>
    </row>
    <row r="1563" spans="1:11">
      <c r="A1563" s="147">
        <f>100000+B1563*ID규칙_보상_그룹_단위+C1563*ID규칙_요일_단위+COUNTIFS($B$4:B1563,B1563,$C$4:C1563,C1563)</f>
        <v>104708</v>
      </c>
      <c r="B1563" s="65">
        <v>47</v>
      </c>
      <c r="C1563" s="147">
        <v>0</v>
      </c>
      <c r="D1563" s="147">
        <v>110312</v>
      </c>
      <c r="E1563" s="147">
        <f>COUNTIF($B$4:B1563,B1563)</f>
        <v>8</v>
      </c>
      <c r="F1563" s="147">
        <v>1</v>
      </c>
      <c r="G1563" s="147">
        <v>184</v>
      </c>
      <c r="H1563" s="147">
        <v>334</v>
      </c>
      <c r="I1563" s="59" t="str">
        <f>IFERROR(VLOOKUP(D1563,ITEM!A:B,2,0)&amp;" X"&amp;F1563,"아이템값 없음")</f>
        <v>기적의 귀걸이 X1</v>
      </c>
      <c r="J1563" s="5" t="s">
        <v>263</v>
      </c>
      <c r="K1563" s="147" t="s">
        <v>745</v>
      </c>
    </row>
    <row r="1564" spans="1:11">
      <c r="A1564" s="147">
        <f>100000+B1564*ID규칙_보상_그룹_단위+C1564*ID규칙_요일_단위+COUNTIFS($B$4:B1564,B1564,$C$4:C1564,C1564)</f>
        <v>104709</v>
      </c>
      <c r="B1564" s="65">
        <v>47</v>
      </c>
      <c r="C1564" s="147">
        <v>0</v>
      </c>
      <c r="D1564" s="147">
        <v>106413</v>
      </c>
      <c r="E1564" s="147">
        <f>COUNTIF($B$4:B1564,B1564)</f>
        <v>9</v>
      </c>
      <c r="F1564" s="147">
        <v>1</v>
      </c>
      <c r="G1564" s="147">
        <v>184</v>
      </c>
      <c r="H1564" s="147">
        <v>334</v>
      </c>
      <c r="I1564" s="59" t="str">
        <f>IFERROR(VLOOKUP(D1564,ITEM!A:B,2,0)&amp;" X"&amp;F1564,"아이템값 없음")</f>
        <v>기적의 꽃 X1</v>
      </c>
      <c r="J1564" s="5" t="s">
        <v>263</v>
      </c>
      <c r="K1564" s="147" t="s">
        <v>745</v>
      </c>
    </row>
    <row r="1565" spans="1:11">
      <c r="A1565" s="147">
        <f>100000+B1565*ID규칙_보상_그룹_단위+C1565*ID규칙_요일_단위+COUNTIFS($B$4:B1565,B1565,$C$4:C1565,C1565)</f>
        <v>104710</v>
      </c>
      <c r="B1565" s="65">
        <v>47</v>
      </c>
      <c r="C1565" s="147">
        <v>0</v>
      </c>
      <c r="D1565" s="147">
        <v>107413</v>
      </c>
      <c r="E1565" s="147">
        <f>COUNTIF($B$4:B1565,B1565)</f>
        <v>10</v>
      </c>
      <c r="F1565" s="147">
        <v>1</v>
      </c>
      <c r="G1565" s="147">
        <v>184</v>
      </c>
      <c r="H1565" s="147">
        <v>334</v>
      </c>
      <c r="I1565" s="59" t="str">
        <f>IFERROR(VLOOKUP(D1565,ITEM!A:B,2,0)&amp;" X"&amp;F1565,"아이템값 없음")</f>
        <v>기적의 깃털 X1</v>
      </c>
      <c r="J1565" s="5" t="s">
        <v>263</v>
      </c>
      <c r="K1565" s="147" t="s">
        <v>745</v>
      </c>
    </row>
    <row r="1566" spans="1:11">
      <c r="A1566" s="147">
        <f>100000+B1566*ID규칙_보상_그룹_단위+C1566*ID규칙_요일_단위+COUNTIFS($B$4:B1566,B1566,$C$4:C1566,C1566)</f>
        <v>104711</v>
      </c>
      <c r="B1566" s="65">
        <v>47</v>
      </c>
      <c r="C1566" s="147">
        <v>0</v>
      </c>
      <c r="D1566" s="147">
        <v>108413</v>
      </c>
      <c r="E1566" s="147">
        <f>COUNTIF($B$4:B1566,B1566)</f>
        <v>11</v>
      </c>
      <c r="F1566" s="147">
        <v>1</v>
      </c>
      <c r="G1566" s="147">
        <v>184</v>
      </c>
      <c r="H1566" s="147">
        <v>334</v>
      </c>
      <c r="I1566" s="59" t="str">
        <f>IFERROR(VLOOKUP(D1566,ITEM!A:B,2,0)&amp;" X"&amp;F1566,"아이템값 없음")</f>
        <v>기적의 모래 X1</v>
      </c>
      <c r="J1566" s="5" t="s">
        <v>263</v>
      </c>
      <c r="K1566" s="147" t="s">
        <v>745</v>
      </c>
    </row>
    <row r="1567" spans="1:11">
      <c r="A1567" s="147">
        <f>100000+B1567*ID규칙_보상_그룹_단위+C1567*ID규칙_요일_단위+COUNTIFS($B$4:B1567,B1567,$C$4:C1567,C1567)</f>
        <v>104712</v>
      </c>
      <c r="B1567" s="65">
        <v>47</v>
      </c>
      <c r="C1567" s="147">
        <v>0</v>
      </c>
      <c r="D1567" s="147">
        <v>109413</v>
      </c>
      <c r="E1567" s="147">
        <f>COUNTIF($B$4:B1567,B1567)</f>
        <v>12</v>
      </c>
      <c r="F1567" s="147">
        <v>1</v>
      </c>
      <c r="G1567" s="147">
        <v>184</v>
      </c>
      <c r="H1567" s="147">
        <v>334</v>
      </c>
      <c r="I1567" s="59" t="str">
        <f>IFERROR(VLOOKUP(D1567,ITEM!A:B,2,0)&amp;" X"&amp;F1567,"아이템값 없음")</f>
        <v>기적의 잔 X1</v>
      </c>
      <c r="J1567" s="5" t="s">
        <v>263</v>
      </c>
      <c r="K1567" s="147" t="s">
        <v>745</v>
      </c>
    </row>
    <row r="1568" spans="1:11">
      <c r="A1568" s="147">
        <f>100000+B1568*ID규칙_보상_그룹_단위+C1568*ID규칙_요일_단위+COUNTIFS($B$4:B1568,B1568,$C$4:C1568,C1568)</f>
        <v>104713</v>
      </c>
      <c r="B1568" s="65">
        <v>47</v>
      </c>
      <c r="C1568" s="147">
        <v>0</v>
      </c>
      <c r="D1568" s="147">
        <v>110413</v>
      </c>
      <c r="E1568" s="147">
        <f>COUNTIF($B$4:B1568,B1568)</f>
        <v>13</v>
      </c>
      <c r="F1568" s="147">
        <v>1</v>
      </c>
      <c r="G1568" s="147">
        <v>184</v>
      </c>
      <c r="H1568" s="147">
        <v>334</v>
      </c>
      <c r="I1568" s="59" t="str">
        <f>IFERROR(VLOOKUP(D1568,ITEM!A:B,2,0)&amp;" X"&amp;F1568,"아이템값 없음")</f>
        <v>기적의 귀걸이 X1</v>
      </c>
      <c r="J1568" s="5" t="s">
        <v>263</v>
      </c>
      <c r="K1568" s="147" t="s">
        <v>745</v>
      </c>
    </row>
    <row r="1569" spans="1:11">
      <c r="A1569" s="147">
        <f>100000+B1569*ID규칙_보상_그룹_단위+C1569*ID규칙_요일_단위+COUNTIFS($B$4:B1569,B1569,$C$4:C1569,C1569)</f>
        <v>104714</v>
      </c>
      <c r="B1569" s="65">
        <v>47</v>
      </c>
      <c r="C1569" s="147">
        <v>0</v>
      </c>
      <c r="D1569" s="147">
        <v>106326</v>
      </c>
      <c r="E1569" s="147">
        <f>COUNTIF($B$4:B1569,B1569)</f>
        <v>14</v>
      </c>
      <c r="F1569" s="147">
        <v>1</v>
      </c>
      <c r="G1569" s="147">
        <v>184</v>
      </c>
      <c r="H1569" s="147">
        <v>333</v>
      </c>
      <c r="I1569" s="59" t="str">
        <f>IFERROR(VLOOKUP(D1569,ITEM!A:B,2,0)&amp;" X"&amp;F1569,"아이템값 없음")</f>
        <v>노름꾼의 브로치 X1</v>
      </c>
      <c r="J1569" s="5" t="s">
        <v>263</v>
      </c>
      <c r="K1569" s="147" t="s">
        <v>745</v>
      </c>
    </row>
    <row r="1570" spans="1:11">
      <c r="A1570" s="147">
        <f>100000+B1570*ID규칙_보상_그룹_단위+C1570*ID규칙_요일_단위+COUNTIFS($B$4:B1570,B1570,$C$4:C1570,C1570)</f>
        <v>104715</v>
      </c>
      <c r="B1570" s="65">
        <v>47</v>
      </c>
      <c r="C1570" s="147">
        <v>0</v>
      </c>
      <c r="D1570" s="147">
        <v>107326</v>
      </c>
      <c r="E1570" s="147">
        <f>COUNTIF($B$4:B1570,B1570)</f>
        <v>15</v>
      </c>
      <c r="F1570" s="147">
        <v>1</v>
      </c>
      <c r="G1570" s="147">
        <v>184</v>
      </c>
      <c r="H1570" s="147">
        <v>333</v>
      </c>
      <c r="I1570" s="59" t="str">
        <f>IFERROR(VLOOKUP(D1570,ITEM!A:B,2,0)&amp;" X"&amp;F1570,"아이템값 없음")</f>
        <v>노름꾼의 깃털장식 X1</v>
      </c>
      <c r="J1570" s="5" t="s">
        <v>263</v>
      </c>
      <c r="K1570" s="147" t="s">
        <v>745</v>
      </c>
    </row>
    <row r="1571" spans="1:11">
      <c r="A1571" s="147">
        <f>100000+B1571*ID규칙_보상_그룹_단위+C1571*ID규칙_요일_단위+COUNTIFS($B$4:B1571,B1571,$C$4:C1571,C1571)</f>
        <v>104716</v>
      </c>
      <c r="B1571" s="65">
        <v>47</v>
      </c>
      <c r="C1571" s="147">
        <v>0</v>
      </c>
      <c r="D1571" s="147">
        <v>108326</v>
      </c>
      <c r="E1571" s="147">
        <f>COUNTIF($B$4:B1571,B1571)</f>
        <v>16</v>
      </c>
      <c r="F1571" s="147">
        <v>1</v>
      </c>
      <c r="G1571" s="147">
        <v>184</v>
      </c>
      <c r="H1571" s="147">
        <v>333</v>
      </c>
      <c r="I1571" s="59" t="str">
        <f>IFERROR(VLOOKUP(D1571,ITEM!A:B,2,0)&amp;" X"&amp;F1571,"아이템값 없음")</f>
        <v>노름꾼의 회중시계 X1</v>
      </c>
      <c r="J1571" s="5" t="s">
        <v>263</v>
      </c>
      <c r="K1571" s="147" t="s">
        <v>745</v>
      </c>
    </row>
    <row r="1572" spans="1:11">
      <c r="A1572" s="147">
        <f>100000+B1572*ID규칙_보상_그룹_단위+C1572*ID규칙_요일_단위+COUNTIFS($B$4:B1572,B1572,$C$4:C1572,C1572)</f>
        <v>104717</v>
      </c>
      <c r="B1572" s="65">
        <v>47</v>
      </c>
      <c r="C1572" s="147">
        <v>0</v>
      </c>
      <c r="D1572" s="147">
        <v>109326</v>
      </c>
      <c r="E1572" s="147">
        <f>COUNTIF($B$4:B1572,B1572)</f>
        <v>17</v>
      </c>
      <c r="F1572" s="147">
        <v>1</v>
      </c>
      <c r="G1572" s="147">
        <v>184</v>
      </c>
      <c r="H1572" s="147">
        <v>333</v>
      </c>
      <c r="I1572" s="59" t="str">
        <f>IFERROR(VLOOKUP(D1572,ITEM!A:B,2,0)&amp;" X"&amp;F1572,"아이템값 없음")</f>
        <v>노름꾼의 주사위 X1</v>
      </c>
      <c r="J1572" s="5" t="s">
        <v>263</v>
      </c>
      <c r="K1572" s="147" t="s">
        <v>745</v>
      </c>
    </row>
    <row r="1573" spans="1:11">
      <c r="A1573" s="147">
        <f>100000+B1573*ID규칙_보상_그룹_단위+C1573*ID규칙_요일_단위+COUNTIFS($B$4:B1573,B1573,$C$4:C1573,C1573)</f>
        <v>104718</v>
      </c>
      <c r="B1573" s="65">
        <v>47</v>
      </c>
      <c r="C1573" s="147">
        <v>0</v>
      </c>
      <c r="D1573" s="147">
        <v>110326</v>
      </c>
      <c r="E1573" s="147">
        <f>COUNTIF($B$4:B1573,B1573)</f>
        <v>18</v>
      </c>
      <c r="F1573" s="147">
        <v>1</v>
      </c>
      <c r="G1573" s="147">
        <v>184</v>
      </c>
      <c r="H1573" s="147">
        <v>333</v>
      </c>
      <c r="I1573" s="59" t="str">
        <f>IFERROR(VLOOKUP(D1573,ITEM!A:B,2,0)&amp;" X"&amp;F1573,"아이템값 없음")</f>
        <v>노름꾼의 귀걸이 X1</v>
      </c>
      <c r="J1573" s="5" t="s">
        <v>263</v>
      </c>
      <c r="K1573" s="147" t="s">
        <v>745</v>
      </c>
    </row>
    <row r="1574" spans="1:11">
      <c r="A1574" s="147">
        <f>100000+B1574*ID규칙_보상_그룹_단위+C1574*ID규칙_요일_단위+COUNTIFS($B$4:B1574,B1574,$C$4:C1574,C1574)</f>
        <v>104719</v>
      </c>
      <c r="B1574" s="65">
        <v>47</v>
      </c>
      <c r="C1574" s="147">
        <v>0</v>
      </c>
      <c r="D1574" s="147">
        <v>106427</v>
      </c>
      <c r="E1574" s="147">
        <f>COUNTIF($B$4:B1574,B1574)</f>
        <v>19</v>
      </c>
      <c r="F1574" s="147">
        <v>1</v>
      </c>
      <c r="G1574" s="147">
        <v>184</v>
      </c>
      <c r="H1574" s="147">
        <v>333</v>
      </c>
      <c r="I1574" s="59" t="str">
        <f>IFERROR(VLOOKUP(D1574,ITEM!A:B,2,0)&amp;" X"&amp;F1574,"아이템값 없음")</f>
        <v>노름꾼의 브로치 X1</v>
      </c>
      <c r="J1574" s="5" t="s">
        <v>263</v>
      </c>
      <c r="K1574" s="147" t="s">
        <v>745</v>
      </c>
    </row>
    <row r="1575" spans="1:11">
      <c r="A1575" s="147">
        <f>100000+B1575*ID규칙_보상_그룹_단위+C1575*ID규칙_요일_단위+COUNTIFS($B$4:B1575,B1575,$C$4:C1575,C1575)</f>
        <v>104720</v>
      </c>
      <c r="B1575" s="65">
        <v>47</v>
      </c>
      <c r="C1575" s="147">
        <v>0</v>
      </c>
      <c r="D1575" s="147">
        <v>107427</v>
      </c>
      <c r="E1575" s="147">
        <f>COUNTIF($B$4:B1575,B1575)</f>
        <v>20</v>
      </c>
      <c r="F1575" s="147">
        <v>1</v>
      </c>
      <c r="G1575" s="147">
        <v>184</v>
      </c>
      <c r="H1575" s="147">
        <v>333</v>
      </c>
      <c r="I1575" s="59" t="str">
        <f>IFERROR(VLOOKUP(D1575,ITEM!A:B,2,0)&amp;" X"&amp;F1575,"아이템값 없음")</f>
        <v>노름꾼의 깃털장식 X1</v>
      </c>
      <c r="J1575" s="5" t="s">
        <v>263</v>
      </c>
      <c r="K1575" s="147" t="s">
        <v>745</v>
      </c>
    </row>
    <row r="1576" spans="1:11">
      <c r="A1576" s="147">
        <f>100000+B1576*ID규칙_보상_그룹_단위+C1576*ID규칙_요일_단위+COUNTIFS($B$4:B1576,B1576,$C$4:C1576,C1576)</f>
        <v>104721</v>
      </c>
      <c r="B1576" s="65">
        <v>47</v>
      </c>
      <c r="C1576" s="147">
        <v>0</v>
      </c>
      <c r="D1576" s="147">
        <v>108427</v>
      </c>
      <c r="E1576" s="147">
        <f>COUNTIF($B$4:B1576,B1576)</f>
        <v>21</v>
      </c>
      <c r="F1576" s="147">
        <v>1</v>
      </c>
      <c r="G1576" s="147">
        <v>184</v>
      </c>
      <c r="H1576" s="147">
        <v>333</v>
      </c>
      <c r="I1576" s="59" t="str">
        <f>IFERROR(VLOOKUP(D1576,ITEM!A:B,2,0)&amp;" X"&amp;F1576,"아이템값 없음")</f>
        <v>노름꾼의 회중시계 X1</v>
      </c>
      <c r="J1576" s="5" t="s">
        <v>263</v>
      </c>
      <c r="K1576" s="147" t="s">
        <v>745</v>
      </c>
    </row>
    <row r="1577" spans="1:11">
      <c r="A1577" s="147">
        <f>100000+B1577*ID규칙_보상_그룹_단위+C1577*ID규칙_요일_단위+COUNTIFS($B$4:B1577,B1577,$C$4:C1577,C1577)</f>
        <v>104722</v>
      </c>
      <c r="B1577" s="65">
        <v>47</v>
      </c>
      <c r="C1577" s="147">
        <v>0</v>
      </c>
      <c r="D1577" s="147">
        <v>109427</v>
      </c>
      <c r="E1577" s="147">
        <f>COUNTIF($B$4:B1577,B1577)</f>
        <v>22</v>
      </c>
      <c r="F1577" s="147">
        <v>1</v>
      </c>
      <c r="G1577" s="147">
        <v>184</v>
      </c>
      <c r="H1577" s="147">
        <v>333</v>
      </c>
      <c r="I1577" s="59" t="str">
        <f>IFERROR(VLOOKUP(D1577,ITEM!A:B,2,0)&amp;" X"&amp;F1577,"아이템값 없음")</f>
        <v>노름꾼의 주사위 X1</v>
      </c>
      <c r="J1577" s="5" t="s">
        <v>263</v>
      </c>
      <c r="K1577" s="147" t="s">
        <v>745</v>
      </c>
    </row>
    <row r="1578" spans="1:11">
      <c r="A1578" s="147">
        <f>100000+B1578*ID규칙_보상_그룹_단위+C1578*ID규칙_요일_단위+COUNTIFS($B$4:B1578,B1578,$C$4:C1578,C1578)</f>
        <v>104723</v>
      </c>
      <c r="B1578" s="65">
        <v>47</v>
      </c>
      <c r="C1578" s="147">
        <v>0</v>
      </c>
      <c r="D1578" s="147">
        <v>110427</v>
      </c>
      <c r="E1578" s="147">
        <f>COUNTIF($B$4:B1578,B1578)</f>
        <v>23</v>
      </c>
      <c r="F1578" s="147">
        <v>1</v>
      </c>
      <c r="G1578" s="147">
        <v>184</v>
      </c>
      <c r="H1578" s="147">
        <v>333</v>
      </c>
      <c r="I1578" s="59" t="str">
        <f>IFERROR(VLOOKUP(D1578,ITEM!A:B,2,0)&amp;" X"&amp;F1578,"아이템값 없음")</f>
        <v>노름꾼의 귀걸이 X1</v>
      </c>
      <c r="J1578" s="5" t="s">
        <v>263</v>
      </c>
      <c r="K1578" s="147" t="s">
        <v>745</v>
      </c>
    </row>
    <row r="1579" spans="1:11">
      <c r="A1579" s="147">
        <f>100000+B1579*ID규칙_보상_그룹_단위+C1579*ID규칙_요일_단위+COUNTIFS($B$4:B1579,B1579,$C$4:C1579,C1579)</f>
        <v>104724</v>
      </c>
      <c r="B1579" s="65">
        <v>47</v>
      </c>
      <c r="C1579" s="147">
        <v>0</v>
      </c>
      <c r="D1579" s="147">
        <v>106474</v>
      </c>
      <c r="E1579" s="147">
        <f>COUNTIF($B$4:B1579,B1579)</f>
        <v>24</v>
      </c>
      <c r="F1579" s="147">
        <v>1</v>
      </c>
      <c r="G1579" s="147">
        <v>184</v>
      </c>
      <c r="H1579" s="147">
        <v>333</v>
      </c>
      <c r="I1579" s="59" t="str">
        <f>IFERROR(VLOOKUP(D1579,ITEM!A:B,2,0)&amp;" X"&amp;F1579,"아이템값 없음")</f>
        <v>미궁의 유객 X1</v>
      </c>
      <c r="J1579" s="5" t="s">
        <v>263</v>
      </c>
      <c r="K1579" s="147" t="s">
        <v>745</v>
      </c>
    </row>
    <row r="1580" spans="1:11">
      <c r="A1580" s="147">
        <f>100000+B1580*ID규칙_보상_그룹_단위+C1580*ID규칙_요일_단위+COUNTIFS($B$4:B1580,B1580,$C$4:C1580,C1580)</f>
        <v>104725</v>
      </c>
      <c r="B1580" s="65">
        <v>47</v>
      </c>
      <c r="C1580" s="147">
        <v>0</v>
      </c>
      <c r="D1580" s="147">
        <v>107474</v>
      </c>
      <c r="E1580" s="147">
        <f>COUNTIF($B$4:B1580,B1580)</f>
        <v>25</v>
      </c>
      <c r="F1580" s="147">
        <v>1</v>
      </c>
      <c r="G1580" s="147">
        <v>184</v>
      </c>
      <c r="H1580" s="147">
        <v>333</v>
      </c>
      <c r="I1580" s="59" t="str">
        <f>IFERROR(VLOOKUP(D1580,ITEM!A:B,2,0)&amp;" X"&amp;F1580,"아이템값 없음")</f>
        <v>푸른 덩굴의 현자 X1</v>
      </c>
      <c r="J1580" s="5" t="s">
        <v>263</v>
      </c>
      <c r="K1580" s="147" t="s">
        <v>745</v>
      </c>
    </row>
    <row r="1581" spans="1:11">
      <c r="A1581" s="147">
        <f>100000+B1581*ID규칙_보상_그룹_단위+C1581*ID규칙_요일_단위+COUNTIFS($B$4:B1581,B1581,$C$4:C1581,C1581)</f>
        <v>104726</v>
      </c>
      <c r="B1581" s="65">
        <v>47</v>
      </c>
      <c r="C1581" s="147">
        <v>0</v>
      </c>
      <c r="D1581" s="147">
        <v>108474</v>
      </c>
      <c r="E1581" s="147">
        <f>COUNTIF($B$4:B1581,B1581)</f>
        <v>26</v>
      </c>
      <c r="F1581" s="147">
        <v>1</v>
      </c>
      <c r="G1581" s="147">
        <v>184</v>
      </c>
      <c r="H1581" s="147">
        <v>333</v>
      </c>
      <c r="I1581" s="59" t="str">
        <f>IFERROR(VLOOKUP(D1581,ITEM!A:B,2,0)&amp;" X"&amp;F1581,"아이템값 없음")</f>
        <v>현명의 주기 X1</v>
      </c>
      <c r="J1581" s="5" t="s">
        <v>263</v>
      </c>
      <c r="K1581" s="147" t="s">
        <v>745</v>
      </c>
    </row>
    <row r="1582" spans="1:11">
      <c r="A1582" s="147">
        <f>100000+B1582*ID규칙_보상_그룹_단위+C1582*ID규칙_요일_단위+COUNTIFS($B$4:B1582,B1582,$C$4:C1582,C1582)</f>
        <v>104727</v>
      </c>
      <c r="B1582" s="65">
        <v>47</v>
      </c>
      <c r="C1582" s="147">
        <v>0</v>
      </c>
      <c r="D1582" s="147">
        <v>109474</v>
      </c>
      <c r="E1582" s="147">
        <f>COUNTIF($B$4:B1582,B1582)</f>
        <v>27</v>
      </c>
      <c r="F1582" s="147">
        <v>1</v>
      </c>
      <c r="G1582" s="147">
        <v>184</v>
      </c>
      <c r="H1582" s="147">
        <v>333</v>
      </c>
      <c r="I1582" s="59" t="str">
        <f>IFERROR(VLOOKUP(D1582,ITEM!A:B,2,0)&amp;" X"&amp;F1582,"아이템값 없음")</f>
        <v>방황하는 자의 등잔 X1</v>
      </c>
      <c r="J1582" s="5" t="s">
        <v>263</v>
      </c>
      <c r="K1582" s="147" t="s">
        <v>745</v>
      </c>
    </row>
    <row r="1583" spans="1:11">
      <c r="A1583" s="147">
        <f>100000+B1583*ID규칙_보상_그룹_단위+C1583*ID규칙_요일_단위+COUNTIFS($B$4:B1583,B1583,$C$4:C1583,C1583)</f>
        <v>104728</v>
      </c>
      <c r="B1583" s="65">
        <v>47</v>
      </c>
      <c r="C1583" s="147">
        <v>0</v>
      </c>
      <c r="D1583" s="147">
        <v>110482</v>
      </c>
      <c r="E1583" s="147">
        <f>COUNTIF($B$4:B1583,B1583)</f>
        <v>28</v>
      </c>
      <c r="F1583" s="147">
        <v>1</v>
      </c>
      <c r="G1583" s="147">
        <v>184</v>
      </c>
      <c r="H1583" s="147">
        <v>333</v>
      </c>
      <c r="I1583" s="59" t="str">
        <f>IFERROR(VLOOKUP(D1583,ITEM!A:B,2,0)&amp;" X"&amp;F1583,"아이템값 없음")</f>
        <v>월계수 왕관 X1</v>
      </c>
      <c r="J1583" s="5" t="s">
        <v>263</v>
      </c>
      <c r="K1583" s="147" t="s">
        <v>745</v>
      </c>
    </row>
    <row r="1584" spans="1:11">
      <c r="A1584" s="147">
        <f>100000+B1584*ID규칙_보상_그룹_단위+C1584*ID규칙_요일_단위+COUNTIFS($B$4:B1584,B1584,$C$4:C1584,C1584)</f>
        <v>104729</v>
      </c>
      <c r="B1584" s="65">
        <v>47</v>
      </c>
      <c r="C1584" s="147">
        <v>0</v>
      </c>
      <c r="D1584" s="147">
        <v>106476</v>
      </c>
      <c r="E1584" s="147">
        <f>COUNTIF($B$4:B1584,B1584)</f>
        <v>29</v>
      </c>
      <c r="F1584" s="147">
        <v>1</v>
      </c>
      <c r="G1584" s="147">
        <v>184</v>
      </c>
      <c r="H1584" s="147">
        <v>333</v>
      </c>
      <c r="I1584" s="59" t="str">
        <f>IFERROR(VLOOKUP(D1584,ITEM!A:B,2,0)&amp;" X"&amp;F1584,"아이템값 없음")</f>
        <v>꿈속에 피어난 철의 꽃 X1</v>
      </c>
      <c r="J1584" s="5" t="s">
        <v>263</v>
      </c>
      <c r="K1584" s="147" t="s">
        <v>745</v>
      </c>
    </row>
    <row r="1585" spans="1:11">
      <c r="A1585" s="147">
        <f>100000+B1585*ID규칙_보상_그룹_단위+C1585*ID규칙_요일_단위+COUNTIFS($B$4:B1585,B1585,$C$4:C1585,C1585)</f>
        <v>104730</v>
      </c>
      <c r="B1585" s="65">
        <v>47</v>
      </c>
      <c r="C1585" s="147">
        <v>0</v>
      </c>
      <c r="D1585" s="147">
        <v>107476</v>
      </c>
      <c r="E1585" s="147">
        <f>COUNTIF($B$4:B1585,B1585)</f>
        <v>30</v>
      </c>
      <c r="F1585" s="147">
        <v>1</v>
      </c>
      <c r="G1585" s="147">
        <v>184</v>
      </c>
      <c r="H1585" s="147">
        <v>333</v>
      </c>
      <c r="I1585" s="59" t="str">
        <f>IFERROR(VLOOKUP(D1585,ITEM!A:B,2,0)&amp;" X"&amp;F1585,"아이템값 없음")</f>
        <v>심판의 날개 X1</v>
      </c>
      <c r="J1585" s="5" t="s">
        <v>263</v>
      </c>
      <c r="K1585" s="147" t="s">
        <v>745</v>
      </c>
    </row>
    <row r="1586" spans="1:11">
      <c r="A1586" s="147">
        <f>100000+B1586*ID규칙_보상_그룹_단위+C1586*ID규칙_요일_단위+COUNTIFS($B$4:B1586,B1586,$C$4:C1586,C1586)</f>
        <v>104731</v>
      </c>
      <c r="B1586" s="65">
        <v>47</v>
      </c>
      <c r="C1586" s="147">
        <v>0</v>
      </c>
      <c r="D1586" s="147">
        <v>108476</v>
      </c>
      <c r="E1586" s="147">
        <f>COUNTIF($B$4:B1586,B1586)</f>
        <v>31</v>
      </c>
      <c r="F1586" s="147">
        <v>1</v>
      </c>
      <c r="G1586" s="147">
        <v>184</v>
      </c>
      <c r="H1586" s="147">
        <v>333</v>
      </c>
      <c r="I1586" s="59" t="str">
        <f>IFERROR(VLOOKUP(D1586,ITEM!A:B,2,0)&amp;" X"&amp;F1586,"아이템값 없음")</f>
        <v>가라앉은 세월 X1</v>
      </c>
      <c r="J1586" s="5" t="s">
        <v>263</v>
      </c>
      <c r="K1586" s="147" t="s">
        <v>745</v>
      </c>
    </row>
    <row r="1587" spans="1:11">
      <c r="A1587" s="147">
        <f>100000+B1587*ID규칙_보상_그룹_단위+C1587*ID규칙_요일_단위+COUNTIFS($B$4:B1587,B1587,$C$4:C1587,C1587)</f>
        <v>104732</v>
      </c>
      <c r="B1587" s="65">
        <v>47</v>
      </c>
      <c r="C1587" s="147">
        <v>0</v>
      </c>
      <c r="D1587" s="147">
        <v>109476</v>
      </c>
      <c r="E1587" s="147">
        <f>COUNTIF($B$4:B1587,B1587)</f>
        <v>32</v>
      </c>
      <c r="F1587" s="147">
        <v>1</v>
      </c>
      <c r="G1587" s="147">
        <v>184</v>
      </c>
      <c r="H1587" s="147">
        <v>333</v>
      </c>
      <c r="I1587" s="59" t="str">
        <f>IFERROR(VLOOKUP(D1587,ITEM!A:B,2,0)&amp;" X"&amp;F1587,"아이템값 없음")</f>
        <v>달콤한 마지막 연회 X1</v>
      </c>
      <c r="J1587" s="5" t="s">
        <v>263</v>
      </c>
      <c r="K1587" s="147" t="s">
        <v>745</v>
      </c>
    </row>
    <row r="1588" spans="1:11">
      <c r="A1588" s="147">
        <f>100000+B1588*ID규칙_보상_그룹_단위+C1588*ID규칙_요일_단위+COUNTIFS($B$4:B1588,B1588,$C$4:C1588,C1588)</f>
        <v>104733</v>
      </c>
      <c r="B1588" s="65">
        <v>47</v>
      </c>
      <c r="C1588" s="147">
        <v>0</v>
      </c>
      <c r="D1588" s="147">
        <v>110484</v>
      </c>
      <c r="E1588" s="147">
        <f>COUNTIF($B$4:B1588,B1588)</f>
        <v>33</v>
      </c>
      <c r="F1588" s="147">
        <v>1</v>
      </c>
      <c r="G1588" s="147">
        <v>184</v>
      </c>
      <c r="H1588" s="147">
        <v>333</v>
      </c>
      <c r="I1588" s="59" t="str">
        <f>IFERROR(VLOOKUP(D1588,ITEM!A:B,2,0)&amp;" X"&amp;F1588,"아이템값 없음")</f>
        <v>모래왕의 그림자 X1</v>
      </c>
      <c r="J1588" s="5" t="s">
        <v>263</v>
      </c>
      <c r="K1588" s="147" t="s">
        <v>745</v>
      </c>
    </row>
    <row r="1589" spans="1:11">
      <c r="A1589" s="147">
        <f>100000+B1589*ID규칙_보상_그룹_단위+C1589*ID규칙_요일_단위+COUNTIFS($B$4:B1589,B1589,$C$4:C1589,C1589)</f>
        <v>104801</v>
      </c>
      <c r="B1589" s="65">
        <v>48</v>
      </c>
      <c r="C1589" s="147">
        <v>0</v>
      </c>
      <c r="D1589" s="147">
        <v>103301</v>
      </c>
      <c r="E1589" s="147">
        <f>COUNTIF($B$4:B1589,B1589)</f>
        <v>1</v>
      </c>
      <c r="F1589" s="147">
        <v>100</v>
      </c>
      <c r="G1589" s="147">
        <v>185</v>
      </c>
      <c r="H1589" s="147">
        <v>10000</v>
      </c>
      <c r="I1589" s="59" t="str">
        <f>IFERROR(VLOOKUP(D1589,ITEM!A:B,2,0)&amp;" X"&amp;F1589,"아이템값 없음")</f>
        <v>모라 X100</v>
      </c>
      <c r="J1589" s="5" t="s">
        <v>264</v>
      </c>
      <c r="K1589" s="147" t="s">
        <v>745</v>
      </c>
    </row>
    <row r="1590" spans="1:11">
      <c r="A1590" s="147">
        <f>100000+B1590*ID규칙_보상_그룹_단위+C1590*ID규칙_요일_단위+COUNTIFS($B$4:B1590,B1590,$C$4:C1590,C1590)</f>
        <v>104802</v>
      </c>
      <c r="B1590" s="65">
        <v>48</v>
      </c>
      <c r="C1590" s="147">
        <v>0</v>
      </c>
      <c r="D1590" s="147">
        <v>102301</v>
      </c>
      <c r="E1590" s="147">
        <f>COUNTIF($B$4:B1590,B1590)</f>
        <v>2</v>
      </c>
      <c r="F1590" s="147">
        <v>2200</v>
      </c>
      <c r="G1590" s="147">
        <v>186</v>
      </c>
      <c r="H1590" s="147">
        <v>10000</v>
      </c>
      <c r="I1590" s="59" t="str">
        <f>IFERROR(VLOOKUP(D1590,ITEM!A:B,2,0)&amp;" X"&amp;F1590,"아이템값 없음")</f>
        <v>모험 경력 X2200</v>
      </c>
      <c r="J1590" s="5" t="s">
        <v>264</v>
      </c>
      <c r="K1590" s="147" t="s">
        <v>745</v>
      </c>
    </row>
    <row r="1591" spans="1:11">
      <c r="A1591" s="147">
        <f>100000+B1591*ID규칙_보상_그룹_단위+C1591*ID규칙_요일_단위+COUNTIFS($B$4:B1591,B1591,$C$4:C1591,C1591)</f>
        <v>104803</v>
      </c>
      <c r="B1591" s="65">
        <v>48</v>
      </c>
      <c r="C1591" s="147">
        <v>0</v>
      </c>
      <c r="D1591" s="147">
        <v>105301</v>
      </c>
      <c r="E1591" s="147">
        <f>COUNTIF($B$4:B1591,B1591)</f>
        <v>3</v>
      </c>
      <c r="F1591" s="147">
        <v>20</v>
      </c>
      <c r="G1591" s="147">
        <v>187</v>
      </c>
      <c r="H1591" s="147">
        <v>10000</v>
      </c>
      <c r="I1591" s="59" t="str">
        <f>IFERROR(VLOOKUP(D1591,ITEM!A:B,2,0)&amp;" X"&amp;F1591,"아이템값 없음")</f>
        <v>호감도 경험치 X20</v>
      </c>
      <c r="J1591" s="5" t="s">
        <v>264</v>
      </c>
      <c r="K1591" s="147" t="s">
        <v>745</v>
      </c>
    </row>
    <row r="1592" spans="1:11">
      <c r="A1592" s="147">
        <f>100000+B1592*ID규칙_보상_그룹_단위+C1592*ID규칙_요일_단위+COUNTIFS($B$4:B1592,B1592,$C$4:C1592,C1592)</f>
        <v>104804</v>
      </c>
      <c r="B1592" s="65">
        <v>48</v>
      </c>
      <c r="C1592" s="147">
        <v>0</v>
      </c>
      <c r="D1592" s="147">
        <v>106312</v>
      </c>
      <c r="E1592" s="147">
        <f>COUNTIF($B$4:B1592,B1592)</f>
        <v>4</v>
      </c>
      <c r="F1592" s="147">
        <v>1</v>
      </c>
      <c r="G1592" s="147">
        <v>188</v>
      </c>
      <c r="H1592" s="147">
        <v>250</v>
      </c>
      <c r="I1592" s="59" t="str">
        <f>IFERROR(VLOOKUP(D1592,ITEM!A:B,2,0)&amp;" X"&amp;F1592,"아이템값 없음")</f>
        <v>기적의 꽃 X1</v>
      </c>
      <c r="J1592" s="5" t="s">
        <v>264</v>
      </c>
      <c r="K1592" s="147" t="s">
        <v>745</v>
      </c>
    </row>
    <row r="1593" spans="1:11">
      <c r="A1593" s="147">
        <f>100000+B1593*ID규칙_보상_그룹_단위+C1593*ID규칙_요일_단위+COUNTIFS($B$4:B1593,B1593,$C$4:C1593,C1593)</f>
        <v>104805</v>
      </c>
      <c r="B1593" s="65">
        <v>48</v>
      </c>
      <c r="C1593" s="147">
        <v>0</v>
      </c>
      <c r="D1593" s="147">
        <v>107312</v>
      </c>
      <c r="E1593" s="147">
        <f>COUNTIF($B$4:B1593,B1593)</f>
        <v>5</v>
      </c>
      <c r="F1593" s="147">
        <v>1</v>
      </c>
      <c r="G1593" s="147">
        <v>188</v>
      </c>
      <c r="H1593" s="147">
        <v>250</v>
      </c>
      <c r="I1593" s="59" t="str">
        <f>IFERROR(VLOOKUP(D1593,ITEM!A:B,2,0)&amp;" X"&amp;F1593,"아이템값 없음")</f>
        <v>기적의 깃털 X1</v>
      </c>
      <c r="J1593" s="5" t="s">
        <v>264</v>
      </c>
      <c r="K1593" s="147" t="s">
        <v>745</v>
      </c>
    </row>
    <row r="1594" spans="1:11">
      <c r="A1594" s="147">
        <f>100000+B1594*ID규칙_보상_그룹_단위+C1594*ID규칙_요일_단위+COUNTIFS($B$4:B1594,B1594,$C$4:C1594,C1594)</f>
        <v>104806</v>
      </c>
      <c r="B1594" s="65">
        <v>48</v>
      </c>
      <c r="C1594" s="147">
        <v>0</v>
      </c>
      <c r="D1594" s="147">
        <v>108312</v>
      </c>
      <c r="E1594" s="147">
        <f>COUNTIF($B$4:B1594,B1594)</f>
        <v>6</v>
      </c>
      <c r="F1594" s="147">
        <v>1</v>
      </c>
      <c r="G1594" s="147">
        <v>188</v>
      </c>
      <c r="H1594" s="147">
        <v>250</v>
      </c>
      <c r="I1594" s="59" t="str">
        <f>IFERROR(VLOOKUP(D1594,ITEM!A:B,2,0)&amp;" X"&amp;F1594,"아이템값 없음")</f>
        <v>기적의 모래 X1</v>
      </c>
      <c r="J1594" s="5" t="s">
        <v>264</v>
      </c>
      <c r="K1594" s="147" t="s">
        <v>745</v>
      </c>
    </row>
    <row r="1595" spans="1:11">
      <c r="A1595" s="147">
        <f>100000+B1595*ID규칙_보상_그룹_단위+C1595*ID규칙_요일_단위+COUNTIFS($B$4:B1595,B1595,$C$4:C1595,C1595)</f>
        <v>104807</v>
      </c>
      <c r="B1595" s="65">
        <v>48</v>
      </c>
      <c r="C1595" s="147">
        <v>0</v>
      </c>
      <c r="D1595" s="147">
        <v>109312</v>
      </c>
      <c r="E1595" s="147">
        <f>COUNTIF($B$4:B1595,B1595)</f>
        <v>7</v>
      </c>
      <c r="F1595" s="147">
        <v>1</v>
      </c>
      <c r="G1595" s="147">
        <v>188</v>
      </c>
      <c r="H1595" s="147">
        <v>250</v>
      </c>
      <c r="I1595" s="59" t="str">
        <f>IFERROR(VLOOKUP(D1595,ITEM!A:B,2,0)&amp;" X"&amp;F1595,"아이템값 없음")</f>
        <v>기적의 잔 X1</v>
      </c>
      <c r="J1595" s="5" t="s">
        <v>264</v>
      </c>
      <c r="K1595" s="147" t="s">
        <v>745</v>
      </c>
    </row>
    <row r="1596" spans="1:11">
      <c r="A1596" s="147">
        <f>100000+B1596*ID규칙_보상_그룹_단위+C1596*ID규칙_요일_단위+COUNTIFS($B$4:B1596,B1596,$C$4:C1596,C1596)</f>
        <v>104808</v>
      </c>
      <c r="B1596" s="65">
        <v>48</v>
      </c>
      <c r="C1596" s="147">
        <v>0</v>
      </c>
      <c r="D1596" s="147">
        <v>110312</v>
      </c>
      <c r="E1596" s="147">
        <f>COUNTIF($B$4:B1596,B1596)</f>
        <v>8</v>
      </c>
      <c r="F1596" s="147">
        <v>1</v>
      </c>
      <c r="G1596" s="147">
        <v>188</v>
      </c>
      <c r="H1596" s="147">
        <v>250</v>
      </c>
      <c r="I1596" s="59" t="str">
        <f>IFERROR(VLOOKUP(D1596,ITEM!A:B,2,0)&amp;" X"&amp;F1596,"아이템값 없음")</f>
        <v>기적의 귀걸이 X1</v>
      </c>
      <c r="J1596" s="5" t="s">
        <v>264</v>
      </c>
      <c r="K1596" s="147" t="s">
        <v>745</v>
      </c>
    </row>
    <row r="1597" spans="1:11">
      <c r="A1597" s="147">
        <f>100000+B1597*ID규칙_보상_그룹_단위+C1597*ID규칙_요일_단위+COUNTIFS($B$4:B1597,B1597,$C$4:C1597,C1597)</f>
        <v>104809</v>
      </c>
      <c r="B1597" s="65">
        <v>48</v>
      </c>
      <c r="C1597" s="147">
        <v>0</v>
      </c>
      <c r="D1597" s="147">
        <v>106413</v>
      </c>
      <c r="E1597" s="147">
        <f>COUNTIF($B$4:B1597,B1597)</f>
        <v>9</v>
      </c>
      <c r="F1597" s="147">
        <v>1</v>
      </c>
      <c r="G1597" s="147">
        <v>188</v>
      </c>
      <c r="H1597" s="147">
        <v>250</v>
      </c>
      <c r="I1597" s="59" t="str">
        <f>IFERROR(VLOOKUP(D1597,ITEM!A:B,2,0)&amp;" X"&amp;F1597,"아이템값 없음")</f>
        <v>기적의 꽃 X1</v>
      </c>
      <c r="J1597" s="5" t="s">
        <v>264</v>
      </c>
      <c r="K1597" s="147" t="s">
        <v>745</v>
      </c>
    </row>
    <row r="1598" spans="1:11">
      <c r="A1598" s="147">
        <f>100000+B1598*ID규칙_보상_그룹_단위+C1598*ID규칙_요일_단위+COUNTIFS($B$4:B1598,B1598,$C$4:C1598,C1598)</f>
        <v>104810</v>
      </c>
      <c r="B1598" s="65">
        <v>48</v>
      </c>
      <c r="C1598" s="147">
        <v>0</v>
      </c>
      <c r="D1598" s="147">
        <v>107413</v>
      </c>
      <c r="E1598" s="147">
        <f>COUNTIF($B$4:B1598,B1598)</f>
        <v>10</v>
      </c>
      <c r="F1598" s="147">
        <v>1</v>
      </c>
      <c r="G1598" s="147">
        <v>188</v>
      </c>
      <c r="H1598" s="147">
        <v>250</v>
      </c>
      <c r="I1598" s="59" t="str">
        <f>IFERROR(VLOOKUP(D1598,ITEM!A:B,2,0)&amp;" X"&amp;F1598,"아이템값 없음")</f>
        <v>기적의 깃털 X1</v>
      </c>
      <c r="J1598" s="5" t="s">
        <v>264</v>
      </c>
      <c r="K1598" s="147" t="s">
        <v>745</v>
      </c>
    </row>
    <row r="1599" spans="1:11">
      <c r="A1599" s="147">
        <f>100000+B1599*ID규칙_보상_그룹_단위+C1599*ID규칙_요일_단위+COUNTIFS($B$4:B1599,B1599,$C$4:C1599,C1599)</f>
        <v>104811</v>
      </c>
      <c r="B1599" s="65">
        <v>48</v>
      </c>
      <c r="C1599" s="147">
        <v>0</v>
      </c>
      <c r="D1599" s="147">
        <v>108413</v>
      </c>
      <c r="E1599" s="147">
        <f>COUNTIF($B$4:B1599,B1599)</f>
        <v>11</v>
      </c>
      <c r="F1599" s="147">
        <v>1</v>
      </c>
      <c r="G1599" s="147">
        <v>188</v>
      </c>
      <c r="H1599" s="147">
        <v>250</v>
      </c>
      <c r="I1599" s="59" t="str">
        <f>IFERROR(VLOOKUP(D1599,ITEM!A:B,2,0)&amp;" X"&amp;F1599,"아이템값 없음")</f>
        <v>기적의 모래 X1</v>
      </c>
      <c r="J1599" s="5" t="s">
        <v>264</v>
      </c>
      <c r="K1599" s="147" t="s">
        <v>745</v>
      </c>
    </row>
    <row r="1600" spans="1:11">
      <c r="A1600" s="147">
        <f>100000+B1600*ID규칙_보상_그룹_단위+C1600*ID규칙_요일_단위+COUNTIFS($B$4:B1600,B1600,$C$4:C1600,C1600)</f>
        <v>104812</v>
      </c>
      <c r="B1600" s="65">
        <v>48</v>
      </c>
      <c r="C1600" s="147">
        <v>0</v>
      </c>
      <c r="D1600" s="147">
        <v>109413</v>
      </c>
      <c r="E1600" s="147">
        <f>COUNTIF($B$4:B1600,B1600)</f>
        <v>12</v>
      </c>
      <c r="F1600" s="147">
        <v>1</v>
      </c>
      <c r="G1600" s="147">
        <v>188</v>
      </c>
      <c r="H1600" s="147">
        <v>250</v>
      </c>
      <c r="I1600" s="59" t="str">
        <f>IFERROR(VLOOKUP(D1600,ITEM!A:B,2,0)&amp;" X"&amp;F1600,"아이템값 없음")</f>
        <v>기적의 잔 X1</v>
      </c>
      <c r="J1600" s="5" t="s">
        <v>264</v>
      </c>
      <c r="K1600" s="147" t="s">
        <v>745</v>
      </c>
    </row>
    <row r="1601" spans="1:11">
      <c r="A1601" s="147">
        <f>100000+B1601*ID규칙_보상_그룹_단위+C1601*ID규칙_요일_단위+COUNTIFS($B$4:B1601,B1601,$C$4:C1601,C1601)</f>
        <v>104813</v>
      </c>
      <c r="B1601" s="65">
        <v>48</v>
      </c>
      <c r="C1601" s="147">
        <v>0</v>
      </c>
      <c r="D1601" s="147">
        <v>110413</v>
      </c>
      <c r="E1601" s="147">
        <f>COUNTIF($B$4:B1601,B1601)</f>
        <v>13</v>
      </c>
      <c r="F1601" s="147">
        <v>1</v>
      </c>
      <c r="G1601" s="147">
        <v>188</v>
      </c>
      <c r="H1601" s="147">
        <v>250</v>
      </c>
      <c r="I1601" s="59" t="str">
        <f>IFERROR(VLOOKUP(D1601,ITEM!A:B,2,0)&amp;" X"&amp;F1601,"아이템값 없음")</f>
        <v>기적의 귀걸이 X1</v>
      </c>
      <c r="J1601" s="5" t="s">
        <v>264</v>
      </c>
      <c r="K1601" s="147" t="s">
        <v>745</v>
      </c>
    </row>
    <row r="1602" spans="1:11">
      <c r="A1602" s="147">
        <f>100000+B1602*ID규칙_보상_그룹_단위+C1602*ID규칙_요일_단위+COUNTIFS($B$4:B1602,B1602,$C$4:C1602,C1602)</f>
        <v>104814</v>
      </c>
      <c r="B1602" s="65">
        <v>48</v>
      </c>
      <c r="C1602" s="147">
        <v>0</v>
      </c>
      <c r="D1602" s="147">
        <v>106326</v>
      </c>
      <c r="E1602" s="147">
        <f>COUNTIF($B$4:B1602,B1602)</f>
        <v>14</v>
      </c>
      <c r="F1602" s="147">
        <v>1</v>
      </c>
      <c r="G1602" s="147">
        <v>188</v>
      </c>
      <c r="H1602" s="147">
        <v>250</v>
      </c>
      <c r="I1602" s="59" t="str">
        <f>IFERROR(VLOOKUP(D1602,ITEM!A:B,2,0)&amp;" X"&amp;F1602,"아이템값 없음")</f>
        <v>노름꾼의 브로치 X1</v>
      </c>
      <c r="J1602" s="5" t="s">
        <v>264</v>
      </c>
      <c r="K1602" s="147" t="s">
        <v>745</v>
      </c>
    </row>
    <row r="1603" spans="1:11">
      <c r="A1603" s="147">
        <f>100000+B1603*ID규칙_보상_그룹_단위+C1603*ID규칙_요일_단위+COUNTIFS($B$4:B1603,B1603,$C$4:C1603,C1603)</f>
        <v>104815</v>
      </c>
      <c r="B1603" s="65">
        <v>48</v>
      </c>
      <c r="C1603" s="147">
        <v>0</v>
      </c>
      <c r="D1603" s="147">
        <v>107326</v>
      </c>
      <c r="E1603" s="147">
        <f>COUNTIF($B$4:B1603,B1603)</f>
        <v>15</v>
      </c>
      <c r="F1603" s="147">
        <v>1</v>
      </c>
      <c r="G1603" s="147">
        <v>188</v>
      </c>
      <c r="H1603" s="147">
        <v>250</v>
      </c>
      <c r="I1603" s="59" t="str">
        <f>IFERROR(VLOOKUP(D1603,ITEM!A:B,2,0)&amp;" X"&amp;F1603,"아이템값 없음")</f>
        <v>노름꾼의 깃털장식 X1</v>
      </c>
      <c r="J1603" s="5" t="s">
        <v>264</v>
      </c>
      <c r="K1603" s="147" t="s">
        <v>745</v>
      </c>
    </row>
    <row r="1604" spans="1:11">
      <c r="A1604" s="147">
        <f>100000+B1604*ID규칙_보상_그룹_단위+C1604*ID규칙_요일_단위+COUNTIFS($B$4:B1604,B1604,$C$4:C1604,C1604)</f>
        <v>104816</v>
      </c>
      <c r="B1604" s="65">
        <v>48</v>
      </c>
      <c r="C1604" s="147">
        <v>0</v>
      </c>
      <c r="D1604" s="147">
        <v>108326</v>
      </c>
      <c r="E1604" s="147">
        <f>COUNTIF($B$4:B1604,B1604)</f>
        <v>16</v>
      </c>
      <c r="F1604" s="147">
        <v>1</v>
      </c>
      <c r="G1604" s="147">
        <v>188</v>
      </c>
      <c r="H1604" s="147">
        <v>250</v>
      </c>
      <c r="I1604" s="59" t="str">
        <f>IFERROR(VLOOKUP(D1604,ITEM!A:B,2,0)&amp;" X"&amp;F1604,"아이템값 없음")</f>
        <v>노름꾼의 회중시계 X1</v>
      </c>
      <c r="J1604" s="5" t="s">
        <v>264</v>
      </c>
      <c r="K1604" s="147" t="s">
        <v>745</v>
      </c>
    </row>
    <row r="1605" spans="1:11">
      <c r="A1605" s="147">
        <f>100000+B1605*ID규칙_보상_그룹_단위+C1605*ID규칙_요일_단위+COUNTIFS($B$4:B1605,B1605,$C$4:C1605,C1605)</f>
        <v>104817</v>
      </c>
      <c r="B1605" s="65">
        <v>48</v>
      </c>
      <c r="C1605" s="147">
        <v>0</v>
      </c>
      <c r="D1605" s="147">
        <v>109326</v>
      </c>
      <c r="E1605" s="147">
        <f>COUNTIF($B$4:B1605,B1605)</f>
        <v>17</v>
      </c>
      <c r="F1605" s="147">
        <v>1</v>
      </c>
      <c r="G1605" s="147">
        <v>188</v>
      </c>
      <c r="H1605" s="147">
        <v>250</v>
      </c>
      <c r="I1605" s="59" t="str">
        <f>IFERROR(VLOOKUP(D1605,ITEM!A:B,2,0)&amp;" X"&amp;F1605,"아이템값 없음")</f>
        <v>노름꾼의 주사위 X1</v>
      </c>
      <c r="J1605" s="5" t="s">
        <v>264</v>
      </c>
      <c r="K1605" s="147" t="s">
        <v>745</v>
      </c>
    </row>
    <row r="1606" spans="1:11">
      <c r="A1606" s="147">
        <f>100000+B1606*ID규칙_보상_그룹_단위+C1606*ID규칙_요일_단위+COUNTIFS($B$4:B1606,B1606,$C$4:C1606,C1606)</f>
        <v>104818</v>
      </c>
      <c r="B1606" s="65">
        <v>48</v>
      </c>
      <c r="C1606" s="147">
        <v>0</v>
      </c>
      <c r="D1606" s="147">
        <v>110326</v>
      </c>
      <c r="E1606" s="147">
        <f>COUNTIF($B$4:B1606,B1606)</f>
        <v>18</v>
      </c>
      <c r="F1606" s="147">
        <v>1</v>
      </c>
      <c r="G1606" s="147">
        <v>188</v>
      </c>
      <c r="H1606" s="147">
        <v>250</v>
      </c>
      <c r="I1606" s="59" t="str">
        <f>IFERROR(VLOOKUP(D1606,ITEM!A:B,2,0)&amp;" X"&amp;F1606,"아이템값 없음")</f>
        <v>노름꾼의 귀걸이 X1</v>
      </c>
      <c r="J1606" s="5" t="s">
        <v>264</v>
      </c>
      <c r="K1606" s="147" t="s">
        <v>745</v>
      </c>
    </row>
    <row r="1607" spans="1:11">
      <c r="A1607" s="147">
        <f>100000+B1607*ID규칙_보상_그룹_단위+C1607*ID규칙_요일_단위+COUNTIFS($B$4:B1607,B1607,$C$4:C1607,C1607)</f>
        <v>104819</v>
      </c>
      <c r="B1607" s="65">
        <v>48</v>
      </c>
      <c r="C1607" s="147">
        <v>0</v>
      </c>
      <c r="D1607" s="147">
        <v>106427</v>
      </c>
      <c r="E1607" s="147">
        <f>COUNTIF($B$4:B1607,B1607)</f>
        <v>19</v>
      </c>
      <c r="F1607" s="147">
        <v>1</v>
      </c>
      <c r="G1607" s="147">
        <v>188</v>
      </c>
      <c r="H1607" s="147">
        <v>250</v>
      </c>
      <c r="I1607" s="59" t="str">
        <f>IFERROR(VLOOKUP(D1607,ITEM!A:B,2,0)&amp;" X"&amp;F1607,"아이템값 없음")</f>
        <v>노름꾼의 브로치 X1</v>
      </c>
      <c r="J1607" s="5" t="s">
        <v>264</v>
      </c>
      <c r="K1607" s="147" t="s">
        <v>745</v>
      </c>
    </row>
    <row r="1608" spans="1:11">
      <c r="A1608" s="147">
        <f>100000+B1608*ID규칙_보상_그룹_단위+C1608*ID규칙_요일_단위+COUNTIFS($B$4:B1608,B1608,$C$4:C1608,C1608)</f>
        <v>104820</v>
      </c>
      <c r="B1608" s="65">
        <v>48</v>
      </c>
      <c r="C1608" s="147">
        <v>0</v>
      </c>
      <c r="D1608" s="147">
        <v>107427</v>
      </c>
      <c r="E1608" s="147">
        <f>COUNTIF($B$4:B1608,B1608)</f>
        <v>20</v>
      </c>
      <c r="F1608" s="147">
        <v>1</v>
      </c>
      <c r="G1608" s="147">
        <v>188</v>
      </c>
      <c r="H1608" s="147">
        <v>250</v>
      </c>
      <c r="I1608" s="59" t="str">
        <f>IFERROR(VLOOKUP(D1608,ITEM!A:B,2,0)&amp;" X"&amp;F1608,"아이템값 없음")</f>
        <v>노름꾼의 깃털장식 X1</v>
      </c>
      <c r="J1608" s="5" t="s">
        <v>264</v>
      </c>
      <c r="K1608" s="147" t="s">
        <v>745</v>
      </c>
    </row>
    <row r="1609" spans="1:11">
      <c r="A1609" s="147">
        <f>100000+B1609*ID규칙_보상_그룹_단위+C1609*ID규칙_요일_단위+COUNTIFS($B$4:B1609,B1609,$C$4:C1609,C1609)</f>
        <v>104821</v>
      </c>
      <c r="B1609" s="65">
        <v>48</v>
      </c>
      <c r="C1609" s="147">
        <v>0</v>
      </c>
      <c r="D1609" s="147">
        <v>108427</v>
      </c>
      <c r="E1609" s="147">
        <f>COUNTIF($B$4:B1609,B1609)</f>
        <v>21</v>
      </c>
      <c r="F1609" s="147">
        <v>1</v>
      </c>
      <c r="G1609" s="147">
        <v>188</v>
      </c>
      <c r="H1609" s="147">
        <v>250</v>
      </c>
      <c r="I1609" s="59" t="str">
        <f>IFERROR(VLOOKUP(D1609,ITEM!A:B,2,0)&amp;" X"&amp;F1609,"아이템값 없음")</f>
        <v>노름꾼의 회중시계 X1</v>
      </c>
      <c r="J1609" s="5" t="s">
        <v>264</v>
      </c>
      <c r="K1609" s="147" t="s">
        <v>745</v>
      </c>
    </row>
    <row r="1610" spans="1:11">
      <c r="A1610" s="147">
        <f>100000+B1610*ID규칙_보상_그룹_단위+C1610*ID규칙_요일_단위+COUNTIFS($B$4:B1610,B1610,$C$4:C1610,C1610)</f>
        <v>104822</v>
      </c>
      <c r="B1610" s="65">
        <v>48</v>
      </c>
      <c r="C1610" s="147">
        <v>0</v>
      </c>
      <c r="D1610" s="147">
        <v>109427</v>
      </c>
      <c r="E1610" s="147">
        <f>COUNTIF($B$4:B1610,B1610)</f>
        <v>22</v>
      </c>
      <c r="F1610" s="147">
        <v>1</v>
      </c>
      <c r="G1610" s="147">
        <v>188</v>
      </c>
      <c r="H1610" s="147">
        <v>250</v>
      </c>
      <c r="I1610" s="59" t="str">
        <f>IFERROR(VLOOKUP(D1610,ITEM!A:B,2,0)&amp;" X"&amp;F1610,"아이템값 없음")</f>
        <v>노름꾼의 주사위 X1</v>
      </c>
      <c r="J1610" s="5" t="s">
        <v>264</v>
      </c>
      <c r="K1610" s="147" t="s">
        <v>745</v>
      </c>
    </row>
    <row r="1611" spans="1:11">
      <c r="A1611" s="147">
        <f>100000+B1611*ID규칙_보상_그룹_단위+C1611*ID규칙_요일_단위+COUNTIFS($B$4:B1611,B1611,$C$4:C1611,C1611)</f>
        <v>104823</v>
      </c>
      <c r="B1611" s="65">
        <v>48</v>
      </c>
      <c r="C1611" s="147">
        <v>0</v>
      </c>
      <c r="D1611" s="147">
        <v>110427</v>
      </c>
      <c r="E1611" s="147">
        <f>COUNTIF($B$4:B1611,B1611)</f>
        <v>23</v>
      </c>
      <c r="F1611" s="147">
        <v>1</v>
      </c>
      <c r="G1611" s="147">
        <v>188</v>
      </c>
      <c r="H1611" s="147">
        <v>250</v>
      </c>
      <c r="I1611" s="59" t="str">
        <f>IFERROR(VLOOKUP(D1611,ITEM!A:B,2,0)&amp;" X"&amp;F1611,"아이템값 없음")</f>
        <v>노름꾼의 귀걸이 X1</v>
      </c>
      <c r="J1611" s="5" t="s">
        <v>264</v>
      </c>
      <c r="K1611" s="147" t="s">
        <v>745</v>
      </c>
    </row>
    <row r="1612" spans="1:11">
      <c r="A1612" s="147">
        <f>100000+B1612*ID규칙_보상_그룹_단위+C1612*ID규칙_요일_단위+COUNTIFS($B$4:B1612,B1612,$C$4:C1612,C1612)</f>
        <v>104824</v>
      </c>
      <c r="B1612" s="65">
        <v>48</v>
      </c>
      <c r="C1612" s="147">
        <v>0</v>
      </c>
      <c r="D1612" s="147">
        <v>106474</v>
      </c>
      <c r="E1612" s="147">
        <f>COUNTIF($B$4:B1612,B1612)</f>
        <v>24</v>
      </c>
      <c r="F1612" s="147">
        <v>1</v>
      </c>
      <c r="G1612" s="147">
        <v>188</v>
      </c>
      <c r="H1612" s="147">
        <v>250</v>
      </c>
      <c r="I1612" s="59" t="str">
        <f>IFERROR(VLOOKUP(D1612,ITEM!A:B,2,0)&amp;" X"&amp;F1612,"아이템값 없음")</f>
        <v>미궁의 유객 X1</v>
      </c>
      <c r="J1612" s="5" t="s">
        <v>264</v>
      </c>
      <c r="K1612" s="147" t="s">
        <v>745</v>
      </c>
    </row>
    <row r="1613" spans="1:11">
      <c r="A1613" s="147">
        <f>100000+B1613*ID규칙_보상_그룹_단위+C1613*ID규칙_요일_단위+COUNTIFS($B$4:B1613,B1613,$C$4:C1613,C1613)</f>
        <v>104825</v>
      </c>
      <c r="B1613" s="65">
        <v>48</v>
      </c>
      <c r="C1613" s="147">
        <v>0</v>
      </c>
      <c r="D1613" s="147">
        <v>107474</v>
      </c>
      <c r="E1613" s="147">
        <f>COUNTIF($B$4:B1613,B1613)</f>
        <v>25</v>
      </c>
      <c r="F1613" s="147">
        <v>1</v>
      </c>
      <c r="G1613" s="147">
        <v>188</v>
      </c>
      <c r="H1613" s="147">
        <v>250</v>
      </c>
      <c r="I1613" s="59" t="str">
        <f>IFERROR(VLOOKUP(D1613,ITEM!A:B,2,0)&amp;" X"&amp;F1613,"아이템값 없음")</f>
        <v>푸른 덩굴의 현자 X1</v>
      </c>
      <c r="J1613" s="5" t="s">
        <v>264</v>
      </c>
      <c r="K1613" s="147" t="s">
        <v>745</v>
      </c>
    </row>
    <row r="1614" spans="1:11">
      <c r="A1614" s="147">
        <f>100000+B1614*ID규칙_보상_그룹_단위+C1614*ID규칙_요일_단위+COUNTIFS($B$4:B1614,B1614,$C$4:C1614,C1614)</f>
        <v>104826</v>
      </c>
      <c r="B1614" s="65">
        <v>48</v>
      </c>
      <c r="C1614" s="147">
        <v>0</v>
      </c>
      <c r="D1614" s="147">
        <v>108474</v>
      </c>
      <c r="E1614" s="147">
        <f>COUNTIF($B$4:B1614,B1614)</f>
        <v>26</v>
      </c>
      <c r="F1614" s="147">
        <v>1</v>
      </c>
      <c r="G1614" s="147">
        <v>188</v>
      </c>
      <c r="H1614" s="147">
        <v>250</v>
      </c>
      <c r="I1614" s="59" t="str">
        <f>IFERROR(VLOOKUP(D1614,ITEM!A:B,2,0)&amp;" X"&amp;F1614,"아이템값 없음")</f>
        <v>현명의 주기 X1</v>
      </c>
      <c r="J1614" s="5" t="s">
        <v>264</v>
      </c>
      <c r="K1614" s="147" t="s">
        <v>745</v>
      </c>
    </row>
    <row r="1615" spans="1:11">
      <c r="A1615" s="147">
        <f>100000+B1615*ID규칙_보상_그룹_단위+C1615*ID규칙_요일_단위+COUNTIFS($B$4:B1615,B1615,$C$4:C1615,C1615)</f>
        <v>104827</v>
      </c>
      <c r="B1615" s="65">
        <v>48</v>
      </c>
      <c r="C1615" s="147">
        <v>0</v>
      </c>
      <c r="D1615" s="147">
        <v>109474</v>
      </c>
      <c r="E1615" s="147">
        <f>COUNTIF($B$4:B1615,B1615)</f>
        <v>27</v>
      </c>
      <c r="F1615" s="147">
        <v>1</v>
      </c>
      <c r="G1615" s="147">
        <v>188</v>
      </c>
      <c r="H1615" s="147">
        <v>250</v>
      </c>
      <c r="I1615" s="59" t="str">
        <f>IFERROR(VLOOKUP(D1615,ITEM!A:B,2,0)&amp;" X"&amp;F1615,"아이템값 없음")</f>
        <v>방황하는 자의 등잔 X1</v>
      </c>
      <c r="J1615" s="5" t="s">
        <v>264</v>
      </c>
      <c r="K1615" s="147" t="s">
        <v>745</v>
      </c>
    </row>
    <row r="1616" spans="1:11">
      <c r="A1616" s="147">
        <f>100000+B1616*ID규칙_보상_그룹_단위+C1616*ID규칙_요일_단위+COUNTIFS($B$4:B1616,B1616,$C$4:C1616,C1616)</f>
        <v>104828</v>
      </c>
      <c r="B1616" s="65">
        <v>48</v>
      </c>
      <c r="C1616" s="147">
        <v>0</v>
      </c>
      <c r="D1616" s="147">
        <v>110482</v>
      </c>
      <c r="E1616" s="147">
        <f>COUNTIF($B$4:B1616,B1616)</f>
        <v>28</v>
      </c>
      <c r="F1616" s="147">
        <v>1</v>
      </c>
      <c r="G1616" s="147">
        <v>188</v>
      </c>
      <c r="H1616" s="147">
        <v>250</v>
      </c>
      <c r="I1616" s="59" t="str">
        <f>IFERROR(VLOOKUP(D1616,ITEM!A:B,2,0)&amp;" X"&amp;F1616,"아이템값 없음")</f>
        <v>월계수 왕관 X1</v>
      </c>
      <c r="J1616" s="5" t="s">
        <v>264</v>
      </c>
      <c r="K1616" s="147" t="s">
        <v>745</v>
      </c>
    </row>
    <row r="1617" spans="1:11">
      <c r="A1617" s="147">
        <f>100000+B1617*ID규칙_보상_그룹_단위+C1617*ID규칙_요일_단위+COUNTIFS($B$4:B1617,B1617,$C$4:C1617,C1617)</f>
        <v>104829</v>
      </c>
      <c r="B1617" s="65">
        <v>48</v>
      </c>
      <c r="C1617" s="147">
        <v>0</v>
      </c>
      <c r="D1617" s="147">
        <v>106575</v>
      </c>
      <c r="E1617" s="147">
        <f>COUNTIF($B$4:B1617,B1617)</f>
        <v>29</v>
      </c>
      <c r="F1617" s="147">
        <v>1</v>
      </c>
      <c r="G1617" s="147">
        <v>188</v>
      </c>
      <c r="H1617" s="147">
        <v>250</v>
      </c>
      <c r="I1617" s="59" t="str">
        <f>IFERROR(VLOOKUP(D1617,ITEM!A:B,2,0)&amp;" X"&amp;F1617,"아이템값 없음")</f>
        <v>미궁의 유객 X1</v>
      </c>
      <c r="J1617" s="5" t="s">
        <v>264</v>
      </c>
      <c r="K1617" s="147" t="s">
        <v>745</v>
      </c>
    </row>
    <row r="1618" spans="1:11">
      <c r="A1618" s="147">
        <f>100000+B1618*ID규칙_보상_그룹_단위+C1618*ID규칙_요일_단위+COUNTIFS($B$4:B1618,B1618,$C$4:C1618,C1618)</f>
        <v>104830</v>
      </c>
      <c r="B1618" s="65">
        <v>48</v>
      </c>
      <c r="C1618" s="147">
        <v>0</v>
      </c>
      <c r="D1618" s="147">
        <v>107575</v>
      </c>
      <c r="E1618" s="147">
        <f>COUNTIF($B$4:B1618,B1618)</f>
        <v>30</v>
      </c>
      <c r="F1618" s="147">
        <v>1</v>
      </c>
      <c r="G1618" s="147">
        <v>188</v>
      </c>
      <c r="H1618" s="147">
        <v>250</v>
      </c>
      <c r="I1618" s="59" t="str">
        <f>IFERROR(VLOOKUP(D1618,ITEM!A:B,2,0)&amp;" X"&amp;F1618,"아이템값 없음")</f>
        <v>푸른 덩굴의 현자 X1</v>
      </c>
      <c r="J1618" s="5" t="s">
        <v>264</v>
      </c>
      <c r="K1618" s="147" t="s">
        <v>745</v>
      </c>
    </row>
    <row r="1619" spans="1:11">
      <c r="A1619" s="147">
        <f>100000+B1619*ID규칙_보상_그룹_단위+C1619*ID규칙_요일_단위+COUNTIFS($B$4:B1619,B1619,$C$4:C1619,C1619)</f>
        <v>104831</v>
      </c>
      <c r="B1619" s="65">
        <v>48</v>
      </c>
      <c r="C1619" s="147">
        <v>0</v>
      </c>
      <c r="D1619" s="147">
        <v>108575</v>
      </c>
      <c r="E1619" s="147">
        <f>COUNTIF($B$4:B1619,B1619)</f>
        <v>31</v>
      </c>
      <c r="F1619" s="147">
        <v>1</v>
      </c>
      <c r="G1619" s="147">
        <v>188</v>
      </c>
      <c r="H1619" s="147">
        <v>250</v>
      </c>
      <c r="I1619" s="59" t="str">
        <f>IFERROR(VLOOKUP(D1619,ITEM!A:B,2,0)&amp;" X"&amp;F1619,"아이템값 없음")</f>
        <v>현명의 주기 X1</v>
      </c>
      <c r="J1619" s="5" t="s">
        <v>264</v>
      </c>
      <c r="K1619" s="147" t="s">
        <v>745</v>
      </c>
    </row>
    <row r="1620" spans="1:11">
      <c r="A1620" s="147">
        <f>100000+B1620*ID규칙_보상_그룹_단위+C1620*ID규칙_요일_단위+COUNTIFS($B$4:B1620,B1620,$C$4:C1620,C1620)</f>
        <v>104832</v>
      </c>
      <c r="B1620" s="65">
        <v>48</v>
      </c>
      <c r="C1620" s="147">
        <v>0</v>
      </c>
      <c r="D1620" s="147">
        <v>109575</v>
      </c>
      <c r="E1620" s="147">
        <f>COUNTIF($B$4:B1620,B1620)</f>
        <v>32</v>
      </c>
      <c r="F1620" s="147">
        <v>1</v>
      </c>
      <c r="G1620" s="147">
        <v>188</v>
      </c>
      <c r="H1620" s="147">
        <v>250</v>
      </c>
      <c r="I1620" s="59" t="str">
        <f>IFERROR(VLOOKUP(D1620,ITEM!A:B,2,0)&amp;" X"&amp;F1620,"아이템값 없음")</f>
        <v>방황하는 자의 등잔 X1</v>
      </c>
      <c r="J1620" s="5" t="s">
        <v>264</v>
      </c>
      <c r="K1620" s="147" t="s">
        <v>745</v>
      </c>
    </row>
    <row r="1621" spans="1:11">
      <c r="A1621" s="147">
        <f>100000+B1621*ID규칙_보상_그룹_단위+C1621*ID규칙_요일_단위+COUNTIFS($B$4:B1621,B1621,$C$4:C1621,C1621)</f>
        <v>104833</v>
      </c>
      <c r="B1621" s="65">
        <v>48</v>
      </c>
      <c r="C1621" s="147">
        <v>0</v>
      </c>
      <c r="D1621" s="147">
        <v>110583</v>
      </c>
      <c r="E1621" s="147">
        <f>COUNTIF($B$4:B1621,B1621)</f>
        <v>33</v>
      </c>
      <c r="F1621" s="147">
        <v>1</v>
      </c>
      <c r="G1621" s="147">
        <v>188</v>
      </c>
      <c r="H1621" s="147">
        <v>250</v>
      </c>
      <c r="I1621" s="59" t="str">
        <f>IFERROR(VLOOKUP(D1621,ITEM!A:B,2,0)&amp;" X"&amp;F1621,"아이템값 없음")</f>
        <v>월계수 왕관 X1</v>
      </c>
      <c r="J1621" s="5" t="s">
        <v>264</v>
      </c>
      <c r="K1621" s="147" t="s">
        <v>745</v>
      </c>
    </row>
    <row r="1622" spans="1:11">
      <c r="A1622" s="147">
        <f>100000+B1622*ID규칙_보상_그룹_단위+C1622*ID규칙_요일_단위+COUNTIFS($B$4:B1622,B1622,$C$4:C1622,C1622)</f>
        <v>104834</v>
      </c>
      <c r="B1622" s="65">
        <v>48</v>
      </c>
      <c r="C1622" s="147">
        <v>0</v>
      </c>
      <c r="D1622" s="147">
        <v>106476</v>
      </c>
      <c r="E1622" s="147">
        <f>COUNTIF($B$4:B1622,B1622)</f>
        <v>34</v>
      </c>
      <c r="F1622" s="147">
        <v>1</v>
      </c>
      <c r="G1622" s="147">
        <v>188</v>
      </c>
      <c r="H1622" s="147">
        <v>250</v>
      </c>
      <c r="I1622" s="59" t="str">
        <f>IFERROR(VLOOKUP(D1622,ITEM!A:B,2,0)&amp;" X"&amp;F1622,"아이템값 없음")</f>
        <v>꿈속에 피어난 철의 꽃 X1</v>
      </c>
      <c r="J1622" s="5" t="s">
        <v>264</v>
      </c>
      <c r="K1622" s="147" t="s">
        <v>745</v>
      </c>
    </row>
    <row r="1623" spans="1:11">
      <c r="A1623" s="147">
        <f>100000+B1623*ID규칙_보상_그룹_단위+C1623*ID규칙_요일_단위+COUNTIFS($B$4:B1623,B1623,$C$4:C1623,C1623)</f>
        <v>104835</v>
      </c>
      <c r="B1623" s="65">
        <v>48</v>
      </c>
      <c r="C1623" s="147">
        <v>0</v>
      </c>
      <c r="D1623" s="147">
        <v>107476</v>
      </c>
      <c r="E1623" s="147">
        <f>COUNTIF($B$4:B1623,B1623)</f>
        <v>35</v>
      </c>
      <c r="F1623" s="147">
        <v>1</v>
      </c>
      <c r="G1623" s="147">
        <v>188</v>
      </c>
      <c r="H1623" s="147">
        <v>250</v>
      </c>
      <c r="I1623" s="59" t="str">
        <f>IFERROR(VLOOKUP(D1623,ITEM!A:B,2,0)&amp;" X"&amp;F1623,"아이템값 없음")</f>
        <v>심판의 날개 X1</v>
      </c>
      <c r="J1623" s="5" t="s">
        <v>264</v>
      </c>
      <c r="K1623" s="147" t="s">
        <v>745</v>
      </c>
    </row>
    <row r="1624" spans="1:11">
      <c r="A1624" s="147">
        <f>100000+B1624*ID규칙_보상_그룹_단위+C1624*ID규칙_요일_단위+COUNTIFS($B$4:B1624,B1624,$C$4:C1624,C1624)</f>
        <v>104836</v>
      </c>
      <c r="B1624" s="65">
        <v>48</v>
      </c>
      <c r="C1624" s="147">
        <v>0</v>
      </c>
      <c r="D1624" s="147">
        <v>108476</v>
      </c>
      <c r="E1624" s="147">
        <f>COUNTIF($B$4:B1624,B1624)</f>
        <v>36</v>
      </c>
      <c r="F1624" s="147">
        <v>1</v>
      </c>
      <c r="G1624" s="147">
        <v>188</v>
      </c>
      <c r="H1624" s="147">
        <v>250</v>
      </c>
      <c r="I1624" s="59" t="str">
        <f>IFERROR(VLOOKUP(D1624,ITEM!A:B,2,0)&amp;" X"&amp;F1624,"아이템값 없음")</f>
        <v>가라앉은 세월 X1</v>
      </c>
      <c r="J1624" s="5" t="s">
        <v>264</v>
      </c>
      <c r="K1624" s="147" t="s">
        <v>745</v>
      </c>
    </row>
    <row r="1625" spans="1:11">
      <c r="A1625" s="147">
        <f>100000+B1625*ID규칙_보상_그룹_단위+C1625*ID규칙_요일_단위+COUNTIFS($B$4:B1625,B1625,$C$4:C1625,C1625)</f>
        <v>104837</v>
      </c>
      <c r="B1625" s="65">
        <v>48</v>
      </c>
      <c r="C1625" s="147">
        <v>0</v>
      </c>
      <c r="D1625" s="147">
        <v>109476</v>
      </c>
      <c r="E1625" s="147">
        <f>COUNTIF($B$4:B1625,B1625)</f>
        <v>37</v>
      </c>
      <c r="F1625" s="147">
        <v>1</v>
      </c>
      <c r="G1625" s="147">
        <v>188</v>
      </c>
      <c r="H1625" s="147">
        <v>250</v>
      </c>
      <c r="I1625" s="59" t="str">
        <f>IFERROR(VLOOKUP(D1625,ITEM!A:B,2,0)&amp;" X"&amp;F1625,"아이템값 없음")</f>
        <v>달콤한 마지막 연회 X1</v>
      </c>
      <c r="J1625" s="5" t="s">
        <v>264</v>
      </c>
      <c r="K1625" s="147" t="s">
        <v>745</v>
      </c>
    </row>
    <row r="1626" spans="1:11">
      <c r="A1626" s="147">
        <f>100000+B1626*ID규칙_보상_그룹_단위+C1626*ID규칙_요일_단위+COUNTIFS($B$4:B1626,B1626,$C$4:C1626,C1626)</f>
        <v>104838</v>
      </c>
      <c r="B1626" s="65">
        <v>48</v>
      </c>
      <c r="C1626" s="147">
        <v>0</v>
      </c>
      <c r="D1626" s="147">
        <v>110484</v>
      </c>
      <c r="E1626" s="147">
        <f>COUNTIF($B$4:B1626,B1626)</f>
        <v>38</v>
      </c>
      <c r="F1626" s="147">
        <v>1</v>
      </c>
      <c r="G1626" s="147">
        <v>188</v>
      </c>
      <c r="H1626" s="147">
        <v>250</v>
      </c>
      <c r="I1626" s="59" t="str">
        <f>IFERROR(VLOOKUP(D1626,ITEM!A:B,2,0)&amp;" X"&amp;F1626,"아이템값 없음")</f>
        <v>모래왕의 그림자 X1</v>
      </c>
      <c r="J1626" s="5" t="s">
        <v>264</v>
      </c>
      <c r="K1626" s="147" t="s">
        <v>745</v>
      </c>
    </row>
    <row r="1627" spans="1:11">
      <c r="A1627" s="147">
        <f>100000+B1627*ID규칙_보상_그룹_단위+C1627*ID규칙_요일_단위+COUNTIFS($B$4:B1627,B1627,$C$4:C1627,C1627)</f>
        <v>104839</v>
      </c>
      <c r="B1627" s="65">
        <v>48</v>
      </c>
      <c r="C1627" s="147">
        <v>0</v>
      </c>
      <c r="D1627" s="147">
        <v>106577</v>
      </c>
      <c r="E1627" s="147">
        <f>COUNTIF($B$4:B1627,B1627)</f>
        <v>39</v>
      </c>
      <c r="F1627" s="147">
        <v>1</v>
      </c>
      <c r="G1627" s="147">
        <v>188</v>
      </c>
      <c r="H1627" s="147">
        <v>250</v>
      </c>
      <c r="I1627" s="59" t="str">
        <f>IFERROR(VLOOKUP(D1627,ITEM!A:B,2,0)&amp;" X"&amp;F1627,"아이템값 없음")</f>
        <v>꿈속에 피어난 철의 꽃 X1</v>
      </c>
      <c r="J1627" s="5" t="s">
        <v>264</v>
      </c>
      <c r="K1627" s="147" t="s">
        <v>745</v>
      </c>
    </row>
    <row r="1628" spans="1:11">
      <c r="A1628" s="147">
        <f>100000+B1628*ID규칙_보상_그룹_단위+C1628*ID규칙_요일_단위+COUNTIFS($B$4:B1628,B1628,$C$4:C1628,C1628)</f>
        <v>104840</v>
      </c>
      <c r="B1628" s="65">
        <v>48</v>
      </c>
      <c r="C1628" s="147">
        <v>0</v>
      </c>
      <c r="D1628" s="147">
        <v>107577</v>
      </c>
      <c r="E1628" s="147">
        <f>COUNTIF($B$4:B1628,B1628)</f>
        <v>40</v>
      </c>
      <c r="F1628" s="147">
        <v>1</v>
      </c>
      <c r="G1628" s="147">
        <v>188</v>
      </c>
      <c r="H1628" s="147">
        <v>250</v>
      </c>
      <c r="I1628" s="59" t="str">
        <f>IFERROR(VLOOKUP(D1628,ITEM!A:B,2,0)&amp;" X"&amp;F1628,"아이템값 없음")</f>
        <v>심판의 날개 X1</v>
      </c>
      <c r="J1628" s="5" t="s">
        <v>264</v>
      </c>
      <c r="K1628" s="147" t="s">
        <v>745</v>
      </c>
    </row>
    <row r="1629" spans="1:11">
      <c r="A1629" s="147">
        <f>100000+B1629*ID규칙_보상_그룹_단위+C1629*ID규칙_요일_단위+COUNTIFS($B$4:B1629,B1629,$C$4:C1629,C1629)</f>
        <v>104841</v>
      </c>
      <c r="B1629" s="65">
        <v>48</v>
      </c>
      <c r="C1629" s="147">
        <v>0</v>
      </c>
      <c r="D1629" s="147">
        <v>108577</v>
      </c>
      <c r="E1629" s="147">
        <f>COUNTIF($B$4:B1629,B1629)</f>
        <v>41</v>
      </c>
      <c r="F1629" s="147">
        <v>1</v>
      </c>
      <c r="G1629" s="147">
        <v>188</v>
      </c>
      <c r="H1629" s="147">
        <v>250</v>
      </c>
      <c r="I1629" s="59" t="str">
        <f>IFERROR(VLOOKUP(D1629,ITEM!A:B,2,0)&amp;" X"&amp;F1629,"아이템값 없음")</f>
        <v>가라앉은 세월 X1</v>
      </c>
      <c r="J1629" s="5" t="s">
        <v>264</v>
      </c>
      <c r="K1629" s="147" t="s">
        <v>745</v>
      </c>
    </row>
    <row r="1630" spans="1:11">
      <c r="A1630" s="147">
        <f>100000+B1630*ID규칙_보상_그룹_단위+C1630*ID규칙_요일_단위+COUNTIFS($B$4:B1630,B1630,$C$4:C1630,C1630)</f>
        <v>104842</v>
      </c>
      <c r="B1630" s="65">
        <v>48</v>
      </c>
      <c r="C1630" s="147">
        <v>0</v>
      </c>
      <c r="D1630" s="147">
        <v>109577</v>
      </c>
      <c r="E1630" s="147">
        <f>COUNTIF($B$4:B1630,B1630)</f>
        <v>42</v>
      </c>
      <c r="F1630" s="147">
        <v>1</v>
      </c>
      <c r="G1630" s="147">
        <v>188</v>
      </c>
      <c r="H1630" s="147">
        <v>250</v>
      </c>
      <c r="I1630" s="59" t="str">
        <f>IFERROR(VLOOKUP(D1630,ITEM!A:B,2,0)&amp;" X"&amp;F1630,"아이템값 없음")</f>
        <v>달콤한 마지막 연회 X1</v>
      </c>
      <c r="J1630" s="5" t="s">
        <v>264</v>
      </c>
      <c r="K1630" s="147" t="s">
        <v>745</v>
      </c>
    </row>
    <row r="1631" spans="1:11">
      <c r="A1631" s="147">
        <f>100000+B1631*ID규칙_보상_그룹_단위+C1631*ID규칙_요일_단위+COUNTIFS($B$4:B1631,B1631,$C$4:C1631,C1631)</f>
        <v>104843</v>
      </c>
      <c r="B1631" s="65">
        <v>48</v>
      </c>
      <c r="C1631" s="147">
        <v>0</v>
      </c>
      <c r="D1631" s="147">
        <v>110585</v>
      </c>
      <c r="E1631" s="147">
        <f>COUNTIF($B$4:B1631,B1631)</f>
        <v>43</v>
      </c>
      <c r="F1631" s="147">
        <v>1</v>
      </c>
      <c r="G1631" s="147">
        <v>188</v>
      </c>
      <c r="H1631" s="147">
        <v>250</v>
      </c>
      <c r="I1631" s="59" t="str">
        <f>IFERROR(VLOOKUP(D1631,ITEM!A:B,2,0)&amp;" X"&amp;F1631,"아이템값 없음")</f>
        <v>모래왕의 그림자 X1</v>
      </c>
      <c r="J1631" s="5" t="s">
        <v>264</v>
      </c>
      <c r="K1631" s="147" t="s">
        <v>745</v>
      </c>
    </row>
    <row r="1632" spans="1:11">
      <c r="A1632" s="147">
        <f>100000+B1632*ID규칙_보상_그룹_단위+C1632*ID규칙_요일_단위+COUNTIFS($B$4:B1632,B1632,$C$4:C1632,C1632)</f>
        <v>104901</v>
      </c>
      <c r="B1632" s="65">
        <v>49</v>
      </c>
      <c r="C1632" s="147">
        <v>0</v>
      </c>
      <c r="D1632" s="147">
        <v>103301</v>
      </c>
      <c r="E1632" s="147">
        <f>COUNTIF($B$4:B1632,B1632)</f>
        <v>1</v>
      </c>
      <c r="F1632" s="147">
        <v>100</v>
      </c>
      <c r="G1632" s="147">
        <v>189</v>
      </c>
      <c r="H1632" s="147">
        <v>10000</v>
      </c>
      <c r="I1632" s="59" t="str">
        <f>IFERROR(VLOOKUP(D1632,ITEM!A:B,2,0)&amp;" X"&amp;F1632,"아이템값 없음")</f>
        <v>모라 X100</v>
      </c>
      <c r="J1632" s="5" t="s">
        <v>265</v>
      </c>
      <c r="K1632" s="147" t="s">
        <v>745</v>
      </c>
    </row>
    <row r="1633" spans="1:11">
      <c r="A1633" s="147">
        <f>100000+B1633*ID규칙_보상_그룹_단위+C1633*ID규칙_요일_단위+COUNTIFS($B$4:B1633,B1633,$C$4:C1633,C1633)</f>
        <v>104902</v>
      </c>
      <c r="B1633" s="65">
        <v>49</v>
      </c>
      <c r="C1633" s="147">
        <v>0</v>
      </c>
      <c r="D1633" s="147">
        <v>102301</v>
      </c>
      <c r="E1633" s="147">
        <f>COUNTIF($B$4:B1633,B1633)</f>
        <v>2</v>
      </c>
      <c r="F1633" s="147">
        <v>2525</v>
      </c>
      <c r="G1633" s="147">
        <v>190</v>
      </c>
      <c r="H1633" s="147">
        <v>10000</v>
      </c>
      <c r="I1633" s="59" t="str">
        <f>IFERROR(VLOOKUP(D1633,ITEM!A:B,2,0)&amp;" X"&amp;F1633,"아이템값 없음")</f>
        <v>모험 경력 X2525</v>
      </c>
      <c r="J1633" s="5" t="s">
        <v>265</v>
      </c>
      <c r="K1633" s="147" t="s">
        <v>745</v>
      </c>
    </row>
    <row r="1634" spans="1:11">
      <c r="A1634" s="147">
        <f>100000+B1634*ID규칙_보상_그룹_단위+C1634*ID규칙_요일_단위+COUNTIFS($B$4:B1634,B1634,$C$4:C1634,C1634)</f>
        <v>104903</v>
      </c>
      <c r="B1634" s="65">
        <v>49</v>
      </c>
      <c r="C1634" s="147">
        <v>0</v>
      </c>
      <c r="D1634" s="147">
        <v>105301</v>
      </c>
      <c r="E1634" s="147">
        <f>COUNTIF($B$4:B1634,B1634)</f>
        <v>3</v>
      </c>
      <c r="F1634" s="147">
        <v>20</v>
      </c>
      <c r="G1634" s="147">
        <v>191</v>
      </c>
      <c r="H1634" s="147">
        <v>10000</v>
      </c>
      <c r="I1634" s="59" t="str">
        <f>IFERROR(VLOOKUP(D1634,ITEM!A:B,2,0)&amp;" X"&amp;F1634,"아이템값 없음")</f>
        <v>호감도 경험치 X20</v>
      </c>
      <c r="J1634" s="5" t="s">
        <v>265</v>
      </c>
      <c r="K1634" s="147" t="s">
        <v>745</v>
      </c>
    </row>
    <row r="1635" spans="1:11">
      <c r="A1635" s="147">
        <f>100000+B1635*ID규칙_보상_그룹_단위+C1635*ID규칙_요일_단위+COUNTIFS($B$4:B1635,B1635,$C$4:C1635,C1635)</f>
        <v>104904</v>
      </c>
      <c r="B1635" s="65">
        <v>49</v>
      </c>
      <c r="C1635" s="147">
        <v>0</v>
      </c>
      <c r="D1635" s="147">
        <v>106312</v>
      </c>
      <c r="E1635" s="147">
        <f>COUNTIF($B$4:B1635,B1635)</f>
        <v>4</v>
      </c>
      <c r="F1635" s="147">
        <v>1</v>
      </c>
      <c r="G1635" s="147">
        <v>192</v>
      </c>
      <c r="H1635" s="147">
        <v>250</v>
      </c>
      <c r="I1635" s="59" t="str">
        <f>IFERROR(VLOOKUP(D1635,ITEM!A:B,2,0)&amp;" X"&amp;F1635,"아이템값 없음")</f>
        <v>기적의 꽃 X1</v>
      </c>
      <c r="J1635" s="5" t="s">
        <v>265</v>
      </c>
      <c r="K1635" s="147" t="s">
        <v>745</v>
      </c>
    </row>
    <row r="1636" spans="1:11">
      <c r="A1636" s="147">
        <f>100000+B1636*ID규칙_보상_그룹_단위+C1636*ID규칙_요일_단위+COUNTIFS($B$4:B1636,B1636,$C$4:C1636,C1636)</f>
        <v>104905</v>
      </c>
      <c r="B1636" s="65">
        <v>49</v>
      </c>
      <c r="C1636" s="147">
        <v>0</v>
      </c>
      <c r="D1636" s="147">
        <v>107312</v>
      </c>
      <c r="E1636" s="147">
        <f>COUNTIF($B$4:B1636,B1636)</f>
        <v>5</v>
      </c>
      <c r="F1636" s="147">
        <v>1</v>
      </c>
      <c r="G1636" s="147">
        <v>192</v>
      </c>
      <c r="H1636" s="147">
        <v>250</v>
      </c>
      <c r="I1636" s="59" t="str">
        <f>IFERROR(VLOOKUP(D1636,ITEM!A:B,2,0)&amp;" X"&amp;F1636,"아이템값 없음")</f>
        <v>기적의 깃털 X1</v>
      </c>
      <c r="J1636" s="5" t="s">
        <v>265</v>
      </c>
      <c r="K1636" s="147" t="s">
        <v>745</v>
      </c>
    </row>
    <row r="1637" spans="1:11">
      <c r="A1637" s="147">
        <f>100000+B1637*ID규칙_보상_그룹_단위+C1637*ID규칙_요일_단위+COUNTIFS($B$4:B1637,B1637,$C$4:C1637,C1637)</f>
        <v>104906</v>
      </c>
      <c r="B1637" s="65">
        <v>49</v>
      </c>
      <c r="C1637" s="147">
        <v>0</v>
      </c>
      <c r="D1637" s="147">
        <v>108312</v>
      </c>
      <c r="E1637" s="147">
        <f>COUNTIF($B$4:B1637,B1637)</f>
        <v>6</v>
      </c>
      <c r="F1637" s="147">
        <v>1</v>
      </c>
      <c r="G1637" s="147">
        <v>192</v>
      </c>
      <c r="H1637" s="147">
        <v>250</v>
      </c>
      <c r="I1637" s="59" t="str">
        <f>IFERROR(VLOOKUP(D1637,ITEM!A:B,2,0)&amp;" X"&amp;F1637,"아이템값 없음")</f>
        <v>기적의 모래 X1</v>
      </c>
      <c r="J1637" s="5" t="s">
        <v>265</v>
      </c>
      <c r="K1637" s="147" t="s">
        <v>745</v>
      </c>
    </row>
    <row r="1638" spans="1:11">
      <c r="A1638" s="147">
        <f>100000+B1638*ID규칙_보상_그룹_단위+C1638*ID규칙_요일_단위+COUNTIFS($B$4:B1638,B1638,$C$4:C1638,C1638)</f>
        <v>104907</v>
      </c>
      <c r="B1638" s="65">
        <v>49</v>
      </c>
      <c r="C1638" s="147">
        <v>0</v>
      </c>
      <c r="D1638" s="147">
        <v>109312</v>
      </c>
      <c r="E1638" s="147">
        <f>COUNTIF($B$4:B1638,B1638)</f>
        <v>7</v>
      </c>
      <c r="F1638" s="147">
        <v>1</v>
      </c>
      <c r="G1638" s="147">
        <v>192</v>
      </c>
      <c r="H1638" s="147">
        <v>250</v>
      </c>
      <c r="I1638" s="59" t="str">
        <f>IFERROR(VLOOKUP(D1638,ITEM!A:B,2,0)&amp;" X"&amp;F1638,"아이템값 없음")</f>
        <v>기적의 잔 X1</v>
      </c>
      <c r="J1638" s="5" t="s">
        <v>265</v>
      </c>
      <c r="K1638" s="147" t="s">
        <v>745</v>
      </c>
    </row>
    <row r="1639" spans="1:11">
      <c r="A1639" s="147">
        <f>100000+B1639*ID규칙_보상_그룹_단위+C1639*ID규칙_요일_단위+COUNTIFS($B$4:B1639,B1639,$C$4:C1639,C1639)</f>
        <v>104908</v>
      </c>
      <c r="B1639" s="65">
        <v>49</v>
      </c>
      <c r="C1639" s="147">
        <v>0</v>
      </c>
      <c r="D1639" s="147">
        <v>110312</v>
      </c>
      <c r="E1639" s="147">
        <f>COUNTIF($B$4:B1639,B1639)</f>
        <v>8</v>
      </c>
      <c r="F1639" s="147">
        <v>1</v>
      </c>
      <c r="G1639" s="147">
        <v>192</v>
      </c>
      <c r="H1639" s="147">
        <v>250</v>
      </c>
      <c r="I1639" s="59" t="str">
        <f>IFERROR(VLOOKUP(D1639,ITEM!A:B,2,0)&amp;" X"&amp;F1639,"아이템값 없음")</f>
        <v>기적의 귀걸이 X1</v>
      </c>
      <c r="J1639" s="5" t="s">
        <v>265</v>
      </c>
      <c r="K1639" s="147" t="s">
        <v>745</v>
      </c>
    </row>
    <row r="1640" spans="1:11">
      <c r="A1640" s="147">
        <f>100000+B1640*ID규칙_보상_그룹_단위+C1640*ID규칙_요일_단위+COUNTIFS($B$4:B1640,B1640,$C$4:C1640,C1640)</f>
        <v>104909</v>
      </c>
      <c r="B1640" s="65">
        <v>49</v>
      </c>
      <c r="C1640" s="147">
        <v>0</v>
      </c>
      <c r="D1640" s="147">
        <v>106413</v>
      </c>
      <c r="E1640" s="147">
        <f>COUNTIF($B$4:B1640,B1640)</f>
        <v>9</v>
      </c>
      <c r="F1640" s="147">
        <v>1</v>
      </c>
      <c r="G1640" s="147">
        <v>192</v>
      </c>
      <c r="H1640" s="147">
        <v>250</v>
      </c>
      <c r="I1640" s="59" t="str">
        <f>IFERROR(VLOOKUP(D1640,ITEM!A:B,2,0)&amp;" X"&amp;F1640,"아이템값 없음")</f>
        <v>기적의 꽃 X1</v>
      </c>
      <c r="J1640" s="5" t="s">
        <v>265</v>
      </c>
      <c r="K1640" s="147" t="s">
        <v>745</v>
      </c>
    </row>
    <row r="1641" spans="1:11">
      <c r="A1641" s="147">
        <f>100000+B1641*ID규칙_보상_그룹_단위+C1641*ID규칙_요일_단위+COUNTIFS($B$4:B1641,B1641,$C$4:C1641,C1641)</f>
        <v>104910</v>
      </c>
      <c r="B1641" s="65">
        <v>49</v>
      </c>
      <c r="C1641" s="147">
        <v>0</v>
      </c>
      <c r="D1641" s="147">
        <v>107413</v>
      </c>
      <c r="E1641" s="147">
        <f>COUNTIF($B$4:B1641,B1641)</f>
        <v>10</v>
      </c>
      <c r="F1641" s="147">
        <v>1</v>
      </c>
      <c r="G1641" s="147">
        <v>192</v>
      </c>
      <c r="H1641" s="147">
        <v>250</v>
      </c>
      <c r="I1641" s="59" t="str">
        <f>IFERROR(VLOOKUP(D1641,ITEM!A:B,2,0)&amp;" X"&amp;F1641,"아이템값 없음")</f>
        <v>기적의 깃털 X1</v>
      </c>
      <c r="J1641" s="5" t="s">
        <v>265</v>
      </c>
      <c r="K1641" s="147" t="s">
        <v>745</v>
      </c>
    </row>
    <row r="1642" spans="1:11">
      <c r="A1642" s="147">
        <f>100000+B1642*ID규칙_보상_그룹_단위+C1642*ID규칙_요일_단위+COUNTIFS($B$4:B1642,B1642,$C$4:C1642,C1642)</f>
        <v>104911</v>
      </c>
      <c r="B1642" s="65">
        <v>49</v>
      </c>
      <c r="C1642" s="147">
        <v>0</v>
      </c>
      <c r="D1642" s="147">
        <v>108413</v>
      </c>
      <c r="E1642" s="147">
        <f>COUNTIF($B$4:B1642,B1642)</f>
        <v>11</v>
      </c>
      <c r="F1642" s="147">
        <v>1</v>
      </c>
      <c r="G1642" s="147">
        <v>192</v>
      </c>
      <c r="H1642" s="147">
        <v>250</v>
      </c>
      <c r="I1642" s="59" t="str">
        <f>IFERROR(VLOOKUP(D1642,ITEM!A:B,2,0)&amp;" X"&amp;F1642,"아이템값 없음")</f>
        <v>기적의 모래 X1</v>
      </c>
      <c r="J1642" s="5" t="s">
        <v>265</v>
      </c>
      <c r="K1642" s="147" t="s">
        <v>745</v>
      </c>
    </row>
    <row r="1643" spans="1:11">
      <c r="A1643" s="147">
        <f>100000+B1643*ID규칙_보상_그룹_단위+C1643*ID규칙_요일_단위+COUNTIFS($B$4:B1643,B1643,$C$4:C1643,C1643)</f>
        <v>104912</v>
      </c>
      <c r="B1643" s="65">
        <v>49</v>
      </c>
      <c r="C1643" s="147">
        <v>0</v>
      </c>
      <c r="D1643" s="147">
        <v>109413</v>
      </c>
      <c r="E1643" s="147">
        <f>COUNTIF($B$4:B1643,B1643)</f>
        <v>12</v>
      </c>
      <c r="F1643" s="147">
        <v>1</v>
      </c>
      <c r="G1643" s="147">
        <v>192</v>
      </c>
      <c r="H1643" s="147">
        <v>250</v>
      </c>
      <c r="I1643" s="59" t="str">
        <f>IFERROR(VLOOKUP(D1643,ITEM!A:B,2,0)&amp;" X"&amp;F1643,"아이템값 없음")</f>
        <v>기적의 잔 X1</v>
      </c>
      <c r="J1643" s="5" t="s">
        <v>265</v>
      </c>
      <c r="K1643" s="147" t="s">
        <v>745</v>
      </c>
    </row>
    <row r="1644" spans="1:11">
      <c r="A1644" s="147">
        <f>100000+B1644*ID규칙_보상_그룹_단위+C1644*ID규칙_요일_단위+COUNTIFS($B$4:B1644,B1644,$C$4:C1644,C1644)</f>
        <v>104913</v>
      </c>
      <c r="B1644" s="65">
        <v>49</v>
      </c>
      <c r="C1644" s="147">
        <v>0</v>
      </c>
      <c r="D1644" s="147">
        <v>110413</v>
      </c>
      <c r="E1644" s="147">
        <f>COUNTIF($B$4:B1644,B1644)</f>
        <v>13</v>
      </c>
      <c r="F1644" s="147">
        <v>1</v>
      </c>
      <c r="G1644" s="147">
        <v>192</v>
      </c>
      <c r="H1644" s="147">
        <v>250</v>
      </c>
      <c r="I1644" s="59" t="str">
        <f>IFERROR(VLOOKUP(D1644,ITEM!A:B,2,0)&amp;" X"&amp;F1644,"아이템값 없음")</f>
        <v>기적의 귀걸이 X1</v>
      </c>
      <c r="J1644" s="5" t="s">
        <v>265</v>
      </c>
      <c r="K1644" s="147" t="s">
        <v>745</v>
      </c>
    </row>
    <row r="1645" spans="1:11">
      <c r="A1645" s="147">
        <f>100000+B1645*ID규칙_보상_그룹_단위+C1645*ID규칙_요일_단위+COUNTIFS($B$4:B1645,B1645,$C$4:C1645,C1645)</f>
        <v>104914</v>
      </c>
      <c r="B1645" s="65">
        <v>49</v>
      </c>
      <c r="C1645" s="147">
        <v>0</v>
      </c>
      <c r="D1645" s="147">
        <v>106326</v>
      </c>
      <c r="E1645" s="147">
        <f>COUNTIF($B$4:B1645,B1645)</f>
        <v>14</v>
      </c>
      <c r="F1645" s="147">
        <v>1</v>
      </c>
      <c r="G1645" s="147">
        <v>192</v>
      </c>
      <c r="H1645" s="147">
        <v>250</v>
      </c>
      <c r="I1645" s="59" t="str">
        <f>IFERROR(VLOOKUP(D1645,ITEM!A:B,2,0)&amp;" X"&amp;F1645,"아이템값 없음")</f>
        <v>노름꾼의 브로치 X1</v>
      </c>
      <c r="J1645" s="5" t="s">
        <v>265</v>
      </c>
      <c r="K1645" s="147" t="s">
        <v>745</v>
      </c>
    </row>
    <row r="1646" spans="1:11">
      <c r="A1646" s="147">
        <f>100000+B1646*ID규칙_보상_그룹_단위+C1646*ID규칙_요일_단위+COUNTIFS($B$4:B1646,B1646,$C$4:C1646,C1646)</f>
        <v>104915</v>
      </c>
      <c r="B1646" s="65">
        <v>49</v>
      </c>
      <c r="C1646" s="147">
        <v>0</v>
      </c>
      <c r="D1646" s="147">
        <v>107326</v>
      </c>
      <c r="E1646" s="147">
        <f>COUNTIF($B$4:B1646,B1646)</f>
        <v>15</v>
      </c>
      <c r="F1646" s="147">
        <v>1</v>
      </c>
      <c r="G1646" s="147">
        <v>192</v>
      </c>
      <c r="H1646" s="147">
        <v>250</v>
      </c>
      <c r="I1646" s="59" t="str">
        <f>IFERROR(VLOOKUP(D1646,ITEM!A:B,2,0)&amp;" X"&amp;F1646,"아이템값 없음")</f>
        <v>노름꾼의 깃털장식 X1</v>
      </c>
      <c r="J1646" s="5" t="s">
        <v>265</v>
      </c>
      <c r="K1646" s="147" t="s">
        <v>745</v>
      </c>
    </row>
    <row r="1647" spans="1:11">
      <c r="A1647" s="147">
        <f>100000+B1647*ID규칙_보상_그룹_단위+C1647*ID규칙_요일_단위+COUNTIFS($B$4:B1647,B1647,$C$4:C1647,C1647)</f>
        <v>104916</v>
      </c>
      <c r="B1647" s="65">
        <v>49</v>
      </c>
      <c r="C1647" s="147">
        <v>0</v>
      </c>
      <c r="D1647" s="147">
        <v>108326</v>
      </c>
      <c r="E1647" s="147">
        <f>COUNTIF($B$4:B1647,B1647)</f>
        <v>16</v>
      </c>
      <c r="F1647" s="147">
        <v>1</v>
      </c>
      <c r="G1647" s="147">
        <v>192</v>
      </c>
      <c r="H1647" s="147">
        <v>250</v>
      </c>
      <c r="I1647" s="59" t="str">
        <f>IFERROR(VLOOKUP(D1647,ITEM!A:B,2,0)&amp;" X"&amp;F1647,"아이템값 없음")</f>
        <v>노름꾼의 회중시계 X1</v>
      </c>
      <c r="J1647" s="5" t="s">
        <v>265</v>
      </c>
      <c r="K1647" s="147" t="s">
        <v>745</v>
      </c>
    </row>
    <row r="1648" spans="1:11">
      <c r="A1648" s="147">
        <f>100000+B1648*ID규칙_보상_그룹_단위+C1648*ID규칙_요일_단위+COUNTIFS($B$4:B1648,B1648,$C$4:C1648,C1648)</f>
        <v>104917</v>
      </c>
      <c r="B1648" s="65">
        <v>49</v>
      </c>
      <c r="C1648" s="147">
        <v>0</v>
      </c>
      <c r="D1648" s="147">
        <v>109326</v>
      </c>
      <c r="E1648" s="147">
        <f>COUNTIF($B$4:B1648,B1648)</f>
        <v>17</v>
      </c>
      <c r="F1648" s="147">
        <v>1</v>
      </c>
      <c r="G1648" s="147">
        <v>192</v>
      </c>
      <c r="H1648" s="147">
        <v>250</v>
      </c>
      <c r="I1648" s="59" t="str">
        <f>IFERROR(VLOOKUP(D1648,ITEM!A:B,2,0)&amp;" X"&amp;F1648,"아이템값 없음")</f>
        <v>노름꾼의 주사위 X1</v>
      </c>
      <c r="J1648" s="5" t="s">
        <v>265</v>
      </c>
      <c r="K1648" s="147" t="s">
        <v>745</v>
      </c>
    </row>
    <row r="1649" spans="1:11">
      <c r="A1649" s="147">
        <f>100000+B1649*ID규칙_보상_그룹_단위+C1649*ID규칙_요일_단위+COUNTIFS($B$4:B1649,B1649,$C$4:C1649,C1649)</f>
        <v>104918</v>
      </c>
      <c r="B1649" s="65">
        <v>49</v>
      </c>
      <c r="C1649" s="147">
        <v>0</v>
      </c>
      <c r="D1649" s="147">
        <v>110326</v>
      </c>
      <c r="E1649" s="147">
        <f>COUNTIF($B$4:B1649,B1649)</f>
        <v>18</v>
      </c>
      <c r="F1649" s="147">
        <v>1</v>
      </c>
      <c r="G1649" s="147">
        <v>192</v>
      </c>
      <c r="H1649" s="147">
        <v>250</v>
      </c>
      <c r="I1649" s="59" t="str">
        <f>IFERROR(VLOOKUP(D1649,ITEM!A:B,2,0)&amp;" X"&amp;F1649,"아이템값 없음")</f>
        <v>노름꾼의 귀걸이 X1</v>
      </c>
      <c r="J1649" s="5" t="s">
        <v>265</v>
      </c>
      <c r="K1649" s="147" t="s">
        <v>745</v>
      </c>
    </row>
    <row r="1650" spans="1:11">
      <c r="A1650" s="147">
        <f>100000+B1650*ID규칙_보상_그룹_단위+C1650*ID규칙_요일_단위+COUNTIFS($B$4:B1650,B1650,$C$4:C1650,C1650)</f>
        <v>104919</v>
      </c>
      <c r="B1650" s="65">
        <v>49</v>
      </c>
      <c r="C1650" s="147">
        <v>0</v>
      </c>
      <c r="D1650" s="147">
        <v>106427</v>
      </c>
      <c r="E1650" s="147">
        <f>COUNTIF($B$4:B1650,B1650)</f>
        <v>19</v>
      </c>
      <c r="F1650" s="147">
        <v>1</v>
      </c>
      <c r="G1650" s="147">
        <v>192</v>
      </c>
      <c r="H1650" s="147">
        <v>250</v>
      </c>
      <c r="I1650" s="59" t="str">
        <f>IFERROR(VLOOKUP(D1650,ITEM!A:B,2,0)&amp;" X"&amp;F1650,"아이템값 없음")</f>
        <v>노름꾼의 브로치 X1</v>
      </c>
      <c r="J1650" s="5" t="s">
        <v>265</v>
      </c>
      <c r="K1650" s="147" t="s">
        <v>745</v>
      </c>
    </row>
    <row r="1651" spans="1:11">
      <c r="A1651" s="147">
        <f>100000+B1651*ID규칙_보상_그룹_단위+C1651*ID규칙_요일_단위+COUNTIFS($B$4:B1651,B1651,$C$4:C1651,C1651)</f>
        <v>104920</v>
      </c>
      <c r="B1651" s="65">
        <v>49</v>
      </c>
      <c r="C1651" s="147">
        <v>0</v>
      </c>
      <c r="D1651" s="147">
        <v>107427</v>
      </c>
      <c r="E1651" s="147">
        <f>COUNTIF($B$4:B1651,B1651)</f>
        <v>20</v>
      </c>
      <c r="F1651" s="147">
        <v>1</v>
      </c>
      <c r="G1651" s="147">
        <v>192</v>
      </c>
      <c r="H1651" s="147">
        <v>250</v>
      </c>
      <c r="I1651" s="59" t="str">
        <f>IFERROR(VLOOKUP(D1651,ITEM!A:B,2,0)&amp;" X"&amp;F1651,"아이템값 없음")</f>
        <v>노름꾼의 깃털장식 X1</v>
      </c>
      <c r="J1651" s="5" t="s">
        <v>265</v>
      </c>
      <c r="K1651" s="147" t="s">
        <v>745</v>
      </c>
    </row>
    <row r="1652" spans="1:11">
      <c r="A1652" s="147">
        <f>100000+B1652*ID규칙_보상_그룹_단위+C1652*ID규칙_요일_단위+COUNTIFS($B$4:B1652,B1652,$C$4:C1652,C1652)</f>
        <v>104921</v>
      </c>
      <c r="B1652" s="65">
        <v>49</v>
      </c>
      <c r="C1652" s="147">
        <v>0</v>
      </c>
      <c r="D1652" s="147">
        <v>108427</v>
      </c>
      <c r="E1652" s="147">
        <f>COUNTIF($B$4:B1652,B1652)</f>
        <v>21</v>
      </c>
      <c r="F1652" s="147">
        <v>1</v>
      </c>
      <c r="G1652" s="147">
        <v>192</v>
      </c>
      <c r="H1652" s="147">
        <v>250</v>
      </c>
      <c r="I1652" s="59" t="str">
        <f>IFERROR(VLOOKUP(D1652,ITEM!A:B,2,0)&amp;" X"&amp;F1652,"아이템값 없음")</f>
        <v>노름꾼의 회중시계 X1</v>
      </c>
      <c r="J1652" s="5" t="s">
        <v>265</v>
      </c>
      <c r="K1652" s="147" t="s">
        <v>745</v>
      </c>
    </row>
    <row r="1653" spans="1:11">
      <c r="A1653" s="147">
        <f>100000+B1653*ID규칙_보상_그룹_단위+C1653*ID규칙_요일_단위+COUNTIFS($B$4:B1653,B1653,$C$4:C1653,C1653)</f>
        <v>104922</v>
      </c>
      <c r="B1653" s="65">
        <v>49</v>
      </c>
      <c r="C1653" s="147">
        <v>0</v>
      </c>
      <c r="D1653" s="147">
        <v>109427</v>
      </c>
      <c r="E1653" s="147">
        <f>COUNTIF($B$4:B1653,B1653)</f>
        <v>22</v>
      </c>
      <c r="F1653" s="147">
        <v>1</v>
      </c>
      <c r="G1653" s="147">
        <v>192</v>
      </c>
      <c r="H1653" s="147">
        <v>250</v>
      </c>
      <c r="I1653" s="59" t="str">
        <f>IFERROR(VLOOKUP(D1653,ITEM!A:B,2,0)&amp;" X"&amp;F1653,"아이템값 없음")</f>
        <v>노름꾼의 주사위 X1</v>
      </c>
      <c r="J1653" s="5" t="s">
        <v>265</v>
      </c>
      <c r="K1653" s="147" t="s">
        <v>745</v>
      </c>
    </row>
    <row r="1654" spans="1:11">
      <c r="A1654" s="147">
        <f>100000+B1654*ID규칙_보상_그룹_단위+C1654*ID규칙_요일_단위+COUNTIFS($B$4:B1654,B1654,$C$4:C1654,C1654)</f>
        <v>104923</v>
      </c>
      <c r="B1654" s="65">
        <v>49</v>
      </c>
      <c r="C1654" s="147">
        <v>0</v>
      </c>
      <c r="D1654" s="147">
        <v>110427</v>
      </c>
      <c r="E1654" s="147">
        <f>COUNTIF($B$4:B1654,B1654)</f>
        <v>23</v>
      </c>
      <c r="F1654" s="147">
        <v>1</v>
      </c>
      <c r="G1654" s="147">
        <v>192</v>
      </c>
      <c r="H1654" s="147">
        <v>250</v>
      </c>
      <c r="I1654" s="59" t="str">
        <f>IFERROR(VLOOKUP(D1654,ITEM!A:B,2,0)&amp;" X"&amp;F1654,"아이템값 없음")</f>
        <v>노름꾼의 귀걸이 X1</v>
      </c>
      <c r="J1654" s="5" t="s">
        <v>265</v>
      </c>
      <c r="K1654" s="147" t="s">
        <v>745</v>
      </c>
    </row>
    <row r="1655" spans="1:11">
      <c r="A1655" s="147">
        <f>100000+B1655*ID규칙_보상_그룹_단위+C1655*ID규칙_요일_단위+COUNTIFS($B$4:B1655,B1655,$C$4:C1655,C1655)</f>
        <v>104924</v>
      </c>
      <c r="B1655" s="65">
        <v>49</v>
      </c>
      <c r="C1655" s="147">
        <v>0</v>
      </c>
      <c r="D1655" s="147">
        <v>106474</v>
      </c>
      <c r="E1655" s="147">
        <f>COUNTIF($B$4:B1655,B1655)</f>
        <v>24</v>
      </c>
      <c r="F1655" s="147">
        <v>1</v>
      </c>
      <c r="G1655" s="147">
        <v>192</v>
      </c>
      <c r="H1655" s="147">
        <v>250</v>
      </c>
      <c r="I1655" s="59" t="str">
        <f>IFERROR(VLOOKUP(D1655,ITEM!A:B,2,0)&amp;" X"&amp;F1655,"아이템값 없음")</f>
        <v>미궁의 유객 X1</v>
      </c>
      <c r="J1655" s="5" t="s">
        <v>265</v>
      </c>
      <c r="K1655" s="147" t="s">
        <v>745</v>
      </c>
    </row>
    <row r="1656" spans="1:11">
      <c r="A1656" s="147">
        <f>100000+B1656*ID규칙_보상_그룹_단위+C1656*ID규칙_요일_단위+COUNTIFS($B$4:B1656,B1656,$C$4:C1656,C1656)</f>
        <v>104925</v>
      </c>
      <c r="B1656" s="65">
        <v>49</v>
      </c>
      <c r="C1656" s="147">
        <v>0</v>
      </c>
      <c r="D1656" s="147">
        <v>107474</v>
      </c>
      <c r="E1656" s="147">
        <f>COUNTIF($B$4:B1656,B1656)</f>
        <v>25</v>
      </c>
      <c r="F1656" s="147">
        <v>1</v>
      </c>
      <c r="G1656" s="147">
        <v>192</v>
      </c>
      <c r="H1656" s="147">
        <v>250</v>
      </c>
      <c r="I1656" s="59" t="str">
        <f>IFERROR(VLOOKUP(D1656,ITEM!A:B,2,0)&amp;" X"&amp;F1656,"아이템값 없음")</f>
        <v>푸른 덩굴의 현자 X1</v>
      </c>
      <c r="J1656" s="5" t="s">
        <v>265</v>
      </c>
      <c r="K1656" s="147" t="s">
        <v>745</v>
      </c>
    </row>
    <row r="1657" spans="1:11">
      <c r="A1657" s="147">
        <f>100000+B1657*ID규칙_보상_그룹_단위+C1657*ID규칙_요일_단위+COUNTIFS($B$4:B1657,B1657,$C$4:C1657,C1657)</f>
        <v>104926</v>
      </c>
      <c r="B1657" s="65">
        <v>49</v>
      </c>
      <c r="C1657" s="147">
        <v>0</v>
      </c>
      <c r="D1657" s="147">
        <v>108474</v>
      </c>
      <c r="E1657" s="147">
        <f>COUNTIF($B$4:B1657,B1657)</f>
        <v>26</v>
      </c>
      <c r="F1657" s="147">
        <v>1</v>
      </c>
      <c r="G1657" s="147">
        <v>192</v>
      </c>
      <c r="H1657" s="147">
        <v>250</v>
      </c>
      <c r="I1657" s="59" t="str">
        <f>IFERROR(VLOOKUP(D1657,ITEM!A:B,2,0)&amp;" X"&amp;F1657,"아이템값 없음")</f>
        <v>현명의 주기 X1</v>
      </c>
      <c r="J1657" s="5" t="s">
        <v>265</v>
      </c>
      <c r="K1657" s="147" t="s">
        <v>745</v>
      </c>
    </row>
    <row r="1658" spans="1:11">
      <c r="A1658" s="147">
        <f>100000+B1658*ID규칙_보상_그룹_단위+C1658*ID규칙_요일_단위+COUNTIFS($B$4:B1658,B1658,$C$4:C1658,C1658)</f>
        <v>104927</v>
      </c>
      <c r="B1658" s="65">
        <v>49</v>
      </c>
      <c r="C1658" s="147">
        <v>0</v>
      </c>
      <c r="D1658" s="147">
        <v>109474</v>
      </c>
      <c r="E1658" s="147">
        <f>COUNTIF($B$4:B1658,B1658)</f>
        <v>27</v>
      </c>
      <c r="F1658" s="147">
        <v>1</v>
      </c>
      <c r="G1658" s="147">
        <v>192</v>
      </c>
      <c r="H1658" s="147">
        <v>250</v>
      </c>
      <c r="I1658" s="59" t="str">
        <f>IFERROR(VLOOKUP(D1658,ITEM!A:B,2,0)&amp;" X"&amp;F1658,"아이템값 없음")</f>
        <v>방황하는 자의 등잔 X1</v>
      </c>
      <c r="J1658" s="5" t="s">
        <v>265</v>
      </c>
      <c r="K1658" s="147" t="s">
        <v>745</v>
      </c>
    </row>
    <row r="1659" spans="1:11">
      <c r="A1659" s="147">
        <f>100000+B1659*ID규칙_보상_그룹_단위+C1659*ID규칙_요일_단위+COUNTIFS($B$4:B1659,B1659,$C$4:C1659,C1659)</f>
        <v>104928</v>
      </c>
      <c r="B1659" s="65">
        <v>49</v>
      </c>
      <c r="C1659" s="147">
        <v>0</v>
      </c>
      <c r="D1659" s="147">
        <v>110482</v>
      </c>
      <c r="E1659" s="147">
        <f>COUNTIF($B$4:B1659,B1659)</f>
        <v>28</v>
      </c>
      <c r="F1659" s="147">
        <v>1</v>
      </c>
      <c r="G1659" s="147">
        <v>192</v>
      </c>
      <c r="H1659" s="147">
        <v>250</v>
      </c>
      <c r="I1659" s="59" t="str">
        <f>IFERROR(VLOOKUP(D1659,ITEM!A:B,2,0)&amp;" X"&amp;F1659,"아이템값 없음")</f>
        <v>월계수 왕관 X1</v>
      </c>
      <c r="J1659" s="5" t="s">
        <v>265</v>
      </c>
      <c r="K1659" s="147" t="s">
        <v>745</v>
      </c>
    </row>
    <row r="1660" spans="1:11">
      <c r="A1660" s="147">
        <f>100000+B1660*ID규칙_보상_그룹_단위+C1660*ID규칙_요일_단위+COUNTIFS($B$4:B1660,B1660,$C$4:C1660,C1660)</f>
        <v>104929</v>
      </c>
      <c r="B1660" s="65">
        <v>49</v>
      </c>
      <c r="C1660" s="147">
        <v>0</v>
      </c>
      <c r="D1660" s="147">
        <v>106575</v>
      </c>
      <c r="E1660" s="147">
        <f>COUNTIF($B$4:B1660,B1660)</f>
        <v>29</v>
      </c>
      <c r="F1660" s="147">
        <v>1</v>
      </c>
      <c r="G1660" s="147">
        <v>192</v>
      </c>
      <c r="H1660" s="147">
        <v>250</v>
      </c>
      <c r="I1660" s="59" t="str">
        <f>IFERROR(VLOOKUP(D1660,ITEM!A:B,2,0)&amp;" X"&amp;F1660,"아이템값 없음")</f>
        <v>미궁의 유객 X1</v>
      </c>
      <c r="J1660" s="5" t="s">
        <v>265</v>
      </c>
      <c r="K1660" s="147" t="s">
        <v>745</v>
      </c>
    </row>
    <row r="1661" spans="1:11">
      <c r="A1661" s="147">
        <f>100000+B1661*ID규칙_보상_그룹_단위+C1661*ID규칙_요일_단위+COUNTIFS($B$4:B1661,B1661,$C$4:C1661,C1661)</f>
        <v>104930</v>
      </c>
      <c r="B1661" s="65">
        <v>49</v>
      </c>
      <c r="C1661" s="147">
        <v>0</v>
      </c>
      <c r="D1661" s="147">
        <v>107575</v>
      </c>
      <c r="E1661" s="147">
        <f>COUNTIF($B$4:B1661,B1661)</f>
        <v>30</v>
      </c>
      <c r="F1661" s="147">
        <v>1</v>
      </c>
      <c r="G1661" s="147">
        <v>192</v>
      </c>
      <c r="H1661" s="147">
        <v>250</v>
      </c>
      <c r="I1661" s="59" t="str">
        <f>IFERROR(VLOOKUP(D1661,ITEM!A:B,2,0)&amp;" X"&amp;F1661,"아이템값 없음")</f>
        <v>푸른 덩굴의 현자 X1</v>
      </c>
      <c r="J1661" s="5" t="s">
        <v>265</v>
      </c>
      <c r="K1661" s="147" t="s">
        <v>745</v>
      </c>
    </row>
    <row r="1662" spans="1:11">
      <c r="A1662" s="147">
        <f>100000+B1662*ID규칙_보상_그룹_단위+C1662*ID규칙_요일_단위+COUNTIFS($B$4:B1662,B1662,$C$4:C1662,C1662)</f>
        <v>104931</v>
      </c>
      <c r="B1662" s="65">
        <v>49</v>
      </c>
      <c r="C1662" s="147">
        <v>0</v>
      </c>
      <c r="D1662" s="147">
        <v>108575</v>
      </c>
      <c r="E1662" s="147">
        <f>COUNTIF($B$4:B1662,B1662)</f>
        <v>31</v>
      </c>
      <c r="F1662" s="147">
        <v>1</v>
      </c>
      <c r="G1662" s="147">
        <v>192</v>
      </c>
      <c r="H1662" s="147">
        <v>250</v>
      </c>
      <c r="I1662" s="59" t="str">
        <f>IFERROR(VLOOKUP(D1662,ITEM!A:B,2,0)&amp;" X"&amp;F1662,"아이템값 없음")</f>
        <v>현명의 주기 X1</v>
      </c>
      <c r="J1662" s="5" t="s">
        <v>265</v>
      </c>
      <c r="K1662" s="147" t="s">
        <v>745</v>
      </c>
    </row>
    <row r="1663" spans="1:11">
      <c r="A1663" s="147">
        <f>100000+B1663*ID규칙_보상_그룹_단위+C1663*ID규칙_요일_단위+COUNTIFS($B$4:B1663,B1663,$C$4:C1663,C1663)</f>
        <v>104932</v>
      </c>
      <c r="B1663" s="65">
        <v>49</v>
      </c>
      <c r="C1663" s="147">
        <v>0</v>
      </c>
      <c r="D1663" s="147">
        <v>109575</v>
      </c>
      <c r="E1663" s="147">
        <f>COUNTIF($B$4:B1663,B1663)</f>
        <v>32</v>
      </c>
      <c r="F1663" s="147">
        <v>1</v>
      </c>
      <c r="G1663" s="147">
        <v>192</v>
      </c>
      <c r="H1663" s="147">
        <v>250</v>
      </c>
      <c r="I1663" s="59" t="str">
        <f>IFERROR(VLOOKUP(D1663,ITEM!A:B,2,0)&amp;" X"&amp;F1663,"아이템값 없음")</f>
        <v>방황하는 자의 등잔 X1</v>
      </c>
      <c r="J1663" s="5" t="s">
        <v>265</v>
      </c>
      <c r="K1663" s="147" t="s">
        <v>745</v>
      </c>
    </row>
    <row r="1664" spans="1:11">
      <c r="A1664" s="147">
        <f>100000+B1664*ID규칙_보상_그룹_단위+C1664*ID규칙_요일_단위+COUNTIFS($B$4:B1664,B1664,$C$4:C1664,C1664)</f>
        <v>104933</v>
      </c>
      <c r="B1664" s="65">
        <v>49</v>
      </c>
      <c r="C1664" s="147">
        <v>0</v>
      </c>
      <c r="D1664" s="147">
        <v>110583</v>
      </c>
      <c r="E1664" s="147">
        <f>COUNTIF($B$4:B1664,B1664)</f>
        <v>33</v>
      </c>
      <c r="F1664" s="147">
        <v>1</v>
      </c>
      <c r="G1664" s="147">
        <v>192</v>
      </c>
      <c r="H1664" s="147">
        <v>250</v>
      </c>
      <c r="I1664" s="59" t="str">
        <f>IFERROR(VLOOKUP(D1664,ITEM!A:B,2,0)&amp;" X"&amp;F1664,"아이템값 없음")</f>
        <v>월계수 왕관 X1</v>
      </c>
      <c r="J1664" s="5" t="s">
        <v>265</v>
      </c>
      <c r="K1664" s="147" t="s">
        <v>745</v>
      </c>
    </row>
    <row r="1665" spans="1:11">
      <c r="A1665" s="147">
        <f>100000+B1665*ID규칙_보상_그룹_단위+C1665*ID규칙_요일_단위+COUNTIFS($B$4:B1665,B1665,$C$4:C1665,C1665)</f>
        <v>104934</v>
      </c>
      <c r="B1665" s="65">
        <v>49</v>
      </c>
      <c r="C1665" s="147">
        <v>0</v>
      </c>
      <c r="D1665" s="147">
        <v>106476</v>
      </c>
      <c r="E1665" s="147">
        <f>COUNTIF($B$4:B1665,B1665)</f>
        <v>34</v>
      </c>
      <c r="F1665" s="147">
        <v>1</v>
      </c>
      <c r="G1665" s="147">
        <v>192</v>
      </c>
      <c r="H1665" s="147">
        <v>250</v>
      </c>
      <c r="I1665" s="59" t="str">
        <f>IFERROR(VLOOKUP(D1665,ITEM!A:B,2,0)&amp;" X"&amp;F1665,"아이템값 없음")</f>
        <v>꿈속에 피어난 철의 꽃 X1</v>
      </c>
      <c r="J1665" s="5" t="s">
        <v>265</v>
      </c>
      <c r="K1665" s="147" t="s">
        <v>745</v>
      </c>
    </row>
    <row r="1666" spans="1:11">
      <c r="A1666" s="147">
        <f>100000+B1666*ID규칙_보상_그룹_단위+C1666*ID규칙_요일_단위+COUNTIFS($B$4:B1666,B1666,$C$4:C1666,C1666)</f>
        <v>104935</v>
      </c>
      <c r="B1666" s="65">
        <v>49</v>
      </c>
      <c r="C1666" s="147">
        <v>0</v>
      </c>
      <c r="D1666" s="147">
        <v>107476</v>
      </c>
      <c r="E1666" s="147">
        <f>COUNTIF($B$4:B1666,B1666)</f>
        <v>35</v>
      </c>
      <c r="F1666" s="147">
        <v>1</v>
      </c>
      <c r="G1666" s="147">
        <v>192</v>
      </c>
      <c r="H1666" s="147">
        <v>250</v>
      </c>
      <c r="I1666" s="59" t="str">
        <f>IFERROR(VLOOKUP(D1666,ITEM!A:B,2,0)&amp;" X"&amp;F1666,"아이템값 없음")</f>
        <v>심판의 날개 X1</v>
      </c>
      <c r="J1666" s="5" t="s">
        <v>265</v>
      </c>
      <c r="K1666" s="147" t="s">
        <v>745</v>
      </c>
    </row>
    <row r="1667" spans="1:11">
      <c r="A1667" s="147">
        <f>100000+B1667*ID규칙_보상_그룹_단위+C1667*ID규칙_요일_단위+COUNTIFS($B$4:B1667,B1667,$C$4:C1667,C1667)</f>
        <v>104936</v>
      </c>
      <c r="B1667" s="65">
        <v>49</v>
      </c>
      <c r="C1667" s="147">
        <v>0</v>
      </c>
      <c r="D1667" s="147">
        <v>108476</v>
      </c>
      <c r="E1667" s="147">
        <f>COUNTIF($B$4:B1667,B1667)</f>
        <v>36</v>
      </c>
      <c r="F1667" s="147">
        <v>1</v>
      </c>
      <c r="G1667" s="147">
        <v>192</v>
      </c>
      <c r="H1667" s="147">
        <v>250</v>
      </c>
      <c r="I1667" s="59" t="str">
        <f>IFERROR(VLOOKUP(D1667,ITEM!A:B,2,0)&amp;" X"&amp;F1667,"아이템값 없음")</f>
        <v>가라앉은 세월 X1</v>
      </c>
      <c r="J1667" s="5" t="s">
        <v>265</v>
      </c>
      <c r="K1667" s="147" t="s">
        <v>745</v>
      </c>
    </row>
    <row r="1668" spans="1:11">
      <c r="A1668" s="147">
        <f>100000+B1668*ID규칙_보상_그룹_단위+C1668*ID규칙_요일_단위+COUNTIFS($B$4:B1668,B1668,$C$4:C1668,C1668)</f>
        <v>104937</v>
      </c>
      <c r="B1668" s="65">
        <v>49</v>
      </c>
      <c r="C1668" s="147">
        <v>0</v>
      </c>
      <c r="D1668" s="147">
        <v>109476</v>
      </c>
      <c r="E1668" s="147">
        <f>COUNTIF($B$4:B1668,B1668)</f>
        <v>37</v>
      </c>
      <c r="F1668" s="147">
        <v>1</v>
      </c>
      <c r="G1668" s="147">
        <v>192</v>
      </c>
      <c r="H1668" s="147">
        <v>250</v>
      </c>
      <c r="I1668" s="59" t="str">
        <f>IFERROR(VLOOKUP(D1668,ITEM!A:B,2,0)&amp;" X"&amp;F1668,"아이템값 없음")</f>
        <v>달콤한 마지막 연회 X1</v>
      </c>
      <c r="J1668" s="5" t="s">
        <v>265</v>
      </c>
      <c r="K1668" s="147" t="s">
        <v>745</v>
      </c>
    </row>
    <row r="1669" spans="1:11">
      <c r="A1669" s="147">
        <f>100000+B1669*ID규칙_보상_그룹_단위+C1669*ID규칙_요일_단위+COUNTIFS($B$4:B1669,B1669,$C$4:C1669,C1669)</f>
        <v>104938</v>
      </c>
      <c r="B1669" s="65">
        <v>49</v>
      </c>
      <c r="C1669" s="147">
        <v>0</v>
      </c>
      <c r="D1669" s="147">
        <v>110484</v>
      </c>
      <c r="E1669" s="147">
        <f>COUNTIF($B$4:B1669,B1669)</f>
        <v>38</v>
      </c>
      <c r="F1669" s="147">
        <v>1</v>
      </c>
      <c r="G1669" s="147">
        <v>192</v>
      </c>
      <c r="H1669" s="147">
        <v>250</v>
      </c>
      <c r="I1669" s="59" t="str">
        <f>IFERROR(VLOOKUP(D1669,ITEM!A:B,2,0)&amp;" X"&amp;F1669,"아이템값 없음")</f>
        <v>모래왕의 그림자 X1</v>
      </c>
      <c r="J1669" s="5" t="s">
        <v>265</v>
      </c>
      <c r="K1669" s="147" t="s">
        <v>745</v>
      </c>
    </row>
    <row r="1670" spans="1:11">
      <c r="A1670" s="147">
        <f>100000+B1670*ID규칙_보상_그룹_단위+C1670*ID규칙_요일_단위+COUNTIFS($B$4:B1670,B1670,$C$4:C1670,C1670)</f>
        <v>104939</v>
      </c>
      <c r="B1670" s="65">
        <v>49</v>
      </c>
      <c r="C1670" s="147">
        <v>0</v>
      </c>
      <c r="D1670" s="147">
        <v>106577</v>
      </c>
      <c r="E1670" s="147">
        <f>COUNTIF($B$4:B1670,B1670)</f>
        <v>39</v>
      </c>
      <c r="F1670" s="147">
        <v>1</v>
      </c>
      <c r="G1670" s="147">
        <v>192</v>
      </c>
      <c r="H1670" s="147">
        <v>250</v>
      </c>
      <c r="I1670" s="59" t="str">
        <f>IFERROR(VLOOKUP(D1670,ITEM!A:B,2,0)&amp;" X"&amp;F1670,"아이템값 없음")</f>
        <v>꿈속에 피어난 철의 꽃 X1</v>
      </c>
      <c r="J1670" s="5" t="s">
        <v>265</v>
      </c>
      <c r="K1670" s="147" t="s">
        <v>745</v>
      </c>
    </row>
    <row r="1671" spans="1:11">
      <c r="A1671" s="147">
        <f>100000+B1671*ID규칙_보상_그룹_단위+C1671*ID규칙_요일_단위+COUNTIFS($B$4:B1671,B1671,$C$4:C1671,C1671)</f>
        <v>104940</v>
      </c>
      <c r="B1671" s="65">
        <v>49</v>
      </c>
      <c r="C1671" s="147">
        <v>0</v>
      </c>
      <c r="D1671" s="147">
        <v>107577</v>
      </c>
      <c r="E1671" s="147">
        <f>COUNTIF($B$4:B1671,B1671)</f>
        <v>40</v>
      </c>
      <c r="F1671" s="147">
        <v>1</v>
      </c>
      <c r="G1671" s="147">
        <v>192</v>
      </c>
      <c r="H1671" s="147">
        <v>250</v>
      </c>
      <c r="I1671" s="59" t="str">
        <f>IFERROR(VLOOKUP(D1671,ITEM!A:B,2,0)&amp;" X"&amp;F1671,"아이템값 없음")</f>
        <v>심판의 날개 X1</v>
      </c>
      <c r="J1671" s="5" t="s">
        <v>265</v>
      </c>
      <c r="K1671" s="147" t="s">
        <v>745</v>
      </c>
    </row>
    <row r="1672" spans="1:11">
      <c r="A1672" s="147">
        <f>100000+B1672*ID규칙_보상_그룹_단위+C1672*ID규칙_요일_단위+COUNTIFS($B$4:B1672,B1672,$C$4:C1672,C1672)</f>
        <v>104941</v>
      </c>
      <c r="B1672" s="65">
        <v>49</v>
      </c>
      <c r="C1672" s="147">
        <v>0</v>
      </c>
      <c r="D1672" s="147">
        <v>108577</v>
      </c>
      <c r="E1672" s="147">
        <f>COUNTIF($B$4:B1672,B1672)</f>
        <v>41</v>
      </c>
      <c r="F1672" s="147">
        <v>1</v>
      </c>
      <c r="G1672" s="147">
        <v>192</v>
      </c>
      <c r="H1672" s="147">
        <v>250</v>
      </c>
      <c r="I1672" s="59" t="str">
        <f>IFERROR(VLOOKUP(D1672,ITEM!A:B,2,0)&amp;" X"&amp;F1672,"아이템값 없음")</f>
        <v>가라앉은 세월 X1</v>
      </c>
      <c r="J1672" s="5" t="s">
        <v>265</v>
      </c>
      <c r="K1672" s="147" t="s">
        <v>745</v>
      </c>
    </row>
    <row r="1673" spans="1:11">
      <c r="A1673" s="147">
        <f>100000+B1673*ID규칙_보상_그룹_단위+C1673*ID규칙_요일_단위+COUNTIFS($B$4:B1673,B1673,$C$4:C1673,C1673)</f>
        <v>104942</v>
      </c>
      <c r="B1673" s="65">
        <v>49</v>
      </c>
      <c r="C1673" s="147">
        <v>0</v>
      </c>
      <c r="D1673" s="147">
        <v>109577</v>
      </c>
      <c r="E1673" s="147">
        <f>COUNTIF($B$4:B1673,B1673)</f>
        <v>42</v>
      </c>
      <c r="F1673" s="147">
        <v>1</v>
      </c>
      <c r="G1673" s="147">
        <v>192</v>
      </c>
      <c r="H1673" s="147">
        <v>250</v>
      </c>
      <c r="I1673" s="59" t="str">
        <f>IFERROR(VLOOKUP(D1673,ITEM!A:B,2,0)&amp;" X"&amp;F1673,"아이템값 없음")</f>
        <v>달콤한 마지막 연회 X1</v>
      </c>
      <c r="J1673" s="5" t="s">
        <v>265</v>
      </c>
      <c r="K1673" s="147" t="s">
        <v>745</v>
      </c>
    </row>
    <row r="1674" spans="1:11">
      <c r="A1674" s="147">
        <f>100000+B1674*ID규칙_보상_그룹_단위+C1674*ID규칙_요일_단위+COUNTIFS($B$4:B1674,B1674,$C$4:C1674,C1674)</f>
        <v>104943</v>
      </c>
      <c r="B1674" s="65">
        <v>49</v>
      </c>
      <c r="C1674" s="147">
        <v>0</v>
      </c>
      <c r="D1674" s="147">
        <v>110585</v>
      </c>
      <c r="E1674" s="147">
        <f>COUNTIF($B$4:B1674,B1674)</f>
        <v>43</v>
      </c>
      <c r="F1674" s="147">
        <v>1</v>
      </c>
      <c r="G1674" s="147">
        <v>192</v>
      </c>
      <c r="H1674" s="147">
        <v>250</v>
      </c>
      <c r="I1674" s="59" t="str">
        <f>IFERROR(VLOOKUP(D1674,ITEM!A:B,2,0)&amp;" X"&amp;F1674,"아이템값 없음")</f>
        <v>모래왕의 그림자 X1</v>
      </c>
      <c r="J1674" s="5" t="s">
        <v>265</v>
      </c>
      <c r="K1674" s="147" t="s">
        <v>745</v>
      </c>
    </row>
    <row r="1675" spans="1:11">
      <c r="A1675" s="147">
        <f>100000+B1675*ID규칙_보상_그룹_단위+C1675*ID규칙_요일_단위+COUNTIFS($B$4:B1675,B1675,$C$4:C1675,C1675)</f>
        <v>105001</v>
      </c>
      <c r="B1675" s="65">
        <v>50</v>
      </c>
      <c r="C1675" s="147">
        <v>0</v>
      </c>
      <c r="D1675" s="147">
        <v>103301</v>
      </c>
      <c r="E1675" s="147">
        <f>COUNTIF($B$4:B1675,B1675)</f>
        <v>1</v>
      </c>
      <c r="F1675" s="147">
        <v>100</v>
      </c>
      <c r="G1675" s="147">
        <v>193</v>
      </c>
      <c r="H1675" s="147">
        <v>10000</v>
      </c>
      <c r="I1675" s="59" t="str">
        <f>IFERROR(VLOOKUP(D1675,ITEM!A:B,2,0)&amp;" X"&amp;F1675,"아이템값 없음")</f>
        <v>모라 X100</v>
      </c>
      <c r="J1675" s="5" t="s">
        <v>266</v>
      </c>
      <c r="K1675" s="147" t="s">
        <v>745</v>
      </c>
    </row>
    <row r="1676" spans="1:11">
      <c r="A1676" s="147">
        <f>100000+B1676*ID규칙_보상_그룹_단위+C1676*ID규칙_요일_단위+COUNTIFS($B$4:B1676,B1676,$C$4:C1676,C1676)</f>
        <v>105002</v>
      </c>
      <c r="B1676" s="65">
        <v>50</v>
      </c>
      <c r="C1676" s="147">
        <v>0</v>
      </c>
      <c r="D1676" s="147">
        <v>102301</v>
      </c>
      <c r="E1676" s="147">
        <f>COUNTIF($B$4:B1676,B1676)</f>
        <v>2</v>
      </c>
      <c r="F1676" s="147">
        <v>2850</v>
      </c>
      <c r="G1676" s="147">
        <v>194</v>
      </c>
      <c r="H1676" s="147">
        <v>10000</v>
      </c>
      <c r="I1676" s="59" t="str">
        <f>IFERROR(VLOOKUP(D1676,ITEM!A:B,2,0)&amp;" X"&amp;F1676,"아이템값 없음")</f>
        <v>모험 경력 X2850</v>
      </c>
      <c r="J1676" s="5" t="s">
        <v>266</v>
      </c>
      <c r="K1676" s="147" t="s">
        <v>745</v>
      </c>
    </row>
    <row r="1677" spans="1:11">
      <c r="A1677" s="147">
        <f>100000+B1677*ID규칙_보상_그룹_단위+C1677*ID규칙_요일_단위+COUNTIFS($B$4:B1677,B1677,$C$4:C1677,C1677)</f>
        <v>105003</v>
      </c>
      <c r="B1677" s="65">
        <v>50</v>
      </c>
      <c r="C1677" s="147">
        <v>0</v>
      </c>
      <c r="D1677" s="147">
        <v>105301</v>
      </c>
      <c r="E1677" s="147">
        <f>COUNTIF($B$4:B1677,B1677)</f>
        <v>3</v>
      </c>
      <c r="F1677" s="147">
        <v>15</v>
      </c>
      <c r="G1677" s="147">
        <v>195</v>
      </c>
      <c r="H1677" s="147">
        <v>10000</v>
      </c>
      <c r="I1677" s="59" t="str">
        <f>IFERROR(VLOOKUP(D1677,ITEM!A:B,2,0)&amp;" X"&amp;F1677,"아이템값 없음")</f>
        <v>호감도 경험치 X15</v>
      </c>
      <c r="J1677" s="5" t="s">
        <v>266</v>
      </c>
      <c r="K1677" s="147" t="s">
        <v>745</v>
      </c>
    </row>
    <row r="1678" spans="1:11">
      <c r="A1678" s="147">
        <f>100000+B1678*ID규칙_보상_그룹_단위+C1678*ID규칙_요일_단위+COUNTIFS($B$4:B1678,B1678,$C$4:C1678,C1678)</f>
        <v>105004</v>
      </c>
      <c r="B1678" s="65">
        <v>50</v>
      </c>
      <c r="C1678" s="147">
        <v>0</v>
      </c>
      <c r="D1678" s="147">
        <v>106310</v>
      </c>
      <c r="E1678" s="147">
        <f>COUNTIF($B$4:B1678,B1678)</f>
        <v>4</v>
      </c>
      <c r="F1678" s="147">
        <v>1</v>
      </c>
      <c r="G1678" s="147">
        <v>196</v>
      </c>
      <c r="H1678" s="147">
        <v>334</v>
      </c>
      <c r="I1678" s="59" t="str">
        <f>IFERROR(VLOOKUP(D1678,ITEM!A:B,2,0)&amp;" X"&amp;F1678,"아이템값 없음")</f>
        <v>옛 벗의 마음 X1</v>
      </c>
      <c r="J1678" s="5" t="s">
        <v>266</v>
      </c>
      <c r="K1678" s="147" t="s">
        <v>745</v>
      </c>
    </row>
    <row r="1679" spans="1:11">
      <c r="A1679" s="147">
        <f>100000+B1679*ID규칙_보상_그룹_단위+C1679*ID규칙_요일_단위+COUNTIFS($B$4:B1679,B1679,$C$4:C1679,C1679)</f>
        <v>105005</v>
      </c>
      <c r="B1679" s="65">
        <v>50</v>
      </c>
      <c r="C1679" s="147">
        <v>0</v>
      </c>
      <c r="D1679" s="147">
        <v>107310</v>
      </c>
      <c r="E1679" s="147">
        <f>COUNTIF($B$4:B1679,B1679)</f>
        <v>5</v>
      </c>
      <c r="F1679" s="147">
        <v>1</v>
      </c>
      <c r="G1679" s="147">
        <v>196</v>
      </c>
      <c r="H1679" s="147">
        <v>334</v>
      </c>
      <c r="I1679" s="59" t="str">
        <f>IFERROR(VLOOKUP(D1679,ITEM!A:B,2,0)&amp;" X"&amp;F1679,"아이템값 없음")</f>
        <v>귀향의 깃털 X1</v>
      </c>
      <c r="J1679" s="5" t="s">
        <v>266</v>
      </c>
      <c r="K1679" s="147" t="s">
        <v>745</v>
      </c>
    </row>
    <row r="1680" spans="1:11">
      <c r="A1680" s="147">
        <f>100000+B1680*ID규칙_보상_그룹_단위+C1680*ID규칙_요일_단위+COUNTIFS($B$4:B1680,B1680,$C$4:C1680,C1680)</f>
        <v>105006</v>
      </c>
      <c r="B1680" s="65">
        <v>50</v>
      </c>
      <c r="C1680" s="147">
        <v>0</v>
      </c>
      <c r="D1680" s="147">
        <v>108310</v>
      </c>
      <c r="E1680" s="147">
        <f>COUNTIF($B$4:B1680,B1680)</f>
        <v>6</v>
      </c>
      <c r="F1680" s="147">
        <v>1</v>
      </c>
      <c r="G1680" s="147">
        <v>196</v>
      </c>
      <c r="H1680" s="147">
        <v>334</v>
      </c>
      <c r="I1680" s="59" t="str">
        <f>IFERROR(VLOOKUP(D1680,ITEM!A:B,2,0)&amp;" X"&amp;F1680,"아이템값 없음")</f>
        <v>빛을 좇는 돌 X1</v>
      </c>
      <c r="J1680" s="5" t="s">
        <v>266</v>
      </c>
      <c r="K1680" s="147" t="s">
        <v>745</v>
      </c>
    </row>
    <row r="1681" spans="1:11">
      <c r="A1681" s="147">
        <f>100000+B1681*ID규칙_보상_그룹_단위+C1681*ID규칙_요일_단위+COUNTIFS($B$4:B1681,B1681,$C$4:C1681,C1681)</f>
        <v>105007</v>
      </c>
      <c r="B1681" s="65">
        <v>50</v>
      </c>
      <c r="C1681" s="147">
        <v>0</v>
      </c>
      <c r="D1681" s="147">
        <v>109310</v>
      </c>
      <c r="E1681" s="147">
        <f>COUNTIF($B$4:B1681,B1681)</f>
        <v>7</v>
      </c>
      <c r="F1681" s="147">
        <v>1</v>
      </c>
      <c r="G1681" s="147">
        <v>196</v>
      </c>
      <c r="H1681" s="147">
        <v>334</v>
      </c>
      <c r="I1681" s="59" t="str">
        <f>IFERROR(VLOOKUP(D1681,ITEM!A:B,2,0)&amp;" X"&amp;F1681,"아이템값 없음")</f>
        <v>이국의 술잔 X1</v>
      </c>
      <c r="J1681" s="5" t="s">
        <v>266</v>
      </c>
      <c r="K1681" s="147" t="s">
        <v>745</v>
      </c>
    </row>
    <row r="1682" spans="1:11">
      <c r="A1682" s="147">
        <f>100000+B1682*ID규칙_보상_그룹_단위+C1682*ID규칙_요일_단위+COUNTIFS($B$4:B1682,B1682,$C$4:C1682,C1682)</f>
        <v>105008</v>
      </c>
      <c r="B1682" s="65">
        <v>50</v>
      </c>
      <c r="C1682" s="147">
        <v>0</v>
      </c>
      <c r="D1682" s="147">
        <v>110310</v>
      </c>
      <c r="E1682" s="147">
        <f>COUNTIF($B$4:B1682,B1682)</f>
        <v>8</v>
      </c>
      <c r="F1682" s="147">
        <v>1</v>
      </c>
      <c r="G1682" s="147">
        <v>196</v>
      </c>
      <c r="H1682" s="147">
        <v>334</v>
      </c>
      <c r="I1682" s="59" t="str">
        <f>IFERROR(VLOOKUP(D1682,ITEM!A:B,2,0)&amp;" X"&amp;F1682,"아이템값 없음")</f>
        <v>이별의 모자 X1</v>
      </c>
      <c r="J1682" s="5" t="s">
        <v>266</v>
      </c>
      <c r="K1682" s="147" t="s">
        <v>745</v>
      </c>
    </row>
    <row r="1683" spans="1:11">
      <c r="A1683" s="147">
        <f>100000+B1683*ID규칙_보상_그룹_단위+C1683*ID규칙_요일_단위+COUNTIFS($B$4:B1683,B1683,$C$4:C1683,C1683)</f>
        <v>105009</v>
      </c>
      <c r="B1683" s="65">
        <v>50</v>
      </c>
      <c r="C1683" s="147">
        <v>0</v>
      </c>
      <c r="D1683" s="147">
        <v>106411</v>
      </c>
      <c r="E1683" s="147">
        <f>COUNTIF($B$4:B1683,B1683)</f>
        <v>9</v>
      </c>
      <c r="F1683" s="147">
        <v>1</v>
      </c>
      <c r="G1683" s="147">
        <v>196</v>
      </c>
      <c r="H1683" s="147">
        <v>334</v>
      </c>
      <c r="I1683" s="59" t="str">
        <f>IFERROR(VLOOKUP(D1683,ITEM!A:B,2,0)&amp;" X"&amp;F1683,"아이템값 없음")</f>
        <v>옛 벗의 마음 X1</v>
      </c>
      <c r="J1683" s="5" t="s">
        <v>266</v>
      </c>
      <c r="K1683" s="147" t="s">
        <v>745</v>
      </c>
    </row>
    <row r="1684" spans="1:11">
      <c r="A1684" s="147">
        <f>100000+B1684*ID규칙_보상_그룹_단위+C1684*ID규칙_요일_단위+COUNTIFS($B$4:B1684,B1684,$C$4:C1684,C1684)</f>
        <v>105010</v>
      </c>
      <c r="B1684" s="65">
        <v>50</v>
      </c>
      <c r="C1684" s="147">
        <v>0</v>
      </c>
      <c r="D1684" s="147">
        <v>107411</v>
      </c>
      <c r="E1684" s="147">
        <f>COUNTIF($B$4:B1684,B1684)</f>
        <v>10</v>
      </c>
      <c r="F1684" s="147">
        <v>1</v>
      </c>
      <c r="G1684" s="147">
        <v>196</v>
      </c>
      <c r="H1684" s="147">
        <v>334</v>
      </c>
      <c r="I1684" s="59" t="str">
        <f>IFERROR(VLOOKUP(D1684,ITEM!A:B,2,0)&amp;" X"&amp;F1684,"아이템값 없음")</f>
        <v>귀향의 깃털 X1</v>
      </c>
      <c r="J1684" s="5" t="s">
        <v>266</v>
      </c>
      <c r="K1684" s="147" t="s">
        <v>745</v>
      </c>
    </row>
    <row r="1685" spans="1:11">
      <c r="A1685" s="147">
        <f>100000+B1685*ID규칙_보상_그룹_단위+C1685*ID규칙_요일_단위+COUNTIFS($B$4:B1685,B1685,$C$4:C1685,C1685)</f>
        <v>105011</v>
      </c>
      <c r="B1685" s="65">
        <v>50</v>
      </c>
      <c r="C1685" s="147">
        <v>0</v>
      </c>
      <c r="D1685" s="147">
        <v>108411</v>
      </c>
      <c r="E1685" s="147">
        <f>COUNTIF($B$4:B1685,B1685)</f>
        <v>11</v>
      </c>
      <c r="F1685" s="147">
        <v>1</v>
      </c>
      <c r="G1685" s="147">
        <v>196</v>
      </c>
      <c r="H1685" s="147">
        <v>334</v>
      </c>
      <c r="I1685" s="59" t="str">
        <f>IFERROR(VLOOKUP(D1685,ITEM!A:B,2,0)&amp;" X"&amp;F1685,"아이템값 없음")</f>
        <v>빛을 좇는 돌 X1</v>
      </c>
      <c r="J1685" s="5" t="s">
        <v>266</v>
      </c>
      <c r="K1685" s="147" t="s">
        <v>745</v>
      </c>
    </row>
    <row r="1686" spans="1:11">
      <c r="A1686" s="147">
        <f>100000+B1686*ID규칙_보상_그룹_단위+C1686*ID규칙_요일_단위+COUNTIFS($B$4:B1686,B1686,$C$4:C1686,C1686)</f>
        <v>105012</v>
      </c>
      <c r="B1686" s="65">
        <v>50</v>
      </c>
      <c r="C1686" s="147">
        <v>0</v>
      </c>
      <c r="D1686" s="147">
        <v>109411</v>
      </c>
      <c r="E1686" s="147">
        <f>COUNTIF($B$4:B1686,B1686)</f>
        <v>12</v>
      </c>
      <c r="F1686" s="147">
        <v>1</v>
      </c>
      <c r="G1686" s="147">
        <v>196</v>
      </c>
      <c r="H1686" s="147">
        <v>334</v>
      </c>
      <c r="I1686" s="59" t="str">
        <f>IFERROR(VLOOKUP(D1686,ITEM!A:B,2,0)&amp;" X"&amp;F1686,"아이템값 없음")</f>
        <v>이국의 술잔 X1</v>
      </c>
      <c r="J1686" s="5" t="s">
        <v>266</v>
      </c>
      <c r="K1686" s="147" t="s">
        <v>745</v>
      </c>
    </row>
    <row r="1687" spans="1:11">
      <c r="A1687" s="147">
        <f>100000+B1687*ID규칙_보상_그룹_단위+C1687*ID규칙_요일_단위+COUNTIFS($B$4:B1687,B1687,$C$4:C1687,C1687)</f>
        <v>105013</v>
      </c>
      <c r="B1687" s="65">
        <v>50</v>
      </c>
      <c r="C1687" s="147">
        <v>0</v>
      </c>
      <c r="D1687" s="147">
        <v>110411</v>
      </c>
      <c r="E1687" s="147">
        <f>COUNTIF($B$4:B1687,B1687)</f>
        <v>13</v>
      </c>
      <c r="F1687" s="147">
        <v>1</v>
      </c>
      <c r="G1687" s="147">
        <v>196</v>
      </c>
      <c r="H1687" s="147">
        <v>334</v>
      </c>
      <c r="I1687" s="59" t="str">
        <f>IFERROR(VLOOKUP(D1687,ITEM!A:B,2,0)&amp;" X"&amp;F1687,"아이템값 없음")</f>
        <v>이별의 모자 X1</v>
      </c>
      <c r="J1687" s="5" t="s">
        <v>266</v>
      </c>
      <c r="K1687" s="147" t="s">
        <v>745</v>
      </c>
    </row>
    <row r="1688" spans="1:11">
      <c r="A1688" s="147">
        <f>100000+B1688*ID규칙_보상_그룹_단위+C1688*ID규칙_요일_단위+COUNTIFS($B$4:B1688,B1688,$C$4:C1688,C1688)</f>
        <v>105014</v>
      </c>
      <c r="B1688" s="65">
        <v>50</v>
      </c>
      <c r="C1688" s="147">
        <v>0</v>
      </c>
      <c r="D1688" s="147">
        <v>106322</v>
      </c>
      <c r="E1688" s="147">
        <f>COUNTIF($B$4:B1688,B1688)</f>
        <v>14</v>
      </c>
      <c r="F1688" s="147">
        <v>1</v>
      </c>
      <c r="G1688" s="147">
        <v>196</v>
      </c>
      <c r="H1688" s="147">
        <v>333</v>
      </c>
      <c r="I1688" s="59" t="str">
        <f>IFERROR(VLOOKUP(D1688,ITEM!A:B,2,0)&amp;" X"&amp;F1688,"아이템값 없음")</f>
        <v>용사의 훈장 X1</v>
      </c>
      <c r="J1688" s="5" t="s">
        <v>266</v>
      </c>
      <c r="K1688" s="147" t="s">
        <v>745</v>
      </c>
    </row>
    <row r="1689" spans="1:11">
      <c r="A1689" s="147">
        <f>100000+B1689*ID규칙_보상_그룹_단위+C1689*ID규칙_요일_단위+COUNTIFS($B$4:B1689,B1689,$C$4:C1689,C1689)</f>
        <v>105015</v>
      </c>
      <c r="B1689" s="65">
        <v>50</v>
      </c>
      <c r="C1689" s="147">
        <v>0</v>
      </c>
      <c r="D1689" s="147">
        <v>107322</v>
      </c>
      <c r="E1689" s="147">
        <f>COUNTIF($B$4:B1689,B1689)</f>
        <v>15</v>
      </c>
      <c r="F1689" s="147">
        <v>1</v>
      </c>
      <c r="G1689" s="147">
        <v>196</v>
      </c>
      <c r="H1689" s="147">
        <v>333</v>
      </c>
      <c r="I1689" s="59" t="str">
        <f>IFERROR(VLOOKUP(D1689,ITEM!A:B,2,0)&amp;" X"&amp;F1689,"아이템값 없음")</f>
        <v>용사의 기대 X1</v>
      </c>
      <c r="J1689" s="5" t="s">
        <v>266</v>
      </c>
      <c r="K1689" s="147" t="s">
        <v>745</v>
      </c>
    </row>
    <row r="1690" spans="1:11">
      <c r="A1690" s="147">
        <f>100000+B1690*ID규칙_보상_그룹_단위+C1690*ID규칙_요일_단위+COUNTIFS($B$4:B1690,B1690,$C$4:C1690,C1690)</f>
        <v>105016</v>
      </c>
      <c r="B1690" s="65">
        <v>50</v>
      </c>
      <c r="C1690" s="147">
        <v>0</v>
      </c>
      <c r="D1690" s="147">
        <v>108322</v>
      </c>
      <c r="E1690" s="147">
        <f>COUNTIF($B$4:B1690,B1690)</f>
        <v>16</v>
      </c>
      <c r="F1690" s="147">
        <v>1</v>
      </c>
      <c r="G1690" s="147">
        <v>196</v>
      </c>
      <c r="H1690" s="147">
        <v>333</v>
      </c>
      <c r="I1690" s="59" t="str">
        <f>IFERROR(VLOOKUP(D1690,ITEM!A:B,2,0)&amp;" X"&amp;F1690,"아이템값 없음")</f>
        <v>용사의 강인함 X1</v>
      </c>
      <c r="J1690" s="5" t="s">
        <v>266</v>
      </c>
      <c r="K1690" s="147" t="s">
        <v>745</v>
      </c>
    </row>
    <row r="1691" spans="1:11">
      <c r="A1691" s="147">
        <f>100000+B1691*ID규칙_보상_그룹_단위+C1691*ID규칙_요일_단위+COUNTIFS($B$4:B1691,B1691,$C$4:C1691,C1691)</f>
        <v>105017</v>
      </c>
      <c r="B1691" s="65">
        <v>50</v>
      </c>
      <c r="C1691" s="147">
        <v>0</v>
      </c>
      <c r="D1691" s="147">
        <v>109322</v>
      </c>
      <c r="E1691" s="147">
        <f>COUNTIF($B$4:B1691,B1691)</f>
        <v>17</v>
      </c>
      <c r="F1691" s="147">
        <v>1</v>
      </c>
      <c r="G1691" s="147">
        <v>196</v>
      </c>
      <c r="H1691" s="147">
        <v>333</v>
      </c>
      <c r="I1691" s="59" t="str">
        <f>IFERROR(VLOOKUP(D1691,ITEM!A:B,2,0)&amp;" X"&amp;F1691,"아이템값 없음")</f>
        <v>용사의 환송 X1</v>
      </c>
      <c r="J1691" s="5" t="s">
        <v>266</v>
      </c>
      <c r="K1691" s="147" t="s">
        <v>745</v>
      </c>
    </row>
    <row r="1692" spans="1:11">
      <c r="A1692" s="147">
        <f>100000+B1692*ID규칙_보상_그룹_단위+C1692*ID규칙_요일_단위+COUNTIFS($B$4:B1692,B1692,$C$4:C1692,C1692)</f>
        <v>105018</v>
      </c>
      <c r="B1692" s="65">
        <v>50</v>
      </c>
      <c r="C1692" s="147">
        <v>0</v>
      </c>
      <c r="D1692" s="147">
        <v>110322</v>
      </c>
      <c r="E1692" s="147">
        <f>COUNTIF($B$4:B1692,B1692)</f>
        <v>18</v>
      </c>
      <c r="F1692" s="147">
        <v>1</v>
      </c>
      <c r="G1692" s="147">
        <v>196</v>
      </c>
      <c r="H1692" s="147">
        <v>333</v>
      </c>
      <c r="I1692" s="59" t="str">
        <f>IFERROR(VLOOKUP(D1692,ITEM!A:B,2,0)&amp;" X"&amp;F1692,"아이템값 없음")</f>
        <v>용사의 모자 X1</v>
      </c>
      <c r="J1692" s="5" t="s">
        <v>266</v>
      </c>
      <c r="K1692" s="147" t="s">
        <v>745</v>
      </c>
    </row>
    <row r="1693" spans="1:11">
      <c r="A1693" s="147">
        <f>100000+B1693*ID규칙_보상_그룹_단위+C1693*ID규칙_요일_단위+COUNTIFS($B$4:B1693,B1693,$C$4:C1693,C1693)</f>
        <v>105019</v>
      </c>
      <c r="B1693" s="65">
        <v>50</v>
      </c>
      <c r="C1693" s="147">
        <v>0</v>
      </c>
      <c r="D1693" s="147">
        <v>106423</v>
      </c>
      <c r="E1693" s="147">
        <f>COUNTIF($B$4:B1693,B1693)</f>
        <v>19</v>
      </c>
      <c r="F1693" s="147">
        <v>1</v>
      </c>
      <c r="G1693" s="147">
        <v>196</v>
      </c>
      <c r="H1693" s="147">
        <v>333</v>
      </c>
      <c r="I1693" s="59" t="str">
        <f>IFERROR(VLOOKUP(D1693,ITEM!A:B,2,0)&amp;" X"&amp;F1693,"아이템값 없음")</f>
        <v>용사의 훈장 X1</v>
      </c>
      <c r="J1693" s="5" t="s">
        <v>266</v>
      </c>
      <c r="K1693" s="147" t="s">
        <v>745</v>
      </c>
    </row>
    <row r="1694" spans="1:11">
      <c r="A1694" s="147">
        <f>100000+B1694*ID규칙_보상_그룹_단위+C1694*ID규칙_요일_단위+COUNTIFS($B$4:B1694,B1694,$C$4:C1694,C1694)</f>
        <v>105020</v>
      </c>
      <c r="B1694" s="65">
        <v>50</v>
      </c>
      <c r="C1694" s="147">
        <v>0</v>
      </c>
      <c r="D1694" s="147">
        <v>107423</v>
      </c>
      <c r="E1694" s="147">
        <f>COUNTIF($B$4:B1694,B1694)</f>
        <v>20</v>
      </c>
      <c r="F1694" s="147">
        <v>1</v>
      </c>
      <c r="G1694" s="147">
        <v>196</v>
      </c>
      <c r="H1694" s="147">
        <v>333</v>
      </c>
      <c r="I1694" s="59" t="str">
        <f>IFERROR(VLOOKUP(D1694,ITEM!A:B,2,0)&amp;" X"&amp;F1694,"아이템값 없음")</f>
        <v>용사의 기대 X1</v>
      </c>
      <c r="J1694" s="5" t="s">
        <v>266</v>
      </c>
      <c r="K1694" s="147" t="s">
        <v>745</v>
      </c>
    </row>
    <row r="1695" spans="1:11">
      <c r="A1695" s="147">
        <f>100000+B1695*ID규칙_보상_그룹_단위+C1695*ID규칙_요일_단위+COUNTIFS($B$4:B1695,B1695,$C$4:C1695,C1695)</f>
        <v>105021</v>
      </c>
      <c r="B1695" s="65">
        <v>50</v>
      </c>
      <c r="C1695" s="147">
        <v>0</v>
      </c>
      <c r="D1695" s="147">
        <v>108423</v>
      </c>
      <c r="E1695" s="147">
        <f>COUNTIF($B$4:B1695,B1695)</f>
        <v>21</v>
      </c>
      <c r="F1695" s="147">
        <v>1</v>
      </c>
      <c r="G1695" s="147">
        <v>196</v>
      </c>
      <c r="H1695" s="147">
        <v>333</v>
      </c>
      <c r="I1695" s="59" t="str">
        <f>IFERROR(VLOOKUP(D1695,ITEM!A:B,2,0)&amp;" X"&amp;F1695,"아이템값 없음")</f>
        <v>용사의 강인함 X1</v>
      </c>
      <c r="J1695" s="5" t="s">
        <v>266</v>
      </c>
      <c r="K1695" s="147" t="s">
        <v>745</v>
      </c>
    </row>
    <row r="1696" spans="1:11">
      <c r="A1696" s="147">
        <f>100000+B1696*ID규칙_보상_그룹_단위+C1696*ID규칙_요일_단위+COUNTIFS($B$4:B1696,B1696,$C$4:C1696,C1696)</f>
        <v>105022</v>
      </c>
      <c r="B1696" s="65">
        <v>50</v>
      </c>
      <c r="C1696" s="147">
        <v>0</v>
      </c>
      <c r="D1696" s="147">
        <v>109423</v>
      </c>
      <c r="E1696" s="147">
        <f>COUNTIF($B$4:B1696,B1696)</f>
        <v>22</v>
      </c>
      <c r="F1696" s="147">
        <v>1</v>
      </c>
      <c r="G1696" s="147">
        <v>196</v>
      </c>
      <c r="H1696" s="147">
        <v>333</v>
      </c>
      <c r="I1696" s="59" t="str">
        <f>IFERROR(VLOOKUP(D1696,ITEM!A:B,2,0)&amp;" X"&amp;F1696,"아이템값 없음")</f>
        <v>용사의 환송 X1</v>
      </c>
      <c r="J1696" s="5" t="s">
        <v>266</v>
      </c>
      <c r="K1696" s="147" t="s">
        <v>745</v>
      </c>
    </row>
    <row r="1697" spans="1:11">
      <c r="A1697" s="147">
        <f>100000+B1697*ID규칙_보상_그룹_단위+C1697*ID규칙_요일_단위+COUNTIFS($B$4:B1697,B1697,$C$4:C1697,C1697)</f>
        <v>105023</v>
      </c>
      <c r="B1697" s="65">
        <v>50</v>
      </c>
      <c r="C1697" s="147">
        <v>0</v>
      </c>
      <c r="D1697" s="147">
        <v>110423</v>
      </c>
      <c r="E1697" s="147">
        <f>COUNTIF($B$4:B1697,B1697)</f>
        <v>23</v>
      </c>
      <c r="F1697" s="147">
        <v>1</v>
      </c>
      <c r="G1697" s="147">
        <v>196</v>
      </c>
      <c r="H1697" s="147">
        <v>333</v>
      </c>
      <c r="I1697" s="59" t="str">
        <f>IFERROR(VLOOKUP(D1697,ITEM!A:B,2,0)&amp;" X"&amp;F1697,"아이템값 없음")</f>
        <v>용사의 모자 X1</v>
      </c>
      <c r="J1697" s="5" t="s">
        <v>266</v>
      </c>
      <c r="K1697" s="147" t="s">
        <v>745</v>
      </c>
    </row>
    <row r="1698" spans="1:11">
      <c r="A1698" s="147">
        <f>100000+B1698*ID규칙_보상_그룹_단위+C1698*ID규칙_요일_단위+COUNTIFS($B$4:B1698,B1698,$C$4:C1698,C1698)</f>
        <v>105024</v>
      </c>
      <c r="B1698" s="65">
        <v>50</v>
      </c>
      <c r="C1698" s="147">
        <v>0</v>
      </c>
      <c r="D1698" s="147">
        <v>106478</v>
      </c>
      <c r="E1698" s="147">
        <f>COUNTIF($B$4:B1698,B1698)</f>
        <v>24</v>
      </c>
      <c r="F1698" s="147">
        <v>1</v>
      </c>
      <c r="G1698" s="147">
        <v>196</v>
      </c>
      <c r="H1698" s="147">
        <v>333</v>
      </c>
      <c r="I1698" s="59" t="str">
        <f>IFERROR(VLOOKUP(D1698,ITEM!A:B,2,0)&amp;" X"&amp;F1698,"아이템값 없음")</f>
        <v>왕의 도시의 탄생 X1</v>
      </c>
      <c r="J1698" s="5" t="s">
        <v>266</v>
      </c>
      <c r="K1698" s="147" t="s">
        <v>745</v>
      </c>
    </row>
    <row r="1699" spans="1:11">
      <c r="A1699" s="147">
        <f>100000+B1699*ID규칙_보상_그룹_단위+C1699*ID규칙_요일_단위+COUNTIFS($B$4:B1699,B1699,$C$4:C1699,C1699)</f>
        <v>105025</v>
      </c>
      <c r="B1699" s="65">
        <v>50</v>
      </c>
      <c r="C1699" s="147">
        <v>0</v>
      </c>
      <c r="D1699" s="147">
        <v>107478</v>
      </c>
      <c r="E1699" s="147">
        <f>COUNTIF($B$4:B1699,B1699)</f>
        <v>25</v>
      </c>
      <c r="F1699" s="147">
        <v>1</v>
      </c>
      <c r="G1699" s="147">
        <v>196</v>
      </c>
      <c r="H1699" s="147">
        <v>333</v>
      </c>
      <c r="I1699" s="59" t="str">
        <f>IFERROR(VLOOKUP(D1699,ITEM!A:B,2,0)&amp;" X"&amp;F1699,"아이템값 없음")</f>
        <v>황금빛 국가의 결말 X1</v>
      </c>
      <c r="J1699" s="5" t="s">
        <v>266</v>
      </c>
      <c r="K1699" s="147" t="s">
        <v>745</v>
      </c>
    </row>
    <row r="1700" spans="1:11">
      <c r="A1700" s="147">
        <f>100000+B1700*ID규칙_보상_그룹_단위+C1700*ID규칙_요일_단위+COUNTIFS($B$4:B1700,B1700,$C$4:C1700,C1700)</f>
        <v>105026</v>
      </c>
      <c r="B1700" s="65">
        <v>50</v>
      </c>
      <c r="C1700" s="147">
        <v>0</v>
      </c>
      <c r="D1700" s="147">
        <v>108478</v>
      </c>
      <c r="E1700" s="147">
        <f>COUNTIF($B$4:B1700,B1700)</f>
        <v>26</v>
      </c>
      <c r="F1700" s="147">
        <v>1</v>
      </c>
      <c r="G1700" s="147">
        <v>196</v>
      </c>
      <c r="H1700" s="147">
        <v>333</v>
      </c>
      <c r="I1700" s="59" t="str">
        <f>IFERROR(VLOOKUP(D1700,ITEM!A:B,2,0)&amp;" X"&amp;F1700,"아이템값 없음")</f>
        <v>길을 잃어버린 시계 X1</v>
      </c>
      <c r="J1700" s="5" t="s">
        <v>266</v>
      </c>
      <c r="K1700" s="147" t="s">
        <v>745</v>
      </c>
    </row>
    <row r="1701" spans="1:11">
      <c r="A1701" s="147">
        <f>100000+B1701*ID규칙_보상_그룹_단위+C1701*ID규칙_요일_단위+COUNTIFS($B$4:B1701,B1701,$C$4:C1701,C1701)</f>
        <v>105027</v>
      </c>
      <c r="B1701" s="65">
        <v>50</v>
      </c>
      <c r="C1701" s="147">
        <v>0</v>
      </c>
      <c r="D1701" s="147">
        <v>109478</v>
      </c>
      <c r="E1701" s="147">
        <f>COUNTIF($B$4:B1701,B1701)</f>
        <v>27</v>
      </c>
      <c r="F1701" s="147">
        <v>1</v>
      </c>
      <c r="G1701" s="147">
        <v>196</v>
      </c>
      <c r="H1701" s="147">
        <v>333</v>
      </c>
      <c r="I1701" s="59" t="str">
        <f>IFERROR(VLOOKUP(D1701,ITEM!A:B,2,0)&amp;" X"&amp;F1701,"아이템값 없음")</f>
        <v>기나긴 꿈의 수호 X1</v>
      </c>
      <c r="J1701" s="5" t="s">
        <v>266</v>
      </c>
      <c r="K1701" s="147" t="s">
        <v>745</v>
      </c>
    </row>
    <row r="1702" spans="1:11">
      <c r="A1702" s="147">
        <f>100000+B1702*ID규칙_보상_그룹_단위+C1702*ID규칙_요일_단위+COUNTIFS($B$4:B1702,B1702,$C$4:C1702,C1702)</f>
        <v>105028</v>
      </c>
      <c r="B1702" s="65">
        <v>50</v>
      </c>
      <c r="C1702" s="147">
        <v>0</v>
      </c>
      <c r="D1702" s="147">
        <v>110486</v>
      </c>
      <c r="E1702" s="147">
        <f>COUNTIF($B$4:B1702,B1702)</f>
        <v>28</v>
      </c>
      <c r="F1702" s="147">
        <v>1</v>
      </c>
      <c r="G1702" s="147">
        <v>196</v>
      </c>
      <c r="H1702" s="147">
        <v>333</v>
      </c>
      <c r="I1702" s="59" t="str">
        <f>IFERROR(VLOOKUP(D1702,ITEM!A:B,2,0)&amp;" X"&amp;F1702,"아이템값 없음")</f>
        <v>사막 왕족의 유산 X1</v>
      </c>
      <c r="J1702" s="5" t="s">
        <v>266</v>
      </c>
      <c r="K1702" s="147" t="s">
        <v>745</v>
      </c>
    </row>
    <row r="1703" spans="1:11">
      <c r="A1703" s="147">
        <f>100000+B1703*ID규칙_보상_그룹_단위+C1703*ID규칙_요일_단위+COUNTIFS($B$4:B1703,B1703,$C$4:C1703,C1703)</f>
        <v>105029</v>
      </c>
      <c r="B1703" s="65">
        <v>50</v>
      </c>
      <c r="C1703" s="147">
        <v>0</v>
      </c>
      <c r="D1703" s="147">
        <v>106480</v>
      </c>
      <c r="E1703" s="147">
        <f>COUNTIF($B$4:B1703,B1703)</f>
        <v>29</v>
      </c>
      <c r="F1703" s="147">
        <v>1</v>
      </c>
      <c r="G1703" s="147">
        <v>196</v>
      </c>
      <c r="H1703" s="147">
        <v>333</v>
      </c>
      <c r="I1703" s="59" t="str">
        <f>IFERROR(VLOOKUP(D1703,ITEM!A:B,2,0)&amp;" X"&amp;F1703,"아이템값 없음")</f>
        <v>월녀의 색채 X1</v>
      </c>
      <c r="J1703" s="5" t="s">
        <v>266</v>
      </c>
      <c r="K1703" s="147" t="s">
        <v>745</v>
      </c>
    </row>
    <row r="1704" spans="1:11">
      <c r="A1704" s="147">
        <f>100000+B1704*ID규칙_보상_그룹_단위+C1704*ID규칙_요일_단위+COUNTIFS($B$4:B1704,B1704,$C$4:C1704,C1704)</f>
        <v>105030</v>
      </c>
      <c r="B1704" s="65">
        <v>50</v>
      </c>
      <c r="C1704" s="147">
        <v>0</v>
      </c>
      <c r="D1704" s="147">
        <v>107480</v>
      </c>
      <c r="E1704" s="147">
        <f>COUNTIF($B$4:B1704,B1704)</f>
        <v>30</v>
      </c>
      <c r="F1704" s="147">
        <v>1</v>
      </c>
      <c r="G1704" s="147">
        <v>196</v>
      </c>
      <c r="H1704" s="147">
        <v>333</v>
      </c>
      <c r="I1704" s="59" t="str">
        <f>IFERROR(VLOOKUP(D1704,ITEM!A:B,2,0)&amp;" X"&amp;F1704,"아이템값 없음")</f>
        <v>시들어버린 연회 X1</v>
      </c>
      <c r="J1704" s="5" t="s">
        <v>266</v>
      </c>
      <c r="K1704" s="147" t="s">
        <v>745</v>
      </c>
    </row>
    <row r="1705" spans="1:11">
      <c r="A1705" s="147">
        <f>100000+B1705*ID규칙_보상_그룹_단위+C1705*ID규칙_요일_단위+COUNTIFS($B$4:B1705,B1705,$C$4:C1705,C1705)</f>
        <v>105031</v>
      </c>
      <c r="B1705" s="65">
        <v>50</v>
      </c>
      <c r="C1705" s="147">
        <v>0</v>
      </c>
      <c r="D1705" s="147">
        <v>108480</v>
      </c>
      <c r="E1705" s="147">
        <f>COUNTIF($B$4:B1705,B1705)</f>
        <v>31</v>
      </c>
      <c r="F1705" s="147">
        <v>1</v>
      </c>
      <c r="G1705" s="147">
        <v>196</v>
      </c>
      <c r="H1705" s="147">
        <v>333</v>
      </c>
      <c r="I1705" s="59" t="str">
        <f>IFERROR(VLOOKUP(D1705,ITEM!A:B,2,0)&amp;" X"&amp;F1705,"아이템값 없음")</f>
        <v>엉겨 붙은 찰나 X1</v>
      </c>
      <c r="J1705" s="5" t="s">
        <v>266</v>
      </c>
      <c r="K1705" s="147" t="s">
        <v>745</v>
      </c>
    </row>
    <row r="1706" spans="1:11">
      <c r="A1706" s="147">
        <f>100000+B1706*ID규칙_보상_그룹_단위+C1706*ID규칙_요일_단위+COUNTIFS($B$4:B1706,B1706,$C$4:C1706,C1706)</f>
        <v>105032</v>
      </c>
      <c r="B1706" s="65">
        <v>50</v>
      </c>
      <c r="C1706" s="147">
        <v>0</v>
      </c>
      <c r="D1706" s="147">
        <v>109480</v>
      </c>
      <c r="E1706" s="147">
        <f>COUNTIF($B$4:B1706,B1706)</f>
        <v>32</v>
      </c>
      <c r="F1706" s="147">
        <v>1</v>
      </c>
      <c r="G1706" s="147">
        <v>196</v>
      </c>
      <c r="H1706" s="147">
        <v>333</v>
      </c>
      <c r="I1706" s="59" t="str">
        <f>IFERROR(VLOOKUP(D1706,ITEM!A:B,2,0)&amp;" X"&amp;F1706,"아이템값 없음")</f>
        <v>비밀을 지키는 요술병 X1</v>
      </c>
      <c r="J1706" s="5" t="s">
        <v>266</v>
      </c>
      <c r="K1706" s="147" t="s">
        <v>745</v>
      </c>
    </row>
    <row r="1707" spans="1:11">
      <c r="A1707" s="147">
        <f>100000+B1707*ID규칙_보상_그룹_단위+C1707*ID규칙_요일_단위+COUNTIFS($B$4:B1707,B1707,$C$4:C1707,C1707)</f>
        <v>105033</v>
      </c>
      <c r="B1707" s="65">
        <v>50</v>
      </c>
      <c r="C1707" s="147">
        <v>0</v>
      </c>
      <c r="D1707" s="147">
        <v>110488</v>
      </c>
      <c r="E1707" s="147">
        <f>COUNTIF($B$4:B1707,B1707)</f>
        <v>33</v>
      </c>
      <c r="F1707" s="147">
        <v>1</v>
      </c>
      <c r="G1707" s="147">
        <v>196</v>
      </c>
      <c r="H1707" s="147">
        <v>333</v>
      </c>
      <c r="I1707" s="59" t="str">
        <f>IFERROR(VLOOKUP(D1707,ITEM!A:B,2,0)&amp;" X"&amp;F1707,"아이템값 없음")</f>
        <v>자수정 화관 X1</v>
      </c>
      <c r="J1707" s="5" t="s">
        <v>266</v>
      </c>
      <c r="K1707" s="147" t="s">
        <v>745</v>
      </c>
    </row>
    <row r="1708" spans="1:11">
      <c r="A1708" s="147">
        <f>100000+B1708*ID규칙_보상_그룹_단위+C1708*ID규칙_요일_단위+COUNTIFS($B$4:B1708,B1708,$C$4:C1708,C1708)</f>
        <v>105101</v>
      </c>
      <c r="B1708" s="65">
        <v>51</v>
      </c>
      <c r="C1708" s="147">
        <v>0</v>
      </c>
      <c r="D1708" s="147">
        <v>103301</v>
      </c>
      <c r="E1708" s="147">
        <f>COUNTIF($B$4:B1708,B1708)</f>
        <v>1</v>
      </c>
      <c r="F1708" s="147">
        <v>100</v>
      </c>
      <c r="G1708" s="147">
        <v>197</v>
      </c>
      <c r="H1708" s="147">
        <v>10000</v>
      </c>
      <c r="I1708" s="59" t="str">
        <f>IFERROR(VLOOKUP(D1708,ITEM!A:B,2,0)&amp;" X"&amp;F1708,"아이템값 없음")</f>
        <v>모라 X100</v>
      </c>
      <c r="J1708" s="5" t="s">
        <v>267</v>
      </c>
      <c r="K1708" s="147" t="s">
        <v>745</v>
      </c>
    </row>
    <row r="1709" spans="1:11">
      <c r="A1709" s="147">
        <f>100000+B1709*ID규칙_보상_그룹_단위+C1709*ID규칙_요일_단위+COUNTIFS($B$4:B1709,B1709,$C$4:C1709,C1709)</f>
        <v>105102</v>
      </c>
      <c r="B1709" s="65">
        <v>51</v>
      </c>
      <c r="C1709" s="147">
        <v>0</v>
      </c>
      <c r="D1709" s="147">
        <v>102301</v>
      </c>
      <c r="E1709" s="147">
        <f>COUNTIF($B$4:B1709,B1709)</f>
        <v>2</v>
      </c>
      <c r="F1709" s="147">
        <v>3025</v>
      </c>
      <c r="G1709" s="147">
        <v>198</v>
      </c>
      <c r="H1709" s="147">
        <v>10000</v>
      </c>
      <c r="I1709" s="59" t="str">
        <f>IFERROR(VLOOKUP(D1709,ITEM!A:B,2,0)&amp;" X"&amp;F1709,"아이템값 없음")</f>
        <v>모험 경력 X3025</v>
      </c>
      <c r="J1709" s="5" t="s">
        <v>267</v>
      </c>
      <c r="K1709" s="147" t="s">
        <v>745</v>
      </c>
    </row>
    <row r="1710" spans="1:11">
      <c r="A1710" s="147">
        <f>100000+B1710*ID규칙_보상_그룹_단위+C1710*ID규칙_요일_단위+COUNTIFS($B$4:B1710,B1710,$C$4:C1710,C1710)</f>
        <v>105103</v>
      </c>
      <c r="B1710" s="65">
        <v>51</v>
      </c>
      <c r="C1710" s="147">
        <v>0</v>
      </c>
      <c r="D1710" s="147">
        <v>105301</v>
      </c>
      <c r="E1710" s="147">
        <f>COUNTIF($B$4:B1710,B1710)</f>
        <v>3</v>
      </c>
      <c r="F1710" s="147">
        <v>20</v>
      </c>
      <c r="G1710" s="147">
        <v>199</v>
      </c>
      <c r="H1710" s="147">
        <v>10000</v>
      </c>
      <c r="I1710" s="59" t="str">
        <f>IFERROR(VLOOKUP(D1710,ITEM!A:B,2,0)&amp;" X"&amp;F1710,"아이템값 없음")</f>
        <v>호감도 경험치 X20</v>
      </c>
      <c r="J1710" s="5" t="s">
        <v>267</v>
      </c>
      <c r="K1710" s="147" t="s">
        <v>745</v>
      </c>
    </row>
    <row r="1711" spans="1:11">
      <c r="A1711" s="147">
        <f>100000+B1711*ID규칙_보상_그룹_단위+C1711*ID규칙_요일_단위+COUNTIFS($B$4:B1711,B1711,$C$4:C1711,C1711)</f>
        <v>105104</v>
      </c>
      <c r="B1711" s="65">
        <v>51</v>
      </c>
      <c r="C1711" s="147">
        <v>0</v>
      </c>
      <c r="D1711" s="147">
        <v>106310</v>
      </c>
      <c r="E1711" s="147">
        <f>COUNTIF($B$4:B1711,B1711)</f>
        <v>4</v>
      </c>
      <c r="F1711" s="147">
        <v>1</v>
      </c>
      <c r="G1711" s="147">
        <v>200</v>
      </c>
      <c r="H1711" s="147">
        <v>334</v>
      </c>
      <c r="I1711" s="59" t="str">
        <f>IFERROR(VLOOKUP(D1711,ITEM!A:B,2,0)&amp;" X"&amp;F1711,"아이템값 없음")</f>
        <v>옛 벗의 마음 X1</v>
      </c>
      <c r="J1711" s="5" t="s">
        <v>267</v>
      </c>
      <c r="K1711" s="147" t="s">
        <v>745</v>
      </c>
    </row>
    <row r="1712" spans="1:11">
      <c r="A1712" s="147">
        <f>100000+B1712*ID규칙_보상_그룹_단위+C1712*ID규칙_요일_단위+COUNTIFS($B$4:B1712,B1712,$C$4:C1712,C1712)</f>
        <v>105105</v>
      </c>
      <c r="B1712" s="65">
        <v>51</v>
      </c>
      <c r="C1712" s="147">
        <v>0</v>
      </c>
      <c r="D1712" s="147">
        <v>107310</v>
      </c>
      <c r="E1712" s="147">
        <f>COUNTIF($B$4:B1712,B1712)</f>
        <v>5</v>
      </c>
      <c r="F1712" s="147">
        <v>1</v>
      </c>
      <c r="G1712" s="147">
        <v>200</v>
      </c>
      <c r="H1712" s="147">
        <v>334</v>
      </c>
      <c r="I1712" s="59" t="str">
        <f>IFERROR(VLOOKUP(D1712,ITEM!A:B,2,0)&amp;" X"&amp;F1712,"아이템값 없음")</f>
        <v>귀향의 깃털 X1</v>
      </c>
      <c r="J1712" s="5" t="s">
        <v>267</v>
      </c>
      <c r="K1712" s="147" t="s">
        <v>745</v>
      </c>
    </row>
    <row r="1713" spans="1:11">
      <c r="A1713" s="147">
        <f>100000+B1713*ID규칙_보상_그룹_단위+C1713*ID규칙_요일_단위+COUNTIFS($B$4:B1713,B1713,$C$4:C1713,C1713)</f>
        <v>105106</v>
      </c>
      <c r="B1713" s="65">
        <v>51</v>
      </c>
      <c r="C1713" s="147">
        <v>0</v>
      </c>
      <c r="D1713" s="147">
        <v>108310</v>
      </c>
      <c r="E1713" s="147">
        <f>COUNTIF($B$4:B1713,B1713)</f>
        <v>6</v>
      </c>
      <c r="F1713" s="147">
        <v>1</v>
      </c>
      <c r="G1713" s="147">
        <v>200</v>
      </c>
      <c r="H1713" s="147">
        <v>334</v>
      </c>
      <c r="I1713" s="59" t="str">
        <f>IFERROR(VLOOKUP(D1713,ITEM!A:B,2,0)&amp;" X"&amp;F1713,"아이템값 없음")</f>
        <v>빛을 좇는 돌 X1</v>
      </c>
      <c r="J1713" s="5" t="s">
        <v>267</v>
      </c>
      <c r="K1713" s="147" t="s">
        <v>745</v>
      </c>
    </row>
    <row r="1714" spans="1:11">
      <c r="A1714" s="147">
        <f>100000+B1714*ID규칙_보상_그룹_단위+C1714*ID규칙_요일_단위+COUNTIFS($B$4:B1714,B1714,$C$4:C1714,C1714)</f>
        <v>105107</v>
      </c>
      <c r="B1714" s="65">
        <v>51</v>
      </c>
      <c r="C1714" s="147">
        <v>0</v>
      </c>
      <c r="D1714" s="147">
        <v>109310</v>
      </c>
      <c r="E1714" s="147">
        <f>COUNTIF($B$4:B1714,B1714)</f>
        <v>7</v>
      </c>
      <c r="F1714" s="147">
        <v>1</v>
      </c>
      <c r="G1714" s="147">
        <v>200</v>
      </c>
      <c r="H1714" s="147">
        <v>334</v>
      </c>
      <c r="I1714" s="59" t="str">
        <f>IFERROR(VLOOKUP(D1714,ITEM!A:B,2,0)&amp;" X"&amp;F1714,"아이템값 없음")</f>
        <v>이국의 술잔 X1</v>
      </c>
      <c r="J1714" s="5" t="s">
        <v>267</v>
      </c>
      <c r="K1714" s="147" t="s">
        <v>745</v>
      </c>
    </row>
    <row r="1715" spans="1:11">
      <c r="A1715" s="147">
        <f>100000+B1715*ID규칙_보상_그룹_단위+C1715*ID규칙_요일_단위+COUNTIFS($B$4:B1715,B1715,$C$4:C1715,C1715)</f>
        <v>105108</v>
      </c>
      <c r="B1715" s="65">
        <v>51</v>
      </c>
      <c r="C1715" s="147">
        <v>0</v>
      </c>
      <c r="D1715" s="147">
        <v>110310</v>
      </c>
      <c r="E1715" s="147">
        <f>COUNTIF($B$4:B1715,B1715)</f>
        <v>8</v>
      </c>
      <c r="F1715" s="147">
        <v>1</v>
      </c>
      <c r="G1715" s="147">
        <v>200</v>
      </c>
      <c r="H1715" s="147">
        <v>334</v>
      </c>
      <c r="I1715" s="59" t="str">
        <f>IFERROR(VLOOKUP(D1715,ITEM!A:B,2,0)&amp;" X"&amp;F1715,"아이템값 없음")</f>
        <v>이별의 모자 X1</v>
      </c>
      <c r="J1715" s="5" t="s">
        <v>267</v>
      </c>
      <c r="K1715" s="147" t="s">
        <v>745</v>
      </c>
    </row>
    <row r="1716" spans="1:11">
      <c r="A1716" s="147">
        <f>100000+B1716*ID규칙_보상_그룹_단위+C1716*ID규칙_요일_단위+COUNTIFS($B$4:B1716,B1716,$C$4:C1716,C1716)</f>
        <v>105109</v>
      </c>
      <c r="B1716" s="65">
        <v>51</v>
      </c>
      <c r="C1716" s="147">
        <v>0</v>
      </c>
      <c r="D1716" s="147">
        <v>106411</v>
      </c>
      <c r="E1716" s="147">
        <f>COUNTIF($B$4:B1716,B1716)</f>
        <v>9</v>
      </c>
      <c r="F1716" s="147">
        <v>1</v>
      </c>
      <c r="G1716" s="147">
        <v>200</v>
      </c>
      <c r="H1716" s="147">
        <v>334</v>
      </c>
      <c r="I1716" s="59" t="str">
        <f>IFERROR(VLOOKUP(D1716,ITEM!A:B,2,0)&amp;" X"&amp;F1716,"아이템값 없음")</f>
        <v>옛 벗의 마음 X1</v>
      </c>
      <c r="J1716" s="5" t="s">
        <v>267</v>
      </c>
      <c r="K1716" s="147" t="s">
        <v>745</v>
      </c>
    </row>
    <row r="1717" spans="1:11">
      <c r="A1717" s="147">
        <f>100000+B1717*ID규칙_보상_그룹_단위+C1717*ID규칙_요일_단위+COUNTIFS($B$4:B1717,B1717,$C$4:C1717,C1717)</f>
        <v>105110</v>
      </c>
      <c r="B1717" s="65">
        <v>51</v>
      </c>
      <c r="C1717" s="147">
        <v>0</v>
      </c>
      <c r="D1717" s="147">
        <v>107411</v>
      </c>
      <c r="E1717" s="147">
        <f>COUNTIF($B$4:B1717,B1717)</f>
        <v>10</v>
      </c>
      <c r="F1717" s="147">
        <v>1</v>
      </c>
      <c r="G1717" s="147">
        <v>200</v>
      </c>
      <c r="H1717" s="147">
        <v>334</v>
      </c>
      <c r="I1717" s="59" t="str">
        <f>IFERROR(VLOOKUP(D1717,ITEM!A:B,2,0)&amp;" X"&amp;F1717,"아이템값 없음")</f>
        <v>귀향의 깃털 X1</v>
      </c>
      <c r="J1717" s="5" t="s">
        <v>267</v>
      </c>
      <c r="K1717" s="147" t="s">
        <v>745</v>
      </c>
    </row>
    <row r="1718" spans="1:11">
      <c r="A1718" s="147">
        <f>100000+B1718*ID규칙_보상_그룹_단위+C1718*ID규칙_요일_단위+COUNTIFS($B$4:B1718,B1718,$C$4:C1718,C1718)</f>
        <v>105111</v>
      </c>
      <c r="B1718" s="65">
        <v>51</v>
      </c>
      <c r="C1718" s="147">
        <v>0</v>
      </c>
      <c r="D1718" s="147">
        <v>108411</v>
      </c>
      <c r="E1718" s="147">
        <f>COUNTIF($B$4:B1718,B1718)</f>
        <v>11</v>
      </c>
      <c r="F1718" s="147">
        <v>1</v>
      </c>
      <c r="G1718" s="147">
        <v>200</v>
      </c>
      <c r="H1718" s="147">
        <v>334</v>
      </c>
      <c r="I1718" s="59" t="str">
        <f>IFERROR(VLOOKUP(D1718,ITEM!A:B,2,0)&amp;" X"&amp;F1718,"아이템값 없음")</f>
        <v>빛을 좇는 돌 X1</v>
      </c>
      <c r="J1718" s="5" t="s">
        <v>267</v>
      </c>
      <c r="K1718" s="147" t="s">
        <v>745</v>
      </c>
    </row>
    <row r="1719" spans="1:11">
      <c r="A1719" s="147">
        <f>100000+B1719*ID규칙_보상_그룹_단위+C1719*ID규칙_요일_단위+COUNTIFS($B$4:B1719,B1719,$C$4:C1719,C1719)</f>
        <v>105112</v>
      </c>
      <c r="B1719" s="65">
        <v>51</v>
      </c>
      <c r="C1719" s="147">
        <v>0</v>
      </c>
      <c r="D1719" s="147">
        <v>109411</v>
      </c>
      <c r="E1719" s="147">
        <f>COUNTIF($B$4:B1719,B1719)</f>
        <v>12</v>
      </c>
      <c r="F1719" s="147">
        <v>1</v>
      </c>
      <c r="G1719" s="147">
        <v>200</v>
      </c>
      <c r="H1719" s="147">
        <v>334</v>
      </c>
      <c r="I1719" s="59" t="str">
        <f>IFERROR(VLOOKUP(D1719,ITEM!A:B,2,0)&amp;" X"&amp;F1719,"아이템값 없음")</f>
        <v>이국의 술잔 X1</v>
      </c>
      <c r="J1719" s="5" t="s">
        <v>267</v>
      </c>
      <c r="K1719" s="147" t="s">
        <v>745</v>
      </c>
    </row>
    <row r="1720" spans="1:11">
      <c r="A1720" s="147">
        <f>100000+B1720*ID규칙_보상_그룹_단위+C1720*ID규칙_요일_단위+COUNTIFS($B$4:B1720,B1720,$C$4:C1720,C1720)</f>
        <v>105113</v>
      </c>
      <c r="B1720" s="65">
        <v>51</v>
      </c>
      <c r="C1720" s="147">
        <v>0</v>
      </c>
      <c r="D1720" s="147">
        <v>110411</v>
      </c>
      <c r="E1720" s="147">
        <f>COUNTIF($B$4:B1720,B1720)</f>
        <v>13</v>
      </c>
      <c r="F1720" s="147">
        <v>1</v>
      </c>
      <c r="G1720" s="147">
        <v>200</v>
      </c>
      <c r="H1720" s="147">
        <v>334</v>
      </c>
      <c r="I1720" s="59" t="str">
        <f>IFERROR(VLOOKUP(D1720,ITEM!A:B,2,0)&amp;" X"&amp;F1720,"아이템값 없음")</f>
        <v>이별의 모자 X1</v>
      </c>
      <c r="J1720" s="5" t="s">
        <v>267</v>
      </c>
      <c r="K1720" s="147" t="s">
        <v>745</v>
      </c>
    </row>
    <row r="1721" spans="1:11">
      <c r="A1721" s="147">
        <f>100000+B1721*ID규칙_보상_그룹_단위+C1721*ID규칙_요일_단위+COUNTIFS($B$4:B1721,B1721,$C$4:C1721,C1721)</f>
        <v>105114</v>
      </c>
      <c r="B1721" s="65">
        <v>51</v>
      </c>
      <c r="C1721" s="147">
        <v>0</v>
      </c>
      <c r="D1721" s="147">
        <v>106322</v>
      </c>
      <c r="E1721" s="147">
        <f>COUNTIF($B$4:B1721,B1721)</f>
        <v>14</v>
      </c>
      <c r="F1721" s="147">
        <v>1</v>
      </c>
      <c r="G1721" s="147">
        <v>200</v>
      </c>
      <c r="H1721" s="147">
        <v>333</v>
      </c>
      <c r="I1721" s="59" t="str">
        <f>IFERROR(VLOOKUP(D1721,ITEM!A:B,2,0)&amp;" X"&amp;F1721,"아이템값 없음")</f>
        <v>용사의 훈장 X1</v>
      </c>
      <c r="J1721" s="5" t="s">
        <v>267</v>
      </c>
      <c r="K1721" s="147" t="s">
        <v>745</v>
      </c>
    </row>
    <row r="1722" spans="1:11">
      <c r="A1722" s="147">
        <f>100000+B1722*ID규칙_보상_그룹_단위+C1722*ID규칙_요일_단위+COUNTIFS($B$4:B1722,B1722,$C$4:C1722,C1722)</f>
        <v>105115</v>
      </c>
      <c r="B1722" s="65">
        <v>51</v>
      </c>
      <c r="C1722" s="147">
        <v>0</v>
      </c>
      <c r="D1722" s="147">
        <v>107322</v>
      </c>
      <c r="E1722" s="147">
        <f>COUNTIF($B$4:B1722,B1722)</f>
        <v>15</v>
      </c>
      <c r="F1722" s="147">
        <v>1</v>
      </c>
      <c r="G1722" s="147">
        <v>200</v>
      </c>
      <c r="H1722" s="147">
        <v>333</v>
      </c>
      <c r="I1722" s="59" t="str">
        <f>IFERROR(VLOOKUP(D1722,ITEM!A:B,2,0)&amp;" X"&amp;F1722,"아이템값 없음")</f>
        <v>용사의 기대 X1</v>
      </c>
      <c r="J1722" s="5" t="s">
        <v>267</v>
      </c>
      <c r="K1722" s="147" t="s">
        <v>745</v>
      </c>
    </row>
    <row r="1723" spans="1:11">
      <c r="A1723" s="147">
        <f>100000+B1723*ID규칙_보상_그룹_단위+C1723*ID규칙_요일_단위+COUNTIFS($B$4:B1723,B1723,$C$4:C1723,C1723)</f>
        <v>105116</v>
      </c>
      <c r="B1723" s="65">
        <v>51</v>
      </c>
      <c r="C1723" s="147">
        <v>0</v>
      </c>
      <c r="D1723" s="147">
        <v>108322</v>
      </c>
      <c r="E1723" s="147">
        <f>COUNTIF($B$4:B1723,B1723)</f>
        <v>16</v>
      </c>
      <c r="F1723" s="147">
        <v>1</v>
      </c>
      <c r="G1723" s="147">
        <v>200</v>
      </c>
      <c r="H1723" s="147">
        <v>333</v>
      </c>
      <c r="I1723" s="59" t="str">
        <f>IFERROR(VLOOKUP(D1723,ITEM!A:B,2,0)&amp;" X"&amp;F1723,"아이템값 없음")</f>
        <v>용사의 강인함 X1</v>
      </c>
      <c r="J1723" s="5" t="s">
        <v>267</v>
      </c>
      <c r="K1723" s="147" t="s">
        <v>745</v>
      </c>
    </row>
    <row r="1724" spans="1:11">
      <c r="A1724" s="147">
        <f>100000+B1724*ID규칙_보상_그룹_단위+C1724*ID규칙_요일_단위+COUNTIFS($B$4:B1724,B1724,$C$4:C1724,C1724)</f>
        <v>105117</v>
      </c>
      <c r="B1724" s="65">
        <v>51</v>
      </c>
      <c r="C1724" s="147">
        <v>0</v>
      </c>
      <c r="D1724" s="147">
        <v>109322</v>
      </c>
      <c r="E1724" s="147">
        <f>COUNTIF($B$4:B1724,B1724)</f>
        <v>17</v>
      </c>
      <c r="F1724" s="147">
        <v>1</v>
      </c>
      <c r="G1724" s="147">
        <v>200</v>
      </c>
      <c r="H1724" s="147">
        <v>333</v>
      </c>
      <c r="I1724" s="59" t="str">
        <f>IFERROR(VLOOKUP(D1724,ITEM!A:B,2,0)&amp;" X"&amp;F1724,"아이템값 없음")</f>
        <v>용사의 환송 X1</v>
      </c>
      <c r="J1724" s="5" t="s">
        <v>267</v>
      </c>
      <c r="K1724" s="147" t="s">
        <v>745</v>
      </c>
    </row>
    <row r="1725" spans="1:11">
      <c r="A1725" s="147">
        <f>100000+B1725*ID규칙_보상_그룹_단위+C1725*ID규칙_요일_단위+COUNTIFS($B$4:B1725,B1725,$C$4:C1725,C1725)</f>
        <v>105118</v>
      </c>
      <c r="B1725" s="65">
        <v>51</v>
      </c>
      <c r="C1725" s="147">
        <v>0</v>
      </c>
      <c r="D1725" s="147">
        <v>110322</v>
      </c>
      <c r="E1725" s="147">
        <f>COUNTIF($B$4:B1725,B1725)</f>
        <v>18</v>
      </c>
      <c r="F1725" s="147">
        <v>1</v>
      </c>
      <c r="G1725" s="147">
        <v>200</v>
      </c>
      <c r="H1725" s="147">
        <v>333</v>
      </c>
      <c r="I1725" s="59" t="str">
        <f>IFERROR(VLOOKUP(D1725,ITEM!A:B,2,0)&amp;" X"&amp;F1725,"아이템값 없음")</f>
        <v>용사의 모자 X1</v>
      </c>
      <c r="J1725" s="5" t="s">
        <v>267</v>
      </c>
      <c r="K1725" s="147" t="s">
        <v>745</v>
      </c>
    </row>
    <row r="1726" spans="1:11">
      <c r="A1726" s="147">
        <f>100000+B1726*ID규칙_보상_그룹_단위+C1726*ID규칙_요일_단위+COUNTIFS($B$4:B1726,B1726,$C$4:C1726,C1726)</f>
        <v>105119</v>
      </c>
      <c r="B1726" s="65">
        <v>51</v>
      </c>
      <c r="C1726" s="147">
        <v>0</v>
      </c>
      <c r="D1726" s="147">
        <v>106423</v>
      </c>
      <c r="E1726" s="147">
        <f>COUNTIF($B$4:B1726,B1726)</f>
        <v>19</v>
      </c>
      <c r="F1726" s="147">
        <v>1</v>
      </c>
      <c r="G1726" s="147">
        <v>200</v>
      </c>
      <c r="H1726" s="147">
        <v>333</v>
      </c>
      <c r="I1726" s="59" t="str">
        <f>IFERROR(VLOOKUP(D1726,ITEM!A:B,2,0)&amp;" X"&amp;F1726,"아이템값 없음")</f>
        <v>용사의 훈장 X1</v>
      </c>
      <c r="J1726" s="5" t="s">
        <v>267</v>
      </c>
      <c r="K1726" s="147" t="s">
        <v>745</v>
      </c>
    </row>
    <row r="1727" spans="1:11">
      <c r="A1727" s="147">
        <f>100000+B1727*ID규칙_보상_그룹_단위+C1727*ID규칙_요일_단위+COUNTIFS($B$4:B1727,B1727,$C$4:C1727,C1727)</f>
        <v>105120</v>
      </c>
      <c r="B1727" s="65">
        <v>51</v>
      </c>
      <c r="C1727" s="147">
        <v>0</v>
      </c>
      <c r="D1727" s="147">
        <v>107423</v>
      </c>
      <c r="E1727" s="147">
        <f>COUNTIF($B$4:B1727,B1727)</f>
        <v>20</v>
      </c>
      <c r="F1727" s="147">
        <v>1</v>
      </c>
      <c r="G1727" s="147">
        <v>200</v>
      </c>
      <c r="H1727" s="147">
        <v>333</v>
      </c>
      <c r="I1727" s="59" t="str">
        <f>IFERROR(VLOOKUP(D1727,ITEM!A:B,2,0)&amp;" X"&amp;F1727,"아이템값 없음")</f>
        <v>용사의 기대 X1</v>
      </c>
      <c r="J1727" s="5" t="s">
        <v>267</v>
      </c>
      <c r="K1727" s="147" t="s">
        <v>745</v>
      </c>
    </row>
    <row r="1728" spans="1:11">
      <c r="A1728" s="147">
        <f>100000+B1728*ID규칙_보상_그룹_단위+C1728*ID규칙_요일_단위+COUNTIFS($B$4:B1728,B1728,$C$4:C1728,C1728)</f>
        <v>105121</v>
      </c>
      <c r="B1728" s="65">
        <v>51</v>
      </c>
      <c r="C1728" s="147">
        <v>0</v>
      </c>
      <c r="D1728" s="147">
        <v>108423</v>
      </c>
      <c r="E1728" s="147">
        <f>COUNTIF($B$4:B1728,B1728)</f>
        <v>21</v>
      </c>
      <c r="F1728" s="147">
        <v>1</v>
      </c>
      <c r="G1728" s="147">
        <v>200</v>
      </c>
      <c r="H1728" s="147">
        <v>333</v>
      </c>
      <c r="I1728" s="59" t="str">
        <f>IFERROR(VLOOKUP(D1728,ITEM!A:B,2,0)&amp;" X"&amp;F1728,"아이템값 없음")</f>
        <v>용사의 강인함 X1</v>
      </c>
      <c r="J1728" s="5" t="s">
        <v>267</v>
      </c>
      <c r="K1728" s="147" t="s">
        <v>745</v>
      </c>
    </row>
    <row r="1729" spans="1:11">
      <c r="A1729" s="147">
        <f>100000+B1729*ID규칙_보상_그룹_단위+C1729*ID규칙_요일_단위+COUNTIFS($B$4:B1729,B1729,$C$4:C1729,C1729)</f>
        <v>105122</v>
      </c>
      <c r="B1729" s="65">
        <v>51</v>
      </c>
      <c r="C1729" s="147">
        <v>0</v>
      </c>
      <c r="D1729" s="147">
        <v>109423</v>
      </c>
      <c r="E1729" s="147">
        <f>COUNTIF($B$4:B1729,B1729)</f>
        <v>22</v>
      </c>
      <c r="F1729" s="147">
        <v>1</v>
      </c>
      <c r="G1729" s="147">
        <v>200</v>
      </c>
      <c r="H1729" s="147">
        <v>333</v>
      </c>
      <c r="I1729" s="59" t="str">
        <f>IFERROR(VLOOKUP(D1729,ITEM!A:B,2,0)&amp;" X"&amp;F1729,"아이템값 없음")</f>
        <v>용사의 환송 X1</v>
      </c>
      <c r="J1729" s="5" t="s">
        <v>267</v>
      </c>
      <c r="K1729" s="147" t="s">
        <v>745</v>
      </c>
    </row>
    <row r="1730" spans="1:11">
      <c r="A1730" s="147">
        <f>100000+B1730*ID규칙_보상_그룹_단위+C1730*ID규칙_요일_단위+COUNTIFS($B$4:B1730,B1730,$C$4:C1730,C1730)</f>
        <v>105123</v>
      </c>
      <c r="B1730" s="65">
        <v>51</v>
      </c>
      <c r="C1730" s="147">
        <v>0</v>
      </c>
      <c r="D1730" s="147">
        <v>110423</v>
      </c>
      <c r="E1730" s="147">
        <f>COUNTIF($B$4:B1730,B1730)</f>
        <v>23</v>
      </c>
      <c r="F1730" s="147">
        <v>1</v>
      </c>
      <c r="G1730" s="147">
        <v>200</v>
      </c>
      <c r="H1730" s="147">
        <v>333</v>
      </c>
      <c r="I1730" s="59" t="str">
        <f>IFERROR(VLOOKUP(D1730,ITEM!A:B,2,0)&amp;" X"&amp;F1730,"아이템값 없음")</f>
        <v>용사의 모자 X1</v>
      </c>
      <c r="J1730" s="5" t="s">
        <v>267</v>
      </c>
      <c r="K1730" s="147" t="s">
        <v>745</v>
      </c>
    </row>
    <row r="1731" spans="1:11">
      <c r="A1731" s="147">
        <f>100000+B1731*ID규칙_보상_그룹_단위+C1731*ID규칙_요일_단위+COUNTIFS($B$4:B1731,B1731,$C$4:C1731,C1731)</f>
        <v>105124</v>
      </c>
      <c r="B1731" s="65">
        <v>51</v>
      </c>
      <c r="C1731" s="147">
        <v>0</v>
      </c>
      <c r="D1731" s="147">
        <v>106478</v>
      </c>
      <c r="E1731" s="147">
        <f>COUNTIF($B$4:B1731,B1731)</f>
        <v>24</v>
      </c>
      <c r="F1731" s="147">
        <v>1</v>
      </c>
      <c r="G1731" s="147">
        <v>200</v>
      </c>
      <c r="H1731" s="147">
        <v>333</v>
      </c>
      <c r="I1731" s="59" t="str">
        <f>IFERROR(VLOOKUP(D1731,ITEM!A:B,2,0)&amp;" X"&amp;F1731,"아이템값 없음")</f>
        <v>왕의 도시의 탄생 X1</v>
      </c>
      <c r="J1731" s="5" t="s">
        <v>267</v>
      </c>
      <c r="K1731" s="147" t="s">
        <v>745</v>
      </c>
    </row>
    <row r="1732" spans="1:11">
      <c r="A1732" s="147">
        <f>100000+B1732*ID규칙_보상_그룹_단위+C1732*ID규칙_요일_단위+COUNTIFS($B$4:B1732,B1732,$C$4:C1732,C1732)</f>
        <v>105125</v>
      </c>
      <c r="B1732" s="65">
        <v>51</v>
      </c>
      <c r="C1732" s="147">
        <v>0</v>
      </c>
      <c r="D1732" s="147">
        <v>107478</v>
      </c>
      <c r="E1732" s="147">
        <f>COUNTIF($B$4:B1732,B1732)</f>
        <v>25</v>
      </c>
      <c r="F1732" s="147">
        <v>1</v>
      </c>
      <c r="G1732" s="147">
        <v>200</v>
      </c>
      <c r="H1732" s="147">
        <v>333</v>
      </c>
      <c r="I1732" s="59" t="str">
        <f>IFERROR(VLOOKUP(D1732,ITEM!A:B,2,0)&amp;" X"&amp;F1732,"아이템값 없음")</f>
        <v>황금빛 국가의 결말 X1</v>
      </c>
      <c r="J1732" s="5" t="s">
        <v>267</v>
      </c>
      <c r="K1732" s="147" t="s">
        <v>745</v>
      </c>
    </row>
    <row r="1733" spans="1:11">
      <c r="A1733" s="147">
        <f>100000+B1733*ID규칙_보상_그룹_단위+C1733*ID규칙_요일_단위+COUNTIFS($B$4:B1733,B1733,$C$4:C1733,C1733)</f>
        <v>105126</v>
      </c>
      <c r="B1733" s="65">
        <v>51</v>
      </c>
      <c r="C1733" s="147">
        <v>0</v>
      </c>
      <c r="D1733" s="147">
        <v>108478</v>
      </c>
      <c r="E1733" s="147">
        <f>COUNTIF($B$4:B1733,B1733)</f>
        <v>26</v>
      </c>
      <c r="F1733" s="147">
        <v>1</v>
      </c>
      <c r="G1733" s="147">
        <v>200</v>
      </c>
      <c r="H1733" s="147">
        <v>333</v>
      </c>
      <c r="I1733" s="59" t="str">
        <f>IFERROR(VLOOKUP(D1733,ITEM!A:B,2,0)&amp;" X"&amp;F1733,"아이템값 없음")</f>
        <v>길을 잃어버린 시계 X1</v>
      </c>
      <c r="J1733" s="5" t="s">
        <v>267</v>
      </c>
      <c r="K1733" s="147" t="s">
        <v>745</v>
      </c>
    </row>
    <row r="1734" spans="1:11">
      <c r="A1734" s="147">
        <f>100000+B1734*ID규칙_보상_그룹_단위+C1734*ID규칙_요일_단위+COUNTIFS($B$4:B1734,B1734,$C$4:C1734,C1734)</f>
        <v>105127</v>
      </c>
      <c r="B1734" s="65">
        <v>51</v>
      </c>
      <c r="C1734" s="147">
        <v>0</v>
      </c>
      <c r="D1734" s="147">
        <v>109478</v>
      </c>
      <c r="E1734" s="147">
        <f>COUNTIF($B$4:B1734,B1734)</f>
        <v>27</v>
      </c>
      <c r="F1734" s="147">
        <v>1</v>
      </c>
      <c r="G1734" s="147">
        <v>200</v>
      </c>
      <c r="H1734" s="147">
        <v>333</v>
      </c>
      <c r="I1734" s="59" t="str">
        <f>IFERROR(VLOOKUP(D1734,ITEM!A:B,2,0)&amp;" X"&amp;F1734,"아이템값 없음")</f>
        <v>기나긴 꿈의 수호 X1</v>
      </c>
      <c r="J1734" s="5" t="s">
        <v>267</v>
      </c>
      <c r="K1734" s="147" t="s">
        <v>745</v>
      </c>
    </row>
    <row r="1735" spans="1:11">
      <c r="A1735" s="147">
        <f>100000+B1735*ID규칙_보상_그룹_단위+C1735*ID규칙_요일_단위+COUNTIFS($B$4:B1735,B1735,$C$4:C1735,C1735)</f>
        <v>105128</v>
      </c>
      <c r="B1735" s="65">
        <v>51</v>
      </c>
      <c r="C1735" s="147">
        <v>0</v>
      </c>
      <c r="D1735" s="147">
        <v>110486</v>
      </c>
      <c r="E1735" s="147">
        <f>COUNTIF($B$4:B1735,B1735)</f>
        <v>28</v>
      </c>
      <c r="F1735" s="147">
        <v>1</v>
      </c>
      <c r="G1735" s="147">
        <v>200</v>
      </c>
      <c r="H1735" s="147">
        <v>333</v>
      </c>
      <c r="I1735" s="59" t="str">
        <f>IFERROR(VLOOKUP(D1735,ITEM!A:B,2,0)&amp;" X"&amp;F1735,"아이템값 없음")</f>
        <v>사막 왕족의 유산 X1</v>
      </c>
      <c r="J1735" s="5" t="s">
        <v>267</v>
      </c>
      <c r="K1735" s="147" t="s">
        <v>745</v>
      </c>
    </row>
    <row r="1736" spans="1:11">
      <c r="A1736" s="147">
        <f>100000+B1736*ID규칙_보상_그룹_단위+C1736*ID규칙_요일_단위+COUNTIFS($B$4:B1736,B1736,$C$4:C1736,C1736)</f>
        <v>105129</v>
      </c>
      <c r="B1736" s="65">
        <v>51</v>
      </c>
      <c r="C1736" s="147">
        <v>0</v>
      </c>
      <c r="D1736" s="147">
        <v>106480</v>
      </c>
      <c r="E1736" s="147">
        <f>COUNTIF($B$4:B1736,B1736)</f>
        <v>29</v>
      </c>
      <c r="F1736" s="147">
        <v>1</v>
      </c>
      <c r="G1736" s="147">
        <v>200</v>
      </c>
      <c r="H1736" s="147">
        <v>333</v>
      </c>
      <c r="I1736" s="59" t="str">
        <f>IFERROR(VLOOKUP(D1736,ITEM!A:B,2,0)&amp;" X"&amp;F1736,"아이템값 없음")</f>
        <v>월녀의 색채 X1</v>
      </c>
      <c r="J1736" s="5" t="s">
        <v>267</v>
      </c>
      <c r="K1736" s="147" t="s">
        <v>745</v>
      </c>
    </row>
    <row r="1737" spans="1:11">
      <c r="A1737" s="147">
        <f>100000+B1737*ID규칙_보상_그룹_단위+C1737*ID규칙_요일_단위+COUNTIFS($B$4:B1737,B1737,$C$4:C1737,C1737)</f>
        <v>105130</v>
      </c>
      <c r="B1737" s="65">
        <v>51</v>
      </c>
      <c r="C1737" s="147">
        <v>0</v>
      </c>
      <c r="D1737" s="147">
        <v>107480</v>
      </c>
      <c r="E1737" s="147">
        <f>COUNTIF($B$4:B1737,B1737)</f>
        <v>30</v>
      </c>
      <c r="F1737" s="147">
        <v>1</v>
      </c>
      <c r="G1737" s="147">
        <v>200</v>
      </c>
      <c r="H1737" s="147">
        <v>333</v>
      </c>
      <c r="I1737" s="59" t="str">
        <f>IFERROR(VLOOKUP(D1737,ITEM!A:B,2,0)&amp;" X"&amp;F1737,"아이템값 없음")</f>
        <v>시들어버린 연회 X1</v>
      </c>
      <c r="J1737" s="5" t="s">
        <v>267</v>
      </c>
      <c r="K1737" s="147" t="s">
        <v>745</v>
      </c>
    </row>
    <row r="1738" spans="1:11">
      <c r="A1738" s="147">
        <f>100000+B1738*ID규칙_보상_그룹_단위+C1738*ID규칙_요일_단위+COUNTIFS($B$4:B1738,B1738,$C$4:C1738,C1738)</f>
        <v>105131</v>
      </c>
      <c r="B1738" s="65">
        <v>51</v>
      </c>
      <c r="C1738" s="147">
        <v>0</v>
      </c>
      <c r="D1738" s="147">
        <v>108480</v>
      </c>
      <c r="E1738" s="147">
        <f>COUNTIF($B$4:B1738,B1738)</f>
        <v>31</v>
      </c>
      <c r="F1738" s="147">
        <v>1</v>
      </c>
      <c r="G1738" s="147">
        <v>200</v>
      </c>
      <c r="H1738" s="147">
        <v>333</v>
      </c>
      <c r="I1738" s="59" t="str">
        <f>IFERROR(VLOOKUP(D1738,ITEM!A:B,2,0)&amp;" X"&amp;F1738,"아이템값 없음")</f>
        <v>엉겨 붙은 찰나 X1</v>
      </c>
      <c r="J1738" s="5" t="s">
        <v>267</v>
      </c>
      <c r="K1738" s="147" t="s">
        <v>745</v>
      </c>
    </row>
    <row r="1739" spans="1:11">
      <c r="A1739" s="147">
        <f>100000+B1739*ID규칙_보상_그룹_단위+C1739*ID규칙_요일_단위+COUNTIFS($B$4:B1739,B1739,$C$4:C1739,C1739)</f>
        <v>105132</v>
      </c>
      <c r="B1739" s="65">
        <v>51</v>
      </c>
      <c r="C1739" s="147">
        <v>0</v>
      </c>
      <c r="D1739" s="147">
        <v>109480</v>
      </c>
      <c r="E1739" s="147">
        <f>COUNTIF($B$4:B1739,B1739)</f>
        <v>32</v>
      </c>
      <c r="F1739" s="147">
        <v>1</v>
      </c>
      <c r="G1739" s="147">
        <v>200</v>
      </c>
      <c r="H1739" s="147">
        <v>333</v>
      </c>
      <c r="I1739" s="59" t="str">
        <f>IFERROR(VLOOKUP(D1739,ITEM!A:B,2,0)&amp;" X"&amp;F1739,"아이템값 없음")</f>
        <v>비밀을 지키는 요술병 X1</v>
      </c>
      <c r="J1739" s="5" t="s">
        <v>267</v>
      </c>
      <c r="K1739" s="147" t="s">
        <v>745</v>
      </c>
    </row>
    <row r="1740" spans="1:11">
      <c r="A1740" s="147">
        <f>100000+B1740*ID규칙_보상_그룹_단위+C1740*ID규칙_요일_단위+COUNTIFS($B$4:B1740,B1740,$C$4:C1740,C1740)</f>
        <v>105133</v>
      </c>
      <c r="B1740" s="65">
        <v>51</v>
      </c>
      <c r="C1740" s="147">
        <v>0</v>
      </c>
      <c r="D1740" s="147">
        <v>110488</v>
      </c>
      <c r="E1740" s="147">
        <f>COUNTIF($B$4:B1740,B1740)</f>
        <v>33</v>
      </c>
      <c r="F1740" s="147">
        <v>1</v>
      </c>
      <c r="G1740" s="147">
        <v>200</v>
      </c>
      <c r="H1740" s="147">
        <v>333</v>
      </c>
      <c r="I1740" s="59" t="str">
        <f>IFERROR(VLOOKUP(D1740,ITEM!A:B,2,0)&amp;" X"&amp;F1740,"아이템값 없음")</f>
        <v>자수정 화관 X1</v>
      </c>
      <c r="J1740" s="5" t="s">
        <v>267</v>
      </c>
      <c r="K1740" s="147" t="s">
        <v>745</v>
      </c>
    </row>
    <row r="1741" spans="1:11">
      <c r="A1741" s="147">
        <f>100000+B1741*ID규칙_보상_그룹_단위+C1741*ID규칙_요일_단위+COUNTIFS($B$4:B1741,B1741,$C$4:C1741,C1741)</f>
        <v>105201</v>
      </c>
      <c r="B1741" s="65">
        <v>52</v>
      </c>
      <c r="C1741" s="147">
        <v>0</v>
      </c>
      <c r="D1741" s="147">
        <v>103301</v>
      </c>
      <c r="E1741" s="147">
        <f>COUNTIF($B$4:B1741,B1741)</f>
        <v>1</v>
      </c>
      <c r="F1741" s="147">
        <v>100</v>
      </c>
      <c r="G1741" s="147">
        <v>201</v>
      </c>
      <c r="H1741" s="147">
        <v>10000</v>
      </c>
      <c r="I1741" s="59" t="str">
        <f>IFERROR(VLOOKUP(D1741,ITEM!A:B,2,0)&amp;" X"&amp;F1741,"아이템값 없음")</f>
        <v>모라 X100</v>
      </c>
      <c r="J1741" s="5" t="s">
        <v>268</v>
      </c>
      <c r="K1741" s="147" t="s">
        <v>745</v>
      </c>
    </row>
    <row r="1742" spans="1:11">
      <c r="A1742" s="147">
        <f>100000+B1742*ID규칙_보상_그룹_단위+C1742*ID규칙_요일_단위+COUNTIFS($B$4:B1742,B1742,$C$4:C1742,C1742)</f>
        <v>105202</v>
      </c>
      <c r="B1742" s="65">
        <v>52</v>
      </c>
      <c r="C1742" s="147">
        <v>0</v>
      </c>
      <c r="D1742" s="147">
        <v>102301</v>
      </c>
      <c r="E1742" s="147">
        <f>COUNTIF($B$4:B1742,B1742)</f>
        <v>2</v>
      </c>
      <c r="F1742" s="147">
        <v>3200</v>
      </c>
      <c r="G1742" s="147">
        <v>202</v>
      </c>
      <c r="H1742" s="147">
        <v>10000</v>
      </c>
      <c r="I1742" s="59" t="str">
        <f>IFERROR(VLOOKUP(D1742,ITEM!A:B,2,0)&amp;" X"&amp;F1742,"아이템값 없음")</f>
        <v>모험 경력 X3200</v>
      </c>
      <c r="J1742" s="5" t="s">
        <v>268</v>
      </c>
      <c r="K1742" s="147" t="s">
        <v>745</v>
      </c>
    </row>
    <row r="1743" spans="1:11">
      <c r="A1743" s="147">
        <f>100000+B1743*ID규칙_보상_그룹_단위+C1743*ID규칙_요일_단위+COUNTIFS($B$4:B1743,B1743,$C$4:C1743,C1743)</f>
        <v>105203</v>
      </c>
      <c r="B1743" s="65">
        <v>52</v>
      </c>
      <c r="C1743" s="147">
        <v>0</v>
      </c>
      <c r="D1743" s="147">
        <v>105301</v>
      </c>
      <c r="E1743" s="147">
        <f>COUNTIF($B$4:B1743,B1743)</f>
        <v>3</v>
      </c>
      <c r="F1743" s="147">
        <v>20</v>
      </c>
      <c r="G1743" s="147">
        <v>203</v>
      </c>
      <c r="H1743" s="147">
        <v>10000</v>
      </c>
      <c r="I1743" s="59" t="str">
        <f>IFERROR(VLOOKUP(D1743,ITEM!A:B,2,0)&amp;" X"&amp;F1743,"아이템값 없음")</f>
        <v>호감도 경험치 X20</v>
      </c>
      <c r="J1743" s="5" t="s">
        <v>268</v>
      </c>
      <c r="K1743" s="147" t="s">
        <v>745</v>
      </c>
    </row>
    <row r="1744" spans="1:11">
      <c r="A1744" s="147">
        <f>100000+B1744*ID규칙_보상_그룹_단위+C1744*ID규칙_요일_단위+COUNTIFS($B$4:B1744,B1744,$C$4:C1744,C1744)</f>
        <v>105204</v>
      </c>
      <c r="B1744" s="65">
        <v>52</v>
      </c>
      <c r="C1744" s="147">
        <v>0</v>
      </c>
      <c r="D1744" s="147">
        <v>106310</v>
      </c>
      <c r="E1744" s="147">
        <f>COUNTIF($B$4:B1744,B1744)</f>
        <v>4</v>
      </c>
      <c r="F1744" s="147">
        <v>1</v>
      </c>
      <c r="G1744" s="147">
        <v>204</v>
      </c>
      <c r="H1744" s="147">
        <v>250</v>
      </c>
      <c r="I1744" s="59" t="str">
        <f>IFERROR(VLOOKUP(D1744,ITEM!A:B,2,0)&amp;" X"&amp;F1744,"아이템값 없음")</f>
        <v>옛 벗의 마음 X1</v>
      </c>
      <c r="J1744" s="5" t="s">
        <v>268</v>
      </c>
      <c r="K1744" s="147" t="s">
        <v>745</v>
      </c>
    </row>
    <row r="1745" spans="1:11">
      <c r="A1745" s="147">
        <f>100000+B1745*ID규칙_보상_그룹_단위+C1745*ID규칙_요일_단위+COUNTIFS($B$4:B1745,B1745,$C$4:C1745,C1745)</f>
        <v>105205</v>
      </c>
      <c r="B1745" s="65">
        <v>52</v>
      </c>
      <c r="C1745" s="147">
        <v>0</v>
      </c>
      <c r="D1745" s="147">
        <v>107310</v>
      </c>
      <c r="E1745" s="147">
        <f>COUNTIF($B$4:B1745,B1745)</f>
        <v>5</v>
      </c>
      <c r="F1745" s="147">
        <v>1</v>
      </c>
      <c r="G1745" s="147">
        <v>204</v>
      </c>
      <c r="H1745" s="147">
        <v>250</v>
      </c>
      <c r="I1745" s="59" t="str">
        <f>IFERROR(VLOOKUP(D1745,ITEM!A:B,2,0)&amp;" X"&amp;F1745,"아이템값 없음")</f>
        <v>귀향의 깃털 X1</v>
      </c>
      <c r="J1745" s="5" t="s">
        <v>268</v>
      </c>
      <c r="K1745" s="147" t="s">
        <v>745</v>
      </c>
    </row>
    <row r="1746" spans="1:11">
      <c r="A1746" s="147">
        <f>100000+B1746*ID규칙_보상_그룹_단위+C1746*ID규칙_요일_단위+COUNTIFS($B$4:B1746,B1746,$C$4:C1746,C1746)</f>
        <v>105206</v>
      </c>
      <c r="B1746" s="65">
        <v>52</v>
      </c>
      <c r="C1746" s="147">
        <v>0</v>
      </c>
      <c r="D1746" s="147">
        <v>108310</v>
      </c>
      <c r="E1746" s="147">
        <f>COUNTIF($B$4:B1746,B1746)</f>
        <v>6</v>
      </c>
      <c r="F1746" s="147">
        <v>1</v>
      </c>
      <c r="G1746" s="147">
        <v>204</v>
      </c>
      <c r="H1746" s="147">
        <v>250</v>
      </c>
      <c r="I1746" s="59" t="str">
        <f>IFERROR(VLOOKUP(D1746,ITEM!A:B,2,0)&amp;" X"&amp;F1746,"아이템값 없음")</f>
        <v>빛을 좇는 돌 X1</v>
      </c>
      <c r="J1746" s="5" t="s">
        <v>268</v>
      </c>
      <c r="K1746" s="147" t="s">
        <v>745</v>
      </c>
    </row>
    <row r="1747" spans="1:11">
      <c r="A1747" s="147">
        <f>100000+B1747*ID규칙_보상_그룹_단위+C1747*ID규칙_요일_단위+COUNTIFS($B$4:B1747,B1747,$C$4:C1747,C1747)</f>
        <v>105207</v>
      </c>
      <c r="B1747" s="65">
        <v>52</v>
      </c>
      <c r="C1747" s="147">
        <v>0</v>
      </c>
      <c r="D1747" s="147">
        <v>109310</v>
      </c>
      <c r="E1747" s="147">
        <f>COUNTIF($B$4:B1747,B1747)</f>
        <v>7</v>
      </c>
      <c r="F1747" s="147">
        <v>1</v>
      </c>
      <c r="G1747" s="147">
        <v>204</v>
      </c>
      <c r="H1747" s="147">
        <v>250</v>
      </c>
      <c r="I1747" s="59" t="str">
        <f>IFERROR(VLOOKUP(D1747,ITEM!A:B,2,0)&amp;" X"&amp;F1747,"아이템값 없음")</f>
        <v>이국의 술잔 X1</v>
      </c>
      <c r="J1747" s="5" t="s">
        <v>268</v>
      </c>
      <c r="K1747" s="147" t="s">
        <v>745</v>
      </c>
    </row>
    <row r="1748" spans="1:11">
      <c r="A1748" s="147">
        <f>100000+B1748*ID규칙_보상_그룹_단위+C1748*ID규칙_요일_단위+COUNTIFS($B$4:B1748,B1748,$C$4:C1748,C1748)</f>
        <v>105208</v>
      </c>
      <c r="B1748" s="65">
        <v>52</v>
      </c>
      <c r="C1748" s="147">
        <v>0</v>
      </c>
      <c r="D1748" s="147">
        <v>110310</v>
      </c>
      <c r="E1748" s="147">
        <f>COUNTIF($B$4:B1748,B1748)</f>
        <v>8</v>
      </c>
      <c r="F1748" s="147">
        <v>1</v>
      </c>
      <c r="G1748" s="147">
        <v>204</v>
      </c>
      <c r="H1748" s="147">
        <v>250</v>
      </c>
      <c r="I1748" s="59" t="str">
        <f>IFERROR(VLOOKUP(D1748,ITEM!A:B,2,0)&amp;" X"&amp;F1748,"아이템값 없음")</f>
        <v>이별의 모자 X1</v>
      </c>
      <c r="J1748" s="5" t="s">
        <v>268</v>
      </c>
      <c r="K1748" s="147" t="s">
        <v>745</v>
      </c>
    </row>
    <row r="1749" spans="1:11">
      <c r="A1749" s="147">
        <f>100000+B1749*ID규칙_보상_그룹_단위+C1749*ID규칙_요일_단위+COUNTIFS($B$4:B1749,B1749,$C$4:C1749,C1749)</f>
        <v>105209</v>
      </c>
      <c r="B1749" s="65">
        <v>52</v>
      </c>
      <c r="C1749" s="147">
        <v>0</v>
      </c>
      <c r="D1749" s="147">
        <v>106411</v>
      </c>
      <c r="E1749" s="147">
        <f>COUNTIF($B$4:B1749,B1749)</f>
        <v>9</v>
      </c>
      <c r="F1749" s="147">
        <v>1</v>
      </c>
      <c r="G1749" s="147">
        <v>204</v>
      </c>
      <c r="H1749" s="147">
        <v>250</v>
      </c>
      <c r="I1749" s="59" t="str">
        <f>IFERROR(VLOOKUP(D1749,ITEM!A:B,2,0)&amp;" X"&amp;F1749,"아이템값 없음")</f>
        <v>옛 벗의 마음 X1</v>
      </c>
      <c r="J1749" s="5" t="s">
        <v>268</v>
      </c>
      <c r="K1749" s="147" t="s">
        <v>745</v>
      </c>
    </row>
    <row r="1750" spans="1:11">
      <c r="A1750" s="147">
        <f>100000+B1750*ID규칙_보상_그룹_단위+C1750*ID규칙_요일_단위+COUNTIFS($B$4:B1750,B1750,$C$4:C1750,C1750)</f>
        <v>105210</v>
      </c>
      <c r="B1750" s="65">
        <v>52</v>
      </c>
      <c r="C1750" s="147">
        <v>0</v>
      </c>
      <c r="D1750" s="147">
        <v>107411</v>
      </c>
      <c r="E1750" s="147">
        <f>COUNTIF($B$4:B1750,B1750)</f>
        <v>10</v>
      </c>
      <c r="F1750" s="147">
        <v>1</v>
      </c>
      <c r="G1750" s="147">
        <v>204</v>
      </c>
      <c r="H1750" s="147">
        <v>250</v>
      </c>
      <c r="I1750" s="59" t="str">
        <f>IFERROR(VLOOKUP(D1750,ITEM!A:B,2,0)&amp;" X"&amp;F1750,"아이템값 없음")</f>
        <v>귀향의 깃털 X1</v>
      </c>
      <c r="J1750" s="5" t="s">
        <v>268</v>
      </c>
      <c r="K1750" s="147" t="s">
        <v>745</v>
      </c>
    </row>
    <row r="1751" spans="1:11">
      <c r="A1751" s="147">
        <f>100000+B1751*ID규칙_보상_그룹_단위+C1751*ID규칙_요일_단위+COUNTIFS($B$4:B1751,B1751,$C$4:C1751,C1751)</f>
        <v>105211</v>
      </c>
      <c r="B1751" s="65">
        <v>52</v>
      </c>
      <c r="C1751" s="147">
        <v>0</v>
      </c>
      <c r="D1751" s="147">
        <v>108411</v>
      </c>
      <c r="E1751" s="147">
        <f>COUNTIF($B$4:B1751,B1751)</f>
        <v>11</v>
      </c>
      <c r="F1751" s="147">
        <v>1</v>
      </c>
      <c r="G1751" s="147">
        <v>204</v>
      </c>
      <c r="H1751" s="147">
        <v>250</v>
      </c>
      <c r="I1751" s="59" t="str">
        <f>IFERROR(VLOOKUP(D1751,ITEM!A:B,2,0)&amp;" X"&amp;F1751,"아이템값 없음")</f>
        <v>빛을 좇는 돌 X1</v>
      </c>
      <c r="J1751" s="5" t="s">
        <v>268</v>
      </c>
      <c r="K1751" s="147" t="s">
        <v>745</v>
      </c>
    </row>
    <row r="1752" spans="1:11">
      <c r="A1752" s="147">
        <f>100000+B1752*ID규칙_보상_그룹_단위+C1752*ID규칙_요일_단위+COUNTIFS($B$4:B1752,B1752,$C$4:C1752,C1752)</f>
        <v>105212</v>
      </c>
      <c r="B1752" s="65">
        <v>52</v>
      </c>
      <c r="C1752" s="147">
        <v>0</v>
      </c>
      <c r="D1752" s="147">
        <v>109411</v>
      </c>
      <c r="E1752" s="147">
        <f>COUNTIF($B$4:B1752,B1752)</f>
        <v>12</v>
      </c>
      <c r="F1752" s="147">
        <v>1</v>
      </c>
      <c r="G1752" s="147">
        <v>204</v>
      </c>
      <c r="H1752" s="147">
        <v>250</v>
      </c>
      <c r="I1752" s="59" t="str">
        <f>IFERROR(VLOOKUP(D1752,ITEM!A:B,2,0)&amp;" X"&amp;F1752,"아이템값 없음")</f>
        <v>이국의 술잔 X1</v>
      </c>
      <c r="J1752" s="5" t="s">
        <v>268</v>
      </c>
      <c r="K1752" s="147" t="s">
        <v>745</v>
      </c>
    </row>
    <row r="1753" spans="1:11">
      <c r="A1753" s="147">
        <f>100000+B1753*ID규칙_보상_그룹_단위+C1753*ID규칙_요일_단위+COUNTIFS($B$4:B1753,B1753,$C$4:C1753,C1753)</f>
        <v>105213</v>
      </c>
      <c r="B1753" s="65">
        <v>52</v>
      </c>
      <c r="C1753" s="147">
        <v>0</v>
      </c>
      <c r="D1753" s="147">
        <v>110411</v>
      </c>
      <c r="E1753" s="147">
        <f>COUNTIF($B$4:B1753,B1753)</f>
        <v>13</v>
      </c>
      <c r="F1753" s="147">
        <v>1</v>
      </c>
      <c r="G1753" s="147">
        <v>204</v>
      </c>
      <c r="H1753" s="147">
        <v>250</v>
      </c>
      <c r="I1753" s="59" t="str">
        <f>IFERROR(VLOOKUP(D1753,ITEM!A:B,2,0)&amp;" X"&amp;F1753,"아이템값 없음")</f>
        <v>이별의 모자 X1</v>
      </c>
      <c r="J1753" s="5" t="s">
        <v>268</v>
      </c>
      <c r="K1753" s="147" t="s">
        <v>745</v>
      </c>
    </row>
    <row r="1754" spans="1:11">
      <c r="A1754" s="147">
        <f>100000+B1754*ID규칙_보상_그룹_단위+C1754*ID규칙_요일_단위+COUNTIFS($B$4:B1754,B1754,$C$4:C1754,C1754)</f>
        <v>105214</v>
      </c>
      <c r="B1754" s="65">
        <v>52</v>
      </c>
      <c r="C1754" s="147">
        <v>0</v>
      </c>
      <c r="D1754" s="147">
        <v>106322</v>
      </c>
      <c r="E1754" s="147">
        <f>COUNTIF($B$4:B1754,B1754)</f>
        <v>14</v>
      </c>
      <c r="F1754" s="147">
        <v>1</v>
      </c>
      <c r="G1754" s="147">
        <v>204</v>
      </c>
      <c r="H1754" s="147">
        <v>250</v>
      </c>
      <c r="I1754" s="59" t="str">
        <f>IFERROR(VLOOKUP(D1754,ITEM!A:B,2,0)&amp;" X"&amp;F1754,"아이템값 없음")</f>
        <v>용사의 훈장 X1</v>
      </c>
      <c r="J1754" s="5" t="s">
        <v>268</v>
      </c>
      <c r="K1754" s="147" t="s">
        <v>745</v>
      </c>
    </row>
    <row r="1755" spans="1:11">
      <c r="A1755" s="147">
        <f>100000+B1755*ID규칙_보상_그룹_단위+C1755*ID규칙_요일_단위+COUNTIFS($B$4:B1755,B1755,$C$4:C1755,C1755)</f>
        <v>105215</v>
      </c>
      <c r="B1755" s="65">
        <v>52</v>
      </c>
      <c r="C1755" s="147">
        <v>0</v>
      </c>
      <c r="D1755" s="147">
        <v>107322</v>
      </c>
      <c r="E1755" s="147">
        <f>COUNTIF($B$4:B1755,B1755)</f>
        <v>15</v>
      </c>
      <c r="F1755" s="147">
        <v>1</v>
      </c>
      <c r="G1755" s="147">
        <v>204</v>
      </c>
      <c r="H1755" s="147">
        <v>250</v>
      </c>
      <c r="I1755" s="59" t="str">
        <f>IFERROR(VLOOKUP(D1755,ITEM!A:B,2,0)&amp;" X"&amp;F1755,"아이템값 없음")</f>
        <v>용사의 기대 X1</v>
      </c>
      <c r="J1755" s="5" t="s">
        <v>268</v>
      </c>
      <c r="K1755" s="147" t="s">
        <v>745</v>
      </c>
    </row>
    <row r="1756" spans="1:11">
      <c r="A1756" s="147">
        <f>100000+B1756*ID규칙_보상_그룹_단위+C1756*ID규칙_요일_단위+COUNTIFS($B$4:B1756,B1756,$C$4:C1756,C1756)</f>
        <v>105216</v>
      </c>
      <c r="B1756" s="65">
        <v>52</v>
      </c>
      <c r="C1756" s="147">
        <v>0</v>
      </c>
      <c r="D1756" s="147">
        <v>108322</v>
      </c>
      <c r="E1756" s="147">
        <f>COUNTIF($B$4:B1756,B1756)</f>
        <v>16</v>
      </c>
      <c r="F1756" s="147">
        <v>1</v>
      </c>
      <c r="G1756" s="147">
        <v>204</v>
      </c>
      <c r="H1756" s="147">
        <v>250</v>
      </c>
      <c r="I1756" s="59" t="str">
        <f>IFERROR(VLOOKUP(D1756,ITEM!A:B,2,0)&amp;" X"&amp;F1756,"아이템값 없음")</f>
        <v>용사의 강인함 X1</v>
      </c>
      <c r="J1756" s="5" t="s">
        <v>268</v>
      </c>
      <c r="K1756" s="147" t="s">
        <v>745</v>
      </c>
    </row>
    <row r="1757" spans="1:11">
      <c r="A1757" s="147">
        <f>100000+B1757*ID규칙_보상_그룹_단위+C1757*ID규칙_요일_단위+COUNTIFS($B$4:B1757,B1757,$C$4:C1757,C1757)</f>
        <v>105217</v>
      </c>
      <c r="B1757" s="65">
        <v>52</v>
      </c>
      <c r="C1757" s="147">
        <v>0</v>
      </c>
      <c r="D1757" s="147">
        <v>109322</v>
      </c>
      <c r="E1757" s="147">
        <f>COUNTIF($B$4:B1757,B1757)</f>
        <v>17</v>
      </c>
      <c r="F1757" s="147">
        <v>1</v>
      </c>
      <c r="G1757" s="147">
        <v>204</v>
      </c>
      <c r="H1757" s="147">
        <v>250</v>
      </c>
      <c r="I1757" s="59" t="str">
        <f>IFERROR(VLOOKUP(D1757,ITEM!A:B,2,0)&amp;" X"&amp;F1757,"아이템값 없음")</f>
        <v>용사의 환송 X1</v>
      </c>
      <c r="J1757" s="5" t="s">
        <v>268</v>
      </c>
      <c r="K1757" s="147" t="s">
        <v>745</v>
      </c>
    </row>
    <row r="1758" spans="1:11">
      <c r="A1758" s="147">
        <f>100000+B1758*ID규칙_보상_그룹_단위+C1758*ID규칙_요일_단위+COUNTIFS($B$4:B1758,B1758,$C$4:C1758,C1758)</f>
        <v>105218</v>
      </c>
      <c r="B1758" s="65">
        <v>52</v>
      </c>
      <c r="C1758" s="147">
        <v>0</v>
      </c>
      <c r="D1758" s="147">
        <v>110322</v>
      </c>
      <c r="E1758" s="147">
        <f>COUNTIF($B$4:B1758,B1758)</f>
        <v>18</v>
      </c>
      <c r="F1758" s="147">
        <v>1</v>
      </c>
      <c r="G1758" s="147">
        <v>204</v>
      </c>
      <c r="H1758" s="147">
        <v>250</v>
      </c>
      <c r="I1758" s="59" t="str">
        <f>IFERROR(VLOOKUP(D1758,ITEM!A:B,2,0)&amp;" X"&amp;F1758,"아이템값 없음")</f>
        <v>용사의 모자 X1</v>
      </c>
      <c r="J1758" s="5" t="s">
        <v>268</v>
      </c>
      <c r="K1758" s="147" t="s">
        <v>745</v>
      </c>
    </row>
    <row r="1759" spans="1:11">
      <c r="A1759" s="147">
        <f>100000+B1759*ID규칙_보상_그룹_단위+C1759*ID규칙_요일_단위+COUNTIFS($B$4:B1759,B1759,$C$4:C1759,C1759)</f>
        <v>105219</v>
      </c>
      <c r="B1759" s="65">
        <v>52</v>
      </c>
      <c r="C1759" s="147">
        <v>0</v>
      </c>
      <c r="D1759" s="147">
        <v>106423</v>
      </c>
      <c r="E1759" s="147">
        <f>COUNTIF($B$4:B1759,B1759)</f>
        <v>19</v>
      </c>
      <c r="F1759" s="147">
        <v>1</v>
      </c>
      <c r="G1759" s="147">
        <v>204</v>
      </c>
      <c r="H1759" s="147">
        <v>250</v>
      </c>
      <c r="I1759" s="59" t="str">
        <f>IFERROR(VLOOKUP(D1759,ITEM!A:B,2,0)&amp;" X"&amp;F1759,"아이템값 없음")</f>
        <v>용사의 훈장 X1</v>
      </c>
      <c r="J1759" s="5" t="s">
        <v>268</v>
      </c>
      <c r="K1759" s="147" t="s">
        <v>745</v>
      </c>
    </row>
    <row r="1760" spans="1:11">
      <c r="A1760" s="147">
        <f>100000+B1760*ID규칙_보상_그룹_단위+C1760*ID규칙_요일_단위+COUNTIFS($B$4:B1760,B1760,$C$4:C1760,C1760)</f>
        <v>105220</v>
      </c>
      <c r="B1760" s="65">
        <v>52</v>
      </c>
      <c r="C1760" s="147">
        <v>0</v>
      </c>
      <c r="D1760" s="147">
        <v>107423</v>
      </c>
      <c r="E1760" s="147">
        <f>COUNTIF($B$4:B1760,B1760)</f>
        <v>20</v>
      </c>
      <c r="F1760" s="147">
        <v>1</v>
      </c>
      <c r="G1760" s="147">
        <v>204</v>
      </c>
      <c r="H1760" s="147">
        <v>250</v>
      </c>
      <c r="I1760" s="59" t="str">
        <f>IFERROR(VLOOKUP(D1760,ITEM!A:B,2,0)&amp;" X"&amp;F1760,"아이템값 없음")</f>
        <v>용사의 기대 X1</v>
      </c>
      <c r="J1760" s="5" t="s">
        <v>268</v>
      </c>
      <c r="K1760" s="147" t="s">
        <v>745</v>
      </c>
    </row>
    <row r="1761" spans="1:11">
      <c r="A1761" s="147">
        <f>100000+B1761*ID규칙_보상_그룹_단위+C1761*ID규칙_요일_단위+COUNTIFS($B$4:B1761,B1761,$C$4:C1761,C1761)</f>
        <v>105221</v>
      </c>
      <c r="B1761" s="65">
        <v>52</v>
      </c>
      <c r="C1761" s="147">
        <v>0</v>
      </c>
      <c r="D1761" s="147">
        <v>108423</v>
      </c>
      <c r="E1761" s="147">
        <f>COUNTIF($B$4:B1761,B1761)</f>
        <v>21</v>
      </c>
      <c r="F1761" s="147">
        <v>1</v>
      </c>
      <c r="G1761" s="147">
        <v>204</v>
      </c>
      <c r="H1761" s="147">
        <v>250</v>
      </c>
      <c r="I1761" s="59" t="str">
        <f>IFERROR(VLOOKUP(D1761,ITEM!A:B,2,0)&amp;" X"&amp;F1761,"아이템값 없음")</f>
        <v>용사의 강인함 X1</v>
      </c>
      <c r="J1761" s="5" t="s">
        <v>268</v>
      </c>
      <c r="K1761" s="147" t="s">
        <v>745</v>
      </c>
    </row>
    <row r="1762" spans="1:11">
      <c r="A1762" s="147">
        <f>100000+B1762*ID규칙_보상_그룹_단위+C1762*ID규칙_요일_단위+COUNTIFS($B$4:B1762,B1762,$C$4:C1762,C1762)</f>
        <v>105222</v>
      </c>
      <c r="B1762" s="65">
        <v>52</v>
      </c>
      <c r="C1762" s="147">
        <v>0</v>
      </c>
      <c r="D1762" s="147">
        <v>109423</v>
      </c>
      <c r="E1762" s="147">
        <f>COUNTIF($B$4:B1762,B1762)</f>
        <v>22</v>
      </c>
      <c r="F1762" s="147">
        <v>1</v>
      </c>
      <c r="G1762" s="147">
        <v>204</v>
      </c>
      <c r="H1762" s="147">
        <v>250</v>
      </c>
      <c r="I1762" s="59" t="str">
        <f>IFERROR(VLOOKUP(D1762,ITEM!A:B,2,0)&amp;" X"&amp;F1762,"아이템값 없음")</f>
        <v>용사의 환송 X1</v>
      </c>
      <c r="J1762" s="5" t="s">
        <v>268</v>
      </c>
      <c r="K1762" s="147" t="s">
        <v>745</v>
      </c>
    </row>
    <row r="1763" spans="1:11">
      <c r="A1763" s="147">
        <f>100000+B1763*ID규칙_보상_그룹_단위+C1763*ID규칙_요일_단위+COUNTIFS($B$4:B1763,B1763,$C$4:C1763,C1763)</f>
        <v>105223</v>
      </c>
      <c r="B1763" s="65">
        <v>52</v>
      </c>
      <c r="C1763" s="147">
        <v>0</v>
      </c>
      <c r="D1763" s="147">
        <v>110423</v>
      </c>
      <c r="E1763" s="147">
        <f>COUNTIF($B$4:B1763,B1763)</f>
        <v>23</v>
      </c>
      <c r="F1763" s="147">
        <v>1</v>
      </c>
      <c r="G1763" s="147">
        <v>204</v>
      </c>
      <c r="H1763" s="147">
        <v>250</v>
      </c>
      <c r="I1763" s="59" t="str">
        <f>IFERROR(VLOOKUP(D1763,ITEM!A:B,2,0)&amp;" X"&amp;F1763,"아이템값 없음")</f>
        <v>용사의 모자 X1</v>
      </c>
      <c r="J1763" s="5" t="s">
        <v>268</v>
      </c>
      <c r="K1763" s="147" t="s">
        <v>745</v>
      </c>
    </row>
    <row r="1764" spans="1:11">
      <c r="A1764" s="147">
        <f>100000+B1764*ID규칙_보상_그룹_단위+C1764*ID규칙_요일_단위+COUNTIFS($B$4:B1764,B1764,$C$4:C1764,C1764)</f>
        <v>105224</v>
      </c>
      <c r="B1764" s="65">
        <v>52</v>
      </c>
      <c r="C1764" s="147">
        <v>0</v>
      </c>
      <c r="D1764" s="147">
        <v>106478</v>
      </c>
      <c r="E1764" s="147">
        <f>COUNTIF($B$4:B1764,B1764)</f>
        <v>24</v>
      </c>
      <c r="F1764" s="147">
        <v>1</v>
      </c>
      <c r="G1764" s="147">
        <v>204</v>
      </c>
      <c r="H1764" s="147">
        <v>250</v>
      </c>
      <c r="I1764" s="59" t="str">
        <f>IFERROR(VLOOKUP(D1764,ITEM!A:B,2,0)&amp;" X"&amp;F1764,"아이템값 없음")</f>
        <v>왕의 도시의 탄생 X1</v>
      </c>
      <c r="J1764" s="5" t="s">
        <v>268</v>
      </c>
      <c r="K1764" s="147" t="s">
        <v>745</v>
      </c>
    </row>
    <row r="1765" spans="1:11">
      <c r="A1765" s="147">
        <f>100000+B1765*ID규칙_보상_그룹_단위+C1765*ID규칙_요일_단위+COUNTIFS($B$4:B1765,B1765,$C$4:C1765,C1765)</f>
        <v>105225</v>
      </c>
      <c r="B1765" s="65">
        <v>52</v>
      </c>
      <c r="C1765" s="147">
        <v>0</v>
      </c>
      <c r="D1765" s="147">
        <v>107478</v>
      </c>
      <c r="E1765" s="147">
        <f>COUNTIF($B$4:B1765,B1765)</f>
        <v>25</v>
      </c>
      <c r="F1765" s="147">
        <v>1</v>
      </c>
      <c r="G1765" s="147">
        <v>204</v>
      </c>
      <c r="H1765" s="147">
        <v>250</v>
      </c>
      <c r="I1765" s="59" t="str">
        <f>IFERROR(VLOOKUP(D1765,ITEM!A:B,2,0)&amp;" X"&amp;F1765,"아이템값 없음")</f>
        <v>황금빛 국가의 결말 X1</v>
      </c>
      <c r="J1765" s="5" t="s">
        <v>268</v>
      </c>
      <c r="K1765" s="147" t="s">
        <v>745</v>
      </c>
    </row>
    <row r="1766" spans="1:11">
      <c r="A1766" s="147">
        <f>100000+B1766*ID규칙_보상_그룹_단위+C1766*ID규칙_요일_단위+COUNTIFS($B$4:B1766,B1766,$C$4:C1766,C1766)</f>
        <v>105226</v>
      </c>
      <c r="B1766" s="65">
        <v>52</v>
      </c>
      <c r="C1766" s="147">
        <v>0</v>
      </c>
      <c r="D1766" s="147">
        <v>108478</v>
      </c>
      <c r="E1766" s="147">
        <f>COUNTIF($B$4:B1766,B1766)</f>
        <v>26</v>
      </c>
      <c r="F1766" s="147">
        <v>1</v>
      </c>
      <c r="G1766" s="147">
        <v>204</v>
      </c>
      <c r="H1766" s="147">
        <v>250</v>
      </c>
      <c r="I1766" s="59" t="str">
        <f>IFERROR(VLOOKUP(D1766,ITEM!A:B,2,0)&amp;" X"&amp;F1766,"아이템값 없음")</f>
        <v>길을 잃어버린 시계 X1</v>
      </c>
      <c r="J1766" s="5" t="s">
        <v>268</v>
      </c>
      <c r="K1766" s="147" t="s">
        <v>745</v>
      </c>
    </row>
    <row r="1767" spans="1:11">
      <c r="A1767" s="147">
        <f>100000+B1767*ID규칙_보상_그룹_단위+C1767*ID규칙_요일_단위+COUNTIFS($B$4:B1767,B1767,$C$4:C1767,C1767)</f>
        <v>105227</v>
      </c>
      <c r="B1767" s="65">
        <v>52</v>
      </c>
      <c r="C1767" s="147">
        <v>0</v>
      </c>
      <c r="D1767" s="147">
        <v>109478</v>
      </c>
      <c r="E1767" s="147">
        <f>COUNTIF($B$4:B1767,B1767)</f>
        <v>27</v>
      </c>
      <c r="F1767" s="147">
        <v>1</v>
      </c>
      <c r="G1767" s="147">
        <v>204</v>
      </c>
      <c r="H1767" s="147">
        <v>250</v>
      </c>
      <c r="I1767" s="59" t="str">
        <f>IFERROR(VLOOKUP(D1767,ITEM!A:B,2,0)&amp;" X"&amp;F1767,"아이템값 없음")</f>
        <v>기나긴 꿈의 수호 X1</v>
      </c>
      <c r="J1767" s="5" t="s">
        <v>268</v>
      </c>
      <c r="K1767" s="147" t="s">
        <v>745</v>
      </c>
    </row>
    <row r="1768" spans="1:11">
      <c r="A1768" s="147">
        <f>100000+B1768*ID규칙_보상_그룹_단위+C1768*ID규칙_요일_단위+COUNTIFS($B$4:B1768,B1768,$C$4:C1768,C1768)</f>
        <v>105228</v>
      </c>
      <c r="B1768" s="65">
        <v>52</v>
      </c>
      <c r="C1768" s="147">
        <v>0</v>
      </c>
      <c r="D1768" s="147">
        <v>110486</v>
      </c>
      <c r="E1768" s="147">
        <f>COUNTIF($B$4:B1768,B1768)</f>
        <v>28</v>
      </c>
      <c r="F1768" s="147">
        <v>1</v>
      </c>
      <c r="G1768" s="147">
        <v>204</v>
      </c>
      <c r="H1768" s="147">
        <v>250</v>
      </c>
      <c r="I1768" s="59" t="str">
        <f>IFERROR(VLOOKUP(D1768,ITEM!A:B,2,0)&amp;" X"&amp;F1768,"아이템값 없음")</f>
        <v>사막 왕족의 유산 X1</v>
      </c>
      <c r="J1768" s="5" t="s">
        <v>268</v>
      </c>
      <c r="K1768" s="147" t="s">
        <v>745</v>
      </c>
    </row>
    <row r="1769" spans="1:11">
      <c r="A1769" s="147">
        <f>100000+B1769*ID규칙_보상_그룹_단위+C1769*ID규칙_요일_단위+COUNTIFS($B$4:B1769,B1769,$C$4:C1769,C1769)</f>
        <v>105229</v>
      </c>
      <c r="B1769" s="65">
        <v>52</v>
      </c>
      <c r="C1769" s="147">
        <v>0</v>
      </c>
      <c r="D1769" s="147">
        <v>106579</v>
      </c>
      <c r="E1769" s="147">
        <f>COUNTIF($B$4:B1769,B1769)</f>
        <v>29</v>
      </c>
      <c r="F1769" s="147">
        <v>1</v>
      </c>
      <c r="G1769" s="147">
        <v>204</v>
      </c>
      <c r="H1769" s="147">
        <v>250</v>
      </c>
      <c r="I1769" s="59" t="str">
        <f>IFERROR(VLOOKUP(D1769,ITEM!A:B,2,0)&amp;" X"&amp;F1769,"아이템값 없음")</f>
        <v>왕의 도시의 탄생 X1</v>
      </c>
      <c r="J1769" s="5" t="s">
        <v>268</v>
      </c>
      <c r="K1769" s="147" t="s">
        <v>745</v>
      </c>
    </row>
    <row r="1770" spans="1:11">
      <c r="A1770" s="147">
        <f>100000+B1770*ID규칙_보상_그룹_단위+C1770*ID규칙_요일_단위+COUNTIFS($B$4:B1770,B1770,$C$4:C1770,C1770)</f>
        <v>105230</v>
      </c>
      <c r="B1770" s="65">
        <v>52</v>
      </c>
      <c r="C1770" s="147">
        <v>0</v>
      </c>
      <c r="D1770" s="147">
        <v>107579</v>
      </c>
      <c r="E1770" s="147">
        <f>COUNTIF($B$4:B1770,B1770)</f>
        <v>30</v>
      </c>
      <c r="F1770" s="147">
        <v>1</v>
      </c>
      <c r="G1770" s="147">
        <v>204</v>
      </c>
      <c r="H1770" s="147">
        <v>250</v>
      </c>
      <c r="I1770" s="59" t="str">
        <f>IFERROR(VLOOKUP(D1770,ITEM!A:B,2,0)&amp;" X"&amp;F1770,"아이템값 없음")</f>
        <v>황금빛 국가의 결말 X1</v>
      </c>
      <c r="J1770" s="5" t="s">
        <v>268</v>
      </c>
      <c r="K1770" s="147" t="s">
        <v>745</v>
      </c>
    </row>
    <row r="1771" spans="1:11">
      <c r="A1771" s="147">
        <f>100000+B1771*ID규칙_보상_그룹_단위+C1771*ID규칙_요일_단위+COUNTIFS($B$4:B1771,B1771,$C$4:C1771,C1771)</f>
        <v>105231</v>
      </c>
      <c r="B1771" s="65">
        <v>52</v>
      </c>
      <c r="C1771" s="147">
        <v>0</v>
      </c>
      <c r="D1771" s="147">
        <v>108579</v>
      </c>
      <c r="E1771" s="147">
        <f>COUNTIF($B$4:B1771,B1771)</f>
        <v>31</v>
      </c>
      <c r="F1771" s="147">
        <v>1</v>
      </c>
      <c r="G1771" s="147">
        <v>204</v>
      </c>
      <c r="H1771" s="147">
        <v>250</v>
      </c>
      <c r="I1771" s="59" t="str">
        <f>IFERROR(VLOOKUP(D1771,ITEM!A:B,2,0)&amp;" X"&amp;F1771,"아이템값 없음")</f>
        <v>길을 잃어버린 시계 X1</v>
      </c>
      <c r="J1771" s="5" t="s">
        <v>268</v>
      </c>
      <c r="K1771" s="147" t="s">
        <v>745</v>
      </c>
    </row>
    <row r="1772" spans="1:11">
      <c r="A1772" s="147">
        <f>100000+B1772*ID규칙_보상_그룹_단위+C1772*ID규칙_요일_단위+COUNTIFS($B$4:B1772,B1772,$C$4:C1772,C1772)</f>
        <v>105232</v>
      </c>
      <c r="B1772" s="65">
        <v>52</v>
      </c>
      <c r="C1772" s="147">
        <v>0</v>
      </c>
      <c r="D1772" s="147">
        <v>109579</v>
      </c>
      <c r="E1772" s="147">
        <f>COUNTIF($B$4:B1772,B1772)</f>
        <v>32</v>
      </c>
      <c r="F1772" s="147">
        <v>1</v>
      </c>
      <c r="G1772" s="147">
        <v>204</v>
      </c>
      <c r="H1772" s="147">
        <v>250</v>
      </c>
      <c r="I1772" s="59" t="str">
        <f>IFERROR(VLOOKUP(D1772,ITEM!A:B,2,0)&amp;" X"&amp;F1772,"아이템값 없음")</f>
        <v>기나긴 꿈의 수호 X1</v>
      </c>
      <c r="J1772" s="5" t="s">
        <v>268</v>
      </c>
      <c r="K1772" s="147" t="s">
        <v>745</v>
      </c>
    </row>
    <row r="1773" spans="1:11">
      <c r="A1773" s="147">
        <f>100000+B1773*ID규칙_보상_그룹_단위+C1773*ID규칙_요일_단위+COUNTIFS($B$4:B1773,B1773,$C$4:C1773,C1773)</f>
        <v>105233</v>
      </c>
      <c r="B1773" s="65">
        <v>52</v>
      </c>
      <c r="C1773" s="147">
        <v>0</v>
      </c>
      <c r="D1773" s="147">
        <v>110587</v>
      </c>
      <c r="E1773" s="147">
        <f>COUNTIF($B$4:B1773,B1773)</f>
        <v>33</v>
      </c>
      <c r="F1773" s="147">
        <v>1</v>
      </c>
      <c r="G1773" s="147">
        <v>204</v>
      </c>
      <c r="H1773" s="147">
        <v>250</v>
      </c>
      <c r="I1773" s="59" t="str">
        <f>IFERROR(VLOOKUP(D1773,ITEM!A:B,2,0)&amp;" X"&amp;F1773,"아이템값 없음")</f>
        <v>사막 왕족의 유산 X1</v>
      </c>
      <c r="J1773" s="5" t="s">
        <v>268</v>
      </c>
      <c r="K1773" s="147" t="s">
        <v>745</v>
      </c>
    </row>
    <row r="1774" spans="1:11">
      <c r="A1774" s="147">
        <f>100000+B1774*ID규칙_보상_그룹_단위+C1774*ID규칙_요일_단위+COUNTIFS($B$4:B1774,B1774,$C$4:C1774,C1774)</f>
        <v>105234</v>
      </c>
      <c r="B1774" s="65">
        <v>52</v>
      </c>
      <c r="C1774" s="147">
        <v>0</v>
      </c>
      <c r="D1774" s="147">
        <v>106480</v>
      </c>
      <c r="E1774" s="147">
        <f>COUNTIF($B$4:B1774,B1774)</f>
        <v>34</v>
      </c>
      <c r="F1774" s="147">
        <v>1</v>
      </c>
      <c r="G1774" s="147">
        <v>204</v>
      </c>
      <c r="H1774" s="147">
        <v>250</v>
      </c>
      <c r="I1774" s="59" t="str">
        <f>IFERROR(VLOOKUP(D1774,ITEM!A:B,2,0)&amp;" X"&amp;F1774,"아이템값 없음")</f>
        <v>월녀의 색채 X1</v>
      </c>
      <c r="J1774" s="5" t="s">
        <v>268</v>
      </c>
      <c r="K1774" s="147" t="s">
        <v>745</v>
      </c>
    </row>
    <row r="1775" spans="1:11">
      <c r="A1775" s="147">
        <f>100000+B1775*ID규칙_보상_그룹_단위+C1775*ID규칙_요일_단위+COUNTIFS($B$4:B1775,B1775,$C$4:C1775,C1775)</f>
        <v>105235</v>
      </c>
      <c r="B1775" s="65">
        <v>52</v>
      </c>
      <c r="C1775" s="147">
        <v>0</v>
      </c>
      <c r="D1775" s="147">
        <v>107480</v>
      </c>
      <c r="E1775" s="147">
        <f>COUNTIF($B$4:B1775,B1775)</f>
        <v>35</v>
      </c>
      <c r="F1775" s="147">
        <v>1</v>
      </c>
      <c r="G1775" s="147">
        <v>204</v>
      </c>
      <c r="H1775" s="147">
        <v>250</v>
      </c>
      <c r="I1775" s="59" t="str">
        <f>IFERROR(VLOOKUP(D1775,ITEM!A:B,2,0)&amp;" X"&amp;F1775,"아이템값 없음")</f>
        <v>시들어버린 연회 X1</v>
      </c>
      <c r="J1775" s="5" t="s">
        <v>268</v>
      </c>
      <c r="K1775" s="147" t="s">
        <v>745</v>
      </c>
    </row>
    <row r="1776" spans="1:11">
      <c r="A1776" s="147">
        <f>100000+B1776*ID규칙_보상_그룹_단위+C1776*ID규칙_요일_단위+COUNTIFS($B$4:B1776,B1776,$C$4:C1776,C1776)</f>
        <v>105236</v>
      </c>
      <c r="B1776" s="65">
        <v>52</v>
      </c>
      <c r="C1776" s="147">
        <v>0</v>
      </c>
      <c r="D1776" s="147">
        <v>108480</v>
      </c>
      <c r="E1776" s="147">
        <f>COUNTIF($B$4:B1776,B1776)</f>
        <v>36</v>
      </c>
      <c r="F1776" s="147">
        <v>1</v>
      </c>
      <c r="G1776" s="147">
        <v>204</v>
      </c>
      <c r="H1776" s="147">
        <v>250</v>
      </c>
      <c r="I1776" s="59" t="str">
        <f>IFERROR(VLOOKUP(D1776,ITEM!A:B,2,0)&amp;" X"&amp;F1776,"아이템값 없음")</f>
        <v>엉겨 붙은 찰나 X1</v>
      </c>
      <c r="J1776" s="5" t="s">
        <v>268</v>
      </c>
      <c r="K1776" s="147" t="s">
        <v>745</v>
      </c>
    </row>
    <row r="1777" spans="1:11">
      <c r="A1777" s="147">
        <f>100000+B1777*ID규칙_보상_그룹_단위+C1777*ID규칙_요일_단위+COUNTIFS($B$4:B1777,B1777,$C$4:C1777,C1777)</f>
        <v>105237</v>
      </c>
      <c r="B1777" s="65">
        <v>52</v>
      </c>
      <c r="C1777" s="147">
        <v>0</v>
      </c>
      <c r="D1777" s="147">
        <v>109480</v>
      </c>
      <c r="E1777" s="147">
        <f>COUNTIF($B$4:B1777,B1777)</f>
        <v>37</v>
      </c>
      <c r="F1777" s="147">
        <v>1</v>
      </c>
      <c r="G1777" s="147">
        <v>204</v>
      </c>
      <c r="H1777" s="147">
        <v>250</v>
      </c>
      <c r="I1777" s="59" t="str">
        <f>IFERROR(VLOOKUP(D1777,ITEM!A:B,2,0)&amp;" X"&amp;F1777,"아이템값 없음")</f>
        <v>비밀을 지키는 요술병 X1</v>
      </c>
      <c r="J1777" s="5" t="s">
        <v>268</v>
      </c>
      <c r="K1777" s="147" t="s">
        <v>745</v>
      </c>
    </row>
    <row r="1778" spans="1:11">
      <c r="A1778" s="147">
        <f>100000+B1778*ID규칙_보상_그룹_단위+C1778*ID규칙_요일_단위+COUNTIFS($B$4:B1778,B1778,$C$4:C1778,C1778)</f>
        <v>105238</v>
      </c>
      <c r="B1778" s="65">
        <v>52</v>
      </c>
      <c r="C1778" s="147">
        <v>0</v>
      </c>
      <c r="D1778" s="147">
        <v>110488</v>
      </c>
      <c r="E1778" s="147">
        <f>COUNTIF($B$4:B1778,B1778)</f>
        <v>38</v>
      </c>
      <c r="F1778" s="147">
        <v>1</v>
      </c>
      <c r="G1778" s="147">
        <v>204</v>
      </c>
      <c r="H1778" s="147">
        <v>250</v>
      </c>
      <c r="I1778" s="59" t="str">
        <f>IFERROR(VLOOKUP(D1778,ITEM!A:B,2,0)&amp;" X"&amp;F1778,"아이템값 없음")</f>
        <v>자수정 화관 X1</v>
      </c>
      <c r="J1778" s="5" t="s">
        <v>268</v>
      </c>
      <c r="K1778" s="147" t="s">
        <v>745</v>
      </c>
    </row>
    <row r="1779" spans="1:11">
      <c r="A1779" s="147">
        <f>100000+B1779*ID규칙_보상_그룹_단위+C1779*ID규칙_요일_단위+COUNTIFS($B$4:B1779,B1779,$C$4:C1779,C1779)</f>
        <v>105239</v>
      </c>
      <c r="B1779" s="65">
        <v>52</v>
      </c>
      <c r="C1779" s="147">
        <v>0</v>
      </c>
      <c r="D1779" s="147">
        <v>106581</v>
      </c>
      <c r="E1779" s="147">
        <f>COUNTIF($B$4:B1779,B1779)</f>
        <v>39</v>
      </c>
      <c r="F1779" s="147">
        <v>1</v>
      </c>
      <c r="G1779" s="147">
        <v>204</v>
      </c>
      <c r="H1779" s="147">
        <v>250</v>
      </c>
      <c r="I1779" s="59" t="str">
        <f>IFERROR(VLOOKUP(D1779,ITEM!A:B,2,0)&amp;" X"&amp;F1779,"아이템값 없음")</f>
        <v>월녀의 색채 X1</v>
      </c>
      <c r="J1779" s="5" t="s">
        <v>268</v>
      </c>
      <c r="K1779" s="147" t="s">
        <v>745</v>
      </c>
    </row>
    <row r="1780" spans="1:11">
      <c r="A1780" s="147">
        <f>100000+B1780*ID규칙_보상_그룹_단위+C1780*ID규칙_요일_단위+COUNTIFS($B$4:B1780,B1780,$C$4:C1780,C1780)</f>
        <v>105240</v>
      </c>
      <c r="B1780" s="65">
        <v>52</v>
      </c>
      <c r="C1780" s="147">
        <v>0</v>
      </c>
      <c r="D1780" s="147">
        <v>107581</v>
      </c>
      <c r="E1780" s="147">
        <f>COUNTIF($B$4:B1780,B1780)</f>
        <v>40</v>
      </c>
      <c r="F1780" s="147">
        <v>1</v>
      </c>
      <c r="G1780" s="147">
        <v>204</v>
      </c>
      <c r="H1780" s="147">
        <v>250</v>
      </c>
      <c r="I1780" s="59" t="str">
        <f>IFERROR(VLOOKUP(D1780,ITEM!A:B,2,0)&amp;" X"&amp;F1780,"아이템값 없음")</f>
        <v>시들어버린 연회 X1</v>
      </c>
      <c r="J1780" s="5" t="s">
        <v>268</v>
      </c>
      <c r="K1780" s="147" t="s">
        <v>745</v>
      </c>
    </row>
    <row r="1781" spans="1:11">
      <c r="A1781" s="147">
        <f>100000+B1781*ID규칙_보상_그룹_단위+C1781*ID규칙_요일_단위+COUNTIFS($B$4:B1781,B1781,$C$4:C1781,C1781)</f>
        <v>105241</v>
      </c>
      <c r="B1781" s="65">
        <v>52</v>
      </c>
      <c r="C1781" s="147">
        <v>0</v>
      </c>
      <c r="D1781" s="147">
        <v>108581</v>
      </c>
      <c r="E1781" s="147">
        <f>COUNTIF($B$4:B1781,B1781)</f>
        <v>41</v>
      </c>
      <c r="F1781" s="147">
        <v>1</v>
      </c>
      <c r="G1781" s="147">
        <v>204</v>
      </c>
      <c r="H1781" s="147">
        <v>250</v>
      </c>
      <c r="I1781" s="59" t="str">
        <f>IFERROR(VLOOKUP(D1781,ITEM!A:B,2,0)&amp;" X"&amp;F1781,"아이템값 없음")</f>
        <v>엉겨 붙은 찰나 X1</v>
      </c>
      <c r="J1781" s="5" t="s">
        <v>268</v>
      </c>
      <c r="K1781" s="147" t="s">
        <v>745</v>
      </c>
    </row>
    <row r="1782" spans="1:11">
      <c r="A1782" s="147">
        <f>100000+B1782*ID규칙_보상_그룹_단위+C1782*ID규칙_요일_단위+COUNTIFS($B$4:B1782,B1782,$C$4:C1782,C1782)</f>
        <v>105242</v>
      </c>
      <c r="B1782" s="65">
        <v>52</v>
      </c>
      <c r="C1782" s="147">
        <v>0</v>
      </c>
      <c r="D1782" s="147">
        <v>109581</v>
      </c>
      <c r="E1782" s="147">
        <f>COUNTIF($B$4:B1782,B1782)</f>
        <v>42</v>
      </c>
      <c r="F1782" s="147">
        <v>1</v>
      </c>
      <c r="G1782" s="147">
        <v>204</v>
      </c>
      <c r="H1782" s="147">
        <v>250</v>
      </c>
      <c r="I1782" s="59" t="str">
        <f>IFERROR(VLOOKUP(D1782,ITEM!A:B,2,0)&amp;" X"&amp;F1782,"아이템값 없음")</f>
        <v>비밀을 지키는 요술병 X1</v>
      </c>
      <c r="J1782" s="5" t="s">
        <v>268</v>
      </c>
      <c r="K1782" s="147" t="s">
        <v>745</v>
      </c>
    </row>
    <row r="1783" spans="1:11">
      <c r="A1783" s="147">
        <f>100000+B1783*ID규칙_보상_그룹_단위+C1783*ID규칙_요일_단위+COUNTIFS($B$4:B1783,B1783,$C$4:C1783,C1783)</f>
        <v>105243</v>
      </c>
      <c r="B1783" s="65">
        <v>52</v>
      </c>
      <c r="C1783" s="147">
        <v>0</v>
      </c>
      <c r="D1783" s="147">
        <v>110589</v>
      </c>
      <c r="E1783" s="147">
        <f>COUNTIF($B$4:B1783,B1783)</f>
        <v>43</v>
      </c>
      <c r="F1783" s="147">
        <v>1</v>
      </c>
      <c r="G1783" s="147">
        <v>204</v>
      </c>
      <c r="H1783" s="147">
        <v>250</v>
      </c>
      <c r="I1783" s="59" t="str">
        <f>IFERROR(VLOOKUP(D1783,ITEM!A:B,2,0)&amp;" X"&amp;F1783,"아이템값 없음")</f>
        <v>자수정 화관 X1</v>
      </c>
      <c r="J1783" s="5" t="s">
        <v>268</v>
      </c>
      <c r="K1783" s="147" t="s">
        <v>745</v>
      </c>
    </row>
    <row r="1784" spans="1:11">
      <c r="A1784" s="147">
        <f>100000+B1784*ID규칙_보상_그룹_단위+C1784*ID규칙_요일_단위+COUNTIFS($B$4:B1784,B1784,$C$4:C1784,C1784)</f>
        <v>105301</v>
      </c>
      <c r="B1784" s="65">
        <v>53</v>
      </c>
      <c r="C1784" s="147">
        <v>0</v>
      </c>
      <c r="D1784" s="147">
        <v>103301</v>
      </c>
      <c r="E1784" s="147">
        <f>COUNTIF($B$4:B1784,B1784)</f>
        <v>1</v>
      </c>
      <c r="F1784" s="147">
        <v>100</v>
      </c>
      <c r="G1784" s="147">
        <v>205</v>
      </c>
      <c r="H1784" s="147">
        <v>10000</v>
      </c>
      <c r="I1784" s="59" t="str">
        <f>IFERROR(VLOOKUP(D1784,ITEM!A:B,2,0)&amp;" X"&amp;F1784,"아이템값 없음")</f>
        <v>모라 X100</v>
      </c>
      <c r="J1784" s="5" t="s">
        <v>269</v>
      </c>
      <c r="K1784" s="147" t="s">
        <v>745</v>
      </c>
    </row>
    <row r="1785" spans="1:11">
      <c r="A1785" s="147">
        <f>100000+B1785*ID규칙_보상_그룹_단위+C1785*ID규칙_요일_단위+COUNTIFS($B$4:B1785,B1785,$C$4:C1785,C1785)</f>
        <v>105302</v>
      </c>
      <c r="B1785" s="65">
        <v>53</v>
      </c>
      <c r="C1785" s="147">
        <v>0</v>
      </c>
      <c r="D1785" s="147">
        <v>102301</v>
      </c>
      <c r="E1785" s="147">
        <f>COUNTIF($B$4:B1785,B1785)</f>
        <v>2</v>
      </c>
      <c r="F1785" s="147">
        <v>3525</v>
      </c>
      <c r="G1785" s="147">
        <v>206</v>
      </c>
      <c r="H1785" s="147">
        <v>10000</v>
      </c>
      <c r="I1785" s="59" t="str">
        <f>IFERROR(VLOOKUP(D1785,ITEM!A:B,2,0)&amp;" X"&amp;F1785,"아이템값 없음")</f>
        <v>모험 경력 X3525</v>
      </c>
      <c r="J1785" s="5" t="s">
        <v>269</v>
      </c>
      <c r="K1785" s="147" t="s">
        <v>745</v>
      </c>
    </row>
    <row r="1786" spans="1:11">
      <c r="A1786" s="147">
        <f>100000+B1786*ID규칙_보상_그룹_단위+C1786*ID규칙_요일_단위+COUNTIFS($B$4:B1786,B1786,$C$4:C1786,C1786)</f>
        <v>105303</v>
      </c>
      <c r="B1786" s="65">
        <v>53</v>
      </c>
      <c r="C1786" s="147">
        <v>0</v>
      </c>
      <c r="D1786" s="147">
        <v>105301</v>
      </c>
      <c r="E1786" s="147">
        <f>COUNTIF($B$4:B1786,B1786)</f>
        <v>3</v>
      </c>
      <c r="F1786" s="147">
        <v>20</v>
      </c>
      <c r="G1786" s="147">
        <v>207</v>
      </c>
      <c r="H1786" s="147">
        <v>10000</v>
      </c>
      <c r="I1786" s="59" t="str">
        <f>IFERROR(VLOOKUP(D1786,ITEM!A:B,2,0)&amp;" X"&amp;F1786,"아이템값 없음")</f>
        <v>호감도 경험치 X20</v>
      </c>
      <c r="J1786" s="5" t="s">
        <v>269</v>
      </c>
      <c r="K1786" s="147" t="s">
        <v>745</v>
      </c>
    </row>
    <row r="1787" spans="1:11">
      <c r="A1787" s="147">
        <f>100000+B1787*ID규칙_보상_그룹_단위+C1787*ID규칙_요일_단위+COUNTIFS($B$4:B1787,B1787,$C$4:C1787,C1787)</f>
        <v>105304</v>
      </c>
      <c r="B1787" s="65">
        <v>53</v>
      </c>
      <c r="C1787" s="147">
        <v>0</v>
      </c>
      <c r="D1787" s="147">
        <v>106310</v>
      </c>
      <c r="E1787" s="147">
        <f>COUNTIF($B$4:B1787,B1787)</f>
        <v>4</v>
      </c>
      <c r="F1787" s="147">
        <v>1</v>
      </c>
      <c r="G1787" s="147">
        <v>208</v>
      </c>
      <c r="H1787" s="147">
        <v>250</v>
      </c>
      <c r="I1787" s="59" t="str">
        <f>IFERROR(VLOOKUP(D1787,ITEM!A:B,2,0)&amp;" X"&amp;F1787,"아이템값 없음")</f>
        <v>옛 벗의 마음 X1</v>
      </c>
      <c r="J1787" s="5" t="s">
        <v>269</v>
      </c>
      <c r="K1787" s="147" t="s">
        <v>745</v>
      </c>
    </row>
    <row r="1788" spans="1:11">
      <c r="A1788" s="147">
        <f>100000+B1788*ID규칙_보상_그룹_단위+C1788*ID규칙_요일_단위+COUNTIFS($B$4:B1788,B1788,$C$4:C1788,C1788)</f>
        <v>105305</v>
      </c>
      <c r="B1788" s="65">
        <v>53</v>
      </c>
      <c r="C1788" s="147">
        <v>0</v>
      </c>
      <c r="D1788" s="147">
        <v>107310</v>
      </c>
      <c r="E1788" s="147">
        <f>COUNTIF($B$4:B1788,B1788)</f>
        <v>5</v>
      </c>
      <c r="F1788" s="147">
        <v>1</v>
      </c>
      <c r="G1788" s="147">
        <v>208</v>
      </c>
      <c r="H1788" s="147">
        <v>250</v>
      </c>
      <c r="I1788" s="59" t="str">
        <f>IFERROR(VLOOKUP(D1788,ITEM!A:B,2,0)&amp;" X"&amp;F1788,"아이템값 없음")</f>
        <v>귀향의 깃털 X1</v>
      </c>
      <c r="J1788" s="5" t="s">
        <v>269</v>
      </c>
      <c r="K1788" s="147" t="s">
        <v>745</v>
      </c>
    </row>
    <row r="1789" spans="1:11">
      <c r="A1789" s="147">
        <f>100000+B1789*ID규칙_보상_그룹_단위+C1789*ID규칙_요일_단위+COUNTIFS($B$4:B1789,B1789,$C$4:C1789,C1789)</f>
        <v>105306</v>
      </c>
      <c r="B1789" s="65">
        <v>53</v>
      </c>
      <c r="C1789" s="147">
        <v>0</v>
      </c>
      <c r="D1789" s="147">
        <v>108310</v>
      </c>
      <c r="E1789" s="147">
        <f>COUNTIF($B$4:B1789,B1789)</f>
        <v>6</v>
      </c>
      <c r="F1789" s="147">
        <v>1</v>
      </c>
      <c r="G1789" s="147">
        <v>208</v>
      </c>
      <c r="H1789" s="147">
        <v>250</v>
      </c>
      <c r="I1789" s="59" t="str">
        <f>IFERROR(VLOOKUP(D1789,ITEM!A:B,2,0)&amp;" X"&amp;F1789,"아이템값 없음")</f>
        <v>빛을 좇는 돌 X1</v>
      </c>
      <c r="J1789" s="5" t="s">
        <v>269</v>
      </c>
      <c r="K1789" s="147" t="s">
        <v>745</v>
      </c>
    </row>
    <row r="1790" spans="1:11">
      <c r="A1790" s="147">
        <f>100000+B1790*ID규칙_보상_그룹_단위+C1790*ID규칙_요일_단위+COUNTIFS($B$4:B1790,B1790,$C$4:C1790,C1790)</f>
        <v>105307</v>
      </c>
      <c r="B1790" s="65">
        <v>53</v>
      </c>
      <c r="C1790" s="147">
        <v>0</v>
      </c>
      <c r="D1790" s="147">
        <v>109310</v>
      </c>
      <c r="E1790" s="147">
        <f>COUNTIF($B$4:B1790,B1790)</f>
        <v>7</v>
      </c>
      <c r="F1790" s="147">
        <v>1</v>
      </c>
      <c r="G1790" s="147">
        <v>208</v>
      </c>
      <c r="H1790" s="147">
        <v>250</v>
      </c>
      <c r="I1790" s="59" t="str">
        <f>IFERROR(VLOOKUP(D1790,ITEM!A:B,2,0)&amp;" X"&amp;F1790,"아이템값 없음")</f>
        <v>이국의 술잔 X1</v>
      </c>
      <c r="J1790" s="5" t="s">
        <v>269</v>
      </c>
      <c r="K1790" s="147" t="s">
        <v>745</v>
      </c>
    </row>
    <row r="1791" spans="1:11">
      <c r="A1791" s="147">
        <f>100000+B1791*ID규칙_보상_그룹_단위+C1791*ID규칙_요일_단위+COUNTIFS($B$4:B1791,B1791,$C$4:C1791,C1791)</f>
        <v>105308</v>
      </c>
      <c r="B1791" s="65">
        <v>53</v>
      </c>
      <c r="C1791" s="147">
        <v>0</v>
      </c>
      <c r="D1791" s="147">
        <v>110310</v>
      </c>
      <c r="E1791" s="147">
        <f>COUNTIF($B$4:B1791,B1791)</f>
        <v>8</v>
      </c>
      <c r="F1791" s="147">
        <v>1</v>
      </c>
      <c r="G1791" s="147">
        <v>208</v>
      </c>
      <c r="H1791" s="147">
        <v>250</v>
      </c>
      <c r="I1791" s="59" t="str">
        <f>IFERROR(VLOOKUP(D1791,ITEM!A:B,2,0)&amp;" X"&amp;F1791,"아이템값 없음")</f>
        <v>이별의 모자 X1</v>
      </c>
      <c r="J1791" s="5" t="s">
        <v>269</v>
      </c>
      <c r="K1791" s="147" t="s">
        <v>745</v>
      </c>
    </row>
    <row r="1792" spans="1:11">
      <c r="A1792" s="147">
        <f>100000+B1792*ID규칙_보상_그룹_단위+C1792*ID규칙_요일_단위+COUNTIFS($B$4:B1792,B1792,$C$4:C1792,C1792)</f>
        <v>105309</v>
      </c>
      <c r="B1792" s="65">
        <v>53</v>
      </c>
      <c r="C1792" s="147">
        <v>0</v>
      </c>
      <c r="D1792" s="147">
        <v>106411</v>
      </c>
      <c r="E1792" s="147">
        <f>COUNTIF($B$4:B1792,B1792)</f>
        <v>9</v>
      </c>
      <c r="F1792" s="147">
        <v>1</v>
      </c>
      <c r="G1792" s="147">
        <v>208</v>
      </c>
      <c r="H1792" s="147">
        <v>250</v>
      </c>
      <c r="I1792" s="59" t="str">
        <f>IFERROR(VLOOKUP(D1792,ITEM!A:B,2,0)&amp;" X"&amp;F1792,"아이템값 없음")</f>
        <v>옛 벗의 마음 X1</v>
      </c>
      <c r="J1792" s="5" t="s">
        <v>269</v>
      </c>
      <c r="K1792" s="147" t="s">
        <v>745</v>
      </c>
    </row>
    <row r="1793" spans="1:11">
      <c r="A1793" s="147">
        <f>100000+B1793*ID규칙_보상_그룹_단위+C1793*ID규칙_요일_단위+COUNTIFS($B$4:B1793,B1793,$C$4:C1793,C1793)</f>
        <v>105310</v>
      </c>
      <c r="B1793" s="65">
        <v>53</v>
      </c>
      <c r="C1793" s="147">
        <v>0</v>
      </c>
      <c r="D1793" s="147">
        <v>107411</v>
      </c>
      <c r="E1793" s="147">
        <f>COUNTIF($B$4:B1793,B1793)</f>
        <v>10</v>
      </c>
      <c r="F1793" s="147">
        <v>1</v>
      </c>
      <c r="G1793" s="147">
        <v>208</v>
      </c>
      <c r="H1793" s="147">
        <v>250</v>
      </c>
      <c r="I1793" s="59" t="str">
        <f>IFERROR(VLOOKUP(D1793,ITEM!A:B,2,0)&amp;" X"&amp;F1793,"아이템값 없음")</f>
        <v>귀향의 깃털 X1</v>
      </c>
      <c r="J1793" s="5" t="s">
        <v>269</v>
      </c>
      <c r="K1793" s="147" t="s">
        <v>745</v>
      </c>
    </row>
    <row r="1794" spans="1:11">
      <c r="A1794" s="147">
        <f>100000+B1794*ID규칙_보상_그룹_단위+C1794*ID규칙_요일_단위+COUNTIFS($B$4:B1794,B1794,$C$4:C1794,C1794)</f>
        <v>105311</v>
      </c>
      <c r="B1794" s="65">
        <v>53</v>
      </c>
      <c r="C1794" s="147">
        <v>0</v>
      </c>
      <c r="D1794" s="147">
        <v>108411</v>
      </c>
      <c r="E1794" s="147">
        <f>COUNTIF($B$4:B1794,B1794)</f>
        <v>11</v>
      </c>
      <c r="F1794" s="147">
        <v>1</v>
      </c>
      <c r="G1794" s="147">
        <v>208</v>
      </c>
      <c r="H1794" s="147">
        <v>250</v>
      </c>
      <c r="I1794" s="59" t="str">
        <f>IFERROR(VLOOKUP(D1794,ITEM!A:B,2,0)&amp;" X"&amp;F1794,"아이템값 없음")</f>
        <v>빛을 좇는 돌 X1</v>
      </c>
      <c r="J1794" s="5" t="s">
        <v>269</v>
      </c>
      <c r="K1794" s="147" t="s">
        <v>745</v>
      </c>
    </row>
    <row r="1795" spans="1:11">
      <c r="A1795" s="147">
        <f>100000+B1795*ID규칙_보상_그룹_단위+C1795*ID규칙_요일_단위+COUNTIFS($B$4:B1795,B1795,$C$4:C1795,C1795)</f>
        <v>105312</v>
      </c>
      <c r="B1795" s="65">
        <v>53</v>
      </c>
      <c r="C1795" s="147">
        <v>0</v>
      </c>
      <c r="D1795" s="147">
        <v>109411</v>
      </c>
      <c r="E1795" s="147">
        <f>COUNTIF($B$4:B1795,B1795)</f>
        <v>12</v>
      </c>
      <c r="F1795" s="147">
        <v>1</v>
      </c>
      <c r="G1795" s="147">
        <v>208</v>
      </c>
      <c r="H1795" s="147">
        <v>250</v>
      </c>
      <c r="I1795" s="59" t="str">
        <f>IFERROR(VLOOKUP(D1795,ITEM!A:B,2,0)&amp;" X"&amp;F1795,"아이템값 없음")</f>
        <v>이국의 술잔 X1</v>
      </c>
      <c r="J1795" s="5" t="s">
        <v>269</v>
      </c>
      <c r="K1795" s="147" t="s">
        <v>745</v>
      </c>
    </row>
    <row r="1796" spans="1:11">
      <c r="A1796" s="147">
        <f>100000+B1796*ID규칙_보상_그룹_단위+C1796*ID규칙_요일_단위+COUNTIFS($B$4:B1796,B1796,$C$4:C1796,C1796)</f>
        <v>105313</v>
      </c>
      <c r="B1796" s="65">
        <v>53</v>
      </c>
      <c r="C1796" s="147">
        <v>0</v>
      </c>
      <c r="D1796" s="147">
        <v>110411</v>
      </c>
      <c r="E1796" s="147">
        <f>COUNTIF($B$4:B1796,B1796)</f>
        <v>13</v>
      </c>
      <c r="F1796" s="147">
        <v>1</v>
      </c>
      <c r="G1796" s="147">
        <v>208</v>
      </c>
      <c r="H1796" s="147">
        <v>250</v>
      </c>
      <c r="I1796" s="59" t="str">
        <f>IFERROR(VLOOKUP(D1796,ITEM!A:B,2,0)&amp;" X"&amp;F1796,"아이템값 없음")</f>
        <v>이별의 모자 X1</v>
      </c>
      <c r="J1796" s="5" t="s">
        <v>269</v>
      </c>
      <c r="K1796" s="147" t="s">
        <v>745</v>
      </c>
    </row>
    <row r="1797" spans="1:11">
      <c r="A1797" s="147">
        <f>100000+B1797*ID규칙_보상_그룹_단위+C1797*ID규칙_요일_단위+COUNTIFS($B$4:B1797,B1797,$C$4:C1797,C1797)</f>
        <v>105314</v>
      </c>
      <c r="B1797" s="65">
        <v>53</v>
      </c>
      <c r="C1797" s="147">
        <v>0</v>
      </c>
      <c r="D1797" s="147">
        <v>106322</v>
      </c>
      <c r="E1797" s="147">
        <f>COUNTIF($B$4:B1797,B1797)</f>
        <v>14</v>
      </c>
      <c r="F1797" s="147">
        <v>1</v>
      </c>
      <c r="G1797" s="147">
        <v>208</v>
      </c>
      <c r="H1797" s="147">
        <v>250</v>
      </c>
      <c r="I1797" s="59" t="str">
        <f>IFERROR(VLOOKUP(D1797,ITEM!A:B,2,0)&amp;" X"&amp;F1797,"아이템값 없음")</f>
        <v>용사의 훈장 X1</v>
      </c>
      <c r="J1797" s="5" t="s">
        <v>269</v>
      </c>
      <c r="K1797" s="147" t="s">
        <v>745</v>
      </c>
    </row>
    <row r="1798" spans="1:11">
      <c r="A1798" s="147">
        <f>100000+B1798*ID규칙_보상_그룹_단위+C1798*ID규칙_요일_단위+COUNTIFS($B$4:B1798,B1798,$C$4:C1798,C1798)</f>
        <v>105315</v>
      </c>
      <c r="B1798" s="65">
        <v>53</v>
      </c>
      <c r="C1798" s="147">
        <v>0</v>
      </c>
      <c r="D1798" s="147">
        <v>107322</v>
      </c>
      <c r="E1798" s="147">
        <f>COUNTIF($B$4:B1798,B1798)</f>
        <v>15</v>
      </c>
      <c r="F1798" s="147">
        <v>1</v>
      </c>
      <c r="G1798" s="147">
        <v>208</v>
      </c>
      <c r="H1798" s="147">
        <v>250</v>
      </c>
      <c r="I1798" s="59" t="str">
        <f>IFERROR(VLOOKUP(D1798,ITEM!A:B,2,0)&amp;" X"&amp;F1798,"아이템값 없음")</f>
        <v>용사의 기대 X1</v>
      </c>
      <c r="J1798" s="5" t="s">
        <v>269</v>
      </c>
      <c r="K1798" s="147" t="s">
        <v>745</v>
      </c>
    </row>
    <row r="1799" spans="1:11">
      <c r="A1799" s="147">
        <f>100000+B1799*ID규칙_보상_그룹_단위+C1799*ID규칙_요일_단위+COUNTIFS($B$4:B1799,B1799,$C$4:C1799,C1799)</f>
        <v>105316</v>
      </c>
      <c r="B1799" s="65">
        <v>53</v>
      </c>
      <c r="C1799" s="147">
        <v>0</v>
      </c>
      <c r="D1799" s="147">
        <v>108322</v>
      </c>
      <c r="E1799" s="147">
        <f>COUNTIF($B$4:B1799,B1799)</f>
        <v>16</v>
      </c>
      <c r="F1799" s="147">
        <v>1</v>
      </c>
      <c r="G1799" s="147">
        <v>208</v>
      </c>
      <c r="H1799" s="147">
        <v>250</v>
      </c>
      <c r="I1799" s="59" t="str">
        <f>IFERROR(VLOOKUP(D1799,ITEM!A:B,2,0)&amp;" X"&amp;F1799,"아이템값 없음")</f>
        <v>용사의 강인함 X1</v>
      </c>
      <c r="J1799" s="5" t="s">
        <v>269</v>
      </c>
      <c r="K1799" s="147" t="s">
        <v>745</v>
      </c>
    </row>
    <row r="1800" spans="1:11">
      <c r="A1800" s="147">
        <f>100000+B1800*ID규칙_보상_그룹_단위+C1800*ID규칙_요일_단위+COUNTIFS($B$4:B1800,B1800,$C$4:C1800,C1800)</f>
        <v>105317</v>
      </c>
      <c r="B1800" s="65">
        <v>53</v>
      </c>
      <c r="C1800" s="147">
        <v>0</v>
      </c>
      <c r="D1800" s="147">
        <v>109322</v>
      </c>
      <c r="E1800" s="147">
        <f>COUNTIF($B$4:B1800,B1800)</f>
        <v>17</v>
      </c>
      <c r="F1800" s="147">
        <v>1</v>
      </c>
      <c r="G1800" s="147">
        <v>208</v>
      </c>
      <c r="H1800" s="147">
        <v>250</v>
      </c>
      <c r="I1800" s="59" t="str">
        <f>IFERROR(VLOOKUP(D1800,ITEM!A:B,2,0)&amp;" X"&amp;F1800,"아이템값 없음")</f>
        <v>용사의 환송 X1</v>
      </c>
      <c r="J1800" s="5" t="s">
        <v>269</v>
      </c>
      <c r="K1800" s="147" t="s">
        <v>745</v>
      </c>
    </row>
    <row r="1801" spans="1:11">
      <c r="A1801" s="147">
        <f>100000+B1801*ID규칙_보상_그룹_단위+C1801*ID규칙_요일_단위+COUNTIFS($B$4:B1801,B1801,$C$4:C1801,C1801)</f>
        <v>105318</v>
      </c>
      <c r="B1801" s="65">
        <v>53</v>
      </c>
      <c r="C1801" s="147">
        <v>0</v>
      </c>
      <c r="D1801" s="147">
        <v>110322</v>
      </c>
      <c r="E1801" s="147">
        <f>COUNTIF($B$4:B1801,B1801)</f>
        <v>18</v>
      </c>
      <c r="F1801" s="147">
        <v>1</v>
      </c>
      <c r="G1801" s="147">
        <v>208</v>
      </c>
      <c r="H1801" s="147">
        <v>250</v>
      </c>
      <c r="I1801" s="59" t="str">
        <f>IFERROR(VLOOKUP(D1801,ITEM!A:B,2,0)&amp;" X"&amp;F1801,"아이템값 없음")</f>
        <v>용사의 모자 X1</v>
      </c>
      <c r="J1801" s="5" t="s">
        <v>269</v>
      </c>
      <c r="K1801" s="147" t="s">
        <v>745</v>
      </c>
    </row>
    <row r="1802" spans="1:11">
      <c r="A1802" s="147">
        <f>100000+B1802*ID규칙_보상_그룹_단위+C1802*ID규칙_요일_단위+COUNTIFS($B$4:B1802,B1802,$C$4:C1802,C1802)</f>
        <v>105319</v>
      </c>
      <c r="B1802" s="65">
        <v>53</v>
      </c>
      <c r="C1802" s="147">
        <v>0</v>
      </c>
      <c r="D1802" s="147">
        <v>106423</v>
      </c>
      <c r="E1802" s="147">
        <f>COUNTIF($B$4:B1802,B1802)</f>
        <v>19</v>
      </c>
      <c r="F1802" s="147">
        <v>1</v>
      </c>
      <c r="G1802" s="147">
        <v>208</v>
      </c>
      <c r="H1802" s="147">
        <v>250</v>
      </c>
      <c r="I1802" s="59" t="str">
        <f>IFERROR(VLOOKUP(D1802,ITEM!A:B,2,0)&amp;" X"&amp;F1802,"아이템값 없음")</f>
        <v>용사의 훈장 X1</v>
      </c>
      <c r="J1802" s="5" t="s">
        <v>269</v>
      </c>
      <c r="K1802" s="147" t="s">
        <v>745</v>
      </c>
    </row>
    <row r="1803" spans="1:11">
      <c r="A1803" s="147">
        <f>100000+B1803*ID규칙_보상_그룹_단위+C1803*ID규칙_요일_단위+COUNTIFS($B$4:B1803,B1803,$C$4:C1803,C1803)</f>
        <v>105320</v>
      </c>
      <c r="B1803" s="65">
        <v>53</v>
      </c>
      <c r="C1803" s="147">
        <v>0</v>
      </c>
      <c r="D1803" s="147">
        <v>107423</v>
      </c>
      <c r="E1803" s="147">
        <f>COUNTIF($B$4:B1803,B1803)</f>
        <v>20</v>
      </c>
      <c r="F1803" s="147">
        <v>1</v>
      </c>
      <c r="G1803" s="147">
        <v>208</v>
      </c>
      <c r="H1803" s="147">
        <v>250</v>
      </c>
      <c r="I1803" s="59" t="str">
        <f>IFERROR(VLOOKUP(D1803,ITEM!A:B,2,0)&amp;" X"&amp;F1803,"아이템값 없음")</f>
        <v>용사의 기대 X1</v>
      </c>
      <c r="J1803" s="5" t="s">
        <v>269</v>
      </c>
      <c r="K1803" s="147" t="s">
        <v>745</v>
      </c>
    </row>
    <row r="1804" spans="1:11">
      <c r="A1804" s="147">
        <f>100000+B1804*ID규칙_보상_그룹_단위+C1804*ID규칙_요일_단위+COUNTIFS($B$4:B1804,B1804,$C$4:C1804,C1804)</f>
        <v>105321</v>
      </c>
      <c r="B1804" s="65">
        <v>53</v>
      </c>
      <c r="C1804" s="147">
        <v>0</v>
      </c>
      <c r="D1804" s="147">
        <v>108423</v>
      </c>
      <c r="E1804" s="147">
        <f>COUNTIF($B$4:B1804,B1804)</f>
        <v>21</v>
      </c>
      <c r="F1804" s="147">
        <v>1</v>
      </c>
      <c r="G1804" s="147">
        <v>208</v>
      </c>
      <c r="H1804" s="147">
        <v>250</v>
      </c>
      <c r="I1804" s="59" t="str">
        <f>IFERROR(VLOOKUP(D1804,ITEM!A:B,2,0)&amp;" X"&amp;F1804,"아이템값 없음")</f>
        <v>용사의 강인함 X1</v>
      </c>
      <c r="J1804" s="5" t="s">
        <v>269</v>
      </c>
      <c r="K1804" s="147" t="s">
        <v>745</v>
      </c>
    </row>
    <row r="1805" spans="1:11">
      <c r="A1805" s="147">
        <f>100000+B1805*ID규칙_보상_그룹_단위+C1805*ID규칙_요일_단위+COUNTIFS($B$4:B1805,B1805,$C$4:C1805,C1805)</f>
        <v>105322</v>
      </c>
      <c r="B1805" s="65">
        <v>53</v>
      </c>
      <c r="C1805" s="147">
        <v>0</v>
      </c>
      <c r="D1805" s="147">
        <v>109423</v>
      </c>
      <c r="E1805" s="147">
        <f>COUNTIF($B$4:B1805,B1805)</f>
        <v>22</v>
      </c>
      <c r="F1805" s="147">
        <v>1</v>
      </c>
      <c r="G1805" s="147">
        <v>208</v>
      </c>
      <c r="H1805" s="147">
        <v>250</v>
      </c>
      <c r="I1805" s="59" t="str">
        <f>IFERROR(VLOOKUP(D1805,ITEM!A:B,2,0)&amp;" X"&amp;F1805,"아이템값 없음")</f>
        <v>용사의 환송 X1</v>
      </c>
      <c r="J1805" s="5" t="s">
        <v>269</v>
      </c>
      <c r="K1805" s="147" t="s">
        <v>745</v>
      </c>
    </row>
    <row r="1806" spans="1:11">
      <c r="A1806" s="147">
        <f>100000+B1806*ID규칙_보상_그룹_단위+C1806*ID규칙_요일_단위+COUNTIFS($B$4:B1806,B1806,$C$4:C1806,C1806)</f>
        <v>105323</v>
      </c>
      <c r="B1806" s="65">
        <v>53</v>
      </c>
      <c r="C1806" s="147">
        <v>0</v>
      </c>
      <c r="D1806" s="147">
        <v>110423</v>
      </c>
      <c r="E1806" s="147">
        <f>COUNTIF($B$4:B1806,B1806)</f>
        <v>23</v>
      </c>
      <c r="F1806" s="147">
        <v>1</v>
      </c>
      <c r="G1806" s="147">
        <v>208</v>
      </c>
      <c r="H1806" s="147">
        <v>250</v>
      </c>
      <c r="I1806" s="59" t="str">
        <f>IFERROR(VLOOKUP(D1806,ITEM!A:B,2,0)&amp;" X"&amp;F1806,"아이템값 없음")</f>
        <v>용사의 모자 X1</v>
      </c>
      <c r="J1806" s="5" t="s">
        <v>269</v>
      </c>
      <c r="K1806" s="147" t="s">
        <v>745</v>
      </c>
    </row>
    <row r="1807" spans="1:11">
      <c r="A1807" s="147">
        <f>100000+B1807*ID규칙_보상_그룹_단위+C1807*ID규칙_요일_단위+COUNTIFS($B$4:B1807,B1807,$C$4:C1807,C1807)</f>
        <v>105324</v>
      </c>
      <c r="B1807" s="65">
        <v>53</v>
      </c>
      <c r="C1807" s="147">
        <v>0</v>
      </c>
      <c r="D1807" s="147">
        <v>106478</v>
      </c>
      <c r="E1807" s="147">
        <f>COUNTIF($B$4:B1807,B1807)</f>
        <v>24</v>
      </c>
      <c r="F1807" s="147">
        <v>1</v>
      </c>
      <c r="G1807" s="147">
        <v>208</v>
      </c>
      <c r="H1807" s="147">
        <v>250</v>
      </c>
      <c r="I1807" s="59" t="str">
        <f>IFERROR(VLOOKUP(D1807,ITEM!A:B,2,0)&amp;" X"&amp;F1807,"아이템값 없음")</f>
        <v>왕의 도시의 탄생 X1</v>
      </c>
      <c r="J1807" s="5" t="s">
        <v>269</v>
      </c>
      <c r="K1807" s="147" t="s">
        <v>745</v>
      </c>
    </row>
    <row r="1808" spans="1:11">
      <c r="A1808" s="147">
        <f>100000+B1808*ID규칙_보상_그룹_단위+C1808*ID규칙_요일_단위+COUNTIFS($B$4:B1808,B1808,$C$4:C1808,C1808)</f>
        <v>105325</v>
      </c>
      <c r="B1808" s="65">
        <v>53</v>
      </c>
      <c r="C1808" s="147">
        <v>0</v>
      </c>
      <c r="D1808" s="147">
        <v>107478</v>
      </c>
      <c r="E1808" s="147">
        <f>COUNTIF($B$4:B1808,B1808)</f>
        <v>25</v>
      </c>
      <c r="F1808" s="147">
        <v>1</v>
      </c>
      <c r="G1808" s="147">
        <v>208</v>
      </c>
      <c r="H1808" s="147">
        <v>250</v>
      </c>
      <c r="I1808" s="59" t="str">
        <f>IFERROR(VLOOKUP(D1808,ITEM!A:B,2,0)&amp;" X"&amp;F1808,"아이템값 없음")</f>
        <v>황금빛 국가의 결말 X1</v>
      </c>
      <c r="J1808" s="5" t="s">
        <v>269</v>
      </c>
      <c r="K1808" s="147" t="s">
        <v>745</v>
      </c>
    </row>
    <row r="1809" spans="1:11">
      <c r="A1809" s="147">
        <f>100000+B1809*ID규칙_보상_그룹_단위+C1809*ID규칙_요일_단위+COUNTIFS($B$4:B1809,B1809,$C$4:C1809,C1809)</f>
        <v>105326</v>
      </c>
      <c r="B1809" s="65">
        <v>53</v>
      </c>
      <c r="C1809" s="147">
        <v>0</v>
      </c>
      <c r="D1809" s="147">
        <v>108478</v>
      </c>
      <c r="E1809" s="147">
        <f>COUNTIF($B$4:B1809,B1809)</f>
        <v>26</v>
      </c>
      <c r="F1809" s="147">
        <v>1</v>
      </c>
      <c r="G1809" s="147">
        <v>208</v>
      </c>
      <c r="H1809" s="147">
        <v>250</v>
      </c>
      <c r="I1809" s="59" t="str">
        <f>IFERROR(VLOOKUP(D1809,ITEM!A:B,2,0)&amp;" X"&amp;F1809,"아이템값 없음")</f>
        <v>길을 잃어버린 시계 X1</v>
      </c>
      <c r="J1809" s="5" t="s">
        <v>269</v>
      </c>
      <c r="K1809" s="147" t="s">
        <v>745</v>
      </c>
    </row>
    <row r="1810" spans="1:11">
      <c r="A1810" s="147">
        <f>100000+B1810*ID규칙_보상_그룹_단위+C1810*ID규칙_요일_단위+COUNTIFS($B$4:B1810,B1810,$C$4:C1810,C1810)</f>
        <v>105327</v>
      </c>
      <c r="B1810" s="65">
        <v>53</v>
      </c>
      <c r="C1810" s="147">
        <v>0</v>
      </c>
      <c r="D1810" s="147">
        <v>109478</v>
      </c>
      <c r="E1810" s="147">
        <f>COUNTIF($B$4:B1810,B1810)</f>
        <v>27</v>
      </c>
      <c r="F1810" s="147">
        <v>1</v>
      </c>
      <c r="G1810" s="147">
        <v>208</v>
      </c>
      <c r="H1810" s="147">
        <v>250</v>
      </c>
      <c r="I1810" s="59" t="str">
        <f>IFERROR(VLOOKUP(D1810,ITEM!A:B,2,0)&amp;" X"&amp;F1810,"아이템값 없음")</f>
        <v>기나긴 꿈의 수호 X1</v>
      </c>
      <c r="J1810" s="5" t="s">
        <v>269</v>
      </c>
      <c r="K1810" s="147" t="s">
        <v>745</v>
      </c>
    </row>
    <row r="1811" spans="1:11">
      <c r="A1811" s="147">
        <f>100000+B1811*ID규칙_보상_그룹_단위+C1811*ID규칙_요일_단위+COUNTIFS($B$4:B1811,B1811,$C$4:C1811,C1811)</f>
        <v>105328</v>
      </c>
      <c r="B1811" s="65">
        <v>53</v>
      </c>
      <c r="C1811" s="147">
        <v>0</v>
      </c>
      <c r="D1811" s="147">
        <v>110486</v>
      </c>
      <c r="E1811" s="147">
        <f>COUNTIF($B$4:B1811,B1811)</f>
        <v>28</v>
      </c>
      <c r="F1811" s="147">
        <v>1</v>
      </c>
      <c r="G1811" s="147">
        <v>208</v>
      </c>
      <c r="H1811" s="147">
        <v>250</v>
      </c>
      <c r="I1811" s="59" t="str">
        <f>IFERROR(VLOOKUP(D1811,ITEM!A:B,2,0)&amp;" X"&amp;F1811,"아이템값 없음")</f>
        <v>사막 왕족의 유산 X1</v>
      </c>
      <c r="J1811" s="5" t="s">
        <v>269</v>
      </c>
      <c r="K1811" s="147" t="s">
        <v>745</v>
      </c>
    </row>
    <row r="1812" spans="1:11">
      <c r="A1812" s="147">
        <f>100000+B1812*ID규칙_보상_그룹_단위+C1812*ID규칙_요일_단위+COUNTIFS($B$4:B1812,B1812,$C$4:C1812,C1812)</f>
        <v>105329</v>
      </c>
      <c r="B1812" s="65">
        <v>53</v>
      </c>
      <c r="C1812" s="147">
        <v>0</v>
      </c>
      <c r="D1812" s="147">
        <v>106579</v>
      </c>
      <c r="E1812" s="147">
        <f>COUNTIF($B$4:B1812,B1812)</f>
        <v>29</v>
      </c>
      <c r="F1812" s="147">
        <v>1</v>
      </c>
      <c r="G1812" s="147">
        <v>208</v>
      </c>
      <c r="H1812" s="147">
        <v>250</v>
      </c>
      <c r="I1812" s="59" t="str">
        <f>IFERROR(VLOOKUP(D1812,ITEM!A:B,2,0)&amp;" X"&amp;F1812,"아이템값 없음")</f>
        <v>왕의 도시의 탄생 X1</v>
      </c>
      <c r="J1812" s="5" t="s">
        <v>269</v>
      </c>
      <c r="K1812" s="147" t="s">
        <v>745</v>
      </c>
    </row>
    <row r="1813" spans="1:11">
      <c r="A1813" s="147">
        <f>100000+B1813*ID규칙_보상_그룹_단위+C1813*ID규칙_요일_단위+COUNTIFS($B$4:B1813,B1813,$C$4:C1813,C1813)</f>
        <v>105330</v>
      </c>
      <c r="B1813" s="65">
        <v>53</v>
      </c>
      <c r="C1813" s="147">
        <v>0</v>
      </c>
      <c r="D1813" s="147">
        <v>107579</v>
      </c>
      <c r="E1813" s="147">
        <f>COUNTIF($B$4:B1813,B1813)</f>
        <v>30</v>
      </c>
      <c r="F1813" s="147">
        <v>1</v>
      </c>
      <c r="G1813" s="147">
        <v>208</v>
      </c>
      <c r="H1813" s="147">
        <v>250</v>
      </c>
      <c r="I1813" s="59" t="str">
        <f>IFERROR(VLOOKUP(D1813,ITEM!A:B,2,0)&amp;" X"&amp;F1813,"아이템값 없음")</f>
        <v>황금빛 국가의 결말 X1</v>
      </c>
      <c r="J1813" s="5" t="s">
        <v>269</v>
      </c>
      <c r="K1813" s="147" t="s">
        <v>745</v>
      </c>
    </row>
    <row r="1814" spans="1:11">
      <c r="A1814" s="147">
        <f>100000+B1814*ID규칙_보상_그룹_단위+C1814*ID규칙_요일_단위+COUNTIFS($B$4:B1814,B1814,$C$4:C1814,C1814)</f>
        <v>105331</v>
      </c>
      <c r="B1814" s="65">
        <v>53</v>
      </c>
      <c r="C1814" s="147">
        <v>0</v>
      </c>
      <c r="D1814" s="147">
        <v>108579</v>
      </c>
      <c r="E1814" s="147">
        <f>COUNTIF($B$4:B1814,B1814)</f>
        <v>31</v>
      </c>
      <c r="F1814" s="147">
        <v>1</v>
      </c>
      <c r="G1814" s="147">
        <v>208</v>
      </c>
      <c r="H1814" s="147">
        <v>250</v>
      </c>
      <c r="I1814" s="59" t="str">
        <f>IFERROR(VLOOKUP(D1814,ITEM!A:B,2,0)&amp;" X"&amp;F1814,"아이템값 없음")</f>
        <v>길을 잃어버린 시계 X1</v>
      </c>
      <c r="J1814" s="5" t="s">
        <v>269</v>
      </c>
      <c r="K1814" s="147" t="s">
        <v>745</v>
      </c>
    </row>
    <row r="1815" spans="1:11">
      <c r="A1815" s="147">
        <f>100000+B1815*ID규칙_보상_그룹_단위+C1815*ID규칙_요일_단위+COUNTIFS($B$4:B1815,B1815,$C$4:C1815,C1815)</f>
        <v>105332</v>
      </c>
      <c r="B1815" s="65">
        <v>53</v>
      </c>
      <c r="C1815" s="147">
        <v>0</v>
      </c>
      <c r="D1815" s="147">
        <v>109579</v>
      </c>
      <c r="E1815" s="147">
        <f>COUNTIF($B$4:B1815,B1815)</f>
        <v>32</v>
      </c>
      <c r="F1815" s="147">
        <v>1</v>
      </c>
      <c r="G1815" s="147">
        <v>208</v>
      </c>
      <c r="H1815" s="147">
        <v>250</v>
      </c>
      <c r="I1815" s="59" t="str">
        <f>IFERROR(VLOOKUP(D1815,ITEM!A:B,2,0)&amp;" X"&amp;F1815,"아이템값 없음")</f>
        <v>기나긴 꿈의 수호 X1</v>
      </c>
      <c r="J1815" s="5" t="s">
        <v>269</v>
      </c>
      <c r="K1815" s="147" t="s">
        <v>745</v>
      </c>
    </row>
    <row r="1816" spans="1:11">
      <c r="A1816" s="147">
        <f>100000+B1816*ID규칙_보상_그룹_단위+C1816*ID규칙_요일_단위+COUNTIFS($B$4:B1816,B1816,$C$4:C1816,C1816)</f>
        <v>105333</v>
      </c>
      <c r="B1816" s="65">
        <v>53</v>
      </c>
      <c r="C1816" s="147">
        <v>0</v>
      </c>
      <c r="D1816" s="147">
        <v>110587</v>
      </c>
      <c r="E1816" s="147">
        <f>COUNTIF($B$4:B1816,B1816)</f>
        <v>33</v>
      </c>
      <c r="F1816" s="147">
        <v>1</v>
      </c>
      <c r="G1816" s="147">
        <v>208</v>
      </c>
      <c r="H1816" s="147">
        <v>250</v>
      </c>
      <c r="I1816" s="59" t="str">
        <f>IFERROR(VLOOKUP(D1816,ITEM!A:B,2,0)&amp;" X"&amp;F1816,"아이템값 없음")</f>
        <v>사막 왕족의 유산 X1</v>
      </c>
      <c r="J1816" s="5" t="s">
        <v>269</v>
      </c>
      <c r="K1816" s="147" t="s">
        <v>745</v>
      </c>
    </row>
    <row r="1817" spans="1:11">
      <c r="A1817" s="147">
        <f>100000+B1817*ID규칙_보상_그룹_단위+C1817*ID규칙_요일_단위+COUNTIFS($B$4:B1817,B1817,$C$4:C1817,C1817)</f>
        <v>105334</v>
      </c>
      <c r="B1817" s="65">
        <v>53</v>
      </c>
      <c r="C1817" s="147">
        <v>0</v>
      </c>
      <c r="D1817" s="147">
        <v>106480</v>
      </c>
      <c r="E1817" s="147">
        <f>COUNTIF($B$4:B1817,B1817)</f>
        <v>34</v>
      </c>
      <c r="F1817" s="147">
        <v>1</v>
      </c>
      <c r="G1817" s="147">
        <v>208</v>
      </c>
      <c r="H1817" s="147">
        <v>250</v>
      </c>
      <c r="I1817" s="59" t="str">
        <f>IFERROR(VLOOKUP(D1817,ITEM!A:B,2,0)&amp;" X"&amp;F1817,"아이템값 없음")</f>
        <v>월녀의 색채 X1</v>
      </c>
      <c r="J1817" s="5" t="s">
        <v>269</v>
      </c>
      <c r="K1817" s="147" t="s">
        <v>745</v>
      </c>
    </row>
    <row r="1818" spans="1:11">
      <c r="A1818" s="147">
        <f>100000+B1818*ID규칙_보상_그룹_단위+C1818*ID규칙_요일_단위+COUNTIFS($B$4:B1818,B1818,$C$4:C1818,C1818)</f>
        <v>105335</v>
      </c>
      <c r="B1818" s="65">
        <v>53</v>
      </c>
      <c r="C1818" s="147">
        <v>0</v>
      </c>
      <c r="D1818" s="147">
        <v>107480</v>
      </c>
      <c r="E1818" s="147">
        <f>COUNTIF($B$4:B1818,B1818)</f>
        <v>35</v>
      </c>
      <c r="F1818" s="147">
        <v>1</v>
      </c>
      <c r="G1818" s="147">
        <v>208</v>
      </c>
      <c r="H1818" s="147">
        <v>250</v>
      </c>
      <c r="I1818" s="59" t="str">
        <f>IFERROR(VLOOKUP(D1818,ITEM!A:B,2,0)&amp;" X"&amp;F1818,"아이템값 없음")</f>
        <v>시들어버린 연회 X1</v>
      </c>
      <c r="J1818" s="5" t="s">
        <v>269</v>
      </c>
      <c r="K1818" s="147" t="s">
        <v>745</v>
      </c>
    </row>
    <row r="1819" spans="1:11">
      <c r="A1819" s="147">
        <f>100000+B1819*ID규칙_보상_그룹_단위+C1819*ID규칙_요일_단위+COUNTIFS($B$4:B1819,B1819,$C$4:C1819,C1819)</f>
        <v>105336</v>
      </c>
      <c r="B1819" s="65">
        <v>53</v>
      </c>
      <c r="C1819" s="147">
        <v>0</v>
      </c>
      <c r="D1819" s="147">
        <v>108480</v>
      </c>
      <c r="E1819" s="147">
        <f>COUNTIF($B$4:B1819,B1819)</f>
        <v>36</v>
      </c>
      <c r="F1819" s="147">
        <v>1</v>
      </c>
      <c r="G1819" s="147">
        <v>208</v>
      </c>
      <c r="H1819" s="147">
        <v>250</v>
      </c>
      <c r="I1819" s="59" t="str">
        <f>IFERROR(VLOOKUP(D1819,ITEM!A:B,2,0)&amp;" X"&amp;F1819,"아이템값 없음")</f>
        <v>엉겨 붙은 찰나 X1</v>
      </c>
      <c r="J1819" s="5" t="s">
        <v>269</v>
      </c>
      <c r="K1819" s="147" t="s">
        <v>745</v>
      </c>
    </row>
    <row r="1820" spans="1:11">
      <c r="A1820" s="147">
        <f>100000+B1820*ID규칙_보상_그룹_단위+C1820*ID규칙_요일_단위+COUNTIFS($B$4:B1820,B1820,$C$4:C1820,C1820)</f>
        <v>105337</v>
      </c>
      <c r="B1820" s="65">
        <v>53</v>
      </c>
      <c r="C1820" s="147">
        <v>0</v>
      </c>
      <c r="D1820" s="147">
        <v>109480</v>
      </c>
      <c r="E1820" s="147">
        <f>COUNTIF($B$4:B1820,B1820)</f>
        <v>37</v>
      </c>
      <c r="F1820" s="147">
        <v>1</v>
      </c>
      <c r="G1820" s="147">
        <v>208</v>
      </c>
      <c r="H1820" s="147">
        <v>250</v>
      </c>
      <c r="I1820" s="59" t="str">
        <f>IFERROR(VLOOKUP(D1820,ITEM!A:B,2,0)&amp;" X"&amp;F1820,"아이템값 없음")</f>
        <v>비밀을 지키는 요술병 X1</v>
      </c>
      <c r="J1820" s="5" t="s">
        <v>269</v>
      </c>
      <c r="K1820" s="147" t="s">
        <v>745</v>
      </c>
    </row>
    <row r="1821" spans="1:11">
      <c r="A1821" s="147">
        <f>100000+B1821*ID규칙_보상_그룹_단위+C1821*ID규칙_요일_단위+COUNTIFS($B$4:B1821,B1821,$C$4:C1821,C1821)</f>
        <v>105338</v>
      </c>
      <c r="B1821" s="65">
        <v>53</v>
      </c>
      <c r="C1821" s="147">
        <v>0</v>
      </c>
      <c r="D1821" s="147">
        <v>110488</v>
      </c>
      <c r="E1821" s="147">
        <f>COUNTIF($B$4:B1821,B1821)</f>
        <v>38</v>
      </c>
      <c r="F1821" s="147">
        <v>1</v>
      </c>
      <c r="G1821" s="147">
        <v>208</v>
      </c>
      <c r="H1821" s="147">
        <v>250</v>
      </c>
      <c r="I1821" s="59" t="str">
        <f>IFERROR(VLOOKUP(D1821,ITEM!A:B,2,0)&amp;" X"&amp;F1821,"아이템값 없음")</f>
        <v>자수정 화관 X1</v>
      </c>
      <c r="J1821" s="5" t="s">
        <v>269</v>
      </c>
      <c r="K1821" s="147" t="s">
        <v>745</v>
      </c>
    </row>
    <row r="1822" spans="1:11">
      <c r="A1822" s="147">
        <f>100000+B1822*ID규칙_보상_그룹_단위+C1822*ID규칙_요일_단위+COUNTIFS($B$4:B1822,B1822,$C$4:C1822,C1822)</f>
        <v>105339</v>
      </c>
      <c r="B1822" s="65">
        <v>53</v>
      </c>
      <c r="C1822" s="147">
        <v>0</v>
      </c>
      <c r="D1822" s="147">
        <v>106581</v>
      </c>
      <c r="E1822" s="147">
        <f>COUNTIF($B$4:B1822,B1822)</f>
        <v>39</v>
      </c>
      <c r="F1822" s="147">
        <v>1</v>
      </c>
      <c r="G1822" s="147">
        <v>208</v>
      </c>
      <c r="H1822" s="147">
        <v>250</v>
      </c>
      <c r="I1822" s="59" t="str">
        <f>IFERROR(VLOOKUP(D1822,ITEM!A:B,2,0)&amp;" X"&amp;F1822,"아이템값 없음")</f>
        <v>월녀의 색채 X1</v>
      </c>
      <c r="J1822" s="5" t="s">
        <v>269</v>
      </c>
      <c r="K1822" s="147" t="s">
        <v>745</v>
      </c>
    </row>
    <row r="1823" spans="1:11">
      <c r="A1823" s="147">
        <f>100000+B1823*ID규칙_보상_그룹_단위+C1823*ID규칙_요일_단위+COUNTIFS($B$4:B1823,B1823,$C$4:C1823,C1823)</f>
        <v>105340</v>
      </c>
      <c r="B1823" s="65">
        <v>53</v>
      </c>
      <c r="C1823" s="147">
        <v>0</v>
      </c>
      <c r="D1823" s="147">
        <v>107581</v>
      </c>
      <c r="E1823" s="147">
        <f>COUNTIF($B$4:B1823,B1823)</f>
        <v>40</v>
      </c>
      <c r="F1823" s="147">
        <v>1</v>
      </c>
      <c r="G1823" s="147">
        <v>208</v>
      </c>
      <c r="H1823" s="147">
        <v>250</v>
      </c>
      <c r="I1823" s="59" t="str">
        <f>IFERROR(VLOOKUP(D1823,ITEM!A:B,2,0)&amp;" X"&amp;F1823,"아이템값 없음")</f>
        <v>시들어버린 연회 X1</v>
      </c>
      <c r="J1823" s="5" t="s">
        <v>269</v>
      </c>
      <c r="K1823" s="147" t="s">
        <v>745</v>
      </c>
    </row>
    <row r="1824" spans="1:11">
      <c r="A1824" s="147">
        <f>100000+B1824*ID규칙_보상_그룹_단위+C1824*ID규칙_요일_단위+COUNTIFS($B$4:B1824,B1824,$C$4:C1824,C1824)</f>
        <v>105341</v>
      </c>
      <c r="B1824" s="65">
        <v>53</v>
      </c>
      <c r="C1824" s="147">
        <v>0</v>
      </c>
      <c r="D1824" s="147">
        <v>108581</v>
      </c>
      <c r="E1824" s="147">
        <f>COUNTIF($B$4:B1824,B1824)</f>
        <v>41</v>
      </c>
      <c r="F1824" s="147">
        <v>1</v>
      </c>
      <c r="G1824" s="147">
        <v>208</v>
      </c>
      <c r="H1824" s="147">
        <v>250</v>
      </c>
      <c r="I1824" s="59" t="str">
        <f>IFERROR(VLOOKUP(D1824,ITEM!A:B,2,0)&amp;" X"&amp;F1824,"아이템값 없음")</f>
        <v>엉겨 붙은 찰나 X1</v>
      </c>
      <c r="J1824" s="5" t="s">
        <v>269</v>
      </c>
      <c r="K1824" s="147" t="s">
        <v>745</v>
      </c>
    </row>
    <row r="1825" spans="1:11">
      <c r="A1825" s="147">
        <f>100000+B1825*ID규칙_보상_그룹_단위+C1825*ID규칙_요일_단위+COUNTIFS($B$4:B1825,B1825,$C$4:C1825,C1825)</f>
        <v>105342</v>
      </c>
      <c r="B1825" s="65">
        <v>53</v>
      </c>
      <c r="C1825" s="147">
        <v>0</v>
      </c>
      <c r="D1825" s="147">
        <v>109581</v>
      </c>
      <c r="E1825" s="147">
        <f>COUNTIF($B$4:B1825,B1825)</f>
        <v>42</v>
      </c>
      <c r="F1825" s="147">
        <v>1</v>
      </c>
      <c r="G1825" s="147">
        <v>208</v>
      </c>
      <c r="H1825" s="147">
        <v>250</v>
      </c>
      <c r="I1825" s="59" t="str">
        <f>IFERROR(VLOOKUP(D1825,ITEM!A:B,2,0)&amp;" X"&amp;F1825,"아이템값 없음")</f>
        <v>비밀을 지키는 요술병 X1</v>
      </c>
      <c r="J1825" s="5" t="s">
        <v>269</v>
      </c>
      <c r="K1825" s="147" t="s">
        <v>745</v>
      </c>
    </row>
    <row r="1826" spans="1:11">
      <c r="A1826" s="147">
        <f>100000+B1826*ID규칙_보상_그룹_단위+C1826*ID규칙_요일_단위+COUNTIFS($B$4:B1826,B1826,$C$4:C1826,C1826)</f>
        <v>105343</v>
      </c>
      <c r="B1826" s="65">
        <v>53</v>
      </c>
      <c r="C1826" s="147">
        <v>0</v>
      </c>
      <c r="D1826" s="147">
        <v>110589</v>
      </c>
      <c r="E1826" s="147">
        <f>COUNTIF($B$4:B1826,B1826)</f>
        <v>43</v>
      </c>
      <c r="F1826" s="147">
        <v>1</v>
      </c>
      <c r="G1826" s="147">
        <v>208</v>
      </c>
      <c r="H1826" s="147">
        <v>250</v>
      </c>
      <c r="I1826" s="59" t="str">
        <f>IFERROR(VLOOKUP(D1826,ITEM!A:B,2,0)&amp;" X"&amp;F1826,"아이템값 없음")</f>
        <v>자수정 화관 X1</v>
      </c>
      <c r="J1826" s="5" t="s">
        <v>269</v>
      </c>
      <c r="K1826" s="147" t="s">
        <v>745</v>
      </c>
    </row>
    <row r="1827" spans="1:11">
      <c r="A1827" s="147">
        <f>100000+B1827*ID규칙_보상_그룹_단위+C1827*ID규칙_요일_단위+COUNTIFS($B$4:B1827,B1827,$C$4:C1827,C1827)</f>
        <v>105411</v>
      </c>
      <c r="B1827" s="65">
        <v>54</v>
      </c>
      <c r="C1827" s="147">
        <v>1</v>
      </c>
      <c r="D1827" s="147">
        <v>103301</v>
      </c>
      <c r="E1827" s="147">
        <f>COUNTIF($B$4:B1827,B1827)</f>
        <v>1</v>
      </c>
      <c r="F1827" s="147">
        <v>100</v>
      </c>
      <c r="G1827" s="147">
        <v>209</v>
      </c>
      <c r="H1827" s="147">
        <v>10000</v>
      </c>
      <c r="I1827" s="59" t="str">
        <f>IFERROR(VLOOKUP(D1827,ITEM!A:B,2,0)&amp;" X"&amp;F1827,"아이템값 없음")</f>
        <v>모라 X100</v>
      </c>
      <c r="J1827" s="5" t="s">
        <v>38</v>
      </c>
      <c r="K1827" s="147" t="s">
        <v>745</v>
      </c>
    </row>
    <row r="1828" spans="1:11">
      <c r="A1828" s="147">
        <f>100000+B1828*ID규칙_보상_그룹_단위+C1828*ID규칙_요일_단위+COUNTIFS($B$4:B1828,B1828,$C$4:C1828,C1828)</f>
        <v>105412</v>
      </c>
      <c r="B1828" s="65">
        <v>54</v>
      </c>
      <c r="C1828" s="147">
        <v>1</v>
      </c>
      <c r="D1828" s="147">
        <v>102301</v>
      </c>
      <c r="E1828" s="147">
        <f>COUNTIF($B$4:B1828,B1828)</f>
        <v>2</v>
      </c>
      <c r="F1828" s="147">
        <v>1125</v>
      </c>
      <c r="G1828" s="147">
        <v>210</v>
      </c>
      <c r="H1828" s="147">
        <v>10000</v>
      </c>
      <c r="I1828" s="59" t="str">
        <f>IFERROR(VLOOKUP(D1828,ITEM!A:B,2,0)&amp;" X"&amp;F1828,"아이템값 없음")</f>
        <v>모험 경력 X1125</v>
      </c>
      <c r="J1828" s="5" t="s">
        <v>38</v>
      </c>
      <c r="K1828" s="147" t="s">
        <v>745</v>
      </c>
    </row>
    <row r="1829" spans="1:11">
      <c r="A1829" s="147">
        <f>100000+B1829*ID규칙_보상_그룹_단위+C1829*ID규칙_요일_단위+COUNTIFS($B$4:B1829,B1829,$C$4:C1829,C1829)</f>
        <v>105413</v>
      </c>
      <c r="B1829" s="65">
        <v>54</v>
      </c>
      <c r="C1829" s="147">
        <v>1</v>
      </c>
      <c r="D1829" s="147">
        <v>105301</v>
      </c>
      <c r="E1829" s="147">
        <f>COUNTIF($B$4:B1829,B1829)</f>
        <v>3</v>
      </c>
      <c r="F1829" s="147">
        <v>10</v>
      </c>
      <c r="G1829" s="147">
        <v>211</v>
      </c>
      <c r="H1829" s="147">
        <v>10000</v>
      </c>
      <c r="I1829" s="59" t="str">
        <f>IFERROR(VLOOKUP(D1829,ITEM!A:B,2,0)&amp;" X"&amp;F1829,"아이템값 없음")</f>
        <v>호감도 경험치 X10</v>
      </c>
      <c r="J1829" s="5" t="s">
        <v>38</v>
      </c>
      <c r="K1829" s="147" t="s">
        <v>745</v>
      </c>
    </row>
    <row r="1830" spans="1:11">
      <c r="A1830" s="147">
        <f>100000+B1830*ID규칙_보상_그룹_단위+C1830*ID규칙_요일_단위+COUNTIFS($B$4:B1830,B1830,$C$4:C1830,C1830)</f>
        <v>105414</v>
      </c>
      <c r="B1830" s="65">
        <v>54</v>
      </c>
      <c r="C1830" s="147">
        <v>1</v>
      </c>
      <c r="D1830" s="147">
        <v>115201</v>
      </c>
      <c r="E1830" s="147">
        <f>COUNTIF($B$4:B1830,B1830)</f>
        <v>4</v>
      </c>
      <c r="F1830" s="147">
        <v>1</v>
      </c>
      <c r="G1830" s="147">
        <v>212</v>
      </c>
      <c r="H1830" s="147">
        <v>3334</v>
      </c>
      <c r="I1830" s="59" t="str">
        <f>IFERROR(VLOOKUP(D1830,ITEM!A:B,2,0)&amp;" X"&amp;F1830,"아이템값 없음")</f>
        <v>고탑 왕의 잔해 X1</v>
      </c>
      <c r="J1830" s="5" t="s">
        <v>38</v>
      </c>
      <c r="K1830" s="147" t="s">
        <v>745</v>
      </c>
    </row>
    <row r="1831" spans="1:11">
      <c r="A1831" s="147">
        <f>100000+B1831*ID규칙_보상_그룹_단위+C1831*ID규칙_요일_단위+COUNTIFS($B$4:B1831,B1831,$C$4:C1831,C1831)</f>
        <v>105441</v>
      </c>
      <c r="B1831" s="65">
        <v>54</v>
      </c>
      <c r="C1831" s="147">
        <v>4</v>
      </c>
      <c r="D1831" s="147">
        <v>115201</v>
      </c>
      <c r="E1831" s="147">
        <f>COUNTIF($B$4:B1831,B1831)</f>
        <v>5</v>
      </c>
      <c r="F1831" s="147">
        <v>1</v>
      </c>
      <c r="G1831" s="147">
        <v>212</v>
      </c>
      <c r="H1831" s="147">
        <v>3333</v>
      </c>
      <c r="I1831" s="59" t="str">
        <f>IFERROR(VLOOKUP(D1831,ITEM!A:B,2,0)&amp;" X"&amp;F1831,"아이템값 없음")</f>
        <v>고탑 왕의 잔해 X1</v>
      </c>
      <c r="J1831" s="5" t="s">
        <v>38</v>
      </c>
      <c r="K1831" s="147" t="s">
        <v>745</v>
      </c>
    </row>
    <row r="1832" spans="1:11">
      <c r="A1832" s="147">
        <f>100000+B1832*ID규칙_보상_그룹_단위+C1832*ID규칙_요일_단위+COUNTIFS($B$4:B1832,B1832,$C$4:C1832,C1832)</f>
        <v>105471</v>
      </c>
      <c r="B1832" s="65">
        <v>54</v>
      </c>
      <c r="C1832" s="147">
        <v>7</v>
      </c>
      <c r="D1832" s="147">
        <v>115201</v>
      </c>
      <c r="E1832" s="147">
        <f>COUNTIF($B$4:B1832,B1832)</f>
        <v>6</v>
      </c>
      <c r="F1832" s="147">
        <v>1</v>
      </c>
      <c r="G1832" s="147">
        <v>212</v>
      </c>
      <c r="H1832" s="147">
        <v>3333</v>
      </c>
      <c r="I1832" s="59" t="str">
        <f>IFERROR(VLOOKUP(D1832,ITEM!A:B,2,0)&amp;" X"&amp;F1832,"아이템값 없음")</f>
        <v>고탑 왕의 잔해 X1</v>
      </c>
      <c r="J1832" s="5" t="s">
        <v>38</v>
      </c>
      <c r="K1832" s="147" t="s">
        <v>745</v>
      </c>
    </row>
    <row r="1833" spans="1:11">
      <c r="A1833" s="147">
        <f>100000+B1833*ID규칙_보상_그룹_단위+C1833*ID규칙_요일_단위+COUNTIFS($B$4:B1833,B1833,$C$4:C1833,C1833)</f>
        <v>105501</v>
      </c>
      <c r="B1833" s="65">
        <v>55</v>
      </c>
      <c r="C1833" s="147">
        <v>0</v>
      </c>
      <c r="D1833" s="147">
        <v>103301</v>
      </c>
      <c r="E1833" s="147">
        <f>COUNTIF($B$4:B1833,B1833)</f>
        <v>1</v>
      </c>
      <c r="F1833" s="147">
        <v>100</v>
      </c>
      <c r="G1833" s="147">
        <v>213</v>
      </c>
      <c r="H1833" s="147">
        <v>10000</v>
      </c>
      <c r="I1833" s="59" t="str">
        <f>IFERROR(VLOOKUP(D1833,ITEM!A:B,2,0)&amp;" X"&amp;F1833,"아이템값 없음")</f>
        <v>모라 X100</v>
      </c>
      <c r="J1833" s="5" t="s">
        <v>39</v>
      </c>
      <c r="K1833" s="147" t="s">
        <v>745</v>
      </c>
    </row>
    <row r="1834" spans="1:11">
      <c r="A1834" s="147">
        <f>100000+B1834*ID규칙_보상_그룹_단위+C1834*ID규칙_요일_단위+COUNTIFS($B$4:B1834,B1834,$C$4:C1834,C1834)</f>
        <v>105502</v>
      </c>
      <c r="B1834" s="65">
        <v>55</v>
      </c>
      <c r="C1834" s="147">
        <v>0</v>
      </c>
      <c r="D1834" s="147">
        <v>102301</v>
      </c>
      <c r="E1834" s="147">
        <f>COUNTIF($B$4:B1834,B1834)</f>
        <v>2</v>
      </c>
      <c r="F1834" s="147">
        <v>1550</v>
      </c>
      <c r="G1834" s="147">
        <v>214</v>
      </c>
      <c r="H1834" s="147">
        <v>10000</v>
      </c>
      <c r="I1834" s="59" t="str">
        <f>IFERROR(VLOOKUP(D1834,ITEM!A:B,2,0)&amp;" X"&amp;F1834,"아이템값 없음")</f>
        <v>모험 경력 X1550</v>
      </c>
      <c r="J1834" s="5" t="s">
        <v>39</v>
      </c>
      <c r="K1834" s="147" t="s">
        <v>745</v>
      </c>
    </row>
    <row r="1835" spans="1:11">
      <c r="A1835" s="147">
        <f>100000+B1835*ID규칙_보상_그룹_단위+C1835*ID규칙_요일_단위+COUNTIFS($B$4:B1835,B1835,$C$4:C1835,C1835)</f>
        <v>105503</v>
      </c>
      <c r="B1835" s="65">
        <v>55</v>
      </c>
      <c r="C1835" s="147">
        <v>0</v>
      </c>
      <c r="D1835" s="147">
        <v>105301</v>
      </c>
      <c r="E1835" s="147">
        <f>COUNTIF($B$4:B1835,B1835)</f>
        <v>3</v>
      </c>
      <c r="F1835" s="147">
        <v>15</v>
      </c>
      <c r="G1835" s="147">
        <v>215</v>
      </c>
      <c r="H1835" s="147">
        <v>10000</v>
      </c>
      <c r="I1835" s="59" t="str">
        <f>IFERROR(VLOOKUP(D1835,ITEM!A:B,2,0)&amp;" X"&amp;F1835,"아이템값 없음")</f>
        <v>호감도 경험치 X15</v>
      </c>
      <c r="J1835" s="5" t="s">
        <v>39</v>
      </c>
      <c r="K1835" s="147" t="s">
        <v>745</v>
      </c>
    </row>
    <row r="1836" spans="1:11">
      <c r="A1836" s="147">
        <f>100000+B1836*ID규칙_보상_그룹_단위+C1836*ID규칙_요일_단위+COUNTIFS($B$4:B1836,B1836,$C$4:C1836,C1836)</f>
        <v>105511</v>
      </c>
      <c r="B1836" s="65">
        <v>55</v>
      </c>
      <c r="C1836" s="147">
        <v>1</v>
      </c>
      <c r="D1836" s="147">
        <v>115201</v>
      </c>
      <c r="E1836" s="147">
        <f>COUNTIF($B$4:B1836,B1836)</f>
        <v>4</v>
      </c>
      <c r="F1836" s="147">
        <v>2</v>
      </c>
      <c r="G1836" s="147">
        <v>216</v>
      </c>
      <c r="H1836" s="147">
        <v>1667</v>
      </c>
      <c r="I1836" s="59" t="str">
        <f>IFERROR(VLOOKUP(D1836,ITEM!A:B,2,0)&amp;" X"&amp;F1836,"아이템값 없음")</f>
        <v>고탑 왕의 잔해 X2</v>
      </c>
      <c r="J1836" s="5" t="s">
        <v>39</v>
      </c>
      <c r="K1836" s="147" t="s">
        <v>745</v>
      </c>
    </row>
    <row r="1837" spans="1:11">
      <c r="A1837" s="147">
        <f>100000+B1837*ID규칙_보상_그룹_단위+C1837*ID규칙_요일_단위+COUNTIFS($B$4:B1837,B1837,$C$4:C1837,C1837)</f>
        <v>105512</v>
      </c>
      <c r="B1837" s="65">
        <v>55</v>
      </c>
      <c r="C1837" s="147">
        <v>1</v>
      </c>
      <c r="D1837" s="147">
        <v>115302</v>
      </c>
      <c r="E1837" s="147">
        <f>COUNTIF($B$4:B1837,B1837)</f>
        <v>5</v>
      </c>
      <c r="F1837" s="147">
        <v>2</v>
      </c>
      <c r="G1837" s="147">
        <v>216</v>
      </c>
      <c r="H1837" s="147">
        <v>1667</v>
      </c>
      <c r="I1837" s="59" t="str">
        <f>IFERROR(VLOOKUP(D1837,ITEM!A:B,2,0)&amp;" X"&amp;F1837,"아이템값 없음")</f>
        <v>고탑 왕의 절망 X2</v>
      </c>
      <c r="J1837" s="5" t="s">
        <v>39</v>
      </c>
      <c r="K1837" s="147" t="s">
        <v>745</v>
      </c>
    </row>
    <row r="1838" spans="1:11">
      <c r="A1838" s="147">
        <f>100000+B1838*ID규칙_보상_그룹_단위+C1838*ID규칙_요일_단위+COUNTIFS($B$4:B1838,B1838,$C$4:C1838,C1838)</f>
        <v>105541</v>
      </c>
      <c r="B1838" s="65">
        <v>55</v>
      </c>
      <c r="C1838" s="147">
        <v>4</v>
      </c>
      <c r="D1838" s="147">
        <v>115201</v>
      </c>
      <c r="E1838" s="147">
        <f>COUNTIF($B$4:B1838,B1838)</f>
        <v>6</v>
      </c>
      <c r="F1838" s="147">
        <v>2</v>
      </c>
      <c r="G1838" s="147">
        <v>216</v>
      </c>
      <c r="H1838" s="147">
        <v>1667</v>
      </c>
      <c r="I1838" s="59" t="str">
        <f>IFERROR(VLOOKUP(D1838,ITEM!A:B,2,0)&amp;" X"&amp;F1838,"아이템값 없음")</f>
        <v>고탑 왕의 잔해 X2</v>
      </c>
      <c r="J1838" s="5" t="s">
        <v>39</v>
      </c>
      <c r="K1838" s="147" t="s">
        <v>745</v>
      </c>
    </row>
    <row r="1839" spans="1:11">
      <c r="A1839" s="147">
        <f>100000+B1839*ID규칙_보상_그룹_단위+C1839*ID규칙_요일_단위+COUNTIFS($B$4:B1839,B1839,$C$4:C1839,C1839)</f>
        <v>105542</v>
      </c>
      <c r="B1839" s="65">
        <v>55</v>
      </c>
      <c r="C1839" s="147">
        <v>4</v>
      </c>
      <c r="D1839" s="147">
        <v>115302</v>
      </c>
      <c r="E1839" s="147">
        <f>COUNTIF($B$4:B1839,B1839)</f>
        <v>7</v>
      </c>
      <c r="F1839" s="147">
        <v>2</v>
      </c>
      <c r="G1839" s="147">
        <v>216</v>
      </c>
      <c r="H1839" s="147">
        <v>1667</v>
      </c>
      <c r="I1839" s="59" t="str">
        <f>IFERROR(VLOOKUP(D1839,ITEM!A:B,2,0)&amp;" X"&amp;F1839,"아이템값 없음")</f>
        <v>고탑 왕의 절망 X2</v>
      </c>
      <c r="J1839" s="5" t="s">
        <v>39</v>
      </c>
      <c r="K1839" s="147" t="s">
        <v>745</v>
      </c>
    </row>
    <row r="1840" spans="1:11">
      <c r="A1840" s="147">
        <f>100000+B1840*ID규칙_보상_그룹_단위+C1840*ID규칙_요일_단위+COUNTIFS($B$4:B1840,B1840,$C$4:C1840,C1840)</f>
        <v>105571</v>
      </c>
      <c r="B1840" s="65">
        <v>55</v>
      </c>
      <c r="C1840" s="147">
        <v>7</v>
      </c>
      <c r="D1840" s="147">
        <v>115201</v>
      </c>
      <c r="E1840" s="147">
        <f>COUNTIF($B$4:B1840,B1840)</f>
        <v>8</v>
      </c>
      <c r="F1840" s="147">
        <v>2</v>
      </c>
      <c r="G1840" s="147">
        <v>216</v>
      </c>
      <c r="H1840" s="147">
        <v>1666</v>
      </c>
      <c r="I1840" s="59" t="str">
        <f>IFERROR(VLOOKUP(D1840,ITEM!A:B,2,0)&amp;" X"&amp;F1840,"아이템값 없음")</f>
        <v>고탑 왕의 잔해 X2</v>
      </c>
      <c r="J1840" s="5" t="s">
        <v>39</v>
      </c>
      <c r="K1840" s="147" t="s">
        <v>745</v>
      </c>
    </row>
    <row r="1841" spans="1:11">
      <c r="A1841" s="147">
        <f>100000+B1841*ID규칙_보상_그룹_단위+C1841*ID규칙_요일_단위+COUNTIFS($B$4:B1841,B1841,$C$4:C1841,C1841)</f>
        <v>105572</v>
      </c>
      <c r="B1841" s="65">
        <v>55</v>
      </c>
      <c r="C1841" s="147">
        <v>7</v>
      </c>
      <c r="D1841" s="147">
        <v>115302</v>
      </c>
      <c r="E1841" s="147">
        <f>COUNTIF($B$4:B1841,B1841)</f>
        <v>9</v>
      </c>
      <c r="F1841" s="147">
        <v>2</v>
      </c>
      <c r="G1841" s="147">
        <v>216</v>
      </c>
      <c r="H1841" s="147">
        <v>1666</v>
      </c>
      <c r="I1841" s="59" t="str">
        <f>IFERROR(VLOOKUP(D1841,ITEM!A:B,2,0)&amp;" X"&amp;F1841,"아이템값 없음")</f>
        <v>고탑 왕의 절망 X2</v>
      </c>
      <c r="J1841" s="5" t="s">
        <v>39</v>
      </c>
      <c r="K1841" s="147" t="s">
        <v>745</v>
      </c>
    </row>
    <row r="1842" spans="1:11">
      <c r="A1842" s="147">
        <f>100000+B1842*ID규칙_보상_그룹_단위+C1842*ID규칙_요일_단위+COUNTIFS($B$4:B1842,B1842,$C$4:C1842,C1842)</f>
        <v>105601</v>
      </c>
      <c r="B1842" s="65">
        <v>56</v>
      </c>
      <c r="C1842" s="147">
        <v>0</v>
      </c>
      <c r="D1842" s="147">
        <v>103301</v>
      </c>
      <c r="E1842" s="147">
        <f>COUNTIF($B$4:B1842,B1842)</f>
        <v>1</v>
      </c>
      <c r="F1842" s="147">
        <v>100</v>
      </c>
      <c r="G1842" s="147">
        <v>217</v>
      </c>
      <c r="H1842" s="147">
        <v>10000</v>
      </c>
      <c r="I1842" s="59" t="str">
        <f>IFERROR(VLOOKUP(D1842,ITEM!A:B,2,0)&amp;" X"&amp;F1842,"아이템값 없음")</f>
        <v>모라 X100</v>
      </c>
      <c r="J1842" s="5" t="s">
        <v>40</v>
      </c>
      <c r="K1842" s="147" t="s">
        <v>745</v>
      </c>
    </row>
    <row r="1843" spans="1:11">
      <c r="A1843" s="147">
        <f>100000+B1843*ID규칙_보상_그룹_단위+C1843*ID규칙_요일_단위+COUNTIFS($B$4:B1843,B1843,$C$4:C1843,C1843)</f>
        <v>105602</v>
      </c>
      <c r="B1843" s="65">
        <v>56</v>
      </c>
      <c r="C1843" s="147">
        <v>0</v>
      </c>
      <c r="D1843" s="147">
        <v>102301</v>
      </c>
      <c r="E1843" s="147">
        <f>COUNTIF($B$4:B1843,B1843)</f>
        <v>2</v>
      </c>
      <c r="F1843" s="147">
        <v>1850</v>
      </c>
      <c r="G1843" s="147">
        <v>218</v>
      </c>
      <c r="H1843" s="147">
        <v>10000</v>
      </c>
      <c r="I1843" s="59" t="str">
        <f>IFERROR(VLOOKUP(D1843,ITEM!A:B,2,0)&amp;" X"&amp;F1843,"아이템값 없음")</f>
        <v>모험 경력 X1850</v>
      </c>
      <c r="J1843" s="5" t="s">
        <v>40</v>
      </c>
      <c r="K1843" s="147" t="s">
        <v>745</v>
      </c>
    </row>
    <row r="1844" spans="1:11">
      <c r="A1844" s="147">
        <f>100000+B1844*ID규칙_보상_그룹_단위+C1844*ID규칙_요일_단위+COUNTIFS($B$4:B1844,B1844,$C$4:C1844,C1844)</f>
        <v>105603</v>
      </c>
      <c r="B1844" s="65">
        <v>56</v>
      </c>
      <c r="C1844" s="147">
        <v>0</v>
      </c>
      <c r="D1844" s="147">
        <v>105301</v>
      </c>
      <c r="E1844" s="147">
        <f>COUNTIF($B$4:B1844,B1844)</f>
        <v>3</v>
      </c>
      <c r="F1844" s="147">
        <v>15</v>
      </c>
      <c r="G1844" s="147">
        <v>219</v>
      </c>
      <c r="H1844" s="147">
        <v>10000</v>
      </c>
      <c r="I1844" s="59" t="str">
        <f>IFERROR(VLOOKUP(D1844,ITEM!A:B,2,0)&amp;" X"&amp;F1844,"아이템값 없음")</f>
        <v>호감도 경험치 X15</v>
      </c>
      <c r="J1844" s="5" t="s">
        <v>40</v>
      </c>
      <c r="K1844" s="147" t="s">
        <v>745</v>
      </c>
    </row>
    <row r="1845" spans="1:11">
      <c r="A1845" s="147">
        <f>100000+B1845*ID규칙_보상_그룹_단위+C1845*ID규칙_요일_단위+COUNTIFS($B$4:B1845,B1845,$C$4:C1845,C1845)</f>
        <v>105611</v>
      </c>
      <c r="B1845" s="65">
        <v>56</v>
      </c>
      <c r="C1845" s="147">
        <v>1</v>
      </c>
      <c r="D1845" s="147">
        <v>115201</v>
      </c>
      <c r="E1845" s="147">
        <f>COUNTIF($B$4:B1845,B1845)</f>
        <v>4</v>
      </c>
      <c r="F1845" s="147">
        <v>3</v>
      </c>
      <c r="G1845" s="147">
        <v>220</v>
      </c>
      <c r="H1845" s="147">
        <v>1112</v>
      </c>
      <c r="I1845" s="59" t="str">
        <f>IFERROR(VLOOKUP(D1845,ITEM!A:B,2,0)&amp;" X"&amp;F1845,"아이템값 없음")</f>
        <v>고탑 왕의 잔해 X3</v>
      </c>
      <c r="J1845" s="5" t="s">
        <v>40</v>
      </c>
      <c r="K1845" s="147" t="s">
        <v>745</v>
      </c>
    </row>
    <row r="1846" spans="1:11">
      <c r="A1846" s="147">
        <f>100000+B1846*ID규칙_보상_그룹_단위+C1846*ID규칙_요일_단위+COUNTIFS($B$4:B1846,B1846,$C$4:C1846,C1846)</f>
        <v>105612</v>
      </c>
      <c r="B1846" s="65">
        <v>56</v>
      </c>
      <c r="C1846" s="147">
        <v>1</v>
      </c>
      <c r="D1846" s="147">
        <v>115302</v>
      </c>
      <c r="E1846" s="147">
        <f>COUNTIF($B$4:B1846,B1846)</f>
        <v>5</v>
      </c>
      <c r="F1846" s="147">
        <v>3</v>
      </c>
      <c r="G1846" s="147">
        <v>220</v>
      </c>
      <c r="H1846" s="147">
        <v>1111</v>
      </c>
      <c r="I1846" s="59" t="str">
        <f>IFERROR(VLOOKUP(D1846,ITEM!A:B,2,0)&amp;" X"&amp;F1846,"아이템값 없음")</f>
        <v>고탑 왕의 절망 X3</v>
      </c>
      <c r="J1846" s="5" t="s">
        <v>40</v>
      </c>
      <c r="K1846" s="147" t="s">
        <v>745</v>
      </c>
    </row>
    <row r="1847" spans="1:11">
      <c r="A1847" s="147">
        <f>100000+B1847*ID규칙_보상_그룹_단위+C1847*ID규칙_요일_단위+COUNTIFS($B$4:B1847,B1847,$C$4:C1847,C1847)</f>
        <v>105613</v>
      </c>
      <c r="B1847" s="65">
        <v>56</v>
      </c>
      <c r="C1847" s="147">
        <v>1</v>
      </c>
      <c r="D1847" s="147">
        <v>115403</v>
      </c>
      <c r="E1847" s="147">
        <f>COUNTIF($B$4:B1847,B1847)</f>
        <v>6</v>
      </c>
      <c r="F1847" s="147">
        <v>3</v>
      </c>
      <c r="G1847" s="147">
        <v>220</v>
      </c>
      <c r="H1847" s="147">
        <v>1111</v>
      </c>
      <c r="I1847" s="59" t="str">
        <f>IFERROR(VLOOKUP(D1847,ITEM!A:B,2,0)&amp;" X"&amp;F1847,"아이템값 없음")</f>
        <v>고탑 왕의 조각 X3</v>
      </c>
      <c r="J1847" s="5" t="s">
        <v>40</v>
      </c>
      <c r="K1847" s="147" t="s">
        <v>745</v>
      </c>
    </row>
    <row r="1848" spans="1:11">
      <c r="A1848" s="147">
        <f>100000+B1848*ID규칙_보상_그룹_단위+C1848*ID규칙_요일_단위+COUNTIFS($B$4:B1848,B1848,$C$4:C1848,C1848)</f>
        <v>105641</v>
      </c>
      <c r="B1848" s="65">
        <v>56</v>
      </c>
      <c r="C1848" s="147">
        <v>4</v>
      </c>
      <c r="D1848" s="147">
        <v>115201</v>
      </c>
      <c r="E1848" s="147">
        <f>COUNTIF($B$4:B1848,B1848)</f>
        <v>7</v>
      </c>
      <c r="F1848" s="147">
        <v>3</v>
      </c>
      <c r="G1848" s="147">
        <v>220</v>
      </c>
      <c r="H1848" s="147">
        <v>1111</v>
      </c>
      <c r="I1848" s="59" t="str">
        <f>IFERROR(VLOOKUP(D1848,ITEM!A:B,2,0)&amp;" X"&amp;F1848,"아이템값 없음")</f>
        <v>고탑 왕의 잔해 X3</v>
      </c>
      <c r="J1848" s="5" t="s">
        <v>40</v>
      </c>
      <c r="K1848" s="147" t="s">
        <v>745</v>
      </c>
    </row>
    <row r="1849" spans="1:11">
      <c r="A1849" s="147">
        <f>100000+B1849*ID규칙_보상_그룹_단위+C1849*ID규칙_요일_단위+COUNTIFS($B$4:B1849,B1849,$C$4:C1849,C1849)</f>
        <v>105642</v>
      </c>
      <c r="B1849" s="65">
        <v>56</v>
      </c>
      <c r="C1849" s="147">
        <v>4</v>
      </c>
      <c r="D1849" s="147">
        <v>115302</v>
      </c>
      <c r="E1849" s="147">
        <f>COUNTIF($B$4:B1849,B1849)</f>
        <v>8</v>
      </c>
      <c r="F1849" s="147">
        <v>3</v>
      </c>
      <c r="G1849" s="147">
        <v>220</v>
      </c>
      <c r="H1849" s="147">
        <v>1111</v>
      </c>
      <c r="I1849" s="59" t="str">
        <f>IFERROR(VLOOKUP(D1849,ITEM!A:B,2,0)&amp;" X"&amp;F1849,"아이템값 없음")</f>
        <v>고탑 왕의 절망 X3</v>
      </c>
      <c r="J1849" s="5" t="s">
        <v>40</v>
      </c>
      <c r="K1849" s="147" t="s">
        <v>745</v>
      </c>
    </row>
    <row r="1850" spans="1:11">
      <c r="A1850" s="147">
        <f>100000+B1850*ID규칙_보상_그룹_단위+C1850*ID규칙_요일_단위+COUNTIFS($B$4:B1850,B1850,$C$4:C1850,C1850)</f>
        <v>105643</v>
      </c>
      <c r="B1850" s="65">
        <v>56</v>
      </c>
      <c r="C1850" s="147">
        <v>4</v>
      </c>
      <c r="D1850" s="147">
        <v>115403</v>
      </c>
      <c r="E1850" s="147">
        <f>COUNTIF($B$4:B1850,B1850)</f>
        <v>9</v>
      </c>
      <c r="F1850" s="147">
        <v>3</v>
      </c>
      <c r="G1850" s="147">
        <v>220</v>
      </c>
      <c r="H1850" s="147">
        <v>1111</v>
      </c>
      <c r="I1850" s="59" t="str">
        <f>IFERROR(VLOOKUP(D1850,ITEM!A:B,2,0)&amp;" X"&amp;F1850,"아이템값 없음")</f>
        <v>고탑 왕의 조각 X3</v>
      </c>
      <c r="J1850" s="5" t="s">
        <v>40</v>
      </c>
      <c r="K1850" s="147" t="s">
        <v>745</v>
      </c>
    </row>
    <row r="1851" spans="1:11">
      <c r="A1851" s="147">
        <f>100000+B1851*ID규칙_보상_그룹_단위+C1851*ID규칙_요일_단위+COUNTIFS($B$4:B1851,B1851,$C$4:C1851,C1851)</f>
        <v>105671</v>
      </c>
      <c r="B1851" s="65">
        <v>56</v>
      </c>
      <c r="C1851" s="147">
        <v>7</v>
      </c>
      <c r="D1851" s="147">
        <v>115201</v>
      </c>
      <c r="E1851" s="147">
        <f>COUNTIF($B$4:B1851,B1851)</f>
        <v>10</v>
      </c>
      <c r="F1851" s="147">
        <v>3</v>
      </c>
      <c r="G1851" s="147">
        <v>220</v>
      </c>
      <c r="H1851" s="147">
        <v>1111</v>
      </c>
      <c r="I1851" s="59" t="str">
        <f>IFERROR(VLOOKUP(D1851,ITEM!A:B,2,0)&amp;" X"&amp;F1851,"아이템값 없음")</f>
        <v>고탑 왕의 잔해 X3</v>
      </c>
      <c r="J1851" s="5" t="s">
        <v>40</v>
      </c>
      <c r="K1851" s="147" t="s">
        <v>745</v>
      </c>
    </row>
    <row r="1852" spans="1:11">
      <c r="A1852" s="147">
        <f>100000+B1852*ID규칙_보상_그룹_단위+C1852*ID규칙_요일_단위+COUNTIFS($B$4:B1852,B1852,$C$4:C1852,C1852)</f>
        <v>105672</v>
      </c>
      <c r="B1852" s="65">
        <v>56</v>
      </c>
      <c r="C1852" s="147">
        <v>7</v>
      </c>
      <c r="D1852" s="147">
        <v>115302</v>
      </c>
      <c r="E1852" s="147">
        <f>COUNTIF($B$4:B1852,B1852)</f>
        <v>11</v>
      </c>
      <c r="F1852" s="147">
        <v>3</v>
      </c>
      <c r="G1852" s="147">
        <v>220</v>
      </c>
      <c r="H1852" s="147">
        <v>1111</v>
      </c>
      <c r="I1852" s="59" t="str">
        <f>IFERROR(VLOOKUP(D1852,ITEM!A:B,2,0)&amp;" X"&amp;F1852,"아이템값 없음")</f>
        <v>고탑 왕의 절망 X3</v>
      </c>
      <c r="J1852" s="5" t="s">
        <v>40</v>
      </c>
      <c r="K1852" s="147" t="s">
        <v>745</v>
      </c>
    </row>
    <row r="1853" spans="1:11">
      <c r="A1853" s="147">
        <f>100000+B1853*ID규칙_보상_그룹_단위+C1853*ID규칙_요일_단위+COUNTIFS($B$4:B1853,B1853,$C$4:C1853,C1853)</f>
        <v>105673</v>
      </c>
      <c r="B1853" s="65">
        <v>56</v>
      </c>
      <c r="C1853" s="147">
        <v>7</v>
      </c>
      <c r="D1853" s="147">
        <v>115403</v>
      </c>
      <c r="E1853" s="147">
        <f>COUNTIF($B$4:B1853,B1853)</f>
        <v>12</v>
      </c>
      <c r="F1853" s="147">
        <v>3</v>
      </c>
      <c r="G1853" s="147">
        <v>220</v>
      </c>
      <c r="H1853" s="147">
        <v>1111</v>
      </c>
      <c r="I1853" s="59" t="str">
        <f>IFERROR(VLOOKUP(D1853,ITEM!A:B,2,0)&amp;" X"&amp;F1853,"아이템값 없음")</f>
        <v>고탑 왕의 조각 X3</v>
      </c>
      <c r="J1853" s="5" t="s">
        <v>40</v>
      </c>
      <c r="K1853" s="147" t="s">
        <v>745</v>
      </c>
    </row>
    <row r="1854" spans="1:11">
      <c r="A1854" s="147">
        <f>100000+B1854*ID규칙_보상_그룹_단위+C1854*ID규칙_요일_단위+COUNTIFS($B$4:B1854,B1854,$C$4:C1854,C1854)</f>
        <v>105701</v>
      </c>
      <c r="B1854" s="65">
        <v>57</v>
      </c>
      <c r="C1854" s="147">
        <v>0</v>
      </c>
      <c r="D1854" s="147">
        <v>103301</v>
      </c>
      <c r="E1854" s="147">
        <f>COUNTIF($B$4:B1854,B1854)</f>
        <v>1</v>
      </c>
      <c r="F1854" s="147">
        <v>100</v>
      </c>
      <c r="G1854" s="147">
        <v>221</v>
      </c>
      <c r="H1854" s="147">
        <v>10000</v>
      </c>
      <c r="I1854" s="59" t="str">
        <f>IFERROR(VLOOKUP(D1854,ITEM!A:B,2,0)&amp;" X"&amp;F1854,"아이템값 없음")</f>
        <v>모라 X100</v>
      </c>
      <c r="J1854" s="5" t="s">
        <v>41</v>
      </c>
      <c r="K1854" s="147" t="s">
        <v>745</v>
      </c>
    </row>
    <row r="1855" spans="1:11">
      <c r="A1855" s="147">
        <f>100000+B1855*ID규칙_보상_그룹_단위+C1855*ID규칙_요일_단위+COUNTIFS($B$4:B1855,B1855,$C$4:C1855,C1855)</f>
        <v>105702</v>
      </c>
      <c r="B1855" s="65">
        <v>57</v>
      </c>
      <c r="C1855" s="147">
        <v>0</v>
      </c>
      <c r="D1855" s="147">
        <v>102301</v>
      </c>
      <c r="E1855" s="147">
        <f>COUNTIF($B$4:B1855,B1855)</f>
        <v>2</v>
      </c>
      <c r="F1855" s="147">
        <v>2200</v>
      </c>
      <c r="G1855" s="147">
        <v>222</v>
      </c>
      <c r="H1855" s="147">
        <v>10000</v>
      </c>
      <c r="I1855" s="59" t="str">
        <f>IFERROR(VLOOKUP(D1855,ITEM!A:B,2,0)&amp;" X"&amp;F1855,"아이템값 없음")</f>
        <v>모험 경력 X2200</v>
      </c>
      <c r="J1855" s="5" t="s">
        <v>41</v>
      </c>
      <c r="K1855" s="147" t="s">
        <v>745</v>
      </c>
    </row>
    <row r="1856" spans="1:11">
      <c r="A1856" s="147">
        <f>100000+B1856*ID규칙_보상_그룹_단위+C1856*ID규칙_요일_단위+COUNTIFS($B$4:B1856,B1856,$C$4:C1856,C1856)</f>
        <v>105703</v>
      </c>
      <c r="B1856" s="65">
        <v>57</v>
      </c>
      <c r="C1856" s="147">
        <v>0</v>
      </c>
      <c r="D1856" s="147">
        <v>105301</v>
      </c>
      <c r="E1856" s="147">
        <f>COUNTIF($B$4:B1856,B1856)</f>
        <v>3</v>
      </c>
      <c r="F1856" s="147">
        <v>20</v>
      </c>
      <c r="G1856" s="147">
        <v>223</v>
      </c>
      <c r="H1856" s="147">
        <v>10000</v>
      </c>
      <c r="I1856" s="59" t="str">
        <f>IFERROR(VLOOKUP(D1856,ITEM!A:B,2,0)&amp;" X"&amp;F1856,"아이템값 없음")</f>
        <v>호감도 경험치 X20</v>
      </c>
      <c r="J1856" s="5" t="s">
        <v>41</v>
      </c>
      <c r="K1856" s="147" t="s">
        <v>745</v>
      </c>
    </row>
    <row r="1857" spans="1:11">
      <c r="A1857" s="147">
        <f>100000+B1857*ID규칙_보상_그룹_단위+C1857*ID규칙_요일_단위+COUNTIFS($B$4:B1857,B1857,$C$4:C1857,C1857)</f>
        <v>105711</v>
      </c>
      <c r="B1857" s="65">
        <v>57</v>
      </c>
      <c r="C1857" s="147">
        <v>1</v>
      </c>
      <c r="D1857" s="147">
        <v>115201</v>
      </c>
      <c r="E1857" s="147">
        <f>COUNTIF($B$4:B1857,B1857)</f>
        <v>4</v>
      </c>
      <c r="F1857" s="147">
        <v>4</v>
      </c>
      <c r="G1857" s="147">
        <v>224</v>
      </c>
      <c r="H1857" s="147">
        <v>834</v>
      </c>
      <c r="I1857" s="59" t="str">
        <f>IFERROR(VLOOKUP(D1857,ITEM!A:B,2,0)&amp;" X"&amp;F1857,"아이템값 없음")</f>
        <v>고탑 왕의 잔해 X4</v>
      </c>
      <c r="J1857" s="5" t="s">
        <v>41</v>
      </c>
      <c r="K1857" s="147" t="s">
        <v>745</v>
      </c>
    </row>
    <row r="1858" spans="1:11">
      <c r="A1858" s="147">
        <f>100000+B1858*ID규칙_보상_그룹_단위+C1858*ID규칙_요일_단위+COUNTIFS($B$4:B1858,B1858,$C$4:C1858,C1858)</f>
        <v>105712</v>
      </c>
      <c r="B1858" s="65">
        <v>57</v>
      </c>
      <c r="C1858" s="147">
        <v>1</v>
      </c>
      <c r="D1858" s="147">
        <v>115302</v>
      </c>
      <c r="E1858" s="147">
        <f>COUNTIF($B$4:B1858,B1858)</f>
        <v>5</v>
      </c>
      <c r="F1858" s="147">
        <v>4</v>
      </c>
      <c r="G1858" s="147">
        <v>224</v>
      </c>
      <c r="H1858" s="147">
        <v>834</v>
      </c>
      <c r="I1858" s="59" t="str">
        <f>IFERROR(VLOOKUP(D1858,ITEM!A:B,2,0)&amp;" X"&amp;F1858,"아이템값 없음")</f>
        <v>고탑 왕의 절망 X4</v>
      </c>
      <c r="J1858" s="5" t="s">
        <v>41</v>
      </c>
      <c r="K1858" s="147" t="s">
        <v>745</v>
      </c>
    </row>
    <row r="1859" spans="1:11">
      <c r="A1859" s="147">
        <f>100000+B1859*ID규칙_보상_그룹_단위+C1859*ID규칙_요일_단위+COUNTIFS($B$4:B1859,B1859,$C$4:C1859,C1859)</f>
        <v>105713</v>
      </c>
      <c r="B1859" s="65">
        <v>57</v>
      </c>
      <c r="C1859" s="147">
        <v>1</v>
      </c>
      <c r="D1859" s="147">
        <v>115403</v>
      </c>
      <c r="E1859" s="147">
        <f>COUNTIF($B$4:B1859,B1859)</f>
        <v>6</v>
      </c>
      <c r="F1859" s="147">
        <v>4</v>
      </c>
      <c r="G1859" s="147">
        <v>224</v>
      </c>
      <c r="H1859" s="147">
        <v>834</v>
      </c>
      <c r="I1859" s="59" t="str">
        <f>IFERROR(VLOOKUP(D1859,ITEM!A:B,2,0)&amp;" X"&amp;F1859,"아이템값 없음")</f>
        <v>고탑 왕의 조각 X4</v>
      </c>
      <c r="J1859" s="5" t="s">
        <v>41</v>
      </c>
      <c r="K1859" s="147" t="s">
        <v>745</v>
      </c>
    </row>
    <row r="1860" spans="1:11">
      <c r="A1860" s="147">
        <f>100000+B1860*ID규칙_보상_그룹_단위+C1860*ID규칙_요일_단위+COUNTIFS($B$4:B1860,B1860,$C$4:C1860,C1860)</f>
        <v>105714</v>
      </c>
      <c r="B1860" s="65">
        <v>57</v>
      </c>
      <c r="C1860" s="147">
        <v>1</v>
      </c>
      <c r="D1860" s="147">
        <v>115504</v>
      </c>
      <c r="E1860" s="147">
        <f>COUNTIF($B$4:B1860,B1860)</f>
        <v>7</v>
      </c>
      <c r="F1860" s="147">
        <v>4</v>
      </c>
      <c r="G1860" s="147">
        <v>224</v>
      </c>
      <c r="H1860" s="147">
        <v>834</v>
      </c>
      <c r="I1860" s="59" t="str">
        <f>IFERROR(VLOOKUP(D1860,ITEM!A:B,2,0)&amp;" X"&amp;F1860,"아이템값 없음")</f>
        <v>고탑 왕의 깨진 꿈 X4</v>
      </c>
      <c r="J1860" s="5" t="s">
        <v>41</v>
      </c>
      <c r="K1860" s="147" t="s">
        <v>745</v>
      </c>
    </row>
    <row r="1861" spans="1:11">
      <c r="A1861" s="147">
        <f>100000+B1861*ID규칙_보상_그룹_단위+C1861*ID규칙_요일_단위+COUNTIFS($B$4:B1861,B1861,$C$4:C1861,C1861)</f>
        <v>105741</v>
      </c>
      <c r="B1861" s="65">
        <v>57</v>
      </c>
      <c r="C1861" s="147">
        <v>4</v>
      </c>
      <c r="D1861" s="147">
        <v>115201</v>
      </c>
      <c r="E1861" s="147">
        <f>COUNTIF($B$4:B1861,B1861)</f>
        <v>8</v>
      </c>
      <c r="F1861" s="147">
        <v>4</v>
      </c>
      <c r="G1861" s="147">
        <v>224</v>
      </c>
      <c r="H1861" s="147">
        <v>833</v>
      </c>
      <c r="I1861" s="59" t="str">
        <f>IFERROR(VLOOKUP(D1861,ITEM!A:B,2,0)&amp;" X"&amp;F1861,"아이템값 없음")</f>
        <v>고탑 왕의 잔해 X4</v>
      </c>
      <c r="J1861" s="5" t="s">
        <v>41</v>
      </c>
      <c r="K1861" s="147" t="s">
        <v>745</v>
      </c>
    </row>
    <row r="1862" spans="1:11">
      <c r="A1862" s="147">
        <f>100000+B1862*ID규칙_보상_그룹_단위+C1862*ID규칙_요일_단위+COUNTIFS($B$4:B1862,B1862,$C$4:C1862,C1862)</f>
        <v>105742</v>
      </c>
      <c r="B1862" s="65">
        <v>57</v>
      </c>
      <c r="C1862" s="147">
        <v>4</v>
      </c>
      <c r="D1862" s="147">
        <v>115302</v>
      </c>
      <c r="E1862" s="147">
        <f>COUNTIF($B$4:B1862,B1862)</f>
        <v>9</v>
      </c>
      <c r="F1862" s="147">
        <v>4</v>
      </c>
      <c r="G1862" s="147">
        <v>224</v>
      </c>
      <c r="H1862" s="147">
        <v>833</v>
      </c>
      <c r="I1862" s="59" t="str">
        <f>IFERROR(VLOOKUP(D1862,ITEM!A:B,2,0)&amp;" X"&amp;F1862,"아이템값 없음")</f>
        <v>고탑 왕의 절망 X4</v>
      </c>
      <c r="J1862" s="5" t="s">
        <v>41</v>
      </c>
      <c r="K1862" s="147" t="s">
        <v>745</v>
      </c>
    </row>
    <row r="1863" spans="1:11">
      <c r="A1863" s="147">
        <f>100000+B1863*ID규칙_보상_그룹_단위+C1863*ID규칙_요일_단위+COUNTIFS($B$4:B1863,B1863,$C$4:C1863,C1863)</f>
        <v>105743</v>
      </c>
      <c r="B1863" s="65">
        <v>57</v>
      </c>
      <c r="C1863" s="147">
        <v>4</v>
      </c>
      <c r="D1863" s="147">
        <v>115403</v>
      </c>
      <c r="E1863" s="147">
        <f>COUNTIF($B$4:B1863,B1863)</f>
        <v>10</v>
      </c>
      <c r="F1863" s="147">
        <v>4</v>
      </c>
      <c r="G1863" s="147">
        <v>224</v>
      </c>
      <c r="H1863" s="147">
        <v>833</v>
      </c>
      <c r="I1863" s="59" t="str">
        <f>IFERROR(VLOOKUP(D1863,ITEM!A:B,2,0)&amp;" X"&amp;F1863,"아이템값 없음")</f>
        <v>고탑 왕의 조각 X4</v>
      </c>
      <c r="J1863" s="5" t="s">
        <v>41</v>
      </c>
      <c r="K1863" s="147" t="s">
        <v>745</v>
      </c>
    </row>
    <row r="1864" spans="1:11">
      <c r="A1864" s="147">
        <f>100000+B1864*ID규칙_보상_그룹_단위+C1864*ID규칙_요일_단위+COUNTIFS($B$4:B1864,B1864,$C$4:C1864,C1864)</f>
        <v>105744</v>
      </c>
      <c r="B1864" s="65">
        <v>57</v>
      </c>
      <c r="C1864" s="147">
        <v>4</v>
      </c>
      <c r="D1864" s="147">
        <v>115504</v>
      </c>
      <c r="E1864" s="147">
        <f>COUNTIF($B$4:B1864,B1864)</f>
        <v>11</v>
      </c>
      <c r="F1864" s="147">
        <v>4</v>
      </c>
      <c r="G1864" s="147">
        <v>224</v>
      </c>
      <c r="H1864" s="147">
        <v>833</v>
      </c>
      <c r="I1864" s="59" t="str">
        <f>IFERROR(VLOOKUP(D1864,ITEM!A:B,2,0)&amp;" X"&amp;F1864,"아이템값 없음")</f>
        <v>고탑 왕의 깨진 꿈 X4</v>
      </c>
      <c r="J1864" s="5" t="s">
        <v>41</v>
      </c>
      <c r="K1864" s="147" t="s">
        <v>745</v>
      </c>
    </row>
    <row r="1865" spans="1:11">
      <c r="A1865" s="147">
        <f>100000+B1865*ID규칙_보상_그룹_단위+C1865*ID규칙_요일_단위+COUNTIFS($B$4:B1865,B1865,$C$4:C1865,C1865)</f>
        <v>105771</v>
      </c>
      <c r="B1865" s="65">
        <v>57</v>
      </c>
      <c r="C1865" s="147">
        <v>7</v>
      </c>
      <c r="D1865" s="147">
        <v>115201</v>
      </c>
      <c r="E1865" s="147">
        <f>COUNTIF($B$4:B1865,B1865)</f>
        <v>12</v>
      </c>
      <c r="F1865" s="147">
        <v>4</v>
      </c>
      <c r="G1865" s="147">
        <v>224</v>
      </c>
      <c r="H1865" s="147">
        <v>833</v>
      </c>
      <c r="I1865" s="59" t="str">
        <f>IFERROR(VLOOKUP(D1865,ITEM!A:B,2,0)&amp;" X"&amp;F1865,"아이템값 없음")</f>
        <v>고탑 왕의 잔해 X4</v>
      </c>
      <c r="J1865" s="5" t="s">
        <v>41</v>
      </c>
      <c r="K1865" s="147" t="s">
        <v>745</v>
      </c>
    </row>
    <row r="1866" spans="1:11">
      <c r="A1866" s="147">
        <f>100000+B1866*ID규칙_보상_그룹_단위+C1866*ID규칙_요일_단위+COUNTIFS($B$4:B1866,B1866,$C$4:C1866,C1866)</f>
        <v>105772</v>
      </c>
      <c r="B1866" s="65">
        <v>57</v>
      </c>
      <c r="C1866" s="147">
        <v>7</v>
      </c>
      <c r="D1866" s="147">
        <v>115302</v>
      </c>
      <c r="E1866" s="147">
        <f>COUNTIF($B$4:B1866,B1866)</f>
        <v>13</v>
      </c>
      <c r="F1866" s="147">
        <v>4</v>
      </c>
      <c r="G1866" s="147">
        <v>224</v>
      </c>
      <c r="H1866" s="147">
        <v>833</v>
      </c>
      <c r="I1866" s="59" t="str">
        <f>IFERROR(VLOOKUP(D1866,ITEM!A:B,2,0)&amp;" X"&amp;F1866,"아이템값 없음")</f>
        <v>고탑 왕의 절망 X4</v>
      </c>
      <c r="J1866" s="5" t="s">
        <v>41</v>
      </c>
      <c r="K1866" s="147" t="s">
        <v>745</v>
      </c>
    </row>
    <row r="1867" spans="1:11">
      <c r="A1867" s="147">
        <f>100000+B1867*ID규칙_보상_그룹_단위+C1867*ID규칙_요일_단위+COUNTIFS($B$4:B1867,B1867,$C$4:C1867,C1867)</f>
        <v>105773</v>
      </c>
      <c r="B1867" s="65">
        <v>57</v>
      </c>
      <c r="C1867" s="147">
        <v>7</v>
      </c>
      <c r="D1867" s="147">
        <v>115403</v>
      </c>
      <c r="E1867" s="147">
        <f>COUNTIF($B$4:B1867,B1867)</f>
        <v>14</v>
      </c>
      <c r="F1867" s="147">
        <v>4</v>
      </c>
      <c r="G1867" s="147">
        <v>224</v>
      </c>
      <c r="H1867" s="147">
        <v>833</v>
      </c>
      <c r="I1867" s="59" t="str">
        <f>IFERROR(VLOOKUP(D1867,ITEM!A:B,2,0)&amp;" X"&amp;F1867,"아이템값 없음")</f>
        <v>고탑 왕의 조각 X4</v>
      </c>
      <c r="J1867" s="5" t="s">
        <v>41</v>
      </c>
      <c r="K1867" s="147" t="s">
        <v>745</v>
      </c>
    </row>
    <row r="1868" spans="1:11">
      <c r="A1868" s="147">
        <f>100000+B1868*ID규칙_보상_그룹_단위+C1868*ID규칙_요일_단위+COUNTIFS($B$4:B1868,B1868,$C$4:C1868,C1868)</f>
        <v>105774</v>
      </c>
      <c r="B1868" s="65">
        <v>57</v>
      </c>
      <c r="C1868" s="147">
        <v>7</v>
      </c>
      <c r="D1868" s="147">
        <v>115504</v>
      </c>
      <c r="E1868" s="147">
        <f>COUNTIF($B$4:B1868,B1868)</f>
        <v>15</v>
      </c>
      <c r="F1868" s="147">
        <v>4</v>
      </c>
      <c r="G1868" s="147">
        <v>224</v>
      </c>
      <c r="H1868" s="147">
        <v>833</v>
      </c>
      <c r="I1868" s="59" t="str">
        <f>IFERROR(VLOOKUP(D1868,ITEM!A:B,2,0)&amp;" X"&amp;F1868,"아이템값 없음")</f>
        <v>고탑 왕의 깨진 꿈 X4</v>
      </c>
      <c r="J1868" s="5" t="s">
        <v>41</v>
      </c>
      <c r="K1868" s="147" t="s">
        <v>745</v>
      </c>
    </row>
    <row r="1869" spans="1:11">
      <c r="A1869" s="147">
        <f>100000+B1869*ID규칙_보상_그룹_단위+C1869*ID규칙_요일_단위+COUNTIFS($B$4:B1869,B1869,$C$4:C1869,C1869)</f>
        <v>105801</v>
      </c>
      <c r="B1869" s="65">
        <v>58</v>
      </c>
      <c r="C1869" s="147">
        <v>0</v>
      </c>
      <c r="D1869" s="147">
        <v>103301</v>
      </c>
      <c r="E1869" s="147">
        <f>COUNTIF($B$4:B1869,B1869)</f>
        <v>1</v>
      </c>
      <c r="F1869" s="147">
        <v>100</v>
      </c>
      <c r="G1869" s="147">
        <v>225</v>
      </c>
      <c r="H1869" s="147">
        <v>10000</v>
      </c>
      <c r="I1869" s="59" t="str">
        <f>IFERROR(VLOOKUP(D1869,ITEM!A:B,2,0)&amp;" X"&amp;F1869,"아이템값 없음")</f>
        <v>모라 X100</v>
      </c>
      <c r="J1869" s="5" t="s">
        <v>42</v>
      </c>
      <c r="K1869" s="147" t="s">
        <v>745</v>
      </c>
    </row>
    <row r="1870" spans="1:11">
      <c r="A1870" s="147">
        <f>100000+B1870*ID규칙_보상_그룹_단위+C1870*ID규칙_요일_단위+COUNTIFS($B$4:B1870,B1870,$C$4:C1870,C1870)</f>
        <v>105802</v>
      </c>
      <c r="B1870" s="65">
        <v>58</v>
      </c>
      <c r="C1870" s="147">
        <v>0</v>
      </c>
      <c r="D1870" s="147">
        <v>102301</v>
      </c>
      <c r="E1870" s="147">
        <f>COUNTIF($B$4:B1870,B1870)</f>
        <v>2</v>
      </c>
      <c r="F1870" s="147">
        <v>1125</v>
      </c>
      <c r="G1870" s="147">
        <v>226</v>
      </c>
      <c r="H1870" s="147">
        <v>10000</v>
      </c>
      <c r="I1870" s="59" t="str">
        <f>IFERROR(VLOOKUP(D1870,ITEM!A:B,2,0)&amp;" X"&amp;F1870,"아이템값 없음")</f>
        <v>모험 경력 X1125</v>
      </c>
      <c r="J1870" s="5" t="s">
        <v>42</v>
      </c>
      <c r="K1870" s="147" t="s">
        <v>745</v>
      </c>
    </row>
    <row r="1871" spans="1:11">
      <c r="A1871" s="147">
        <f>100000+B1871*ID규칙_보상_그룹_단위+C1871*ID규칙_요일_단위+COUNTIFS($B$4:B1871,B1871,$C$4:C1871,C1871)</f>
        <v>105803</v>
      </c>
      <c r="B1871" s="65">
        <v>58</v>
      </c>
      <c r="C1871" s="147">
        <v>0</v>
      </c>
      <c r="D1871" s="147">
        <v>105301</v>
      </c>
      <c r="E1871" s="147">
        <f>COUNTIF($B$4:B1871,B1871)</f>
        <v>3</v>
      </c>
      <c r="F1871" s="147">
        <v>10</v>
      </c>
      <c r="G1871" s="147">
        <v>227</v>
      </c>
      <c r="H1871" s="147">
        <v>10000</v>
      </c>
      <c r="I1871" s="59" t="str">
        <f>IFERROR(VLOOKUP(D1871,ITEM!A:B,2,0)&amp;" X"&amp;F1871,"아이템값 없음")</f>
        <v>호감도 경험치 X10</v>
      </c>
      <c r="J1871" s="5" t="s">
        <v>42</v>
      </c>
      <c r="K1871" s="147" t="s">
        <v>745</v>
      </c>
    </row>
    <row r="1872" spans="1:11">
      <c r="A1872" s="147">
        <f>100000+B1872*ID규칙_보상_그룹_단위+C1872*ID규칙_요일_단위+COUNTIFS($B$4:B1872,B1872,$C$4:C1872,C1872)</f>
        <v>105821</v>
      </c>
      <c r="B1872" s="65">
        <v>58</v>
      </c>
      <c r="C1872" s="147">
        <v>2</v>
      </c>
      <c r="D1872" s="147">
        <v>115205</v>
      </c>
      <c r="E1872" s="147">
        <f>COUNTIF($B$4:B1872,B1872)</f>
        <v>4</v>
      </c>
      <c r="F1872" s="147">
        <v>1</v>
      </c>
      <c r="G1872" s="147">
        <v>228</v>
      </c>
      <c r="H1872" s="147">
        <v>3334</v>
      </c>
      <c r="I1872" s="59" t="str">
        <f>IFERROR(VLOOKUP(D1872,ITEM!A:B,2,0)&amp;" X"&amp;F1872,"아이템값 없음")</f>
        <v>칼바람 울프의 젖니 X1</v>
      </c>
      <c r="J1872" s="5" t="s">
        <v>42</v>
      </c>
      <c r="K1872" s="147" t="s">
        <v>745</v>
      </c>
    </row>
    <row r="1873" spans="1:11">
      <c r="A1873" s="147">
        <f>100000+B1873*ID규칙_보상_그룹_단위+C1873*ID규칙_요일_단위+COUNTIFS($B$4:B1873,B1873,$C$4:C1873,C1873)</f>
        <v>105851</v>
      </c>
      <c r="B1873" s="65">
        <v>58</v>
      </c>
      <c r="C1873" s="147">
        <v>5</v>
      </c>
      <c r="D1873" s="147">
        <v>115205</v>
      </c>
      <c r="E1873" s="147">
        <f>COUNTIF($B$4:B1873,B1873)</f>
        <v>5</v>
      </c>
      <c r="F1873" s="147">
        <v>1</v>
      </c>
      <c r="G1873" s="147">
        <v>228</v>
      </c>
      <c r="H1873" s="147">
        <v>3333</v>
      </c>
      <c r="I1873" s="59" t="str">
        <f>IFERROR(VLOOKUP(D1873,ITEM!A:B,2,0)&amp;" X"&amp;F1873,"아이템값 없음")</f>
        <v>칼바람 울프의 젖니 X1</v>
      </c>
      <c r="J1873" s="5" t="s">
        <v>42</v>
      </c>
      <c r="K1873" s="147" t="s">
        <v>745</v>
      </c>
    </row>
    <row r="1874" spans="1:11">
      <c r="A1874" s="147">
        <f>100000+B1874*ID규칙_보상_그룹_단위+C1874*ID규칙_요일_단위+COUNTIFS($B$4:B1874,B1874,$C$4:C1874,C1874)</f>
        <v>105871</v>
      </c>
      <c r="B1874" s="65">
        <v>58</v>
      </c>
      <c r="C1874" s="147">
        <v>7</v>
      </c>
      <c r="D1874" s="147">
        <v>115205</v>
      </c>
      <c r="E1874" s="147">
        <f>COUNTIF($B$4:B1874,B1874)</f>
        <v>6</v>
      </c>
      <c r="F1874" s="147">
        <v>1</v>
      </c>
      <c r="G1874" s="147">
        <v>228</v>
      </c>
      <c r="H1874" s="147">
        <v>3333</v>
      </c>
      <c r="I1874" s="59" t="str">
        <f>IFERROR(VLOOKUP(D1874,ITEM!A:B,2,0)&amp;" X"&amp;F1874,"아이템값 없음")</f>
        <v>칼바람 울프의 젖니 X1</v>
      </c>
      <c r="J1874" s="5" t="s">
        <v>42</v>
      </c>
      <c r="K1874" s="147" t="s">
        <v>745</v>
      </c>
    </row>
    <row r="1875" spans="1:11">
      <c r="A1875" s="147">
        <f>100000+B1875*ID규칙_보상_그룹_단위+C1875*ID규칙_요일_단위+COUNTIFS($B$4:B1875,B1875,$C$4:C1875,C1875)</f>
        <v>105901</v>
      </c>
      <c r="B1875" s="65">
        <v>59</v>
      </c>
      <c r="C1875" s="147">
        <v>0</v>
      </c>
      <c r="D1875" s="147">
        <v>103301</v>
      </c>
      <c r="E1875" s="147">
        <f>COUNTIF($B$4:B1875,B1875)</f>
        <v>1</v>
      </c>
      <c r="F1875" s="147">
        <v>100</v>
      </c>
      <c r="G1875" s="147">
        <v>229</v>
      </c>
      <c r="H1875" s="147">
        <v>10000</v>
      </c>
      <c r="I1875" s="59" t="str">
        <f>IFERROR(VLOOKUP(D1875,ITEM!A:B,2,0)&amp;" X"&amp;F1875,"아이템값 없음")</f>
        <v>모라 X100</v>
      </c>
      <c r="J1875" s="5" t="s">
        <v>42</v>
      </c>
      <c r="K1875" s="147" t="s">
        <v>745</v>
      </c>
    </row>
    <row r="1876" spans="1:11">
      <c r="A1876" s="147">
        <f>100000+B1876*ID규칙_보상_그룹_단위+C1876*ID규칙_요일_단위+COUNTIFS($B$4:B1876,B1876,$C$4:C1876,C1876)</f>
        <v>105902</v>
      </c>
      <c r="B1876" s="65">
        <v>59</v>
      </c>
      <c r="C1876" s="147">
        <v>0</v>
      </c>
      <c r="D1876" s="147">
        <v>102301</v>
      </c>
      <c r="E1876" s="147">
        <f>COUNTIF($B$4:B1876,B1876)</f>
        <v>2</v>
      </c>
      <c r="F1876" s="147">
        <v>1550</v>
      </c>
      <c r="G1876" s="147">
        <v>230</v>
      </c>
      <c r="H1876" s="147">
        <v>10000</v>
      </c>
      <c r="I1876" s="59" t="str">
        <f>IFERROR(VLOOKUP(D1876,ITEM!A:B,2,0)&amp;" X"&amp;F1876,"아이템값 없음")</f>
        <v>모험 경력 X1550</v>
      </c>
      <c r="J1876" s="5" t="s">
        <v>43</v>
      </c>
      <c r="K1876" s="147" t="s">
        <v>745</v>
      </c>
    </row>
    <row r="1877" spans="1:11">
      <c r="A1877" s="147">
        <f>100000+B1877*ID규칙_보상_그룹_단위+C1877*ID규칙_요일_단위+COUNTIFS($B$4:B1877,B1877,$C$4:C1877,C1877)</f>
        <v>105903</v>
      </c>
      <c r="B1877" s="65">
        <v>59</v>
      </c>
      <c r="C1877" s="147">
        <v>0</v>
      </c>
      <c r="D1877" s="147">
        <v>105301</v>
      </c>
      <c r="E1877" s="147">
        <f>COUNTIF($B$4:B1877,B1877)</f>
        <v>3</v>
      </c>
      <c r="F1877" s="147">
        <v>15</v>
      </c>
      <c r="G1877" s="147">
        <v>231</v>
      </c>
      <c r="H1877" s="147">
        <v>10000</v>
      </c>
      <c r="I1877" s="59" t="str">
        <f>IFERROR(VLOOKUP(D1877,ITEM!A:B,2,0)&amp;" X"&amp;F1877,"아이템값 없음")</f>
        <v>호감도 경험치 X15</v>
      </c>
      <c r="J1877" s="5" t="s">
        <v>43</v>
      </c>
      <c r="K1877" s="147" t="s">
        <v>745</v>
      </c>
    </row>
    <row r="1878" spans="1:11">
      <c r="A1878" s="147">
        <f>100000+B1878*ID규칙_보상_그룹_단위+C1878*ID규칙_요일_단위+COUNTIFS($B$4:B1878,B1878,$C$4:C1878,C1878)</f>
        <v>105921</v>
      </c>
      <c r="B1878" s="65">
        <v>59</v>
      </c>
      <c r="C1878" s="147">
        <v>2</v>
      </c>
      <c r="D1878" s="147">
        <v>115205</v>
      </c>
      <c r="E1878" s="147">
        <f>COUNTIF($B$4:B1878,B1878)</f>
        <v>4</v>
      </c>
      <c r="F1878" s="147">
        <v>2</v>
      </c>
      <c r="G1878" s="147">
        <v>232</v>
      </c>
      <c r="H1878" s="147">
        <v>1667</v>
      </c>
      <c r="I1878" s="59" t="str">
        <f>IFERROR(VLOOKUP(D1878,ITEM!A:B,2,0)&amp;" X"&amp;F1878,"아이템값 없음")</f>
        <v>칼바람 울프의 젖니 X2</v>
      </c>
      <c r="J1878" s="5" t="s">
        <v>43</v>
      </c>
      <c r="K1878" s="147" t="s">
        <v>745</v>
      </c>
    </row>
    <row r="1879" spans="1:11">
      <c r="A1879" s="147">
        <f>100000+B1879*ID규칙_보상_그룹_단위+C1879*ID규칙_요일_단위+COUNTIFS($B$4:B1879,B1879,$C$4:C1879,C1879)</f>
        <v>105922</v>
      </c>
      <c r="B1879" s="65">
        <v>59</v>
      </c>
      <c r="C1879" s="147">
        <v>2</v>
      </c>
      <c r="D1879" s="147">
        <v>115306</v>
      </c>
      <c r="E1879" s="147">
        <f>COUNTIF($B$4:B1879,B1879)</f>
        <v>5</v>
      </c>
      <c r="F1879" s="147">
        <v>2</v>
      </c>
      <c r="G1879" s="147">
        <v>232</v>
      </c>
      <c r="H1879" s="147">
        <v>1667</v>
      </c>
      <c r="I1879" s="59" t="str">
        <f>IFERROR(VLOOKUP(D1879,ITEM!A:B,2,0)&amp;" X"&amp;F1879,"아이템값 없음")</f>
        <v>칼바람 울프의 이빨 X2</v>
      </c>
      <c r="J1879" s="5" t="s">
        <v>43</v>
      </c>
      <c r="K1879" s="147" t="s">
        <v>745</v>
      </c>
    </row>
    <row r="1880" spans="1:11">
      <c r="A1880" s="147">
        <f>100000+B1880*ID규칙_보상_그룹_단위+C1880*ID규칙_요일_단위+COUNTIFS($B$4:B1880,B1880,$C$4:C1880,C1880)</f>
        <v>105951</v>
      </c>
      <c r="B1880" s="65">
        <v>59</v>
      </c>
      <c r="C1880" s="147">
        <v>5</v>
      </c>
      <c r="D1880" s="147">
        <v>115205</v>
      </c>
      <c r="E1880" s="147">
        <f>COUNTIF($B$4:B1880,B1880)</f>
        <v>6</v>
      </c>
      <c r="F1880" s="147">
        <v>2</v>
      </c>
      <c r="G1880" s="147">
        <v>232</v>
      </c>
      <c r="H1880" s="147">
        <v>1667</v>
      </c>
      <c r="I1880" s="59" t="str">
        <f>IFERROR(VLOOKUP(D1880,ITEM!A:B,2,0)&amp;" X"&amp;F1880,"아이템값 없음")</f>
        <v>칼바람 울프의 젖니 X2</v>
      </c>
      <c r="J1880" s="5" t="s">
        <v>43</v>
      </c>
      <c r="K1880" s="147" t="s">
        <v>745</v>
      </c>
    </row>
    <row r="1881" spans="1:11">
      <c r="A1881" s="147">
        <f>100000+B1881*ID규칙_보상_그룹_단위+C1881*ID규칙_요일_단위+COUNTIFS($B$4:B1881,B1881,$C$4:C1881,C1881)</f>
        <v>105952</v>
      </c>
      <c r="B1881" s="65">
        <v>59</v>
      </c>
      <c r="C1881" s="147">
        <v>5</v>
      </c>
      <c r="D1881" s="147">
        <v>115306</v>
      </c>
      <c r="E1881" s="147">
        <f>COUNTIF($B$4:B1881,B1881)</f>
        <v>7</v>
      </c>
      <c r="F1881" s="147">
        <v>2</v>
      </c>
      <c r="G1881" s="147">
        <v>232</v>
      </c>
      <c r="H1881" s="147">
        <v>1667</v>
      </c>
      <c r="I1881" s="59" t="str">
        <f>IFERROR(VLOOKUP(D1881,ITEM!A:B,2,0)&amp;" X"&amp;F1881,"아이템값 없음")</f>
        <v>칼바람 울프의 이빨 X2</v>
      </c>
      <c r="J1881" s="5" t="s">
        <v>43</v>
      </c>
      <c r="K1881" s="147" t="s">
        <v>745</v>
      </c>
    </row>
    <row r="1882" spans="1:11">
      <c r="A1882" s="147">
        <f>100000+B1882*ID규칙_보상_그룹_단위+C1882*ID규칙_요일_단위+COUNTIFS($B$4:B1882,B1882,$C$4:C1882,C1882)</f>
        <v>105971</v>
      </c>
      <c r="B1882" s="65">
        <v>59</v>
      </c>
      <c r="C1882" s="147">
        <v>7</v>
      </c>
      <c r="D1882" s="147">
        <v>115205</v>
      </c>
      <c r="E1882" s="147">
        <f>COUNTIF($B$4:B1882,B1882)</f>
        <v>8</v>
      </c>
      <c r="F1882" s="147">
        <v>2</v>
      </c>
      <c r="G1882" s="147">
        <v>232</v>
      </c>
      <c r="H1882" s="147">
        <v>1666</v>
      </c>
      <c r="I1882" s="59" t="str">
        <f>IFERROR(VLOOKUP(D1882,ITEM!A:B,2,0)&amp;" X"&amp;F1882,"아이템값 없음")</f>
        <v>칼바람 울프의 젖니 X2</v>
      </c>
      <c r="J1882" s="5" t="s">
        <v>43</v>
      </c>
      <c r="K1882" s="147" t="s">
        <v>745</v>
      </c>
    </row>
    <row r="1883" spans="1:11">
      <c r="A1883" s="147">
        <f>100000+B1883*ID규칙_보상_그룹_단위+C1883*ID규칙_요일_단위+COUNTIFS($B$4:B1883,B1883,$C$4:C1883,C1883)</f>
        <v>105972</v>
      </c>
      <c r="B1883" s="65">
        <v>59</v>
      </c>
      <c r="C1883" s="147">
        <v>7</v>
      </c>
      <c r="D1883" s="147">
        <v>115306</v>
      </c>
      <c r="E1883" s="147">
        <f>COUNTIF($B$4:B1883,B1883)</f>
        <v>9</v>
      </c>
      <c r="F1883" s="147">
        <v>2</v>
      </c>
      <c r="G1883" s="147">
        <v>232</v>
      </c>
      <c r="H1883" s="147">
        <v>1666</v>
      </c>
      <c r="I1883" s="59" t="str">
        <f>IFERROR(VLOOKUP(D1883,ITEM!A:B,2,0)&amp;" X"&amp;F1883,"아이템값 없음")</f>
        <v>칼바람 울프의 이빨 X2</v>
      </c>
      <c r="J1883" s="5" t="s">
        <v>43</v>
      </c>
      <c r="K1883" s="147" t="s">
        <v>745</v>
      </c>
    </row>
    <row r="1884" spans="1:11">
      <c r="A1884" s="147">
        <f>100000+B1884*ID규칙_보상_그룹_단위+C1884*ID규칙_요일_단위+COUNTIFS($B$4:B1884,B1884,$C$4:C1884,C1884)</f>
        <v>106001</v>
      </c>
      <c r="B1884" s="65">
        <v>60</v>
      </c>
      <c r="C1884" s="147">
        <v>0</v>
      </c>
      <c r="D1884" s="147">
        <v>103301</v>
      </c>
      <c r="E1884" s="147">
        <f>COUNTIF($B$4:B1884,B1884)</f>
        <v>1</v>
      </c>
      <c r="F1884" s="147">
        <v>100</v>
      </c>
      <c r="G1884" s="147">
        <v>233</v>
      </c>
      <c r="H1884" s="147">
        <v>10000</v>
      </c>
      <c r="I1884" s="59" t="str">
        <f>IFERROR(VLOOKUP(D1884,ITEM!A:B,2,0)&amp;" X"&amp;F1884,"아이템값 없음")</f>
        <v>모라 X100</v>
      </c>
      <c r="J1884" s="5" t="s">
        <v>44</v>
      </c>
      <c r="K1884" s="147" t="s">
        <v>745</v>
      </c>
    </row>
    <row r="1885" spans="1:11">
      <c r="A1885" s="147">
        <f>100000+B1885*ID규칙_보상_그룹_단위+C1885*ID규칙_요일_단위+COUNTIFS($B$4:B1885,B1885,$C$4:C1885,C1885)</f>
        <v>106002</v>
      </c>
      <c r="B1885" s="65">
        <v>60</v>
      </c>
      <c r="C1885" s="147">
        <v>0</v>
      </c>
      <c r="D1885" s="147">
        <v>102301</v>
      </c>
      <c r="E1885" s="147">
        <f>COUNTIF($B$4:B1885,B1885)</f>
        <v>2</v>
      </c>
      <c r="F1885" s="147">
        <v>1850</v>
      </c>
      <c r="G1885" s="147">
        <v>234</v>
      </c>
      <c r="H1885" s="147">
        <v>10000</v>
      </c>
      <c r="I1885" s="59" t="str">
        <f>IFERROR(VLOOKUP(D1885,ITEM!A:B,2,0)&amp;" X"&amp;F1885,"아이템값 없음")</f>
        <v>모험 경력 X1850</v>
      </c>
      <c r="J1885" s="5" t="s">
        <v>44</v>
      </c>
      <c r="K1885" s="147" t="s">
        <v>745</v>
      </c>
    </row>
    <row r="1886" spans="1:11">
      <c r="A1886" s="147">
        <f>100000+B1886*ID규칙_보상_그룹_단위+C1886*ID규칙_요일_단위+COUNTIFS($B$4:B1886,B1886,$C$4:C1886,C1886)</f>
        <v>106003</v>
      </c>
      <c r="B1886" s="65">
        <v>60</v>
      </c>
      <c r="C1886" s="147">
        <v>0</v>
      </c>
      <c r="D1886" s="147">
        <v>105301</v>
      </c>
      <c r="E1886" s="147">
        <f>COUNTIF($B$4:B1886,B1886)</f>
        <v>3</v>
      </c>
      <c r="F1886" s="147">
        <v>15</v>
      </c>
      <c r="G1886" s="147">
        <v>235</v>
      </c>
      <c r="H1886" s="147">
        <v>10000</v>
      </c>
      <c r="I1886" s="59" t="str">
        <f>IFERROR(VLOOKUP(D1886,ITEM!A:B,2,0)&amp;" X"&amp;F1886,"아이템값 없음")</f>
        <v>호감도 경험치 X15</v>
      </c>
      <c r="J1886" s="5" t="s">
        <v>44</v>
      </c>
      <c r="K1886" s="147" t="s">
        <v>745</v>
      </c>
    </row>
    <row r="1887" spans="1:11">
      <c r="A1887" s="147">
        <f>100000+B1887*ID규칙_보상_그룹_단위+C1887*ID규칙_요일_단위+COUNTIFS($B$4:B1887,B1887,$C$4:C1887,C1887)</f>
        <v>106021</v>
      </c>
      <c r="B1887" s="65">
        <v>60</v>
      </c>
      <c r="C1887" s="147">
        <v>2</v>
      </c>
      <c r="D1887" s="147">
        <v>115205</v>
      </c>
      <c r="E1887" s="147">
        <f>COUNTIF($B$4:B1887,B1887)</f>
        <v>4</v>
      </c>
      <c r="F1887" s="147">
        <v>3</v>
      </c>
      <c r="G1887" s="147">
        <v>236</v>
      </c>
      <c r="H1887" s="147">
        <v>1112</v>
      </c>
      <c r="I1887" s="59" t="str">
        <f>IFERROR(VLOOKUP(D1887,ITEM!A:B,2,0)&amp;" X"&amp;F1887,"아이템값 없음")</f>
        <v>칼바람 울프의 젖니 X3</v>
      </c>
      <c r="J1887" s="5" t="s">
        <v>44</v>
      </c>
      <c r="K1887" s="147" t="s">
        <v>745</v>
      </c>
    </row>
    <row r="1888" spans="1:11">
      <c r="A1888" s="147">
        <f>100000+B1888*ID규칙_보상_그룹_단위+C1888*ID규칙_요일_단위+COUNTIFS($B$4:B1888,B1888,$C$4:C1888,C1888)</f>
        <v>106022</v>
      </c>
      <c r="B1888" s="65">
        <v>60</v>
      </c>
      <c r="C1888" s="147">
        <v>2</v>
      </c>
      <c r="D1888" s="147">
        <v>115306</v>
      </c>
      <c r="E1888" s="147">
        <f>COUNTIF($B$4:B1888,B1888)</f>
        <v>5</v>
      </c>
      <c r="F1888" s="147">
        <v>3</v>
      </c>
      <c r="G1888" s="147">
        <v>236</v>
      </c>
      <c r="H1888" s="147">
        <v>1111</v>
      </c>
      <c r="I1888" s="59" t="str">
        <f>IFERROR(VLOOKUP(D1888,ITEM!A:B,2,0)&amp;" X"&amp;F1888,"아이템값 없음")</f>
        <v>칼바람 울프의 이빨 X3</v>
      </c>
      <c r="J1888" s="5" t="s">
        <v>44</v>
      </c>
      <c r="K1888" s="147" t="s">
        <v>745</v>
      </c>
    </row>
    <row r="1889" spans="1:11">
      <c r="A1889" s="147">
        <f>100000+B1889*ID규칙_보상_그룹_단위+C1889*ID규칙_요일_단위+COUNTIFS($B$4:B1889,B1889,$C$4:C1889,C1889)</f>
        <v>106023</v>
      </c>
      <c r="B1889" s="65">
        <v>60</v>
      </c>
      <c r="C1889" s="147">
        <v>2</v>
      </c>
      <c r="D1889" s="147">
        <v>115407</v>
      </c>
      <c r="E1889" s="147">
        <f>COUNTIF($B$4:B1889,B1889)</f>
        <v>6</v>
      </c>
      <c r="F1889" s="147">
        <v>3</v>
      </c>
      <c r="G1889" s="147">
        <v>236</v>
      </c>
      <c r="H1889" s="147">
        <v>1111</v>
      </c>
      <c r="I1889" s="59" t="str">
        <f>IFERROR(VLOOKUP(D1889,ITEM!A:B,2,0)&amp;" X"&amp;F1889,"아이템값 없음")</f>
        <v>칼바람 울프의 부서진 이빨 X3</v>
      </c>
      <c r="J1889" s="5" t="s">
        <v>44</v>
      </c>
      <c r="K1889" s="147" t="s">
        <v>745</v>
      </c>
    </row>
    <row r="1890" spans="1:11">
      <c r="A1890" s="147">
        <f>100000+B1890*ID규칙_보상_그룹_단위+C1890*ID규칙_요일_단위+COUNTIFS($B$4:B1890,B1890,$C$4:C1890,C1890)</f>
        <v>106051</v>
      </c>
      <c r="B1890" s="65">
        <v>60</v>
      </c>
      <c r="C1890" s="147">
        <v>5</v>
      </c>
      <c r="D1890" s="147">
        <v>115205</v>
      </c>
      <c r="E1890" s="147">
        <f>COUNTIF($B$4:B1890,B1890)</f>
        <v>7</v>
      </c>
      <c r="F1890" s="147">
        <v>3</v>
      </c>
      <c r="G1890" s="147">
        <v>236</v>
      </c>
      <c r="H1890" s="147">
        <v>1111</v>
      </c>
      <c r="I1890" s="59" t="str">
        <f>IFERROR(VLOOKUP(D1890,ITEM!A:B,2,0)&amp;" X"&amp;F1890,"아이템값 없음")</f>
        <v>칼바람 울프의 젖니 X3</v>
      </c>
      <c r="J1890" s="5" t="s">
        <v>44</v>
      </c>
      <c r="K1890" s="147" t="s">
        <v>745</v>
      </c>
    </row>
    <row r="1891" spans="1:11">
      <c r="A1891" s="147">
        <f>100000+B1891*ID규칙_보상_그룹_단위+C1891*ID규칙_요일_단위+COUNTIFS($B$4:B1891,B1891,$C$4:C1891,C1891)</f>
        <v>106052</v>
      </c>
      <c r="B1891" s="65">
        <v>60</v>
      </c>
      <c r="C1891" s="147">
        <v>5</v>
      </c>
      <c r="D1891" s="147">
        <v>115306</v>
      </c>
      <c r="E1891" s="147">
        <f>COUNTIF($B$4:B1891,B1891)</f>
        <v>8</v>
      </c>
      <c r="F1891" s="147">
        <v>3</v>
      </c>
      <c r="G1891" s="147">
        <v>236</v>
      </c>
      <c r="H1891" s="147">
        <v>1111</v>
      </c>
      <c r="I1891" s="59" t="str">
        <f>IFERROR(VLOOKUP(D1891,ITEM!A:B,2,0)&amp;" X"&amp;F1891,"아이템값 없음")</f>
        <v>칼바람 울프의 이빨 X3</v>
      </c>
      <c r="J1891" s="5" t="s">
        <v>44</v>
      </c>
      <c r="K1891" s="147" t="s">
        <v>745</v>
      </c>
    </row>
    <row r="1892" spans="1:11">
      <c r="A1892" s="147">
        <f>100000+B1892*ID규칙_보상_그룹_단위+C1892*ID규칙_요일_단위+COUNTIFS($B$4:B1892,B1892,$C$4:C1892,C1892)</f>
        <v>106053</v>
      </c>
      <c r="B1892" s="65">
        <v>60</v>
      </c>
      <c r="C1892" s="147">
        <v>5</v>
      </c>
      <c r="D1892" s="147">
        <v>115407</v>
      </c>
      <c r="E1892" s="147">
        <f>COUNTIF($B$4:B1892,B1892)</f>
        <v>9</v>
      </c>
      <c r="F1892" s="147">
        <v>3</v>
      </c>
      <c r="G1892" s="147">
        <v>236</v>
      </c>
      <c r="H1892" s="147">
        <v>1111</v>
      </c>
      <c r="I1892" s="59" t="str">
        <f>IFERROR(VLOOKUP(D1892,ITEM!A:B,2,0)&amp;" X"&amp;F1892,"아이템값 없음")</f>
        <v>칼바람 울프의 부서진 이빨 X3</v>
      </c>
      <c r="J1892" s="5" t="s">
        <v>44</v>
      </c>
      <c r="K1892" s="147" t="s">
        <v>745</v>
      </c>
    </row>
    <row r="1893" spans="1:11">
      <c r="A1893" s="147">
        <f>100000+B1893*ID규칙_보상_그룹_단위+C1893*ID규칙_요일_단위+COUNTIFS($B$4:B1893,B1893,$C$4:C1893,C1893)</f>
        <v>106071</v>
      </c>
      <c r="B1893" s="65">
        <v>60</v>
      </c>
      <c r="C1893" s="147">
        <v>7</v>
      </c>
      <c r="D1893" s="147">
        <v>115205</v>
      </c>
      <c r="E1893" s="147">
        <f>COUNTIF($B$4:B1893,B1893)</f>
        <v>10</v>
      </c>
      <c r="F1893" s="147">
        <v>3</v>
      </c>
      <c r="G1893" s="147">
        <v>236</v>
      </c>
      <c r="H1893" s="147">
        <v>1111</v>
      </c>
      <c r="I1893" s="59" t="str">
        <f>IFERROR(VLOOKUP(D1893,ITEM!A:B,2,0)&amp;" X"&amp;F1893,"아이템값 없음")</f>
        <v>칼바람 울프의 젖니 X3</v>
      </c>
      <c r="J1893" s="5" t="s">
        <v>44</v>
      </c>
      <c r="K1893" s="147" t="s">
        <v>745</v>
      </c>
    </row>
    <row r="1894" spans="1:11">
      <c r="A1894" s="147">
        <f>100000+B1894*ID규칙_보상_그룹_단위+C1894*ID규칙_요일_단위+COUNTIFS($B$4:B1894,B1894,$C$4:C1894,C1894)</f>
        <v>106072</v>
      </c>
      <c r="B1894" s="65">
        <v>60</v>
      </c>
      <c r="C1894" s="147">
        <v>7</v>
      </c>
      <c r="D1894" s="147">
        <v>115306</v>
      </c>
      <c r="E1894" s="147">
        <f>COUNTIF($B$4:B1894,B1894)</f>
        <v>11</v>
      </c>
      <c r="F1894" s="147">
        <v>3</v>
      </c>
      <c r="G1894" s="147">
        <v>236</v>
      </c>
      <c r="H1894" s="147">
        <v>1111</v>
      </c>
      <c r="I1894" s="59" t="str">
        <f>IFERROR(VLOOKUP(D1894,ITEM!A:B,2,0)&amp;" X"&amp;F1894,"아이템값 없음")</f>
        <v>칼바람 울프의 이빨 X3</v>
      </c>
      <c r="J1894" s="5" t="s">
        <v>44</v>
      </c>
      <c r="K1894" s="147" t="s">
        <v>745</v>
      </c>
    </row>
    <row r="1895" spans="1:11">
      <c r="A1895" s="147">
        <f>100000+B1895*ID규칙_보상_그룹_단위+C1895*ID규칙_요일_단위+COUNTIFS($B$4:B1895,B1895,$C$4:C1895,C1895)</f>
        <v>106073</v>
      </c>
      <c r="B1895" s="65">
        <v>60</v>
      </c>
      <c r="C1895" s="147">
        <v>7</v>
      </c>
      <c r="D1895" s="147">
        <v>115407</v>
      </c>
      <c r="E1895" s="147">
        <f>COUNTIF($B$4:B1895,B1895)</f>
        <v>12</v>
      </c>
      <c r="F1895" s="147">
        <v>3</v>
      </c>
      <c r="G1895" s="147">
        <v>236</v>
      </c>
      <c r="H1895" s="147">
        <v>1111</v>
      </c>
      <c r="I1895" s="59" t="str">
        <f>IFERROR(VLOOKUP(D1895,ITEM!A:B,2,0)&amp;" X"&amp;F1895,"아이템값 없음")</f>
        <v>칼바람 울프의 부서진 이빨 X3</v>
      </c>
      <c r="J1895" s="5" t="s">
        <v>44</v>
      </c>
      <c r="K1895" s="147" t="s">
        <v>745</v>
      </c>
    </row>
    <row r="1896" spans="1:11">
      <c r="A1896" s="147">
        <f>100000+B1896*ID규칙_보상_그룹_단위+C1896*ID규칙_요일_단위+COUNTIFS($B$4:B1896,B1896,$C$4:C1896,C1896)</f>
        <v>106101</v>
      </c>
      <c r="B1896" s="65">
        <v>61</v>
      </c>
      <c r="C1896" s="147">
        <v>0</v>
      </c>
      <c r="D1896" s="147">
        <v>103301</v>
      </c>
      <c r="E1896" s="147">
        <f>COUNTIF($B$4:B1896,B1896)</f>
        <v>1</v>
      </c>
      <c r="F1896" s="147">
        <v>100</v>
      </c>
      <c r="G1896" s="147">
        <v>237</v>
      </c>
      <c r="H1896" s="147">
        <v>10000</v>
      </c>
      <c r="I1896" s="59" t="str">
        <f>IFERROR(VLOOKUP(D1896,ITEM!A:B,2,0)&amp;" X"&amp;F1896,"아이템값 없음")</f>
        <v>모라 X100</v>
      </c>
      <c r="J1896" s="5" t="s">
        <v>45</v>
      </c>
      <c r="K1896" s="147" t="s">
        <v>745</v>
      </c>
    </row>
    <row r="1897" spans="1:11">
      <c r="A1897" s="147">
        <f>100000+B1897*ID규칙_보상_그룹_단위+C1897*ID규칙_요일_단위+COUNTIFS($B$4:B1897,B1897,$C$4:C1897,C1897)</f>
        <v>106102</v>
      </c>
      <c r="B1897" s="65">
        <v>61</v>
      </c>
      <c r="C1897" s="147">
        <v>0</v>
      </c>
      <c r="D1897" s="147">
        <v>102301</v>
      </c>
      <c r="E1897" s="147">
        <f>COUNTIF($B$4:B1897,B1897)</f>
        <v>2</v>
      </c>
      <c r="F1897" s="147">
        <v>2200</v>
      </c>
      <c r="G1897" s="147">
        <v>238</v>
      </c>
      <c r="H1897" s="147">
        <v>10000</v>
      </c>
      <c r="I1897" s="59" t="str">
        <f>IFERROR(VLOOKUP(D1897,ITEM!A:B,2,0)&amp;" X"&amp;F1897,"아이템값 없음")</f>
        <v>모험 경력 X2200</v>
      </c>
      <c r="J1897" s="5" t="s">
        <v>45</v>
      </c>
      <c r="K1897" s="147" t="s">
        <v>745</v>
      </c>
    </row>
    <row r="1898" spans="1:11">
      <c r="A1898" s="147">
        <f>100000+B1898*ID규칙_보상_그룹_단위+C1898*ID규칙_요일_단위+COUNTIFS($B$4:B1898,B1898,$C$4:C1898,C1898)</f>
        <v>106103</v>
      </c>
      <c r="B1898" s="65">
        <v>61</v>
      </c>
      <c r="C1898" s="147">
        <v>0</v>
      </c>
      <c r="D1898" s="147">
        <v>105301</v>
      </c>
      <c r="E1898" s="147">
        <f>COUNTIF($B$4:B1898,B1898)</f>
        <v>3</v>
      </c>
      <c r="F1898" s="147">
        <v>20</v>
      </c>
      <c r="G1898" s="147">
        <v>239</v>
      </c>
      <c r="H1898" s="147">
        <v>10000</v>
      </c>
      <c r="I1898" s="59" t="str">
        <f>IFERROR(VLOOKUP(D1898,ITEM!A:B,2,0)&amp;" X"&amp;F1898,"아이템값 없음")</f>
        <v>호감도 경험치 X20</v>
      </c>
      <c r="J1898" s="5" t="s">
        <v>45</v>
      </c>
      <c r="K1898" s="147" t="s">
        <v>745</v>
      </c>
    </row>
    <row r="1899" spans="1:11">
      <c r="A1899" s="147">
        <f>100000+B1899*ID규칙_보상_그룹_단위+C1899*ID규칙_요일_단위+COUNTIFS($B$4:B1899,B1899,$C$4:C1899,C1899)</f>
        <v>106121</v>
      </c>
      <c r="B1899" s="65">
        <v>61</v>
      </c>
      <c r="C1899" s="147">
        <v>2</v>
      </c>
      <c r="D1899" s="147">
        <v>115205</v>
      </c>
      <c r="E1899" s="147">
        <f>COUNTIF($B$4:B1899,B1899)</f>
        <v>4</v>
      </c>
      <c r="F1899" s="147">
        <v>4</v>
      </c>
      <c r="G1899" s="147">
        <v>240</v>
      </c>
      <c r="H1899" s="147">
        <v>834</v>
      </c>
      <c r="I1899" s="59" t="str">
        <f>IFERROR(VLOOKUP(D1899,ITEM!A:B,2,0)&amp;" X"&amp;F1899,"아이템값 없음")</f>
        <v>칼바람 울프의 젖니 X4</v>
      </c>
      <c r="J1899" s="5" t="s">
        <v>45</v>
      </c>
      <c r="K1899" s="147" t="s">
        <v>745</v>
      </c>
    </row>
    <row r="1900" spans="1:11">
      <c r="A1900" s="147">
        <f>100000+B1900*ID규칙_보상_그룹_단위+C1900*ID규칙_요일_단위+COUNTIFS($B$4:B1900,B1900,$C$4:C1900,C1900)</f>
        <v>106122</v>
      </c>
      <c r="B1900" s="65">
        <v>61</v>
      </c>
      <c r="C1900" s="147">
        <v>2</v>
      </c>
      <c r="D1900" s="147">
        <v>115306</v>
      </c>
      <c r="E1900" s="147">
        <f>COUNTIF($B$4:B1900,B1900)</f>
        <v>5</v>
      </c>
      <c r="F1900" s="147">
        <v>4</v>
      </c>
      <c r="G1900" s="147">
        <v>240</v>
      </c>
      <c r="H1900" s="147">
        <v>834</v>
      </c>
      <c r="I1900" s="59" t="str">
        <f>IFERROR(VLOOKUP(D1900,ITEM!A:B,2,0)&amp;" X"&amp;F1900,"아이템값 없음")</f>
        <v>칼바람 울프의 이빨 X4</v>
      </c>
      <c r="J1900" s="5" t="s">
        <v>45</v>
      </c>
      <c r="K1900" s="147" t="s">
        <v>745</v>
      </c>
    </row>
    <row r="1901" spans="1:11">
      <c r="A1901" s="147">
        <f>100000+B1901*ID규칙_보상_그룹_단위+C1901*ID규칙_요일_단위+COUNTIFS($B$4:B1901,B1901,$C$4:C1901,C1901)</f>
        <v>106123</v>
      </c>
      <c r="B1901" s="65">
        <v>61</v>
      </c>
      <c r="C1901" s="147">
        <v>2</v>
      </c>
      <c r="D1901" s="147">
        <v>115407</v>
      </c>
      <c r="E1901" s="147">
        <f>COUNTIF($B$4:B1901,B1901)</f>
        <v>6</v>
      </c>
      <c r="F1901" s="147">
        <v>4</v>
      </c>
      <c r="G1901" s="147">
        <v>240</v>
      </c>
      <c r="H1901" s="147">
        <v>834</v>
      </c>
      <c r="I1901" s="59" t="str">
        <f>IFERROR(VLOOKUP(D1901,ITEM!A:B,2,0)&amp;" X"&amp;F1901,"아이템값 없음")</f>
        <v>칼바람 울프의 부서진 이빨 X4</v>
      </c>
      <c r="J1901" s="5" t="s">
        <v>45</v>
      </c>
      <c r="K1901" s="147" t="s">
        <v>745</v>
      </c>
    </row>
    <row r="1902" spans="1:11">
      <c r="A1902" s="147">
        <f>100000+B1902*ID규칙_보상_그룹_단위+C1902*ID규칙_요일_단위+COUNTIFS($B$4:B1902,B1902,$C$4:C1902,C1902)</f>
        <v>106124</v>
      </c>
      <c r="B1902" s="65">
        <v>61</v>
      </c>
      <c r="C1902" s="147">
        <v>2</v>
      </c>
      <c r="D1902" s="147">
        <v>115508</v>
      </c>
      <c r="E1902" s="147">
        <f>COUNTIF($B$4:B1902,B1902)</f>
        <v>7</v>
      </c>
      <c r="F1902" s="147">
        <v>4</v>
      </c>
      <c r="G1902" s="147">
        <v>240</v>
      </c>
      <c r="H1902" s="147">
        <v>834</v>
      </c>
      <c r="I1902" s="59" t="str">
        <f>IFERROR(VLOOKUP(D1902,ITEM!A:B,2,0)&amp;" X"&amp;F1902,"아이템값 없음")</f>
        <v>칼바람 울프의 그리운 고향 X4</v>
      </c>
      <c r="J1902" s="5" t="s">
        <v>45</v>
      </c>
      <c r="K1902" s="147" t="s">
        <v>745</v>
      </c>
    </row>
    <row r="1903" spans="1:11">
      <c r="A1903" s="147">
        <f>100000+B1903*ID규칙_보상_그룹_단위+C1903*ID규칙_요일_단위+COUNTIFS($B$4:B1903,B1903,$C$4:C1903,C1903)</f>
        <v>106151</v>
      </c>
      <c r="B1903" s="65">
        <v>61</v>
      </c>
      <c r="C1903" s="147">
        <v>5</v>
      </c>
      <c r="D1903" s="147">
        <v>115205</v>
      </c>
      <c r="E1903" s="147">
        <f>COUNTIF($B$4:B1903,B1903)</f>
        <v>8</v>
      </c>
      <c r="F1903" s="147">
        <v>4</v>
      </c>
      <c r="G1903" s="147">
        <v>240</v>
      </c>
      <c r="H1903" s="147">
        <v>833</v>
      </c>
      <c r="I1903" s="59" t="str">
        <f>IFERROR(VLOOKUP(D1903,ITEM!A:B,2,0)&amp;" X"&amp;F1903,"아이템값 없음")</f>
        <v>칼바람 울프의 젖니 X4</v>
      </c>
      <c r="J1903" s="5" t="s">
        <v>45</v>
      </c>
      <c r="K1903" s="147" t="s">
        <v>745</v>
      </c>
    </row>
    <row r="1904" spans="1:11">
      <c r="A1904" s="147">
        <f>100000+B1904*ID규칙_보상_그룹_단위+C1904*ID규칙_요일_단위+COUNTIFS($B$4:B1904,B1904,$C$4:C1904,C1904)</f>
        <v>106152</v>
      </c>
      <c r="B1904" s="65">
        <v>61</v>
      </c>
      <c r="C1904" s="147">
        <v>5</v>
      </c>
      <c r="D1904" s="147">
        <v>115306</v>
      </c>
      <c r="E1904" s="147">
        <f>COUNTIF($B$4:B1904,B1904)</f>
        <v>9</v>
      </c>
      <c r="F1904" s="147">
        <v>4</v>
      </c>
      <c r="G1904" s="147">
        <v>240</v>
      </c>
      <c r="H1904" s="147">
        <v>833</v>
      </c>
      <c r="I1904" s="59" t="str">
        <f>IFERROR(VLOOKUP(D1904,ITEM!A:B,2,0)&amp;" X"&amp;F1904,"아이템값 없음")</f>
        <v>칼바람 울프의 이빨 X4</v>
      </c>
      <c r="J1904" s="5" t="s">
        <v>45</v>
      </c>
      <c r="K1904" s="147" t="s">
        <v>745</v>
      </c>
    </row>
    <row r="1905" spans="1:11">
      <c r="A1905" s="147">
        <f>100000+B1905*ID규칙_보상_그룹_단위+C1905*ID규칙_요일_단위+COUNTIFS($B$4:B1905,B1905,$C$4:C1905,C1905)</f>
        <v>106153</v>
      </c>
      <c r="B1905" s="65">
        <v>61</v>
      </c>
      <c r="C1905" s="147">
        <v>5</v>
      </c>
      <c r="D1905" s="147">
        <v>115407</v>
      </c>
      <c r="E1905" s="147">
        <f>COUNTIF($B$4:B1905,B1905)</f>
        <v>10</v>
      </c>
      <c r="F1905" s="147">
        <v>4</v>
      </c>
      <c r="G1905" s="147">
        <v>240</v>
      </c>
      <c r="H1905" s="147">
        <v>833</v>
      </c>
      <c r="I1905" s="59" t="str">
        <f>IFERROR(VLOOKUP(D1905,ITEM!A:B,2,0)&amp;" X"&amp;F1905,"아이템값 없음")</f>
        <v>칼바람 울프의 부서진 이빨 X4</v>
      </c>
      <c r="J1905" s="5" t="s">
        <v>45</v>
      </c>
      <c r="K1905" s="147" t="s">
        <v>745</v>
      </c>
    </row>
    <row r="1906" spans="1:11">
      <c r="A1906" s="147">
        <f>100000+B1906*ID규칙_보상_그룹_단위+C1906*ID규칙_요일_단위+COUNTIFS($B$4:B1906,B1906,$C$4:C1906,C1906)</f>
        <v>106154</v>
      </c>
      <c r="B1906" s="65">
        <v>61</v>
      </c>
      <c r="C1906" s="147">
        <v>5</v>
      </c>
      <c r="D1906" s="147">
        <v>115508</v>
      </c>
      <c r="E1906" s="147">
        <f>COUNTIF($B$4:B1906,B1906)</f>
        <v>11</v>
      </c>
      <c r="F1906" s="147">
        <v>4</v>
      </c>
      <c r="G1906" s="147">
        <v>240</v>
      </c>
      <c r="H1906" s="147">
        <v>833</v>
      </c>
      <c r="I1906" s="59" t="str">
        <f>IFERROR(VLOOKUP(D1906,ITEM!A:B,2,0)&amp;" X"&amp;F1906,"아이템값 없음")</f>
        <v>칼바람 울프의 그리운 고향 X4</v>
      </c>
      <c r="J1906" s="5" t="s">
        <v>45</v>
      </c>
      <c r="K1906" s="147" t="s">
        <v>745</v>
      </c>
    </row>
    <row r="1907" spans="1:11">
      <c r="A1907" s="147">
        <f>100000+B1907*ID규칙_보상_그룹_단위+C1907*ID규칙_요일_단위+COUNTIFS($B$4:B1907,B1907,$C$4:C1907,C1907)</f>
        <v>106171</v>
      </c>
      <c r="B1907" s="65">
        <v>61</v>
      </c>
      <c r="C1907" s="147">
        <v>7</v>
      </c>
      <c r="D1907" s="147">
        <v>115205</v>
      </c>
      <c r="E1907" s="147">
        <f>COUNTIF($B$4:B1907,B1907)</f>
        <v>12</v>
      </c>
      <c r="F1907" s="147">
        <v>4</v>
      </c>
      <c r="G1907" s="147">
        <v>240</v>
      </c>
      <c r="H1907" s="147">
        <v>833</v>
      </c>
      <c r="I1907" s="59" t="str">
        <f>IFERROR(VLOOKUP(D1907,ITEM!A:B,2,0)&amp;" X"&amp;F1907,"아이템값 없음")</f>
        <v>칼바람 울프의 젖니 X4</v>
      </c>
      <c r="J1907" s="5" t="s">
        <v>45</v>
      </c>
      <c r="K1907" s="147" t="s">
        <v>745</v>
      </c>
    </row>
    <row r="1908" spans="1:11">
      <c r="A1908" s="147">
        <f>100000+B1908*ID규칙_보상_그룹_단위+C1908*ID규칙_요일_단위+COUNTIFS($B$4:B1908,B1908,$C$4:C1908,C1908)</f>
        <v>106172</v>
      </c>
      <c r="B1908" s="65">
        <v>61</v>
      </c>
      <c r="C1908" s="147">
        <v>7</v>
      </c>
      <c r="D1908" s="147">
        <v>115306</v>
      </c>
      <c r="E1908" s="147">
        <f>COUNTIF($B$4:B1908,B1908)</f>
        <v>13</v>
      </c>
      <c r="F1908" s="147">
        <v>4</v>
      </c>
      <c r="G1908" s="147">
        <v>240</v>
      </c>
      <c r="H1908" s="147">
        <v>833</v>
      </c>
      <c r="I1908" s="59" t="str">
        <f>IFERROR(VLOOKUP(D1908,ITEM!A:B,2,0)&amp;" X"&amp;F1908,"아이템값 없음")</f>
        <v>칼바람 울프의 이빨 X4</v>
      </c>
      <c r="J1908" s="5" t="s">
        <v>45</v>
      </c>
      <c r="K1908" s="147" t="s">
        <v>745</v>
      </c>
    </row>
    <row r="1909" spans="1:11">
      <c r="A1909" s="147">
        <f>100000+B1909*ID규칙_보상_그룹_단위+C1909*ID규칙_요일_단위+COUNTIFS($B$4:B1909,B1909,$C$4:C1909,C1909)</f>
        <v>106173</v>
      </c>
      <c r="B1909" s="65">
        <v>61</v>
      </c>
      <c r="C1909" s="147">
        <v>7</v>
      </c>
      <c r="D1909" s="147">
        <v>115407</v>
      </c>
      <c r="E1909" s="147">
        <f>COUNTIF($B$4:B1909,B1909)</f>
        <v>14</v>
      </c>
      <c r="F1909" s="147">
        <v>4</v>
      </c>
      <c r="G1909" s="147">
        <v>240</v>
      </c>
      <c r="H1909" s="147">
        <v>833</v>
      </c>
      <c r="I1909" s="59" t="str">
        <f>IFERROR(VLOOKUP(D1909,ITEM!A:B,2,0)&amp;" X"&amp;F1909,"아이템값 없음")</f>
        <v>칼바람 울프의 부서진 이빨 X4</v>
      </c>
      <c r="J1909" s="5" t="s">
        <v>45</v>
      </c>
      <c r="K1909" s="147" t="s">
        <v>745</v>
      </c>
    </row>
    <row r="1910" spans="1:11">
      <c r="A1910" s="147">
        <f>100000+B1910*ID규칙_보상_그룹_단위+C1910*ID규칙_요일_단위+COUNTIFS($B$4:B1910,B1910,$C$4:C1910,C1910)</f>
        <v>106174</v>
      </c>
      <c r="B1910" s="65">
        <v>61</v>
      </c>
      <c r="C1910" s="147">
        <v>7</v>
      </c>
      <c r="D1910" s="147">
        <v>115508</v>
      </c>
      <c r="E1910" s="147">
        <f>COUNTIF($B$4:B1910,B1910)</f>
        <v>15</v>
      </c>
      <c r="F1910" s="147">
        <v>4</v>
      </c>
      <c r="G1910" s="147">
        <v>240</v>
      </c>
      <c r="H1910" s="147">
        <v>833</v>
      </c>
      <c r="I1910" s="59" t="str">
        <f>IFERROR(VLOOKUP(D1910,ITEM!A:B,2,0)&amp;" X"&amp;F1910,"아이템값 없음")</f>
        <v>칼바람 울프의 그리운 고향 X4</v>
      </c>
      <c r="J1910" s="5" t="s">
        <v>45</v>
      </c>
      <c r="K1910" s="147" t="s">
        <v>745</v>
      </c>
    </row>
    <row r="1911" spans="1:11">
      <c r="A1911" s="147">
        <f>100000+B1911*ID규칙_보상_그룹_단위+C1911*ID규칙_요일_단위+COUNTIFS($B$4:B1911,B1911,$C$4:C1911,C1911)</f>
        <v>106201</v>
      </c>
      <c r="B1911" s="65">
        <v>62</v>
      </c>
      <c r="C1911" s="147">
        <v>0</v>
      </c>
      <c r="D1911" s="147">
        <v>103301</v>
      </c>
      <c r="E1911" s="147">
        <f>COUNTIF($B$4:B1911,B1911)</f>
        <v>1</v>
      </c>
      <c r="F1911" s="147">
        <v>100</v>
      </c>
      <c r="G1911" s="147">
        <v>241</v>
      </c>
      <c r="H1911" s="147">
        <v>10000</v>
      </c>
      <c r="I1911" s="59" t="str">
        <f>IFERROR(VLOOKUP(D1911,ITEM!A:B,2,0)&amp;" X"&amp;F1911,"아이템값 없음")</f>
        <v>모라 X100</v>
      </c>
      <c r="J1911" s="5" t="s">
        <v>46</v>
      </c>
      <c r="K1911" s="147" t="s">
        <v>745</v>
      </c>
    </row>
    <row r="1912" spans="1:11">
      <c r="A1912" s="147">
        <f>100000+B1912*ID규칙_보상_그룹_단위+C1912*ID규칙_요일_단위+COUNTIFS($B$4:B1912,B1912,$C$4:C1912,C1912)</f>
        <v>106202</v>
      </c>
      <c r="B1912" s="65">
        <v>62</v>
      </c>
      <c r="C1912" s="147">
        <v>0</v>
      </c>
      <c r="D1912" s="147">
        <v>102301</v>
      </c>
      <c r="E1912" s="147">
        <f>COUNTIF($B$4:B1912,B1912)</f>
        <v>2</v>
      </c>
      <c r="F1912" s="147">
        <v>1125</v>
      </c>
      <c r="G1912" s="147">
        <v>242</v>
      </c>
      <c r="H1912" s="147">
        <v>10000</v>
      </c>
      <c r="I1912" s="59" t="str">
        <f>IFERROR(VLOOKUP(D1912,ITEM!A:B,2,0)&amp;" X"&amp;F1912,"아이템값 없음")</f>
        <v>모험 경력 X1125</v>
      </c>
      <c r="J1912" s="5" t="s">
        <v>46</v>
      </c>
      <c r="K1912" s="147" t="s">
        <v>745</v>
      </c>
    </row>
    <row r="1913" spans="1:11">
      <c r="A1913" s="147">
        <f>100000+B1913*ID규칙_보상_그룹_단위+C1913*ID규칙_요일_단위+COUNTIFS($B$4:B1913,B1913,$C$4:C1913,C1913)</f>
        <v>106203</v>
      </c>
      <c r="B1913" s="65">
        <v>62</v>
      </c>
      <c r="C1913" s="147">
        <v>0</v>
      </c>
      <c r="D1913" s="147">
        <v>105301</v>
      </c>
      <c r="E1913" s="147">
        <f>COUNTIF($B$4:B1913,B1913)</f>
        <v>3</v>
      </c>
      <c r="F1913" s="147">
        <v>10</v>
      </c>
      <c r="G1913" s="147">
        <v>243</v>
      </c>
      <c r="H1913" s="147">
        <v>10000</v>
      </c>
      <c r="I1913" s="59" t="str">
        <f>IFERROR(VLOOKUP(D1913,ITEM!A:B,2,0)&amp;" X"&amp;F1913,"아이템값 없음")</f>
        <v>호감도 경험치 X10</v>
      </c>
      <c r="J1913" s="5" t="s">
        <v>46</v>
      </c>
      <c r="K1913" s="147" t="s">
        <v>745</v>
      </c>
    </row>
    <row r="1914" spans="1:11">
      <c r="A1914" s="147">
        <f>100000+B1914*ID규칙_보상_그룹_단위+C1914*ID규칙_요일_단위+COUNTIFS($B$4:B1914,B1914,$C$4:C1914,C1914)</f>
        <v>106231</v>
      </c>
      <c r="B1914" s="65">
        <v>62</v>
      </c>
      <c r="C1914" s="147">
        <v>3</v>
      </c>
      <c r="D1914" s="147">
        <v>115209</v>
      </c>
      <c r="E1914" s="147">
        <f>COUNTIF($B$4:B1914,B1914)</f>
        <v>4</v>
      </c>
      <c r="F1914" s="147">
        <v>1</v>
      </c>
      <c r="G1914" s="147">
        <v>244</v>
      </c>
      <c r="H1914" s="147">
        <v>3334</v>
      </c>
      <c r="I1914" s="59" t="str">
        <f>IFERROR(VLOOKUP(D1914,ITEM!A:B,2,0)&amp;" X"&amp;F1914,"아이템값 없음")</f>
        <v>라이언 투사의 족쇄 X1</v>
      </c>
      <c r="J1914" s="5" t="s">
        <v>46</v>
      </c>
      <c r="K1914" s="147" t="s">
        <v>745</v>
      </c>
    </row>
    <row r="1915" spans="1:11">
      <c r="A1915" s="147">
        <f>100000+B1915*ID규칙_보상_그룹_단위+C1915*ID규칙_요일_단위+COUNTIFS($B$4:B1915,B1915,$C$4:C1915,C1915)</f>
        <v>106261</v>
      </c>
      <c r="B1915" s="65">
        <v>62</v>
      </c>
      <c r="C1915" s="147">
        <v>6</v>
      </c>
      <c r="D1915" s="147">
        <v>115209</v>
      </c>
      <c r="E1915" s="147">
        <f>COUNTIF($B$4:B1915,B1915)</f>
        <v>5</v>
      </c>
      <c r="F1915" s="147">
        <v>1</v>
      </c>
      <c r="G1915" s="147">
        <v>244</v>
      </c>
      <c r="H1915" s="147">
        <v>3333</v>
      </c>
      <c r="I1915" s="59" t="str">
        <f>IFERROR(VLOOKUP(D1915,ITEM!A:B,2,0)&amp;" X"&amp;F1915,"아이템값 없음")</f>
        <v>라이언 투사의 족쇄 X1</v>
      </c>
      <c r="J1915" s="5" t="s">
        <v>46</v>
      </c>
      <c r="K1915" s="147" t="s">
        <v>745</v>
      </c>
    </row>
    <row r="1916" spans="1:11">
      <c r="A1916" s="147">
        <f>100000+B1916*ID규칙_보상_그룹_단위+C1916*ID규칙_요일_단위+COUNTIFS($B$4:B1916,B1916,$C$4:C1916,C1916)</f>
        <v>106271</v>
      </c>
      <c r="B1916" s="65">
        <v>62</v>
      </c>
      <c r="C1916" s="147">
        <v>7</v>
      </c>
      <c r="D1916" s="147">
        <v>115209</v>
      </c>
      <c r="E1916" s="147">
        <f>COUNTIF($B$4:B1916,B1916)</f>
        <v>6</v>
      </c>
      <c r="F1916" s="147">
        <v>1</v>
      </c>
      <c r="G1916" s="147">
        <v>244</v>
      </c>
      <c r="H1916" s="147">
        <v>3333</v>
      </c>
      <c r="I1916" s="59" t="str">
        <f>IFERROR(VLOOKUP(D1916,ITEM!A:B,2,0)&amp;" X"&amp;F1916,"아이템값 없음")</f>
        <v>라이언 투사의 족쇄 X1</v>
      </c>
      <c r="J1916" s="5" t="s">
        <v>46</v>
      </c>
      <c r="K1916" s="147" t="s">
        <v>745</v>
      </c>
    </row>
    <row r="1917" spans="1:11">
      <c r="A1917" s="147">
        <f>100000+B1917*ID규칙_보상_그룹_단위+C1917*ID규칙_요일_단위+COUNTIFS($B$4:B1917,B1917,$C$4:C1917,C1917)</f>
        <v>106301</v>
      </c>
      <c r="B1917" s="65">
        <v>63</v>
      </c>
      <c r="C1917" s="147">
        <v>0</v>
      </c>
      <c r="D1917" s="147">
        <v>103301</v>
      </c>
      <c r="E1917" s="147">
        <f>COUNTIF($B$4:B1917,B1917)</f>
        <v>1</v>
      </c>
      <c r="F1917" s="147">
        <v>100</v>
      </c>
      <c r="G1917" s="147">
        <v>245</v>
      </c>
      <c r="H1917" s="147">
        <v>10000</v>
      </c>
      <c r="I1917" s="59" t="str">
        <f>IFERROR(VLOOKUP(D1917,ITEM!A:B,2,0)&amp;" X"&amp;F1917,"아이템값 없음")</f>
        <v>모라 X100</v>
      </c>
      <c r="J1917" s="5" t="s">
        <v>47</v>
      </c>
      <c r="K1917" s="147" t="s">
        <v>745</v>
      </c>
    </row>
    <row r="1918" spans="1:11">
      <c r="A1918" s="147">
        <f>100000+B1918*ID규칙_보상_그룹_단위+C1918*ID규칙_요일_단위+COUNTIFS($B$4:B1918,B1918,$C$4:C1918,C1918)</f>
        <v>106302</v>
      </c>
      <c r="B1918" s="65">
        <v>63</v>
      </c>
      <c r="C1918" s="147">
        <v>0</v>
      </c>
      <c r="D1918" s="147">
        <v>102301</v>
      </c>
      <c r="E1918" s="147">
        <f>COUNTIF($B$4:B1918,B1918)</f>
        <v>2</v>
      </c>
      <c r="F1918" s="147">
        <v>1550</v>
      </c>
      <c r="G1918" s="147">
        <v>246</v>
      </c>
      <c r="H1918" s="147">
        <v>10000</v>
      </c>
      <c r="I1918" s="59" t="str">
        <f>IFERROR(VLOOKUP(D1918,ITEM!A:B,2,0)&amp;" X"&amp;F1918,"아이템값 없음")</f>
        <v>모험 경력 X1550</v>
      </c>
      <c r="J1918" s="5" t="s">
        <v>47</v>
      </c>
      <c r="K1918" s="147" t="s">
        <v>745</v>
      </c>
    </row>
    <row r="1919" spans="1:11">
      <c r="A1919" s="147">
        <f>100000+B1919*ID규칙_보상_그룹_단위+C1919*ID규칙_요일_단위+COUNTIFS($B$4:B1919,B1919,$C$4:C1919,C1919)</f>
        <v>106303</v>
      </c>
      <c r="B1919" s="65">
        <v>63</v>
      </c>
      <c r="C1919" s="147">
        <v>0</v>
      </c>
      <c r="D1919" s="147">
        <v>105301</v>
      </c>
      <c r="E1919" s="147">
        <f>COUNTIF($B$4:B1919,B1919)</f>
        <v>3</v>
      </c>
      <c r="F1919" s="147">
        <v>15</v>
      </c>
      <c r="G1919" s="147">
        <v>247</v>
      </c>
      <c r="H1919" s="147">
        <v>10000</v>
      </c>
      <c r="I1919" s="59" t="str">
        <f>IFERROR(VLOOKUP(D1919,ITEM!A:B,2,0)&amp;" X"&amp;F1919,"아이템값 없음")</f>
        <v>호감도 경험치 X15</v>
      </c>
      <c r="J1919" s="5" t="s">
        <v>47</v>
      </c>
      <c r="K1919" s="147" t="s">
        <v>745</v>
      </c>
    </row>
    <row r="1920" spans="1:11">
      <c r="A1920" s="147">
        <f>100000+B1920*ID규칙_보상_그룹_단위+C1920*ID규칙_요일_단위+COUNTIFS($B$4:B1920,B1920,$C$4:C1920,C1920)</f>
        <v>106331</v>
      </c>
      <c r="B1920" s="65">
        <v>63</v>
      </c>
      <c r="C1920" s="147">
        <v>3</v>
      </c>
      <c r="D1920" s="147">
        <v>115209</v>
      </c>
      <c r="E1920" s="147">
        <f>COUNTIF($B$4:B1920,B1920)</f>
        <v>4</v>
      </c>
      <c r="F1920" s="147">
        <v>2</v>
      </c>
      <c r="G1920" s="147">
        <v>248</v>
      </c>
      <c r="H1920" s="147">
        <v>1667</v>
      </c>
      <c r="I1920" s="59" t="str">
        <f>IFERROR(VLOOKUP(D1920,ITEM!A:B,2,0)&amp;" X"&amp;F1920,"아이템값 없음")</f>
        <v>라이언 투사의 족쇄 X2</v>
      </c>
      <c r="J1920" s="5" t="s">
        <v>47</v>
      </c>
      <c r="K1920" s="147" t="s">
        <v>745</v>
      </c>
    </row>
    <row r="1921" spans="1:11">
      <c r="A1921" s="147">
        <f>100000+B1921*ID규칙_보상_그룹_단위+C1921*ID규칙_요일_단위+COUNTIFS($B$4:B1921,B1921,$C$4:C1921,C1921)</f>
        <v>106332</v>
      </c>
      <c r="B1921" s="65">
        <v>63</v>
      </c>
      <c r="C1921" s="147">
        <v>3</v>
      </c>
      <c r="D1921" s="147">
        <v>115310</v>
      </c>
      <c r="E1921" s="147">
        <f>COUNTIF($B$4:B1921,B1921)</f>
        <v>5</v>
      </c>
      <c r="F1921" s="147">
        <v>2</v>
      </c>
      <c r="G1921" s="147">
        <v>248</v>
      </c>
      <c r="H1921" s="147">
        <v>1667</v>
      </c>
      <c r="I1921" s="59" t="str">
        <f>IFERROR(VLOOKUP(D1921,ITEM!A:B,2,0)&amp;" X"&amp;F1921,"아이템값 없음")</f>
        <v>라이언 투사의 쇠사슬 X2</v>
      </c>
      <c r="J1921" s="5" t="s">
        <v>47</v>
      </c>
      <c r="K1921" s="147" t="s">
        <v>745</v>
      </c>
    </row>
    <row r="1922" spans="1:11">
      <c r="A1922" s="147">
        <f>100000+B1922*ID규칙_보상_그룹_단위+C1922*ID규칙_요일_단위+COUNTIFS($B$4:B1922,B1922,$C$4:C1922,C1922)</f>
        <v>106361</v>
      </c>
      <c r="B1922" s="65">
        <v>63</v>
      </c>
      <c r="C1922" s="147">
        <v>6</v>
      </c>
      <c r="D1922" s="147">
        <v>115209</v>
      </c>
      <c r="E1922" s="147">
        <f>COUNTIF($B$4:B1922,B1922)</f>
        <v>6</v>
      </c>
      <c r="F1922" s="147">
        <v>2</v>
      </c>
      <c r="G1922" s="147">
        <v>248</v>
      </c>
      <c r="H1922" s="147">
        <v>1667</v>
      </c>
      <c r="I1922" s="59" t="str">
        <f>IFERROR(VLOOKUP(D1922,ITEM!A:B,2,0)&amp;" X"&amp;F1922,"아이템값 없음")</f>
        <v>라이언 투사의 족쇄 X2</v>
      </c>
      <c r="J1922" s="5" t="s">
        <v>47</v>
      </c>
      <c r="K1922" s="147" t="s">
        <v>745</v>
      </c>
    </row>
    <row r="1923" spans="1:11">
      <c r="A1923" s="147">
        <f>100000+B1923*ID규칙_보상_그룹_단위+C1923*ID규칙_요일_단위+COUNTIFS($B$4:B1923,B1923,$C$4:C1923,C1923)</f>
        <v>106362</v>
      </c>
      <c r="B1923" s="65">
        <v>63</v>
      </c>
      <c r="C1923" s="147">
        <v>6</v>
      </c>
      <c r="D1923" s="147">
        <v>115310</v>
      </c>
      <c r="E1923" s="147">
        <f>COUNTIF($B$4:B1923,B1923)</f>
        <v>7</v>
      </c>
      <c r="F1923" s="147">
        <v>2</v>
      </c>
      <c r="G1923" s="147">
        <v>248</v>
      </c>
      <c r="H1923" s="147">
        <v>1667</v>
      </c>
      <c r="I1923" s="59" t="str">
        <f>IFERROR(VLOOKUP(D1923,ITEM!A:B,2,0)&amp;" X"&amp;F1923,"아이템값 없음")</f>
        <v>라이언 투사의 쇠사슬 X2</v>
      </c>
      <c r="J1923" s="5" t="s">
        <v>47</v>
      </c>
      <c r="K1923" s="147" t="s">
        <v>745</v>
      </c>
    </row>
    <row r="1924" spans="1:11">
      <c r="A1924" s="147">
        <f>100000+B1924*ID규칙_보상_그룹_단위+C1924*ID규칙_요일_단위+COUNTIFS($B$4:B1924,B1924,$C$4:C1924,C1924)</f>
        <v>106371</v>
      </c>
      <c r="B1924" s="65">
        <v>63</v>
      </c>
      <c r="C1924" s="147">
        <v>7</v>
      </c>
      <c r="D1924" s="147">
        <v>115209</v>
      </c>
      <c r="E1924" s="147">
        <f>COUNTIF($B$4:B1924,B1924)</f>
        <v>8</v>
      </c>
      <c r="F1924" s="147">
        <v>2</v>
      </c>
      <c r="G1924" s="147">
        <v>248</v>
      </c>
      <c r="H1924" s="147">
        <v>1666</v>
      </c>
      <c r="I1924" s="59" t="str">
        <f>IFERROR(VLOOKUP(D1924,ITEM!A:B,2,0)&amp;" X"&amp;F1924,"아이템값 없음")</f>
        <v>라이언 투사의 족쇄 X2</v>
      </c>
      <c r="J1924" s="5" t="s">
        <v>47</v>
      </c>
      <c r="K1924" s="147" t="s">
        <v>745</v>
      </c>
    </row>
    <row r="1925" spans="1:11">
      <c r="A1925" s="147">
        <f>100000+B1925*ID규칙_보상_그룹_단위+C1925*ID규칙_요일_단위+COUNTIFS($B$4:B1925,B1925,$C$4:C1925,C1925)</f>
        <v>106372</v>
      </c>
      <c r="B1925" s="65">
        <v>63</v>
      </c>
      <c r="C1925" s="147">
        <v>7</v>
      </c>
      <c r="D1925" s="147">
        <v>115310</v>
      </c>
      <c r="E1925" s="147">
        <f>COUNTIF($B$4:B1925,B1925)</f>
        <v>9</v>
      </c>
      <c r="F1925" s="147">
        <v>2</v>
      </c>
      <c r="G1925" s="147">
        <v>248</v>
      </c>
      <c r="H1925" s="147">
        <v>1666</v>
      </c>
      <c r="I1925" s="59" t="str">
        <f>IFERROR(VLOOKUP(D1925,ITEM!A:B,2,0)&amp;" X"&amp;F1925,"아이템값 없음")</f>
        <v>라이언 투사의 쇠사슬 X2</v>
      </c>
      <c r="J1925" s="5" t="s">
        <v>47</v>
      </c>
      <c r="K1925" s="147" t="s">
        <v>745</v>
      </c>
    </row>
    <row r="1926" spans="1:11">
      <c r="A1926" s="147">
        <f>100000+B1926*ID규칙_보상_그룹_단위+C1926*ID규칙_요일_단위+COUNTIFS($B$4:B1926,B1926,$C$4:C1926,C1926)</f>
        <v>106401</v>
      </c>
      <c r="B1926" s="65">
        <v>64</v>
      </c>
      <c r="C1926" s="147">
        <v>0</v>
      </c>
      <c r="D1926" s="147">
        <v>103301</v>
      </c>
      <c r="E1926" s="147">
        <f>COUNTIF($B$4:B1926,B1926)</f>
        <v>1</v>
      </c>
      <c r="F1926" s="147">
        <v>100</v>
      </c>
      <c r="G1926" s="147">
        <v>249</v>
      </c>
      <c r="H1926" s="147">
        <v>10000</v>
      </c>
      <c r="I1926" s="59" t="str">
        <f>IFERROR(VLOOKUP(D1926,ITEM!A:B,2,0)&amp;" X"&amp;F1926,"아이템값 없음")</f>
        <v>모라 X100</v>
      </c>
      <c r="J1926" s="5" t="s">
        <v>48</v>
      </c>
      <c r="K1926" s="147" t="s">
        <v>745</v>
      </c>
    </row>
    <row r="1927" spans="1:11">
      <c r="A1927" s="147">
        <f>100000+B1927*ID규칙_보상_그룹_단위+C1927*ID규칙_요일_단위+COUNTIFS($B$4:B1927,B1927,$C$4:C1927,C1927)</f>
        <v>106402</v>
      </c>
      <c r="B1927" s="65">
        <v>64</v>
      </c>
      <c r="C1927" s="147">
        <v>0</v>
      </c>
      <c r="D1927" s="147">
        <v>102301</v>
      </c>
      <c r="E1927" s="147">
        <f>COUNTIF($B$4:B1927,B1927)</f>
        <v>2</v>
      </c>
      <c r="F1927" s="147">
        <v>1850</v>
      </c>
      <c r="G1927" s="147">
        <v>250</v>
      </c>
      <c r="H1927" s="147">
        <v>10000</v>
      </c>
      <c r="I1927" s="59" t="str">
        <f>IFERROR(VLOOKUP(D1927,ITEM!A:B,2,0)&amp;" X"&amp;F1927,"아이템값 없음")</f>
        <v>모험 경력 X1850</v>
      </c>
      <c r="J1927" s="5" t="s">
        <v>48</v>
      </c>
      <c r="K1927" s="147" t="s">
        <v>745</v>
      </c>
    </row>
    <row r="1928" spans="1:11">
      <c r="A1928" s="147">
        <f>100000+B1928*ID규칙_보상_그룹_단위+C1928*ID규칙_요일_단위+COUNTIFS($B$4:B1928,B1928,$C$4:C1928,C1928)</f>
        <v>106403</v>
      </c>
      <c r="B1928" s="65">
        <v>64</v>
      </c>
      <c r="C1928" s="147">
        <v>0</v>
      </c>
      <c r="D1928" s="147">
        <v>105301</v>
      </c>
      <c r="E1928" s="147">
        <f>COUNTIF($B$4:B1928,B1928)</f>
        <v>3</v>
      </c>
      <c r="F1928" s="147">
        <v>15</v>
      </c>
      <c r="G1928" s="147">
        <v>251</v>
      </c>
      <c r="H1928" s="147">
        <v>10000</v>
      </c>
      <c r="I1928" s="59" t="str">
        <f>IFERROR(VLOOKUP(D1928,ITEM!A:B,2,0)&amp;" X"&amp;F1928,"아이템값 없음")</f>
        <v>호감도 경험치 X15</v>
      </c>
      <c r="J1928" s="5" t="s">
        <v>48</v>
      </c>
      <c r="K1928" s="147" t="s">
        <v>745</v>
      </c>
    </row>
    <row r="1929" spans="1:11">
      <c r="A1929" s="147">
        <f>100000+B1929*ID규칙_보상_그룹_단위+C1929*ID규칙_요일_단위+COUNTIFS($B$4:B1929,B1929,$C$4:C1929,C1929)</f>
        <v>106431</v>
      </c>
      <c r="B1929" s="65">
        <v>64</v>
      </c>
      <c r="C1929" s="147">
        <v>3</v>
      </c>
      <c r="D1929" s="147">
        <v>115209</v>
      </c>
      <c r="E1929" s="147">
        <f>COUNTIF($B$4:B1929,B1929)</f>
        <v>4</v>
      </c>
      <c r="F1929" s="147">
        <v>3</v>
      </c>
      <c r="G1929" s="147">
        <v>252</v>
      </c>
      <c r="H1929" s="147">
        <v>1112</v>
      </c>
      <c r="I1929" s="59" t="str">
        <f>IFERROR(VLOOKUP(D1929,ITEM!A:B,2,0)&amp;" X"&amp;F1929,"아이템값 없음")</f>
        <v>라이언 투사의 족쇄 X3</v>
      </c>
      <c r="J1929" s="5" t="s">
        <v>48</v>
      </c>
      <c r="K1929" s="147" t="s">
        <v>745</v>
      </c>
    </row>
    <row r="1930" spans="1:11">
      <c r="A1930" s="147">
        <f>100000+B1930*ID규칙_보상_그룹_단위+C1930*ID규칙_요일_단위+COUNTIFS($B$4:B1930,B1930,$C$4:C1930,C1930)</f>
        <v>106432</v>
      </c>
      <c r="B1930" s="65">
        <v>64</v>
      </c>
      <c r="C1930" s="147">
        <v>3</v>
      </c>
      <c r="D1930" s="147">
        <v>115310</v>
      </c>
      <c r="E1930" s="147">
        <f>COUNTIF($B$4:B1930,B1930)</f>
        <v>5</v>
      </c>
      <c r="F1930" s="147">
        <v>3</v>
      </c>
      <c r="G1930" s="147">
        <v>252</v>
      </c>
      <c r="H1930" s="147">
        <v>1111</v>
      </c>
      <c r="I1930" s="59" t="str">
        <f>IFERROR(VLOOKUP(D1930,ITEM!A:B,2,0)&amp;" X"&amp;F1930,"아이템값 없음")</f>
        <v>라이언 투사의 쇠사슬 X3</v>
      </c>
      <c r="J1930" s="5" t="s">
        <v>48</v>
      </c>
      <c r="K1930" s="147" t="s">
        <v>745</v>
      </c>
    </row>
    <row r="1931" spans="1:11">
      <c r="A1931" s="147">
        <f>100000+B1931*ID규칙_보상_그룹_단위+C1931*ID규칙_요일_단위+COUNTIFS($B$4:B1931,B1931,$C$4:C1931,C1931)</f>
        <v>106433</v>
      </c>
      <c r="B1931" s="65">
        <v>64</v>
      </c>
      <c r="C1931" s="147">
        <v>3</v>
      </c>
      <c r="D1931" s="147">
        <v>115411</v>
      </c>
      <c r="E1931" s="147">
        <f>COUNTIF($B$4:B1931,B1931)</f>
        <v>6</v>
      </c>
      <c r="F1931" s="147">
        <v>3</v>
      </c>
      <c r="G1931" s="147">
        <v>252</v>
      </c>
      <c r="H1931" s="147">
        <v>1111</v>
      </c>
      <c r="I1931" s="59" t="str">
        <f>IFERROR(VLOOKUP(D1931,ITEM!A:B,2,0)&amp;" X"&amp;F1931,"아이템값 없음")</f>
        <v>라이언 투사의 수갑 X3</v>
      </c>
      <c r="J1931" s="5" t="s">
        <v>48</v>
      </c>
      <c r="K1931" s="147" t="s">
        <v>745</v>
      </c>
    </row>
    <row r="1932" spans="1:11">
      <c r="A1932" s="147">
        <f>100000+B1932*ID규칙_보상_그룹_단위+C1932*ID규칙_요일_단위+COUNTIFS($B$4:B1932,B1932,$C$4:C1932,C1932)</f>
        <v>106461</v>
      </c>
      <c r="B1932" s="65">
        <v>64</v>
      </c>
      <c r="C1932" s="147">
        <v>6</v>
      </c>
      <c r="D1932" s="147">
        <v>115209</v>
      </c>
      <c r="E1932" s="147">
        <f>COUNTIF($B$4:B1932,B1932)</f>
        <v>7</v>
      </c>
      <c r="F1932" s="147">
        <v>3</v>
      </c>
      <c r="G1932" s="147">
        <v>252</v>
      </c>
      <c r="H1932" s="147">
        <v>1111</v>
      </c>
      <c r="I1932" s="59" t="str">
        <f>IFERROR(VLOOKUP(D1932,ITEM!A:B,2,0)&amp;" X"&amp;F1932,"아이템값 없음")</f>
        <v>라이언 투사의 족쇄 X3</v>
      </c>
      <c r="J1932" s="5" t="s">
        <v>48</v>
      </c>
      <c r="K1932" s="147" t="s">
        <v>745</v>
      </c>
    </row>
    <row r="1933" spans="1:11">
      <c r="A1933" s="147">
        <f>100000+B1933*ID규칙_보상_그룹_단위+C1933*ID규칙_요일_단위+COUNTIFS($B$4:B1933,B1933,$C$4:C1933,C1933)</f>
        <v>106462</v>
      </c>
      <c r="B1933" s="65">
        <v>64</v>
      </c>
      <c r="C1933" s="147">
        <v>6</v>
      </c>
      <c r="D1933" s="147">
        <v>115310</v>
      </c>
      <c r="E1933" s="147">
        <f>COUNTIF($B$4:B1933,B1933)</f>
        <v>8</v>
      </c>
      <c r="F1933" s="147">
        <v>3</v>
      </c>
      <c r="G1933" s="147">
        <v>252</v>
      </c>
      <c r="H1933" s="147">
        <v>1111</v>
      </c>
      <c r="I1933" s="59" t="str">
        <f>IFERROR(VLOOKUP(D1933,ITEM!A:B,2,0)&amp;" X"&amp;F1933,"아이템값 없음")</f>
        <v>라이언 투사의 쇠사슬 X3</v>
      </c>
      <c r="J1933" s="5" t="s">
        <v>48</v>
      </c>
      <c r="K1933" s="147" t="s">
        <v>745</v>
      </c>
    </row>
    <row r="1934" spans="1:11">
      <c r="A1934" s="147">
        <f>100000+B1934*ID규칙_보상_그룹_단위+C1934*ID규칙_요일_단위+COUNTIFS($B$4:B1934,B1934,$C$4:C1934,C1934)</f>
        <v>106463</v>
      </c>
      <c r="B1934" s="65">
        <v>64</v>
      </c>
      <c r="C1934" s="147">
        <v>6</v>
      </c>
      <c r="D1934" s="147">
        <v>115411</v>
      </c>
      <c r="E1934" s="147">
        <f>COUNTIF($B$4:B1934,B1934)</f>
        <v>9</v>
      </c>
      <c r="F1934" s="147">
        <v>3</v>
      </c>
      <c r="G1934" s="147">
        <v>252</v>
      </c>
      <c r="H1934" s="147">
        <v>1111</v>
      </c>
      <c r="I1934" s="59" t="str">
        <f>IFERROR(VLOOKUP(D1934,ITEM!A:B,2,0)&amp;" X"&amp;F1934,"아이템값 없음")</f>
        <v>라이언 투사의 수갑 X3</v>
      </c>
      <c r="J1934" s="5" t="s">
        <v>48</v>
      </c>
      <c r="K1934" s="147" t="s">
        <v>745</v>
      </c>
    </row>
    <row r="1935" spans="1:11">
      <c r="A1935" s="147">
        <f>100000+B1935*ID규칙_보상_그룹_단위+C1935*ID규칙_요일_단위+COUNTIFS($B$4:B1935,B1935,$C$4:C1935,C1935)</f>
        <v>106471</v>
      </c>
      <c r="B1935" s="65">
        <v>64</v>
      </c>
      <c r="C1935" s="147">
        <v>7</v>
      </c>
      <c r="D1935" s="147">
        <v>115209</v>
      </c>
      <c r="E1935" s="147">
        <f>COUNTIF($B$4:B1935,B1935)</f>
        <v>10</v>
      </c>
      <c r="F1935" s="147">
        <v>3</v>
      </c>
      <c r="G1935" s="147">
        <v>252</v>
      </c>
      <c r="H1935" s="147">
        <v>1111</v>
      </c>
      <c r="I1935" s="59" t="str">
        <f>IFERROR(VLOOKUP(D1935,ITEM!A:B,2,0)&amp;" X"&amp;F1935,"아이템값 없음")</f>
        <v>라이언 투사의 족쇄 X3</v>
      </c>
      <c r="J1935" s="5" t="s">
        <v>48</v>
      </c>
      <c r="K1935" s="147" t="s">
        <v>745</v>
      </c>
    </row>
    <row r="1936" spans="1:11">
      <c r="A1936" s="147">
        <f>100000+B1936*ID규칙_보상_그룹_단위+C1936*ID규칙_요일_단위+COUNTIFS($B$4:B1936,B1936,$C$4:C1936,C1936)</f>
        <v>106472</v>
      </c>
      <c r="B1936" s="65">
        <v>64</v>
      </c>
      <c r="C1936" s="147">
        <v>7</v>
      </c>
      <c r="D1936" s="147">
        <v>115310</v>
      </c>
      <c r="E1936" s="147">
        <f>COUNTIF($B$4:B1936,B1936)</f>
        <v>11</v>
      </c>
      <c r="F1936" s="147">
        <v>3</v>
      </c>
      <c r="G1936" s="147">
        <v>252</v>
      </c>
      <c r="H1936" s="147">
        <v>1111</v>
      </c>
      <c r="I1936" s="59" t="str">
        <f>IFERROR(VLOOKUP(D1936,ITEM!A:B,2,0)&amp;" X"&amp;F1936,"아이템값 없음")</f>
        <v>라이언 투사의 쇠사슬 X3</v>
      </c>
      <c r="J1936" s="5" t="s">
        <v>48</v>
      </c>
      <c r="K1936" s="147" t="s">
        <v>745</v>
      </c>
    </row>
    <row r="1937" spans="1:11">
      <c r="A1937" s="147">
        <f>100000+B1937*ID규칙_보상_그룹_단위+C1937*ID규칙_요일_단위+COUNTIFS($B$4:B1937,B1937,$C$4:C1937,C1937)</f>
        <v>106473</v>
      </c>
      <c r="B1937" s="65">
        <v>64</v>
      </c>
      <c r="C1937" s="147">
        <v>7</v>
      </c>
      <c r="D1937" s="147">
        <v>115411</v>
      </c>
      <c r="E1937" s="147">
        <f>COUNTIF($B$4:B1937,B1937)</f>
        <v>12</v>
      </c>
      <c r="F1937" s="147">
        <v>3</v>
      </c>
      <c r="G1937" s="147">
        <v>252</v>
      </c>
      <c r="H1937" s="147">
        <v>1111</v>
      </c>
      <c r="I1937" s="59" t="str">
        <f>IFERROR(VLOOKUP(D1937,ITEM!A:B,2,0)&amp;" X"&amp;F1937,"아이템값 없음")</f>
        <v>라이언 투사의 수갑 X3</v>
      </c>
      <c r="J1937" s="5" t="s">
        <v>48</v>
      </c>
      <c r="K1937" s="147" t="s">
        <v>745</v>
      </c>
    </row>
    <row r="1938" spans="1:11">
      <c r="A1938" s="147">
        <f>100000+B1938*ID규칙_보상_그룹_단위+C1938*ID규칙_요일_단위+COUNTIFS($B$4:B1938,B1938,$C$4:C1938,C1938)</f>
        <v>106501</v>
      </c>
      <c r="B1938" s="65">
        <v>65</v>
      </c>
      <c r="C1938" s="147">
        <v>0</v>
      </c>
      <c r="D1938" s="147">
        <v>103301</v>
      </c>
      <c r="E1938" s="147">
        <f>COUNTIF($B$4:B1938,B1938)</f>
        <v>1</v>
      </c>
      <c r="F1938" s="147">
        <v>100</v>
      </c>
      <c r="G1938" s="147">
        <v>253</v>
      </c>
      <c r="H1938" s="147">
        <v>10000</v>
      </c>
      <c r="I1938" s="59" t="str">
        <f>IFERROR(VLOOKUP(D1938,ITEM!A:B,2,0)&amp;" X"&amp;F1938,"아이템값 없음")</f>
        <v>모라 X100</v>
      </c>
      <c r="J1938" s="5" t="s">
        <v>48</v>
      </c>
      <c r="K1938" s="147" t="s">
        <v>745</v>
      </c>
    </row>
    <row r="1939" spans="1:11">
      <c r="A1939" s="147">
        <f>100000+B1939*ID규칙_보상_그룹_단위+C1939*ID규칙_요일_단위+COUNTIFS($B$4:B1939,B1939,$C$4:C1939,C1939)</f>
        <v>106502</v>
      </c>
      <c r="B1939" s="65">
        <v>65</v>
      </c>
      <c r="C1939" s="147">
        <v>0</v>
      </c>
      <c r="D1939" s="147">
        <v>102301</v>
      </c>
      <c r="E1939" s="147">
        <f>COUNTIF($B$4:B1939,B1939)</f>
        <v>2</v>
      </c>
      <c r="F1939" s="147">
        <v>2200</v>
      </c>
      <c r="G1939" s="147">
        <v>254</v>
      </c>
      <c r="H1939" s="147">
        <v>10000</v>
      </c>
      <c r="I1939" s="59" t="str">
        <f>IFERROR(VLOOKUP(D1939,ITEM!A:B,2,0)&amp;" X"&amp;F1939,"아이템값 없음")</f>
        <v>모험 경력 X2200</v>
      </c>
      <c r="J1939" s="5" t="s">
        <v>48</v>
      </c>
      <c r="K1939" s="147" t="s">
        <v>745</v>
      </c>
    </row>
    <row r="1940" spans="1:11">
      <c r="A1940" s="147">
        <f>100000+B1940*ID규칙_보상_그룹_단위+C1940*ID규칙_요일_단위+COUNTIFS($B$4:B1940,B1940,$C$4:C1940,C1940)</f>
        <v>106503</v>
      </c>
      <c r="B1940" s="65">
        <v>65</v>
      </c>
      <c r="C1940" s="147">
        <v>0</v>
      </c>
      <c r="D1940" s="147">
        <v>105301</v>
      </c>
      <c r="E1940" s="147">
        <f>COUNTIF($B$4:B1940,B1940)</f>
        <v>3</v>
      </c>
      <c r="F1940" s="147">
        <v>20</v>
      </c>
      <c r="G1940" s="147">
        <v>255</v>
      </c>
      <c r="H1940" s="147">
        <v>10000</v>
      </c>
      <c r="I1940" s="59" t="str">
        <f>IFERROR(VLOOKUP(D1940,ITEM!A:B,2,0)&amp;" X"&amp;F1940,"아이템값 없음")</f>
        <v>호감도 경험치 X20</v>
      </c>
      <c r="J1940" s="5" t="s">
        <v>48</v>
      </c>
      <c r="K1940" s="147" t="s">
        <v>745</v>
      </c>
    </row>
    <row r="1941" spans="1:11">
      <c r="A1941" s="147">
        <f>100000+B1941*ID규칙_보상_그룹_단위+C1941*ID규칙_요일_단위+COUNTIFS($B$4:B1941,B1941,$C$4:C1941,C1941)</f>
        <v>106531</v>
      </c>
      <c r="B1941" s="65">
        <v>65</v>
      </c>
      <c r="C1941" s="147">
        <v>3</v>
      </c>
      <c r="D1941" s="147">
        <v>115209</v>
      </c>
      <c r="E1941" s="147">
        <f>COUNTIF($B$4:B1941,B1941)</f>
        <v>4</v>
      </c>
      <c r="F1941" s="147">
        <v>4</v>
      </c>
      <c r="G1941" s="147">
        <v>256</v>
      </c>
      <c r="H1941" s="147">
        <v>834</v>
      </c>
      <c r="I1941" s="59" t="str">
        <f>IFERROR(VLOOKUP(D1941,ITEM!A:B,2,0)&amp;" X"&amp;F1941,"아이템값 없음")</f>
        <v>라이언 투사의 족쇄 X4</v>
      </c>
      <c r="J1941" s="5" t="s">
        <v>49</v>
      </c>
      <c r="K1941" s="147" t="s">
        <v>745</v>
      </c>
    </row>
    <row r="1942" spans="1:11">
      <c r="A1942" s="147">
        <f>100000+B1942*ID규칙_보상_그룹_단위+C1942*ID규칙_요일_단위+COUNTIFS($B$4:B1942,B1942,$C$4:C1942,C1942)</f>
        <v>106532</v>
      </c>
      <c r="B1942" s="65">
        <v>65</v>
      </c>
      <c r="C1942" s="147">
        <v>3</v>
      </c>
      <c r="D1942" s="147">
        <v>115310</v>
      </c>
      <c r="E1942" s="147">
        <f>COUNTIF($B$4:B1942,B1942)</f>
        <v>5</v>
      </c>
      <c r="F1942" s="147">
        <v>4</v>
      </c>
      <c r="G1942" s="147">
        <v>256</v>
      </c>
      <c r="H1942" s="147">
        <v>834</v>
      </c>
      <c r="I1942" s="59" t="str">
        <f>IFERROR(VLOOKUP(D1942,ITEM!A:B,2,0)&amp;" X"&amp;F1942,"아이템값 없음")</f>
        <v>라이언 투사의 쇠사슬 X4</v>
      </c>
      <c r="J1942" s="5" t="s">
        <v>49</v>
      </c>
      <c r="K1942" s="147" t="s">
        <v>745</v>
      </c>
    </row>
    <row r="1943" spans="1:11">
      <c r="A1943" s="147">
        <f>100000+B1943*ID규칙_보상_그룹_단위+C1943*ID규칙_요일_단위+COUNTIFS($B$4:B1943,B1943,$C$4:C1943,C1943)</f>
        <v>106533</v>
      </c>
      <c r="B1943" s="65">
        <v>65</v>
      </c>
      <c r="C1943" s="147">
        <v>3</v>
      </c>
      <c r="D1943" s="147">
        <v>115411</v>
      </c>
      <c r="E1943" s="147">
        <f>COUNTIF($B$4:B1943,B1943)</f>
        <v>6</v>
      </c>
      <c r="F1943" s="147">
        <v>4</v>
      </c>
      <c r="G1943" s="147">
        <v>256</v>
      </c>
      <c r="H1943" s="147">
        <v>834</v>
      </c>
      <c r="I1943" s="59" t="str">
        <f>IFERROR(VLOOKUP(D1943,ITEM!A:B,2,0)&amp;" X"&amp;F1943,"아이템값 없음")</f>
        <v>라이언 투사의 수갑 X4</v>
      </c>
      <c r="J1943" s="5" t="s">
        <v>49</v>
      </c>
      <c r="K1943" s="147" t="s">
        <v>745</v>
      </c>
    </row>
    <row r="1944" spans="1:11">
      <c r="A1944" s="147">
        <f>100000+B1944*ID규칙_보상_그룹_단위+C1944*ID규칙_요일_단위+COUNTIFS($B$4:B1944,B1944,$C$4:C1944,C1944)</f>
        <v>106534</v>
      </c>
      <c r="B1944" s="65">
        <v>65</v>
      </c>
      <c r="C1944" s="147">
        <v>3</v>
      </c>
      <c r="D1944" s="147">
        <v>115512</v>
      </c>
      <c r="E1944" s="147">
        <f>COUNTIF($B$4:B1944,B1944)</f>
        <v>7</v>
      </c>
      <c r="F1944" s="147">
        <v>4</v>
      </c>
      <c r="G1944" s="147">
        <v>256</v>
      </c>
      <c r="H1944" s="147">
        <v>834</v>
      </c>
      <c r="I1944" s="59" t="str">
        <f>IFERROR(VLOOKUP(D1944,ITEM!A:B,2,0)&amp;" X"&amp;F1944,"아이템값 없음")</f>
        <v>라이언 투사의 이념 X4</v>
      </c>
      <c r="J1944" s="5" t="s">
        <v>49</v>
      </c>
      <c r="K1944" s="147" t="s">
        <v>745</v>
      </c>
    </row>
    <row r="1945" spans="1:11">
      <c r="A1945" s="147">
        <f>100000+B1945*ID규칙_보상_그룹_단위+C1945*ID규칙_요일_단위+COUNTIFS($B$4:B1945,B1945,$C$4:C1945,C1945)</f>
        <v>106561</v>
      </c>
      <c r="B1945" s="65">
        <v>65</v>
      </c>
      <c r="C1945" s="147">
        <v>6</v>
      </c>
      <c r="D1945" s="147">
        <v>115209</v>
      </c>
      <c r="E1945" s="147">
        <f>COUNTIF($B$4:B1945,B1945)</f>
        <v>8</v>
      </c>
      <c r="F1945" s="147">
        <v>4</v>
      </c>
      <c r="G1945" s="147">
        <v>256</v>
      </c>
      <c r="H1945" s="147">
        <v>833</v>
      </c>
      <c r="I1945" s="59" t="str">
        <f>IFERROR(VLOOKUP(D1945,ITEM!A:B,2,0)&amp;" X"&amp;F1945,"아이템값 없음")</f>
        <v>라이언 투사의 족쇄 X4</v>
      </c>
      <c r="J1945" s="5" t="s">
        <v>49</v>
      </c>
      <c r="K1945" s="147" t="s">
        <v>745</v>
      </c>
    </row>
    <row r="1946" spans="1:11">
      <c r="A1946" s="147">
        <f>100000+B1946*ID규칙_보상_그룹_단위+C1946*ID규칙_요일_단위+COUNTIFS($B$4:B1946,B1946,$C$4:C1946,C1946)</f>
        <v>106562</v>
      </c>
      <c r="B1946" s="65">
        <v>65</v>
      </c>
      <c r="C1946" s="147">
        <v>6</v>
      </c>
      <c r="D1946" s="147">
        <v>115310</v>
      </c>
      <c r="E1946" s="147">
        <f>COUNTIF($B$4:B1946,B1946)</f>
        <v>9</v>
      </c>
      <c r="F1946" s="147">
        <v>4</v>
      </c>
      <c r="G1946" s="147">
        <v>256</v>
      </c>
      <c r="H1946" s="147">
        <v>833</v>
      </c>
      <c r="I1946" s="59" t="str">
        <f>IFERROR(VLOOKUP(D1946,ITEM!A:B,2,0)&amp;" X"&amp;F1946,"아이템값 없음")</f>
        <v>라이언 투사의 쇠사슬 X4</v>
      </c>
      <c r="J1946" s="5" t="s">
        <v>49</v>
      </c>
      <c r="K1946" s="147" t="s">
        <v>745</v>
      </c>
    </row>
    <row r="1947" spans="1:11">
      <c r="A1947" s="147">
        <f>100000+B1947*ID규칙_보상_그룹_단위+C1947*ID규칙_요일_단위+COUNTIFS($B$4:B1947,B1947,$C$4:C1947,C1947)</f>
        <v>106563</v>
      </c>
      <c r="B1947" s="65">
        <v>65</v>
      </c>
      <c r="C1947" s="147">
        <v>6</v>
      </c>
      <c r="D1947" s="147">
        <v>115411</v>
      </c>
      <c r="E1947" s="147">
        <f>COUNTIF($B$4:B1947,B1947)</f>
        <v>10</v>
      </c>
      <c r="F1947" s="147">
        <v>4</v>
      </c>
      <c r="G1947" s="147">
        <v>256</v>
      </c>
      <c r="H1947" s="147">
        <v>833</v>
      </c>
      <c r="I1947" s="59" t="str">
        <f>IFERROR(VLOOKUP(D1947,ITEM!A:B,2,0)&amp;" X"&amp;F1947,"아이템값 없음")</f>
        <v>라이언 투사의 수갑 X4</v>
      </c>
      <c r="J1947" s="5" t="s">
        <v>49</v>
      </c>
      <c r="K1947" s="147" t="s">
        <v>745</v>
      </c>
    </row>
    <row r="1948" spans="1:11">
      <c r="A1948" s="147">
        <f>100000+B1948*ID규칙_보상_그룹_단위+C1948*ID규칙_요일_단위+COUNTIFS($B$4:B1948,B1948,$C$4:C1948,C1948)</f>
        <v>106564</v>
      </c>
      <c r="B1948" s="65">
        <v>65</v>
      </c>
      <c r="C1948" s="147">
        <v>6</v>
      </c>
      <c r="D1948" s="147">
        <v>115512</v>
      </c>
      <c r="E1948" s="147">
        <f>COUNTIF($B$4:B1948,B1948)</f>
        <v>11</v>
      </c>
      <c r="F1948" s="147">
        <v>4</v>
      </c>
      <c r="G1948" s="147">
        <v>256</v>
      </c>
      <c r="H1948" s="147">
        <v>833</v>
      </c>
      <c r="I1948" s="59" t="str">
        <f>IFERROR(VLOOKUP(D1948,ITEM!A:B,2,0)&amp;" X"&amp;F1948,"아이템값 없음")</f>
        <v>라이언 투사의 이념 X4</v>
      </c>
      <c r="J1948" s="5" t="s">
        <v>49</v>
      </c>
      <c r="K1948" s="147" t="s">
        <v>745</v>
      </c>
    </row>
    <row r="1949" spans="1:11">
      <c r="A1949" s="147">
        <f>100000+B1949*ID규칙_보상_그룹_단위+C1949*ID규칙_요일_단위+COUNTIFS($B$4:B1949,B1949,$C$4:C1949,C1949)</f>
        <v>106571</v>
      </c>
      <c r="B1949" s="65">
        <v>65</v>
      </c>
      <c r="C1949" s="147">
        <v>7</v>
      </c>
      <c r="D1949" s="147">
        <v>115209</v>
      </c>
      <c r="E1949" s="147">
        <f>COUNTIF($B$4:B1949,B1949)</f>
        <v>12</v>
      </c>
      <c r="F1949" s="147">
        <v>4</v>
      </c>
      <c r="G1949" s="147">
        <v>256</v>
      </c>
      <c r="H1949" s="147">
        <v>833</v>
      </c>
      <c r="I1949" s="59" t="str">
        <f>IFERROR(VLOOKUP(D1949,ITEM!A:B,2,0)&amp;" X"&amp;F1949,"아이템값 없음")</f>
        <v>라이언 투사의 족쇄 X4</v>
      </c>
      <c r="J1949" s="5" t="s">
        <v>49</v>
      </c>
      <c r="K1949" s="147" t="s">
        <v>745</v>
      </c>
    </row>
    <row r="1950" spans="1:11">
      <c r="A1950" s="147">
        <f>100000+B1950*ID규칙_보상_그룹_단위+C1950*ID규칙_요일_단위+COUNTIFS($B$4:B1950,B1950,$C$4:C1950,C1950)</f>
        <v>106572</v>
      </c>
      <c r="B1950" s="65">
        <v>65</v>
      </c>
      <c r="C1950" s="147">
        <v>7</v>
      </c>
      <c r="D1950" s="147">
        <v>115310</v>
      </c>
      <c r="E1950" s="147">
        <f>COUNTIF($B$4:B1950,B1950)</f>
        <v>13</v>
      </c>
      <c r="F1950" s="147">
        <v>4</v>
      </c>
      <c r="G1950" s="147">
        <v>256</v>
      </c>
      <c r="H1950" s="147">
        <v>833</v>
      </c>
      <c r="I1950" s="59" t="str">
        <f>IFERROR(VLOOKUP(D1950,ITEM!A:B,2,0)&amp;" X"&amp;F1950,"아이템값 없음")</f>
        <v>라이언 투사의 쇠사슬 X4</v>
      </c>
      <c r="J1950" s="5" t="s">
        <v>49</v>
      </c>
      <c r="K1950" s="147" t="s">
        <v>745</v>
      </c>
    </row>
    <row r="1951" spans="1:11">
      <c r="A1951" s="147">
        <f>100000+B1951*ID규칙_보상_그룹_단위+C1951*ID규칙_요일_단위+COUNTIFS($B$4:B1951,B1951,$C$4:C1951,C1951)</f>
        <v>106573</v>
      </c>
      <c r="B1951" s="65">
        <v>65</v>
      </c>
      <c r="C1951" s="147">
        <v>7</v>
      </c>
      <c r="D1951" s="147">
        <v>115411</v>
      </c>
      <c r="E1951" s="147">
        <f>COUNTIF($B$4:B1951,B1951)</f>
        <v>14</v>
      </c>
      <c r="F1951" s="147">
        <v>4</v>
      </c>
      <c r="G1951" s="147">
        <v>256</v>
      </c>
      <c r="H1951" s="147">
        <v>833</v>
      </c>
      <c r="I1951" s="59" t="str">
        <f>IFERROR(VLOOKUP(D1951,ITEM!A:B,2,0)&amp;" X"&amp;F1951,"아이템값 없음")</f>
        <v>라이언 투사의 수갑 X4</v>
      </c>
      <c r="J1951" s="5" t="s">
        <v>49</v>
      </c>
      <c r="K1951" s="147" t="s">
        <v>745</v>
      </c>
    </row>
    <row r="1952" spans="1:11">
      <c r="A1952" s="147">
        <f>100000+B1952*ID규칙_보상_그룹_단위+C1952*ID규칙_요일_단위+COUNTIFS($B$4:B1952,B1952,$C$4:C1952,C1952)</f>
        <v>106574</v>
      </c>
      <c r="B1952" s="65">
        <v>65</v>
      </c>
      <c r="C1952" s="147">
        <v>7</v>
      </c>
      <c r="D1952" s="147">
        <v>115512</v>
      </c>
      <c r="E1952" s="147">
        <f>COUNTIF($B$4:B1952,B1952)</f>
        <v>15</v>
      </c>
      <c r="F1952" s="147">
        <v>4</v>
      </c>
      <c r="G1952" s="147">
        <v>256</v>
      </c>
      <c r="H1952" s="147">
        <v>833</v>
      </c>
      <c r="I1952" s="59" t="str">
        <f>IFERROR(VLOOKUP(D1952,ITEM!A:B,2,0)&amp;" X"&amp;F1952,"아이템값 없음")</f>
        <v>라이언 투사의 이념 X4</v>
      </c>
      <c r="J1952" s="5" t="s">
        <v>49</v>
      </c>
      <c r="K1952" s="147" t="s">
        <v>745</v>
      </c>
    </row>
    <row r="1953" spans="1:11">
      <c r="A1953" s="147">
        <f>100000+B1953*ID규칙_보상_그룹_단위+C1953*ID규칙_요일_단위+COUNTIFS($B$4:B1953,B1953,$C$4:C1953,C1953)</f>
        <v>106601</v>
      </c>
      <c r="B1953" s="65">
        <v>66</v>
      </c>
      <c r="C1953" s="147">
        <v>0</v>
      </c>
      <c r="D1953" s="147">
        <v>103301</v>
      </c>
      <c r="E1953" s="147">
        <f>COUNTIF($B$4:B1953,B1953)</f>
        <v>1</v>
      </c>
      <c r="F1953" s="147">
        <v>100</v>
      </c>
      <c r="G1953" s="147">
        <v>257</v>
      </c>
      <c r="H1953" s="147">
        <v>10000</v>
      </c>
      <c r="I1953" s="59" t="str">
        <f>IFERROR(VLOOKUP(D1953,ITEM!A:B,2,0)&amp;" X"&amp;F1953,"아이템값 없음")</f>
        <v>모라 X100</v>
      </c>
      <c r="J1953" s="5" t="s">
        <v>753</v>
      </c>
      <c r="K1953" s="147" t="s">
        <v>745</v>
      </c>
    </row>
    <row r="1954" spans="1:11">
      <c r="A1954" s="147">
        <f>100000+B1954*ID규칙_보상_그룹_단위+C1954*ID규칙_요일_단위+COUNTIFS($B$4:B1954,B1954,$C$4:C1954,C1954)</f>
        <v>106602</v>
      </c>
      <c r="B1954" s="65">
        <v>66</v>
      </c>
      <c r="C1954" s="147">
        <v>0</v>
      </c>
      <c r="D1954" s="147">
        <v>102301</v>
      </c>
      <c r="E1954" s="147">
        <f>COUNTIF($B$4:B1954,B1954)</f>
        <v>2</v>
      </c>
      <c r="F1954" s="147">
        <v>1125</v>
      </c>
      <c r="G1954" s="147">
        <v>258</v>
      </c>
      <c r="H1954" s="147">
        <v>10000</v>
      </c>
      <c r="I1954" s="59" t="str">
        <f>IFERROR(VLOOKUP(D1954,ITEM!A:B,2,0)&amp;" X"&amp;F1954,"아이템값 없음")</f>
        <v>모험 경력 X1125</v>
      </c>
      <c r="J1954" s="5" t="s">
        <v>753</v>
      </c>
      <c r="K1954" s="147" t="s">
        <v>745</v>
      </c>
    </row>
    <row r="1955" spans="1:11">
      <c r="A1955" s="147">
        <f>100000+B1955*ID규칙_보상_그룹_단위+C1955*ID규칙_요일_단위+COUNTIFS($B$4:B1955,B1955,$C$4:C1955,C1955)</f>
        <v>106603</v>
      </c>
      <c r="B1955" s="65">
        <v>66</v>
      </c>
      <c r="C1955" s="147">
        <v>0</v>
      </c>
      <c r="D1955" s="147">
        <v>105301</v>
      </c>
      <c r="E1955" s="147">
        <f>COUNTIF($B$4:B1955,B1955)</f>
        <v>3</v>
      </c>
      <c r="F1955" s="147">
        <v>10</v>
      </c>
      <c r="G1955" s="147">
        <v>259</v>
      </c>
      <c r="H1955" s="147">
        <v>10000</v>
      </c>
      <c r="I1955" s="59" t="str">
        <f>IFERROR(VLOOKUP(D1955,ITEM!A:B,2,0)&amp;" X"&amp;F1955,"아이템값 없음")</f>
        <v>호감도 경험치 X10</v>
      </c>
      <c r="J1955" s="5" t="s">
        <v>753</v>
      </c>
      <c r="K1955" s="147" t="s">
        <v>745</v>
      </c>
    </row>
    <row r="1956" spans="1:11">
      <c r="A1956" s="147">
        <f>100000+B1956*ID규칙_보상_그룹_단위+C1956*ID규칙_요일_단위+COUNTIFS($B$4:B1956,B1956,$C$4:C1956,C1956)</f>
        <v>106611</v>
      </c>
      <c r="B1956" s="65">
        <v>66</v>
      </c>
      <c r="C1956" s="147">
        <v>1</v>
      </c>
      <c r="D1956" s="147">
        <v>115213</v>
      </c>
      <c r="E1956" s="147">
        <f>COUNTIF($B$4:B1956,B1956)</f>
        <v>4</v>
      </c>
      <c r="F1956" s="147">
        <v>1</v>
      </c>
      <c r="G1956" s="147">
        <v>260</v>
      </c>
      <c r="H1956" s="147">
        <v>3334</v>
      </c>
      <c r="I1956" s="59" t="str">
        <f>IFERROR(VLOOKUP(D1956,ITEM!A:B,2,0)&amp;" X"&amp;F1956,"아이템값 없음")</f>
        <v>고운한림의 매끄러운 모래 X1</v>
      </c>
      <c r="J1956" s="5" t="s">
        <v>753</v>
      </c>
      <c r="K1956" s="147" t="s">
        <v>745</v>
      </c>
    </row>
    <row r="1957" spans="1:11">
      <c r="A1957" s="147">
        <f>100000+B1957*ID규칙_보상_그룹_단위+C1957*ID규칙_요일_단위+COUNTIFS($B$4:B1957,B1957,$C$4:C1957,C1957)</f>
        <v>106641</v>
      </c>
      <c r="B1957" s="65">
        <v>66</v>
      </c>
      <c r="C1957" s="147">
        <v>4</v>
      </c>
      <c r="D1957" s="147">
        <v>115213</v>
      </c>
      <c r="E1957" s="147">
        <f>COUNTIF($B$4:B1957,B1957)</f>
        <v>5</v>
      </c>
      <c r="F1957" s="147">
        <v>1</v>
      </c>
      <c r="G1957" s="147">
        <v>260</v>
      </c>
      <c r="H1957" s="147">
        <v>3333</v>
      </c>
      <c r="I1957" s="59" t="str">
        <f>IFERROR(VLOOKUP(D1957,ITEM!A:B,2,0)&amp;" X"&amp;F1957,"아이템값 없음")</f>
        <v>고운한림의 매끄러운 모래 X1</v>
      </c>
      <c r="J1957" s="5" t="s">
        <v>753</v>
      </c>
      <c r="K1957" s="147" t="s">
        <v>745</v>
      </c>
    </row>
    <row r="1958" spans="1:11">
      <c r="A1958" s="147">
        <f>100000+B1958*ID규칙_보상_그룹_단위+C1958*ID규칙_요일_단위+COUNTIFS($B$4:B1958,B1958,$C$4:C1958,C1958)</f>
        <v>106671</v>
      </c>
      <c r="B1958" s="65">
        <v>66</v>
      </c>
      <c r="C1958" s="147">
        <v>7</v>
      </c>
      <c r="D1958" s="147">
        <v>115213</v>
      </c>
      <c r="E1958" s="147">
        <f>COUNTIF($B$4:B1958,B1958)</f>
        <v>6</v>
      </c>
      <c r="F1958" s="147">
        <v>1</v>
      </c>
      <c r="G1958" s="147">
        <v>260</v>
      </c>
      <c r="H1958" s="147">
        <v>3333</v>
      </c>
      <c r="I1958" s="59" t="str">
        <f>IFERROR(VLOOKUP(D1958,ITEM!A:B,2,0)&amp;" X"&amp;F1958,"아이템값 없음")</f>
        <v>고운한림의 매끄러운 모래 X1</v>
      </c>
      <c r="J1958" s="5" t="s">
        <v>753</v>
      </c>
      <c r="K1958" s="147" t="s">
        <v>745</v>
      </c>
    </row>
    <row r="1959" spans="1:11">
      <c r="A1959" s="147">
        <f>100000+B1959*ID규칙_보상_그룹_단위+C1959*ID규칙_요일_단위+COUNTIFS($B$4:B1959,B1959,$C$4:C1959,C1959)</f>
        <v>106701</v>
      </c>
      <c r="B1959" s="65">
        <v>67</v>
      </c>
      <c r="C1959" s="147">
        <v>0</v>
      </c>
      <c r="D1959" s="147">
        <v>103301</v>
      </c>
      <c r="E1959" s="147">
        <f>COUNTIF($B$4:B1959,B1959)</f>
        <v>1</v>
      </c>
      <c r="F1959" s="147">
        <v>100</v>
      </c>
      <c r="G1959" s="147">
        <v>261</v>
      </c>
      <c r="H1959" s="147">
        <v>10000</v>
      </c>
      <c r="I1959" s="59" t="str">
        <f>IFERROR(VLOOKUP(D1959,ITEM!A:B,2,0)&amp;" X"&amp;F1959,"아이템값 없음")</f>
        <v>모라 X100</v>
      </c>
      <c r="J1959" s="5" t="s">
        <v>754</v>
      </c>
      <c r="K1959" s="147" t="s">
        <v>745</v>
      </c>
    </row>
    <row r="1960" spans="1:11">
      <c r="A1960" s="147">
        <f>100000+B1960*ID규칙_보상_그룹_단위+C1960*ID규칙_요일_단위+COUNTIFS($B$4:B1960,B1960,$C$4:C1960,C1960)</f>
        <v>106702</v>
      </c>
      <c r="B1960" s="65">
        <v>67</v>
      </c>
      <c r="C1960" s="147">
        <v>0</v>
      </c>
      <c r="D1960" s="147">
        <v>102301</v>
      </c>
      <c r="E1960" s="147">
        <f>COUNTIF($B$4:B1960,B1960)</f>
        <v>2</v>
      </c>
      <c r="F1960" s="147">
        <v>1550</v>
      </c>
      <c r="G1960" s="147">
        <v>262</v>
      </c>
      <c r="H1960" s="147">
        <v>10000</v>
      </c>
      <c r="I1960" s="59" t="str">
        <f>IFERROR(VLOOKUP(D1960,ITEM!A:B,2,0)&amp;" X"&amp;F1960,"아이템값 없음")</f>
        <v>모험 경력 X1550</v>
      </c>
      <c r="J1960" s="5" t="s">
        <v>754</v>
      </c>
      <c r="K1960" s="147" t="s">
        <v>745</v>
      </c>
    </row>
    <row r="1961" spans="1:11">
      <c r="A1961" s="147">
        <f>100000+B1961*ID규칙_보상_그룹_단위+C1961*ID규칙_요일_단위+COUNTIFS($B$4:B1961,B1961,$C$4:C1961,C1961)</f>
        <v>106703</v>
      </c>
      <c r="B1961" s="65">
        <v>67</v>
      </c>
      <c r="C1961" s="147">
        <v>0</v>
      </c>
      <c r="D1961" s="147">
        <v>105301</v>
      </c>
      <c r="E1961" s="147">
        <f>COUNTIF($B$4:B1961,B1961)</f>
        <v>3</v>
      </c>
      <c r="F1961" s="147">
        <v>15</v>
      </c>
      <c r="G1961" s="147">
        <v>263</v>
      </c>
      <c r="H1961" s="147">
        <v>10000</v>
      </c>
      <c r="I1961" s="59" t="str">
        <f>IFERROR(VLOOKUP(D1961,ITEM!A:B,2,0)&amp;" X"&amp;F1961,"아이템값 없음")</f>
        <v>호감도 경험치 X15</v>
      </c>
      <c r="J1961" s="5" t="s">
        <v>754</v>
      </c>
      <c r="K1961" s="147" t="s">
        <v>745</v>
      </c>
    </row>
    <row r="1962" spans="1:11">
      <c r="A1962" s="147">
        <f>100000+B1962*ID규칙_보상_그룹_단위+C1962*ID규칙_요일_단위+COUNTIFS($B$4:B1962,B1962,$C$4:C1962,C1962)</f>
        <v>106711</v>
      </c>
      <c r="B1962" s="65">
        <v>67</v>
      </c>
      <c r="C1962" s="147">
        <v>1</v>
      </c>
      <c r="D1962" s="147">
        <v>115213</v>
      </c>
      <c r="E1962" s="147">
        <f>COUNTIF($B$4:B1962,B1962)</f>
        <v>4</v>
      </c>
      <c r="F1962" s="147">
        <v>2</v>
      </c>
      <c r="G1962" s="147">
        <v>264</v>
      </c>
      <c r="H1962" s="147">
        <v>1667</v>
      </c>
      <c r="I1962" s="59" t="str">
        <f>IFERROR(VLOOKUP(D1962,ITEM!A:B,2,0)&amp;" X"&amp;F1962,"아이템값 없음")</f>
        <v>고운한림의 매끄러운 모래 X2</v>
      </c>
      <c r="J1962" s="5" t="s">
        <v>754</v>
      </c>
      <c r="K1962" s="147" t="s">
        <v>745</v>
      </c>
    </row>
    <row r="1963" spans="1:11">
      <c r="A1963" s="147">
        <f>100000+B1963*ID규칙_보상_그룹_단위+C1963*ID규칙_요일_단위+COUNTIFS($B$4:B1963,B1963,$C$4:C1963,C1963)</f>
        <v>106712</v>
      </c>
      <c r="B1963" s="65">
        <v>67</v>
      </c>
      <c r="C1963" s="147">
        <v>1</v>
      </c>
      <c r="D1963" s="147">
        <v>115314</v>
      </c>
      <c r="E1963" s="147">
        <f>COUNTIF($B$4:B1963,B1963)</f>
        <v>5</v>
      </c>
      <c r="F1963" s="147">
        <v>2</v>
      </c>
      <c r="G1963" s="147">
        <v>264</v>
      </c>
      <c r="H1963" s="147">
        <v>1667</v>
      </c>
      <c r="I1963" s="59" t="str">
        <f>IFERROR(VLOOKUP(D1963,ITEM!A:B,2,0)&amp;" X"&amp;F1963,"아이템값 없음")</f>
        <v>고운한림의 휘암 X2</v>
      </c>
      <c r="J1963" s="5" t="s">
        <v>754</v>
      </c>
      <c r="K1963" s="147" t="s">
        <v>745</v>
      </c>
    </row>
    <row r="1964" spans="1:11">
      <c r="A1964" s="147">
        <f>100000+B1964*ID규칙_보상_그룹_단위+C1964*ID규칙_요일_단위+COUNTIFS($B$4:B1964,B1964,$C$4:C1964,C1964)</f>
        <v>106741</v>
      </c>
      <c r="B1964" s="65">
        <v>67</v>
      </c>
      <c r="C1964" s="147">
        <v>4</v>
      </c>
      <c r="D1964" s="147">
        <v>115213</v>
      </c>
      <c r="E1964" s="147">
        <f>COUNTIF($B$4:B1964,B1964)</f>
        <v>6</v>
      </c>
      <c r="F1964" s="147">
        <v>2</v>
      </c>
      <c r="G1964" s="147">
        <v>264</v>
      </c>
      <c r="H1964" s="147">
        <v>1667</v>
      </c>
      <c r="I1964" s="59" t="str">
        <f>IFERROR(VLOOKUP(D1964,ITEM!A:B,2,0)&amp;" X"&amp;F1964,"아이템값 없음")</f>
        <v>고운한림의 매끄러운 모래 X2</v>
      </c>
      <c r="J1964" s="5" t="s">
        <v>754</v>
      </c>
      <c r="K1964" s="147" t="s">
        <v>745</v>
      </c>
    </row>
    <row r="1965" spans="1:11">
      <c r="A1965" s="147">
        <f>100000+B1965*ID규칙_보상_그룹_단위+C1965*ID규칙_요일_단위+COUNTIFS($B$4:B1965,B1965,$C$4:C1965,C1965)</f>
        <v>106742</v>
      </c>
      <c r="B1965" s="65">
        <v>67</v>
      </c>
      <c r="C1965" s="147">
        <v>4</v>
      </c>
      <c r="D1965" s="147">
        <v>115314</v>
      </c>
      <c r="E1965" s="147">
        <f>COUNTIF($B$4:B1965,B1965)</f>
        <v>7</v>
      </c>
      <c r="F1965" s="147">
        <v>2</v>
      </c>
      <c r="G1965" s="147">
        <v>264</v>
      </c>
      <c r="H1965" s="147">
        <v>1667</v>
      </c>
      <c r="I1965" s="59" t="str">
        <f>IFERROR(VLOOKUP(D1965,ITEM!A:B,2,0)&amp;" X"&amp;F1965,"아이템값 없음")</f>
        <v>고운한림의 휘암 X2</v>
      </c>
      <c r="J1965" s="5" t="s">
        <v>754</v>
      </c>
      <c r="K1965" s="147" t="s">
        <v>745</v>
      </c>
    </row>
    <row r="1966" spans="1:11">
      <c r="A1966" s="147">
        <f>100000+B1966*ID규칙_보상_그룹_단위+C1966*ID규칙_요일_단위+COUNTIFS($B$4:B1966,B1966,$C$4:C1966,C1966)</f>
        <v>106771</v>
      </c>
      <c r="B1966" s="65">
        <v>67</v>
      </c>
      <c r="C1966" s="147">
        <v>7</v>
      </c>
      <c r="D1966" s="147">
        <v>115213</v>
      </c>
      <c r="E1966" s="147">
        <f>COUNTIF($B$4:B1966,B1966)</f>
        <v>8</v>
      </c>
      <c r="F1966" s="147">
        <v>2</v>
      </c>
      <c r="G1966" s="147">
        <v>264</v>
      </c>
      <c r="H1966" s="147">
        <v>1666</v>
      </c>
      <c r="I1966" s="59" t="str">
        <f>IFERROR(VLOOKUP(D1966,ITEM!A:B,2,0)&amp;" X"&amp;F1966,"아이템값 없음")</f>
        <v>고운한림의 매끄러운 모래 X2</v>
      </c>
      <c r="J1966" s="5" t="s">
        <v>754</v>
      </c>
      <c r="K1966" s="147" t="s">
        <v>745</v>
      </c>
    </row>
    <row r="1967" spans="1:11">
      <c r="A1967" s="147">
        <f>100000+B1967*ID규칙_보상_그룹_단위+C1967*ID규칙_요일_단위+COUNTIFS($B$4:B1967,B1967,$C$4:C1967,C1967)</f>
        <v>106772</v>
      </c>
      <c r="B1967" s="65">
        <v>67</v>
      </c>
      <c r="C1967" s="147">
        <v>7</v>
      </c>
      <c r="D1967" s="147">
        <v>115314</v>
      </c>
      <c r="E1967" s="147">
        <f>COUNTIF($B$4:B1967,B1967)</f>
        <v>9</v>
      </c>
      <c r="F1967" s="147">
        <v>2</v>
      </c>
      <c r="G1967" s="147">
        <v>264</v>
      </c>
      <c r="H1967" s="147">
        <v>1666</v>
      </c>
      <c r="I1967" s="59" t="str">
        <f>IFERROR(VLOOKUP(D1967,ITEM!A:B,2,0)&amp;" X"&amp;F1967,"아이템값 없음")</f>
        <v>고운한림의 휘암 X2</v>
      </c>
      <c r="J1967" s="5" t="s">
        <v>754</v>
      </c>
      <c r="K1967" s="147" t="s">
        <v>745</v>
      </c>
    </row>
    <row r="1968" spans="1:11">
      <c r="A1968" s="147">
        <f>100000+B1968*ID규칙_보상_그룹_단위+C1968*ID규칙_요일_단위+COUNTIFS($B$4:B1968,B1968,$C$4:C1968,C1968)</f>
        <v>106801</v>
      </c>
      <c r="B1968" s="65">
        <v>68</v>
      </c>
      <c r="C1968" s="147">
        <v>0</v>
      </c>
      <c r="D1968" s="147">
        <v>103301</v>
      </c>
      <c r="E1968" s="147">
        <f>COUNTIF($B$4:B1968,B1968)</f>
        <v>1</v>
      </c>
      <c r="F1968" s="147">
        <v>100</v>
      </c>
      <c r="G1968" s="147">
        <v>265</v>
      </c>
      <c r="H1968" s="147">
        <v>10000</v>
      </c>
      <c r="I1968" s="59" t="str">
        <f>IFERROR(VLOOKUP(D1968,ITEM!A:B,2,0)&amp;" X"&amp;F1968,"아이템값 없음")</f>
        <v>모라 X100</v>
      </c>
      <c r="J1968" s="5" t="s">
        <v>755</v>
      </c>
      <c r="K1968" s="147" t="s">
        <v>745</v>
      </c>
    </row>
    <row r="1969" spans="1:11">
      <c r="A1969" s="147">
        <f>100000+B1969*ID규칙_보상_그룹_단위+C1969*ID규칙_요일_단위+COUNTIFS($B$4:B1969,B1969,$C$4:C1969,C1969)</f>
        <v>106802</v>
      </c>
      <c r="B1969" s="65">
        <v>68</v>
      </c>
      <c r="C1969" s="147">
        <v>0</v>
      </c>
      <c r="D1969" s="147">
        <v>102301</v>
      </c>
      <c r="E1969" s="147">
        <f>COUNTIF($B$4:B1969,B1969)</f>
        <v>2</v>
      </c>
      <c r="F1969" s="147">
        <v>1850</v>
      </c>
      <c r="G1969" s="147">
        <v>266</v>
      </c>
      <c r="H1969" s="147">
        <v>10000</v>
      </c>
      <c r="I1969" s="59" t="str">
        <f>IFERROR(VLOOKUP(D1969,ITEM!A:B,2,0)&amp;" X"&amp;F1969,"아이템값 없음")</f>
        <v>모험 경력 X1850</v>
      </c>
      <c r="J1969" s="5" t="s">
        <v>755</v>
      </c>
      <c r="K1969" s="147" t="s">
        <v>745</v>
      </c>
    </row>
    <row r="1970" spans="1:11">
      <c r="A1970" s="147">
        <f>100000+B1970*ID규칙_보상_그룹_단위+C1970*ID규칙_요일_단위+COUNTIFS($B$4:B1970,B1970,$C$4:C1970,C1970)</f>
        <v>106803</v>
      </c>
      <c r="B1970" s="65">
        <v>68</v>
      </c>
      <c r="C1970" s="147">
        <v>0</v>
      </c>
      <c r="D1970" s="147">
        <v>105301</v>
      </c>
      <c r="E1970" s="147">
        <f>COUNTIF($B$4:B1970,B1970)</f>
        <v>3</v>
      </c>
      <c r="F1970" s="147">
        <v>15</v>
      </c>
      <c r="G1970" s="147">
        <v>267</v>
      </c>
      <c r="H1970" s="147">
        <v>10000</v>
      </c>
      <c r="I1970" s="59" t="str">
        <f>IFERROR(VLOOKUP(D1970,ITEM!A:B,2,0)&amp;" X"&amp;F1970,"아이템값 없음")</f>
        <v>호감도 경험치 X15</v>
      </c>
      <c r="J1970" s="5" t="s">
        <v>755</v>
      </c>
      <c r="K1970" s="147" t="s">
        <v>745</v>
      </c>
    </row>
    <row r="1971" spans="1:11">
      <c r="A1971" s="147">
        <f>100000+B1971*ID규칙_보상_그룹_단위+C1971*ID규칙_요일_단위+COUNTIFS($B$4:B1971,B1971,$C$4:C1971,C1971)</f>
        <v>106811</v>
      </c>
      <c r="B1971" s="65">
        <v>68</v>
      </c>
      <c r="C1971" s="147">
        <v>1</v>
      </c>
      <c r="D1971" s="147">
        <v>115213</v>
      </c>
      <c r="E1971" s="147">
        <f>COUNTIF($B$4:B1971,B1971)</f>
        <v>4</v>
      </c>
      <c r="F1971" s="147">
        <v>3</v>
      </c>
      <c r="G1971" s="147">
        <v>268</v>
      </c>
      <c r="H1971" s="147">
        <v>1112</v>
      </c>
      <c r="I1971" s="59" t="str">
        <f>IFERROR(VLOOKUP(D1971,ITEM!A:B,2,0)&amp;" X"&amp;F1971,"아이템값 없음")</f>
        <v>고운한림의 매끄러운 모래 X3</v>
      </c>
      <c r="J1971" s="5" t="s">
        <v>755</v>
      </c>
      <c r="K1971" s="147" t="s">
        <v>745</v>
      </c>
    </row>
    <row r="1972" spans="1:11">
      <c r="A1972" s="147">
        <f>100000+B1972*ID규칙_보상_그룹_단위+C1972*ID규칙_요일_단위+COUNTIFS($B$4:B1972,B1972,$C$4:C1972,C1972)</f>
        <v>106812</v>
      </c>
      <c r="B1972" s="65">
        <v>68</v>
      </c>
      <c r="C1972" s="147">
        <v>1</v>
      </c>
      <c r="D1972" s="147">
        <v>115314</v>
      </c>
      <c r="E1972" s="147">
        <f>COUNTIF($B$4:B1972,B1972)</f>
        <v>5</v>
      </c>
      <c r="F1972" s="147">
        <v>3</v>
      </c>
      <c r="G1972" s="147">
        <v>268</v>
      </c>
      <c r="H1972" s="147">
        <v>1111</v>
      </c>
      <c r="I1972" s="59" t="str">
        <f>IFERROR(VLOOKUP(D1972,ITEM!A:B,2,0)&amp;" X"&amp;F1972,"아이템값 없음")</f>
        <v>고운한림의 휘암 X3</v>
      </c>
      <c r="J1972" s="5" t="s">
        <v>755</v>
      </c>
      <c r="K1972" s="147" t="s">
        <v>745</v>
      </c>
    </row>
    <row r="1973" spans="1:11">
      <c r="A1973" s="147">
        <f>100000+B1973*ID규칙_보상_그룹_단위+C1973*ID규칙_요일_단위+COUNTIFS($B$4:B1973,B1973,$C$4:C1973,C1973)</f>
        <v>106813</v>
      </c>
      <c r="B1973" s="65">
        <v>68</v>
      </c>
      <c r="C1973" s="147">
        <v>1</v>
      </c>
      <c r="D1973" s="147">
        <v>115415</v>
      </c>
      <c r="E1973" s="147">
        <f>COUNTIF($B$4:B1973,B1973)</f>
        <v>6</v>
      </c>
      <c r="F1973" s="147">
        <v>3</v>
      </c>
      <c r="G1973" s="147">
        <v>268</v>
      </c>
      <c r="H1973" s="147">
        <v>1111</v>
      </c>
      <c r="I1973" s="59" t="str">
        <f>IFERROR(VLOOKUP(D1973,ITEM!A:B,2,0)&amp;" X"&amp;F1973,"아이템값 없음")</f>
        <v>고운한림의 해골 X3</v>
      </c>
      <c r="J1973" s="5" t="s">
        <v>755</v>
      </c>
      <c r="K1973" s="147" t="s">
        <v>745</v>
      </c>
    </row>
    <row r="1974" spans="1:11">
      <c r="A1974" s="147">
        <f>100000+B1974*ID규칙_보상_그룹_단위+C1974*ID규칙_요일_단위+COUNTIFS($B$4:B1974,B1974,$C$4:C1974,C1974)</f>
        <v>106841</v>
      </c>
      <c r="B1974" s="65">
        <v>68</v>
      </c>
      <c r="C1974" s="147">
        <v>4</v>
      </c>
      <c r="D1974" s="147">
        <v>115213</v>
      </c>
      <c r="E1974" s="147">
        <f>COUNTIF($B$4:B1974,B1974)</f>
        <v>7</v>
      </c>
      <c r="F1974" s="147">
        <v>3</v>
      </c>
      <c r="G1974" s="147">
        <v>268</v>
      </c>
      <c r="H1974" s="147">
        <v>1111</v>
      </c>
      <c r="I1974" s="59" t="str">
        <f>IFERROR(VLOOKUP(D1974,ITEM!A:B,2,0)&amp;" X"&amp;F1974,"아이템값 없음")</f>
        <v>고운한림의 매끄러운 모래 X3</v>
      </c>
      <c r="J1974" s="5" t="s">
        <v>755</v>
      </c>
      <c r="K1974" s="147" t="s">
        <v>745</v>
      </c>
    </row>
    <row r="1975" spans="1:11">
      <c r="A1975" s="147">
        <f>100000+B1975*ID규칙_보상_그룹_단위+C1975*ID규칙_요일_단위+COUNTIFS($B$4:B1975,B1975,$C$4:C1975,C1975)</f>
        <v>106842</v>
      </c>
      <c r="B1975" s="65">
        <v>68</v>
      </c>
      <c r="C1975" s="147">
        <v>4</v>
      </c>
      <c r="D1975" s="147">
        <v>115314</v>
      </c>
      <c r="E1975" s="147">
        <f>COUNTIF($B$4:B1975,B1975)</f>
        <v>8</v>
      </c>
      <c r="F1975" s="147">
        <v>3</v>
      </c>
      <c r="G1975" s="147">
        <v>268</v>
      </c>
      <c r="H1975" s="147">
        <v>1111</v>
      </c>
      <c r="I1975" s="59" t="str">
        <f>IFERROR(VLOOKUP(D1975,ITEM!A:B,2,0)&amp;" X"&amp;F1975,"아이템값 없음")</f>
        <v>고운한림의 휘암 X3</v>
      </c>
      <c r="J1975" s="5" t="s">
        <v>755</v>
      </c>
      <c r="K1975" s="147" t="s">
        <v>745</v>
      </c>
    </row>
    <row r="1976" spans="1:11">
      <c r="A1976" s="147">
        <f>100000+B1976*ID규칙_보상_그룹_단위+C1976*ID규칙_요일_단위+COUNTIFS($B$4:B1976,B1976,$C$4:C1976,C1976)</f>
        <v>106843</v>
      </c>
      <c r="B1976" s="65">
        <v>68</v>
      </c>
      <c r="C1976" s="147">
        <v>4</v>
      </c>
      <c r="D1976" s="147">
        <v>115415</v>
      </c>
      <c r="E1976" s="147">
        <f>COUNTIF($B$4:B1976,B1976)</f>
        <v>9</v>
      </c>
      <c r="F1976" s="147">
        <v>3</v>
      </c>
      <c r="G1976" s="147">
        <v>268</v>
      </c>
      <c r="H1976" s="147">
        <v>1111</v>
      </c>
      <c r="I1976" s="59" t="str">
        <f>IFERROR(VLOOKUP(D1976,ITEM!A:B,2,0)&amp;" X"&amp;F1976,"아이템값 없음")</f>
        <v>고운한림의 해골 X3</v>
      </c>
      <c r="J1976" s="5" t="s">
        <v>755</v>
      </c>
      <c r="K1976" s="147" t="s">
        <v>745</v>
      </c>
    </row>
    <row r="1977" spans="1:11">
      <c r="A1977" s="147">
        <f>100000+B1977*ID규칙_보상_그룹_단위+C1977*ID규칙_요일_단위+COUNTIFS($B$4:B1977,B1977,$C$4:C1977,C1977)</f>
        <v>106871</v>
      </c>
      <c r="B1977" s="65">
        <v>68</v>
      </c>
      <c r="C1977" s="147">
        <v>7</v>
      </c>
      <c r="D1977" s="147">
        <v>115213</v>
      </c>
      <c r="E1977" s="147">
        <f>COUNTIF($B$4:B1977,B1977)</f>
        <v>10</v>
      </c>
      <c r="F1977" s="147">
        <v>3</v>
      </c>
      <c r="G1977" s="147">
        <v>268</v>
      </c>
      <c r="H1977" s="147">
        <v>1111</v>
      </c>
      <c r="I1977" s="59" t="str">
        <f>IFERROR(VLOOKUP(D1977,ITEM!A:B,2,0)&amp;" X"&amp;F1977,"아이템값 없음")</f>
        <v>고운한림의 매끄러운 모래 X3</v>
      </c>
      <c r="J1977" s="5" t="s">
        <v>755</v>
      </c>
      <c r="K1977" s="147" t="s">
        <v>745</v>
      </c>
    </row>
    <row r="1978" spans="1:11">
      <c r="A1978" s="147">
        <f>100000+B1978*ID규칙_보상_그룹_단위+C1978*ID규칙_요일_단위+COUNTIFS($B$4:B1978,B1978,$C$4:C1978,C1978)</f>
        <v>106872</v>
      </c>
      <c r="B1978" s="65">
        <v>68</v>
      </c>
      <c r="C1978" s="147">
        <v>7</v>
      </c>
      <c r="D1978" s="147">
        <v>115314</v>
      </c>
      <c r="E1978" s="147">
        <f>COUNTIF($B$4:B1978,B1978)</f>
        <v>11</v>
      </c>
      <c r="F1978" s="147">
        <v>3</v>
      </c>
      <c r="G1978" s="147">
        <v>268</v>
      </c>
      <c r="H1978" s="147">
        <v>1111</v>
      </c>
      <c r="I1978" s="59" t="str">
        <f>IFERROR(VLOOKUP(D1978,ITEM!A:B,2,0)&amp;" X"&amp;F1978,"아이템값 없음")</f>
        <v>고운한림의 휘암 X3</v>
      </c>
      <c r="J1978" s="5" t="s">
        <v>755</v>
      </c>
      <c r="K1978" s="147" t="s">
        <v>745</v>
      </c>
    </row>
    <row r="1979" spans="1:11">
      <c r="A1979" s="147">
        <f>100000+B1979*ID규칙_보상_그룹_단위+C1979*ID규칙_요일_단위+COUNTIFS($B$4:B1979,B1979,$C$4:C1979,C1979)</f>
        <v>106873</v>
      </c>
      <c r="B1979" s="65">
        <v>68</v>
      </c>
      <c r="C1979" s="147">
        <v>7</v>
      </c>
      <c r="D1979" s="147">
        <v>115415</v>
      </c>
      <c r="E1979" s="147">
        <f>COUNTIF($B$4:B1979,B1979)</f>
        <v>12</v>
      </c>
      <c r="F1979" s="147">
        <v>3</v>
      </c>
      <c r="G1979" s="147">
        <v>268</v>
      </c>
      <c r="H1979" s="147">
        <v>1111</v>
      </c>
      <c r="I1979" s="59" t="str">
        <f>IFERROR(VLOOKUP(D1979,ITEM!A:B,2,0)&amp;" X"&amp;F1979,"아이템값 없음")</f>
        <v>고운한림의 해골 X3</v>
      </c>
      <c r="J1979" s="5" t="s">
        <v>755</v>
      </c>
      <c r="K1979" s="147" t="s">
        <v>745</v>
      </c>
    </row>
    <row r="1980" spans="1:11">
      <c r="A1980" s="147">
        <f>100000+B1980*ID규칙_보상_그룹_단위+C1980*ID규칙_요일_단위+COUNTIFS($B$4:B1980,B1980,$C$4:C1980,C1980)</f>
        <v>106901</v>
      </c>
      <c r="B1980" s="65">
        <v>69</v>
      </c>
      <c r="C1980" s="147">
        <v>0</v>
      </c>
      <c r="D1980" s="147">
        <v>103301</v>
      </c>
      <c r="E1980" s="147">
        <f>COUNTIF($B$4:B1980,B1980)</f>
        <v>1</v>
      </c>
      <c r="F1980" s="147">
        <v>100</v>
      </c>
      <c r="G1980" s="147">
        <v>269</v>
      </c>
      <c r="H1980" s="147">
        <v>10000</v>
      </c>
      <c r="I1980" s="59" t="str">
        <f>IFERROR(VLOOKUP(D1980,ITEM!A:B,2,0)&amp;" X"&amp;F1980,"아이템값 없음")</f>
        <v>모라 X100</v>
      </c>
      <c r="J1980" s="5" t="s">
        <v>756</v>
      </c>
      <c r="K1980" s="147" t="s">
        <v>745</v>
      </c>
    </row>
    <row r="1981" spans="1:11">
      <c r="A1981" s="147">
        <f>100000+B1981*ID규칙_보상_그룹_단위+C1981*ID규칙_요일_단위+COUNTIFS($B$4:B1981,B1981,$C$4:C1981,C1981)</f>
        <v>106902</v>
      </c>
      <c r="B1981" s="65">
        <v>69</v>
      </c>
      <c r="C1981" s="147">
        <v>0</v>
      </c>
      <c r="D1981" s="147">
        <v>102301</v>
      </c>
      <c r="E1981" s="147">
        <f>COUNTIF($B$4:B1981,B1981)</f>
        <v>2</v>
      </c>
      <c r="F1981" s="147">
        <v>2200</v>
      </c>
      <c r="G1981" s="147">
        <v>270</v>
      </c>
      <c r="H1981" s="147">
        <v>10000</v>
      </c>
      <c r="I1981" s="59" t="str">
        <f>IFERROR(VLOOKUP(D1981,ITEM!A:B,2,0)&amp;" X"&amp;F1981,"아이템값 없음")</f>
        <v>모험 경력 X2200</v>
      </c>
      <c r="J1981" s="5" t="s">
        <v>756</v>
      </c>
      <c r="K1981" s="147" t="s">
        <v>745</v>
      </c>
    </row>
    <row r="1982" spans="1:11">
      <c r="A1982" s="147">
        <f>100000+B1982*ID규칙_보상_그룹_단위+C1982*ID규칙_요일_단위+COUNTIFS($B$4:B1982,B1982,$C$4:C1982,C1982)</f>
        <v>106903</v>
      </c>
      <c r="B1982" s="65">
        <v>69</v>
      </c>
      <c r="C1982" s="147">
        <v>0</v>
      </c>
      <c r="D1982" s="147">
        <v>105301</v>
      </c>
      <c r="E1982" s="147">
        <f>COUNTIF($B$4:B1982,B1982)</f>
        <v>3</v>
      </c>
      <c r="F1982" s="147">
        <v>20</v>
      </c>
      <c r="G1982" s="147">
        <v>271</v>
      </c>
      <c r="H1982" s="147">
        <v>10000</v>
      </c>
      <c r="I1982" s="59" t="str">
        <f>IFERROR(VLOOKUP(D1982,ITEM!A:B,2,0)&amp;" X"&amp;F1982,"아이템값 없음")</f>
        <v>호감도 경험치 X20</v>
      </c>
      <c r="J1982" s="5" t="s">
        <v>756</v>
      </c>
      <c r="K1982" s="147" t="s">
        <v>745</v>
      </c>
    </row>
    <row r="1983" spans="1:11">
      <c r="A1983" s="147">
        <f>100000+B1983*ID규칙_보상_그룹_단위+C1983*ID규칙_요일_단위+COUNTIFS($B$4:B1983,B1983,$C$4:C1983,C1983)</f>
        <v>106911</v>
      </c>
      <c r="B1983" s="65">
        <v>69</v>
      </c>
      <c r="C1983" s="147">
        <v>1</v>
      </c>
      <c r="D1983" s="147">
        <v>115213</v>
      </c>
      <c r="E1983" s="147">
        <f>COUNTIF($B$4:B1983,B1983)</f>
        <v>4</v>
      </c>
      <c r="F1983" s="147">
        <v>4</v>
      </c>
      <c r="G1983" s="147">
        <v>272</v>
      </c>
      <c r="H1983" s="147">
        <v>834</v>
      </c>
      <c r="I1983" s="59" t="str">
        <f>IFERROR(VLOOKUP(D1983,ITEM!A:B,2,0)&amp;" X"&amp;F1983,"아이템값 없음")</f>
        <v>고운한림의 매끄러운 모래 X4</v>
      </c>
      <c r="J1983" s="5" t="s">
        <v>756</v>
      </c>
      <c r="K1983" s="147" t="s">
        <v>745</v>
      </c>
    </row>
    <row r="1984" spans="1:11">
      <c r="A1984" s="147">
        <f>100000+B1984*ID규칙_보상_그룹_단위+C1984*ID규칙_요일_단위+COUNTIFS($B$4:B1984,B1984,$C$4:C1984,C1984)</f>
        <v>106912</v>
      </c>
      <c r="B1984" s="65">
        <v>69</v>
      </c>
      <c r="C1984" s="147">
        <v>1</v>
      </c>
      <c r="D1984" s="147">
        <v>115314</v>
      </c>
      <c r="E1984" s="147">
        <f>COUNTIF($B$4:B1984,B1984)</f>
        <v>5</v>
      </c>
      <c r="F1984" s="147">
        <v>4</v>
      </c>
      <c r="G1984" s="147">
        <v>272</v>
      </c>
      <c r="H1984" s="147">
        <v>834</v>
      </c>
      <c r="I1984" s="59" t="str">
        <f>IFERROR(VLOOKUP(D1984,ITEM!A:B,2,0)&amp;" X"&amp;F1984,"아이템값 없음")</f>
        <v>고운한림의 휘암 X4</v>
      </c>
      <c r="J1984" s="5" t="s">
        <v>756</v>
      </c>
      <c r="K1984" s="147" t="s">
        <v>745</v>
      </c>
    </row>
    <row r="1985" spans="1:11">
      <c r="A1985" s="147">
        <f>100000+B1985*ID규칙_보상_그룹_단위+C1985*ID규칙_요일_단위+COUNTIFS($B$4:B1985,B1985,$C$4:C1985,C1985)</f>
        <v>106913</v>
      </c>
      <c r="B1985" s="65">
        <v>69</v>
      </c>
      <c r="C1985" s="147">
        <v>1</v>
      </c>
      <c r="D1985" s="147">
        <v>115415</v>
      </c>
      <c r="E1985" s="147">
        <f>COUNTIF($B$4:B1985,B1985)</f>
        <v>6</v>
      </c>
      <c r="F1985" s="147">
        <v>4</v>
      </c>
      <c r="G1985" s="147">
        <v>272</v>
      </c>
      <c r="H1985" s="147">
        <v>834</v>
      </c>
      <c r="I1985" s="59" t="str">
        <f>IFERROR(VLOOKUP(D1985,ITEM!A:B,2,0)&amp;" X"&amp;F1985,"아이템값 없음")</f>
        <v>고운한림의 해골 X4</v>
      </c>
      <c r="J1985" s="5" t="s">
        <v>756</v>
      </c>
      <c r="K1985" s="147" t="s">
        <v>745</v>
      </c>
    </row>
    <row r="1986" spans="1:11">
      <c r="A1986" s="147">
        <f>100000+B1986*ID규칙_보상_그룹_단위+C1986*ID규칙_요일_단위+COUNTIFS($B$4:B1986,B1986,$C$4:C1986,C1986)</f>
        <v>106914</v>
      </c>
      <c r="B1986" s="65">
        <v>69</v>
      </c>
      <c r="C1986" s="147">
        <v>1</v>
      </c>
      <c r="D1986" s="147">
        <v>115516</v>
      </c>
      <c r="E1986" s="147">
        <f>COUNTIF($B$4:B1986,B1986)</f>
        <v>7</v>
      </c>
      <c r="F1986" s="147">
        <v>4</v>
      </c>
      <c r="G1986" s="147">
        <v>272</v>
      </c>
      <c r="H1986" s="147">
        <v>834</v>
      </c>
      <c r="I1986" s="59" t="str">
        <f>IFERROR(VLOOKUP(D1986,ITEM!A:B,2,0)&amp;" X"&amp;F1986,"아이템값 없음")</f>
        <v>고운한림의 신체 X4</v>
      </c>
      <c r="J1986" s="5" t="s">
        <v>756</v>
      </c>
      <c r="K1986" s="147" t="s">
        <v>745</v>
      </c>
    </row>
    <row r="1987" spans="1:11">
      <c r="A1987" s="147">
        <f>100000+B1987*ID규칙_보상_그룹_단위+C1987*ID규칙_요일_단위+COUNTIFS($B$4:B1987,B1987,$C$4:C1987,C1987)</f>
        <v>106941</v>
      </c>
      <c r="B1987" s="65">
        <v>69</v>
      </c>
      <c r="C1987" s="147">
        <v>4</v>
      </c>
      <c r="D1987" s="147">
        <v>115213</v>
      </c>
      <c r="E1987" s="147">
        <f>COUNTIF($B$4:B1987,B1987)</f>
        <v>8</v>
      </c>
      <c r="F1987" s="147">
        <v>4</v>
      </c>
      <c r="G1987" s="147">
        <v>272</v>
      </c>
      <c r="H1987" s="147">
        <v>833</v>
      </c>
      <c r="I1987" s="59" t="str">
        <f>IFERROR(VLOOKUP(D1987,ITEM!A:B,2,0)&amp;" X"&amp;F1987,"아이템값 없음")</f>
        <v>고운한림의 매끄러운 모래 X4</v>
      </c>
      <c r="J1987" s="5" t="s">
        <v>756</v>
      </c>
      <c r="K1987" s="147" t="s">
        <v>745</v>
      </c>
    </row>
    <row r="1988" spans="1:11">
      <c r="A1988" s="147">
        <f>100000+B1988*ID규칙_보상_그룹_단위+C1988*ID규칙_요일_단위+COUNTIFS($B$4:B1988,B1988,$C$4:C1988,C1988)</f>
        <v>106942</v>
      </c>
      <c r="B1988" s="65">
        <v>69</v>
      </c>
      <c r="C1988" s="147">
        <v>4</v>
      </c>
      <c r="D1988" s="147">
        <v>115314</v>
      </c>
      <c r="E1988" s="147">
        <f>COUNTIF($B$4:B1988,B1988)</f>
        <v>9</v>
      </c>
      <c r="F1988" s="147">
        <v>4</v>
      </c>
      <c r="G1988" s="147">
        <v>272</v>
      </c>
      <c r="H1988" s="147">
        <v>833</v>
      </c>
      <c r="I1988" s="59" t="str">
        <f>IFERROR(VLOOKUP(D1988,ITEM!A:B,2,0)&amp;" X"&amp;F1988,"아이템값 없음")</f>
        <v>고운한림의 휘암 X4</v>
      </c>
      <c r="J1988" s="5" t="s">
        <v>756</v>
      </c>
      <c r="K1988" s="147" t="s">
        <v>745</v>
      </c>
    </row>
    <row r="1989" spans="1:11">
      <c r="A1989" s="147">
        <f>100000+B1989*ID규칙_보상_그룹_단위+C1989*ID규칙_요일_단위+COUNTIFS($B$4:B1989,B1989,$C$4:C1989,C1989)</f>
        <v>106943</v>
      </c>
      <c r="B1989" s="65">
        <v>69</v>
      </c>
      <c r="C1989" s="147">
        <v>4</v>
      </c>
      <c r="D1989" s="147">
        <v>115415</v>
      </c>
      <c r="E1989" s="147">
        <f>COUNTIF($B$4:B1989,B1989)</f>
        <v>10</v>
      </c>
      <c r="F1989" s="147">
        <v>4</v>
      </c>
      <c r="G1989" s="147">
        <v>272</v>
      </c>
      <c r="H1989" s="147">
        <v>833</v>
      </c>
      <c r="I1989" s="59" t="str">
        <f>IFERROR(VLOOKUP(D1989,ITEM!A:B,2,0)&amp;" X"&amp;F1989,"아이템값 없음")</f>
        <v>고운한림의 해골 X4</v>
      </c>
      <c r="J1989" s="5" t="s">
        <v>756</v>
      </c>
      <c r="K1989" s="147" t="s">
        <v>745</v>
      </c>
    </row>
    <row r="1990" spans="1:11">
      <c r="A1990" s="147">
        <f>100000+B1990*ID규칙_보상_그룹_단위+C1990*ID규칙_요일_단위+COUNTIFS($B$4:B1990,B1990,$C$4:C1990,C1990)</f>
        <v>106944</v>
      </c>
      <c r="B1990" s="65">
        <v>69</v>
      </c>
      <c r="C1990" s="147">
        <v>4</v>
      </c>
      <c r="D1990" s="147">
        <v>115516</v>
      </c>
      <c r="E1990" s="147">
        <f>COUNTIF($B$4:B1990,B1990)</f>
        <v>11</v>
      </c>
      <c r="F1990" s="147">
        <v>4</v>
      </c>
      <c r="G1990" s="147">
        <v>272</v>
      </c>
      <c r="H1990" s="147">
        <v>833</v>
      </c>
      <c r="I1990" s="59" t="str">
        <f>IFERROR(VLOOKUP(D1990,ITEM!A:B,2,0)&amp;" X"&amp;F1990,"아이템값 없음")</f>
        <v>고운한림의 신체 X4</v>
      </c>
      <c r="J1990" s="5" t="s">
        <v>756</v>
      </c>
      <c r="K1990" s="147" t="s">
        <v>745</v>
      </c>
    </row>
    <row r="1991" spans="1:11">
      <c r="A1991" s="147">
        <f>100000+B1991*ID규칙_보상_그룹_단위+C1991*ID규칙_요일_단위+COUNTIFS($B$4:B1991,B1991,$C$4:C1991,C1991)</f>
        <v>106971</v>
      </c>
      <c r="B1991" s="65">
        <v>69</v>
      </c>
      <c r="C1991" s="147">
        <v>7</v>
      </c>
      <c r="D1991" s="147">
        <v>115213</v>
      </c>
      <c r="E1991" s="147">
        <f>COUNTIF($B$4:B1991,B1991)</f>
        <v>12</v>
      </c>
      <c r="F1991" s="147">
        <v>4</v>
      </c>
      <c r="G1991" s="147">
        <v>272</v>
      </c>
      <c r="H1991" s="147">
        <v>833</v>
      </c>
      <c r="I1991" s="59" t="str">
        <f>IFERROR(VLOOKUP(D1991,ITEM!A:B,2,0)&amp;" X"&amp;F1991,"아이템값 없음")</f>
        <v>고운한림의 매끄러운 모래 X4</v>
      </c>
      <c r="J1991" s="5" t="s">
        <v>756</v>
      </c>
      <c r="K1991" s="147" t="s">
        <v>745</v>
      </c>
    </row>
    <row r="1992" spans="1:11">
      <c r="A1992" s="147">
        <f>100000+B1992*ID규칙_보상_그룹_단위+C1992*ID규칙_요일_단위+COUNTIFS($B$4:B1992,B1992,$C$4:C1992,C1992)</f>
        <v>106972</v>
      </c>
      <c r="B1992" s="65">
        <v>69</v>
      </c>
      <c r="C1992" s="147">
        <v>7</v>
      </c>
      <c r="D1992" s="147">
        <v>115314</v>
      </c>
      <c r="E1992" s="147">
        <f>COUNTIF($B$4:B1992,B1992)</f>
        <v>13</v>
      </c>
      <c r="F1992" s="147">
        <v>4</v>
      </c>
      <c r="G1992" s="147">
        <v>272</v>
      </c>
      <c r="H1992" s="147">
        <v>833</v>
      </c>
      <c r="I1992" s="59" t="str">
        <f>IFERROR(VLOOKUP(D1992,ITEM!A:B,2,0)&amp;" X"&amp;F1992,"아이템값 없음")</f>
        <v>고운한림의 휘암 X4</v>
      </c>
      <c r="J1992" s="5" t="s">
        <v>756</v>
      </c>
      <c r="K1992" s="147" t="s">
        <v>745</v>
      </c>
    </row>
    <row r="1993" spans="1:11">
      <c r="A1993" s="147">
        <f>100000+B1993*ID규칙_보상_그룹_단위+C1993*ID규칙_요일_단위+COUNTIFS($B$4:B1993,B1993,$C$4:C1993,C1993)</f>
        <v>106973</v>
      </c>
      <c r="B1993" s="65">
        <v>69</v>
      </c>
      <c r="C1993" s="147">
        <v>7</v>
      </c>
      <c r="D1993" s="147">
        <v>115415</v>
      </c>
      <c r="E1993" s="147">
        <f>COUNTIF($B$4:B1993,B1993)</f>
        <v>14</v>
      </c>
      <c r="F1993" s="147">
        <v>4</v>
      </c>
      <c r="G1993" s="147">
        <v>272</v>
      </c>
      <c r="H1993" s="147">
        <v>833</v>
      </c>
      <c r="I1993" s="59" t="str">
        <f>IFERROR(VLOOKUP(D1993,ITEM!A:B,2,0)&amp;" X"&amp;F1993,"아이템값 없음")</f>
        <v>고운한림의 해골 X4</v>
      </c>
      <c r="J1993" s="5" t="s">
        <v>756</v>
      </c>
      <c r="K1993" s="147" t="s">
        <v>745</v>
      </c>
    </row>
    <row r="1994" spans="1:11">
      <c r="A1994" s="147">
        <f>100000+B1994*ID규칙_보상_그룹_단위+C1994*ID규칙_요일_단위+COUNTIFS($B$4:B1994,B1994,$C$4:C1994,C1994)</f>
        <v>106974</v>
      </c>
      <c r="B1994" s="65">
        <v>69</v>
      </c>
      <c r="C1994" s="147">
        <v>7</v>
      </c>
      <c r="D1994" s="147">
        <v>115516</v>
      </c>
      <c r="E1994" s="147">
        <f>COUNTIF($B$4:B1994,B1994)</f>
        <v>15</v>
      </c>
      <c r="F1994" s="147">
        <v>4</v>
      </c>
      <c r="G1994" s="147">
        <v>272</v>
      </c>
      <c r="H1994" s="147">
        <v>833</v>
      </c>
      <c r="I1994" s="59" t="str">
        <f>IFERROR(VLOOKUP(D1994,ITEM!A:B,2,0)&amp;" X"&amp;F1994,"아이템값 없음")</f>
        <v>고운한림의 신체 X4</v>
      </c>
      <c r="J1994" s="5" t="s">
        <v>756</v>
      </c>
      <c r="K1994" s="147" t="s">
        <v>745</v>
      </c>
    </row>
    <row r="1995" spans="1:11">
      <c r="A1995" s="147">
        <f>100000+B1995*ID규칙_보상_그룹_단위+C1995*ID규칙_요일_단위+COUNTIFS($B$4:B1995,B1995,$C$4:C1995,C1995)</f>
        <v>107001</v>
      </c>
      <c r="B1995" s="65">
        <v>70</v>
      </c>
      <c r="C1995" s="147">
        <v>0</v>
      </c>
      <c r="D1995" s="147">
        <v>103301</v>
      </c>
      <c r="E1995" s="147">
        <f>COUNTIF($B$4:B1995,B1995)</f>
        <v>1</v>
      </c>
      <c r="F1995" s="147">
        <v>100</v>
      </c>
      <c r="G1995" s="147">
        <v>273</v>
      </c>
      <c r="H1995" s="147">
        <v>10000</v>
      </c>
      <c r="I1995" s="59" t="str">
        <f>IFERROR(VLOOKUP(D1995,ITEM!A:B,2,0)&amp;" X"&amp;F1995,"아이템값 없음")</f>
        <v>모라 X100</v>
      </c>
      <c r="J1995" s="5" t="s">
        <v>757</v>
      </c>
      <c r="K1995" s="147" t="s">
        <v>745</v>
      </c>
    </row>
    <row r="1996" spans="1:11">
      <c r="A1996" s="147">
        <f>100000+B1996*ID규칙_보상_그룹_단위+C1996*ID규칙_요일_단위+COUNTIFS($B$4:B1996,B1996,$C$4:C1996,C1996)</f>
        <v>107002</v>
      </c>
      <c r="B1996" s="65">
        <v>70</v>
      </c>
      <c r="C1996" s="147">
        <v>0</v>
      </c>
      <c r="D1996" s="147">
        <v>102301</v>
      </c>
      <c r="E1996" s="147">
        <f>COUNTIF($B$4:B1996,B1996)</f>
        <v>2</v>
      </c>
      <c r="F1996" s="147">
        <v>1125</v>
      </c>
      <c r="G1996" s="147">
        <v>274</v>
      </c>
      <c r="H1996" s="147">
        <v>10000</v>
      </c>
      <c r="I1996" s="59" t="str">
        <f>IFERROR(VLOOKUP(D1996,ITEM!A:B,2,0)&amp;" X"&amp;F1996,"아이템값 없음")</f>
        <v>모험 경력 X1125</v>
      </c>
      <c r="J1996" s="5" t="s">
        <v>757</v>
      </c>
      <c r="K1996" s="147" t="s">
        <v>745</v>
      </c>
    </row>
    <row r="1997" spans="1:11">
      <c r="A1997" s="147">
        <f>100000+B1997*ID규칙_보상_그룹_단위+C1997*ID규칙_요일_단위+COUNTIFS($B$4:B1997,B1997,$C$4:C1997,C1997)</f>
        <v>107003</v>
      </c>
      <c r="B1997" s="65">
        <v>70</v>
      </c>
      <c r="C1997" s="147">
        <v>0</v>
      </c>
      <c r="D1997" s="147">
        <v>105301</v>
      </c>
      <c r="E1997" s="147">
        <f>COUNTIF($B$4:B1997,B1997)</f>
        <v>3</v>
      </c>
      <c r="F1997" s="147">
        <v>10</v>
      </c>
      <c r="G1997" s="147">
        <v>275</v>
      </c>
      <c r="H1997" s="147">
        <v>10000</v>
      </c>
      <c r="I1997" s="59" t="str">
        <f>IFERROR(VLOOKUP(D1997,ITEM!A:B,2,0)&amp;" X"&amp;F1997,"아이템값 없음")</f>
        <v>호감도 경험치 X10</v>
      </c>
      <c r="J1997" s="5" t="s">
        <v>757</v>
      </c>
      <c r="K1997" s="147" t="s">
        <v>745</v>
      </c>
    </row>
    <row r="1998" spans="1:11">
      <c r="A1998" s="147">
        <f>100000+B1998*ID규칙_보상_그룹_단위+C1998*ID규칙_요일_단위+COUNTIFS($B$4:B1998,B1998,$C$4:C1998,C1998)</f>
        <v>107021</v>
      </c>
      <c r="B1998" s="65">
        <v>70</v>
      </c>
      <c r="C1998" s="147">
        <v>2</v>
      </c>
      <c r="D1998" s="147">
        <v>115217</v>
      </c>
      <c r="E1998" s="147">
        <f>COUNTIF($B$4:B1998,B1998)</f>
        <v>4</v>
      </c>
      <c r="F1998" s="147">
        <v>1</v>
      </c>
      <c r="G1998" s="147">
        <v>276</v>
      </c>
      <c r="H1998" s="147">
        <v>3334</v>
      </c>
      <c r="I1998" s="59" t="str">
        <f>IFERROR(VLOOKUP(D1998,ITEM!A:B,2,0)&amp;" X"&amp;F1998,"아이템값 없음")</f>
        <v>안개구름 속의 흑연단 X1</v>
      </c>
      <c r="J1998" s="5" t="s">
        <v>757</v>
      </c>
      <c r="K1998" s="147" t="s">
        <v>745</v>
      </c>
    </row>
    <row r="1999" spans="1:11">
      <c r="A1999" s="147">
        <f>100000+B1999*ID규칙_보상_그룹_단위+C1999*ID규칙_요일_단위+COUNTIFS($B$4:B1999,B1999,$C$4:C1999,C1999)</f>
        <v>107051</v>
      </c>
      <c r="B1999" s="65">
        <v>70</v>
      </c>
      <c r="C1999" s="147">
        <v>5</v>
      </c>
      <c r="D1999" s="147">
        <v>115217</v>
      </c>
      <c r="E1999" s="147">
        <f>COUNTIF($B$4:B1999,B1999)</f>
        <v>5</v>
      </c>
      <c r="F1999" s="147">
        <v>1</v>
      </c>
      <c r="G1999" s="147">
        <v>276</v>
      </c>
      <c r="H1999" s="147">
        <v>3333</v>
      </c>
      <c r="I1999" s="59" t="str">
        <f>IFERROR(VLOOKUP(D1999,ITEM!A:B,2,0)&amp;" X"&amp;F1999,"아이템값 없음")</f>
        <v>안개구름 속의 흑연단 X1</v>
      </c>
      <c r="J1999" s="5" t="s">
        <v>757</v>
      </c>
      <c r="K1999" s="147" t="s">
        <v>745</v>
      </c>
    </row>
    <row r="2000" spans="1:11">
      <c r="A2000" s="147">
        <f>100000+B2000*ID규칙_보상_그룹_단위+C2000*ID규칙_요일_단위+COUNTIFS($B$4:B2000,B2000,$C$4:C2000,C2000)</f>
        <v>107071</v>
      </c>
      <c r="B2000" s="65">
        <v>70</v>
      </c>
      <c r="C2000" s="147">
        <v>7</v>
      </c>
      <c r="D2000" s="147">
        <v>115217</v>
      </c>
      <c r="E2000" s="147">
        <f>COUNTIF($B$4:B2000,B2000)</f>
        <v>6</v>
      </c>
      <c r="F2000" s="147">
        <v>1</v>
      </c>
      <c r="G2000" s="147">
        <v>276</v>
      </c>
      <c r="H2000" s="147">
        <v>3333</v>
      </c>
      <c r="I2000" s="59" t="str">
        <f>IFERROR(VLOOKUP(D2000,ITEM!A:B,2,0)&amp;" X"&amp;F2000,"아이템값 없음")</f>
        <v>안개구름 속의 흑연단 X1</v>
      </c>
      <c r="J2000" s="5" t="s">
        <v>757</v>
      </c>
      <c r="K2000" s="147" t="s">
        <v>745</v>
      </c>
    </row>
    <row r="2001" spans="1:11">
      <c r="A2001" s="147">
        <f>100000+B2001*ID규칙_보상_그룹_단위+C2001*ID규칙_요일_단위+COUNTIFS($B$4:B2001,B2001,$C$4:C2001,C2001)</f>
        <v>107101</v>
      </c>
      <c r="B2001" s="65">
        <v>71</v>
      </c>
      <c r="C2001" s="147">
        <v>0</v>
      </c>
      <c r="D2001" s="147">
        <v>103301</v>
      </c>
      <c r="E2001" s="147">
        <f>COUNTIF($B$4:B2001,B2001)</f>
        <v>1</v>
      </c>
      <c r="F2001" s="147">
        <v>100</v>
      </c>
      <c r="G2001" s="147">
        <v>277</v>
      </c>
      <c r="H2001" s="147">
        <v>10000</v>
      </c>
      <c r="I2001" s="59" t="str">
        <f>IFERROR(VLOOKUP(D2001,ITEM!A:B,2,0)&amp;" X"&amp;F2001,"아이템값 없음")</f>
        <v>모라 X100</v>
      </c>
      <c r="J2001" s="5" t="s">
        <v>758</v>
      </c>
      <c r="K2001" s="147" t="s">
        <v>745</v>
      </c>
    </row>
    <row r="2002" spans="1:11">
      <c r="A2002" s="147">
        <f>100000+B2002*ID규칙_보상_그룹_단위+C2002*ID규칙_요일_단위+COUNTIFS($B$4:B2002,B2002,$C$4:C2002,C2002)</f>
        <v>107102</v>
      </c>
      <c r="B2002" s="65">
        <v>71</v>
      </c>
      <c r="C2002" s="147">
        <v>0</v>
      </c>
      <c r="D2002" s="147">
        <v>102301</v>
      </c>
      <c r="E2002" s="147">
        <f>COUNTIF($B$4:B2002,B2002)</f>
        <v>2</v>
      </c>
      <c r="F2002" s="147">
        <v>1550</v>
      </c>
      <c r="G2002" s="147">
        <v>278</v>
      </c>
      <c r="H2002" s="147">
        <v>10000</v>
      </c>
      <c r="I2002" s="59" t="str">
        <f>IFERROR(VLOOKUP(D2002,ITEM!A:B,2,0)&amp;" X"&amp;F2002,"아이템값 없음")</f>
        <v>모험 경력 X1550</v>
      </c>
      <c r="J2002" s="5" t="s">
        <v>758</v>
      </c>
      <c r="K2002" s="147" t="s">
        <v>745</v>
      </c>
    </row>
    <row r="2003" spans="1:11">
      <c r="A2003" s="147">
        <f>100000+B2003*ID규칙_보상_그룹_단위+C2003*ID규칙_요일_단위+COUNTIFS($B$4:B2003,B2003,$C$4:C2003,C2003)</f>
        <v>107103</v>
      </c>
      <c r="B2003" s="65">
        <v>71</v>
      </c>
      <c r="C2003" s="147">
        <v>0</v>
      </c>
      <c r="D2003" s="147">
        <v>105301</v>
      </c>
      <c r="E2003" s="147">
        <f>COUNTIF($B$4:B2003,B2003)</f>
        <v>3</v>
      </c>
      <c r="F2003" s="147">
        <v>15</v>
      </c>
      <c r="G2003" s="147">
        <v>279</v>
      </c>
      <c r="H2003" s="147">
        <v>10000</v>
      </c>
      <c r="I2003" s="59" t="str">
        <f>IFERROR(VLOOKUP(D2003,ITEM!A:B,2,0)&amp;" X"&amp;F2003,"아이템값 없음")</f>
        <v>호감도 경험치 X15</v>
      </c>
      <c r="J2003" s="5" t="s">
        <v>758</v>
      </c>
      <c r="K2003" s="147" t="s">
        <v>745</v>
      </c>
    </row>
    <row r="2004" spans="1:11">
      <c r="A2004" s="147">
        <f>100000+B2004*ID규칙_보상_그룹_단위+C2004*ID규칙_요일_단위+COUNTIFS($B$4:B2004,B2004,$C$4:C2004,C2004)</f>
        <v>107121</v>
      </c>
      <c r="B2004" s="65">
        <v>71</v>
      </c>
      <c r="C2004" s="147">
        <v>2</v>
      </c>
      <c r="D2004" s="147">
        <v>115217</v>
      </c>
      <c r="E2004" s="147">
        <f>COUNTIF($B$4:B2004,B2004)</f>
        <v>4</v>
      </c>
      <c r="F2004" s="147">
        <v>2</v>
      </c>
      <c r="G2004" s="147">
        <v>280</v>
      </c>
      <c r="H2004" s="147">
        <v>1667</v>
      </c>
      <c r="I2004" s="59" t="str">
        <f>IFERROR(VLOOKUP(D2004,ITEM!A:B,2,0)&amp;" X"&amp;F2004,"아이템값 없음")</f>
        <v>안개구름 속의 흑연단 X2</v>
      </c>
      <c r="J2004" s="5" t="s">
        <v>758</v>
      </c>
      <c r="K2004" s="147" t="s">
        <v>745</v>
      </c>
    </row>
    <row r="2005" spans="1:11">
      <c r="A2005" s="147">
        <f>100000+B2005*ID규칙_보상_그룹_단위+C2005*ID규칙_요일_단위+COUNTIFS($B$4:B2005,B2005,$C$4:C2005,C2005)</f>
        <v>107122</v>
      </c>
      <c r="B2005" s="65">
        <v>71</v>
      </c>
      <c r="C2005" s="147">
        <v>2</v>
      </c>
      <c r="D2005" s="147">
        <v>115318</v>
      </c>
      <c r="E2005" s="147">
        <f>COUNTIF($B$4:B2005,B2005)</f>
        <v>5</v>
      </c>
      <c r="F2005" s="147">
        <v>2</v>
      </c>
      <c r="G2005" s="147">
        <v>280</v>
      </c>
      <c r="H2005" s="147">
        <v>1667</v>
      </c>
      <c r="I2005" s="59" t="str">
        <f>IFERROR(VLOOKUP(D2005,ITEM!A:B,2,0)&amp;" X"&amp;F2005,"아이템값 없음")</f>
        <v>안개구름 속의 수은단 X2</v>
      </c>
      <c r="J2005" s="5" t="s">
        <v>758</v>
      </c>
      <c r="K2005" s="147" t="s">
        <v>745</v>
      </c>
    </row>
    <row r="2006" spans="1:11">
      <c r="A2006" s="147">
        <f>100000+B2006*ID규칙_보상_그룹_단위+C2006*ID규칙_요일_단위+COUNTIFS($B$4:B2006,B2006,$C$4:C2006,C2006)</f>
        <v>107151</v>
      </c>
      <c r="B2006" s="65">
        <v>71</v>
      </c>
      <c r="C2006" s="147">
        <v>5</v>
      </c>
      <c r="D2006" s="147">
        <v>115217</v>
      </c>
      <c r="E2006" s="147">
        <f>COUNTIF($B$4:B2006,B2006)</f>
        <v>6</v>
      </c>
      <c r="F2006" s="147">
        <v>2</v>
      </c>
      <c r="G2006" s="147">
        <v>280</v>
      </c>
      <c r="H2006" s="147">
        <v>1667</v>
      </c>
      <c r="I2006" s="59" t="str">
        <f>IFERROR(VLOOKUP(D2006,ITEM!A:B,2,0)&amp;" X"&amp;F2006,"아이템값 없음")</f>
        <v>안개구름 속의 흑연단 X2</v>
      </c>
      <c r="J2006" s="5" t="s">
        <v>758</v>
      </c>
      <c r="K2006" s="147" t="s">
        <v>745</v>
      </c>
    </row>
    <row r="2007" spans="1:11">
      <c r="A2007" s="147">
        <f>100000+B2007*ID규칙_보상_그룹_단위+C2007*ID규칙_요일_단위+COUNTIFS($B$4:B2007,B2007,$C$4:C2007,C2007)</f>
        <v>107152</v>
      </c>
      <c r="B2007" s="65">
        <v>71</v>
      </c>
      <c r="C2007" s="147">
        <v>5</v>
      </c>
      <c r="D2007" s="147">
        <v>115318</v>
      </c>
      <c r="E2007" s="147">
        <f>COUNTIF($B$4:B2007,B2007)</f>
        <v>7</v>
      </c>
      <c r="F2007" s="147">
        <v>2</v>
      </c>
      <c r="G2007" s="147">
        <v>280</v>
      </c>
      <c r="H2007" s="147">
        <v>1667</v>
      </c>
      <c r="I2007" s="59" t="str">
        <f>IFERROR(VLOOKUP(D2007,ITEM!A:B,2,0)&amp;" X"&amp;F2007,"아이템값 없음")</f>
        <v>안개구름 속의 수은단 X2</v>
      </c>
      <c r="J2007" s="5" t="s">
        <v>758</v>
      </c>
      <c r="K2007" s="147" t="s">
        <v>745</v>
      </c>
    </row>
    <row r="2008" spans="1:11">
      <c r="A2008" s="147">
        <f>100000+B2008*ID규칙_보상_그룹_단위+C2008*ID규칙_요일_단위+COUNTIFS($B$4:B2008,B2008,$C$4:C2008,C2008)</f>
        <v>107171</v>
      </c>
      <c r="B2008" s="65">
        <v>71</v>
      </c>
      <c r="C2008" s="147">
        <v>7</v>
      </c>
      <c r="D2008" s="147">
        <v>115217</v>
      </c>
      <c r="E2008" s="147">
        <f>COUNTIF($B$4:B2008,B2008)</f>
        <v>8</v>
      </c>
      <c r="F2008" s="147">
        <v>2</v>
      </c>
      <c r="G2008" s="147">
        <v>280</v>
      </c>
      <c r="H2008" s="147">
        <v>1666</v>
      </c>
      <c r="I2008" s="59" t="str">
        <f>IFERROR(VLOOKUP(D2008,ITEM!A:B,2,0)&amp;" X"&amp;F2008,"아이템값 없음")</f>
        <v>안개구름 속의 흑연단 X2</v>
      </c>
      <c r="J2008" s="5" t="s">
        <v>758</v>
      </c>
      <c r="K2008" s="147" t="s">
        <v>745</v>
      </c>
    </row>
    <row r="2009" spans="1:11">
      <c r="A2009" s="147">
        <f>100000+B2009*ID규칙_보상_그룹_단위+C2009*ID규칙_요일_단위+COUNTIFS($B$4:B2009,B2009,$C$4:C2009,C2009)</f>
        <v>107172</v>
      </c>
      <c r="B2009" s="65">
        <v>71</v>
      </c>
      <c r="C2009" s="147">
        <v>7</v>
      </c>
      <c r="D2009" s="147">
        <v>115318</v>
      </c>
      <c r="E2009" s="147">
        <f>COUNTIF($B$4:B2009,B2009)</f>
        <v>9</v>
      </c>
      <c r="F2009" s="147">
        <v>2</v>
      </c>
      <c r="G2009" s="147">
        <v>280</v>
      </c>
      <c r="H2009" s="147">
        <v>1666</v>
      </c>
      <c r="I2009" s="59" t="str">
        <f>IFERROR(VLOOKUP(D2009,ITEM!A:B,2,0)&amp;" X"&amp;F2009,"아이템값 없음")</f>
        <v>안개구름 속의 수은단 X2</v>
      </c>
      <c r="J2009" s="5" t="s">
        <v>758</v>
      </c>
      <c r="K2009" s="147" t="s">
        <v>745</v>
      </c>
    </row>
    <row r="2010" spans="1:11">
      <c r="A2010" s="147">
        <f>100000+B2010*ID규칙_보상_그룹_단위+C2010*ID규칙_요일_단위+COUNTIFS($B$4:B2010,B2010,$C$4:C2010,C2010)</f>
        <v>107201</v>
      </c>
      <c r="B2010" s="65">
        <v>72</v>
      </c>
      <c r="C2010" s="147">
        <v>0</v>
      </c>
      <c r="D2010" s="147">
        <v>103301</v>
      </c>
      <c r="E2010" s="147">
        <f>COUNTIF($B$4:B2010,B2010)</f>
        <v>1</v>
      </c>
      <c r="F2010" s="147">
        <v>100</v>
      </c>
      <c r="G2010" s="147">
        <v>281</v>
      </c>
      <c r="H2010" s="147">
        <v>10000</v>
      </c>
      <c r="I2010" s="59" t="str">
        <f>IFERROR(VLOOKUP(D2010,ITEM!A:B,2,0)&amp;" X"&amp;F2010,"아이템값 없음")</f>
        <v>모라 X100</v>
      </c>
      <c r="J2010" s="5" t="s">
        <v>759</v>
      </c>
      <c r="K2010" s="147" t="s">
        <v>745</v>
      </c>
    </row>
    <row r="2011" spans="1:11">
      <c r="A2011" s="147">
        <f>100000+B2011*ID규칙_보상_그룹_단위+C2011*ID규칙_요일_단위+COUNTIFS($B$4:B2011,B2011,$C$4:C2011,C2011)</f>
        <v>107202</v>
      </c>
      <c r="B2011" s="65">
        <v>72</v>
      </c>
      <c r="C2011" s="147">
        <v>0</v>
      </c>
      <c r="D2011" s="147">
        <v>102301</v>
      </c>
      <c r="E2011" s="147">
        <f>COUNTIF($B$4:B2011,B2011)</f>
        <v>2</v>
      </c>
      <c r="F2011" s="147">
        <v>1850</v>
      </c>
      <c r="G2011" s="147">
        <v>282</v>
      </c>
      <c r="H2011" s="147">
        <v>10000</v>
      </c>
      <c r="I2011" s="59" t="str">
        <f>IFERROR(VLOOKUP(D2011,ITEM!A:B,2,0)&amp;" X"&amp;F2011,"아이템값 없음")</f>
        <v>모험 경력 X1850</v>
      </c>
      <c r="J2011" s="5" t="s">
        <v>759</v>
      </c>
      <c r="K2011" s="147" t="s">
        <v>745</v>
      </c>
    </row>
    <row r="2012" spans="1:11">
      <c r="A2012" s="147">
        <f>100000+B2012*ID규칙_보상_그룹_단위+C2012*ID규칙_요일_단위+COUNTIFS($B$4:B2012,B2012,$C$4:C2012,C2012)</f>
        <v>107203</v>
      </c>
      <c r="B2012" s="65">
        <v>72</v>
      </c>
      <c r="C2012" s="147">
        <v>0</v>
      </c>
      <c r="D2012" s="147">
        <v>105301</v>
      </c>
      <c r="E2012" s="147">
        <f>COUNTIF($B$4:B2012,B2012)</f>
        <v>3</v>
      </c>
      <c r="F2012" s="147">
        <v>15</v>
      </c>
      <c r="G2012" s="147">
        <v>283</v>
      </c>
      <c r="H2012" s="147">
        <v>10000</v>
      </c>
      <c r="I2012" s="59" t="str">
        <f>IFERROR(VLOOKUP(D2012,ITEM!A:B,2,0)&amp;" X"&amp;F2012,"아이템값 없음")</f>
        <v>호감도 경험치 X15</v>
      </c>
      <c r="J2012" s="5" t="s">
        <v>759</v>
      </c>
      <c r="K2012" s="147" t="s">
        <v>745</v>
      </c>
    </row>
    <row r="2013" spans="1:11">
      <c r="A2013" s="147">
        <f>100000+B2013*ID규칙_보상_그룹_단위+C2013*ID규칙_요일_단위+COUNTIFS($B$4:B2013,B2013,$C$4:C2013,C2013)</f>
        <v>107221</v>
      </c>
      <c r="B2013" s="65">
        <v>72</v>
      </c>
      <c r="C2013" s="147">
        <v>2</v>
      </c>
      <c r="D2013" s="147">
        <v>115217</v>
      </c>
      <c r="E2013" s="147">
        <f>COUNTIF($B$4:B2013,B2013)</f>
        <v>4</v>
      </c>
      <c r="F2013" s="147">
        <v>3</v>
      </c>
      <c r="G2013" s="147">
        <v>284</v>
      </c>
      <c r="H2013" s="147">
        <v>1112</v>
      </c>
      <c r="I2013" s="59" t="str">
        <f>IFERROR(VLOOKUP(D2013,ITEM!A:B,2,0)&amp;" X"&amp;F2013,"아이템값 없음")</f>
        <v>안개구름 속의 흑연단 X3</v>
      </c>
      <c r="J2013" s="5" t="s">
        <v>759</v>
      </c>
      <c r="K2013" s="147" t="s">
        <v>745</v>
      </c>
    </row>
    <row r="2014" spans="1:11">
      <c r="A2014" s="147">
        <f>100000+B2014*ID규칙_보상_그룹_단위+C2014*ID규칙_요일_단위+COUNTIFS($B$4:B2014,B2014,$C$4:C2014,C2014)</f>
        <v>107222</v>
      </c>
      <c r="B2014" s="65">
        <v>72</v>
      </c>
      <c r="C2014" s="147">
        <v>2</v>
      </c>
      <c r="D2014" s="147">
        <v>115318</v>
      </c>
      <c r="E2014" s="147">
        <f>COUNTIF($B$4:B2014,B2014)</f>
        <v>5</v>
      </c>
      <c r="F2014" s="147">
        <v>3</v>
      </c>
      <c r="G2014" s="147">
        <v>284</v>
      </c>
      <c r="H2014" s="147">
        <v>1111</v>
      </c>
      <c r="I2014" s="59" t="str">
        <f>IFERROR(VLOOKUP(D2014,ITEM!A:B,2,0)&amp;" X"&amp;F2014,"아이템값 없음")</f>
        <v>안개구름 속의 수은단 X3</v>
      </c>
      <c r="J2014" s="5" t="s">
        <v>759</v>
      </c>
      <c r="K2014" s="147" t="s">
        <v>745</v>
      </c>
    </row>
    <row r="2015" spans="1:11">
      <c r="A2015" s="147">
        <f>100000+B2015*ID규칙_보상_그룹_단위+C2015*ID규칙_요일_단위+COUNTIFS($B$4:B2015,B2015,$C$4:C2015,C2015)</f>
        <v>107223</v>
      </c>
      <c r="B2015" s="65">
        <v>72</v>
      </c>
      <c r="C2015" s="147">
        <v>2</v>
      </c>
      <c r="D2015" s="147">
        <v>115419</v>
      </c>
      <c r="E2015" s="147">
        <f>COUNTIF($B$4:B2015,B2015)</f>
        <v>6</v>
      </c>
      <c r="F2015" s="147">
        <v>3</v>
      </c>
      <c r="G2015" s="147">
        <v>284</v>
      </c>
      <c r="H2015" s="147">
        <v>1111</v>
      </c>
      <c r="I2015" s="59" t="str">
        <f>IFERROR(VLOOKUP(D2015,ITEM!A:B,2,0)&amp;" X"&amp;F2015,"아이템값 없음")</f>
        <v>안개구름 속의 금단 X3</v>
      </c>
      <c r="J2015" s="5" t="s">
        <v>759</v>
      </c>
      <c r="K2015" s="147" t="s">
        <v>745</v>
      </c>
    </row>
    <row r="2016" spans="1:11">
      <c r="A2016" s="147">
        <f>100000+B2016*ID규칙_보상_그룹_단위+C2016*ID규칙_요일_단위+COUNTIFS($B$4:B2016,B2016,$C$4:C2016,C2016)</f>
        <v>107251</v>
      </c>
      <c r="B2016" s="65">
        <v>72</v>
      </c>
      <c r="C2016" s="147">
        <v>5</v>
      </c>
      <c r="D2016" s="147">
        <v>115217</v>
      </c>
      <c r="E2016" s="147">
        <f>COUNTIF($B$4:B2016,B2016)</f>
        <v>7</v>
      </c>
      <c r="F2016" s="147">
        <v>3</v>
      </c>
      <c r="G2016" s="147">
        <v>284</v>
      </c>
      <c r="H2016" s="147">
        <v>1111</v>
      </c>
      <c r="I2016" s="59" t="str">
        <f>IFERROR(VLOOKUP(D2016,ITEM!A:B,2,0)&amp;" X"&amp;F2016,"아이템값 없음")</f>
        <v>안개구름 속의 흑연단 X3</v>
      </c>
      <c r="J2016" s="5" t="s">
        <v>759</v>
      </c>
      <c r="K2016" s="147" t="s">
        <v>745</v>
      </c>
    </row>
    <row r="2017" spans="1:11">
      <c r="A2017" s="147">
        <f>100000+B2017*ID규칙_보상_그룹_단위+C2017*ID규칙_요일_단위+COUNTIFS($B$4:B2017,B2017,$C$4:C2017,C2017)</f>
        <v>107252</v>
      </c>
      <c r="B2017" s="65">
        <v>72</v>
      </c>
      <c r="C2017" s="147">
        <v>5</v>
      </c>
      <c r="D2017" s="147">
        <v>115318</v>
      </c>
      <c r="E2017" s="147">
        <f>COUNTIF($B$4:B2017,B2017)</f>
        <v>8</v>
      </c>
      <c r="F2017" s="147">
        <v>3</v>
      </c>
      <c r="G2017" s="147">
        <v>284</v>
      </c>
      <c r="H2017" s="147">
        <v>1111</v>
      </c>
      <c r="I2017" s="59" t="str">
        <f>IFERROR(VLOOKUP(D2017,ITEM!A:B,2,0)&amp;" X"&amp;F2017,"아이템값 없음")</f>
        <v>안개구름 속의 수은단 X3</v>
      </c>
      <c r="J2017" s="5" t="s">
        <v>759</v>
      </c>
      <c r="K2017" s="147" t="s">
        <v>745</v>
      </c>
    </row>
    <row r="2018" spans="1:11">
      <c r="A2018" s="147">
        <f>100000+B2018*ID규칙_보상_그룹_단위+C2018*ID규칙_요일_단위+COUNTIFS($B$4:B2018,B2018,$C$4:C2018,C2018)</f>
        <v>107253</v>
      </c>
      <c r="B2018" s="65">
        <v>72</v>
      </c>
      <c r="C2018" s="147">
        <v>5</v>
      </c>
      <c r="D2018" s="147">
        <v>115419</v>
      </c>
      <c r="E2018" s="147">
        <f>COUNTIF($B$4:B2018,B2018)</f>
        <v>9</v>
      </c>
      <c r="F2018" s="147">
        <v>3</v>
      </c>
      <c r="G2018" s="147">
        <v>284</v>
      </c>
      <c r="H2018" s="147">
        <v>1111</v>
      </c>
      <c r="I2018" s="59" t="str">
        <f>IFERROR(VLOOKUP(D2018,ITEM!A:B,2,0)&amp;" X"&amp;F2018,"아이템값 없음")</f>
        <v>안개구름 속의 금단 X3</v>
      </c>
      <c r="J2018" s="5" t="s">
        <v>759</v>
      </c>
      <c r="K2018" s="147" t="s">
        <v>745</v>
      </c>
    </row>
    <row r="2019" spans="1:11">
      <c r="A2019" s="147">
        <f>100000+B2019*ID규칙_보상_그룹_단위+C2019*ID규칙_요일_단위+COUNTIFS($B$4:B2019,B2019,$C$4:C2019,C2019)</f>
        <v>107271</v>
      </c>
      <c r="B2019" s="65">
        <v>72</v>
      </c>
      <c r="C2019" s="147">
        <v>7</v>
      </c>
      <c r="D2019" s="147">
        <v>115217</v>
      </c>
      <c r="E2019" s="147">
        <f>COUNTIF($B$4:B2019,B2019)</f>
        <v>10</v>
      </c>
      <c r="F2019" s="147">
        <v>3</v>
      </c>
      <c r="G2019" s="147">
        <v>284</v>
      </c>
      <c r="H2019" s="147">
        <v>1111</v>
      </c>
      <c r="I2019" s="59" t="str">
        <f>IFERROR(VLOOKUP(D2019,ITEM!A:B,2,0)&amp;" X"&amp;F2019,"아이템값 없음")</f>
        <v>안개구름 속의 흑연단 X3</v>
      </c>
      <c r="J2019" s="5" t="s">
        <v>759</v>
      </c>
      <c r="K2019" s="147" t="s">
        <v>745</v>
      </c>
    </row>
    <row r="2020" spans="1:11">
      <c r="A2020" s="147">
        <f>100000+B2020*ID규칙_보상_그룹_단위+C2020*ID규칙_요일_단위+COUNTIFS($B$4:B2020,B2020,$C$4:C2020,C2020)</f>
        <v>107272</v>
      </c>
      <c r="B2020" s="65">
        <v>72</v>
      </c>
      <c r="C2020" s="147">
        <v>7</v>
      </c>
      <c r="D2020" s="147">
        <v>115318</v>
      </c>
      <c r="E2020" s="147">
        <f>COUNTIF($B$4:B2020,B2020)</f>
        <v>11</v>
      </c>
      <c r="F2020" s="147">
        <v>3</v>
      </c>
      <c r="G2020" s="147">
        <v>284</v>
      </c>
      <c r="H2020" s="147">
        <v>1111</v>
      </c>
      <c r="I2020" s="59" t="str">
        <f>IFERROR(VLOOKUP(D2020,ITEM!A:B,2,0)&amp;" X"&amp;F2020,"아이템값 없음")</f>
        <v>안개구름 속의 수은단 X3</v>
      </c>
      <c r="J2020" s="5" t="s">
        <v>759</v>
      </c>
      <c r="K2020" s="147" t="s">
        <v>745</v>
      </c>
    </row>
    <row r="2021" spans="1:11">
      <c r="A2021" s="147">
        <f>100000+B2021*ID규칙_보상_그룹_단위+C2021*ID규칙_요일_단위+COUNTIFS($B$4:B2021,B2021,$C$4:C2021,C2021)</f>
        <v>107273</v>
      </c>
      <c r="B2021" s="65">
        <v>72</v>
      </c>
      <c r="C2021" s="147">
        <v>7</v>
      </c>
      <c r="D2021" s="147">
        <v>115419</v>
      </c>
      <c r="E2021" s="147">
        <f>COUNTIF($B$4:B2021,B2021)</f>
        <v>12</v>
      </c>
      <c r="F2021" s="147">
        <v>3</v>
      </c>
      <c r="G2021" s="147">
        <v>284</v>
      </c>
      <c r="H2021" s="147">
        <v>1111</v>
      </c>
      <c r="I2021" s="59" t="str">
        <f>IFERROR(VLOOKUP(D2021,ITEM!A:B,2,0)&amp;" X"&amp;F2021,"아이템값 없음")</f>
        <v>안개구름 속의 금단 X3</v>
      </c>
      <c r="J2021" s="5" t="s">
        <v>759</v>
      </c>
      <c r="K2021" s="147" t="s">
        <v>745</v>
      </c>
    </row>
    <row r="2022" spans="1:11">
      <c r="A2022" s="147">
        <f>100000+B2022*ID규칙_보상_그룹_단위+C2022*ID규칙_요일_단위+COUNTIFS($B$4:B2022,B2022,$C$4:C2022,C2022)</f>
        <v>107301</v>
      </c>
      <c r="B2022" s="65">
        <v>73</v>
      </c>
      <c r="C2022" s="147">
        <v>0</v>
      </c>
      <c r="D2022" s="147">
        <v>103301</v>
      </c>
      <c r="E2022" s="147">
        <f>COUNTIF($B$4:B2022,B2022)</f>
        <v>1</v>
      </c>
      <c r="F2022" s="147">
        <v>100</v>
      </c>
      <c r="G2022" s="147">
        <v>285</v>
      </c>
      <c r="H2022" s="147">
        <v>10000</v>
      </c>
      <c r="I2022" s="59" t="str">
        <f>IFERROR(VLOOKUP(D2022,ITEM!A:B,2,0)&amp;" X"&amp;F2022,"아이템값 없음")</f>
        <v>모라 X100</v>
      </c>
      <c r="J2022" s="5" t="s">
        <v>760</v>
      </c>
      <c r="K2022" s="147" t="s">
        <v>745</v>
      </c>
    </row>
    <row r="2023" spans="1:11">
      <c r="A2023" s="147">
        <f>100000+B2023*ID규칙_보상_그룹_단위+C2023*ID규칙_요일_단위+COUNTIFS($B$4:B2023,B2023,$C$4:C2023,C2023)</f>
        <v>107302</v>
      </c>
      <c r="B2023" s="65">
        <v>73</v>
      </c>
      <c r="C2023" s="147">
        <v>0</v>
      </c>
      <c r="D2023" s="147">
        <v>102301</v>
      </c>
      <c r="E2023" s="147">
        <f>COUNTIF($B$4:B2023,B2023)</f>
        <v>2</v>
      </c>
      <c r="F2023" s="147">
        <v>2200</v>
      </c>
      <c r="G2023" s="147">
        <v>286</v>
      </c>
      <c r="H2023" s="147">
        <v>10000</v>
      </c>
      <c r="I2023" s="59" t="str">
        <f>IFERROR(VLOOKUP(D2023,ITEM!A:B,2,0)&amp;" X"&amp;F2023,"아이템값 없음")</f>
        <v>모험 경력 X2200</v>
      </c>
      <c r="J2023" s="5" t="s">
        <v>760</v>
      </c>
      <c r="K2023" s="147" t="s">
        <v>745</v>
      </c>
    </row>
    <row r="2024" spans="1:11">
      <c r="A2024" s="147">
        <f>100000+B2024*ID규칙_보상_그룹_단위+C2024*ID규칙_요일_단위+COUNTIFS($B$4:B2024,B2024,$C$4:C2024,C2024)</f>
        <v>107303</v>
      </c>
      <c r="B2024" s="65">
        <v>73</v>
      </c>
      <c r="C2024" s="147">
        <v>0</v>
      </c>
      <c r="D2024" s="147">
        <v>105301</v>
      </c>
      <c r="E2024" s="147">
        <f>COUNTIF($B$4:B2024,B2024)</f>
        <v>3</v>
      </c>
      <c r="F2024" s="147">
        <v>20</v>
      </c>
      <c r="G2024" s="147">
        <v>287</v>
      </c>
      <c r="H2024" s="147">
        <v>10000</v>
      </c>
      <c r="I2024" s="59" t="str">
        <f>IFERROR(VLOOKUP(D2024,ITEM!A:B,2,0)&amp;" X"&amp;F2024,"아이템값 없음")</f>
        <v>호감도 경험치 X20</v>
      </c>
      <c r="J2024" s="5" t="s">
        <v>760</v>
      </c>
      <c r="K2024" s="147" t="s">
        <v>745</v>
      </c>
    </row>
    <row r="2025" spans="1:11">
      <c r="A2025" s="147">
        <f>100000+B2025*ID규칙_보상_그룹_단위+C2025*ID규칙_요일_단위+COUNTIFS($B$4:B2025,B2025,$C$4:C2025,C2025)</f>
        <v>107321</v>
      </c>
      <c r="B2025" s="65">
        <v>73</v>
      </c>
      <c r="C2025" s="147">
        <v>2</v>
      </c>
      <c r="D2025" s="147">
        <v>115217</v>
      </c>
      <c r="E2025" s="147">
        <f>COUNTIF($B$4:B2025,B2025)</f>
        <v>4</v>
      </c>
      <c r="F2025" s="147">
        <v>4</v>
      </c>
      <c r="G2025" s="147">
        <v>288</v>
      </c>
      <c r="H2025" s="147">
        <v>834</v>
      </c>
      <c r="I2025" s="59" t="str">
        <f>IFERROR(VLOOKUP(D2025,ITEM!A:B,2,0)&amp;" X"&amp;F2025,"아이템값 없음")</f>
        <v>안개구름 속의 흑연단 X4</v>
      </c>
      <c r="J2025" s="5" t="s">
        <v>760</v>
      </c>
      <c r="K2025" s="147" t="s">
        <v>745</v>
      </c>
    </row>
    <row r="2026" spans="1:11">
      <c r="A2026" s="147">
        <f>100000+B2026*ID규칙_보상_그룹_단위+C2026*ID규칙_요일_단위+COUNTIFS($B$4:B2026,B2026,$C$4:C2026,C2026)</f>
        <v>107322</v>
      </c>
      <c r="B2026" s="65">
        <v>73</v>
      </c>
      <c r="C2026" s="147">
        <v>2</v>
      </c>
      <c r="D2026" s="147">
        <v>115318</v>
      </c>
      <c r="E2026" s="147">
        <f>COUNTIF($B$4:B2026,B2026)</f>
        <v>5</v>
      </c>
      <c r="F2026" s="147">
        <v>4</v>
      </c>
      <c r="G2026" s="147">
        <v>288</v>
      </c>
      <c r="H2026" s="147">
        <v>834</v>
      </c>
      <c r="I2026" s="59" t="str">
        <f>IFERROR(VLOOKUP(D2026,ITEM!A:B,2,0)&amp;" X"&amp;F2026,"아이템값 없음")</f>
        <v>안개구름 속의 수은단 X4</v>
      </c>
      <c r="J2026" s="5" t="s">
        <v>760</v>
      </c>
      <c r="K2026" s="147" t="s">
        <v>745</v>
      </c>
    </row>
    <row r="2027" spans="1:11">
      <c r="A2027" s="147">
        <f>100000+B2027*ID규칙_보상_그룹_단위+C2027*ID규칙_요일_단위+COUNTIFS($B$4:B2027,B2027,$C$4:C2027,C2027)</f>
        <v>107323</v>
      </c>
      <c r="B2027" s="65">
        <v>73</v>
      </c>
      <c r="C2027" s="147">
        <v>2</v>
      </c>
      <c r="D2027" s="147">
        <v>115419</v>
      </c>
      <c r="E2027" s="147">
        <f>COUNTIF($B$4:B2027,B2027)</f>
        <v>6</v>
      </c>
      <c r="F2027" s="147">
        <v>4</v>
      </c>
      <c r="G2027" s="147">
        <v>288</v>
      </c>
      <c r="H2027" s="147">
        <v>834</v>
      </c>
      <c r="I2027" s="59" t="str">
        <f>IFERROR(VLOOKUP(D2027,ITEM!A:B,2,0)&amp;" X"&amp;F2027,"아이템값 없음")</f>
        <v>안개구름 속의 금단 X4</v>
      </c>
      <c r="J2027" s="5" t="s">
        <v>760</v>
      </c>
      <c r="K2027" s="147" t="s">
        <v>745</v>
      </c>
    </row>
    <row r="2028" spans="1:11">
      <c r="A2028" s="147">
        <f>100000+B2028*ID규칙_보상_그룹_단위+C2028*ID규칙_요일_단위+COUNTIFS($B$4:B2028,B2028,$C$4:C2028,C2028)</f>
        <v>107324</v>
      </c>
      <c r="B2028" s="65">
        <v>73</v>
      </c>
      <c r="C2028" s="147">
        <v>2</v>
      </c>
      <c r="D2028" s="147">
        <v>115520</v>
      </c>
      <c r="E2028" s="147">
        <f>COUNTIF($B$4:B2028,B2028)</f>
        <v>7</v>
      </c>
      <c r="F2028" s="147">
        <v>4</v>
      </c>
      <c r="G2028" s="147">
        <v>288</v>
      </c>
      <c r="H2028" s="147">
        <v>834</v>
      </c>
      <c r="I2028" s="59" t="str">
        <f>IFERROR(VLOOKUP(D2028,ITEM!A:B,2,0)&amp;" X"&amp;F2028,"아이템값 없음")</f>
        <v>안개구름 속의 전환 X4</v>
      </c>
      <c r="J2028" s="5" t="s">
        <v>760</v>
      </c>
      <c r="K2028" s="147" t="s">
        <v>745</v>
      </c>
    </row>
    <row r="2029" spans="1:11">
      <c r="A2029" s="147">
        <f>100000+B2029*ID규칙_보상_그룹_단위+C2029*ID규칙_요일_단위+COUNTIFS($B$4:B2029,B2029,$C$4:C2029,C2029)</f>
        <v>107351</v>
      </c>
      <c r="B2029" s="65">
        <v>73</v>
      </c>
      <c r="C2029" s="147">
        <v>5</v>
      </c>
      <c r="D2029" s="147">
        <v>115217</v>
      </c>
      <c r="E2029" s="147">
        <f>COUNTIF($B$4:B2029,B2029)</f>
        <v>8</v>
      </c>
      <c r="F2029" s="147">
        <v>4</v>
      </c>
      <c r="G2029" s="147">
        <v>288</v>
      </c>
      <c r="H2029" s="147">
        <v>833</v>
      </c>
      <c r="I2029" s="59" t="str">
        <f>IFERROR(VLOOKUP(D2029,ITEM!A:B,2,0)&amp;" X"&amp;F2029,"아이템값 없음")</f>
        <v>안개구름 속의 흑연단 X4</v>
      </c>
      <c r="J2029" s="5" t="s">
        <v>760</v>
      </c>
      <c r="K2029" s="147" t="s">
        <v>745</v>
      </c>
    </row>
    <row r="2030" spans="1:11">
      <c r="A2030" s="147">
        <f>100000+B2030*ID규칙_보상_그룹_단위+C2030*ID규칙_요일_단위+COUNTIFS($B$4:B2030,B2030,$C$4:C2030,C2030)</f>
        <v>107352</v>
      </c>
      <c r="B2030" s="65">
        <v>73</v>
      </c>
      <c r="C2030" s="147">
        <v>5</v>
      </c>
      <c r="D2030" s="147">
        <v>115318</v>
      </c>
      <c r="E2030" s="147">
        <f>COUNTIF($B$4:B2030,B2030)</f>
        <v>9</v>
      </c>
      <c r="F2030" s="147">
        <v>4</v>
      </c>
      <c r="G2030" s="147">
        <v>288</v>
      </c>
      <c r="H2030" s="147">
        <v>833</v>
      </c>
      <c r="I2030" s="59" t="str">
        <f>IFERROR(VLOOKUP(D2030,ITEM!A:B,2,0)&amp;" X"&amp;F2030,"아이템값 없음")</f>
        <v>안개구름 속의 수은단 X4</v>
      </c>
      <c r="J2030" s="5" t="s">
        <v>760</v>
      </c>
      <c r="K2030" s="147" t="s">
        <v>745</v>
      </c>
    </row>
    <row r="2031" spans="1:11">
      <c r="A2031" s="147">
        <f>100000+B2031*ID규칙_보상_그룹_단위+C2031*ID규칙_요일_단위+COUNTIFS($B$4:B2031,B2031,$C$4:C2031,C2031)</f>
        <v>107353</v>
      </c>
      <c r="B2031" s="65">
        <v>73</v>
      </c>
      <c r="C2031" s="147">
        <v>5</v>
      </c>
      <c r="D2031" s="147">
        <v>115419</v>
      </c>
      <c r="E2031" s="147">
        <f>COUNTIF($B$4:B2031,B2031)</f>
        <v>10</v>
      </c>
      <c r="F2031" s="147">
        <v>4</v>
      </c>
      <c r="G2031" s="147">
        <v>288</v>
      </c>
      <c r="H2031" s="147">
        <v>833</v>
      </c>
      <c r="I2031" s="59" t="str">
        <f>IFERROR(VLOOKUP(D2031,ITEM!A:B,2,0)&amp;" X"&amp;F2031,"아이템값 없음")</f>
        <v>안개구름 속의 금단 X4</v>
      </c>
      <c r="J2031" s="5" t="s">
        <v>760</v>
      </c>
      <c r="K2031" s="147" t="s">
        <v>745</v>
      </c>
    </row>
    <row r="2032" spans="1:11">
      <c r="A2032" s="147">
        <f>100000+B2032*ID규칙_보상_그룹_단위+C2032*ID규칙_요일_단위+COUNTIFS($B$4:B2032,B2032,$C$4:C2032,C2032)</f>
        <v>107354</v>
      </c>
      <c r="B2032" s="65">
        <v>73</v>
      </c>
      <c r="C2032" s="147">
        <v>5</v>
      </c>
      <c r="D2032" s="147">
        <v>115520</v>
      </c>
      <c r="E2032" s="147">
        <f>COUNTIF($B$4:B2032,B2032)</f>
        <v>11</v>
      </c>
      <c r="F2032" s="147">
        <v>4</v>
      </c>
      <c r="G2032" s="147">
        <v>288</v>
      </c>
      <c r="H2032" s="147">
        <v>833</v>
      </c>
      <c r="I2032" s="59" t="str">
        <f>IFERROR(VLOOKUP(D2032,ITEM!A:B,2,0)&amp;" X"&amp;F2032,"아이템값 없음")</f>
        <v>안개구름 속의 전환 X4</v>
      </c>
      <c r="J2032" s="5" t="s">
        <v>760</v>
      </c>
      <c r="K2032" s="147" t="s">
        <v>745</v>
      </c>
    </row>
    <row r="2033" spans="1:11">
      <c r="A2033" s="147">
        <f>100000+B2033*ID규칙_보상_그룹_단위+C2033*ID규칙_요일_단위+COUNTIFS($B$4:B2033,B2033,$C$4:C2033,C2033)</f>
        <v>107371</v>
      </c>
      <c r="B2033" s="65">
        <v>73</v>
      </c>
      <c r="C2033" s="147">
        <v>7</v>
      </c>
      <c r="D2033" s="147">
        <v>115217</v>
      </c>
      <c r="E2033" s="147">
        <f>COUNTIF($B$4:B2033,B2033)</f>
        <v>12</v>
      </c>
      <c r="F2033" s="147">
        <v>4</v>
      </c>
      <c r="G2033" s="147">
        <v>288</v>
      </c>
      <c r="H2033" s="147">
        <v>833</v>
      </c>
      <c r="I2033" s="59" t="str">
        <f>IFERROR(VLOOKUP(D2033,ITEM!A:B,2,0)&amp;" X"&amp;F2033,"아이템값 없음")</f>
        <v>안개구름 속의 흑연단 X4</v>
      </c>
      <c r="J2033" s="5" t="s">
        <v>760</v>
      </c>
      <c r="K2033" s="147" t="s">
        <v>745</v>
      </c>
    </row>
    <row r="2034" spans="1:11">
      <c r="A2034" s="147">
        <f>100000+B2034*ID규칙_보상_그룹_단위+C2034*ID규칙_요일_단위+COUNTIFS($B$4:B2034,B2034,$C$4:C2034,C2034)</f>
        <v>107372</v>
      </c>
      <c r="B2034" s="65">
        <v>73</v>
      </c>
      <c r="C2034" s="147">
        <v>7</v>
      </c>
      <c r="D2034" s="147">
        <v>115318</v>
      </c>
      <c r="E2034" s="147">
        <f>COUNTIF($B$4:B2034,B2034)</f>
        <v>13</v>
      </c>
      <c r="F2034" s="147">
        <v>4</v>
      </c>
      <c r="G2034" s="147">
        <v>288</v>
      </c>
      <c r="H2034" s="147">
        <v>833</v>
      </c>
      <c r="I2034" s="59" t="str">
        <f>IFERROR(VLOOKUP(D2034,ITEM!A:B,2,0)&amp;" X"&amp;F2034,"아이템값 없음")</f>
        <v>안개구름 속의 수은단 X4</v>
      </c>
      <c r="J2034" s="5" t="s">
        <v>760</v>
      </c>
      <c r="K2034" s="147" t="s">
        <v>745</v>
      </c>
    </row>
    <row r="2035" spans="1:11">
      <c r="A2035" s="147">
        <f>100000+B2035*ID규칙_보상_그룹_단위+C2035*ID규칙_요일_단위+COUNTIFS($B$4:B2035,B2035,$C$4:C2035,C2035)</f>
        <v>107373</v>
      </c>
      <c r="B2035" s="65">
        <v>73</v>
      </c>
      <c r="C2035" s="147">
        <v>7</v>
      </c>
      <c r="D2035" s="147">
        <v>115419</v>
      </c>
      <c r="E2035" s="147">
        <f>COUNTIF($B$4:B2035,B2035)</f>
        <v>14</v>
      </c>
      <c r="F2035" s="147">
        <v>4</v>
      </c>
      <c r="G2035" s="147">
        <v>288</v>
      </c>
      <c r="H2035" s="147">
        <v>833</v>
      </c>
      <c r="I2035" s="59" t="str">
        <f>IFERROR(VLOOKUP(D2035,ITEM!A:B,2,0)&amp;" X"&amp;F2035,"아이템값 없음")</f>
        <v>안개구름 속의 금단 X4</v>
      </c>
      <c r="J2035" s="5" t="s">
        <v>760</v>
      </c>
      <c r="K2035" s="147" t="s">
        <v>745</v>
      </c>
    </row>
    <row r="2036" spans="1:11">
      <c r="A2036" s="147">
        <f>100000+B2036*ID규칙_보상_그룹_단위+C2036*ID규칙_요일_단위+COUNTIFS($B$4:B2036,B2036,$C$4:C2036,C2036)</f>
        <v>107374</v>
      </c>
      <c r="B2036" s="65">
        <v>73</v>
      </c>
      <c r="C2036" s="147">
        <v>7</v>
      </c>
      <c r="D2036" s="147">
        <v>115520</v>
      </c>
      <c r="E2036" s="147">
        <f>COUNTIF($B$4:B2036,B2036)</f>
        <v>15</v>
      </c>
      <c r="F2036" s="147">
        <v>4</v>
      </c>
      <c r="G2036" s="147">
        <v>288</v>
      </c>
      <c r="H2036" s="147">
        <v>833</v>
      </c>
      <c r="I2036" s="59" t="str">
        <f>IFERROR(VLOOKUP(D2036,ITEM!A:B,2,0)&amp;" X"&amp;F2036,"아이템값 없음")</f>
        <v>안개구름 속의 전환 X4</v>
      </c>
      <c r="J2036" s="5" t="s">
        <v>760</v>
      </c>
      <c r="K2036" s="147" t="s">
        <v>745</v>
      </c>
    </row>
    <row r="2037" spans="1:11">
      <c r="A2037" s="147">
        <f>100000+B2037*ID규칙_보상_그룹_단위+C2037*ID규칙_요일_단위+COUNTIFS($B$4:B2037,B2037,$C$4:C2037,C2037)</f>
        <v>107401</v>
      </c>
      <c r="B2037" s="65">
        <v>74</v>
      </c>
      <c r="C2037" s="147">
        <v>0</v>
      </c>
      <c r="D2037" s="147">
        <v>103301</v>
      </c>
      <c r="E2037" s="147">
        <f>COUNTIF($B$4:B2037,B2037)</f>
        <v>1</v>
      </c>
      <c r="F2037" s="147">
        <v>100</v>
      </c>
      <c r="G2037" s="147">
        <v>289</v>
      </c>
      <c r="H2037" s="147">
        <v>10000</v>
      </c>
      <c r="I2037" s="59" t="str">
        <f>IFERROR(VLOOKUP(D2037,ITEM!A:B,2,0)&amp;" X"&amp;F2037,"아이템값 없음")</f>
        <v>모라 X100</v>
      </c>
      <c r="J2037" s="5" t="s">
        <v>762</v>
      </c>
      <c r="K2037" s="147" t="s">
        <v>745</v>
      </c>
    </row>
    <row r="2038" spans="1:11">
      <c r="A2038" s="147">
        <f>100000+B2038*ID규칙_보상_그룹_단위+C2038*ID규칙_요일_단위+COUNTIFS($B$4:B2038,B2038,$C$4:C2038,C2038)</f>
        <v>107402</v>
      </c>
      <c r="B2038" s="65">
        <v>74</v>
      </c>
      <c r="C2038" s="147">
        <v>0</v>
      </c>
      <c r="D2038" s="147">
        <v>102301</v>
      </c>
      <c r="E2038" s="147">
        <f>COUNTIF($B$4:B2038,B2038)</f>
        <v>2</v>
      </c>
      <c r="F2038" s="147">
        <v>1125</v>
      </c>
      <c r="G2038" s="147">
        <v>290</v>
      </c>
      <c r="H2038" s="147">
        <v>10000</v>
      </c>
      <c r="I2038" s="59" t="str">
        <f>IFERROR(VLOOKUP(D2038,ITEM!A:B,2,0)&amp;" X"&amp;F2038,"아이템값 없음")</f>
        <v>모험 경력 X1125</v>
      </c>
      <c r="J2038" s="5" t="s">
        <v>762</v>
      </c>
      <c r="K2038" s="147" t="s">
        <v>745</v>
      </c>
    </row>
    <row r="2039" spans="1:11">
      <c r="A2039" s="147">
        <f>100000+B2039*ID규칙_보상_그룹_단위+C2039*ID규칙_요일_단위+COUNTIFS($B$4:B2039,B2039,$C$4:C2039,C2039)</f>
        <v>107403</v>
      </c>
      <c r="B2039" s="65">
        <v>74</v>
      </c>
      <c r="C2039" s="147">
        <v>0</v>
      </c>
      <c r="D2039" s="147">
        <v>105301</v>
      </c>
      <c r="E2039" s="147">
        <f>COUNTIF($B$4:B2039,B2039)</f>
        <v>3</v>
      </c>
      <c r="F2039" s="147">
        <v>10</v>
      </c>
      <c r="G2039" s="147">
        <v>291</v>
      </c>
      <c r="H2039" s="147">
        <v>10000</v>
      </c>
      <c r="I2039" s="59" t="str">
        <f>IFERROR(VLOOKUP(D2039,ITEM!A:B,2,0)&amp;" X"&amp;F2039,"아이템값 없음")</f>
        <v>호감도 경험치 X10</v>
      </c>
      <c r="J2039" s="5" t="s">
        <v>762</v>
      </c>
      <c r="K2039" s="147" t="s">
        <v>745</v>
      </c>
    </row>
    <row r="2040" spans="1:11">
      <c r="A2040" s="147">
        <f>100000+B2040*ID규칙_보상_그룹_단위+C2040*ID규칙_요일_단위+COUNTIFS($B$4:B2040,B2040,$C$4:C2040,C2040)</f>
        <v>107431</v>
      </c>
      <c r="B2040" s="65">
        <v>74</v>
      </c>
      <c r="C2040" s="147">
        <v>3</v>
      </c>
      <c r="D2040" s="147">
        <v>115221</v>
      </c>
      <c r="E2040" s="147">
        <f>COUNTIF($B$4:B2040,B2040)</f>
        <v>4</v>
      </c>
      <c r="F2040" s="147">
        <v>1</v>
      </c>
      <c r="G2040" s="147">
        <v>292</v>
      </c>
      <c r="H2040" s="147">
        <v>3334</v>
      </c>
      <c r="I2040" s="59" t="str">
        <f>IFERROR(VLOOKUP(D2040,ITEM!A:B,2,0)&amp;" X"&amp;F2040,"아이템값 없음")</f>
        <v>흑운철 한 알 X1</v>
      </c>
      <c r="J2040" s="5" t="s">
        <v>762</v>
      </c>
      <c r="K2040" s="147" t="s">
        <v>745</v>
      </c>
    </row>
    <row r="2041" spans="1:11">
      <c r="A2041" s="147">
        <f>100000+B2041*ID규칙_보상_그룹_단위+C2041*ID규칙_요일_단위+COUNTIFS($B$4:B2041,B2041,$C$4:C2041,C2041)</f>
        <v>107461</v>
      </c>
      <c r="B2041" s="65">
        <v>74</v>
      </c>
      <c r="C2041" s="147">
        <v>6</v>
      </c>
      <c r="D2041" s="147">
        <v>115221</v>
      </c>
      <c r="E2041" s="147">
        <f>COUNTIF($B$4:B2041,B2041)</f>
        <v>5</v>
      </c>
      <c r="F2041" s="147">
        <v>1</v>
      </c>
      <c r="G2041" s="147">
        <v>292</v>
      </c>
      <c r="H2041" s="147">
        <v>3333</v>
      </c>
      <c r="I2041" s="59" t="str">
        <f>IFERROR(VLOOKUP(D2041,ITEM!A:B,2,0)&amp;" X"&amp;F2041,"아이템값 없음")</f>
        <v>흑운철 한 알 X1</v>
      </c>
      <c r="J2041" s="5" t="s">
        <v>762</v>
      </c>
      <c r="K2041" s="147" t="s">
        <v>745</v>
      </c>
    </row>
    <row r="2042" spans="1:11">
      <c r="A2042" s="147">
        <f>100000+B2042*ID규칙_보상_그룹_단위+C2042*ID규칙_요일_단위+COUNTIFS($B$4:B2042,B2042,$C$4:C2042,C2042)</f>
        <v>107471</v>
      </c>
      <c r="B2042" s="65">
        <v>74</v>
      </c>
      <c r="C2042" s="147">
        <v>7</v>
      </c>
      <c r="D2042" s="147">
        <v>115221</v>
      </c>
      <c r="E2042" s="147">
        <f>COUNTIF($B$4:B2042,B2042)</f>
        <v>6</v>
      </c>
      <c r="F2042" s="147">
        <v>1</v>
      </c>
      <c r="G2042" s="147">
        <v>292</v>
      </c>
      <c r="H2042" s="147">
        <v>3333</v>
      </c>
      <c r="I2042" s="59" t="str">
        <f>IFERROR(VLOOKUP(D2042,ITEM!A:B,2,0)&amp;" X"&amp;F2042,"아이템값 없음")</f>
        <v>흑운철 한 알 X1</v>
      </c>
      <c r="J2042" s="5" t="s">
        <v>762</v>
      </c>
      <c r="K2042" s="147" t="s">
        <v>745</v>
      </c>
    </row>
    <row r="2043" spans="1:11">
      <c r="A2043" s="147">
        <f>100000+B2043*ID규칙_보상_그룹_단위+C2043*ID규칙_요일_단위+COUNTIFS($B$4:B2043,B2043,$C$4:C2043,C2043)</f>
        <v>107501</v>
      </c>
      <c r="B2043" s="65">
        <v>75</v>
      </c>
      <c r="C2043" s="147">
        <v>0</v>
      </c>
      <c r="D2043" s="147">
        <v>103301</v>
      </c>
      <c r="E2043" s="147">
        <f>COUNTIF($B$4:B2043,B2043)</f>
        <v>1</v>
      </c>
      <c r="F2043" s="147">
        <v>100</v>
      </c>
      <c r="G2043" s="147">
        <v>293</v>
      </c>
      <c r="H2043" s="147">
        <v>10000</v>
      </c>
      <c r="I2043" s="59" t="str">
        <f>IFERROR(VLOOKUP(D2043,ITEM!A:B,2,0)&amp;" X"&amp;F2043,"아이템값 없음")</f>
        <v>모라 X100</v>
      </c>
      <c r="J2043" s="5" t="s">
        <v>763</v>
      </c>
      <c r="K2043" s="147" t="s">
        <v>745</v>
      </c>
    </row>
    <row r="2044" spans="1:11">
      <c r="A2044" s="147">
        <f>100000+B2044*ID규칙_보상_그룹_단위+C2044*ID규칙_요일_단위+COUNTIFS($B$4:B2044,B2044,$C$4:C2044,C2044)</f>
        <v>107502</v>
      </c>
      <c r="B2044" s="65">
        <v>75</v>
      </c>
      <c r="C2044" s="147">
        <v>0</v>
      </c>
      <c r="D2044" s="147">
        <v>102301</v>
      </c>
      <c r="E2044" s="147">
        <f>COUNTIF($B$4:B2044,B2044)</f>
        <v>2</v>
      </c>
      <c r="F2044" s="147">
        <v>1550</v>
      </c>
      <c r="G2044" s="147">
        <v>294</v>
      </c>
      <c r="H2044" s="147">
        <v>10000</v>
      </c>
      <c r="I2044" s="59" t="str">
        <f>IFERROR(VLOOKUP(D2044,ITEM!A:B,2,0)&amp;" X"&amp;F2044,"아이템값 없음")</f>
        <v>모험 경력 X1550</v>
      </c>
      <c r="J2044" s="5" t="s">
        <v>763</v>
      </c>
      <c r="K2044" s="147" t="s">
        <v>745</v>
      </c>
    </row>
    <row r="2045" spans="1:11">
      <c r="A2045" s="147">
        <f>100000+B2045*ID규칙_보상_그룹_단위+C2045*ID규칙_요일_단위+COUNTIFS($B$4:B2045,B2045,$C$4:C2045,C2045)</f>
        <v>107503</v>
      </c>
      <c r="B2045" s="65">
        <v>75</v>
      </c>
      <c r="C2045" s="147">
        <v>0</v>
      </c>
      <c r="D2045" s="147">
        <v>105301</v>
      </c>
      <c r="E2045" s="147">
        <f>COUNTIF($B$4:B2045,B2045)</f>
        <v>3</v>
      </c>
      <c r="F2045" s="147">
        <v>15</v>
      </c>
      <c r="G2045" s="147">
        <v>295</v>
      </c>
      <c r="H2045" s="147">
        <v>10000</v>
      </c>
      <c r="I2045" s="59" t="str">
        <f>IFERROR(VLOOKUP(D2045,ITEM!A:B,2,0)&amp;" X"&amp;F2045,"아이템값 없음")</f>
        <v>호감도 경험치 X15</v>
      </c>
      <c r="J2045" s="5" t="s">
        <v>763</v>
      </c>
      <c r="K2045" s="147" t="s">
        <v>745</v>
      </c>
    </row>
    <row r="2046" spans="1:11">
      <c r="A2046" s="147">
        <f>100000+B2046*ID규칙_보상_그룹_단위+C2046*ID규칙_요일_단위+COUNTIFS($B$4:B2046,B2046,$C$4:C2046,C2046)</f>
        <v>107531</v>
      </c>
      <c r="B2046" s="65">
        <v>75</v>
      </c>
      <c r="C2046" s="147">
        <v>3</v>
      </c>
      <c r="D2046" s="147">
        <v>115221</v>
      </c>
      <c r="E2046" s="147">
        <f>COUNTIF($B$4:B2046,B2046)</f>
        <v>4</v>
      </c>
      <c r="F2046" s="147">
        <v>2</v>
      </c>
      <c r="G2046" s="147">
        <v>296</v>
      </c>
      <c r="H2046" s="147">
        <v>1667</v>
      </c>
      <c r="I2046" s="59" t="str">
        <f>IFERROR(VLOOKUP(D2046,ITEM!A:B,2,0)&amp;" X"&amp;F2046,"아이템값 없음")</f>
        <v>흑운철 한 알 X2</v>
      </c>
      <c r="J2046" s="5" t="s">
        <v>763</v>
      </c>
      <c r="K2046" s="147" t="s">
        <v>745</v>
      </c>
    </row>
    <row r="2047" spans="1:11">
      <c r="A2047" s="147">
        <f>100000+B2047*ID규칙_보상_그룹_단위+C2047*ID규칙_요일_단위+COUNTIFS($B$4:B2047,B2047,$C$4:C2047,C2047)</f>
        <v>107532</v>
      </c>
      <c r="B2047" s="65">
        <v>75</v>
      </c>
      <c r="C2047" s="147">
        <v>3</v>
      </c>
      <c r="D2047" s="147">
        <v>115322</v>
      </c>
      <c r="E2047" s="147">
        <f>COUNTIF($B$4:B2047,B2047)</f>
        <v>5</v>
      </c>
      <c r="F2047" s="147">
        <v>2</v>
      </c>
      <c r="G2047" s="147">
        <v>296</v>
      </c>
      <c r="H2047" s="147">
        <v>1667</v>
      </c>
      <c r="I2047" s="59" t="str">
        <f>IFERROR(VLOOKUP(D2047,ITEM!A:B,2,0)&amp;" X"&amp;F2047,"아이템값 없음")</f>
        <v>흑운철 조각 X2</v>
      </c>
      <c r="J2047" s="5" t="s">
        <v>763</v>
      </c>
      <c r="K2047" s="147" t="s">
        <v>745</v>
      </c>
    </row>
    <row r="2048" spans="1:11">
      <c r="A2048" s="147">
        <f>100000+B2048*ID규칙_보상_그룹_단위+C2048*ID규칙_요일_단위+COUNTIFS($B$4:B2048,B2048,$C$4:C2048,C2048)</f>
        <v>107561</v>
      </c>
      <c r="B2048" s="65">
        <v>75</v>
      </c>
      <c r="C2048" s="147">
        <v>6</v>
      </c>
      <c r="D2048" s="147">
        <v>115221</v>
      </c>
      <c r="E2048" s="147">
        <f>COUNTIF($B$4:B2048,B2048)</f>
        <v>6</v>
      </c>
      <c r="F2048" s="147">
        <v>2</v>
      </c>
      <c r="G2048" s="147">
        <v>296</v>
      </c>
      <c r="H2048" s="147">
        <v>1667</v>
      </c>
      <c r="I2048" s="59" t="str">
        <f>IFERROR(VLOOKUP(D2048,ITEM!A:B,2,0)&amp;" X"&amp;F2048,"아이템값 없음")</f>
        <v>흑운철 한 알 X2</v>
      </c>
      <c r="J2048" s="5" t="s">
        <v>763</v>
      </c>
      <c r="K2048" s="147" t="s">
        <v>745</v>
      </c>
    </row>
    <row r="2049" spans="1:11">
      <c r="A2049" s="147">
        <f>100000+B2049*ID규칙_보상_그룹_단위+C2049*ID규칙_요일_단위+COUNTIFS($B$4:B2049,B2049,$C$4:C2049,C2049)</f>
        <v>107562</v>
      </c>
      <c r="B2049" s="65">
        <v>75</v>
      </c>
      <c r="C2049" s="147">
        <v>6</v>
      </c>
      <c r="D2049" s="147">
        <v>115322</v>
      </c>
      <c r="E2049" s="147">
        <f>COUNTIF($B$4:B2049,B2049)</f>
        <v>7</v>
      </c>
      <c r="F2049" s="147">
        <v>2</v>
      </c>
      <c r="G2049" s="147">
        <v>296</v>
      </c>
      <c r="H2049" s="147">
        <v>1667</v>
      </c>
      <c r="I2049" s="59" t="str">
        <f>IFERROR(VLOOKUP(D2049,ITEM!A:B,2,0)&amp;" X"&amp;F2049,"아이템값 없음")</f>
        <v>흑운철 조각 X2</v>
      </c>
      <c r="J2049" s="5" t="s">
        <v>763</v>
      </c>
      <c r="K2049" s="147" t="s">
        <v>745</v>
      </c>
    </row>
    <row r="2050" spans="1:11">
      <c r="A2050" s="147">
        <f>100000+B2050*ID규칙_보상_그룹_단위+C2050*ID규칙_요일_단위+COUNTIFS($B$4:B2050,B2050,$C$4:C2050,C2050)</f>
        <v>107571</v>
      </c>
      <c r="B2050" s="65">
        <v>75</v>
      </c>
      <c r="C2050" s="147">
        <v>7</v>
      </c>
      <c r="D2050" s="147">
        <v>115221</v>
      </c>
      <c r="E2050" s="147">
        <f>COUNTIF($B$4:B2050,B2050)</f>
        <v>8</v>
      </c>
      <c r="F2050" s="147">
        <v>2</v>
      </c>
      <c r="G2050" s="147">
        <v>296</v>
      </c>
      <c r="H2050" s="147">
        <v>1666</v>
      </c>
      <c r="I2050" s="59" t="str">
        <f>IFERROR(VLOOKUP(D2050,ITEM!A:B,2,0)&amp;" X"&amp;F2050,"아이템값 없음")</f>
        <v>흑운철 한 알 X2</v>
      </c>
      <c r="J2050" s="5" t="s">
        <v>763</v>
      </c>
      <c r="K2050" s="147" t="s">
        <v>745</v>
      </c>
    </row>
    <row r="2051" spans="1:11">
      <c r="A2051" s="147">
        <f>100000+B2051*ID규칙_보상_그룹_단위+C2051*ID규칙_요일_단위+COUNTIFS($B$4:B2051,B2051,$C$4:C2051,C2051)</f>
        <v>107572</v>
      </c>
      <c r="B2051" s="65">
        <v>75</v>
      </c>
      <c r="C2051" s="147">
        <v>7</v>
      </c>
      <c r="D2051" s="147">
        <v>115322</v>
      </c>
      <c r="E2051" s="147">
        <f>COUNTIF($B$4:B2051,B2051)</f>
        <v>9</v>
      </c>
      <c r="F2051" s="147">
        <v>2</v>
      </c>
      <c r="G2051" s="147">
        <v>296</v>
      </c>
      <c r="H2051" s="147">
        <v>1666</v>
      </c>
      <c r="I2051" s="59" t="str">
        <f>IFERROR(VLOOKUP(D2051,ITEM!A:B,2,0)&amp;" X"&amp;F2051,"아이템값 없음")</f>
        <v>흑운철 조각 X2</v>
      </c>
      <c r="J2051" s="5" t="s">
        <v>763</v>
      </c>
      <c r="K2051" s="147" t="s">
        <v>745</v>
      </c>
    </row>
    <row r="2052" spans="1:11">
      <c r="A2052" s="147">
        <f>100000+B2052*ID규칙_보상_그룹_단위+C2052*ID규칙_요일_단위+COUNTIFS($B$4:B2052,B2052,$C$4:C2052,C2052)</f>
        <v>107601</v>
      </c>
      <c r="B2052" s="65">
        <v>76</v>
      </c>
      <c r="C2052" s="147">
        <v>0</v>
      </c>
      <c r="D2052" s="147">
        <v>103301</v>
      </c>
      <c r="E2052" s="147">
        <f>COUNTIF($B$4:B2052,B2052)</f>
        <v>1</v>
      </c>
      <c r="F2052" s="147">
        <v>100</v>
      </c>
      <c r="G2052" s="147">
        <v>297</v>
      </c>
      <c r="H2052" s="147">
        <v>10000</v>
      </c>
      <c r="I2052" s="59" t="str">
        <f>IFERROR(VLOOKUP(D2052,ITEM!A:B,2,0)&amp;" X"&amp;F2052,"아이템값 없음")</f>
        <v>모라 X100</v>
      </c>
      <c r="J2052" s="5" t="s">
        <v>764</v>
      </c>
      <c r="K2052" s="147" t="s">
        <v>745</v>
      </c>
    </row>
    <row r="2053" spans="1:11">
      <c r="A2053" s="147">
        <f>100000+B2053*ID규칙_보상_그룹_단위+C2053*ID규칙_요일_단위+COUNTIFS($B$4:B2053,B2053,$C$4:C2053,C2053)</f>
        <v>107602</v>
      </c>
      <c r="B2053" s="65">
        <v>76</v>
      </c>
      <c r="C2053" s="147">
        <v>0</v>
      </c>
      <c r="D2053" s="147">
        <v>102301</v>
      </c>
      <c r="E2053" s="147">
        <f>COUNTIF($B$4:B2053,B2053)</f>
        <v>2</v>
      </c>
      <c r="F2053" s="147">
        <v>1850</v>
      </c>
      <c r="G2053" s="147">
        <v>298</v>
      </c>
      <c r="H2053" s="147">
        <v>10000</v>
      </c>
      <c r="I2053" s="59" t="str">
        <f>IFERROR(VLOOKUP(D2053,ITEM!A:B,2,0)&amp;" X"&amp;F2053,"아이템값 없음")</f>
        <v>모험 경력 X1850</v>
      </c>
      <c r="J2053" s="5" t="s">
        <v>764</v>
      </c>
      <c r="K2053" s="147" t="s">
        <v>745</v>
      </c>
    </row>
    <row r="2054" spans="1:11">
      <c r="A2054" s="147">
        <f>100000+B2054*ID규칙_보상_그룹_단위+C2054*ID규칙_요일_단위+COUNTIFS($B$4:B2054,B2054,$C$4:C2054,C2054)</f>
        <v>107603</v>
      </c>
      <c r="B2054" s="65">
        <v>76</v>
      </c>
      <c r="C2054" s="147">
        <v>0</v>
      </c>
      <c r="D2054" s="147">
        <v>105301</v>
      </c>
      <c r="E2054" s="147">
        <f>COUNTIF($B$4:B2054,B2054)</f>
        <v>3</v>
      </c>
      <c r="F2054" s="147">
        <v>15</v>
      </c>
      <c r="G2054" s="147">
        <v>299</v>
      </c>
      <c r="H2054" s="147">
        <v>10000</v>
      </c>
      <c r="I2054" s="59" t="str">
        <f>IFERROR(VLOOKUP(D2054,ITEM!A:B,2,0)&amp;" X"&amp;F2054,"아이템값 없음")</f>
        <v>호감도 경험치 X15</v>
      </c>
      <c r="J2054" s="5" t="s">
        <v>764</v>
      </c>
      <c r="K2054" s="147" t="s">
        <v>745</v>
      </c>
    </row>
    <row r="2055" spans="1:11">
      <c r="A2055" s="147">
        <f>100000+B2055*ID규칙_보상_그룹_단위+C2055*ID규칙_요일_단위+COUNTIFS($B$4:B2055,B2055,$C$4:C2055,C2055)</f>
        <v>107631</v>
      </c>
      <c r="B2055" s="65">
        <v>76</v>
      </c>
      <c r="C2055" s="147">
        <v>3</v>
      </c>
      <c r="D2055" s="147">
        <v>115221</v>
      </c>
      <c r="E2055" s="147">
        <f>COUNTIF($B$4:B2055,B2055)</f>
        <v>4</v>
      </c>
      <c r="F2055" s="147">
        <v>3</v>
      </c>
      <c r="G2055" s="147">
        <v>300</v>
      </c>
      <c r="H2055" s="147">
        <v>1112</v>
      </c>
      <c r="I2055" s="59" t="str">
        <f>IFERROR(VLOOKUP(D2055,ITEM!A:B,2,0)&amp;" X"&amp;F2055,"아이템값 없음")</f>
        <v>흑운철 한 알 X3</v>
      </c>
      <c r="J2055" s="5" t="s">
        <v>764</v>
      </c>
      <c r="K2055" s="147" t="s">
        <v>745</v>
      </c>
    </row>
    <row r="2056" spans="1:11">
      <c r="A2056" s="147">
        <f>100000+B2056*ID규칙_보상_그룹_단위+C2056*ID규칙_요일_단위+COUNTIFS($B$4:B2056,B2056,$C$4:C2056,C2056)</f>
        <v>107632</v>
      </c>
      <c r="B2056" s="65">
        <v>76</v>
      </c>
      <c r="C2056" s="147">
        <v>3</v>
      </c>
      <c r="D2056" s="147">
        <v>115322</v>
      </c>
      <c r="E2056" s="147">
        <f>COUNTIF($B$4:B2056,B2056)</f>
        <v>5</v>
      </c>
      <c r="F2056" s="147">
        <v>3</v>
      </c>
      <c r="G2056" s="147">
        <v>300</v>
      </c>
      <c r="H2056" s="147">
        <v>1111</v>
      </c>
      <c r="I2056" s="59" t="str">
        <f>IFERROR(VLOOKUP(D2056,ITEM!A:B,2,0)&amp;" X"&amp;F2056,"아이템값 없음")</f>
        <v>흑운철 조각 X3</v>
      </c>
      <c r="J2056" s="5" t="s">
        <v>764</v>
      </c>
      <c r="K2056" s="147" t="s">
        <v>745</v>
      </c>
    </row>
    <row r="2057" spans="1:11">
      <c r="A2057" s="147">
        <f>100000+B2057*ID규칙_보상_그룹_단위+C2057*ID규칙_요일_단위+COUNTIFS($B$4:B2057,B2057,$C$4:C2057,C2057)</f>
        <v>107633</v>
      </c>
      <c r="B2057" s="65">
        <v>76</v>
      </c>
      <c r="C2057" s="147">
        <v>3</v>
      </c>
      <c r="D2057" s="147">
        <v>115423</v>
      </c>
      <c r="E2057" s="147">
        <f>COUNTIF($B$4:B2057,B2057)</f>
        <v>6</v>
      </c>
      <c r="F2057" s="147">
        <v>3</v>
      </c>
      <c r="G2057" s="147">
        <v>300</v>
      </c>
      <c r="H2057" s="147">
        <v>1111</v>
      </c>
      <c r="I2057" s="59" t="str">
        <f>IFERROR(VLOOKUP(D2057,ITEM!A:B,2,0)&amp;" X"&amp;F2057,"아이템값 없음")</f>
        <v>흑운철 일각 X3</v>
      </c>
      <c r="J2057" s="5" t="s">
        <v>764</v>
      </c>
      <c r="K2057" s="147" t="s">
        <v>745</v>
      </c>
    </row>
    <row r="2058" spans="1:11">
      <c r="A2058" s="147">
        <f>100000+B2058*ID규칙_보상_그룹_단위+C2058*ID규칙_요일_단위+COUNTIFS($B$4:B2058,B2058,$C$4:C2058,C2058)</f>
        <v>107661</v>
      </c>
      <c r="B2058" s="65">
        <v>76</v>
      </c>
      <c r="C2058" s="147">
        <v>6</v>
      </c>
      <c r="D2058" s="147">
        <v>115221</v>
      </c>
      <c r="E2058" s="147">
        <f>COUNTIF($B$4:B2058,B2058)</f>
        <v>7</v>
      </c>
      <c r="F2058" s="147">
        <v>3</v>
      </c>
      <c r="G2058" s="147">
        <v>300</v>
      </c>
      <c r="H2058" s="147">
        <v>1111</v>
      </c>
      <c r="I2058" s="59" t="str">
        <f>IFERROR(VLOOKUP(D2058,ITEM!A:B,2,0)&amp;" X"&amp;F2058,"아이템값 없음")</f>
        <v>흑운철 한 알 X3</v>
      </c>
      <c r="J2058" s="5" t="s">
        <v>764</v>
      </c>
      <c r="K2058" s="147" t="s">
        <v>745</v>
      </c>
    </row>
    <row r="2059" spans="1:11">
      <c r="A2059" s="147">
        <f>100000+B2059*ID규칙_보상_그룹_단위+C2059*ID규칙_요일_단위+COUNTIFS($B$4:B2059,B2059,$C$4:C2059,C2059)</f>
        <v>107662</v>
      </c>
      <c r="B2059" s="65">
        <v>76</v>
      </c>
      <c r="C2059" s="147">
        <v>6</v>
      </c>
      <c r="D2059" s="147">
        <v>115322</v>
      </c>
      <c r="E2059" s="147">
        <f>COUNTIF($B$4:B2059,B2059)</f>
        <v>8</v>
      </c>
      <c r="F2059" s="147">
        <v>3</v>
      </c>
      <c r="G2059" s="147">
        <v>300</v>
      </c>
      <c r="H2059" s="147">
        <v>1111</v>
      </c>
      <c r="I2059" s="59" t="str">
        <f>IFERROR(VLOOKUP(D2059,ITEM!A:B,2,0)&amp;" X"&amp;F2059,"아이템값 없음")</f>
        <v>흑운철 조각 X3</v>
      </c>
      <c r="J2059" s="5" t="s">
        <v>764</v>
      </c>
      <c r="K2059" s="147" t="s">
        <v>745</v>
      </c>
    </row>
    <row r="2060" spans="1:11">
      <c r="A2060" s="147">
        <f>100000+B2060*ID규칙_보상_그룹_단위+C2060*ID규칙_요일_단위+COUNTIFS($B$4:B2060,B2060,$C$4:C2060,C2060)</f>
        <v>107663</v>
      </c>
      <c r="B2060" s="65">
        <v>76</v>
      </c>
      <c r="C2060" s="147">
        <v>6</v>
      </c>
      <c r="D2060" s="147">
        <v>115423</v>
      </c>
      <c r="E2060" s="147">
        <f>COUNTIF($B$4:B2060,B2060)</f>
        <v>9</v>
      </c>
      <c r="F2060" s="147">
        <v>3</v>
      </c>
      <c r="G2060" s="147">
        <v>300</v>
      </c>
      <c r="H2060" s="147">
        <v>1111</v>
      </c>
      <c r="I2060" s="59" t="str">
        <f>IFERROR(VLOOKUP(D2060,ITEM!A:B,2,0)&amp;" X"&amp;F2060,"아이템값 없음")</f>
        <v>흑운철 일각 X3</v>
      </c>
      <c r="J2060" s="5" t="s">
        <v>764</v>
      </c>
      <c r="K2060" s="147" t="s">
        <v>745</v>
      </c>
    </row>
    <row r="2061" spans="1:11">
      <c r="A2061" s="147">
        <f>100000+B2061*ID규칙_보상_그룹_단위+C2061*ID규칙_요일_단위+COUNTIFS($B$4:B2061,B2061,$C$4:C2061,C2061)</f>
        <v>107671</v>
      </c>
      <c r="B2061" s="65">
        <v>76</v>
      </c>
      <c r="C2061" s="147">
        <v>7</v>
      </c>
      <c r="D2061" s="147">
        <v>115221</v>
      </c>
      <c r="E2061" s="147">
        <f>COUNTIF($B$4:B2061,B2061)</f>
        <v>10</v>
      </c>
      <c r="F2061" s="147">
        <v>3</v>
      </c>
      <c r="G2061" s="147">
        <v>300</v>
      </c>
      <c r="H2061" s="147">
        <v>1111</v>
      </c>
      <c r="I2061" s="59" t="str">
        <f>IFERROR(VLOOKUP(D2061,ITEM!A:B,2,0)&amp;" X"&amp;F2061,"아이템값 없음")</f>
        <v>흑운철 한 알 X3</v>
      </c>
      <c r="J2061" s="5" t="s">
        <v>764</v>
      </c>
      <c r="K2061" s="147" t="s">
        <v>745</v>
      </c>
    </row>
    <row r="2062" spans="1:11">
      <c r="A2062" s="147">
        <f>100000+B2062*ID규칙_보상_그룹_단위+C2062*ID규칙_요일_단위+COUNTIFS($B$4:B2062,B2062,$C$4:C2062,C2062)</f>
        <v>107672</v>
      </c>
      <c r="B2062" s="65">
        <v>76</v>
      </c>
      <c r="C2062" s="147">
        <v>7</v>
      </c>
      <c r="D2062" s="147">
        <v>115322</v>
      </c>
      <c r="E2062" s="147">
        <f>COUNTIF($B$4:B2062,B2062)</f>
        <v>11</v>
      </c>
      <c r="F2062" s="147">
        <v>3</v>
      </c>
      <c r="G2062" s="147">
        <v>300</v>
      </c>
      <c r="H2062" s="147">
        <v>1111</v>
      </c>
      <c r="I2062" s="59" t="str">
        <f>IFERROR(VLOOKUP(D2062,ITEM!A:B,2,0)&amp;" X"&amp;F2062,"아이템값 없음")</f>
        <v>흑운철 조각 X3</v>
      </c>
      <c r="J2062" s="5" t="s">
        <v>764</v>
      </c>
      <c r="K2062" s="147" t="s">
        <v>745</v>
      </c>
    </row>
    <row r="2063" spans="1:11">
      <c r="A2063" s="147">
        <f>100000+B2063*ID규칙_보상_그룹_단위+C2063*ID규칙_요일_단위+COUNTIFS($B$4:B2063,B2063,$C$4:C2063,C2063)</f>
        <v>107673</v>
      </c>
      <c r="B2063" s="65">
        <v>76</v>
      </c>
      <c r="C2063" s="147">
        <v>7</v>
      </c>
      <c r="D2063" s="147">
        <v>115423</v>
      </c>
      <c r="E2063" s="147">
        <f>COUNTIF($B$4:B2063,B2063)</f>
        <v>12</v>
      </c>
      <c r="F2063" s="147">
        <v>3</v>
      </c>
      <c r="G2063" s="147">
        <v>300</v>
      </c>
      <c r="H2063" s="147">
        <v>1111</v>
      </c>
      <c r="I2063" s="59" t="str">
        <f>IFERROR(VLOOKUP(D2063,ITEM!A:B,2,0)&amp;" X"&amp;F2063,"아이템값 없음")</f>
        <v>흑운철 일각 X3</v>
      </c>
      <c r="J2063" s="5" t="s">
        <v>764</v>
      </c>
      <c r="K2063" s="147" t="s">
        <v>745</v>
      </c>
    </row>
    <row r="2064" spans="1:11">
      <c r="A2064" s="147">
        <f>100000+B2064*ID규칙_보상_그룹_단위+C2064*ID규칙_요일_단위+COUNTIFS($B$4:B2064,B2064,$C$4:C2064,C2064)</f>
        <v>107701</v>
      </c>
      <c r="B2064" s="65">
        <v>77</v>
      </c>
      <c r="C2064" s="147">
        <v>0</v>
      </c>
      <c r="D2064" s="147">
        <v>103301</v>
      </c>
      <c r="E2064" s="147">
        <f>COUNTIF($B$4:B2064,B2064)</f>
        <v>1</v>
      </c>
      <c r="F2064" s="147">
        <v>100</v>
      </c>
      <c r="G2064" s="147">
        <v>301</v>
      </c>
      <c r="H2064" s="147">
        <v>10000</v>
      </c>
      <c r="I2064" s="59" t="str">
        <f>IFERROR(VLOOKUP(D2064,ITEM!A:B,2,0)&amp;" X"&amp;F2064,"아이템값 없음")</f>
        <v>모라 X100</v>
      </c>
      <c r="J2064" s="5" t="s">
        <v>761</v>
      </c>
      <c r="K2064" s="147" t="s">
        <v>745</v>
      </c>
    </row>
    <row r="2065" spans="1:11">
      <c r="A2065" s="147">
        <f>100000+B2065*ID규칙_보상_그룹_단위+C2065*ID규칙_요일_단위+COUNTIFS($B$4:B2065,B2065,$C$4:C2065,C2065)</f>
        <v>107702</v>
      </c>
      <c r="B2065" s="65">
        <v>77</v>
      </c>
      <c r="C2065" s="147">
        <v>0</v>
      </c>
      <c r="D2065" s="147">
        <v>102301</v>
      </c>
      <c r="E2065" s="147">
        <f>COUNTIF($B$4:B2065,B2065)</f>
        <v>2</v>
      </c>
      <c r="F2065" s="147">
        <v>2200</v>
      </c>
      <c r="G2065" s="147">
        <v>302</v>
      </c>
      <c r="H2065" s="147">
        <v>10000</v>
      </c>
      <c r="I2065" s="59" t="str">
        <f>IFERROR(VLOOKUP(D2065,ITEM!A:B,2,0)&amp;" X"&amp;F2065,"아이템값 없음")</f>
        <v>모험 경력 X2200</v>
      </c>
      <c r="J2065" s="5" t="s">
        <v>761</v>
      </c>
      <c r="K2065" s="147" t="s">
        <v>745</v>
      </c>
    </row>
    <row r="2066" spans="1:11">
      <c r="A2066" s="147">
        <f>100000+B2066*ID규칙_보상_그룹_단위+C2066*ID규칙_요일_단위+COUNTIFS($B$4:B2066,B2066,$C$4:C2066,C2066)</f>
        <v>107703</v>
      </c>
      <c r="B2066" s="65">
        <v>77</v>
      </c>
      <c r="C2066" s="147">
        <v>0</v>
      </c>
      <c r="D2066" s="147">
        <v>105301</v>
      </c>
      <c r="E2066" s="147">
        <f>COUNTIF($B$4:B2066,B2066)</f>
        <v>3</v>
      </c>
      <c r="F2066" s="147">
        <v>20</v>
      </c>
      <c r="G2066" s="147">
        <v>303</v>
      </c>
      <c r="H2066" s="147">
        <v>10000</v>
      </c>
      <c r="I2066" s="59" t="str">
        <f>IFERROR(VLOOKUP(D2066,ITEM!A:B,2,0)&amp;" X"&amp;F2066,"아이템값 없음")</f>
        <v>호감도 경험치 X20</v>
      </c>
      <c r="J2066" s="5" t="s">
        <v>761</v>
      </c>
      <c r="K2066" s="147" t="s">
        <v>745</v>
      </c>
    </row>
    <row r="2067" spans="1:11">
      <c r="A2067" s="147">
        <f>100000+B2067*ID규칙_보상_그룹_단위+C2067*ID규칙_요일_단위+COUNTIFS($B$4:B2067,B2067,$C$4:C2067,C2067)</f>
        <v>107731</v>
      </c>
      <c r="B2067" s="65">
        <v>77</v>
      </c>
      <c r="C2067" s="147">
        <v>3</v>
      </c>
      <c r="D2067" s="147">
        <v>115221</v>
      </c>
      <c r="E2067" s="147">
        <f>COUNTIF($B$4:B2067,B2067)</f>
        <v>4</v>
      </c>
      <c r="F2067" s="147">
        <v>4</v>
      </c>
      <c r="G2067" s="147">
        <v>304</v>
      </c>
      <c r="H2067" s="147">
        <v>834</v>
      </c>
      <c r="I2067" s="59" t="str">
        <f>IFERROR(VLOOKUP(D2067,ITEM!A:B,2,0)&amp;" X"&amp;F2067,"아이템값 없음")</f>
        <v>흑운철 한 알 X4</v>
      </c>
      <c r="J2067" s="5" t="s">
        <v>761</v>
      </c>
      <c r="K2067" s="147" t="s">
        <v>745</v>
      </c>
    </row>
    <row r="2068" spans="1:11">
      <c r="A2068" s="147">
        <f>100000+B2068*ID규칙_보상_그룹_단위+C2068*ID규칙_요일_단위+COUNTIFS($B$4:B2068,B2068,$C$4:C2068,C2068)</f>
        <v>107732</v>
      </c>
      <c r="B2068" s="65">
        <v>77</v>
      </c>
      <c r="C2068" s="147">
        <v>3</v>
      </c>
      <c r="D2068" s="147">
        <v>115322</v>
      </c>
      <c r="E2068" s="147">
        <f>COUNTIF($B$4:B2068,B2068)</f>
        <v>5</v>
      </c>
      <c r="F2068" s="147">
        <v>4</v>
      </c>
      <c r="G2068" s="147">
        <v>304</v>
      </c>
      <c r="H2068" s="147">
        <v>834</v>
      </c>
      <c r="I2068" s="59" t="str">
        <f>IFERROR(VLOOKUP(D2068,ITEM!A:B,2,0)&amp;" X"&amp;F2068,"아이템값 없음")</f>
        <v>흑운철 조각 X4</v>
      </c>
      <c r="J2068" s="5" t="s">
        <v>761</v>
      </c>
      <c r="K2068" s="147" t="s">
        <v>745</v>
      </c>
    </row>
    <row r="2069" spans="1:11">
      <c r="A2069" s="147">
        <f>100000+B2069*ID규칙_보상_그룹_단위+C2069*ID규칙_요일_단위+COUNTIFS($B$4:B2069,B2069,$C$4:C2069,C2069)</f>
        <v>107733</v>
      </c>
      <c r="B2069" s="65">
        <v>77</v>
      </c>
      <c r="C2069" s="147">
        <v>3</v>
      </c>
      <c r="D2069" s="147">
        <v>115423</v>
      </c>
      <c r="E2069" s="147">
        <f>COUNTIF($B$4:B2069,B2069)</f>
        <v>6</v>
      </c>
      <c r="F2069" s="147">
        <v>4</v>
      </c>
      <c r="G2069" s="147">
        <v>304</v>
      </c>
      <c r="H2069" s="147">
        <v>834</v>
      </c>
      <c r="I2069" s="59" t="str">
        <f>IFERROR(VLOOKUP(D2069,ITEM!A:B,2,0)&amp;" X"&amp;F2069,"아이템값 없음")</f>
        <v>흑운철 일각 X4</v>
      </c>
      <c r="J2069" s="5" t="s">
        <v>761</v>
      </c>
      <c r="K2069" s="147" t="s">
        <v>745</v>
      </c>
    </row>
    <row r="2070" spans="1:11">
      <c r="A2070" s="147">
        <f>100000+B2070*ID규칙_보상_그룹_단위+C2070*ID규칙_요일_단위+COUNTIFS($B$4:B2070,B2070,$C$4:C2070,C2070)</f>
        <v>107734</v>
      </c>
      <c r="B2070" s="65">
        <v>77</v>
      </c>
      <c r="C2070" s="147">
        <v>3</v>
      </c>
      <c r="D2070" s="147">
        <v>115524</v>
      </c>
      <c r="E2070" s="147">
        <f>COUNTIF($B$4:B2070,B2070)</f>
        <v>7</v>
      </c>
      <c r="F2070" s="147">
        <v>4</v>
      </c>
      <c r="G2070" s="147">
        <v>304</v>
      </c>
      <c r="H2070" s="147">
        <v>834</v>
      </c>
      <c r="I2070" s="59" t="str">
        <f>IFERROR(VLOOKUP(D2070,ITEM!A:B,2,0)&amp;" X"&amp;F2070,"아이템값 없음")</f>
        <v>흑운철 덩이 X4</v>
      </c>
      <c r="J2070" s="5" t="s">
        <v>761</v>
      </c>
      <c r="K2070" s="147" t="s">
        <v>745</v>
      </c>
    </row>
    <row r="2071" spans="1:11">
      <c r="A2071" s="147">
        <f>100000+B2071*ID규칙_보상_그룹_단위+C2071*ID규칙_요일_단위+COUNTIFS($B$4:B2071,B2071,$C$4:C2071,C2071)</f>
        <v>107761</v>
      </c>
      <c r="B2071" s="65">
        <v>77</v>
      </c>
      <c r="C2071" s="147">
        <v>6</v>
      </c>
      <c r="D2071" s="147">
        <v>115221</v>
      </c>
      <c r="E2071" s="147">
        <f>COUNTIF($B$4:B2071,B2071)</f>
        <v>8</v>
      </c>
      <c r="F2071" s="147">
        <v>4</v>
      </c>
      <c r="G2071" s="147">
        <v>304</v>
      </c>
      <c r="H2071" s="147">
        <v>833</v>
      </c>
      <c r="I2071" s="59" t="str">
        <f>IFERROR(VLOOKUP(D2071,ITEM!A:B,2,0)&amp;" X"&amp;F2071,"아이템값 없음")</f>
        <v>흑운철 한 알 X4</v>
      </c>
      <c r="J2071" s="5" t="s">
        <v>761</v>
      </c>
      <c r="K2071" s="147" t="s">
        <v>745</v>
      </c>
    </row>
    <row r="2072" spans="1:11">
      <c r="A2072" s="147">
        <f>100000+B2072*ID규칙_보상_그룹_단위+C2072*ID규칙_요일_단위+COUNTIFS($B$4:B2072,B2072,$C$4:C2072,C2072)</f>
        <v>107762</v>
      </c>
      <c r="B2072" s="65">
        <v>77</v>
      </c>
      <c r="C2072" s="147">
        <v>6</v>
      </c>
      <c r="D2072" s="147">
        <v>115322</v>
      </c>
      <c r="E2072" s="147">
        <f>COUNTIF($B$4:B2072,B2072)</f>
        <v>9</v>
      </c>
      <c r="F2072" s="147">
        <v>4</v>
      </c>
      <c r="G2072" s="147">
        <v>304</v>
      </c>
      <c r="H2072" s="147">
        <v>833</v>
      </c>
      <c r="I2072" s="59" t="str">
        <f>IFERROR(VLOOKUP(D2072,ITEM!A:B,2,0)&amp;" X"&amp;F2072,"아이템값 없음")</f>
        <v>흑운철 조각 X4</v>
      </c>
      <c r="J2072" s="5" t="s">
        <v>761</v>
      </c>
      <c r="K2072" s="147" t="s">
        <v>745</v>
      </c>
    </row>
    <row r="2073" spans="1:11">
      <c r="A2073" s="147">
        <f>100000+B2073*ID규칙_보상_그룹_단위+C2073*ID규칙_요일_단위+COUNTIFS($B$4:B2073,B2073,$C$4:C2073,C2073)</f>
        <v>107763</v>
      </c>
      <c r="B2073" s="65">
        <v>77</v>
      </c>
      <c r="C2073" s="147">
        <v>6</v>
      </c>
      <c r="D2073" s="147">
        <v>115423</v>
      </c>
      <c r="E2073" s="147">
        <f>COUNTIF($B$4:B2073,B2073)</f>
        <v>10</v>
      </c>
      <c r="F2073" s="147">
        <v>4</v>
      </c>
      <c r="G2073" s="147">
        <v>304</v>
      </c>
      <c r="H2073" s="147">
        <v>833</v>
      </c>
      <c r="I2073" s="59" t="str">
        <f>IFERROR(VLOOKUP(D2073,ITEM!A:B,2,0)&amp;" X"&amp;F2073,"아이템값 없음")</f>
        <v>흑운철 일각 X4</v>
      </c>
      <c r="J2073" s="5" t="s">
        <v>761</v>
      </c>
      <c r="K2073" s="147" t="s">
        <v>745</v>
      </c>
    </row>
    <row r="2074" spans="1:11">
      <c r="A2074" s="147">
        <f>100000+B2074*ID규칙_보상_그룹_단위+C2074*ID규칙_요일_단위+COUNTIFS($B$4:B2074,B2074,$C$4:C2074,C2074)</f>
        <v>107764</v>
      </c>
      <c r="B2074" s="65">
        <v>77</v>
      </c>
      <c r="C2074" s="147">
        <v>6</v>
      </c>
      <c r="D2074" s="147">
        <v>115524</v>
      </c>
      <c r="E2074" s="147">
        <f>COUNTIF($B$4:B2074,B2074)</f>
        <v>11</v>
      </c>
      <c r="F2074" s="147">
        <v>4</v>
      </c>
      <c r="G2074" s="147">
        <v>304</v>
      </c>
      <c r="H2074" s="147">
        <v>833</v>
      </c>
      <c r="I2074" s="59" t="str">
        <f>IFERROR(VLOOKUP(D2074,ITEM!A:B,2,0)&amp;" X"&amp;F2074,"아이템값 없음")</f>
        <v>흑운철 덩이 X4</v>
      </c>
      <c r="J2074" s="5" t="s">
        <v>761</v>
      </c>
      <c r="K2074" s="147" t="s">
        <v>745</v>
      </c>
    </row>
    <row r="2075" spans="1:11">
      <c r="A2075" s="147">
        <f>100000+B2075*ID규칙_보상_그룹_단위+C2075*ID규칙_요일_단위+COUNTIFS($B$4:B2075,B2075,$C$4:C2075,C2075)</f>
        <v>107771</v>
      </c>
      <c r="B2075" s="65">
        <v>77</v>
      </c>
      <c r="C2075" s="147">
        <v>7</v>
      </c>
      <c r="D2075" s="147">
        <v>115221</v>
      </c>
      <c r="E2075" s="147">
        <f>COUNTIF($B$4:B2075,B2075)</f>
        <v>12</v>
      </c>
      <c r="F2075" s="147">
        <v>4</v>
      </c>
      <c r="G2075" s="147">
        <v>304</v>
      </c>
      <c r="H2075" s="147">
        <v>833</v>
      </c>
      <c r="I2075" s="59" t="str">
        <f>IFERROR(VLOOKUP(D2075,ITEM!A:B,2,0)&amp;" X"&amp;F2075,"아이템값 없음")</f>
        <v>흑운철 한 알 X4</v>
      </c>
      <c r="J2075" s="5" t="s">
        <v>761</v>
      </c>
      <c r="K2075" s="147" t="s">
        <v>745</v>
      </c>
    </row>
    <row r="2076" spans="1:11">
      <c r="A2076" s="147">
        <f>100000+B2076*ID규칙_보상_그룹_단위+C2076*ID규칙_요일_단위+COUNTIFS($B$4:B2076,B2076,$C$4:C2076,C2076)</f>
        <v>107772</v>
      </c>
      <c r="B2076" s="65">
        <v>77</v>
      </c>
      <c r="C2076" s="147">
        <v>7</v>
      </c>
      <c r="D2076" s="147">
        <v>115322</v>
      </c>
      <c r="E2076" s="147">
        <f>COUNTIF($B$4:B2076,B2076)</f>
        <v>13</v>
      </c>
      <c r="F2076" s="147">
        <v>4</v>
      </c>
      <c r="G2076" s="147">
        <v>304</v>
      </c>
      <c r="H2076" s="147">
        <v>833</v>
      </c>
      <c r="I2076" s="59" t="str">
        <f>IFERROR(VLOOKUP(D2076,ITEM!A:B,2,0)&amp;" X"&amp;F2076,"아이템값 없음")</f>
        <v>흑운철 조각 X4</v>
      </c>
      <c r="J2076" s="5" t="s">
        <v>761</v>
      </c>
      <c r="K2076" s="147" t="s">
        <v>745</v>
      </c>
    </row>
    <row r="2077" spans="1:11">
      <c r="A2077" s="147">
        <f>100000+B2077*ID규칙_보상_그룹_단위+C2077*ID규칙_요일_단위+COUNTIFS($B$4:B2077,B2077,$C$4:C2077,C2077)</f>
        <v>107773</v>
      </c>
      <c r="B2077" s="65">
        <v>77</v>
      </c>
      <c r="C2077" s="147">
        <v>7</v>
      </c>
      <c r="D2077" s="147">
        <v>115423</v>
      </c>
      <c r="E2077" s="147">
        <f>COUNTIF($B$4:B2077,B2077)</f>
        <v>14</v>
      </c>
      <c r="F2077" s="147">
        <v>4</v>
      </c>
      <c r="G2077" s="147">
        <v>304</v>
      </c>
      <c r="H2077" s="147">
        <v>833</v>
      </c>
      <c r="I2077" s="59" t="str">
        <f>IFERROR(VLOOKUP(D2077,ITEM!A:B,2,0)&amp;" X"&amp;F2077,"아이템값 없음")</f>
        <v>흑운철 일각 X4</v>
      </c>
      <c r="J2077" s="5" t="s">
        <v>761</v>
      </c>
      <c r="K2077" s="147" t="s">
        <v>745</v>
      </c>
    </row>
    <row r="2078" spans="1:11">
      <c r="A2078" s="147">
        <f>100000+B2078*ID규칙_보상_그룹_단위+C2078*ID규칙_요일_단위+COUNTIFS($B$4:B2078,B2078,$C$4:C2078,C2078)</f>
        <v>107774</v>
      </c>
      <c r="B2078" s="65">
        <v>77</v>
      </c>
      <c r="C2078" s="147">
        <v>7</v>
      </c>
      <c r="D2078" s="147">
        <v>115524</v>
      </c>
      <c r="E2078" s="147">
        <f>COUNTIF($B$4:B2078,B2078)</f>
        <v>15</v>
      </c>
      <c r="F2078" s="147">
        <v>4</v>
      </c>
      <c r="G2078" s="147">
        <v>304</v>
      </c>
      <c r="H2078" s="147">
        <v>833</v>
      </c>
      <c r="I2078" s="59" t="str">
        <f>IFERROR(VLOOKUP(D2078,ITEM!A:B,2,0)&amp;" X"&amp;F2078,"아이템값 없음")</f>
        <v>흑운철 덩이 X4</v>
      </c>
      <c r="J2078" s="5" t="s">
        <v>761</v>
      </c>
      <c r="K2078" s="147" t="s">
        <v>745</v>
      </c>
    </row>
    <row r="2079" spans="1:11">
      <c r="A2079" s="147">
        <f>100000+B2079*ID규칙_보상_그룹_단위+C2079*ID규칙_요일_단위+COUNTIFS($B$4:B2079,B2079,$C$4:C2079,C2079)</f>
        <v>107801</v>
      </c>
      <c r="B2079" s="65">
        <v>78</v>
      </c>
      <c r="C2079" s="147">
        <v>0</v>
      </c>
      <c r="D2079" s="147">
        <v>103301</v>
      </c>
      <c r="E2079" s="147">
        <f>COUNTIF($B$4:B2079,B2079)</f>
        <v>1</v>
      </c>
      <c r="F2079" s="147">
        <v>100</v>
      </c>
      <c r="G2079" s="147">
        <v>305</v>
      </c>
      <c r="H2079" s="147">
        <v>10000</v>
      </c>
      <c r="I2079" s="59" t="str">
        <f>IFERROR(VLOOKUP(D2079,ITEM!A:B,2,0)&amp;" X"&amp;F2079,"아이템값 없음")</f>
        <v>모라 X100</v>
      </c>
      <c r="J2079" s="5" t="s">
        <v>766</v>
      </c>
      <c r="K2079" s="147" t="s">
        <v>745</v>
      </c>
    </row>
    <row r="2080" spans="1:11">
      <c r="A2080" s="147">
        <f>100000+B2080*ID규칙_보상_그룹_단위+C2080*ID규칙_요일_단위+COUNTIFS($B$4:B2080,B2080,$C$4:C2080,C2080)</f>
        <v>107802</v>
      </c>
      <c r="B2080" s="65">
        <v>78</v>
      </c>
      <c r="C2080" s="147">
        <v>0</v>
      </c>
      <c r="D2080" s="147">
        <v>102301</v>
      </c>
      <c r="E2080" s="147">
        <f>COUNTIF($B$4:B2080,B2080)</f>
        <v>2</v>
      </c>
      <c r="F2080" s="147">
        <v>1125</v>
      </c>
      <c r="G2080" s="147">
        <v>306</v>
      </c>
      <c r="H2080" s="147">
        <v>10000</v>
      </c>
      <c r="I2080" s="59" t="str">
        <f>IFERROR(VLOOKUP(D2080,ITEM!A:B,2,0)&amp;" X"&amp;F2080,"아이템값 없음")</f>
        <v>모험 경력 X1125</v>
      </c>
      <c r="J2080" s="5" t="s">
        <v>766</v>
      </c>
      <c r="K2080" s="147" t="s">
        <v>745</v>
      </c>
    </row>
    <row r="2081" spans="1:11">
      <c r="A2081" s="147">
        <f>100000+B2081*ID규칙_보상_그룹_단위+C2081*ID규칙_요일_단위+COUNTIFS($B$4:B2081,B2081,$C$4:C2081,C2081)</f>
        <v>107803</v>
      </c>
      <c r="B2081" s="65">
        <v>78</v>
      </c>
      <c r="C2081" s="147">
        <v>0</v>
      </c>
      <c r="D2081" s="147">
        <v>105301</v>
      </c>
      <c r="E2081" s="147">
        <f>COUNTIF($B$4:B2081,B2081)</f>
        <v>3</v>
      </c>
      <c r="F2081" s="147">
        <v>10</v>
      </c>
      <c r="G2081" s="147">
        <v>307</v>
      </c>
      <c r="H2081" s="147">
        <v>10000</v>
      </c>
      <c r="I2081" s="59" t="str">
        <f>IFERROR(VLOOKUP(D2081,ITEM!A:B,2,0)&amp;" X"&amp;F2081,"아이템값 없음")</f>
        <v>호감도 경험치 X10</v>
      </c>
      <c r="J2081" s="5" t="s">
        <v>766</v>
      </c>
      <c r="K2081" s="147" t="s">
        <v>745</v>
      </c>
    </row>
    <row r="2082" spans="1:11">
      <c r="A2082" s="147">
        <f>100000+B2082*ID규칙_보상_그룹_단위+C2082*ID규칙_요일_단위+COUNTIFS($B$4:B2082,B2082,$C$4:C2082,C2082)</f>
        <v>107811</v>
      </c>
      <c r="B2082" s="65">
        <v>78</v>
      </c>
      <c r="C2082" s="147">
        <v>1</v>
      </c>
      <c r="D2082" s="147">
        <v>115225</v>
      </c>
      <c r="E2082" s="147">
        <f>COUNTIF($B$4:B2082,B2082)</f>
        <v>4</v>
      </c>
      <c r="F2082" s="147">
        <v>1</v>
      </c>
      <c r="G2082" s="147">
        <v>308</v>
      </c>
      <c r="H2082" s="147">
        <v>3334</v>
      </c>
      <c r="I2082" s="59" t="str">
        <f>IFERROR(VLOOKUP(D2082,ITEM!A:B,2,0)&amp;" X"&amp;F2082,"아이템값 없음")</f>
        <v>먼바다의 산호 가지 X1</v>
      </c>
      <c r="J2082" s="5" t="s">
        <v>766</v>
      </c>
      <c r="K2082" s="147" t="s">
        <v>745</v>
      </c>
    </row>
    <row r="2083" spans="1:11">
      <c r="A2083" s="147">
        <f>100000+B2083*ID규칙_보상_그룹_단위+C2083*ID규칙_요일_단위+COUNTIFS($B$4:B2083,B2083,$C$4:C2083,C2083)</f>
        <v>107841</v>
      </c>
      <c r="B2083" s="65">
        <v>78</v>
      </c>
      <c r="C2083" s="147">
        <v>4</v>
      </c>
      <c r="D2083" s="147">
        <v>115225</v>
      </c>
      <c r="E2083" s="147">
        <f>COUNTIF($B$4:B2083,B2083)</f>
        <v>5</v>
      </c>
      <c r="F2083" s="147">
        <v>1</v>
      </c>
      <c r="G2083" s="147">
        <v>308</v>
      </c>
      <c r="H2083" s="147">
        <v>3333</v>
      </c>
      <c r="I2083" s="59" t="str">
        <f>IFERROR(VLOOKUP(D2083,ITEM!A:B,2,0)&amp;" X"&amp;F2083,"아이템값 없음")</f>
        <v>먼바다의 산호 가지 X1</v>
      </c>
      <c r="J2083" s="5" t="s">
        <v>766</v>
      </c>
      <c r="K2083" s="147" t="s">
        <v>745</v>
      </c>
    </row>
    <row r="2084" spans="1:11">
      <c r="A2084" s="147">
        <f>100000+B2084*ID규칙_보상_그룹_단위+C2084*ID규칙_요일_단위+COUNTIFS($B$4:B2084,B2084,$C$4:C2084,C2084)</f>
        <v>107871</v>
      </c>
      <c r="B2084" s="65">
        <v>78</v>
      </c>
      <c r="C2084" s="147">
        <v>7</v>
      </c>
      <c r="D2084" s="147">
        <v>115225</v>
      </c>
      <c r="E2084" s="147">
        <f>COUNTIF($B$4:B2084,B2084)</f>
        <v>6</v>
      </c>
      <c r="F2084" s="147">
        <v>1</v>
      </c>
      <c r="G2084" s="147">
        <v>308</v>
      </c>
      <c r="H2084" s="147">
        <v>3333</v>
      </c>
      <c r="I2084" s="59" t="str">
        <f>IFERROR(VLOOKUP(D2084,ITEM!A:B,2,0)&amp;" X"&amp;F2084,"아이템값 없음")</f>
        <v>먼바다의 산호 가지 X1</v>
      </c>
      <c r="J2084" s="5" t="s">
        <v>766</v>
      </c>
      <c r="K2084" s="147" t="s">
        <v>745</v>
      </c>
    </row>
    <row r="2085" spans="1:11">
      <c r="A2085" s="147">
        <f>100000+B2085*ID규칙_보상_그룹_단위+C2085*ID규칙_요일_단위+COUNTIFS($B$4:B2085,B2085,$C$4:C2085,C2085)</f>
        <v>107901</v>
      </c>
      <c r="B2085" s="65">
        <v>79</v>
      </c>
      <c r="C2085" s="147">
        <v>0</v>
      </c>
      <c r="D2085" s="147">
        <v>103301</v>
      </c>
      <c r="E2085" s="147">
        <f>COUNTIF($B$4:B2085,B2085)</f>
        <v>1</v>
      </c>
      <c r="F2085" s="147">
        <v>100</v>
      </c>
      <c r="G2085" s="147">
        <v>309</v>
      </c>
      <c r="H2085" s="147">
        <v>10000</v>
      </c>
      <c r="I2085" s="59" t="str">
        <f>IFERROR(VLOOKUP(D2085,ITEM!A:B,2,0)&amp;" X"&amp;F2085,"아이템값 없음")</f>
        <v>모라 X100</v>
      </c>
      <c r="J2085" s="5" t="s">
        <v>767</v>
      </c>
      <c r="K2085" s="147" t="s">
        <v>745</v>
      </c>
    </row>
    <row r="2086" spans="1:11">
      <c r="A2086" s="147">
        <f>100000+B2086*ID규칙_보상_그룹_단위+C2086*ID규칙_요일_단위+COUNTIFS($B$4:B2086,B2086,$C$4:C2086,C2086)</f>
        <v>107902</v>
      </c>
      <c r="B2086" s="65">
        <v>79</v>
      </c>
      <c r="C2086" s="147">
        <v>0</v>
      </c>
      <c r="D2086" s="147">
        <v>102301</v>
      </c>
      <c r="E2086" s="147">
        <f>COUNTIF($B$4:B2086,B2086)</f>
        <v>2</v>
      </c>
      <c r="F2086" s="147">
        <v>1550</v>
      </c>
      <c r="G2086" s="147">
        <v>310</v>
      </c>
      <c r="H2086" s="147">
        <v>10000</v>
      </c>
      <c r="I2086" s="59" t="str">
        <f>IFERROR(VLOOKUP(D2086,ITEM!A:B,2,0)&amp;" X"&amp;F2086,"아이템값 없음")</f>
        <v>모험 경력 X1550</v>
      </c>
      <c r="J2086" s="5" t="s">
        <v>767</v>
      </c>
      <c r="K2086" s="147" t="s">
        <v>745</v>
      </c>
    </row>
    <row r="2087" spans="1:11">
      <c r="A2087" s="147">
        <f>100000+B2087*ID규칙_보상_그룹_단위+C2087*ID규칙_요일_단위+COUNTIFS($B$4:B2087,B2087,$C$4:C2087,C2087)</f>
        <v>107903</v>
      </c>
      <c r="B2087" s="65">
        <v>79</v>
      </c>
      <c r="C2087" s="147">
        <v>0</v>
      </c>
      <c r="D2087" s="147">
        <v>105301</v>
      </c>
      <c r="E2087" s="147">
        <f>COUNTIF($B$4:B2087,B2087)</f>
        <v>3</v>
      </c>
      <c r="F2087" s="147">
        <v>15</v>
      </c>
      <c r="G2087" s="147">
        <v>311</v>
      </c>
      <c r="H2087" s="147">
        <v>10000</v>
      </c>
      <c r="I2087" s="59" t="str">
        <f>IFERROR(VLOOKUP(D2087,ITEM!A:B,2,0)&amp;" X"&amp;F2087,"아이템값 없음")</f>
        <v>호감도 경험치 X15</v>
      </c>
      <c r="J2087" s="5" t="s">
        <v>767</v>
      </c>
      <c r="K2087" s="147" t="s">
        <v>745</v>
      </c>
    </row>
    <row r="2088" spans="1:11">
      <c r="A2088" s="147">
        <f>100000+B2088*ID규칙_보상_그룹_단위+C2088*ID규칙_요일_단위+COUNTIFS($B$4:B2088,B2088,$C$4:C2088,C2088)</f>
        <v>107911</v>
      </c>
      <c r="B2088" s="65">
        <v>79</v>
      </c>
      <c r="C2088" s="147">
        <v>1</v>
      </c>
      <c r="D2088" s="147">
        <v>115225</v>
      </c>
      <c r="E2088" s="147">
        <f>COUNTIF($B$4:B2088,B2088)</f>
        <v>4</v>
      </c>
      <c r="F2088" s="147">
        <v>2</v>
      </c>
      <c r="G2088" s="147">
        <v>312</v>
      </c>
      <c r="H2088" s="147">
        <v>1667</v>
      </c>
      <c r="I2088" s="59" t="str">
        <f>IFERROR(VLOOKUP(D2088,ITEM!A:B,2,0)&amp;" X"&amp;F2088,"아이템값 없음")</f>
        <v>먼바다의 산호 가지 X2</v>
      </c>
      <c r="J2088" s="5" t="s">
        <v>767</v>
      </c>
      <c r="K2088" s="147" t="s">
        <v>745</v>
      </c>
    </row>
    <row r="2089" spans="1:11">
      <c r="A2089" s="147">
        <f>100000+B2089*ID규칙_보상_그룹_단위+C2089*ID규칙_요일_단위+COUNTIFS($B$4:B2089,B2089,$C$4:C2089,C2089)</f>
        <v>107912</v>
      </c>
      <c r="B2089" s="65">
        <v>79</v>
      </c>
      <c r="C2089" s="147">
        <v>1</v>
      </c>
      <c r="D2089" s="147">
        <v>115326</v>
      </c>
      <c r="E2089" s="147">
        <f>COUNTIF($B$4:B2089,B2089)</f>
        <v>5</v>
      </c>
      <c r="F2089" s="147">
        <v>2</v>
      </c>
      <c r="G2089" s="147">
        <v>312</v>
      </c>
      <c r="H2089" s="147">
        <v>1667</v>
      </c>
      <c r="I2089" s="59" t="str">
        <f>IFERROR(VLOOKUP(D2089,ITEM!A:B,2,0)&amp;" X"&amp;F2089,"아이템값 없음")</f>
        <v>먼바다의 옥빛 가지 X2</v>
      </c>
      <c r="J2089" s="5" t="s">
        <v>767</v>
      </c>
      <c r="K2089" s="147" t="s">
        <v>745</v>
      </c>
    </row>
    <row r="2090" spans="1:11">
      <c r="A2090" s="147">
        <f>100000+B2090*ID규칙_보상_그룹_단위+C2090*ID규칙_요일_단위+COUNTIFS($B$4:B2090,B2090,$C$4:C2090,C2090)</f>
        <v>107941</v>
      </c>
      <c r="B2090" s="65">
        <v>79</v>
      </c>
      <c r="C2090" s="147">
        <v>4</v>
      </c>
      <c r="D2090" s="147">
        <v>115225</v>
      </c>
      <c r="E2090" s="147">
        <f>COUNTIF($B$4:B2090,B2090)</f>
        <v>6</v>
      </c>
      <c r="F2090" s="147">
        <v>2</v>
      </c>
      <c r="G2090" s="147">
        <v>312</v>
      </c>
      <c r="H2090" s="147">
        <v>1667</v>
      </c>
      <c r="I2090" s="59" t="str">
        <f>IFERROR(VLOOKUP(D2090,ITEM!A:B,2,0)&amp;" X"&amp;F2090,"아이템값 없음")</f>
        <v>먼바다의 산호 가지 X2</v>
      </c>
      <c r="J2090" s="5" t="s">
        <v>767</v>
      </c>
      <c r="K2090" s="147" t="s">
        <v>745</v>
      </c>
    </row>
    <row r="2091" spans="1:11">
      <c r="A2091" s="147">
        <f>100000+B2091*ID규칙_보상_그룹_단위+C2091*ID규칙_요일_단위+COUNTIFS($B$4:B2091,B2091,$C$4:C2091,C2091)</f>
        <v>107942</v>
      </c>
      <c r="B2091" s="65">
        <v>79</v>
      </c>
      <c r="C2091" s="147">
        <v>4</v>
      </c>
      <c r="D2091" s="147">
        <v>115326</v>
      </c>
      <c r="E2091" s="147">
        <f>COUNTIF($B$4:B2091,B2091)</f>
        <v>7</v>
      </c>
      <c r="F2091" s="147">
        <v>2</v>
      </c>
      <c r="G2091" s="147">
        <v>312</v>
      </c>
      <c r="H2091" s="147">
        <v>1667</v>
      </c>
      <c r="I2091" s="59" t="str">
        <f>IFERROR(VLOOKUP(D2091,ITEM!A:B,2,0)&amp;" X"&amp;F2091,"아이템값 없음")</f>
        <v>먼바다의 옥빛 가지 X2</v>
      </c>
      <c r="J2091" s="5" t="s">
        <v>767</v>
      </c>
      <c r="K2091" s="147" t="s">
        <v>745</v>
      </c>
    </row>
    <row r="2092" spans="1:11">
      <c r="A2092" s="147">
        <f>100000+B2092*ID규칙_보상_그룹_단위+C2092*ID규칙_요일_단위+COUNTIFS($B$4:B2092,B2092,$C$4:C2092,C2092)</f>
        <v>107971</v>
      </c>
      <c r="B2092" s="65">
        <v>79</v>
      </c>
      <c r="C2092" s="147">
        <v>7</v>
      </c>
      <c r="D2092" s="147">
        <v>115225</v>
      </c>
      <c r="E2092" s="147">
        <f>COUNTIF($B$4:B2092,B2092)</f>
        <v>8</v>
      </c>
      <c r="F2092" s="147">
        <v>2</v>
      </c>
      <c r="G2092" s="147">
        <v>312</v>
      </c>
      <c r="H2092" s="147">
        <v>1666</v>
      </c>
      <c r="I2092" s="59" t="str">
        <f>IFERROR(VLOOKUP(D2092,ITEM!A:B,2,0)&amp;" X"&amp;F2092,"아이템값 없음")</f>
        <v>먼바다의 산호 가지 X2</v>
      </c>
      <c r="J2092" s="5" t="s">
        <v>767</v>
      </c>
      <c r="K2092" s="147" t="s">
        <v>745</v>
      </c>
    </row>
    <row r="2093" spans="1:11">
      <c r="A2093" s="147">
        <f>100000+B2093*ID규칙_보상_그룹_단위+C2093*ID규칙_요일_단위+COUNTIFS($B$4:B2093,B2093,$C$4:C2093,C2093)</f>
        <v>107972</v>
      </c>
      <c r="B2093" s="65">
        <v>79</v>
      </c>
      <c r="C2093" s="147">
        <v>7</v>
      </c>
      <c r="D2093" s="147">
        <v>115326</v>
      </c>
      <c r="E2093" s="147">
        <f>COUNTIF($B$4:B2093,B2093)</f>
        <v>9</v>
      </c>
      <c r="F2093" s="147">
        <v>2</v>
      </c>
      <c r="G2093" s="147">
        <v>312</v>
      </c>
      <c r="H2093" s="147">
        <v>1666</v>
      </c>
      <c r="I2093" s="59" t="str">
        <f>IFERROR(VLOOKUP(D2093,ITEM!A:B,2,0)&amp;" X"&amp;F2093,"아이템값 없음")</f>
        <v>먼바다의 옥빛 가지 X2</v>
      </c>
      <c r="J2093" s="5" t="s">
        <v>767</v>
      </c>
      <c r="K2093" s="147" t="s">
        <v>745</v>
      </c>
    </row>
    <row r="2094" spans="1:11">
      <c r="A2094" s="147">
        <f>100000+B2094*ID규칙_보상_그룹_단위+C2094*ID규칙_요일_단위+COUNTIFS($B$4:B2094,B2094,$C$4:C2094,C2094)</f>
        <v>108001</v>
      </c>
      <c r="B2094" s="65">
        <v>80</v>
      </c>
      <c r="C2094" s="147">
        <v>0</v>
      </c>
      <c r="D2094" s="147">
        <v>103301</v>
      </c>
      <c r="E2094" s="147">
        <f>COUNTIF($B$4:B2094,B2094)</f>
        <v>1</v>
      </c>
      <c r="F2094" s="147">
        <v>100</v>
      </c>
      <c r="G2094" s="147">
        <v>313</v>
      </c>
      <c r="H2094" s="147">
        <v>10000</v>
      </c>
      <c r="I2094" s="59" t="str">
        <f>IFERROR(VLOOKUP(D2094,ITEM!A:B,2,0)&amp;" X"&amp;F2094,"아이템값 없음")</f>
        <v>모라 X100</v>
      </c>
      <c r="J2094" s="5" t="s">
        <v>768</v>
      </c>
      <c r="K2094" s="147" t="s">
        <v>745</v>
      </c>
    </row>
    <row r="2095" spans="1:11">
      <c r="A2095" s="147">
        <f>100000+B2095*ID규칙_보상_그룹_단위+C2095*ID규칙_요일_단위+COUNTIFS($B$4:B2095,B2095,$C$4:C2095,C2095)</f>
        <v>108002</v>
      </c>
      <c r="B2095" s="65">
        <v>80</v>
      </c>
      <c r="C2095" s="147">
        <v>0</v>
      </c>
      <c r="D2095" s="147">
        <v>102301</v>
      </c>
      <c r="E2095" s="147">
        <f>COUNTIF($B$4:B2095,B2095)</f>
        <v>2</v>
      </c>
      <c r="F2095" s="147">
        <v>1850</v>
      </c>
      <c r="G2095" s="147">
        <v>314</v>
      </c>
      <c r="H2095" s="147">
        <v>10000</v>
      </c>
      <c r="I2095" s="59" t="str">
        <f>IFERROR(VLOOKUP(D2095,ITEM!A:B,2,0)&amp;" X"&amp;F2095,"아이템값 없음")</f>
        <v>모험 경력 X1850</v>
      </c>
      <c r="J2095" s="5" t="s">
        <v>768</v>
      </c>
      <c r="K2095" s="147" t="s">
        <v>745</v>
      </c>
    </row>
    <row r="2096" spans="1:11">
      <c r="A2096" s="147">
        <f>100000+B2096*ID규칙_보상_그룹_단위+C2096*ID규칙_요일_단위+COUNTIFS($B$4:B2096,B2096,$C$4:C2096,C2096)</f>
        <v>108003</v>
      </c>
      <c r="B2096" s="65">
        <v>80</v>
      </c>
      <c r="C2096" s="147">
        <v>0</v>
      </c>
      <c r="D2096" s="147">
        <v>105301</v>
      </c>
      <c r="E2096" s="147">
        <f>COUNTIF($B$4:B2096,B2096)</f>
        <v>3</v>
      </c>
      <c r="F2096" s="147">
        <v>15</v>
      </c>
      <c r="G2096" s="147">
        <v>315</v>
      </c>
      <c r="H2096" s="147">
        <v>10000</v>
      </c>
      <c r="I2096" s="59" t="str">
        <f>IFERROR(VLOOKUP(D2096,ITEM!A:B,2,0)&amp;" X"&amp;F2096,"아이템값 없음")</f>
        <v>호감도 경험치 X15</v>
      </c>
      <c r="J2096" s="5" t="s">
        <v>768</v>
      </c>
      <c r="K2096" s="147" t="s">
        <v>745</v>
      </c>
    </row>
    <row r="2097" spans="1:11">
      <c r="A2097" s="147">
        <f>100000+B2097*ID규칙_보상_그룹_단위+C2097*ID규칙_요일_단위+COUNTIFS($B$4:B2097,B2097,$C$4:C2097,C2097)</f>
        <v>108011</v>
      </c>
      <c r="B2097" s="65">
        <v>80</v>
      </c>
      <c r="C2097" s="147">
        <v>1</v>
      </c>
      <c r="D2097" s="147">
        <v>115225</v>
      </c>
      <c r="E2097" s="147">
        <f>COUNTIF($B$4:B2097,B2097)</f>
        <v>4</v>
      </c>
      <c r="F2097" s="147">
        <v>3</v>
      </c>
      <c r="G2097" s="147">
        <v>316</v>
      </c>
      <c r="H2097" s="147">
        <v>1112</v>
      </c>
      <c r="I2097" s="59" t="str">
        <f>IFERROR(VLOOKUP(D2097,ITEM!A:B,2,0)&amp;" X"&amp;F2097,"아이템값 없음")</f>
        <v>먼바다의 산호 가지 X3</v>
      </c>
      <c r="J2097" s="5" t="s">
        <v>768</v>
      </c>
      <c r="K2097" s="147" t="s">
        <v>745</v>
      </c>
    </row>
    <row r="2098" spans="1:11">
      <c r="A2098" s="147">
        <f>100000+B2098*ID규칙_보상_그룹_단위+C2098*ID규칙_요일_단위+COUNTIFS($B$4:B2098,B2098,$C$4:C2098,C2098)</f>
        <v>108012</v>
      </c>
      <c r="B2098" s="65">
        <v>80</v>
      </c>
      <c r="C2098" s="147">
        <v>1</v>
      </c>
      <c r="D2098" s="147">
        <v>115326</v>
      </c>
      <c r="E2098" s="147">
        <f>COUNTIF($B$4:B2098,B2098)</f>
        <v>5</v>
      </c>
      <c r="F2098" s="147">
        <v>3</v>
      </c>
      <c r="G2098" s="147">
        <v>316</v>
      </c>
      <c r="H2098" s="147">
        <v>1111</v>
      </c>
      <c r="I2098" s="59" t="str">
        <f>IFERROR(VLOOKUP(D2098,ITEM!A:B,2,0)&amp;" X"&amp;F2098,"아이템값 없음")</f>
        <v>먼바다의 옥빛 가지 X3</v>
      </c>
      <c r="J2098" s="5" t="s">
        <v>768</v>
      </c>
      <c r="K2098" s="147" t="s">
        <v>745</v>
      </c>
    </row>
    <row r="2099" spans="1:11">
      <c r="A2099" s="147">
        <f>100000+B2099*ID규칙_보상_그룹_단위+C2099*ID규칙_요일_단위+COUNTIFS($B$4:B2099,B2099,$C$4:C2099,C2099)</f>
        <v>108013</v>
      </c>
      <c r="B2099" s="65">
        <v>80</v>
      </c>
      <c r="C2099" s="147">
        <v>1</v>
      </c>
      <c r="D2099" s="147">
        <v>115427</v>
      </c>
      <c r="E2099" s="147">
        <f>COUNTIF($B$4:B2099,B2099)</f>
        <v>6</v>
      </c>
      <c r="F2099" s="147">
        <v>3</v>
      </c>
      <c r="G2099" s="147">
        <v>316</v>
      </c>
      <c r="H2099" s="147">
        <v>1111</v>
      </c>
      <c r="I2099" s="59" t="str">
        <f>IFERROR(VLOOKUP(D2099,ITEM!A:B,2,0)&amp;" X"&amp;F2099,"아이템값 없음")</f>
        <v>먼바다의 마노 가지 X3</v>
      </c>
      <c r="J2099" s="5" t="s">
        <v>768</v>
      </c>
      <c r="K2099" s="147" t="s">
        <v>745</v>
      </c>
    </row>
    <row r="2100" spans="1:11">
      <c r="A2100" s="147">
        <f>100000+B2100*ID규칙_보상_그룹_단위+C2100*ID규칙_요일_단위+COUNTIFS($B$4:B2100,B2100,$C$4:C2100,C2100)</f>
        <v>108041</v>
      </c>
      <c r="B2100" s="65">
        <v>80</v>
      </c>
      <c r="C2100" s="147">
        <v>4</v>
      </c>
      <c r="D2100" s="147">
        <v>115225</v>
      </c>
      <c r="E2100" s="147">
        <f>COUNTIF($B$4:B2100,B2100)</f>
        <v>7</v>
      </c>
      <c r="F2100" s="147">
        <v>3</v>
      </c>
      <c r="G2100" s="147">
        <v>316</v>
      </c>
      <c r="H2100" s="147">
        <v>1111</v>
      </c>
      <c r="I2100" s="59" t="str">
        <f>IFERROR(VLOOKUP(D2100,ITEM!A:B,2,0)&amp;" X"&amp;F2100,"아이템값 없음")</f>
        <v>먼바다의 산호 가지 X3</v>
      </c>
      <c r="J2100" s="5" t="s">
        <v>768</v>
      </c>
      <c r="K2100" s="147" t="s">
        <v>745</v>
      </c>
    </row>
    <row r="2101" spans="1:11">
      <c r="A2101" s="147">
        <f>100000+B2101*ID규칙_보상_그룹_단위+C2101*ID규칙_요일_단위+COUNTIFS($B$4:B2101,B2101,$C$4:C2101,C2101)</f>
        <v>108042</v>
      </c>
      <c r="B2101" s="65">
        <v>80</v>
      </c>
      <c r="C2101" s="147">
        <v>4</v>
      </c>
      <c r="D2101" s="147">
        <v>115326</v>
      </c>
      <c r="E2101" s="147">
        <f>COUNTIF($B$4:B2101,B2101)</f>
        <v>8</v>
      </c>
      <c r="F2101" s="147">
        <v>3</v>
      </c>
      <c r="G2101" s="147">
        <v>316</v>
      </c>
      <c r="H2101" s="147">
        <v>1111</v>
      </c>
      <c r="I2101" s="59" t="str">
        <f>IFERROR(VLOOKUP(D2101,ITEM!A:B,2,0)&amp;" X"&amp;F2101,"아이템값 없음")</f>
        <v>먼바다의 옥빛 가지 X3</v>
      </c>
      <c r="J2101" s="5" t="s">
        <v>768</v>
      </c>
      <c r="K2101" s="147" t="s">
        <v>745</v>
      </c>
    </row>
    <row r="2102" spans="1:11">
      <c r="A2102" s="147">
        <f>100000+B2102*ID규칙_보상_그룹_단위+C2102*ID규칙_요일_단위+COUNTIFS($B$4:B2102,B2102,$C$4:C2102,C2102)</f>
        <v>108043</v>
      </c>
      <c r="B2102" s="65">
        <v>80</v>
      </c>
      <c r="C2102" s="147">
        <v>4</v>
      </c>
      <c r="D2102" s="147">
        <v>115427</v>
      </c>
      <c r="E2102" s="147">
        <f>COUNTIF($B$4:B2102,B2102)</f>
        <v>9</v>
      </c>
      <c r="F2102" s="147">
        <v>3</v>
      </c>
      <c r="G2102" s="147">
        <v>316</v>
      </c>
      <c r="H2102" s="147">
        <v>1111</v>
      </c>
      <c r="I2102" s="59" t="str">
        <f>IFERROR(VLOOKUP(D2102,ITEM!A:B,2,0)&amp;" X"&amp;F2102,"아이템값 없음")</f>
        <v>먼바다의 마노 가지 X3</v>
      </c>
      <c r="J2102" s="5" t="s">
        <v>768</v>
      </c>
      <c r="K2102" s="147" t="s">
        <v>745</v>
      </c>
    </row>
    <row r="2103" spans="1:11">
      <c r="A2103" s="147">
        <f>100000+B2103*ID규칙_보상_그룹_단위+C2103*ID규칙_요일_단위+COUNTIFS($B$4:B2103,B2103,$C$4:C2103,C2103)</f>
        <v>108071</v>
      </c>
      <c r="B2103" s="65">
        <v>80</v>
      </c>
      <c r="C2103" s="147">
        <v>7</v>
      </c>
      <c r="D2103" s="147">
        <v>115225</v>
      </c>
      <c r="E2103" s="147">
        <f>COUNTIF($B$4:B2103,B2103)</f>
        <v>10</v>
      </c>
      <c r="F2103" s="147">
        <v>3</v>
      </c>
      <c r="G2103" s="147">
        <v>316</v>
      </c>
      <c r="H2103" s="147">
        <v>1111</v>
      </c>
      <c r="I2103" s="59" t="str">
        <f>IFERROR(VLOOKUP(D2103,ITEM!A:B,2,0)&amp;" X"&amp;F2103,"아이템값 없음")</f>
        <v>먼바다의 산호 가지 X3</v>
      </c>
      <c r="J2103" s="5" t="s">
        <v>768</v>
      </c>
      <c r="K2103" s="147" t="s">
        <v>745</v>
      </c>
    </row>
    <row r="2104" spans="1:11">
      <c r="A2104" s="147">
        <f>100000+B2104*ID규칙_보상_그룹_단위+C2104*ID규칙_요일_단위+COUNTIFS($B$4:B2104,B2104,$C$4:C2104,C2104)</f>
        <v>108072</v>
      </c>
      <c r="B2104" s="65">
        <v>80</v>
      </c>
      <c r="C2104" s="147">
        <v>7</v>
      </c>
      <c r="D2104" s="147">
        <v>115326</v>
      </c>
      <c r="E2104" s="147">
        <f>COUNTIF($B$4:B2104,B2104)</f>
        <v>11</v>
      </c>
      <c r="F2104" s="147">
        <v>3</v>
      </c>
      <c r="G2104" s="147">
        <v>316</v>
      </c>
      <c r="H2104" s="147">
        <v>1111</v>
      </c>
      <c r="I2104" s="59" t="str">
        <f>IFERROR(VLOOKUP(D2104,ITEM!A:B,2,0)&amp;" X"&amp;F2104,"아이템값 없음")</f>
        <v>먼바다의 옥빛 가지 X3</v>
      </c>
      <c r="J2104" s="5" t="s">
        <v>768</v>
      </c>
      <c r="K2104" s="147" t="s">
        <v>745</v>
      </c>
    </row>
    <row r="2105" spans="1:11">
      <c r="A2105" s="147">
        <f>100000+B2105*ID규칙_보상_그룹_단위+C2105*ID규칙_요일_단위+COUNTIFS($B$4:B2105,B2105,$C$4:C2105,C2105)</f>
        <v>108073</v>
      </c>
      <c r="B2105" s="65">
        <v>80</v>
      </c>
      <c r="C2105" s="147">
        <v>7</v>
      </c>
      <c r="D2105" s="147">
        <v>115427</v>
      </c>
      <c r="E2105" s="147">
        <f>COUNTIF($B$4:B2105,B2105)</f>
        <v>12</v>
      </c>
      <c r="F2105" s="147">
        <v>3</v>
      </c>
      <c r="G2105" s="147">
        <v>316</v>
      </c>
      <c r="H2105" s="147">
        <v>1111</v>
      </c>
      <c r="I2105" s="59" t="str">
        <f>IFERROR(VLOOKUP(D2105,ITEM!A:B,2,0)&amp;" X"&amp;F2105,"아이템값 없음")</f>
        <v>먼바다의 마노 가지 X3</v>
      </c>
      <c r="J2105" s="5" t="s">
        <v>768</v>
      </c>
      <c r="K2105" s="147" t="s">
        <v>745</v>
      </c>
    </row>
    <row r="2106" spans="1:11">
      <c r="A2106" s="147">
        <f>100000+B2106*ID규칙_보상_그룹_단위+C2106*ID규칙_요일_단위+COUNTIFS($B$4:B2106,B2106,$C$4:C2106,C2106)</f>
        <v>108101</v>
      </c>
      <c r="B2106" s="65">
        <v>81</v>
      </c>
      <c r="C2106" s="147">
        <v>0</v>
      </c>
      <c r="D2106" s="147">
        <v>103301</v>
      </c>
      <c r="E2106" s="147">
        <f>COUNTIF($B$4:B2106,B2106)</f>
        <v>1</v>
      </c>
      <c r="F2106" s="147">
        <v>100</v>
      </c>
      <c r="G2106" s="147">
        <v>317</v>
      </c>
      <c r="H2106" s="147">
        <v>10000</v>
      </c>
      <c r="I2106" s="59" t="str">
        <f>IFERROR(VLOOKUP(D2106,ITEM!A:B,2,0)&amp;" X"&amp;F2106,"아이템값 없음")</f>
        <v>모라 X100</v>
      </c>
      <c r="J2106" s="5" t="s">
        <v>769</v>
      </c>
      <c r="K2106" s="147" t="s">
        <v>745</v>
      </c>
    </row>
    <row r="2107" spans="1:11">
      <c r="A2107" s="147">
        <f>100000+B2107*ID규칙_보상_그룹_단위+C2107*ID규칙_요일_단위+COUNTIFS($B$4:B2107,B2107,$C$4:C2107,C2107)</f>
        <v>108102</v>
      </c>
      <c r="B2107" s="65">
        <v>81</v>
      </c>
      <c r="C2107" s="147">
        <v>0</v>
      </c>
      <c r="D2107" s="147">
        <v>102301</v>
      </c>
      <c r="E2107" s="147">
        <f>COUNTIF($B$4:B2107,B2107)</f>
        <v>2</v>
      </c>
      <c r="F2107" s="147">
        <v>2200</v>
      </c>
      <c r="G2107" s="147">
        <v>318</v>
      </c>
      <c r="H2107" s="147">
        <v>10000</v>
      </c>
      <c r="I2107" s="59" t="str">
        <f>IFERROR(VLOOKUP(D2107,ITEM!A:B,2,0)&amp;" X"&amp;F2107,"아이템값 없음")</f>
        <v>모험 경력 X2200</v>
      </c>
      <c r="J2107" s="5" t="s">
        <v>769</v>
      </c>
      <c r="K2107" s="147" t="s">
        <v>745</v>
      </c>
    </row>
    <row r="2108" spans="1:11">
      <c r="A2108" s="147">
        <f>100000+B2108*ID규칙_보상_그룹_단위+C2108*ID규칙_요일_단위+COUNTIFS($B$4:B2108,B2108,$C$4:C2108,C2108)</f>
        <v>108103</v>
      </c>
      <c r="B2108" s="65">
        <v>81</v>
      </c>
      <c r="C2108" s="147">
        <v>0</v>
      </c>
      <c r="D2108" s="147">
        <v>105301</v>
      </c>
      <c r="E2108" s="147">
        <f>COUNTIF($B$4:B2108,B2108)</f>
        <v>3</v>
      </c>
      <c r="F2108" s="147">
        <v>20</v>
      </c>
      <c r="G2108" s="147">
        <v>319</v>
      </c>
      <c r="H2108" s="147">
        <v>10000</v>
      </c>
      <c r="I2108" s="59" t="str">
        <f>IFERROR(VLOOKUP(D2108,ITEM!A:B,2,0)&amp;" X"&amp;F2108,"아이템값 없음")</f>
        <v>호감도 경험치 X20</v>
      </c>
      <c r="J2108" s="5" t="s">
        <v>769</v>
      </c>
      <c r="K2108" s="147" t="s">
        <v>745</v>
      </c>
    </row>
    <row r="2109" spans="1:11">
      <c r="A2109" s="147">
        <f>100000+B2109*ID규칙_보상_그룹_단위+C2109*ID규칙_요일_단위+COUNTIFS($B$4:B2109,B2109,$C$4:C2109,C2109)</f>
        <v>108111</v>
      </c>
      <c r="B2109" s="65">
        <v>81</v>
      </c>
      <c r="C2109" s="147">
        <v>1</v>
      </c>
      <c r="D2109" s="147">
        <v>115225</v>
      </c>
      <c r="E2109" s="147">
        <f>COUNTIF($B$4:B2109,B2109)</f>
        <v>4</v>
      </c>
      <c r="F2109" s="147">
        <v>4</v>
      </c>
      <c r="G2109" s="147">
        <v>320</v>
      </c>
      <c r="H2109" s="147">
        <v>834</v>
      </c>
      <c r="I2109" s="59" t="str">
        <f>IFERROR(VLOOKUP(D2109,ITEM!A:B,2,0)&amp;" X"&amp;F2109,"아이템값 없음")</f>
        <v>먼바다의 산호 가지 X4</v>
      </c>
      <c r="J2109" s="5" t="s">
        <v>769</v>
      </c>
      <c r="K2109" s="147" t="s">
        <v>745</v>
      </c>
    </row>
    <row r="2110" spans="1:11">
      <c r="A2110" s="147">
        <f>100000+B2110*ID규칙_보상_그룹_단위+C2110*ID규칙_요일_단위+COUNTIFS($B$4:B2110,B2110,$C$4:C2110,C2110)</f>
        <v>108112</v>
      </c>
      <c r="B2110" s="65">
        <v>81</v>
      </c>
      <c r="C2110" s="147">
        <v>1</v>
      </c>
      <c r="D2110" s="147">
        <v>115326</v>
      </c>
      <c r="E2110" s="147">
        <f>COUNTIF($B$4:B2110,B2110)</f>
        <v>5</v>
      </c>
      <c r="F2110" s="147">
        <v>4</v>
      </c>
      <c r="G2110" s="147">
        <v>320</v>
      </c>
      <c r="H2110" s="147">
        <v>834</v>
      </c>
      <c r="I2110" s="59" t="str">
        <f>IFERROR(VLOOKUP(D2110,ITEM!A:B,2,0)&amp;" X"&amp;F2110,"아이템값 없음")</f>
        <v>먼바다의 옥빛 가지 X4</v>
      </c>
      <c r="J2110" s="5" t="s">
        <v>769</v>
      </c>
      <c r="K2110" s="147" t="s">
        <v>745</v>
      </c>
    </row>
    <row r="2111" spans="1:11">
      <c r="A2111" s="147">
        <f>100000+B2111*ID규칙_보상_그룹_단위+C2111*ID규칙_요일_단위+COUNTIFS($B$4:B2111,B2111,$C$4:C2111,C2111)</f>
        <v>108113</v>
      </c>
      <c r="B2111" s="65">
        <v>81</v>
      </c>
      <c r="C2111" s="147">
        <v>1</v>
      </c>
      <c r="D2111" s="147">
        <v>115427</v>
      </c>
      <c r="E2111" s="147">
        <f>COUNTIF($B$4:B2111,B2111)</f>
        <v>6</v>
      </c>
      <c r="F2111" s="147">
        <v>4</v>
      </c>
      <c r="G2111" s="147">
        <v>320</v>
      </c>
      <c r="H2111" s="147">
        <v>834</v>
      </c>
      <c r="I2111" s="59" t="str">
        <f>IFERROR(VLOOKUP(D2111,ITEM!A:B,2,0)&amp;" X"&amp;F2111,"아이템값 없음")</f>
        <v>먼바다의 마노 가지 X4</v>
      </c>
      <c r="J2111" s="5" t="s">
        <v>769</v>
      </c>
      <c r="K2111" s="147" t="s">
        <v>745</v>
      </c>
    </row>
    <row r="2112" spans="1:11">
      <c r="A2112" s="147">
        <f>100000+B2112*ID규칙_보상_그룹_단위+C2112*ID규칙_요일_단위+COUNTIFS($B$4:B2112,B2112,$C$4:C2112,C2112)</f>
        <v>108114</v>
      </c>
      <c r="B2112" s="65">
        <v>81</v>
      </c>
      <c r="C2112" s="147">
        <v>1</v>
      </c>
      <c r="D2112" s="147">
        <v>115528</v>
      </c>
      <c r="E2112" s="147">
        <f>COUNTIF($B$4:B2112,B2112)</f>
        <v>7</v>
      </c>
      <c r="F2112" s="147">
        <v>4</v>
      </c>
      <c r="G2112" s="147">
        <v>320</v>
      </c>
      <c r="H2112" s="147">
        <v>834</v>
      </c>
      <c r="I2112" s="59" t="str">
        <f>IFERROR(VLOOKUP(D2112,ITEM!A:B,2,0)&amp;" X"&amp;F2112,"아이템값 없음")</f>
        <v>먼바다의 금빛 가지 X4</v>
      </c>
      <c r="J2112" s="5" t="s">
        <v>769</v>
      </c>
      <c r="K2112" s="147" t="s">
        <v>745</v>
      </c>
    </row>
    <row r="2113" spans="1:11">
      <c r="A2113" s="147">
        <f>100000+B2113*ID규칙_보상_그룹_단위+C2113*ID규칙_요일_단위+COUNTIFS($B$4:B2113,B2113,$C$4:C2113,C2113)</f>
        <v>108141</v>
      </c>
      <c r="B2113" s="65">
        <v>81</v>
      </c>
      <c r="C2113" s="147">
        <v>4</v>
      </c>
      <c r="D2113" s="147">
        <v>115225</v>
      </c>
      <c r="E2113" s="147">
        <f>COUNTIF($B$4:B2113,B2113)</f>
        <v>8</v>
      </c>
      <c r="F2113" s="147">
        <v>4</v>
      </c>
      <c r="G2113" s="147">
        <v>320</v>
      </c>
      <c r="H2113" s="147">
        <v>833</v>
      </c>
      <c r="I2113" s="59" t="str">
        <f>IFERROR(VLOOKUP(D2113,ITEM!A:B,2,0)&amp;" X"&amp;F2113,"아이템값 없음")</f>
        <v>먼바다의 산호 가지 X4</v>
      </c>
      <c r="J2113" s="5" t="s">
        <v>769</v>
      </c>
      <c r="K2113" s="147" t="s">
        <v>745</v>
      </c>
    </row>
    <row r="2114" spans="1:11">
      <c r="A2114" s="147">
        <f>100000+B2114*ID규칙_보상_그룹_단위+C2114*ID규칙_요일_단위+COUNTIFS($B$4:B2114,B2114,$C$4:C2114,C2114)</f>
        <v>108142</v>
      </c>
      <c r="B2114" s="65">
        <v>81</v>
      </c>
      <c r="C2114" s="147">
        <v>4</v>
      </c>
      <c r="D2114" s="147">
        <v>115326</v>
      </c>
      <c r="E2114" s="147">
        <f>COUNTIF($B$4:B2114,B2114)</f>
        <v>9</v>
      </c>
      <c r="F2114" s="147">
        <v>4</v>
      </c>
      <c r="G2114" s="147">
        <v>320</v>
      </c>
      <c r="H2114" s="147">
        <v>833</v>
      </c>
      <c r="I2114" s="59" t="str">
        <f>IFERROR(VLOOKUP(D2114,ITEM!A:B,2,0)&amp;" X"&amp;F2114,"아이템값 없음")</f>
        <v>먼바다의 옥빛 가지 X4</v>
      </c>
      <c r="J2114" s="5" t="s">
        <v>769</v>
      </c>
      <c r="K2114" s="147" t="s">
        <v>745</v>
      </c>
    </row>
    <row r="2115" spans="1:11">
      <c r="A2115" s="147">
        <f>100000+B2115*ID규칙_보상_그룹_단위+C2115*ID규칙_요일_단위+COUNTIFS($B$4:B2115,B2115,$C$4:C2115,C2115)</f>
        <v>108143</v>
      </c>
      <c r="B2115" s="65">
        <v>81</v>
      </c>
      <c r="C2115" s="147">
        <v>4</v>
      </c>
      <c r="D2115" s="147">
        <v>115427</v>
      </c>
      <c r="E2115" s="147">
        <f>COUNTIF($B$4:B2115,B2115)</f>
        <v>10</v>
      </c>
      <c r="F2115" s="147">
        <v>4</v>
      </c>
      <c r="G2115" s="147">
        <v>320</v>
      </c>
      <c r="H2115" s="147">
        <v>833</v>
      </c>
      <c r="I2115" s="59" t="str">
        <f>IFERROR(VLOOKUP(D2115,ITEM!A:B,2,0)&amp;" X"&amp;F2115,"아이템값 없음")</f>
        <v>먼바다의 마노 가지 X4</v>
      </c>
      <c r="J2115" s="5" t="s">
        <v>769</v>
      </c>
      <c r="K2115" s="147" t="s">
        <v>745</v>
      </c>
    </row>
    <row r="2116" spans="1:11">
      <c r="A2116" s="147">
        <f>100000+B2116*ID규칙_보상_그룹_단위+C2116*ID규칙_요일_단위+COUNTIFS($B$4:B2116,B2116,$C$4:C2116,C2116)</f>
        <v>108144</v>
      </c>
      <c r="B2116" s="65">
        <v>81</v>
      </c>
      <c r="C2116" s="147">
        <v>4</v>
      </c>
      <c r="D2116" s="147">
        <v>115528</v>
      </c>
      <c r="E2116" s="147">
        <f>COUNTIF($B$4:B2116,B2116)</f>
        <v>11</v>
      </c>
      <c r="F2116" s="147">
        <v>4</v>
      </c>
      <c r="G2116" s="147">
        <v>320</v>
      </c>
      <c r="H2116" s="147">
        <v>833</v>
      </c>
      <c r="I2116" s="59" t="str">
        <f>IFERROR(VLOOKUP(D2116,ITEM!A:B,2,0)&amp;" X"&amp;F2116,"아이템값 없음")</f>
        <v>먼바다의 금빛 가지 X4</v>
      </c>
      <c r="J2116" s="5" t="s">
        <v>769</v>
      </c>
      <c r="K2116" s="147" t="s">
        <v>745</v>
      </c>
    </row>
    <row r="2117" spans="1:11">
      <c r="A2117" s="147">
        <f>100000+B2117*ID규칙_보상_그룹_단위+C2117*ID규칙_요일_단위+COUNTIFS($B$4:B2117,B2117,$C$4:C2117,C2117)</f>
        <v>108171</v>
      </c>
      <c r="B2117" s="65">
        <v>81</v>
      </c>
      <c r="C2117" s="147">
        <v>7</v>
      </c>
      <c r="D2117" s="147">
        <v>115225</v>
      </c>
      <c r="E2117" s="147">
        <f>COUNTIF($B$4:B2117,B2117)</f>
        <v>12</v>
      </c>
      <c r="F2117" s="147">
        <v>4</v>
      </c>
      <c r="G2117" s="147">
        <v>320</v>
      </c>
      <c r="H2117" s="147">
        <v>833</v>
      </c>
      <c r="I2117" s="59" t="str">
        <f>IFERROR(VLOOKUP(D2117,ITEM!A:B,2,0)&amp;" X"&amp;F2117,"아이템값 없음")</f>
        <v>먼바다의 산호 가지 X4</v>
      </c>
      <c r="J2117" s="5" t="s">
        <v>769</v>
      </c>
      <c r="K2117" s="147" t="s">
        <v>745</v>
      </c>
    </row>
    <row r="2118" spans="1:11">
      <c r="A2118" s="147">
        <f>100000+B2118*ID규칙_보상_그룹_단위+C2118*ID규칙_요일_단위+COUNTIFS($B$4:B2118,B2118,$C$4:C2118,C2118)</f>
        <v>108172</v>
      </c>
      <c r="B2118" s="65">
        <v>81</v>
      </c>
      <c r="C2118" s="147">
        <v>7</v>
      </c>
      <c r="D2118" s="147">
        <v>115326</v>
      </c>
      <c r="E2118" s="147">
        <f>COUNTIF($B$4:B2118,B2118)</f>
        <v>13</v>
      </c>
      <c r="F2118" s="147">
        <v>4</v>
      </c>
      <c r="G2118" s="147">
        <v>320</v>
      </c>
      <c r="H2118" s="147">
        <v>833</v>
      </c>
      <c r="I2118" s="59" t="str">
        <f>IFERROR(VLOOKUP(D2118,ITEM!A:B,2,0)&amp;" X"&amp;F2118,"아이템값 없음")</f>
        <v>먼바다의 옥빛 가지 X4</v>
      </c>
      <c r="J2118" s="5" t="s">
        <v>769</v>
      </c>
      <c r="K2118" s="147" t="s">
        <v>745</v>
      </c>
    </row>
    <row r="2119" spans="1:11">
      <c r="A2119" s="147">
        <f>100000+B2119*ID규칙_보상_그룹_단위+C2119*ID규칙_요일_단위+COUNTIFS($B$4:B2119,B2119,$C$4:C2119,C2119)</f>
        <v>108173</v>
      </c>
      <c r="B2119" s="65">
        <v>81</v>
      </c>
      <c r="C2119" s="147">
        <v>7</v>
      </c>
      <c r="D2119" s="147">
        <v>115427</v>
      </c>
      <c r="E2119" s="147">
        <f>COUNTIF($B$4:B2119,B2119)</f>
        <v>14</v>
      </c>
      <c r="F2119" s="147">
        <v>4</v>
      </c>
      <c r="G2119" s="147">
        <v>320</v>
      </c>
      <c r="H2119" s="147">
        <v>833</v>
      </c>
      <c r="I2119" s="59" t="str">
        <f>IFERROR(VLOOKUP(D2119,ITEM!A:B,2,0)&amp;" X"&amp;F2119,"아이템값 없음")</f>
        <v>먼바다의 마노 가지 X4</v>
      </c>
      <c r="J2119" s="5" t="s">
        <v>769</v>
      </c>
      <c r="K2119" s="147" t="s">
        <v>745</v>
      </c>
    </row>
    <row r="2120" spans="1:11">
      <c r="A2120" s="147">
        <f>100000+B2120*ID규칙_보상_그룹_단위+C2120*ID규칙_요일_단위+COUNTIFS($B$4:B2120,B2120,$C$4:C2120,C2120)</f>
        <v>108174</v>
      </c>
      <c r="B2120" s="65">
        <v>81</v>
      </c>
      <c r="C2120" s="147">
        <v>7</v>
      </c>
      <c r="D2120" s="147">
        <v>115528</v>
      </c>
      <c r="E2120" s="147">
        <f>COUNTIF($B$4:B2120,B2120)</f>
        <v>15</v>
      </c>
      <c r="F2120" s="147">
        <v>4</v>
      </c>
      <c r="G2120" s="147">
        <v>320</v>
      </c>
      <c r="H2120" s="147">
        <v>833</v>
      </c>
      <c r="I2120" s="59" t="str">
        <f>IFERROR(VLOOKUP(D2120,ITEM!A:B,2,0)&amp;" X"&amp;F2120,"아이템값 없음")</f>
        <v>먼바다의 금빛 가지 X4</v>
      </c>
      <c r="J2120" s="5" t="s">
        <v>769</v>
      </c>
      <c r="K2120" s="147" t="s">
        <v>745</v>
      </c>
    </row>
    <row r="2121" spans="1:11">
      <c r="A2121" s="147">
        <f>100000+B2121*ID규칙_보상_그룹_단위+C2121*ID규칙_요일_단위+COUNTIFS($B$4:B2121,B2121,$C$4:C2121,C2121)</f>
        <v>108201</v>
      </c>
      <c r="B2121" s="65">
        <v>82</v>
      </c>
      <c r="C2121" s="147">
        <v>0</v>
      </c>
      <c r="D2121" s="147">
        <v>103301</v>
      </c>
      <c r="E2121" s="147">
        <f>COUNTIF($B$4:B2121,B2121)</f>
        <v>1</v>
      </c>
      <c r="F2121" s="147">
        <v>100</v>
      </c>
      <c r="G2121" s="147">
        <v>321</v>
      </c>
      <c r="H2121" s="147">
        <v>10000</v>
      </c>
      <c r="I2121" s="59" t="str">
        <f>IFERROR(VLOOKUP(D2121,ITEM!A:B,2,0)&amp;" X"&amp;F2121,"아이템값 없음")</f>
        <v>모라 X100</v>
      </c>
      <c r="J2121" s="5" t="s">
        <v>770</v>
      </c>
      <c r="K2121" s="147" t="s">
        <v>745</v>
      </c>
    </row>
    <row r="2122" spans="1:11">
      <c r="A2122" s="147">
        <f>100000+B2122*ID규칙_보상_그룹_단위+C2122*ID규칙_요일_단위+COUNTIFS($B$4:B2122,B2122,$C$4:C2122,C2122)</f>
        <v>108202</v>
      </c>
      <c r="B2122" s="65">
        <v>82</v>
      </c>
      <c r="C2122" s="147">
        <v>0</v>
      </c>
      <c r="D2122" s="147">
        <v>102301</v>
      </c>
      <c r="E2122" s="147">
        <f>COUNTIF($B$4:B2122,B2122)</f>
        <v>2</v>
      </c>
      <c r="F2122" s="147">
        <v>1125</v>
      </c>
      <c r="G2122" s="147">
        <v>322</v>
      </c>
      <c r="H2122" s="147">
        <v>10000</v>
      </c>
      <c r="I2122" s="59" t="str">
        <f>IFERROR(VLOOKUP(D2122,ITEM!A:B,2,0)&amp;" X"&amp;F2122,"아이템값 없음")</f>
        <v>모험 경력 X1125</v>
      </c>
      <c r="J2122" s="5" t="s">
        <v>770</v>
      </c>
      <c r="K2122" s="147" t="s">
        <v>745</v>
      </c>
    </row>
    <row r="2123" spans="1:11">
      <c r="A2123" s="147">
        <f>100000+B2123*ID규칙_보상_그룹_단위+C2123*ID규칙_요일_단위+COUNTIFS($B$4:B2123,B2123,$C$4:C2123,C2123)</f>
        <v>108203</v>
      </c>
      <c r="B2123" s="65">
        <v>82</v>
      </c>
      <c r="C2123" s="147">
        <v>0</v>
      </c>
      <c r="D2123" s="147">
        <v>105301</v>
      </c>
      <c r="E2123" s="147">
        <f>COUNTIF($B$4:B2123,B2123)</f>
        <v>3</v>
      </c>
      <c r="F2123" s="147">
        <v>10</v>
      </c>
      <c r="G2123" s="147">
        <v>323</v>
      </c>
      <c r="H2123" s="147">
        <v>10000</v>
      </c>
      <c r="I2123" s="59" t="str">
        <f>IFERROR(VLOOKUP(D2123,ITEM!A:B,2,0)&amp;" X"&amp;F2123,"아이템값 없음")</f>
        <v>호감도 경험치 X10</v>
      </c>
      <c r="J2123" s="5" t="s">
        <v>770</v>
      </c>
      <c r="K2123" s="147" t="s">
        <v>745</v>
      </c>
    </row>
    <row r="2124" spans="1:11">
      <c r="A2124" s="147">
        <f>100000+B2124*ID규칙_보상_그룹_단위+C2124*ID규칙_요일_단위+COUNTIFS($B$4:B2124,B2124,$C$4:C2124,C2124)</f>
        <v>108221</v>
      </c>
      <c r="B2124" s="65">
        <v>82</v>
      </c>
      <c r="C2124" s="147">
        <v>2</v>
      </c>
      <c r="D2124" s="147">
        <v>115229</v>
      </c>
      <c r="E2124" s="147">
        <f>COUNTIF($B$4:B2124,B2124)</f>
        <v>4</v>
      </c>
      <c r="F2124" s="147">
        <v>1</v>
      </c>
      <c r="G2124" s="147">
        <v>324</v>
      </c>
      <c r="H2124" s="147">
        <v>3334</v>
      </c>
      <c r="I2124" s="59" t="str">
        <f>IFERROR(VLOOKUP(D2124,ITEM!A:B,2,0)&amp;" X"&amp;F2124,"아이템값 없음")</f>
        <v>나루카미 어령의 은혜 X1</v>
      </c>
      <c r="J2124" s="5" t="s">
        <v>770</v>
      </c>
      <c r="K2124" s="147" t="s">
        <v>745</v>
      </c>
    </row>
    <row r="2125" spans="1:11">
      <c r="A2125" s="147">
        <f>100000+B2125*ID규칙_보상_그룹_단위+C2125*ID규칙_요일_단위+COUNTIFS($B$4:B2125,B2125,$C$4:C2125,C2125)</f>
        <v>108251</v>
      </c>
      <c r="B2125" s="65">
        <v>82</v>
      </c>
      <c r="C2125" s="147">
        <v>5</v>
      </c>
      <c r="D2125" s="147">
        <v>115229</v>
      </c>
      <c r="E2125" s="147">
        <f>COUNTIF($B$4:B2125,B2125)</f>
        <v>5</v>
      </c>
      <c r="F2125" s="147">
        <v>1</v>
      </c>
      <c r="G2125" s="147">
        <v>324</v>
      </c>
      <c r="H2125" s="147">
        <v>3333</v>
      </c>
      <c r="I2125" s="59" t="str">
        <f>IFERROR(VLOOKUP(D2125,ITEM!A:B,2,0)&amp;" X"&amp;F2125,"아이템값 없음")</f>
        <v>나루카미 어령의 은혜 X1</v>
      </c>
      <c r="J2125" s="5" t="s">
        <v>770</v>
      </c>
      <c r="K2125" s="147" t="s">
        <v>745</v>
      </c>
    </row>
    <row r="2126" spans="1:11">
      <c r="A2126" s="147">
        <f>100000+B2126*ID규칙_보상_그룹_단위+C2126*ID규칙_요일_단위+COUNTIFS($B$4:B2126,B2126,$C$4:C2126,C2126)</f>
        <v>108271</v>
      </c>
      <c r="B2126" s="65">
        <v>82</v>
      </c>
      <c r="C2126" s="147">
        <v>7</v>
      </c>
      <c r="D2126" s="147">
        <v>115229</v>
      </c>
      <c r="E2126" s="147">
        <f>COUNTIF($B$4:B2126,B2126)</f>
        <v>6</v>
      </c>
      <c r="F2126" s="147">
        <v>1</v>
      </c>
      <c r="G2126" s="147">
        <v>324</v>
      </c>
      <c r="H2126" s="147">
        <v>3333</v>
      </c>
      <c r="I2126" s="59" t="str">
        <f>IFERROR(VLOOKUP(D2126,ITEM!A:B,2,0)&amp;" X"&amp;F2126,"아이템값 없음")</f>
        <v>나루카미 어령의 은혜 X1</v>
      </c>
      <c r="J2126" s="5" t="s">
        <v>770</v>
      </c>
      <c r="K2126" s="147" t="s">
        <v>745</v>
      </c>
    </row>
    <row r="2127" spans="1:11">
      <c r="A2127" s="147">
        <f>100000+B2127*ID규칙_보상_그룹_단위+C2127*ID규칙_요일_단위+COUNTIFS($B$4:B2127,B2127,$C$4:C2127,C2127)</f>
        <v>108301</v>
      </c>
      <c r="B2127" s="65">
        <v>83</v>
      </c>
      <c r="C2127" s="147">
        <v>0</v>
      </c>
      <c r="D2127" s="147">
        <v>103301</v>
      </c>
      <c r="E2127" s="147">
        <f>COUNTIF($B$4:B2127,B2127)</f>
        <v>1</v>
      </c>
      <c r="F2127" s="147">
        <v>100</v>
      </c>
      <c r="G2127" s="147">
        <v>325</v>
      </c>
      <c r="H2127" s="147">
        <v>10000</v>
      </c>
      <c r="I2127" s="59" t="str">
        <f>IFERROR(VLOOKUP(D2127,ITEM!A:B,2,0)&amp;" X"&amp;F2127,"아이템값 없음")</f>
        <v>모라 X100</v>
      </c>
      <c r="J2127" s="5" t="s">
        <v>771</v>
      </c>
      <c r="K2127" s="147" t="s">
        <v>745</v>
      </c>
    </row>
    <row r="2128" spans="1:11">
      <c r="A2128" s="147">
        <f>100000+B2128*ID규칙_보상_그룹_단위+C2128*ID규칙_요일_단위+COUNTIFS($B$4:B2128,B2128,$C$4:C2128,C2128)</f>
        <v>108302</v>
      </c>
      <c r="B2128" s="65">
        <v>83</v>
      </c>
      <c r="C2128" s="147">
        <v>0</v>
      </c>
      <c r="D2128" s="147">
        <v>102301</v>
      </c>
      <c r="E2128" s="147">
        <f>COUNTIF($B$4:B2128,B2128)</f>
        <v>2</v>
      </c>
      <c r="F2128" s="147">
        <v>1550</v>
      </c>
      <c r="G2128" s="147">
        <v>326</v>
      </c>
      <c r="H2128" s="147">
        <v>10000</v>
      </c>
      <c r="I2128" s="59" t="str">
        <f>IFERROR(VLOOKUP(D2128,ITEM!A:B,2,0)&amp;" X"&amp;F2128,"아이템값 없음")</f>
        <v>모험 경력 X1550</v>
      </c>
      <c r="J2128" s="5" t="s">
        <v>771</v>
      </c>
      <c r="K2128" s="147" t="s">
        <v>745</v>
      </c>
    </row>
    <row r="2129" spans="1:11">
      <c r="A2129" s="147">
        <f>100000+B2129*ID규칙_보상_그룹_단위+C2129*ID규칙_요일_단위+COUNTIFS($B$4:B2129,B2129,$C$4:C2129,C2129)</f>
        <v>108303</v>
      </c>
      <c r="B2129" s="65">
        <v>83</v>
      </c>
      <c r="C2129" s="147">
        <v>0</v>
      </c>
      <c r="D2129" s="147">
        <v>105301</v>
      </c>
      <c r="E2129" s="147">
        <f>COUNTIF($B$4:B2129,B2129)</f>
        <v>3</v>
      </c>
      <c r="F2129" s="147">
        <v>15</v>
      </c>
      <c r="G2129" s="147">
        <v>327</v>
      </c>
      <c r="H2129" s="147">
        <v>10000</v>
      </c>
      <c r="I2129" s="59" t="str">
        <f>IFERROR(VLOOKUP(D2129,ITEM!A:B,2,0)&amp;" X"&amp;F2129,"아이템값 없음")</f>
        <v>호감도 경험치 X15</v>
      </c>
      <c r="J2129" s="5" t="s">
        <v>771</v>
      </c>
      <c r="K2129" s="147" t="s">
        <v>745</v>
      </c>
    </row>
    <row r="2130" spans="1:11">
      <c r="A2130" s="147">
        <f>100000+B2130*ID규칙_보상_그룹_단위+C2130*ID규칙_요일_단위+COUNTIFS($B$4:B2130,B2130,$C$4:C2130,C2130)</f>
        <v>108321</v>
      </c>
      <c r="B2130" s="65">
        <v>83</v>
      </c>
      <c r="C2130" s="147">
        <v>2</v>
      </c>
      <c r="D2130" s="147">
        <v>115229</v>
      </c>
      <c r="E2130" s="147">
        <f>COUNTIF($B$4:B2130,B2130)</f>
        <v>4</v>
      </c>
      <c r="F2130" s="147">
        <v>2</v>
      </c>
      <c r="G2130" s="147">
        <v>328</v>
      </c>
      <c r="H2130" s="147">
        <v>1667</v>
      </c>
      <c r="I2130" s="59" t="str">
        <f>IFERROR(VLOOKUP(D2130,ITEM!A:B,2,0)&amp;" X"&amp;F2130,"아이템값 없음")</f>
        <v>나루카미 어령의 은혜 X2</v>
      </c>
      <c r="J2130" s="5" t="s">
        <v>771</v>
      </c>
      <c r="K2130" s="147" t="s">
        <v>745</v>
      </c>
    </row>
    <row r="2131" spans="1:11">
      <c r="A2131" s="147">
        <f>100000+B2131*ID규칙_보상_그룹_단위+C2131*ID규칙_요일_단위+COUNTIFS($B$4:B2131,B2131,$C$4:C2131,C2131)</f>
        <v>108322</v>
      </c>
      <c r="B2131" s="65">
        <v>83</v>
      </c>
      <c r="C2131" s="147">
        <v>2</v>
      </c>
      <c r="D2131" s="147">
        <v>115330</v>
      </c>
      <c r="E2131" s="147">
        <f>COUNTIF($B$4:B2131,B2131)</f>
        <v>5</v>
      </c>
      <c r="F2131" s="147">
        <v>2</v>
      </c>
      <c r="G2131" s="147">
        <v>328</v>
      </c>
      <c r="H2131" s="147">
        <v>1667</v>
      </c>
      <c r="I2131" s="59" t="str">
        <f>IFERROR(VLOOKUP(D2131,ITEM!A:B,2,0)&amp;" X"&amp;F2131,"아이템값 없음")</f>
        <v>나루카미 어령의 환희 X2</v>
      </c>
      <c r="J2131" s="5" t="s">
        <v>771</v>
      </c>
      <c r="K2131" s="147" t="s">
        <v>745</v>
      </c>
    </row>
    <row r="2132" spans="1:11">
      <c r="A2132" s="147">
        <f>100000+B2132*ID규칙_보상_그룹_단위+C2132*ID규칙_요일_단위+COUNTIFS($B$4:B2132,B2132,$C$4:C2132,C2132)</f>
        <v>108351</v>
      </c>
      <c r="B2132" s="65">
        <v>83</v>
      </c>
      <c r="C2132" s="147">
        <v>5</v>
      </c>
      <c r="D2132" s="147">
        <v>115229</v>
      </c>
      <c r="E2132" s="147">
        <f>COUNTIF($B$4:B2132,B2132)</f>
        <v>6</v>
      </c>
      <c r="F2132" s="147">
        <v>2</v>
      </c>
      <c r="G2132" s="147">
        <v>328</v>
      </c>
      <c r="H2132" s="147">
        <v>1667</v>
      </c>
      <c r="I2132" s="59" t="str">
        <f>IFERROR(VLOOKUP(D2132,ITEM!A:B,2,0)&amp;" X"&amp;F2132,"아이템값 없음")</f>
        <v>나루카미 어령의 은혜 X2</v>
      </c>
      <c r="J2132" s="5" t="s">
        <v>771</v>
      </c>
      <c r="K2132" s="147" t="s">
        <v>745</v>
      </c>
    </row>
    <row r="2133" spans="1:11">
      <c r="A2133" s="147">
        <f>100000+B2133*ID규칙_보상_그룹_단위+C2133*ID규칙_요일_단위+COUNTIFS($B$4:B2133,B2133,$C$4:C2133,C2133)</f>
        <v>108352</v>
      </c>
      <c r="B2133" s="65">
        <v>83</v>
      </c>
      <c r="C2133" s="147">
        <v>5</v>
      </c>
      <c r="D2133" s="147">
        <v>115330</v>
      </c>
      <c r="E2133" s="147">
        <f>COUNTIF($B$4:B2133,B2133)</f>
        <v>7</v>
      </c>
      <c r="F2133" s="147">
        <v>2</v>
      </c>
      <c r="G2133" s="147">
        <v>328</v>
      </c>
      <c r="H2133" s="147">
        <v>1667</v>
      </c>
      <c r="I2133" s="59" t="str">
        <f>IFERROR(VLOOKUP(D2133,ITEM!A:B,2,0)&amp;" X"&amp;F2133,"아이템값 없음")</f>
        <v>나루카미 어령의 환희 X2</v>
      </c>
      <c r="J2133" s="5" t="s">
        <v>771</v>
      </c>
      <c r="K2133" s="147" t="s">
        <v>745</v>
      </c>
    </row>
    <row r="2134" spans="1:11">
      <c r="A2134" s="147">
        <f>100000+B2134*ID규칙_보상_그룹_단위+C2134*ID규칙_요일_단위+COUNTIFS($B$4:B2134,B2134,$C$4:C2134,C2134)</f>
        <v>108371</v>
      </c>
      <c r="B2134" s="65">
        <v>83</v>
      </c>
      <c r="C2134" s="147">
        <v>7</v>
      </c>
      <c r="D2134" s="147">
        <v>115229</v>
      </c>
      <c r="E2134" s="147">
        <f>COUNTIF($B$4:B2134,B2134)</f>
        <v>8</v>
      </c>
      <c r="F2134" s="147">
        <v>2</v>
      </c>
      <c r="G2134" s="147">
        <v>328</v>
      </c>
      <c r="H2134" s="147">
        <v>1666</v>
      </c>
      <c r="I2134" s="59" t="str">
        <f>IFERROR(VLOOKUP(D2134,ITEM!A:B,2,0)&amp;" X"&amp;F2134,"아이템값 없음")</f>
        <v>나루카미 어령의 은혜 X2</v>
      </c>
      <c r="J2134" s="5" t="s">
        <v>771</v>
      </c>
      <c r="K2134" s="147" t="s">
        <v>745</v>
      </c>
    </row>
    <row r="2135" spans="1:11">
      <c r="A2135" s="147">
        <f>100000+B2135*ID규칙_보상_그룹_단위+C2135*ID규칙_요일_단위+COUNTIFS($B$4:B2135,B2135,$C$4:C2135,C2135)</f>
        <v>108372</v>
      </c>
      <c r="B2135" s="65">
        <v>83</v>
      </c>
      <c r="C2135" s="147">
        <v>7</v>
      </c>
      <c r="D2135" s="147">
        <v>115330</v>
      </c>
      <c r="E2135" s="147">
        <f>COUNTIF($B$4:B2135,B2135)</f>
        <v>9</v>
      </c>
      <c r="F2135" s="147">
        <v>2</v>
      </c>
      <c r="G2135" s="147">
        <v>328</v>
      </c>
      <c r="H2135" s="147">
        <v>1666</v>
      </c>
      <c r="I2135" s="59" t="str">
        <f>IFERROR(VLOOKUP(D2135,ITEM!A:B,2,0)&amp;" X"&amp;F2135,"아이템값 없음")</f>
        <v>나루카미 어령의 환희 X2</v>
      </c>
      <c r="J2135" s="5" t="s">
        <v>771</v>
      </c>
      <c r="K2135" s="147" t="s">
        <v>745</v>
      </c>
    </row>
    <row r="2136" spans="1:11">
      <c r="A2136" s="147">
        <f>100000+B2136*ID규칙_보상_그룹_단위+C2136*ID규칙_요일_단위+COUNTIFS($B$4:B2136,B2136,$C$4:C2136,C2136)</f>
        <v>108401</v>
      </c>
      <c r="B2136" s="65">
        <v>84</v>
      </c>
      <c r="C2136" s="147">
        <v>0</v>
      </c>
      <c r="D2136" s="147">
        <v>103301</v>
      </c>
      <c r="E2136" s="147">
        <f>COUNTIF($B$4:B2136,B2136)</f>
        <v>1</v>
      </c>
      <c r="F2136" s="147">
        <v>100</v>
      </c>
      <c r="G2136" s="147">
        <v>329</v>
      </c>
      <c r="H2136" s="147">
        <v>10000</v>
      </c>
      <c r="I2136" s="59" t="str">
        <f>IFERROR(VLOOKUP(D2136,ITEM!A:B,2,0)&amp;" X"&amp;F2136,"아이템값 없음")</f>
        <v>모라 X100</v>
      </c>
      <c r="J2136" s="5" t="s">
        <v>772</v>
      </c>
      <c r="K2136" s="147" t="s">
        <v>745</v>
      </c>
    </row>
    <row r="2137" spans="1:11">
      <c r="A2137" s="147">
        <f>100000+B2137*ID규칙_보상_그룹_단위+C2137*ID규칙_요일_단위+COUNTIFS($B$4:B2137,B2137,$C$4:C2137,C2137)</f>
        <v>108402</v>
      </c>
      <c r="B2137" s="65">
        <v>84</v>
      </c>
      <c r="C2137" s="147">
        <v>0</v>
      </c>
      <c r="D2137" s="147">
        <v>102301</v>
      </c>
      <c r="E2137" s="147">
        <f>COUNTIF($B$4:B2137,B2137)</f>
        <v>2</v>
      </c>
      <c r="F2137" s="147">
        <v>1850</v>
      </c>
      <c r="G2137" s="147">
        <v>330</v>
      </c>
      <c r="H2137" s="147">
        <v>10000</v>
      </c>
      <c r="I2137" s="59" t="str">
        <f>IFERROR(VLOOKUP(D2137,ITEM!A:B,2,0)&amp;" X"&amp;F2137,"아이템값 없음")</f>
        <v>모험 경력 X1850</v>
      </c>
      <c r="J2137" s="5" t="s">
        <v>772</v>
      </c>
      <c r="K2137" s="147" t="s">
        <v>745</v>
      </c>
    </row>
    <row r="2138" spans="1:11">
      <c r="A2138" s="147">
        <f>100000+B2138*ID규칙_보상_그룹_단위+C2138*ID규칙_요일_단위+COUNTIFS($B$4:B2138,B2138,$C$4:C2138,C2138)</f>
        <v>108403</v>
      </c>
      <c r="B2138" s="65">
        <v>84</v>
      </c>
      <c r="C2138" s="147">
        <v>0</v>
      </c>
      <c r="D2138" s="147">
        <v>105301</v>
      </c>
      <c r="E2138" s="147">
        <f>COUNTIF($B$4:B2138,B2138)</f>
        <v>3</v>
      </c>
      <c r="F2138" s="147">
        <v>15</v>
      </c>
      <c r="G2138" s="147">
        <v>331</v>
      </c>
      <c r="H2138" s="147">
        <v>10000</v>
      </c>
      <c r="I2138" s="59" t="str">
        <f>IFERROR(VLOOKUP(D2138,ITEM!A:B,2,0)&amp;" X"&amp;F2138,"아이템값 없음")</f>
        <v>호감도 경험치 X15</v>
      </c>
      <c r="J2138" s="5" t="s">
        <v>772</v>
      </c>
      <c r="K2138" s="147" t="s">
        <v>745</v>
      </c>
    </row>
    <row r="2139" spans="1:11">
      <c r="A2139" s="147">
        <f>100000+B2139*ID규칙_보상_그룹_단위+C2139*ID규칙_요일_단위+COUNTIFS($B$4:B2139,B2139,$C$4:C2139,C2139)</f>
        <v>108421</v>
      </c>
      <c r="B2139" s="65">
        <v>84</v>
      </c>
      <c r="C2139" s="147">
        <v>2</v>
      </c>
      <c r="D2139" s="147">
        <v>115229</v>
      </c>
      <c r="E2139" s="147">
        <f>COUNTIF($B$4:B2139,B2139)</f>
        <v>4</v>
      </c>
      <c r="F2139" s="147">
        <v>3</v>
      </c>
      <c r="G2139" s="147">
        <v>332</v>
      </c>
      <c r="H2139" s="147">
        <v>1112</v>
      </c>
      <c r="I2139" s="59" t="str">
        <f>IFERROR(VLOOKUP(D2139,ITEM!A:B,2,0)&amp;" X"&amp;F2139,"아이템값 없음")</f>
        <v>나루카미 어령의 은혜 X3</v>
      </c>
      <c r="J2139" s="5" t="s">
        <v>772</v>
      </c>
      <c r="K2139" s="147" t="s">
        <v>745</v>
      </c>
    </row>
    <row r="2140" spans="1:11">
      <c r="A2140" s="147">
        <f>100000+B2140*ID규칙_보상_그룹_단위+C2140*ID규칙_요일_단위+COUNTIFS($B$4:B2140,B2140,$C$4:C2140,C2140)</f>
        <v>108422</v>
      </c>
      <c r="B2140" s="65">
        <v>84</v>
      </c>
      <c r="C2140" s="147">
        <v>2</v>
      </c>
      <c r="D2140" s="147">
        <v>115330</v>
      </c>
      <c r="E2140" s="147">
        <f>COUNTIF($B$4:B2140,B2140)</f>
        <v>5</v>
      </c>
      <c r="F2140" s="147">
        <v>3</v>
      </c>
      <c r="G2140" s="147">
        <v>332</v>
      </c>
      <c r="H2140" s="147">
        <v>1111</v>
      </c>
      <c r="I2140" s="59" t="str">
        <f>IFERROR(VLOOKUP(D2140,ITEM!A:B,2,0)&amp;" X"&amp;F2140,"아이템값 없음")</f>
        <v>나루카미 어령의 환희 X3</v>
      </c>
      <c r="J2140" s="5" t="s">
        <v>772</v>
      </c>
      <c r="K2140" s="147" t="s">
        <v>745</v>
      </c>
    </row>
    <row r="2141" spans="1:11">
      <c r="A2141" s="147">
        <f>100000+B2141*ID규칙_보상_그룹_단위+C2141*ID규칙_요일_단위+COUNTIFS($B$4:B2141,B2141,$C$4:C2141,C2141)</f>
        <v>108423</v>
      </c>
      <c r="B2141" s="65">
        <v>84</v>
      </c>
      <c r="C2141" s="147">
        <v>2</v>
      </c>
      <c r="D2141" s="147">
        <v>115431</v>
      </c>
      <c r="E2141" s="147">
        <f>COUNTIF($B$4:B2141,B2141)</f>
        <v>6</v>
      </c>
      <c r="F2141" s="147">
        <v>3</v>
      </c>
      <c r="G2141" s="147">
        <v>332</v>
      </c>
      <c r="H2141" s="147">
        <v>1111</v>
      </c>
      <c r="I2141" s="59" t="str">
        <f>IFERROR(VLOOKUP(D2141,ITEM!A:B,2,0)&amp;" X"&amp;F2141,"아이템값 없음")</f>
        <v>나루카미 어령의 친애 X3</v>
      </c>
      <c r="J2141" s="5" t="s">
        <v>772</v>
      </c>
      <c r="K2141" s="147" t="s">
        <v>745</v>
      </c>
    </row>
    <row r="2142" spans="1:11">
      <c r="A2142" s="147">
        <f>100000+B2142*ID규칙_보상_그룹_단위+C2142*ID규칙_요일_단위+COUNTIFS($B$4:B2142,B2142,$C$4:C2142,C2142)</f>
        <v>108451</v>
      </c>
      <c r="B2142" s="65">
        <v>84</v>
      </c>
      <c r="C2142" s="147">
        <v>5</v>
      </c>
      <c r="D2142" s="147">
        <v>115229</v>
      </c>
      <c r="E2142" s="147">
        <f>COUNTIF($B$4:B2142,B2142)</f>
        <v>7</v>
      </c>
      <c r="F2142" s="147">
        <v>3</v>
      </c>
      <c r="G2142" s="147">
        <v>332</v>
      </c>
      <c r="H2142" s="147">
        <v>1111</v>
      </c>
      <c r="I2142" s="59" t="str">
        <f>IFERROR(VLOOKUP(D2142,ITEM!A:B,2,0)&amp;" X"&amp;F2142,"아이템값 없음")</f>
        <v>나루카미 어령의 은혜 X3</v>
      </c>
      <c r="J2142" s="5" t="s">
        <v>772</v>
      </c>
      <c r="K2142" s="147" t="s">
        <v>745</v>
      </c>
    </row>
    <row r="2143" spans="1:11">
      <c r="A2143" s="147">
        <f>100000+B2143*ID규칙_보상_그룹_단위+C2143*ID규칙_요일_단위+COUNTIFS($B$4:B2143,B2143,$C$4:C2143,C2143)</f>
        <v>108452</v>
      </c>
      <c r="B2143" s="65">
        <v>84</v>
      </c>
      <c r="C2143" s="147">
        <v>5</v>
      </c>
      <c r="D2143" s="147">
        <v>115330</v>
      </c>
      <c r="E2143" s="147">
        <f>COUNTIF($B$4:B2143,B2143)</f>
        <v>8</v>
      </c>
      <c r="F2143" s="147">
        <v>3</v>
      </c>
      <c r="G2143" s="147">
        <v>332</v>
      </c>
      <c r="H2143" s="147">
        <v>1111</v>
      </c>
      <c r="I2143" s="59" t="str">
        <f>IFERROR(VLOOKUP(D2143,ITEM!A:B,2,0)&amp;" X"&amp;F2143,"아이템값 없음")</f>
        <v>나루카미 어령의 환희 X3</v>
      </c>
      <c r="J2143" s="5" t="s">
        <v>772</v>
      </c>
      <c r="K2143" s="147" t="s">
        <v>745</v>
      </c>
    </row>
    <row r="2144" spans="1:11">
      <c r="A2144" s="147">
        <f>100000+B2144*ID규칙_보상_그룹_단위+C2144*ID규칙_요일_단위+COUNTIFS($B$4:B2144,B2144,$C$4:C2144,C2144)</f>
        <v>108453</v>
      </c>
      <c r="B2144" s="65">
        <v>84</v>
      </c>
      <c r="C2144" s="147">
        <v>5</v>
      </c>
      <c r="D2144" s="147">
        <v>115431</v>
      </c>
      <c r="E2144" s="147">
        <f>COUNTIF($B$4:B2144,B2144)</f>
        <v>9</v>
      </c>
      <c r="F2144" s="147">
        <v>3</v>
      </c>
      <c r="G2144" s="147">
        <v>332</v>
      </c>
      <c r="H2144" s="147">
        <v>1111</v>
      </c>
      <c r="I2144" s="59" t="str">
        <f>IFERROR(VLOOKUP(D2144,ITEM!A:B,2,0)&amp;" X"&amp;F2144,"아이템값 없음")</f>
        <v>나루카미 어령의 친애 X3</v>
      </c>
      <c r="J2144" s="5" t="s">
        <v>772</v>
      </c>
      <c r="K2144" s="147" t="s">
        <v>745</v>
      </c>
    </row>
    <row r="2145" spans="1:11">
      <c r="A2145" s="147">
        <f>100000+B2145*ID규칙_보상_그룹_단위+C2145*ID규칙_요일_단위+COUNTIFS($B$4:B2145,B2145,$C$4:C2145,C2145)</f>
        <v>108471</v>
      </c>
      <c r="B2145" s="65">
        <v>84</v>
      </c>
      <c r="C2145" s="147">
        <v>7</v>
      </c>
      <c r="D2145" s="147">
        <v>115229</v>
      </c>
      <c r="E2145" s="147">
        <f>COUNTIF($B$4:B2145,B2145)</f>
        <v>10</v>
      </c>
      <c r="F2145" s="147">
        <v>3</v>
      </c>
      <c r="G2145" s="147">
        <v>332</v>
      </c>
      <c r="H2145" s="147">
        <v>1111</v>
      </c>
      <c r="I2145" s="59" t="str">
        <f>IFERROR(VLOOKUP(D2145,ITEM!A:B,2,0)&amp;" X"&amp;F2145,"아이템값 없음")</f>
        <v>나루카미 어령의 은혜 X3</v>
      </c>
      <c r="J2145" s="5" t="s">
        <v>772</v>
      </c>
      <c r="K2145" s="147" t="s">
        <v>745</v>
      </c>
    </row>
    <row r="2146" spans="1:11">
      <c r="A2146" s="147">
        <f>100000+B2146*ID규칙_보상_그룹_단위+C2146*ID규칙_요일_단위+COUNTIFS($B$4:B2146,B2146,$C$4:C2146,C2146)</f>
        <v>108472</v>
      </c>
      <c r="B2146" s="65">
        <v>84</v>
      </c>
      <c r="C2146" s="147">
        <v>7</v>
      </c>
      <c r="D2146" s="147">
        <v>115330</v>
      </c>
      <c r="E2146" s="147">
        <f>COUNTIF($B$4:B2146,B2146)</f>
        <v>11</v>
      </c>
      <c r="F2146" s="147">
        <v>3</v>
      </c>
      <c r="G2146" s="147">
        <v>332</v>
      </c>
      <c r="H2146" s="147">
        <v>1111</v>
      </c>
      <c r="I2146" s="59" t="str">
        <f>IFERROR(VLOOKUP(D2146,ITEM!A:B,2,0)&amp;" X"&amp;F2146,"아이템값 없음")</f>
        <v>나루카미 어령의 환희 X3</v>
      </c>
      <c r="J2146" s="5" t="s">
        <v>772</v>
      </c>
      <c r="K2146" s="147" t="s">
        <v>745</v>
      </c>
    </row>
    <row r="2147" spans="1:11">
      <c r="A2147" s="147">
        <f>100000+B2147*ID규칙_보상_그룹_단위+C2147*ID규칙_요일_단위+COUNTIFS($B$4:B2147,B2147,$C$4:C2147,C2147)</f>
        <v>108473</v>
      </c>
      <c r="B2147" s="65">
        <v>84</v>
      </c>
      <c r="C2147" s="147">
        <v>7</v>
      </c>
      <c r="D2147" s="147">
        <v>115431</v>
      </c>
      <c r="E2147" s="147">
        <f>COUNTIF($B$4:B2147,B2147)</f>
        <v>12</v>
      </c>
      <c r="F2147" s="147">
        <v>3</v>
      </c>
      <c r="G2147" s="147">
        <v>332</v>
      </c>
      <c r="H2147" s="147">
        <v>1111</v>
      </c>
      <c r="I2147" s="59" t="str">
        <f>IFERROR(VLOOKUP(D2147,ITEM!A:B,2,0)&amp;" X"&amp;F2147,"아이템값 없음")</f>
        <v>나루카미 어령의 친애 X3</v>
      </c>
      <c r="J2147" s="5" t="s">
        <v>772</v>
      </c>
      <c r="K2147" s="147" t="s">
        <v>745</v>
      </c>
    </row>
    <row r="2148" spans="1:11">
      <c r="A2148" s="147">
        <f>100000+B2148*ID규칙_보상_그룹_단위+C2148*ID규칙_요일_단위+COUNTIFS($B$4:B2148,B2148,$C$4:C2148,C2148)</f>
        <v>108501</v>
      </c>
      <c r="B2148" s="65">
        <v>85</v>
      </c>
      <c r="C2148" s="147">
        <v>0</v>
      </c>
      <c r="D2148" s="147">
        <v>103301</v>
      </c>
      <c r="E2148" s="147">
        <f>COUNTIF($B$4:B2148,B2148)</f>
        <v>1</v>
      </c>
      <c r="F2148" s="147">
        <v>100</v>
      </c>
      <c r="G2148" s="147">
        <v>333</v>
      </c>
      <c r="H2148" s="147">
        <v>10000</v>
      </c>
      <c r="I2148" s="59" t="str">
        <f>IFERROR(VLOOKUP(D2148,ITEM!A:B,2,0)&amp;" X"&amp;F2148,"아이템값 없음")</f>
        <v>모라 X100</v>
      </c>
      <c r="J2148" s="5" t="s">
        <v>773</v>
      </c>
      <c r="K2148" s="147" t="s">
        <v>745</v>
      </c>
    </row>
    <row r="2149" spans="1:11">
      <c r="A2149" s="147">
        <f>100000+B2149*ID규칙_보상_그룹_단위+C2149*ID규칙_요일_단위+COUNTIFS($B$4:B2149,B2149,$C$4:C2149,C2149)</f>
        <v>108502</v>
      </c>
      <c r="B2149" s="65">
        <v>85</v>
      </c>
      <c r="C2149" s="147">
        <v>0</v>
      </c>
      <c r="D2149" s="147">
        <v>102301</v>
      </c>
      <c r="E2149" s="147">
        <f>COUNTIF($B$4:B2149,B2149)</f>
        <v>2</v>
      </c>
      <c r="F2149" s="147">
        <v>2200</v>
      </c>
      <c r="G2149" s="147">
        <v>334</v>
      </c>
      <c r="H2149" s="147">
        <v>10000</v>
      </c>
      <c r="I2149" s="59" t="str">
        <f>IFERROR(VLOOKUP(D2149,ITEM!A:B,2,0)&amp;" X"&amp;F2149,"아이템값 없음")</f>
        <v>모험 경력 X2200</v>
      </c>
      <c r="J2149" s="5" t="s">
        <v>773</v>
      </c>
      <c r="K2149" s="147" t="s">
        <v>745</v>
      </c>
    </row>
    <row r="2150" spans="1:11">
      <c r="A2150" s="147">
        <f>100000+B2150*ID규칙_보상_그룹_단위+C2150*ID규칙_요일_단위+COUNTIFS($B$4:B2150,B2150,$C$4:C2150,C2150)</f>
        <v>108503</v>
      </c>
      <c r="B2150" s="65">
        <v>85</v>
      </c>
      <c r="C2150" s="147">
        <v>0</v>
      </c>
      <c r="D2150" s="147">
        <v>105301</v>
      </c>
      <c r="E2150" s="147">
        <f>COUNTIF($B$4:B2150,B2150)</f>
        <v>3</v>
      </c>
      <c r="F2150" s="147">
        <v>20</v>
      </c>
      <c r="G2150" s="147">
        <v>335</v>
      </c>
      <c r="H2150" s="147">
        <v>10000</v>
      </c>
      <c r="I2150" s="59" t="str">
        <f>IFERROR(VLOOKUP(D2150,ITEM!A:B,2,0)&amp;" X"&amp;F2150,"아이템값 없음")</f>
        <v>호감도 경험치 X20</v>
      </c>
      <c r="J2150" s="5" t="s">
        <v>773</v>
      </c>
      <c r="K2150" s="147" t="s">
        <v>745</v>
      </c>
    </row>
    <row r="2151" spans="1:11">
      <c r="A2151" s="147">
        <f>100000+B2151*ID규칙_보상_그룹_단위+C2151*ID규칙_요일_단위+COUNTIFS($B$4:B2151,B2151,$C$4:C2151,C2151)</f>
        <v>108521</v>
      </c>
      <c r="B2151" s="65">
        <v>85</v>
      </c>
      <c r="C2151" s="147">
        <v>2</v>
      </c>
      <c r="D2151" s="147">
        <v>115229</v>
      </c>
      <c r="E2151" s="147">
        <f>COUNTIF($B$4:B2151,B2151)</f>
        <v>4</v>
      </c>
      <c r="F2151" s="147">
        <v>4</v>
      </c>
      <c r="G2151" s="147">
        <v>336</v>
      </c>
      <c r="H2151" s="147">
        <v>834</v>
      </c>
      <c r="I2151" s="59" t="str">
        <f>IFERROR(VLOOKUP(D2151,ITEM!A:B,2,0)&amp;" X"&amp;F2151,"아이템값 없음")</f>
        <v>나루카미 어령의 은혜 X4</v>
      </c>
      <c r="J2151" s="5" t="s">
        <v>773</v>
      </c>
      <c r="K2151" s="147" t="s">
        <v>745</v>
      </c>
    </row>
    <row r="2152" spans="1:11">
      <c r="A2152" s="147">
        <f>100000+B2152*ID규칙_보상_그룹_단위+C2152*ID규칙_요일_단위+COUNTIFS($B$4:B2152,B2152,$C$4:C2152,C2152)</f>
        <v>108522</v>
      </c>
      <c r="B2152" s="65">
        <v>85</v>
      </c>
      <c r="C2152" s="147">
        <v>2</v>
      </c>
      <c r="D2152" s="147">
        <v>115330</v>
      </c>
      <c r="E2152" s="147">
        <f>COUNTIF($B$4:B2152,B2152)</f>
        <v>5</v>
      </c>
      <c r="F2152" s="147">
        <v>4</v>
      </c>
      <c r="G2152" s="147">
        <v>336</v>
      </c>
      <c r="H2152" s="147">
        <v>834</v>
      </c>
      <c r="I2152" s="59" t="str">
        <f>IFERROR(VLOOKUP(D2152,ITEM!A:B,2,0)&amp;" X"&amp;F2152,"아이템값 없음")</f>
        <v>나루카미 어령의 환희 X4</v>
      </c>
      <c r="J2152" s="5" t="s">
        <v>773</v>
      </c>
      <c r="K2152" s="147" t="s">
        <v>745</v>
      </c>
    </row>
    <row r="2153" spans="1:11">
      <c r="A2153" s="147">
        <f>100000+B2153*ID규칙_보상_그룹_단위+C2153*ID규칙_요일_단위+COUNTIFS($B$4:B2153,B2153,$C$4:C2153,C2153)</f>
        <v>108523</v>
      </c>
      <c r="B2153" s="65">
        <v>85</v>
      </c>
      <c r="C2153" s="147">
        <v>2</v>
      </c>
      <c r="D2153" s="147">
        <v>115431</v>
      </c>
      <c r="E2153" s="147">
        <f>COUNTIF($B$4:B2153,B2153)</f>
        <v>6</v>
      </c>
      <c r="F2153" s="147">
        <v>4</v>
      </c>
      <c r="G2153" s="147">
        <v>336</v>
      </c>
      <c r="H2153" s="147">
        <v>834</v>
      </c>
      <c r="I2153" s="59" t="str">
        <f>IFERROR(VLOOKUP(D2153,ITEM!A:B,2,0)&amp;" X"&amp;F2153,"아이템값 없음")</f>
        <v>나루카미 어령의 친애 X4</v>
      </c>
      <c r="J2153" s="5" t="s">
        <v>773</v>
      </c>
      <c r="K2153" s="147" t="s">
        <v>745</v>
      </c>
    </row>
    <row r="2154" spans="1:11">
      <c r="A2154" s="147">
        <f>100000+B2154*ID규칙_보상_그룹_단위+C2154*ID규칙_요일_단위+COUNTIFS($B$4:B2154,B2154,$C$4:C2154,C2154)</f>
        <v>108524</v>
      </c>
      <c r="B2154" s="65">
        <v>85</v>
      </c>
      <c r="C2154" s="147">
        <v>2</v>
      </c>
      <c r="D2154" s="147">
        <v>115532</v>
      </c>
      <c r="E2154" s="147">
        <f>COUNTIF($B$4:B2154,B2154)</f>
        <v>7</v>
      </c>
      <c r="F2154" s="147">
        <v>4</v>
      </c>
      <c r="G2154" s="147">
        <v>336</v>
      </c>
      <c r="H2154" s="147">
        <v>834</v>
      </c>
      <c r="I2154" s="59" t="str">
        <f>IFERROR(VLOOKUP(D2154,ITEM!A:B,2,0)&amp;" X"&amp;F2154,"아이템값 없음")</f>
        <v>나루카미 어령의 용맹 X4</v>
      </c>
      <c r="J2154" s="5" t="s">
        <v>773</v>
      </c>
      <c r="K2154" s="147" t="s">
        <v>745</v>
      </c>
    </row>
    <row r="2155" spans="1:11">
      <c r="A2155" s="147">
        <f>100000+B2155*ID규칙_보상_그룹_단위+C2155*ID규칙_요일_단위+COUNTIFS($B$4:B2155,B2155,$C$4:C2155,C2155)</f>
        <v>108551</v>
      </c>
      <c r="B2155" s="65">
        <v>85</v>
      </c>
      <c r="C2155" s="147">
        <v>5</v>
      </c>
      <c r="D2155" s="147">
        <v>115229</v>
      </c>
      <c r="E2155" s="147">
        <f>COUNTIF($B$4:B2155,B2155)</f>
        <v>8</v>
      </c>
      <c r="F2155" s="147">
        <v>4</v>
      </c>
      <c r="G2155" s="147">
        <v>336</v>
      </c>
      <c r="H2155" s="147">
        <v>833</v>
      </c>
      <c r="I2155" s="59" t="str">
        <f>IFERROR(VLOOKUP(D2155,ITEM!A:B,2,0)&amp;" X"&amp;F2155,"아이템값 없음")</f>
        <v>나루카미 어령의 은혜 X4</v>
      </c>
      <c r="J2155" s="5" t="s">
        <v>773</v>
      </c>
      <c r="K2155" s="147" t="s">
        <v>745</v>
      </c>
    </row>
    <row r="2156" spans="1:11">
      <c r="A2156" s="147">
        <f>100000+B2156*ID규칙_보상_그룹_단위+C2156*ID규칙_요일_단위+COUNTIFS($B$4:B2156,B2156,$C$4:C2156,C2156)</f>
        <v>108552</v>
      </c>
      <c r="B2156" s="65">
        <v>85</v>
      </c>
      <c r="C2156" s="147">
        <v>5</v>
      </c>
      <c r="D2156" s="147">
        <v>115330</v>
      </c>
      <c r="E2156" s="147">
        <f>COUNTIF($B$4:B2156,B2156)</f>
        <v>9</v>
      </c>
      <c r="F2156" s="147">
        <v>4</v>
      </c>
      <c r="G2156" s="147">
        <v>336</v>
      </c>
      <c r="H2156" s="147">
        <v>833</v>
      </c>
      <c r="I2156" s="59" t="str">
        <f>IFERROR(VLOOKUP(D2156,ITEM!A:B,2,0)&amp;" X"&amp;F2156,"아이템값 없음")</f>
        <v>나루카미 어령의 환희 X4</v>
      </c>
      <c r="J2156" s="5" t="s">
        <v>773</v>
      </c>
      <c r="K2156" s="147" t="s">
        <v>745</v>
      </c>
    </row>
    <row r="2157" spans="1:11">
      <c r="A2157" s="147">
        <f>100000+B2157*ID규칙_보상_그룹_단위+C2157*ID규칙_요일_단위+COUNTIFS($B$4:B2157,B2157,$C$4:C2157,C2157)</f>
        <v>108553</v>
      </c>
      <c r="B2157" s="65">
        <v>85</v>
      </c>
      <c r="C2157" s="147">
        <v>5</v>
      </c>
      <c r="D2157" s="147">
        <v>115431</v>
      </c>
      <c r="E2157" s="147">
        <f>COUNTIF($B$4:B2157,B2157)</f>
        <v>10</v>
      </c>
      <c r="F2157" s="147">
        <v>4</v>
      </c>
      <c r="G2157" s="147">
        <v>336</v>
      </c>
      <c r="H2157" s="147">
        <v>833</v>
      </c>
      <c r="I2157" s="59" t="str">
        <f>IFERROR(VLOOKUP(D2157,ITEM!A:B,2,0)&amp;" X"&amp;F2157,"아이템값 없음")</f>
        <v>나루카미 어령의 친애 X4</v>
      </c>
      <c r="J2157" s="5" t="s">
        <v>773</v>
      </c>
      <c r="K2157" s="147" t="s">
        <v>745</v>
      </c>
    </row>
    <row r="2158" spans="1:11">
      <c r="A2158" s="147">
        <f>100000+B2158*ID규칙_보상_그룹_단위+C2158*ID규칙_요일_단위+COUNTIFS($B$4:B2158,B2158,$C$4:C2158,C2158)</f>
        <v>108554</v>
      </c>
      <c r="B2158" s="65">
        <v>85</v>
      </c>
      <c r="C2158" s="147">
        <v>5</v>
      </c>
      <c r="D2158" s="147">
        <v>115532</v>
      </c>
      <c r="E2158" s="147">
        <f>COUNTIF($B$4:B2158,B2158)</f>
        <v>11</v>
      </c>
      <c r="F2158" s="147">
        <v>4</v>
      </c>
      <c r="G2158" s="147">
        <v>336</v>
      </c>
      <c r="H2158" s="147">
        <v>833</v>
      </c>
      <c r="I2158" s="59" t="str">
        <f>IFERROR(VLOOKUP(D2158,ITEM!A:B,2,0)&amp;" X"&amp;F2158,"아이템값 없음")</f>
        <v>나루카미 어령의 용맹 X4</v>
      </c>
      <c r="J2158" s="5" t="s">
        <v>773</v>
      </c>
      <c r="K2158" s="147" t="s">
        <v>745</v>
      </c>
    </row>
    <row r="2159" spans="1:11">
      <c r="A2159" s="147">
        <f>100000+B2159*ID규칙_보상_그룹_단위+C2159*ID규칙_요일_단위+COUNTIFS($B$4:B2159,B2159,$C$4:C2159,C2159)</f>
        <v>108571</v>
      </c>
      <c r="B2159" s="65">
        <v>85</v>
      </c>
      <c r="C2159" s="147">
        <v>7</v>
      </c>
      <c r="D2159" s="147">
        <v>115229</v>
      </c>
      <c r="E2159" s="147">
        <f>COUNTIF($B$4:B2159,B2159)</f>
        <v>12</v>
      </c>
      <c r="F2159" s="147">
        <v>4</v>
      </c>
      <c r="G2159" s="147">
        <v>336</v>
      </c>
      <c r="H2159" s="147">
        <v>833</v>
      </c>
      <c r="I2159" s="59" t="str">
        <f>IFERROR(VLOOKUP(D2159,ITEM!A:B,2,0)&amp;" X"&amp;F2159,"아이템값 없음")</f>
        <v>나루카미 어령의 은혜 X4</v>
      </c>
      <c r="J2159" s="5" t="s">
        <v>773</v>
      </c>
      <c r="K2159" s="147" t="s">
        <v>745</v>
      </c>
    </row>
    <row r="2160" spans="1:11">
      <c r="A2160" s="147">
        <f>100000+B2160*ID규칙_보상_그룹_단위+C2160*ID규칙_요일_단위+COUNTIFS($B$4:B2160,B2160,$C$4:C2160,C2160)</f>
        <v>108572</v>
      </c>
      <c r="B2160" s="65">
        <v>85</v>
      </c>
      <c r="C2160" s="147">
        <v>7</v>
      </c>
      <c r="D2160" s="147">
        <v>115330</v>
      </c>
      <c r="E2160" s="147">
        <f>COUNTIF($B$4:B2160,B2160)</f>
        <v>13</v>
      </c>
      <c r="F2160" s="147">
        <v>4</v>
      </c>
      <c r="G2160" s="147">
        <v>336</v>
      </c>
      <c r="H2160" s="147">
        <v>833</v>
      </c>
      <c r="I2160" s="59" t="str">
        <f>IFERROR(VLOOKUP(D2160,ITEM!A:B,2,0)&amp;" X"&amp;F2160,"아이템값 없음")</f>
        <v>나루카미 어령의 환희 X4</v>
      </c>
      <c r="J2160" s="5" t="s">
        <v>773</v>
      </c>
      <c r="K2160" s="147" t="s">
        <v>745</v>
      </c>
    </row>
    <row r="2161" spans="1:11">
      <c r="A2161" s="147">
        <f>100000+B2161*ID규칙_보상_그룹_단위+C2161*ID규칙_요일_단위+COUNTIFS($B$4:B2161,B2161,$C$4:C2161,C2161)</f>
        <v>108573</v>
      </c>
      <c r="B2161" s="65">
        <v>85</v>
      </c>
      <c r="C2161" s="147">
        <v>7</v>
      </c>
      <c r="D2161" s="147">
        <v>115431</v>
      </c>
      <c r="E2161" s="147">
        <f>COUNTIF($B$4:B2161,B2161)</f>
        <v>14</v>
      </c>
      <c r="F2161" s="147">
        <v>4</v>
      </c>
      <c r="G2161" s="147">
        <v>336</v>
      </c>
      <c r="H2161" s="147">
        <v>833</v>
      </c>
      <c r="I2161" s="59" t="str">
        <f>IFERROR(VLOOKUP(D2161,ITEM!A:B,2,0)&amp;" X"&amp;F2161,"아이템값 없음")</f>
        <v>나루카미 어령의 친애 X4</v>
      </c>
      <c r="J2161" s="5" t="s">
        <v>773</v>
      </c>
      <c r="K2161" s="147" t="s">
        <v>745</v>
      </c>
    </row>
    <row r="2162" spans="1:11">
      <c r="A2162" s="147">
        <f>100000+B2162*ID규칙_보상_그룹_단위+C2162*ID규칙_요일_단위+COUNTIFS($B$4:B2162,B2162,$C$4:C2162,C2162)</f>
        <v>108574</v>
      </c>
      <c r="B2162" s="65">
        <v>85</v>
      </c>
      <c r="C2162" s="147">
        <v>7</v>
      </c>
      <c r="D2162" s="147">
        <v>115532</v>
      </c>
      <c r="E2162" s="147">
        <f>COUNTIF($B$4:B2162,B2162)</f>
        <v>15</v>
      </c>
      <c r="F2162" s="147">
        <v>4</v>
      </c>
      <c r="G2162" s="147">
        <v>336</v>
      </c>
      <c r="H2162" s="147">
        <v>833</v>
      </c>
      <c r="I2162" s="59" t="str">
        <f>IFERROR(VLOOKUP(D2162,ITEM!A:B,2,0)&amp;" X"&amp;F2162,"아이템값 없음")</f>
        <v>나루카미 어령의 용맹 X4</v>
      </c>
      <c r="J2162" s="5" t="s">
        <v>773</v>
      </c>
      <c r="K2162" s="147" t="s">
        <v>745</v>
      </c>
    </row>
    <row r="2163" spans="1:11">
      <c r="A2163" s="147">
        <f>100000+B2163*ID규칙_보상_그룹_단위+C2163*ID규칙_요일_단위+COUNTIFS($B$4:B2163,B2163,$C$4:C2163,C2163)</f>
        <v>108601</v>
      </c>
      <c r="B2163" s="65">
        <v>86</v>
      </c>
      <c r="C2163" s="147">
        <v>0</v>
      </c>
      <c r="D2163" s="147">
        <v>103301</v>
      </c>
      <c r="E2163" s="147">
        <f>COUNTIF($B$4:B2163,B2163)</f>
        <v>1</v>
      </c>
      <c r="F2163" s="147">
        <v>100</v>
      </c>
      <c r="G2163" s="147">
        <v>337</v>
      </c>
      <c r="H2163" s="147">
        <v>10000</v>
      </c>
      <c r="I2163" s="59" t="str">
        <f>IFERROR(VLOOKUP(D2163,ITEM!A:B,2,0)&amp;" X"&amp;F2163,"아이템값 없음")</f>
        <v>모라 X100</v>
      </c>
      <c r="J2163" s="5" t="s">
        <v>774</v>
      </c>
      <c r="K2163" s="147" t="s">
        <v>745</v>
      </c>
    </row>
    <row r="2164" spans="1:11">
      <c r="A2164" s="147">
        <f>100000+B2164*ID규칙_보상_그룹_단위+C2164*ID규칙_요일_단위+COUNTIFS($B$4:B2164,B2164,$C$4:C2164,C2164)</f>
        <v>108602</v>
      </c>
      <c r="B2164" s="65">
        <v>86</v>
      </c>
      <c r="C2164" s="147">
        <v>0</v>
      </c>
      <c r="D2164" s="147">
        <v>102301</v>
      </c>
      <c r="E2164" s="147">
        <f>COUNTIF($B$4:B2164,B2164)</f>
        <v>2</v>
      </c>
      <c r="F2164" s="147">
        <v>1125</v>
      </c>
      <c r="G2164" s="147">
        <v>338</v>
      </c>
      <c r="H2164" s="147">
        <v>10000</v>
      </c>
      <c r="I2164" s="59" t="str">
        <f>IFERROR(VLOOKUP(D2164,ITEM!A:B,2,0)&amp;" X"&amp;F2164,"아이템값 없음")</f>
        <v>모험 경력 X1125</v>
      </c>
      <c r="J2164" s="5" t="s">
        <v>774</v>
      </c>
      <c r="K2164" s="147" t="s">
        <v>745</v>
      </c>
    </row>
    <row r="2165" spans="1:11">
      <c r="A2165" s="147">
        <f>100000+B2165*ID규칙_보상_그룹_단위+C2165*ID규칙_요일_단위+COUNTIFS($B$4:B2165,B2165,$C$4:C2165,C2165)</f>
        <v>108603</v>
      </c>
      <c r="B2165" s="65">
        <v>86</v>
      </c>
      <c r="C2165" s="147">
        <v>0</v>
      </c>
      <c r="D2165" s="147">
        <v>105301</v>
      </c>
      <c r="E2165" s="147">
        <f>COUNTIF($B$4:B2165,B2165)</f>
        <v>3</v>
      </c>
      <c r="F2165" s="147">
        <v>10</v>
      </c>
      <c r="G2165" s="147">
        <v>339</v>
      </c>
      <c r="H2165" s="147">
        <v>10000</v>
      </c>
      <c r="I2165" s="59" t="str">
        <f>IFERROR(VLOOKUP(D2165,ITEM!A:B,2,0)&amp;" X"&amp;F2165,"아이템값 없음")</f>
        <v>호감도 경험치 X10</v>
      </c>
      <c r="J2165" s="5" t="s">
        <v>774</v>
      </c>
      <c r="K2165" s="147" t="s">
        <v>745</v>
      </c>
    </row>
    <row r="2166" spans="1:11">
      <c r="A2166" s="147">
        <f>100000+B2166*ID규칙_보상_그룹_단위+C2166*ID규칙_요일_단위+COUNTIFS($B$4:B2166,B2166,$C$4:C2166,C2166)</f>
        <v>108631</v>
      </c>
      <c r="B2166" s="65">
        <v>86</v>
      </c>
      <c r="C2166" s="147">
        <v>3</v>
      </c>
      <c r="D2166" s="147">
        <v>115233</v>
      </c>
      <c r="E2166" s="147">
        <f>COUNTIF($B$4:B2166,B2166)</f>
        <v>4</v>
      </c>
      <c r="F2166" s="147">
        <v>1</v>
      </c>
      <c r="G2166" s="147">
        <v>340</v>
      </c>
      <c r="H2166" s="147">
        <v>3334</v>
      </c>
      <c r="I2166" s="59" t="str">
        <f>IFERROR(VLOOKUP(D2166,ITEM!A:B,2,0)&amp;" X"&amp;F2166,"아이템값 없음")</f>
        <v>금석극화의 가면 X1</v>
      </c>
      <c r="J2166" s="5" t="s">
        <v>774</v>
      </c>
      <c r="K2166" s="147" t="s">
        <v>745</v>
      </c>
    </row>
    <row r="2167" spans="1:11">
      <c r="A2167" s="147">
        <f>100000+B2167*ID규칙_보상_그룹_단위+C2167*ID규칙_요일_단위+COUNTIFS($B$4:B2167,B2167,$C$4:C2167,C2167)</f>
        <v>108661</v>
      </c>
      <c r="B2167" s="65">
        <v>86</v>
      </c>
      <c r="C2167" s="147">
        <v>6</v>
      </c>
      <c r="D2167" s="147">
        <v>115233</v>
      </c>
      <c r="E2167" s="147">
        <f>COUNTIF($B$4:B2167,B2167)</f>
        <v>5</v>
      </c>
      <c r="F2167" s="147">
        <v>1</v>
      </c>
      <c r="G2167" s="147">
        <v>340</v>
      </c>
      <c r="H2167" s="147">
        <v>3333</v>
      </c>
      <c r="I2167" s="59" t="str">
        <f>IFERROR(VLOOKUP(D2167,ITEM!A:B,2,0)&amp;" X"&amp;F2167,"아이템값 없음")</f>
        <v>금석극화의 가면 X1</v>
      </c>
      <c r="J2167" s="5" t="s">
        <v>774</v>
      </c>
      <c r="K2167" s="147" t="s">
        <v>745</v>
      </c>
    </row>
    <row r="2168" spans="1:11">
      <c r="A2168" s="147">
        <f>100000+B2168*ID규칙_보상_그룹_단위+C2168*ID규칙_요일_단위+COUNTIFS($B$4:B2168,B2168,$C$4:C2168,C2168)</f>
        <v>108671</v>
      </c>
      <c r="B2168" s="65">
        <v>86</v>
      </c>
      <c r="C2168" s="147">
        <v>7</v>
      </c>
      <c r="D2168" s="147">
        <v>115233</v>
      </c>
      <c r="E2168" s="147">
        <f>COUNTIF($B$4:B2168,B2168)</f>
        <v>6</v>
      </c>
      <c r="F2168" s="147">
        <v>1</v>
      </c>
      <c r="G2168" s="147">
        <v>340</v>
      </c>
      <c r="H2168" s="147">
        <v>3333</v>
      </c>
      <c r="I2168" s="59" t="str">
        <f>IFERROR(VLOOKUP(D2168,ITEM!A:B,2,0)&amp;" X"&amp;F2168,"아이템값 없음")</f>
        <v>금석극화의 가면 X1</v>
      </c>
      <c r="J2168" s="5" t="s">
        <v>774</v>
      </c>
      <c r="K2168" s="147" t="s">
        <v>745</v>
      </c>
    </row>
    <row r="2169" spans="1:11">
      <c r="A2169" s="147">
        <f>100000+B2169*ID규칙_보상_그룹_단위+C2169*ID규칙_요일_단위+COUNTIFS($B$4:B2169,B2169,$C$4:C2169,C2169)</f>
        <v>108701</v>
      </c>
      <c r="B2169" s="65">
        <v>87</v>
      </c>
      <c r="C2169" s="147">
        <v>0</v>
      </c>
      <c r="D2169" s="147">
        <v>103301</v>
      </c>
      <c r="E2169" s="147">
        <f>COUNTIF($B$4:B2169,B2169)</f>
        <v>1</v>
      </c>
      <c r="F2169" s="147">
        <v>100</v>
      </c>
      <c r="G2169" s="147">
        <v>341</v>
      </c>
      <c r="H2169" s="147">
        <v>10000</v>
      </c>
      <c r="I2169" s="59" t="str">
        <f>IFERROR(VLOOKUP(D2169,ITEM!A:B,2,0)&amp;" X"&amp;F2169,"아이템값 없음")</f>
        <v>모라 X100</v>
      </c>
      <c r="J2169" s="5" t="s">
        <v>775</v>
      </c>
      <c r="K2169" s="147" t="s">
        <v>745</v>
      </c>
    </row>
    <row r="2170" spans="1:11">
      <c r="A2170" s="147">
        <f>100000+B2170*ID규칙_보상_그룹_단위+C2170*ID규칙_요일_단위+COUNTIFS($B$4:B2170,B2170,$C$4:C2170,C2170)</f>
        <v>108702</v>
      </c>
      <c r="B2170" s="65">
        <v>87</v>
      </c>
      <c r="C2170" s="147">
        <v>0</v>
      </c>
      <c r="D2170" s="147">
        <v>102301</v>
      </c>
      <c r="E2170" s="147">
        <f>COUNTIF($B$4:B2170,B2170)</f>
        <v>2</v>
      </c>
      <c r="F2170" s="147">
        <v>1550</v>
      </c>
      <c r="G2170" s="147">
        <v>342</v>
      </c>
      <c r="H2170" s="147">
        <v>10000</v>
      </c>
      <c r="I2170" s="59" t="str">
        <f>IFERROR(VLOOKUP(D2170,ITEM!A:B,2,0)&amp;" X"&amp;F2170,"아이템값 없음")</f>
        <v>모험 경력 X1550</v>
      </c>
      <c r="J2170" s="5" t="s">
        <v>775</v>
      </c>
      <c r="K2170" s="147" t="s">
        <v>745</v>
      </c>
    </row>
    <row r="2171" spans="1:11">
      <c r="A2171" s="147">
        <f>100000+B2171*ID규칙_보상_그룹_단위+C2171*ID규칙_요일_단위+COUNTIFS($B$4:B2171,B2171,$C$4:C2171,C2171)</f>
        <v>108703</v>
      </c>
      <c r="B2171" s="65">
        <v>87</v>
      </c>
      <c r="C2171" s="147">
        <v>0</v>
      </c>
      <c r="D2171" s="147">
        <v>105301</v>
      </c>
      <c r="E2171" s="147">
        <f>COUNTIF($B$4:B2171,B2171)</f>
        <v>3</v>
      </c>
      <c r="F2171" s="147">
        <v>15</v>
      </c>
      <c r="G2171" s="147">
        <v>343</v>
      </c>
      <c r="H2171" s="147">
        <v>10000</v>
      </c>
      <c r="I2171" s="59" t="str">
        <f>IFERROR(VLOOKUP(D2171,ITEM!A:B,2,0)&amp;" X"&amp;F2171,"아이템값 없음")</f>
        <v>호감도 경험치 X15</v>
      </c>
      <c r="J2171" s="5" t="s">
        <v>775</v>
      </c>
      <c r="K2171" s="147" t="s">
        <v>745</v>
      </c>
    </row>
    <row r="2172" spans="1:11">
      <c r="A2172" s="147">
        <f>100000+B2172*ID규칙_보상_그룹_단위+C2172*ID규칙_요일_단위+COUNTIFS($B$4:B2172,B2172,$C$4:C2172,C2172)</f>
        <v>108731</v>
      </c>
      <c r="B2172" s="65">
        <v>87</v>
      </c>
      <c r="C2172" s="147">
        <v>3</v>
      </c>
      <c r="D2172" s="147">
        <v>115233</v>
      </c>
      <c r="E2172" s="147">
        <f>COUNTIF($B$4:B2172,B2172)</f>
        <v>4</v>
      </c>
      <c r="F2172" s="147">
        <v>2</v>
      </c>
      <c r="G2172" s="147">
        <v>344</v>
      </c>
      <c r="H2172" s="147">
        <v>1667</v>
      </c>
      <c r="I2172" s="59" t="str">
        <f>IFERROR(VLOOKUP(D2172,ITEM!A:B,2,0)&amp;" X"&amp;F2172,"아이템값 없음")</f>
        <v>금석극화의 가면 X2</v>
      </c>
      <c r="J2172" s="5" t="s">
        <v>775</v>
      </c>
      <c r="K2172" s="147" t="s">
        <v>745</v>
      </c>
    </row>
    <row r="2173" spans="1:11">
      <c r="A2173" s="147">
        <f>100000+B2173*ID규칙_보상_그룹_단위+C2173*ID규칙_요일_단위+COUNTIFS($B$4:B2173,B2173,$C$4:C2173,C2173)</f>
        <v>108732</v>
      </c>
      <c r="B2173" s="65">
        <v>87</v>
      </c>
      <c r="C2173" s="147">
        <v>3</v>
      </c>
      <c r="D2173" s="147">
        <v>115334</v>
      </c>
      <c r="E2173" s="147">
        <f>COUNTIF($B$4:B2173,B2173)</f>
        <v>5</v>
      </c>
      <c r="F2173" s="147">
        <v>2</v>
      </c>
      <c r="G2173" s="147">
        <v>344</v>
      </c>
      <c r="H2173" s="147">
        <v>1667</v>
      </c>
      <c r="I2173" s="59" t="str">
        <f>IFERROR(VLOOKUP(D2173,ITEM!A:B,2,0)&amp;" X"&amp;F2173,"아이템값 없음")</f>
        <v>금석극화의 호교(虎嚙) X2</v>
      </c>
      <c r="J2173" s="5" t="s">
        <v>775</v>
      </c>
      <c r="K2173" s="147" t="s">
        <v>745</v>
      </c>
    </row>
    <row r="2174" spans="1:11">
      <c r="A2174" s="147">
        <f>100000+B2174*ID규칙_보상_그룹_단위+C2174*ID규칙_요일_단위+COUNTIFS($B$4:B2174,B2174,$C$4:C2174,C2174)</f>
        <v>108761</v>
      </c>
      <c r="B2174" s="65">
        <v>87</v>
      </c>
      <c r="C2174" s="147">
        <v>6</v>
      </c>
      <c r="D2174" s="147">
        <v>115233</v>
      </c>
      <c r="E2174" s="147">
        <f>COUNTIF($B$4:B2174,B2174)</f>
        <v>6</v>
      </c>
      <c r="F2174" s="147">
        <v>2</v>
      </c>
      <c r="G2174" s="147">
        <v>344</v>
      </c>
      <c r="H2174" s="147">
        <v>1667</v>
      </c>
      <c r="I2174" s="59" t="str">
        <f>IFERROR(VLOOKUP(D2174,ITEM!A:B,2,0)&amp;" X"&amp;F2174,"아이템값 없음")</f>
        <v>금석극화의 가면 X2</v>
      </c>
      <c r="J2174" s="5" t="s">
        <v>775</v>
      </c>
      <c r="K2174" s="147" t="s">
        <v>745</v>
      </c>
    </row>
    <row r="2175" spans="1:11">
      <c r="A2175" s="147">
        <f>100000+B2175*ID규칙_보상_그룹_단위+C2175*ID규칙_요일_단위+COUNTIFS($B$4:B2175,B2175,$C$4:C2175,C2175)</f>
        <v>108762</v>
      </c>
      <c r="B2175" s="65">
        <v>87</v>
      </c>
      <c r="C2175" s="147">
        <v>6</v>
      </c>
      <c r="D2175" s="147">
        <v>115334</v>
      </c>
      <c r="E2175" s="147">
        <f>COUNTIF($B$4:B2175,B2175)</f>
        <v>7</v>
      </c>
      <c r="F2175" s="147">
        <v>2</v>
      </c>
      <c r="G2175" s="147">
        <v>344</v>
      </c>
      <c r="H2175" s="147">
        <v>1667</v>
      </c>
      <c r="I2175" s="59" t="str">
        <f>IFERROR(VLOOKUP(D2175,ITEM!A:B,2,0)&amp;" X"&amp;F2175,"아이템값 없음")</f>
        <v>금석극화의 호교(虎嚙) X2</v>
      </c>
      <c r="J2175" s="5" t="s">
        <v>775</v>
      </c>
      <c r="K2175" s="147" t="s">
        <v>745</v>
      </c>
    </row>
    <row r="2176" spans="1:11">
      <c r="A2176" s="147">
        <f>100000+B2176*ID규칙_보상_그룹_단위+C2176*ID규칙_요일_단위+COUNTIFS($B$4:B2176,B2176,$C$4:C2176,C2176)</f>
        <v>108771</v>
      </c>
      <c r="B2176" s="65">
        <v>87</v>
      </c>
      <c r="C2176" s="147">
        <v>7</v>
      </c>
      <c r="D2176" s="147">
        <v>115233</v>
      </c>
      <c r="E2176" s="147">
        <f>COUNTIF($B$4:B2176,B2176)</f>
        <v>8</v>
      </c>
      <c r="F2176" s="147">
        <v>2</v>
      </c>
      <c r="G2176" s="147">
        <v>344</v>
      </c>
      <c r="H2176" s="147">
        <v>1666</v>
      </c>
      <c r="I2176" s="59" t="str">
        <f>IFERROR(VLOOKUP(D2176,ITEM!A:B,2,0)&amp;" X"&amp;F2176,"아이템값 없음")</f>
        <v>금석극화의 가면 X2</v>
      </c>
      <c r="J2176" s="5" t="s">
        <v>775</v>
      </c>
      <c r="K2176" s="147" t="s">
        <v>745</v>
      </c>
    </row>
    <row r="2177" spans="1:11">
      <c r="A2177" s="147">
        <f>100000+B2177*ID규칙_보상_그룹_단위+C2177*ID규칙_요일_단위+COUNTIFS($B$4:B2177,B2177,$C$4:C2177,C2177)</f>
        <v>108772</v>
      </c>
      <c r="B2177" s="65">
        <v>87</v>
      </c>
      <c r="C2177" s="147">
        <v>7</v>
      </c>
      <c r="D2177" s="147">
        <v>115334</v>
      </c>
      <c r="E2177" s="147">
        <f>COUNTIF($B$4:B2177,B2177)</f>
        <v>9</v>
      </c>
      <c r="F2177" s="147">
        <v>2</v>
      </c>
      <c r="G2177" s="147">
        <v>344</v>
      </c>
      <c r="H2177" s="147">
        <v>1666</v>
      </c>
      <c r="I2177" s="59" t="str">
        <f>IFERROR(VLOOKUP(D2177,ITEM!A:B,2,0)&amp;" X"&amp;F2177,"아이템값 없음")</f>
        <v>금석극화의 호교(虎嚙) X2</v>
      </c>
      <c r="J2177" s="5" t="s">
        <v>775</v>
      </c>
      <c r="K2177" s="147" t="s">
        <v>745</v>
      </c>
    </row>
    <row r="2178" spans="1:11">
      <c r="A2178" s="147">
        <f>100000+B2178*ID규칙_보상_그룹_단위+C2178*ID규칙_요일_단위+COUNTIFS($B$4:B2178,B2178,$C$4:C2178,C2178)</f>
        <v>108801</v>
      </c>
      <c r="B2178" s="65">
        <v>88</v>
      </c>
      <c r="C2178" s="147">
        <v>0</v>
      </c>
      <c r="D2178" s="147">
        <v>103301</v>
      </c>
      <c r="E2178" s="147">
        <f>COUNTIF($B$4:B2178,B2178)</f>
        <v>1</v>
      </c>
      <c r="F2178" s="147">
        <v>100</v>
      </c>
      <c r="G2178" s="147">
        <v>345</v>
      </c>
      <c r="H2178" s="147">
        <v>10000</v>
      </c>
      <c r="I2178" s="59" t="str">
        <f>IFERROR(VLOOKUP(D2178,ITEM!A:B,2,0)&amp;" X"&amp;F2178,"아이템값 없음")</f>
        <v>모라 X100</v>
      </c>
      <c r="J2178" s="5" t="s">
        <v>776</v>
      </c>
      <c r="K2178" s="147" t="s">
        <v>745</v>
      </c>
    </row>
    <row r="2179" spans="1:11">
      <c r="A2179" s="147">
        <f>100000+B2179*ID규칙_보상_그룹_단위+C2179*ID규칙_요일_단위+COUNTIFS($B$4:B2179,B2179,$C$4:C2179,C2179)</f>
        <v>108802</v>
      </c>
      <c r="B2179" s="65">
        <v>88</v>
      </c>
      <c r="C2179" s="147">
        <v>0</v>
      </c>
      <c r="D2179" s="147">
        <v>102301</v>
      </c>
      <c r="E2179" s="147">
        <f>COUNTIF($B$4:B2179,B2179)</f>
        <v>2</v>
      </c>
      <c r="F2179" s="147">
        <v>1850</v>
      </c>
      <c r="G2179" s="147">
        <v>346</v>
      </c>
      <c r="H2179" s="147">
        <v>10000</v>
      </c>
      <c r="I2179" s="59" t="str">
        <f>IFERROR(VLOOKUP(D2179,ITEM!A:B,2,0)&amp;" X"&amp;F2179,"아이템값 없음")</f>
        <v>모험 경력 X1850</v>
      </c>
      <c r="J2179" s="5" t="s">
        <v>776</v>
      </c>
      <c r="K2179" s="147" t="s">
        <v>745</v>
      </c>
    </row>
    <row r="2180" spans="1:11">
      <c r="A2180" s="147">
        <f>100000+B2180*ID규칙_보상_그룹_단위+C2180*ID규칙_요일_단위+COUNTIFS($B$4:B2180,B2180,$C$4:C2180,C2180)</f>
        <v>108803</v>
      </c>
      <c r="B2180" s="65">
        <v>88</v>
      </c>
      <c r="C2180" s="147">
        <v>0</v>
      </c>
      <c r="D2180" s="147">
        <v>105301</v>
      </c>
      <c r="E2180" s="147">
        <f>COUNTIF($B$4:B2180,B2180)</f>
        <v>3</v>
      </c>
      <c r="F2180" s="147">
        <v>15</v>
      </c>
      <c r="G2180" s="147">
        <v>347</v>
      </c>
      <c r="H2180" s="147">
        <v>10000</v>
      </c>
      <c r="I2180" s="59" t="str">
        <f>IFERROR(VLOOKUP(D2180,ITEM!A:B,2,0)&amp;" X"&amp;F2180,"아이템값 없음")</f>
        <v>호감도 경험치 X15</v>
      </c>
      <c r="J2180" s="5" t="s">
        <v>776</v>
      </c>
      <c r="K2180" s="147" t="s">
        <v>745</v>
      </c>
    </row>
    <row r="2181" spans="1:11">
      <c r="A2181" s="147">
        <f>100000+B2181*ID규칙_보상_그룹_단위+C2181*ID규칙_요일_단위+COUNTIFS($B$4:B2181,B2181,$C$4:C2181,C2181)</f>
        <v>108831</v>
      </c>
      <c r="B2181" s="65">
        <v>88</v>
      </c>
      <c r="C2181" s="147">
        <v>3</v>
      </c>
      <c r="D2181" s="147">
        <v>115233</v>
      </c>
      <c r="E2181" s="147">
        <f>COUNTIF($B$4:B2181,B2181)</f>
        <v>4</v>
      </c>
      <c r="F2181" s="147">
        <v>3</v>
      </c>
      <c r="G2181" s="147">
        <v>348</v>
      </c>
      <c r="H2181" s="147">
        <v>1112</v>
      </c>
      <c r="I2181" s="59" t="str">
        <f>IFERROR(VLOOKUP(D2181,ITEM!A:B,2,0)&amp;" X"&amp;F2181,"아이템값 없음")</f>
        <v>금석극화의 가면 X3</v>
      </c>
      <c r="J2181" s="5" t="s">
        <v>776</v>
      </c>
      <c r="K2181" s="147" t="s">
        <v>745</v>
      </c>
    </row>
    <row r="2182" spans="1:11">
      <c r="A2182" s="147">
        <f>100000+B2182*ID규칙_보상_그룹_단위+C2182*ID규칙_요일_단위+COUNTIFS($B$4:B2182,B2182,$C$4:C2182,C2182)</f>
        <v>108832</v>
      </c>
      <c r="B2182" s="65">
        <v>88</v>
      </c>
      <c r="C2182" s="147">
        <v>3</v>
      </c>
      <c r="D2182" s="147">
        <v>115334</v>
      </c>
      <c r="E2182" s="147">
        <f>COUNTIF($B$4:B2182,B2182)</f>
        <v>5</v>
      </c>
      <c r="F2182" s="147">
        <v>3</v>
      </c>
      <c r="G2182" s="147">
        <v>348</v>
      </c>
      <c r="H2182" s="147">
        <v>1111</v>
      </c>
      <c r="I2182" s="59" t="str">
        <f>IFERROR(VLOOKUP(D2182,ITEM!A:B,2,0)&amp;" X"&amp;F2182,"아이템값 없음")</f>
        <v>금석극화의 호교(虎嚙) X3</v>
      </c>
      <c r="J2182" s="5" t="s">
        <v>776</v>
      </c>
      <c r="K2182" s="147" t="s">
        <v>745</v>
      </c>
    </row>
    <row r="2183" spans="1:11">
      <c r="A2183" s="147">
        <f>100000+B2183*ID규칙_보상_그룹_단위+C2183*ID규칙_요일_단위+COUNTIFS($B$4:B2183,B2183,$C$4:C2183,C2183)</f>
        <v>108833</v>
      </c>
      <c r="B2183" s="65">
        <v>88</v>
      </c>
      <c r="C2183" s="147">
        <v>3</v>
      </c>
      <c r="D2183" s="147">
        <v>115435</v>
      </c>
      <c r="E2183" s="147">
        <f>COUNTIF($B$4:B2183,B2183)</f>
        <v>6</v>
      </c>
      <c r="F2183" s="147">
        <v>3</v>
      </c>
      <c r="G2183" s="147">
        <v>348</v>
      </c>
      <c r="H2183" s="147">
        <v>1111</v>
      </c>
      <c r="I2183" s="59" t="str">
        <f>IFERROR(VLOOKUP(D2183,ITEM!A:B,2,0)&amp;" X"&amp;F2183,"아이템값 없음")</f>
        <v>금석극화의 일각 X3</v>
      </c>
      <c r="J2183" s="5" t="s">
        <v>776</v>
      </c>
      <c r="K2183" s="147" t="s">
        <v>745</v>
      </c>
    </row>
    <row r="2184" spans="1:11">
      <c r="A2184" s="147">
        <f>100000+B2184*ID규칙_보상_그룹_단위+C2184*ID규칙_요일_단위+COUNTIFS($B$4:B2184,B2184,$C$4:C2184,C2184)</f>
        <v>108861</v>
      </c>
      <c r="B2184" s="65">
        <v>88</v>
      </c>
      <c r="C2184" s="147">
        <v>6</v>
      </c>
      <c r="D2184" s="147">
        <v>115233</v>
      </c>
      <c r="E2184" s="147">
        <f>COUNTIF($B$4:B2184,B2184)</f>
        <v>7</v>
      </c>
      <c r="F2184" s="147">
        <v>3</v>
      </c>
      <c r="G2184" s="147">
        <v>348</v>
      </c>
      <c r="H2184" s="147">
        <v>1111</v>
      </c>
      <c r="I2184" s="59" t="str">
        <f>IFERROR(VLOOKUP(D2184,ITEM!A:B,2,0)&amp;" X"&amp;F2184,"아이템값 없음")</f>
        <v>금석극화의 가면 X3</v>
      </c>
      <c r="J2184" s="5" t="s">
        <v>776</v>
      </c>
      <c r="K2184" s="147" t="s">
        <v>745</v>
      </c>
    </row>
    <row r="2185" spans="1:11">
      <c r="A2185" s="147">
        <f>100000+B2185*ID규칙_보상_그룹_단위+C2185*ID규칙_요일_단위+COUNTIFS($B$4:B2185,B2185,$C$4:C2185,C2185)</f>
        <v>108862</v>
      </c>
      <c r="B2185" s="65">
        <v>88</v>
      </c>
      <c r="C2185" s="147">
        <v>6</v>
      </c>
      <c r="D2185" s="147">
        <v>115334</v>
      </c>
      <c r="E2185" s="147">
        <f>COUNTIF($B$4:B2185,B2185)</f>
        <v>8</v>
      </c>
      <c r="F2185" s="147">
        <v>3</v>
      </c>
      <c r="G2185" s="147">
        <v>348</v>
      </c>
      <c r="H2185" s="147">
        <v>1111</v>
      </c>
      <c r="I2185" s="59" t="str">
        <f>IFERROR(VLOOKUP(D2185,ITEM!A:B,2,0)&amp;" X"&amp;F2185,"아이템값 없음")</f>
        <v>금석극화의 호교(虎嚙) X3</v>
      </c>
      <c r="J2185" s="5" t="s">
        <v>776</v>
      </c>
      <c r="K2185" s="147" t="s">
        <v>745</v>
      </c>
    </row>
    <row r="2186" spans="1:11">
      <c r="A2186" s="147">
        <f>100000+B2186*ID규칙_보상_그룹_단위+C2186*ID규칙_요일_단위+COUNTIFS($B$4:B2186,B2186,$C$4:C2186,C2186)</f>
        <v>108863</v>
      </c>
      <c r="B2186" s="65">
        <v>88</v>
      </c>
      <c r="C2186" s="147">
        <v>6</v>
      </c>
      <c r="D2186" s="147">
        <v>115435</v>
      </c>
      <c r="E2186" s="147">
        <f>COUNTIF($B$4:B2186,B2186)</f>
        <v>9</v>
      </c>
      <c r="F2186" s="147">
        <v>3</v>
      </c>
      <c r="G2186" s="147">
        <v>348</v>
      </c>
      <c r="H2186" s="147">
        <v>1111</v>
      </c>
      <c r="I2186" s="59" t="str">
        <f>IFERROR(VLOOKUP(D2186,ITEM!A:B,2,0)&amp;" X"&amp;F2186,"아이템값 없음")</f>
        <v>금석극화의 일각 X3</v>
      </c>
      <c r="J2186" s="5" t="s">
        <v>776</v>
      </c>
      <c r="K2186" s="147" t="s">
        <v>745</v>
      </c>
    </row>
    <row r="2187" spans="1:11">
      <c r="A2187" s="147">
        <f>100000+B2187*ID규칙_보상_그룹_단위+C2187*ID규칙_요일_단위+COUNTIFS($B$4:B2187,B2187,$C$4:C2187,C2187)</f>
        <v>108871</v>
      </c>
      <c r="B2187" s="65">
        <v>88</v>
      </c>
      <c r="C2187" s="147">
        <v>7</v>
      </c>
      <c r="D2187" s="147">
        <v>115233</v>
      </c>
      <c r="E2187" s="147">
        <f>COUNTIF($B$4:B2187,B2187)</f>
        <v>10</v>
      </c>
      <c r="F2187" s="147">
        <v>3</v>
      </c>
      <c r="G2187" s="147">
        <v>348</v>
      </c>
      <c r="H2187" s="147">
        <v>1111</v>
      </c>
      <c r="I2187" s="59" t="str">
        <f>IFERROR(VLOOKUP(D2187,ITEM!A:B,2,0)&amp;" X"&amp;F2187,"아이템값 없음")</f>
        <v>금석극화의 가면 X3</v>
      </c>
      <c r="J2187" s="5" t="s">
        <v>776</v>
      </c>
      <c r="K2187" s="147" t="s">
        <v>745</v>
      </c>
    </row>
    <row r="2188" spans="1:11">
      <c r="A2188" s="147">
        <f>100000+B2188*ID규칙_보상_그룹_단위+C2188*ID규칙_요일_단위+COUNTIFS($B$4:B2188,B2188,$C$4:C2188,C2188)</f>
        <v>108872</v>
      </c>
      <c r="B2188" s="65">
        <v>88</v>
      </c>
      <c r="C2188" s="147">
        <v>7</v>
      </c>
      <c r="D2188" s="147">
        <v>115334</v>
      </c>
      <c r="E2188" s="147">
        <f>COUNTIF($B$4:B2188,B2188)</f>
        <v>11</v>
      </c>
      <c r="F2188" s="147">
        <v>3</v>
      </c>
      <c r="G2188" s="147">
        <v>348</v>
      </c>
      <c r="H2188" s="147">
        <v>1111</v>
      </c>
      <c r="I2188" s="59" t="str">
        <f>IFERROR(VLOOKUP(D2188,ITEM!A:B,2,0)&amp;" X"&amp;F2188,"아이템값 없음")</f>
        <v>금석극화의 호교(虎嚙) X3</v>
      </c>
      <c r="J2188" s="5" t="s">
        <v>776</v>
      </c>
      <c r="K2188" s="147" t="s">
        <v>745</v>
      </c>
    </row>
    <row r="2189" spans="1:11">
      <c r="A2189" s="147">
        <f>100000+B2189*ID규칙_보상_그룹_단위+C2189*ID규칙_요일_단위+COUNTIFS($B$4:B2189,B2189,$C$4:C2189,C2189)</f>
        <v>108873</v>
      </c>
      <c r="B2189" s="65">
        <v>88</v>
      </c>
      <c r="C2189" s="147">
        <v>7</v>
      </c>
      <c r="D2189" s="147">
        <v>115435</v>
      </c>
      <c r="E2189" s="147">
        <f>COUNTIF($B$4:B2189,B2189)</f>
        <v>12</v>
      </c>
      <c r="F2189" s="147">
        <v>3</v>
      </c>
      <c r="G2189" s="147">
        <v>348</v>
      </c>
      <c r="H2189" s="147">
        <v>1111</v>
      </c>
      <c r="I2189" s="59" t="str">
        <f>IFERROR(VLOOKUP(D2189,ITEM!A:B,2,0)&amp;" X"&amp;F2189,"아이템값 없음")</f>
        <v>금석극화의 일각 X3</v>
      </c>
      <c r="J2189" s="5" t="s">
        <v>776</v>
      </c>
      <c r="K2189" s="147" t="s">
        <v>745</v>
      </c>
    </row>
    <row r="2190" spans="1:11">
      <c r="A2190" s="147">
        <f>100000+B2190*ID규칙_보상_그룹_단위+C2190*ID규칙_요일_단위+COUNTIFS($B$4:B2190,B2190,$C$4:C2190,C2190)</f>
        <v>108901</v>
      </c>
      <c r="B2190" s="65">
        <v>89</v>
      </c>
      <c r="C2190" s="147">
        <v>0</v>
      </c>
      <c r="D2190" s="147">
        <v>103301</v>
      </c>
      <c r="E2190" s="147">
        <f>COUNTIF($B$4:B2190,B2190)</f>
        <v>1</v>
      </c>
      <c r="F2190" s="147">
        <v>100</v>
      </c>
      <c r="G2190" s="147">
        <v>349</v>
      </c>
      <c r="H2190" s="147">
        <v>10000</v>
      </c>
      <c r="I2190" s="59" t="str">
        <f>IFERROR(VLOOKUP(D2190,ITEM!A:B,2,0)&amp;" X"&amp;F2190,"아이템값 없음")</f>
        <v>모라 X100</v>
      </c>
      <c r="J2190" s="5" t="s">
        <v>777</v>
      </c>
      <c r="K2190" s="147" t="s">
        <v>745</v>
      </c>
    </row>
    <row r="2191" spans="1:11">
      <c r="A2191" s="147">
        <f>100000+B2191*ID규칙_보상_그룹_단위+C2191*ID규칙_요일_단위+COUNTIFS($B$4:B2191,B2191,$C$4:C2191,C2191)</f>
        <v>108902</v>
      </c>
      <c r="B2191" s="65">
        <v>89</v>
      </c>
      <c r="C2191" s="147">
        <v>0</v>
      </c>
      <c r="D2191" s="147">
        <v>102301</v>
      </c>
      <c r="E2191" s="147">
        <f>COUNTIF($B$4:B2191,B2191)</f>
        <v>2</v>
      </c>
      <c r="F2191" s="147">
        <v>2200</v>
      </c>
      <c r="G2191" s="147">
        <v>350</v>
      </c>
      <c r="H2191" s="147">
        <v>10000</v>
      </c>
      <c r="I2191" s="59" t="str">
        <f>IFERROR(VLOOKUP(D2191,ITEM!A:B,2,0)&amp;" X"&amp;F2191,"아이템값 없음")</f>
        <v>모험 경력 X2200</v>
      </c>
      <c r="J2191" s="5" t="s">
        <v>777</v>
      </c>
      <c r="K2191" s="147" t="s">
        <v>745</v>
      </c>
    </row>
    <row r="2192" spans="1:11">
      <c r="A2192" s="147">
        <f>100000+B2192*ID규칙_보상_그룹_단위+C2192*ID규칙_요일_단위+COUNTIFS($B$4:B2192,B2192,$C$4:C2192,C2192)</f>
        <v>108903</v>
      </c>
      <c r="B2192" s="65">
        <v>89</v>
      </c>
      <c r="C2192" s="147">
        <v>0</v>
      </c>
      <c r="D2192" s="147">
        <v>105301</v>
      </c>
      <c r="E2192" s="147">
        <f>COUNTIF($B$4:B2192,B2192)</f>
        <v>3</v>
      </c>
      <c r="F2192" s="147">
        <v>20</v>
      </c>
      <c r="G2192" s="147">
        <v>351</v>
      </c>
      <c r="H2192" s="147">
        <v>10000</v>
      </c>
      <c r="I2192" s="59" t="str">
        <f>IFERROR(VLOOKUP(D2192,ITEM!A:B,2,0)&amp;" X"&amp;F2192,"아이템값 없음")</f>
        <v>호감도 경험치 X20</v>
      </c>
      <c r="J2192" s="5" t="s">
        <v>777</v>
      </c>
      <c r="K2192" s="147" t="s">
        <v>745</v>
      </c>
    </row>
    <row r="2193" spans="1:11">
      <c r="A2193" s="147">
        <f>100000+B2193*ID규칙_보상_그룹_단위+C2193*ID규칙_요일_단위+COUNTIFS($B$4:B2193,B2193,$C$4:C2193,C2193)</f>
        <v>108931</v>
      </c>
      <c r="B2193" s="65">
        <v>89</v>
      </c>
      <c r="C2193" s="147">
        <v>3</v>
      </c>
      <c r="D2193" s="147">
        <v>115233</v>
      </c>
      <c r="E2193" s="147">
        <f>COUNTIF($B$4:B2193,B2193)</f>
        <v>4</v>
      </c>
      <c r="F2193" s="147">
        <v>4</v>
      </c>
      <c r="G2193" s="147">
        <v>352</v>
      </c>
      <c r="H2193" s="147">
        <v>834</v>
      </c>
      <c r="I2193" s="59" t="str">
        <f>IFERROR(VLOOKUP(D2193,ITEM!A:B,2,0)&amp;" X"&amp;F2193,"아이템값 없음")</f>
        <v>금석극화의 가면 X4</v>
      </c>
      <c r="J2193" s="5" t="s">
        <v>777</v>
      </c>
      <c r="K2193" s="147" t="s">
        <v>745</v>
      </c>
    </row>
    <row r="2194" spans="1:11">
      <c r="A2194" s="147">
        <f>100000+B2194*ID규칙_보상_그룹_단위+C2194*ID규칙_요일_단위+COUNTIFS($B$4:B2194,B2194,$C$4:C2194,C2194)</f>
        <v>108932</v>
      </c>
      <c r="B2194" s="65">
        <v>89</v>
      </c>
      <c r="C2194" s="147">
        <v>3</v>
      </c>
      <c r="D2194" s="147">
        <v>115334</v>
      </c>
      <c r="E2194" s="147">
        <f>COUNTIF($B$4:B2194,B2194)</f>
        <v>5</v>
      </c>
      <c r="F2194" s="147">
        <v>4</v>
      </c>
      <c r="G2194" s="147">
        <v>352</v>
      </c>
      <c r="H2194" s="147">
        <v>834</v>
      </c>
      <c r="I2194" s="59" t="str">
        <f>IFERROR(VLOOKUP(D2194,ITEM!A:B,2,0)&amp;" X"&amp;F2194,"아이템값 없음")</f>
        <v>금석극화의 호교(虎嚙) X4</v>
      </c>
      <c r="J2194" s="5" t="s">
        <v>777</v>
      </c>
      <c r="K2194" s="147" t="s">
        <v>745</v>
      </c>
    </row>
    <row r="2195" spans="1:11">
      <c r="A2195" s="147">
        <f>100000+B2195*ID규칙_보상_그룹_단위+C2195*ID규칙_요일_단위+COUNTIFS($B$4:B2195,B2195,$C$4:C2195,C2195)</f>
        <v>108933</v>
      </c>
      <c r="B2195" s="65">
        <v>89</v>
      </c>
      <c r="C2195" s="147">
        <v>3</v>
      </c>
      <c r="D2195" s="147">
        <v>115435</v>
      </c>
      <c r="E2195" s="147">
        <f>COUNTIF($B$4:B2195,B2195)</f>
        <v>6</v>
      </c>
      <c r="F2195" s="147">
        <v>4</v>
      </c>
      <c r="G2195" s="147">
        <v>352</v>
      </c>
      <c r="H2195" s="147">
        <v>834</v>
      </c>
      <c r="I2195" s="59" t="str">
        <f>IFERROR(VLOOKUP(D2195,ITEM!A:B,2,0)&amp;" X"&amp;F2195,"아이템값 없음")</f>
        <v>금석극화의 일각 X4</v>
      </c>
      <c r="J2195" s="5" t="s">
        <v>777</v>
      </c>
      <c r="K2195" s="147" t="s">
        <v>745</v>
      </c>
    </row>
    <row r="2196" spans="1:11">
      <c r="A2196" s="147">
        <f>100000+B2196*ID규칙_보상_그룹_단위+C2196*ID규칙_요일_단위+COUNTIFS($B$4:B2196,B2196,$C$4:C2196,C2196)</f>
        <v>108934</v>
      </c>
      <c r="B2196" s="65">
        <v>89</v>
      </c>
      <c r="C2196" s="147">
        <v>3</v>
      </c>
      <c r="D2196" s="147">
        <v>115536</v>
      </c>
      <c r="E2196" s="147">
        <f>COUNTIF($B$4:B2196,B2196)</f>
        <v>7</v>
      </c>
      <c r="F2196" s="147">
        <v>4</v>
      </c>
      <c r="G2196" s="147">
        <v>352</v>
      </c>
      <c r="H2196" s="147">
        <v>834</v>
      </c>
      <c r="I2196" s="59" t="str">
        <f>IFERROR(VLOOKUP(D2196,ITEM!A:B,2,0)&amp;" X"&amp;F2196,"아이템값 없음")</f>
        <v>금석극화의 귀인 X4</v>
      </c>
      <c r="J2196" s="5" t="s">
        <v>777</v>
      </c>
      <c r="K2196" s="147" t="s">
        <v>745</v>
      </c>
    </row>
    <row r="2197" spans="1:11">
      <c r="A2197" s="147">
        <f>100000+B2197*ID규칙_보상_그룹_단위+C2197*ID규칙_요일_단위+COUNTIFS($B$4:B2197,B2197,$C$4:C2197,C2197)</f>
        <v>108961</v>
      </c>
      <c r="B2197" s="65">
        <v>89</v>
      </c>
      <c r="C2197" s="147">
        <v>6</v>
      </c>
      <c r="D2197" s="147">
        <v>115233</v>
      </c>
      <c r="E2197" s="147">
        <f>COUNTIF($B$4:B2197,B2197)</f>
        <v>8</v>
      </c>
      <c r="F2197" s="147">
        <v>4</v>
      </c>
      <c r="G2197" s="147">
        <v>352</v>
      </c>
      <c r="H2197" s="147">
        <v>833</v>
      </c>
      <c r="I2197" s="59" t="str">
        <f>IFERROR(VLOOKUP(D2197,ITEM!A:B,2,0)&amp;" X"&amp;F2197,"아이템값 없음")</f>
        <v>금석극화의 가면 X4</v>
      </c>
      <c r="J2197" s="5" t="s">
        <v>777</v>
      </c>
      <c r="K2197" s="147" t="s">
        <v>745</v>
      </c>
    </row>
    <row r="2198" spans="1:11">
      <c r="A2198" s="147">
        <f>100000+B2198*ID규칙_보상_그룹_단위+C2198*ID규칙_요일_단위+COUNTIFS($B$4:B2198,B2198,$C$4:C2198,C2198)</f>
        <v>108962</v>
      </c>
      <c r="B2198" s="65">
        <v>89</v>
      </c>
      <c r="C2198" s="147">
        <v>6</v>
      </c>
      <c r="D2198" s="147">
        <v>115334</v>
      </c>
      <c r="E2198" s="147">
        <f>COUNTIF($B$4:B2198,B2198)</f>
        <v>9</v>
      </c>
      <c r="F2198" s="147">
        <v>4</v>
      </c>
      <c r="G2198" s="147">
        <v>352</v>
      </c>
      <c r="H2198" s="147">
        <v>833</v>
      </c>
      <c r="I2198" s="59" t="str">
        <f>IFERROR(VLOOKUP(D2198,ITEM!A:B,2,0)&amp;" X"&amp;F2198,"아이템값 없음")</f>
        <v>금석극화의 호교(虎嚙) X4</v>
      </c>
      <c r="J2198" s="5" t="s">
        <v>777</v>
      </c>
      <c r="K2198" s="147" t="s">
        <v>745</v>
      </c>
    </row>
    <row r="2199" spans="1:11">
      <c r="A2199" s="147">
        <f>100000+B2199*ID규칙_보상_그룹_단위+C2199*ID규칙_요일_단위+COUNTIFS($B$4:B2199,B2199,$C$4:C2199,C2199)</f>
        <v>108963</v>
      </c>
      <c r="B2199" s="65">
        <v>89</v>
      </c>
      <c r="C2199" s="147">
        <v>6</v>
      </c>
      <c r="D2199" s="147">
        <v>115435</v>
      </c>
      <c r="E2199" s="147">
        <f>COUNTIF($B$4:B2199,B2199)</f>
        <v>10</v>
      </c>
      <c r="F2199" s="147">
        <v>4</v>
      </c>
      <c r="G2199" s="147">
        <v>352</v>
      </c>
      <c r="H2199" s="147">
        <v>833</v>
      </c>
      <c r="I2199" s="59" t="str">
        <f>IFERROR(VLOOKUP(D2199,ITEM!A:B,2,0)&amp;" X"&amp;F2199,"아이템값 없음")</f>
        <v>금석극화의 일각 X4</v>
      </c>
      <c r="J2199" s="5" t="s">
        <v>777</v>
      </c>
      <c r="K2199" s="147" t="s">
        <v>745</v>
      </c>
    </row>
    <row r="2200" spans="1:11">
      <c r="A2200" s="147">
        <f>100000+B2200*ID규칙_보상_그룹_단위+C2200*ID규칙_요일_단위+COUNTIFS($B$4:B2200,B2200,$C$4:C2200,C2200)</f>
        <v>108964</v>
      </c>
      <c r="B2200" s="65">
        <v>89</v>
      </c>
      <c r="C2200" s="147">
        <v>6</v>
      </c>
      <c r="D2200" s="147">
        <v>115536</v>
      </c>
      <c r="E2200" s="147">
        <f>COUNTIF($B$4:B2200,B2200)</f>
        <v>11</v>
      </c>
      <c r="F2200" s="147">
        <v>4</v>
      </c>
      <c r="G2200" s="147">
        <v>352</v>
      </c>
      <c r="H2200" s="147">
        <v>833</v>
      </c>
      <c r="I2200" s="59" t="str">
        <f>IFERROR(VLOOKUP(D2200,ITEM!A:B,2,0)&amp;" X"&amp;F2200,"아이템값 없음")</f>
        <v>금석극화의 귀인 X4</v>
      </c>
      <c r="J2200" s="5" t="s">
        <v>777</v>
      </c>
      <c r="K2200" s="147" t="s">
        <v>745</v>
      </c>
    </row>
    <row r="2201" spans="1:11">
      <c r="A2201" s="147">
        <f>100000+B2201*ID규칙_보상_그룹_단위+C2201*ID규칙_요일_단위+COUNTIFS($B$4:B2201,B2201,$C$4:C2201,C2201)</f>
        <v>108971</v>
      </c>
      <c r="B2201" s="65">
        <v>89</v>
      </c>
      <c r="C2201" s="147">
        <v>7</v>
      </c>
      <c r="D2201" s="147">
        <v>115233</v>
      </c>
      <c r="E2201" s="147">
        <f>COUNTIF($B$4:B2201,B2201)</f>
        <v>12</v>
      </c>
      <c r="F2201" s="147">
        <v>4</v>
      </c>
      <c r="G2201" s="147">
        <v>352</v>
      </c>
      <c r="H2201" s="147">
        <v>833</v>
      </c>
      <c r="I2201" s="59" t="str">
        <f>IFERROR(VLOOKUP(D2201,ITEM!A:B,2,0)&amp;" X"&amp;F2201,"아이템값 없음")</f>
        <v>금석극화의 가면 X4</v>
      </c>
      <c r="J2201" s="5" t="s">
        <v>777</v>
      </c>
      <c r="K2201" s="147" t="s">
        <v>745</v>
      </c>
    </row>
    <row r="2202" spans="1:11">
      <c r="A2202" s="147">
        <f>100000+B2202*ID규칙_보상_그룹_단위+C2202*ID규칙_요일_단위+COUNTIFS($B$4:B2202,B2202,$C$4:C2202,C2202)</f>
        <v>108972</v>
      </c>
      <c r="B2202" s="65">
        <v>89</v>
      </c>
      <c r="C2202" s="147">
        <v>7</v>
      </c>
      <c r="D2202" s="147">
        <v>115334</v>
      </c>
      <c r="E2202" s="147">
        <f>COUNTIF($B$4:B2202,B2202)</f>
        <v>13</v>
      </c>
      <c r="F2202" s="147">
        <v>4</v>
      </c>
      <c r="G2202" s="147">
        <v>352</v>
      </c>
      <c r="H2202" s="147">
        <v>833</v>
      </c>
      <c r="I2202" s="59" t="str">
        <f>IFERROR(VLOOKUP(D2202,ITEM!A:B,2,0)&amp;" X"&amp;F2202,"아이템값 없음")</f>
        <v>금석극화의 호교(虎嚙) X4</v>
      </c>
      <c r="J2202" s="5" t="s">
        <v>777</v>
      </c>
      <c r="K2202" s="147" t="s">
        <v>745</v>
      </c>
    </row>
    <row r="2203" spans="1:11">
      <c r="A2203" s="147">
        <f>100000+B2203*ID규칙_보상_그룹_단위+C2203*ID규칙_요일_단위+COUNTIFS($B$4:B2203,B2203,$C$4:C2203,C2203)</f>
        <v>108973</v>
      </c>
      <c r="B2203" s="65">
        <v>89</v>
      </c>
      <c r="C2203" s="147">
        <v>7</v>
      </c>
      <c r="D2203" s="147">
        <v>115435</v>
      </c>
      <c r="E2203" s="147">
        <f>COUNTIF($B$4:B2203,B2203)</f>
        <v>14</v>
      </c>
      <c r="F2203" s="147">
        <v>4</v>
      </c>
      <c r="G2203" s="147">
        <v>352</v>
      </c>
      <c r="H2203" s="147">
        <v>833</v>
      </c>
      <c r="I2203" s="59" t="str">
        <f>IFERROR(VLOOKUP(D2203,ITEM!A:B,2,0)&amp;" X"&amp;F2203,"아이템값 없음")</f>
        <v>금석극화의 일각 X4</v>
      </c>
      <c r="J2203" s="5" t="s">
        <v>777</v>
      </c>
      <c r="K2203" s="147" t="s">
        <v>745</v>
      </c>
    </row>
    <row r="2204" spans="1:11">
      <c r="A2204" s="147">
        <f>100000+B2204*ID규칙_보상_그룹_단위+C2204*ID규칙_요일_단위+COUNTIFS($B$4:B2204,B2204,$C$4:C2204,C2204)</f>
        <v>108974</v>
      </c>
      <c r="B2204" s="65">
        <v>89</v>
      </c>
      <c r="C2204" s="147">
        <v>7</v>
      </c>
      <c r="D2204" s="147">
        <v>115536</v>
      </c>
      <c r="E2204" s="147">
        <f>COUNTIF($B$4:B2204,B2204)</f>
        <v>15</v>
      </c>
      <c r="F2204" s="147">
        <v>4</v>
      </c>
      <c r="G2204" s="147">
        <v>352</v>
      </c>
      <c r="H2204" s="147">
        <v>833</v>
      </c>
      <c r="I2204" s="59" t="str">
        <f>IFERROR(VLOOKUP(D2204,ITEM!A:B,2,0)&amp;" X"&amp;F2204,"아이템값 없음")</f>
        <v>금석극화의 귀인 X4</v>
      </c>
      <c r="J2204" s="5" t="s">
        <v>777</v>
      </c>
      <c r="K2204" s="147" t="s">
        <v>745</v>
      </c>
    </row>
    <row r="2205" spans="1:11">
      <c r="A2205" s="147">
        <f>100000+B2205*ID규칙_보상_그룹_단위+C2205*ID규칙_요일_단위+COUNTIFS($B$4:B2205,B2205,$C$4:C2205,C2205)</f>
        <v>109001</v>
      </c>
      <c r="B2205" s="65">
        <v>90</v>
      </c>
      <c r="C2205" s="147">
        <v>0</v>
      </c>
      <c r="D2205" s="147">
        <v>103301</v>
      </c>
      <c r="E2205" s="147">
        <f>COUNTIF($B$4:B2205,B2205)</f>
        <v>1</v>
      </c>
      <c r="F2205" s="147">
        <v>100</v>
      </c>
      <c r="G2205" s="147">
        <v>353</v>
      </c>
      <c r="H2205" s="147">
        <v>10000</v>
      </c>
      <c r="I2205" s="59" t="str">
        <f>IFERROR(VLOOKUP(D2205,ITEM!A:B,2,0)&amp;" X"&amp;F2205,"아이템값 없음")</f>
        <v>모라 X100</v>
      </c>
      <c r="J2205" s="5" t="s">
        <v>778</v>
      </c>
      <c r="K2205" s="147" t="s">
        <v>745</v>
      </c>
    </row>
    <row r="2206" spans="1:11">
      <c r="A2206" s="147">
        <f>100000+B2206*ID규칙_보상_그룹_단위+C2206*ID규칙_요일_단위+COUNTIFS($B$4:B2206,B2206,$C$4:C2206,C2206)</f>
        <v>109002</v>
      </c>
      <c r="B2206" s="65">
        <v>90</v>
      </c>
      <c r="C2206" s="147">
        <v>0</v>
      </c>
      <c r="D2206" s="147">
        <v>102301</v>
      </c>
      <c r="E2206" s="147">
        <f>COUNTIF($B$4:B2206,B2206)</f>
        <v>2</v>
      </c>
      <c r="F2206" s="147">
        <v>1125</v>
      </c>
      <c r="G2206" s="147">
        <v>354</v>
      </c>
      <c r="H2206" s="147">
        <v>10000</v>
      </c>
      <c r="I2206" s="59" t="str">
        <f>IFERROR(VLOOKUP(D2206,ITEM!A:B,2,0)&amp;" X"&amp;F2206,"아이템값 없음")</f>
        <v>모험 경력 X1125</v>
      </c>
      <c r="J2206" s="5" t="s">
        <v>778</v>
      </c>
      <c r="K2206" s="147" t="s">
        <v>745</v>
      </c>
    </row>
    <row r="2207" spans="1:11">
      <c r="A2207" s="147">
        <f>100000+B2207*ID규칙_보상_그룹_단위+C2207*ID규칙_요일_단위+COUNTIFS($B$4:B2207,B2207,$C$4:C2207,C2207)</f>
        <v>109003</v>
      </c>
      <c r="B2207" s="65">
        <v>90</v>
      </c>
      <c r="C2207" s="147">
        <v>0</v>
      </c>
      <c r="D2207" s="147">
        <v>105301</v>
      </c>
      <c r="E2207" s="147">
        <f>COUNTIF($B$4:B2207,B2207)</f>
        <v>3</v>
      </c>
      <c r="F2207" s="147">
        <v>10</v>
      </c>
      <c r="G2207" s="147">
        <v>355</v>
      </c>
      <c r="H2207" s="147">
        <v>10000</v>
      </c>
      <c r="I2207" s="59" t="str">
        <f>IFERROR(VLOOKUP(D2207,ITEM!A:B,2,0)&amp;" X"&amp;F2207,"아이템값 없음")</f>
        <v>호감도 경험치 X10</v>
      </c>
      <c r="J2207" s="5" t="s">
        <v>778</v>
      </c>
      <c r="K2207" s="147" t="s">
        <v>745</v>
      </c>
    </row>
    <row r="2208" spans="1:11">
      <c r="A2208" s="147">
        <f>100000+B2208*ID규칙_보상_그룹_단위+C2208*ID규칙_요일_단위+COUNTIFS($B$4:B2208,B2208,$C$4:C2208,C2208)</f>
        <v>109011</v>
      </c>
      <c r="B2208" s="65">
        <v>90</v>
      </c>
      <c r="C2208" s="147">
        <v>1</v>
      </c>
      <c r="D2208" s="147">
        <v>115237</v>
      </c>
      <c r="E2208" s="147">
        <f>COUNTIF($B$4:B2208,B2208)</f>
        <v>4</v>
      </c>
      <c r="F2208" s="147">
        <v>1</v>
      </c>
      <c r="G2208" s="147">
        <v>356</v>
      </c>
      <c r="H2208" s="147">
        <v>3334</v>
      </c>
      <c r="I2208" s="59" t="str">
        <f>IFERROR(VLOOKUP(D2208,ITEM!A:B,2,0)&amp;" X"&amp;F2208,"아이템값 없음")</f>
        <v>숲의 이슬을 닮은 동 부적 X1</v>
      </c>
      <c r="J2208" s="5" t="s">
        <v>778</v>
      </c>
      <c r="K2208" s="147" t="s">
        <v>745</v>
      </c>
    </row>
    <row r="2209" spans="1:11">
      <c r="A2209" s="147">
        <f>100000+B2209*ID규칙_보상_그룹_단위+C2209*ID규칙_요일_단위+COUNTIFS($B$4:B2209,B2209,$C$4:C2209,C2209)</f>
        <v>109041</v>
      </c>
      <c r="B2209" s="65">
        <v>90</v>
      </c>
      <c r="C2209" s="147">
        <v>4</v>
      </c>
      <c r="D2209" s="147">
        <v>115237</v>
      </c>
      <c r="E2209" s="147">
        <f>COUNTIF($B$4:B2209,B2209)</f>
        <v>5</v>
      </c>
      <c r="F2209" s="147">
        <v>1</v>
      </c>
      <c r="G2209" s="147">
        <v>356</v>
      </c>
      <c r="H2209" s="147">
        <v>3333</v>
      </c>
      <c r="I2209" s="59" t="str">
        <f>IFERROR(VLOOKUP(D2209,ITEM!A:B,2,0)&amp;" X"&amp;F2209,"아이템값 없음")</f>
        <v>숲의 이슬을 닮은 동 부적 X1</v>
      </c>
      <c r="J2209" s="5" t="s">
        <v>778</v>
      </c>
      <c r="K2209" s="147" t="s">
        <v>745</v>
      </c>
    </row>
    <row r="2210" spans="1:11">
      <c r="A2210" s="147">
        <f>100000+B2210*ID규칙_보상_그룹_단위+C2210*ID규칙_요일_단위+COUNTIFS($B$4:B2210,B2210,$C$4:C2210,C2210)</f>
        <v>109071</v>
      </c>
      <c r="B2210" s="65">
        <v>90</v>
      </c>
      <c r="C2210" s="147">
        <v>7</v>
      </c>
      <c r="D2210" s="147">
        <v>115237</v>
      </c>
      <c r="E2210" s="147">
        <f>COUNTIF($B$4:B2210,B2210)</f>
        <v>6</v>
      </c>
      <c r="F2210" s="147">
        <v>1</v>
      </c>
      <c r="G2210" s="147">
        <v>356</v>
      </c>
      <c r="H2210" s="147">
        <v>3333</v>
      </c>
      <c r="I2210" s="59" t="str">
        <f>IFERROR(VLOOKUP(D2210,ITEM!A:B,2,0)&amp;" X"&amp;F2210,"아이템값 없음")</f>
        <v>숲의 이슬을 닮은 동 부적 X1</v>
      </c>
      <c r="J2210" s="5" t="s">
        <v>778</v>
      </c>
      <c r="K2210" s="147" t="s">
        <v>745</v>
      </c>
    </row>
    <row r="2211" spans="1:11">
      <c r="A2211" s="147">
        <f>100000+B2211*ID규칙_보상_그룹_단위+C2211*ID규칙_요일_단위+COUNTIFS($B$4:B2211,B2211,$C$4:C2211,C2211)</f>
        <v>109101</v>
      </c>
      <c r="B2211" s="65">
        <v>91</v>
      </c>
      <c r="C2211" s="147">
        <v>0</v>
      </c>
      <c r="D2211" s="147">
        <v>103301</v>
      </c>
      <c r="E2211" s="147">
        <f>COUNTIF($B$4:B2211,B2211)</f>
        <v>1</v>
      </c>
      <c r="F2211" s="147">
        <v>100</v>
      </c>
      <c r="G2211" s="147">
        <v>357</v>
      </c>
      <c r="H2211" s="147">
        <v>10000</v>
      </c>
      <c r="I2211" s="59" t="str">
        <f>IFERROR(VLOOKUP(D2211,ITEM!A:B,2,0)&amp;" X"&amp;F2211,"아이템값 없음")</f>
        <v>모라 X100</v>
      </c>
      <c r="J2211" s="5" t="s">
        <v>779</v>
      </c>
      <c r="K2211" s="147" t="s">
        <v>745</v>
      </c>
    </row>
    <row r="2212" spans="1:11">
      <c r="A2212" s="147">
        <f>100000+B2212*ID규칙_보상_그룹_단위+C2212*ID규칙_요일_단위+COUNTIFS($B$4:B2212,B2212,$C$4:C2212,C2212)</f>
        <v>109102</v>
      </c>
      <c r="B2212" s="65">
        <v>91</v>
      </c>
      <c r="C2212" s="147">
        <v>0</v>
      </c>
      <c r="D2212" s="147">
        <v>102301</v>
      </c>
      <c r="E2212" s="147">
        <f>COUNTIF($B$4:B2212,B2212)</f>
        <v>2</v>
      </c>
      <c r="F2212" s="147">
        <v>1550</v>
      </c>
      <c r="G2212" s="147">
        <v>358</v>
      </c>
      <c r="H2212" s="147">
        <v>10000</v>
      </c>
      <c r="I2212" s="59" t="str">
        <f>IFERROR(VLOOKUP(D2212,ITEM!A:B,2,0)&amp;" X"&amp;F2212,"아이템값 없음")</f>
        <v>모험 경력 X1550</v>
      </c>
      <c r="J2212" s="5" t="s">
        <v>779</v>
      </c>
      <c r="K2212" s="147" t="s">
        <v>745</v>
      </c>
    </row>
    <row r="2213" spans="1:11">
      <c r="A2213" s="147">
        <f>100000+B2213*ID규칙_보상_그룹_단위+C2213*ID규칙_요일_단위+COUNTIFS($B$4:B2213,B2213,$C$4:C2213,C2213)</f>
        <v>109103</v>
      </c>
      <c r="B2213" s="65">
        <v>91</v>
      </c>
      <c r="C2213" s="147">
        <v>0</v>
      </c>
      <c r="D2213" s="147">
        <v>105301</v>
      </c>
      <c r="E2213" s="147">
        <f>COUNTIF($B$4:B2213,B2213)</f>
        <v>3</v>
      </c>
      <c r="F2213" s="147">
        <v>15</v>
      </c>
      <c r="G2213" s="147">
        <v>359</v>
      </c>
      <c r="H2213" s="147">
        <v>10000</v>
      </c>
      <c r="I2213" s="59" t="str">
        <f>IFERROR(VLOOKUP(D2213,ITEM!A:B,2,0)&amp;" X"&amp;F2213,"아이템값 없음")</f>
        <v>호감도 경험치 X15</v>
      </c>
      <c r="J2213" s="5" t="s">
        <v>779</v>
      </c>
      <c r="K2213" s="147" t="s">
        <v>745</v>
      </c>
    </row>
    <row r="2214" spans="1:11">
      <c r="A2214" s="147">
        <f>100000+B2214*ID규칙_보상_그룹_단위+C2214*ID규칙_요일_단위+COUNTIFS($B$4:B2214,B2214,$C$4:C2214,C2214)</f>
        <v>109111</v>
      </c>
      <c r="B2214" s="65">
        <v>91</v>
      </c>
      <c r="C2214" s="147">
        <v>1</v>
      </c>
      <c r="D2214" s="147">
        <v>115237</v>
      </c>
      <c r="E2214" s="147">
        <f>COUNTIF($B$4:B2214,B2214)</f>
        <v>4</v>
      </c>
      <c r="F2214" s="147">
        <v>2</v>
      </c>
      <c r="G2214" s="147">
        <v>360</v>
      </c>
      <c r="H2214" s="147">
        <v>1667</v>
      </c>
      <c r="I2214" s="59" t="str">
        <f>IFERROR(VLOOKUP(D2214,ITEM!A:B,2,0)&amp;" X"&amp;F2214,"아이템값 없음")</f>
        <v>숲의 이슬을 닮은 동 부적 X2</v>
      </c>
      <c r="J2214" s="5" t="s">
        <v>779</v>
      </c>
      <c r="K2214" s="147" t="s">
        <v>745</v>
      </c>
    </row>
    <row r="2215" spans="1:11">
      <c r="A2215" s="147">
        <f>100000+B2215*ID규칙_보상_그룹_단위+C2215*ID규칙_요일_단위+COUNTIFS($B$4:B2215,B2215,$C$4:C2215,C2215)</f>
        <v>109112</v>
      </c>
      <c r="B2215" s="65">
        <v>91</v>
      </c>
      <c r="C2215" s="147">
        <v>1</v>
      </c>
      <c r="D2215" s="147">
        <v>115338</v>
      </c>
      <c r="E2215" s="147">
        <f>COUNTIF($B$4:B2215,B2215)</f>
        <v>5</v>
      </c>
      <c r="F2215" s="147">
        <v>2</v>
      </c>
      <c r="G2215" s="147">
        <v>360</v>
      </c>
      <c r="H2215" s="147">
        <v>1667</v>
      </c>
      <c r="I2215" s="59" t="str">
        <f>IFERROR(VLOOKUP(D2215,ITEM!A:B,2,0)&amp;" X"&amp;F2215,"아이템값 없음")</f>
        <v>숲의 이슬을 닮은 철 부적 X2</v>
      </c>
      <c r="J2215" s="5" t="s">
        <v>779</v>
      </c>
      <c r="K2215" s="147" t="s">
        <v>745</v>
      </c>
    </row>
    <row r="2216" spans="1:11">
      <c r="A2216" s="147">
        <f>100000+B2216*ID규칙_보상_그룹_단위+C2216*ID규칙_요일_단위+COUNTIFS($B$4:B2216,B2216,$C$4:C2216,C2216)</f>
        <v>109141</v>
      </c>
      <c r="B2216" s="65">
        <v>91</v>
      </c>
      <c r="C2216" s="147">
        <v>4</v>
      </c>
      <c r="D2216" s="147">
        <v>115237</v>
      </c>
      <c r="E2216" s="147">
        <f>COUNTIF($B$4:B2216,B2216)</f>
        <v>6</v>
      </c>
      <c r="F2216" s="147">
        <v>2</v>
      </c>
      <c r="G2216" s="147">
        <v>360</v>
      </c>
      <c r="H2216" s="147">
        <v>1667</v>
      </c>
      <c r="I2216" s="59" t="str">
        <f>IFERROR(VLOOKUP(D2216,ITEM!A:B,2,0)&amp;" X"&amp;F2216,"아이템값 없음")</f>
        <v>숲의 이슬을 닮은 동 부적 X2</v>
      </c>
      <c r="J2216" s="5" t="s">
        <v>779</v>
      </c>
      <c r="K2216" s="147" t="s">
        <v>745</v>
      </c>
    </row>
    <row r="2217" spans="1:11">
      <c r="A2217" s="147">
        <f>100000+B2217*ID규칙_보상_그룹_단위+C2217*ID규칙_요일_단위+COUNTIFS($B$4:B2217,B2217,$C$4:C2217,C2217)</f>
        <v>109142</v>
      </c>
      <c r="B2217" s="65">
        <v>91</v>
      </c>
      <c r="C2217" s="147">
        <v>4</v>
      </c>
      <c r="D2217" s="147">
        <v>115338</v>
      </c>
      <c r="E2217" s="147">
        <f>COUNTIF($B$4:B2217,B2217)</f>
        <v>7</v>
      </c>
      <c r="F2217" s="147">
        <v>2</v>
      </c>
      <c r="G2217" s="147">
        <v>360</v>
      </c>
      <c r="H2217" s="147">
        <v>1667</v>
      </c>
      <c r="I2217" s="59" t="str">
        <f>IFERROR(VLOOKUP(D2217,ITEM!A:B,2,0)&amp;" X"&amp;F2217,"아이템값 없음")</f>
        <v>숲의 이슬을 닮은 철 부적 X2</v>
      </c>
      <c r="J2217" s="5" t="s">
        <v>779</v>
      </c>
      <c r="K2217" s="147" t="s">
        <v>745</v>
      </c>
    </row>
    <row r="2218" spans="1:11">
      <c r="A2218" s="147">
        <f>100000+B2218*ID규칙_보상_그룹_단위+C2218*ID규칙_요일_단위+COUNTIFS($B$4:B2218,B2218,$C$4:C2218,C2218)</f>
        <v>109171</v>
      </c>
      <c r="B2218" s="65">
        <v>91</v>
      </c>
      <c r="C2218" s="147">
        <v>7</v>
      </c>
      <c r="D2218" s="147">
        <v>115237</v>
      </c>
      <c r="E2218" s="147">
        <f>COUNTIF($B$4:B2218,B2218)</f>
        <v>8</v>
      </c>
      <c r="F2218" s="147">
        <v>2</v>
      </c>
      <c r="G2218" s="147">
        <v>360</v>
      </c>
      <c r="H2218" s="147">
        <v>1666</v>
      </c>
      <c r="I2218" s="59" t="str">
        <f>IFERROR(VLOOKUP(D2218,ITEM!A:B,2,0)&amp;" X"&amp;F2218,"아이템값 없음")</f>
        <v>숲의 이슬을 닮은 동 부적 X2</v>
      </c>
      <c r="J2218" s="5" t="s">
        <v>779</v>
      </c>
      <c r="K2218" s="147" t="s">
        <v>745</v>
      </c>
    </row>
    <row r="2219" spans="1:11">
      <c r="A2219" s="147">
        <f>100000+B2219*ID규칙_보상_그룹_단위+C2219*ID규칙_요일_단위+COUNTIFS($B$4:B2219,B2219,$C$4:C2219,C2219)</f>
        <v>109172</v>
      </c>
      <c r="B2219" s="65">
        <v>91</v>
      </c>
      <c r="C2219" s="147">
        <v>7</v>
      </c>
      <c r="D2219" s="147">
        <v>115338</v>
      </c>
      <c r="E2219" s="147">
        <f>COUNTIF($B$4:B2219,B2219)</f>
        <v>9</v>
      </c>
      <c r="F2219" s="147">
        <v>2</v>
      </c>
      <c r="G2219" s="147">
        <v>360</v>
      </c>
      <c r="H2219" s="147">
        <v>1666</v>
      </c>
      <c r="I2219" s="59" t="str">
        <f>IFERROR(VLOOKUP(D2219,ITEM!A:B,2,0)&amp;" X"&amp;F2219,"아이템값 없음")</f>
        <v>숲의 이슬을 닮은 철 부적 X2</v>
      </c>
      <c r="J2219" s="5" t="s">
        <v>779</v>
      </c>
      <c r="K2219" s="147" t="s">
        <v>745</v>
      </c>
    </row>
    <row r="2220" spans="1:11">
      <c r="A2220" s="147">
        <f>100000+B2220*ID규칙_보상_그룹_단위+C2220*ID규칙_요일_단위+COUNTIFS($B$4:B2220,B2220,$C$4:C2220,C2220)</f>
        <v>109201</v>
      </c>
      <c r="B2220" s="65">
        <v>92</v>
      </c>
      <c r="C2220" s="147">
        <v>0</v>
      </c>
      <c r="D2220" s="147">
        <v>103301</v>
      </c>
      <c r="E2220" s="147">
        <f>COUNTIF($B$4:B2220,B2220)</f>
        <v>1</v>
      </c>
      <c r="F2220" s="147">
        <v>100</v>
      </c>
      <c r="G2220" s="147">
        <v>361</v>
      </c>
      <c r="H2220" s="147">
        <v>10000</v>
      </c>
      <c r="I2220" s="59" t="str">
        <f>IFERROR(VLOOKUP(D2220,ITEM!A:B,2,0)&amp;" X"&amp;F2220,"아이템값 없음")</f>
        <v>모라 X100</v>
      </c>
      <c r="J2220" s="5" t="s">
        <v>780</v>
      </c>
      <c r="K2220" s="147" t="s">
        <v>745</v>
      </c>
    </row>
    <row r="2221" spans="1:11">
      <c r="A2221" s="147">
        <f>100000+B2221*ID규칙_보상_그룹_단위+C2221*ID규칙_요일_단위+COUNTIFS($B$4:B2221,B2221,$C$4:C2221,C2221)</f>
        <v>109202</v>
      </c>
      <c r="B2221" s="65">
        <v>92</v>
      </c>
      <c r="C2221" s="147">
        <v>0</v>
      </c>
      <c r="D2221" s="147">
        <v>102301</v>
      </c>
      <c r="E2221" s="147">
        <f>COUNTIF($B$4:B2221,B2221)</f>
        <v>2</v>
      </c>
      <c r="F2221" s="147">
        <v>1850</v>
      </c>
      <c r="G2221" s="147">
        <v>362</v>
      </c>
      <c r="H2221" s="147">
        <v>10000</v>
      </c>
      <c r="I2221" s="59" t="str">
        <f>IFERROR(VLOOKUP(D2221,ITEM!A:B,2,0)&amp;" X"&amp;F2221,"아이템값 없음")</f>
        <v>모험 경력 X1850</v>
      </c>
      <c r="J2221" s="5" t="s">
        <v>780</v>
      </c>
      <c r="K2221" s="147" t="s">
        <v>745</v>
      </c>
    </row>
    <row r="2222" spans="1:11">
      <c r="A2222" s="147">
        <f>100000+B2222*ID규칙_보상_그룹_단위+C2222*ID규칙_요일_단위+COUNTIFS($B$4:B2222,B2222,$C$4:C2222,C2222)</f>
        <v>109203</v>
      </c>
      <c r="B2222" s="65">
        <v>92</v>
      </c>
      <c r="C2222" s="147">
        <v>0</v>
      </c>
      <c r="D2222" s="147">
        <v>105301</v>
      </c>
      <c r="E2222" s="147">
        <f>COUNTIF($B$4:B2222,B2222)</f>
        <v>3</v>
      </c>
      <c r="F2222" s="147">
        <v>15</v>
      </c>
      <c r="G2222" s="147">
        <v>363</v>
      </c>
      <c r="H2222" s="147">
        <v>10000</v>
      </c>
      <c r="I2222" s="59" t="str">
        <f>IFERROR(VLOOKUP(D2222,ITEM!A:B,2,0)&amp;" X"&amp;F2222,"아이템값 없음")</f>
        <v>호감도 경험치 X15</v>
      </c>
      <c r="J2222" s="5" t="s">
        <v>780</v>
      </c>
      <c r="K2222" s="147" t="s">
        <v>745</v>
      </c>
    </row>
    <row r="2223" spans="1:11">
      <c r="A2223" s="147">
        <f>100000+B2223*ID규칙_보상_그룹_단위+C2223*ID규칙_요일_단위+COUNTIFS($B$4:B2223,B2223,$C$4:C2223,C2223)</f>
        <v>109211</v>
      </c>
      <c r="B2223" s="65">
        <v>92</v>
      </c>
      <c r="C2223" s="147">
        <v>1</v>
      </c>
      <c r="D2223" s="147">
        <v>115237</v>
      </c>
      <c r="E2223" s="147">
        <f>COUNTIF($B$4:B2223,B2223)</f>
        <v>4</v>
      </c>
      <c r="F2223" s="147">
        <v>3</v>
      </c>
      <c r="G2223" s="147">
        <v>364</v>
      </c>
      <c r="H2223" s="147">
        <v>1112</v>
      </c>
      <c r="I2223" s="59" t="str">
        <f>IFERROR(VLOOKUP(D2223,ITEM!A:B,2,0)&amp;" X"&amp;F2223,"아이템값 없음")</f>
        <v>숲의 이슬을 닮은 동 부적 X3</v>
      </c>
      <c r="J2223" s="5" t="s">
        <v>780</v>
      </c>
      <c r="K2223" s="147" t="s">
        <v>745</v>
      </c>
    </row>
    <row r="2224" spans="1:11">
      <c r="A2224" s="147">
        <f>100000+B2224*ID규칙_보상_그룹_단위+C2224*ID규칙_요일_단위+COUNTIFS($B$4:B2224,B2224,$C$4:C2224,C2224)</f>
        <v>109212</v>
      </c>
      <c r="B2224" s="65">
        <v>92</v>
      </c>
      <c r="C2224" s="147">
        <v>1</v>
      </c>
      <c r="D2224" s="147">
        <v>115338</v>
      </c>
      <c r="E2224" s="147">
        <f>COUNTIF($B$4:B2224,B2224)</f>
        <v>5</v>
      </c>
      <c r="F2224" s="147">
        <v>3</v>
      </c>
      <c r="G2224" s="147">
        <v>364</v>
      </c>
      <c r="H2224" s="147">
        <v>1111</v>
      </c>
      <c r="I2224" s="59" t="str">
        <f>IFERROR(VLOOKUP(D2224,ITEM!A:B,2,0)&amp;" X"&amp;F2224,"아이템값 없음")</f>
        <v>숲의 이슬을 닮은 철 부적 X3</v>
      </c>
      <c r="J2224" s="5" t="s">
        <v>780</v>
      </c>
      <c r="K2224" s="147" t="s">
        <v>745</v>
      </c>
    </row>
    <row r="2225" spans="1:11">
      <c r="A2225" s="147">
        <f>100000+B2225*ID규칙_보상_그룹_단위+C2225*ID규칙_요일_단위+COUNTIFS($B$4:B2225,B2225,$C$4:C2225,C2225)</f>
        <v>109213</v>
      </c>
      <c r="B2225" s="65">
        <v>92</v>
      </c>
      <c r="C2225" s="147">
        <v>1</v>
      </c>
      <c r="D2225" s="147">
        <v>115439</v>
      </c>
      <c r="E2225" s="147">
        <f>COUNTIF($B$4:B2225,B2225)</f>
        <v>6</v>
      </c>
      <c r="F2225" s="147">
        <v>3</v>
      </c>
      <c r="G2225" s="147">
        <v>364</v>
      </c>
      <c r="H2225" s="147">
        <v>1111</v>
      </c>
      <c r="I2225" s="59" t="str">
        <f>IFERROR(VLOOKUP(D2225,ITEM!A:B,2,0)&amp;" X"&amp;F2225,"아이템값 없음")</f>
        <v>숲의 이슬을 닮은 은 부적 X3</v>
      </c>
      <c r="J2225" s="5" t="s">
        <v>780</v>
      </c>
      <c r="K2225" s="147" t="s">
        <v>745</v>
      </c>
    </row>
    <row r="2226" spans="1:11">
      <c r="A2226" s="147">
        <f>100000+B2226*ID규칙_보상_그룹_단위+C2226*ID규칙_요일_단위+COUNTIFS($B$4:B2226,B2226,$C$4:C2226,C2226)</f>
        <v>109241</v>
      </c>
      <c r="B2226" s="65">
        <v>92</v>
      </c>
      <c r="C2226" s="147">
        <v>4</v>
      </c>
      <c r="D2226" s="147">
        <v>115237</v>
      </c>
      <c r="E2226" s="147">
        <f>COUNTIF($B$4:B2226,B2226)</f>
        <v>7</v>
      </c>
      <c r="F2226" s="147">
        <v>3</v>
      </c>
      <c r="G2226" s="147">
        <v>364</v>
      </c>
      <c r="H2226" s="147">
        <v>1111</v>
      </c>
      <c r="I2226" s="59" t="str">
        <f>IFERROR(VLOOKUP(D2226,ITEM!A:B,2,0)&amp;" X"&amp;F2226,"아이템값 없음")</f>
        <v>숲의 이슬을 닮은 동 부적 X3</v>
      </c>
      <c r="J2226" s="5" t="s">
        <v>780</v>
      </c>
      <c r="K2226" s="147" t="s">
        <v>745</v>
      </c>
    </row>
    <row r="2227" spans="1:11">
      <c r="A2227" s="147">
        <f>100000+B2227*ID규칙_보상_그룹_단위+C2227*ID규칙_요일_단위+COUNTIFS($B$4:B2227,B2227,$C$4:C2227,C2227)</f>
        <v>109242</v>
      </c>
      <c r="B2227" s="65">
        <v>92</v>
      </c>
      <c r="C2227" s="147">
        <v>4</v>
      </c>
      <c r="D2227" s="147">
        <v>115338</v>
      </c>
      <c r="E2227" s="147">
        <f>COUNTIF($B$4:B2227,B2227)</f>
        <v>8</v>
      </c>
      <c r="F2227" s="147">
        <v>3</v>
      </c>
      <c r="G2227" s="147">
        <v>364</v>
      </c>
      <c r="H2227" s="147">
        <v>1111</v>
      </c>
      <c r="I2227" s="59" t="str">
        <f>IFERROR(VLOOKUP(D2227,ITEM!A:B,2,0)&amp;" X"&amp;F2227,"아이템값 없음")</f>
        <v>숲의 이슬을 닮은 철 부적 X3</v>
      </c>
      <c r="J2227" s="5" t="s">
        <v>780</v>
      </c>
      <c r="K2227" s="147" t="s">
        <v>745</v>
      </c>
    </row>
    <row r="2228" spans="1:11">
      <c r="A2228" s="147">
        <f>100000+B2228*ID규칙_보상_그룹_단위+C2228*ID규칙_요일_단위+COUNTIFS($B$4:B2228,B2228,$C$4:C2228,C2228)</f>
        <v>109243</v>
      </c>
      <c r="B2228" s="65">
        <v>92</v>
      </c>
      <c r="C2228" s="147">
        <v>4</v>
      </c>
      <c r="D2228" s="147">
        <v>115439</v>
      </c>
      <c r="E2228" s="147">
        <f>COUNTIF($B$4:B2228,B2228)</f>
        <v>9</v>
      </c>
      <c r="F2228" s="147">
        <v>3</v>
      </c>
      <c r="G2228" s="147">
        <v>364</v>
      </c>
      <c r="H2228" s="147">
        <v>1111</v>
      </c>
      <c r="I2228" s="59" t="str">
        <f>IFERROR(VLOOKUP(D2228,ITEM!A:B,2,0)&amp;" X"&amp;F2228,"아이템값 없음")</f>
        <v>숲의 이슬을 닮은 은 부적 X3</v>
      </c>
      <c r="J2228" s="5" t="s">
        <v>780</v>
      </c>
      <c r="K2228" s="147" t="s">
        <v>745</v>
      </c>
    </row>
    <row r="2229" spans="1:11">
      <c r="A2229" s="147">
        <f>100000+B2229*ID규칙_보상_그룹_단위+C2229*ID규칙_요일_단위+COUNTIFS($B$4:B2229,B2229,$C$4:C2229,C2229)</f>
        <v>109271</v>
      </c>
      <c r="B2229" s="65">
        <v>92</v>
      </c>
      <c r="C2229" s="147">
        <v>7</v>
      </c>
      <c r="D2229" s="147">
        <v>115237</v>
      </c>
      <c r="E2229" s="147">
        <f>COUNTIF($B$4:B2229,B2229)</f>
        <v>10</v>
      </c>
      <c r="F2229" s="147">
        <v>3</v>
      </c>
      <c r="G2229" s="147">
        <v>364</v>
      </c>
      <c r="H2229" s="147">
        <v>1111</v>
      </c>
      <c r="I2229" s="59" t="str">
        <f>IFERROR(VLOOKUP(D2229,ITEM!A:B,2,0)&amp;" X"&amp;F2229,"아이템값 없음")</f>
        <v>숲의 이슬을 닮은 동 부적 X3</v>
      </c>
      <c r="J2229" s="5" t="s">
        <v>780</v>
      </c>
      <c r="K2229" s="147" t="s">
        <v>745</v>
      </c>
    </row>
    <row r="2230" spans="1:11">
      <c r="A2230" s="147">
        <f>100000+B2230*ID규칙_보상_그룹_단위+C2230*ID규칙_요일_단위+COUNTIFS($B$4:B2230,B2230,$C$4:C2230,C2230)</f>
        <v>109272</v>
      </c>
      <c r="B2230" s="65">
        <v>92</v>
      </c>
      <c r="C2230" s="147">
        <v>7</v>
      </c>
      <c r="D2230" s="147">
        <v>115338</v>
      </c>
      <c r="E2230" s="147">
        <f>COUNTIF($B$4:B2230,B2230)</f>
        <v>11</v>
      </c>
      <c r="F2230" s="147">
        <v>3</v>
      </c>
      <c r="G2230" s="147">
        <v>364</v>
      </c>
      <c r="H2230" s="147">
        <v>1111</v>
      </c>
      <c r="I2230" s="59" t="str">
        <f>IFERROR(VLOOKUP(D2230,ITEM!A:B,2,0)&amp;" X"&amp;F2230,"아이템값 없음")</f>
        <v>숲의 이슬을 닮은 철 부적 X3</v>
      </c>
      <c r="J2230" s="5" t="s">
        <v>780</v>
      </c>
      <c r="K2230" s="147" t="s">
        <v>745</v>
      </c>
    </row>
    <row r="2231" spans="1:11">
      <c r="A2231" s="147">
        <f>100000+B2231*ID규칙_보상_그룹_단위+C2231*ID규칙_요일_단위+COUNTIFS($B$4:B2231,B2231,$C$4:C2231,C2231)</f>
        <v>109273</v>
      </c>
      <c r="B2231" s="65">
        <v>92</v>
      </c>
      <c r="C2231" s="147">
        <v>7</v>
      </c>
      <c r="D2231" s="147">
        <v>115439</v>
      </c>
      <c r="E2231" s="147">
        <f>COUNTIF($B$4:B2231,B2231)</f>
        <v>12</v>
      </c>
      <c r="F2231" s="147">
        <v>3</v>
      </c>
      <c r="G2231" s="147">
        <v>364</v>
      </c>
      <c r="H2231" s="147">
        <v>1111</v>
      </c>
      <c r="I2231" s="59" t="str">
        <f>IFERROR(VLOOKUP(D2231,ITEM!A:B,2,0)&amp;" X"&amp;F2231,"아이템값 없음")</f>
        <v>숲의 이슬을 닮은 은 부적 X3</v>
      </c>
      <c r="J2231" s="5" t="s">
        <v>780</v>
      </c>
      <c r="K2231" s="147" t="s">
        <v>745</v>
      </c>
    </row>
    <row r="2232" spans="1:11">
      <c r="A2232" s="147">
        <f>100000+B2232*ID규칙_보상_그룹_단위+C2232*ID규칙_요일_단위+COUNTIFS($B$4:B2232,B2232,$C$4:C2232,C2232)</f>
        <v>109301</v>
      </c>
      <c r="B2232" s="65">
        <v>93</v>
      </c>
      <c r="C2232" s="147">
        <v>0</v>
      </c>
      <c r="D2232" s="147">
        <v>103301</v>
      </c>
      <c r="E2232" s="147">
        <f>COUNTIF($B$4:B2232,B2232)</f>
        <v>1</v>
      </c>
      <c r="F2232" s="147">
        <v>100</v>
      </c>
      <c r="G2232" s="147">
        <v>365</v>
      </c>
      <c r="H2232" s="147">
        <v>10000</v>
      </c>
      <c r="I2232" s="59" t="str">
        <f>IFERROR(VLOOKUP(D2232,ITEM!A:B,2,0)&amp;" X"&amp;F2232,"아이템값 없음")</f>
        <v>모라 X100</v>
      </c>
      <c r="J2232" s="5" t="s">
        <v>781</v>
      </c>
      <c r="K2232" s="147" t="s">
        <v>745</v>
      </c>
    </row>
    <row r="2233" spans="1:11">
      <c r="A2233" s="147">
        <f>100000+B2233*ID규칙_보상_그룹_단위+C2233*ID규칙_요일_단위+COUNTIFS($B$4:B2233,B2233,$C$4:C2233,C2233)</f>
        <v>109302</v>
      </c>
      <c r="B2233" s="65">
        <v>93</v>
      </c>
      <c r="C2233" s="147">
        <v>0</v>
      </c>
      <c r="D2233" s="147">
        <v>102301</v>
      </c>
      <c r="E2233" s="147">
        <f>COUNTIF($B$4:B2233,B2233)</f>
        <v>2</v>
      </c>
      <c r="F2233" s="147">
        <v>2200</v>
      </c>
      <c r="G2233" s="147">
        <v>366</v>
      </c>
      <c r="H2233" s="147">
        <v>10000</v>
      </c>
      <c r="I2233" s="59" t="str">
        <f>IFERROR(VLOOKUP(D2233,ITEM!A:B,2,0)&amp;" X"&amp;F2233,"아이템값 없음")</f>
        <v>모험 경력 X2200</v>
      </c>
      <c r="J2233" s="5" t="s">
        <v>781</v>
      </c>
      <c r="K2233" s="147" t="s">
        <v>745</v>
      </c>
    </row>
    <row r="2234" spans="1:11">
      <c r="A2234" s="147">
        <f>100000+B2234*ID규칙_보상_그룹_단위+C2234*ID규칙_요일_단위+COUNTIFS($B$4:B2234,B2234,$C$4:C2234,C2234)</f>
        <v>109303</v>
      </c>
      <c r="B2234" s="65">
        <v>93</v>
      </c>
      <c r="C2234" s="147">
        <v>0</v>
      </c>
      <c r="D2234" s="147">
        <v>105301</v>
      </c>
      <c r="E2234" s="147">
        <f>COUNTIF($B$4:B2234,B2234)</f>
        <v>3</v>
      </c>
      <c r="F2234" s="147">
        <v>20</v>
      </c>
      <c r="G2234" s="147">
        <v>367</v>
      </c>
      <c r="H2234" s="147">
        <v>10000</v>
      </c>
      <c r="I2234" s="59" t="str">
        <f>IFERROR(VLOOKUP(D2234,ITEM!A:B,2,0)&amp;" X"&amp;F2234,"아이템값 없음")</f>
        <v>호감도 경험치 X20</v>
      </c>
      <c r="J2234" s="5" t="s">
        <v>781</v>
      </c>
      <c r="K2234" s="147" t="s">
        <v>745</v>
      </c>
    </row>
    <row r="2235" spans="1:11">
      <c r="A2235" s="147">
        <f>100000+B2235*ID규칙_보상_그룹_단위+C2235*ID규칙_요일_단위+COUNTIFS($B$4:B2235,B2235,$C$4:C2235,C2235)</f>
        <v>109311</v>
      </c>
      <c r="B2235" s="65">
        <v>93</v>
      </c>
      <c r="C2235" s="147">
        <v>1</v>
      </c>
      <c r="D2235" s="147">
        <v>115237</v>
      </c>
      <c r="E2235" s="147">
        <f>COUNTIF($B$4:B2235,B2235)</f>
        <v>4</v>
      </c>
      <c r="F2235" s="147">
        <v>4</v>
      </c>
      <c r="G2235" s="147">
        <v>368</v>
      </c>
      <c r="H2235" s="147">
        <v>834</v>
      </c>
      <c r="I2235" s="59" t="str">
        <f>IFERROR(VLOOKUP(D2235,ITEM!A:B,2,0)&amp;" X"&amp;F2235,"아이템값 없음")</f>
        <v>숲의 이슬을 닮은 동 부적 X4</v>
      </c>
      <c r="J2235" s="5" t="s">
        <v>781</v>
      </c>
      <c r="K2235" s="147" t="s">
        <v>745</v>
      </c>
    </row>
    <row r="2236" spans="1:11">
      <c r="A2236" s="147">
        <f>100000+B2236*ID규칙_보상_그룹_단위+C2236*ID규칙_요일_단위+COUNTIFS($B$4:B2236,B2236,$C$4:C2236,C2236)</f>
        <v>109312</v>
      </c>
      <c r="B2236" s="65">
        <v>93</v>
      </c>
      <c r="C2236" s="147">
        <v>1</v>
      </c>
      <c r="D2236" s="147">
        <v>115338</v>
      </c>
      <c r="E2236" s="147">
        <f>COUNTIF($B$4:B2236,B2236)</f>
        <v>5</v>
      </c>
      <c r="F2236" s="147">
        <v>4</v>
      </c>
      <c r="G2236" s="147">
        <v>368</v>
      </c>
      <c r="H2236" s="147">
        <v>834</v>
      </c>
      <c r="I2236" s="59" t="str">
        <f>IFERROR(VLOOKUP(D2236,ITEM!A:B,2,0)&amp;" X"&amp;F2236,"아이템값 없음")</f>
        <v>숲의 이슬을 닮은 철 부적 X4</v>
      </c>
      <c r="J2236" s="5" t="s">
        <v>781</v>
      </c>
      <c r="K2236" s="147" t="s">
        <v>745</v>
      </c>
    </row>
    <row r="2237" spans="1:11">
      <c r="A2237" s="147">
        <f>100000+B2237*ID규칙_보상_그룹_단위+C2237*ID규칙_요일_단위+COUNTIFS($B$4:B2237,B2237,$C$4:C2237,C2237)</f>
        <v>109313</v>
      </c>
      <c r="B2237" s="65">
        <v>93</v>
      </c>
      <c r="C2237" s="147">
        <v>1</v>
      </c>
      <c r="D2237" s="147">
        <v>115439</v>
      </c>
      <c r="E2237" s="147">
        <f>COUNTIF($B$4:B2237,B2237)</f>
        <v>6</v>
      </c>
      <c r="F2237" s="147">
        <v>4</v>
      </c>
      <c r="G2237" s="147">
        <v>368</v>
      </c>
      <c r="H2237" s="147">
        <v>834</v>
      </c>
      <c r="I2237" s="59" t="str">
        <f>IFERROR(VLOOKUP(D2237,ITEM!A:B,2,0)&amp;" X"&amp;F2237,"아이템값 없음")</f>
        <v>숲의 이슬을 닮은 은 부적 X4</v>
      </c>
      <c r="J2237" s="5" t="s">
        <v>781</v>
      </c>
      <c r="K2237" s="147" t="s">
        <v>745</v>
      </c>
    </row>
    <row r="2238" spans="1:11">
      <c r="A2238" s="147">
        <f>100000+B2238*ID규칙_보상_그룹_단위+C2238*ID규칙_요일_단위+COUNTIFS($B$4:B2238,B2238,$C$4:C2238,C2238)</f>
        <v>109314</v>
      </c>
      <c r="B2238" s="65">
        <v>93</v>
      </c>
      <c r="C2238" s="147">
        <v>1</v>
      </c>
      <c r="D2238" s="147">
        <v>115540</v>
      </c>
      <c r="E2238" s="147">
        <f>COUNTIF($B$4:B2238,B2238)</f>
        <v>7</v>
      </c>
      <c r="F2238" s="147">
        <v>4</v>
      </c>
      <c r="G2238" s="147">
        <v>368</v>
      </c>
      <c r="H2238" s="147">
        <v>834</v>
      </c>
      <c r="I2238" s="59" t="str">
        <f>IFERROR(VLOOKUP(D2238,ITEM!A:B,2,0)&amp;" X"&amp;F2238,"아이템값 없음")</f>
        <v>숲의 이슬을 닮은 금 부적 X4</v>
      </c>
      <c r="J2238" s="5" t="s">
        <v>781</v>
      </c>
      <c r="K2238" s="147" t="s">
        <v>745</v>
      </c>
    </row>
    <row r="2239" spans="1:11">
      <c r="A2239" s="147">
        <f>100000+B2239*ID규칙_보상_그룹_단위+C2239*ID규칙_요일_단위+COUNTIFS($B$4:B2239,B2239,$C$4:C2239,C2239)</f>
        <v>109341</v>
      </c>
      <c r="B2239" s="65">
        <v>93</v>
      </c>
      <c r="C2239" s="147">
        <v>4</v>
      </c>
      <c r="D2239" s="147">
        <v>115237</v>
      </c>
      <c r="E2239" s="147">
        <f>COUNTIF($B$4:B2239,B2239)</f>
        <v>8</v>
      </c>
      <c r="F2239" s="147">
        <v>4</v>
      </c>
      <c r="G2239" s="147">
        <v>368</v>
      </c>
      <c r="H2239" s="147">
        <v>833</v>
      </c>
      <c r="I2239" s="59" t="str">
        <f>IFERROR(VLOOKUP(D2239,ITEM!A:B,2,0)&amp;" X"&amp;F2239,"아이템값 없음")</f>
        <v>숲의 이슬을 닮은 동 부적 X4</v>
      </c>
      <c r="J2239" s="5" t="s">
        <v>781</v>
      </c>
      <c r="K2239" s="147" t="s">
        <v>745</v>
      </c>
    </row>
    <row r="2240" spans="1:11">
      <c r="A2240" s="147">
        <f>100000+B2240*ID규칙_보상_그룹_단위+C2240*ID규칙_요일_단위+COUNTIFS($B$4:B2240,B2240,$C$4:C2240,C2240)</f>
        <v>109342</v>
      </c>
      <c r="B2240" s="65">
        <v>93</v>
      </c>
      <c r="C2240" s="147">
        <v>4</v>
      </c>
      <c r="D2240" s="147">
        <v>115338</v>
      </c>
      <c r="E2240" s="147">
        <f>COUNTIF($B$4:B2240,B2240)</f>
        <v>9</v>
      </c>
      <c r="F2240" s="147">
        <v>4</v>
      </c>
      <c r="G2240" s="147">
        <v>368</v>
      </c>
      <c r="H2240" s="147">
        <v>833</v>
      </c>
      <c r="I2240" s="59" t="str">
        <f>IFERROR(VLOOKUP(D2240,ITEM!A:B,2,0)&amp;" X"&amp;F2240,"아이템값 없음")</f>
        <v>숲의 이슬을 닮은 철 부적 X4</v>
      </c>
      <c r="J2240" s="5" t="s">
        <v>781</v>
      </c>
      <c r="K2240" s="147" t="s">
        <v>745</v>
      </c>
    </row>
    <row r="2241" spans="1:11">
      <c r="A2241" s="147">
        <f>100000+B2241*ID규칙_보상_그룹_단위+C2241*ID규칙_요일_단위+COUNTIFS($B$4:B2241,B2241,$C$4:C2241,C2241)</f>
        <v>109343</v>
      </c>
      <c r="B2241" s="65">
        <v>93</v>
      </c>
      <c r="C2241" s="147">
        <v>4</v>
      </c>
      <c r="D2241" s="147">
        <v>115439</v>
      </c>
      <c r="E2241" s="147">
        <f>COUNTIF($B$4:B2241,B2241)</f>
        <v>10</v>
      </c>
      <c r="F2241" s="147">
        <v>4</v>
      </c>
      <c r="G2241" s="147">
        <v>368</v>
      </c>
      <c r="H2241" s="147">
        <v>833</v>
      </c>
      <c r="I2241" s="59" t="str">
        <f>IFERROR(VLOOKUP(D2241,ITEM!A:B,2,0)&amp;" X"&amp;F2241,"아이템값 없음")</f>
        <v>숲의 이슬을 닮은 은 부적 X4</v>
      </c>
      <c r="J2241" s="5" t="s">
        <v>781</v>
      </c>
      <c r="K2241" s="147" t="s">
        <v>745</v>
      </c>
    </row>
    <row r="2242" spans="1:11">
      <c r="A2242" s="147">
        <f>100000+B2242*ID규칙_보상_그룹_단위+C2242*ID규칙_요일_단위+COUNTIFS($B$4:B2242,B2242,$C$4:C2242,C2242)</f>
        <v>109344</v>
      </c>
      <c r="B2242" s="65">
        <v>93</v>
      </c>
      <c r="C2242" s="147">
        <v>4</v>
      </c>
      <c r="D2242" s="147">
        <v>115540</v>
      </c>
      <c r="E2242" s="147">
        <f>COUNTIF($B$4:B2242,B2242)</f>
        <v>11</v>
      </c>
      <c r="F2242" s="147">
        <v>4</v>
      </c>
      <c r="G2242" s="147">
        <v>368</v>
      </c>
      <c r="H2242" s="147">
        <v>833</v>
      </c>
      <c r="I2242" s="59" t="str">
        <f>IFERROR(VLOOKUP(D2242,ITEM!A:B,2,0)&amp;" X"&amp;F2242,"아이템값 없음")</f>
        <v>숲의 이슬을 닮은 금 부적 X4</v>
      </c>
      <c r="J2242" s="5" t="s">
        <v>781</v>
      </c>
      <c r="K2242" s="147" t="s">
        <v>745</v>
      </c>
    </row>
    <row r="2243" spans="1:11">
      <c r="A2243" s="147">
        <f>100000+B2243*ID규칙_보상_그룹_단위+C2243*ID규칙_요일_단위+COUNTIFS($B$4:B2243,B2243,$C$4:C2243,C2243)</f>
        <v>109371</v>
      </c>
      <c r="B2243" s="65">
        <v>93</v>
      </c>
      <c r="C2243" s="147">
        <v>7</v>
      </c>
      <c r="D2243" s="147">
        <v>115237</v>
      </c>
      <c r="E2243" s="147">
        <f>COUNTIF($B$4:B2243,B2243)</f>
        <v>12</v>
      </c>
      <c r="F2243" s="147">
        <v>4</v>
      </c>
      <c r="G2243" s="147">
        <v>368</v>
      </c>
      <c r="H2243" s="147">
        <v>833</v>
      </c>
      <c r="I2243" s="59" t="str">
        <f>IFERROR(VLOOKUP(D2243,ITEM!A:B,2,0)&amp;" X"&amp;F2243,"아이템값 없음")</f>
        <v>숲의 이슬을 닮은 동 부적 X4</v>
      </c>
      <c r="J2243" s="5" t="s">
        <v>781</v>
      </c>
      <c r="K2243" s="147" t="s">
        <v>745</v>
      </c>
    </row>
    <row r="2244" spans="1:11">
      <c r="A2244" s="147">
        <f>100000+B2244*ID규칙_보상_그룹_단위+C2244*ID규칙_요일_단위+COUNTIFS($B$4:B2244,B2244,$C$4:C2244,C2244)</f>
        <v>109372</v>
      </c>
      <c r="B2244" s="65">
        <v>93</v>
      </c>
      <c r="C2244" s="147">
        <v>7</v>
      </c>
      <c r="D2244" s="147">
        <v>115338</v>
      </c>
      <c r="E2244" s="147">
        <f>COUNTIF($B$4:B2244,B2244)</f>
        <v>13</v>
      </c>
      <c r="F2244" s="147">
        <v>4</v>
      </c>
      <c r="G2244" s="147">
        <v>368</v>
      </c>
      <c r="H2244" s="147">
        <v>833</v>
      </c>
      <c r="I2244" s="59" t="str">
        <f>IFERROR(VLOOKUP(D2244,ITEM!A:B,2,0)&amp;" X"&amp;F2244,"아이템값 없음")</f>
        <v>숲의 이슬을 닮은 철 부적 X4</v>
      </c>
      <c r="J2244" s="5" t="s">
        <v>781</v>
      </c>
      <c r="K2244" s="147" t="s">
        <v>745</v>
      </c>
    </row>
    <row r="2245" spans="1:11">
      <c r="A2245" s="147">
        <f>100000+B2245*ID규칙_보상_그룹_단위+C2245*ID규칙_요일_단위+COUNTIFS($B$4:B2245,B2245,$C$4:C2245,C2245)</f>
        <v>109373</v>
      </c>
      <c r="B2245" s="65">
        <v>93</v>
      </c>
      <c r="C2245" s="147">
        <v>7</v>
      </c>
      <c r="D2245" s="147">
        <v>115439</v>
      </c>
      <c r="E2245" s="147">
        <f>COUNTIF($B$4:B2245,B2245)</f>
        <v>14</v>
      </c>
      <c r="F2245" s="147">
        <v>4</v>
      </c>
      <c r="G2245" s="147">
        <v>368</v>
      </c>
      <c r="H2245" s="147">
        <v>833</v>
      </c>
      <c r="I2245" s="59" t="str">
        <f>IFERROR(VLOOKUP(D2245,ITEM!A:B,2,0)&amp;" X"&amp;F2245,"아이템값 없음")</f>
        <v>숲의 이슬을 닮은 은 부적 X4</v>
      </c>
      <c r="J2245" s="5" t="s">
        <v>781</v>
      </c>
      <c r="K2245" s="147" t="s">
        <v>745</v>
      </c>
    </row>
    <row r="2246" spans="1:11">
      <c r="A2246" s="147">
        <f>100000+B2246*ID규칙_보상_그룹_단위+C2246*ID규칙_요일_단위+COUNTIFS($B$4:B2246,B2246,$C$4:C2246,C2246)</f>
        <v>109374</v>
      </c>
      <c r="B2246" s="65">
        <v>93</v>
      </c>
      <c r="C2246" s="147">
        <v>7</v>
      </c>
      <c r="D2246" s="147">
        <v>115540</v>
      </c>
      <c r="E2246" s="147">
        <f>COUNTIF($B$4:B2246,B2246)</f>
        <v>15</v>
      </c>
      <c r="F2246" s="147">
        <v>4</v>
      </c>
      <c r="G2246" s="147">
        <v>368</v>
      </c>
      <c r="H2246" s="147">
        <v>833</v>
      </c>
      <c r="I2246" s="59" t="str">
        <f>IFERROR(VLOOKUP(D2246,ITEM!A:B,2,0)&amp;" X"&amp;F2246,"아이템값 없음")</f>
        <v>숲의 이슬을 닮은 금 부적 X4</v>
      </c>
      <c r="J2246" s="5" t="s">
        <v>781</v>
      </c>
      <c r="K2246" s="147" t="s">
        <v>745</v>
      </c>
    </row>
    <row r="2247" spans="1:11">
      <c r="A2247" s="147">
        <f>100000+B2247*ID규칙_보상_그룹_단위+C2247*ID규칙_요일_단위+COUNTIFS($B$4:B2247,B2247,$C$4:C2247,C2247)</f>
        <v>109401</v>
      </c>
      <c r="B2247" s="65">
        <v>94</v>
      </c>
      <c r="C2247" s="147">
        <v>0</v>
      </c>
      <c r="D2247" s="147">
        <v>103301</v>
      </c>
      <c r="E2247" s="147">
        <f>COUNTIF($B$4:B2247,B2247)</f>
        <v>1</v>
      </c>
      <c r="F2247" s="147">
        <v>100</v>
      </c>
      <c r="G2247" s="147">
        <v>369</v>
      </c>
      <c r="H2247" s="147">
        <v>10000</v>
      </c>
      <c r="I2247" s="59" t="str">
        <f>IFERROR(VLOOKUP(D2247,ITEM!A:B,2,0)&amp;" X"&amp;F2247,"아이템값 없음")</f>
        <v>모라 X100</v>
      </c>
      <c r="J2247" s="5" t="s">
        <v>782</v>
      </c>
      <c r="K2247" s="147" t="s">
        <v>745</v>
      </c>
    </row>
    <row r="2248" spans="1:11">
      <c r="A2248" s="147">
        <f>100000+B2248*ID규칙_보상_그룹_단위+C2248*ID규칙_요일_단위+COUNTIFS($B$4:B2248,B2248,$C$4:C2248,C2248)</f>
        <v>109402</v>
      </c>
      <c r="B2248" s="65">
        <v>94</v>
      </c>
      <c r="C2248" s="147">
        <v>0</v>
      </c>
      <c r="D2248" s="147">
        <v>102301</v>
      </c>
      <c r="E2248" s="147">
        <f>COUNTIF($B$4:B2248,B2248)</f>
        <v>2</v>
      </c>
      <c r="F2248" s="147">
        <v>1125</v>
      </c>
      <c r="G2248" s="147">
        <v>370</v>
      </c>
      <c r="H2248" s="147">
        <v>10000</v>
      </c>
      <c r="I2248" s="59" t="str">
        <f>IFERROR(VLOOKUP(D2248,ITEM!A:B,2,0)&amp;" X"&amp;F2248,"아이템값 없음")</f>
        <v>모험 경력 X1125</v>
      </c>
      <c r="J2248" s="5" t="s">
        <v>782</v>
      </c>
      <c r="K2248" s="147" t="s">
        <v>745</v>
      </c>
    </row>
    <row r="2249" spans="1:11">
      <c r="A2249" s="147">
        <f>100000+B2249*ID규칙_보상_그룹_단위+C2249*ID규칙_요일_단위+COUNTIFS($B$4:B2249,B2249,$C$4:C2249,C2249)</f>
        <v>109403</v>
      </c>
      <c r="B2249" s="65">
        <v>94</v>
      </c>
      <c r="C2249" s="147">
        <v>0</v>
      </c>
      <c r="D2249" s="147">
        <v>105301</v>
      </c>
      <c r="E2249" s="147">
        <f>COUNTIF($B$4:B2249,B2249)</f>
        <v>3</v>
      </c>
      <c r="F2249" s="147">
        <v>10</v>
      </c>
      <c r="G2249" s="147">
        <v>371</v>
      </c>
      <c r="H2249" s="147">
        <v>10000</v>
      </c>
      <c r="I2249" s="59" t="str">
        <f>IFERROR(VLOOKUP(D2249,ITEM!A:B,2,0)&amp;" X"&amp;F2249,"아이템값 없음")</f>
        <v>호감도 경험치 X10</v>
      </c>
      <c r="J2249" s="5" t="s">
        <v>782</v>
      </c>
      <c r="K2249" s="147" t="s">
        <v>745</v>
      </c>
    </row>
    <row r="2250" spans="1:11">
      <c r="A2250" s="147">
        <f>100000+B2250*ID규칙_보상_그룹_단위+C2250*ID규칙_요일_단위+COUNTIFS($B$4:B2250,B2250,$C$4:C2250,C2250)</f>
        <v>109421</v>
      </c>
      <c r="B2250" s="65">
        <v>94</v>
      </c>
      <c r="C2250" s="147">
        <v>2</v>
      </c>
      <c r="D2250" s="147">
        <v>115241</v>
      </c>
      <c r="E2250" s="147">
        <f>COUNTIF($B$4:B2250,B2250)</f>
        <v>4</v>
      </c>
      <c r="F2250" s="147">
        <v>1</v>
      </c>
      <c r="G2250" s="147">
        <v>372</v>
      </c>
      <c r="H2250" s="147">
        <v>3334</v>
      </c>
      <c r="I2250" s="59" t="str">
        <f>IFERROR(VLOOKUP(D2250,ITEM!A:B,2,0)&amp;" X"&amp;F2250,"아이템값 없음")</f>
        <v>오아시스 화원의 추억 X1</v>
      </c>
      <c r="J2250" s="5" t="s">
        <v>782</v>
      </c>
      <c r="K2250" s="147" t="s">
        <v>745</v>
      </c>
    </row>
    <row r="2251" spans="1:11">
      <c r="A2251" s="147">
        <f>100000+B2251*ID규칙_보상_그룹_단위+C2251*ID규칙_요일_단위+COUNTIFS($B$4:B2251,B2251,$C$4:C2251,C2251)</f>
        <v>109451</v>
      </c>
      <c r="B2251" s="65">
        <v>94</v>
      </c>
      <c r="C2251" s="147">
        <v>5</v>
      </c>
      <c r="D2251" s="147">
        <v>115241</v>
      </c>
      <c r="E2251" s="147">
        <f>COUNTIF($B$4:B2251,B2251)</f>
        <v>5</v>
      </c>
      <c r="F2251" s="147">
        <v>1</v>
      </c>
      <c r="G2251" s="147">
        <v>372</v>
      </c>
      <c r="H2251" s="147">
        <v>3333</v>
      </c>
      <c r="I2251" s="59" t="str">
        <f>IFERROR(VLOOKUP(D2251,ITEM!A:B,2,0)&amp;" X"&amp;F2251,"아이템값 없음")</f>
        <v>오아시스 화원의 추억 X1</v>
      </c>
      <c r="J2251" s="5" t="s">
        <v>782</v>
      </c>
      <c r="K2251" s="147" t="s">
        <v>745</v>
      </c>
    </row>
    <row r="2252" spans="1:11">
      <c r="A2252" s="147">
        <f>100000+B2252*ID규칙_보상_그룹_단위+C2252*ID규칙_요일_단위+COUNTIFS($B$4:B2252,B2252,$C$4:C2252,C2252)</f>
        <v>109471</v>
      </c>
      <c r="B2252" s="65">
        <v>94</v>
      </c>
      <c r="C2252" s="147">
        <v>7</v>
      </c>
      <c r="D2252" s="147">
        <v>115241</v>
      </c>
      <c r="E2252" s="147">
        <f>COUNTIF($B$4:B2252,B2252)</f>
        <v>6</v>
      </c>
      <c r="F2252" s="147">
        <v>1</v>
      </c>
      <c r="G2252" s="147">
        <v>372</v>
      </c>
      <c r="H2252" s="147">
        <v>3333</v>
      </c>
      <c r="I2252" s="59" t="str">
        <f>IFERROR(VLOOKUP(D2252,ITEM!A:B,2,0)&amp;" X"&amp;F2252,"아이템값 없음")</f>
        <v>오아시스 화원의 추억 X1</v>
      </c>
      <c r="J2252" s="5" t="s">
        <v>782</v>
      </c>
      <c r="K2252" s="147" t="s">
        <v>745</v>
      </c>
    </row>
    <row r="2253" spans="1:11">
      <c r="A2253" s="147">
        <f>100000+B2253*ID규칙_보상_그룹_단위+C2253*ID규칙_요일_단위+COUNTIFS($B$4:B2253,B2253,$C$4:C2253,C2253)</f>
        <v>109501</v>
      </c>
      <c r="B2253" s="65">
        <v>95</v>
      </c>
      <c r="C2253" s="147">
        <v>0</v>
      </c>
      <c r="D2253" s="147">
        <v>103301</v>
      </c>
      <c r="E2253" s="147">
        <f>COUNTIF($B$4:B2253,B2253)</f>
        <v>1</v>
      </c>
      <c r="F2253" s="147">
        <v>100</v>
      </c>
      <c r="G2253" s="147">
        <v>373</v>
      </c>
      <c r="H2253" s="147">
        <v>10000</v>
      </c>
      <c r="I2253" s="59" t="str">
        <f>IFERROR(VLOOKUP(D2253,ITEM!A:B,2,0)&amp;" X"&amp;F2253,"아이템값 없음")</f>
        <v>모라 X100</v>
      </c>
      <c r="J2253" s="5" t="s">
        <v>783</v>
      </c>
      <c r="K2253" s="147" t="s">
        <v>745</v>
      </c>
    </row>
    <row r="2254" spans="1:11">
      <c r="A2254" s="147">
        <f>100000+B2254*ID규칙_보상_그룹_단위+C2254*ID규칙_요일_단위+COUNTIFS($B$4:B2254,B2254,$C$4:C2254,C2254)</f>
        <v>109502</v>
      </c>
      <c r="B2254" s="65">
        <v>95</v>
      </c>
      <c r="C2254" s="147">
        <v>0</v>
      </c>
      <c r="D2254" s="147">
        <v>102301</v>
      </c>
      <c r="E2254" s="147">
        <f>COUNTIF($B$4:B2254,B2254)</f>
        <v>2</v>
      </c>
      <c r="F2254" s="147">
        <v>1550</v>
      </c>
      <c r="G2254" s="147">
        <v>374</v>
      </c>
      <c r="H2254" s="147">
        <v>10000</v>
      </c>
      <c r="I2254" s="59" t="str">
        <f>IFERROR(VLOOKUP(D2254,ITEM!A:B,2,0)&amp;" X"&amp;F2254,"아이템값 없음")</f>
        <v>모험 경력 X1550</v>
      </c>
      <c r="J2254" s="5" t="s">
        <v>783</v>
      </c>
      <c r="K2254" s="147" t="s">
        <v>745</v>
      </c>
    </row>
    <row r="2255" spans="1:11">
      <c r="A2255" s="147">
        <f>100000+B2255*ID규칙_보상_그룹_단위+C2255*ID규칙_요일_단위+COUNTIFS($B$4:B2255,B2255,$C$4:C2255,C2255)</f>
        <v>109503</v>
      </c>
      <c r="B2255" s="65">
        <v>95</v>
      </c>
      <c r="C2255" s="147">
        <v>0</v>
      </c>
      <c r="D2255" s="147">
        <v>105301</v>
      </c>
      <c r="E2255" s="147">
        <f>COUNTIF($B$4:B2255,B2255)</f>
        <v>3</v>
      </c>
      <c r="F2255" s="147">
        <v>15</v>
      </c>
      <c r="G2255" s="147">
        <v>375</v>
      </c>
      <c r="H2255" s="147">
        <v>10000</v>
      </c>
      <c r="I2255" s="59" t="str">
        <f>IFERROR(VLOOKUP(D2255,ITEM!A:B,2,0)&amp;" X"&amp;F2255,"아이템값 없음")</f>
        <v>호감도 경험치 X15</v>
      </c>
      <c r="J2255" s="5" t="s">
        <v>783</v>
      </c>
      <c r="K2255" s="147" t="s">
        <v>745</v>
      </c>
    </row>
    <row r="2256" spans="1:11">
      <c r="A2256" s="147">
        <f>100000+B2256*ID규칙_보상_그룹_단위+C2256*ID규칙_요일_단위+COUNTIFS($B$4:B2256,B2256,$C$4:C2256,C2256)</f>
        <v>109521</v>
      </c>
      <c r="B2256" s="65">
        <v>95</v>
      </c>
      <c r="C2256" s="147">
        <v>2</v>
      </c>
      <c r="D2256" s="147">
        <v>115241</v>
      </c>
      <c r="E2256" s="147">
        <f>COUNTIF($B$4:B2256,B2256)</f>
        <v>4</v>
      </c>
      <c r="F2256" s="147">
        <v>2</v>
      </c>
      <c r="G2256" s="147">
        <v>376</v>
      </c>
      <c r="H2256" s="147">
        <v>1667</v>
      </c>
      <c r="I2256" s="59" t="str">
        <f>IFERROR(VLOOKUP(D2256,ITEM!A:B,2,0)&amp;" X"&amp;F2256,"아이템값 없음")</f>
        <v>오아시스 화원의 추억 X2</v>
      </c>
      <c r="J2256" s="5" t="s">
        <v>783</v>
      </c>
      <c r="K2256" s="147" t="s">
        <v>745</v>
      </c>
    </row>
    <row r="2257" spans="1:11">
      <c r="A2257" s="147">
        <f>100000+B2257*ID규칙_보상_그룹_단위+C2257*ID규칙_요일_단위+COUNTIFS($B$4:B2257,B2257,$C$4:C2257,C2257)</f>
        <v>109522</v>
      </c>
      <c r="B2257" s="65">
        <v>95</v>
      </c>
      <c r="C2257" s="147">
        <v>2</v>
      </c>
      <c r="D2257" s="147">
        <v>115342</v>
      </c>
      <c r="E2257" s="147">
        <f>COUNTIF($B$4:B2257,B2257)</f>
        <v>5</v>
      </c>
      <c r="F2257" s="147">
        <v>2</v>
      </c>
      <c r="G2257" s="147">
        <v>376</v>
      </c>
      <c r="H2257" s="147">
        <v>1667</v>
      </c>
      <c r="I2257" s="59" t="str">
        <f>IFERROR(VLOOKUP(D2257,ITEM!A:B,2,0)&amp;" X"&amp;F2257,"아이템값 없음")</f>
        <v>오아시스 화원의 은혜 X2</v>
      </c>
      <c r="J2257" s="5" t="s">
        <v>783</v>
      </c>
      <c r="K2257" s="147" t="s">
        <v>745</v>
      </c>
    </row>
    <row r="2258" spans="1:11">
      <c r="A2258" s="147">
        <f>100000+B2258*ID규칙_보상_그룹_단위+C2258*ID규칙_요일_단위+COUNTIFS($B$4:B2258,B2258,$C$4:C2258,C2258)</f>
        <v>109551</v>
      </c>
      <c r="B2258" s="65">
        <v>95</v>
      </c>
      <c r="C2258" s="147">
        <v>5</v>
      </c>
      <c r="D2258" s="147">
        <v>115241</v>
      </c>
      <c r="E2258" s="147">
        <f>COUNTIF($B$4:B2258,B2258)</f>
        <v>6</v>
      </c>
      <c r="F2258" s="147">
        <v>2</v>
      </c>
      <c r="G2258" s="147">
        <v>376</v>
      </c>
      <c r="H2258" s="147">
        <v>1667</v>
      </c>
      <c r="I2258" s="59" t="str">
        <f>IFERROR(VLOOKUP(D2258,ITEM!A:B,2,0)&amp;" X"&amp;F2258,"아이템값 없음")</f>
        <v>오아시스 화원의 추억 X2</v>
      </c>
      <c r="J2258" s="5" t="s">
        <v>783</v>
      </c>
      <c r="K2258" s="147" t="s">
        <v>745</v>
      </c>
    </row>
    <row r="2259" spans="1:11">
      <c r="A2259" s="147">
        <f>100000+B2259*ID규칙_보상_그룹_단위+C2259*ID규칙_요일_단위+COUNTIFS($B$4:B2259,B2259,$C$4:C2259,C2259)</f>
        <v>109552</v>
      </c>
      <c r="B2259" s="65">
        <v>95</v>
      </c>
      <c r="C2259" s="147">
        <v>5</v>
      </c>
      <c r="D2259" s="147">
        <v>115342</v>
      </c>
      <c r="E2259" s="147">
        <f>COUNTIF($B$4:B2259,B2259)</f>
        <v>7</v>
      </c>
      <c r="F2259" s="147">
        <v>2</v>
      </c>
      <c r="G2259" s="147">
        <v>376</v>
      </c>
      <c r="H2259" s="147">
        <v>1667</v>
      </c>
      <c r="I2259" s="59" t="str">
        <f>IFERROR(VLOOKUP(D2259,ITEM!A:B,2,0)&amp;" X"&amp;F2259,"아이템값 없음")</f>
        <v>오아시스 화원의 은혜 X2</v>
      </c>
      <c r="J2259" s="5" t="s">
        <v>783</v>
      </c>
      <c r="K2259" s="147" t="s">
        <v>745</v>
      </c>
    </row>
    <row r="2260" spans="1:11">
      <c r="A2260" s="147">
        <f>100000+B2260*ID규칙_보상_그룹_단위+C2260*ID규칙_요일_단위+COUNTIFS($B$4:B2260,B2260,$C$4:C2260,C2260)</f>
        <v>109571</v>
      </c>
      <c r="B2260" s="65">
        <v>95</v>
      </c>
      <c r="C2260" s="147">
        <v>7</v>
      </c>
      <c r="D2260" s="147">
        <v>115241</v>
      </c>
      <c r="E2260" s="147">
        <f>COUNTIF($B$4:B2260,B2260)</f>
        <v>8</v>
      </c>
      <c r="F2260" s="147">
        <v>2</v>
      </c>
      <c r="G2260" s="147">
        <v>376</v>
      </c>
      <c r="H2260" s="147">
        <v>1666</v>
      </c>
      <c r="I2260" s="59" t="str">
        <f>IFERROR(VLOOKUP(D2260,ITEM!A:B,2,0)&amp;" X"&amp;F2260,"아이템값 없음")</f>
        <v>오아시스 화원의 추억 X2</v>
      </c>
      <c r="J2260" s="5" t="s">
        <v>783</v>
      </c>
      <c r="K2260" s="147" t="s">
        <v>745</v>
      </c>
    </row>
    <row r="2261" spans="1:11">
      <c r="A2261" s="147">
        <f>100000+B2261*ID규칙_보상_그룹_단위+C2261*ID규칙_요일_단위+COUNTIFS($B$4:B2261,B2261,$C$4:C2261,C2261)</f>
        <v>109572</v>
      </c>
      <c r="B2261" s="65">
        <v>95</v>
      </c>
      <c r="C2261" s="147">
        <v>7</v>
      </c>
      <c r="D2261" s="147">
        <v>115342</v>
      </c>
      <c r="E2261" s="147">
        <f>COUNTIF($B$4:B2261,B2261)</f>
        <v>9</v>
      </c>
      <c r="F2261" s="147">
        <v>2</v>
      </c>
      <c r="G2261" s="147">
        <v>376</v>
      </c>
      <c r="H2261" s="147">
        <v>1666</v>
      </c>
      <c r="I2261" s="59" t="str">
        <f>IFERROR(VLOOKUP(D2261,ITEM!A:B,2,0)&amp;" X"&amp;F2261,"아이템값 없음")</f>
        <v>오아시스 화원의 은혜 X2</v>
      </c>
      <c r="J2261" s="5" t="s">
        <v>783</v>
      </c>
      <c r="K2261" s="147" t="s">
        <v>745</v>
      </c>
    </row>
    <row r="2262" spans="1:11">
      <c r="A2262" s="147">
        <f>100000+B2262*ID규칙_보상_그룹_단위+C2262*ID규칙_요일_단위+COUNTIFS($B$4:B2262,B2262,$C$4:C2262,C2262)</f>
        <v>109601</v>
      </c>
      <c r="B2262" s="65">
        <v>96</v>
      </c>
      <c r="C2262" s="147">
        <v>0</v>
      </c>
      <c r="D2262" s="147">
        <v>103301</v>
      </c>
      <c r="E2262" s="147">
        <f>COUNTIF($B$4:B2262,B2262)</f>
        <v>1</v>
      </c>
      <c r="F2262" s="147">
        <v>100</v>
      </c>
      <c r="G2262" s="147">
        <v>377</v>
      </c>
      <c r="H2262" s="147">
        <v>10000</v>
      </c>
      <c r="I2262" s="59" t="str">
        <f>IFERROR(VLOOKUP(D2262,ITEM!A:B,2,0)&amp;" X"&amp;F2262,"아이템값 없음")</f>
        <v>모라 X100</v>
      </c>
      <c r="J2262" s="5" t="s">
        <v>784</v>
      </c>
      <c r="K2262" s="147" t="s">
        <v>745</v>
      </c>
    </row>
    <row r="2263" spans="1:11">
      <c r="A2263" s="147">
        <f>100000+B2263*ID규칙_보상_그룹_단위+C2263*ID규칙_요일_단위+COUNTIFS($B$4:B2263,B2263,$C$4:C2263,C2263)</f>
        <v>109602</v>
      </c>
      <c r="B2263" s="65">
        <v>96</v>
      </c>
      <c r="C2263" s="147">
        <v>0</v>
      </c>
      <c r="D2263" s="147">
        <v>102301</v>
      </c>
      <c r="E2263" s="147">
        <f>COUNTIF($B$4:B2263,B2263)</f>
        <v>2</v>
      </c>
      <c r="F2263" s="147">
        <v>1850</v>
      </c>
      <c r="G2263" s="147">
        <v>378</v>
      </c>
      <c r="H2263" s="147">
        <v>10000</v>
      </c>
      <c r="I2263" s="59" t="str">
        <f>IFERROR(VLOOKUP(D2263,ITEM!A:B,2,0)&amp;" X"&amp;F2263,"아이템값 없음")</f>
        <v>모험 경력 X1850</v>
      </c>
      <c r="J2263" s="5" t="s">
        <v>784</v>
      </c>
      <c r="K2263" s="147" t="s">
        <v>745</v>
      </c>
    </row>
    <row r="2264" spans="1:11">
      <c r="A2264" s="147">
        <f>100000+B2264*ID규칙_보상_그룹_단위+C2264*ID규칙_요일_단위+COUNTIFS($B$4:B2264,B2264,$C$4:C2264,C2264)</f>
        <v>109603</v>
      </c>
      <c r="B2264" s="65">
        <v>96</v>
      </c>
      <c r="C2264" s="147">
        <v>0</v>
      </c>
      <c r="D2264" s="147">
        <v>105301</v>
      </c>
      <c r="E2264" s="147">
        <f>COUNTIF($B$4:B2264,B2264)</f>
        <v>3</v>
      </c>
      <c r="F2264" s="147">
        <v>15</v>
      </c>
      <c r="G2264" s="147">
        <v>379</v>
      </c>
      <c r="H2264" s="147">
        <v>10000</v>
      </c>
      <c r="I2264" s="59" t="str">
        <f>IFERROR(VLOOKUP(D2264,ITEM!A:B,2,0)&amp;" X"&amp;F2264,"아이템값 없음")</f>
        <v>호감도 경험치 X15</v>
      </c>
      <c r="J2264" s="5" t="s">
        <v>784</v>
      </c>
      <c r="K2264" s="147" t="s">
        <v>745</v>
      </c>
    </row>
    <row r="2265" spans="1:11">
      <c r="A2265" s="147">
        <f>100000+B2265*ID규칙_보상_그룹_단위+C2265*ID규칙_요일_단위+COUNTIFS($B$4:B2265,B2265,$C$4:C2265,C2265)</f>
        <v>109621</v>
      </c>
      <c r="B2265" s="65">
        <v>96</v>
      </c>
      <c r="C2265" s="147">
        <v>2</v>
      </c>
      <c r="D2265" s="147">
        <v>115241</v>
      </c>
      <c r="E2265" s="147">
        <f>COUNTIF($B$4:B2265,B2265)</f>
        <v>4</v>
      </c>
      <c r="F2265" s="147">
        <v>3</v>
      </c>
      <c r="G2265" s="147">
        <v>380</v>
      </c>
      <c r="H2265" s="147">
        <v>1112</v>
      </c>
      <c r="I2265" s="59" t="str">
        <f>IFERROR(VLOOKUP(D2265,ITEM!A:B,2,0)&amp;" X"&amp;F2265,"아이템값 없음")</f>
        <v>오아시스 화원의 추억 X3</v>
      </c>
      <c r="J2265" s="5" t="s">
        <v>784</v>
      </c>
      <c r="K2265" s="147" t="s">
        <v>745</v>
      </c>
    </row>
    <row r="2266" spans="1:11">
      <c r="A2266" s="147">
        <f>100000+B2266*ID규칙_보상_그룹_단위+C2266*ID규칙_요일_단위+COUNTIFS($B$4:B2266,B2266,$C$4:C2266,C2266)</f>
        <v>109622</v>
      </c>
      <c r="B2266" s="65">
        <v>96</v>
      </c>
      <c r="C2266" s="147">
        <v>2</v>
      </c>
      <c r="D2266" s="147">
        <v>115342</v>
      </c>
      <c r="E2266" s="147">
        <f>COUNTIF($B$4:B2266,B2266)</f>
        <v>5</v>
      </c>
      <c r="F2266" s="147">
        <v>3</v>
      </c>
      <c r="G2266" s="147">
        <v>380</v>
      </c>
      <c r="H2266" s="147">
        <v>1111</v>
      </c>
      <c r="I2266" s="59" t="str">
        <f>IFERROR(VLOOKUP(D2266,ITEM!A:B,2,0)&amp;" X"&amp;F2266,"아이템값 없음")</f>
        <v>오아시스 화원의 은혜 X3</v>
      </c>
      <c r="J2266" s="5" t="s">
        <v>784</v>
      </c>
      <c r="K2266" s="147" t="s">
        <v>745</v>
      </c>
    </row>
    <row r="2267" spans="1:11">
      <c r="A2267" s="147">
        <f>100000+B2267*ID규칙_보상_그룹_단위+C2267*ID규칙_요일_단위+COUNTIFS($B$4:B2267,B2267,$C$4:C2267,C2267)</f>
        <v>109623</v>
      </c>
      <c r="B2267" s="65">
        <v>96</v>
      </c>
      <c r="C2267" s="147">
        <v>2</v>
      </c>
      <c r="D2267" s="147">
        <v>115443</v>
      </c>
      <c r="E2267" s="147">
        <f>COUNTIF($B$4:B2267,B2267)</f>
        <v>6</v>
      </c>
      <c r="F2267" s="147">
        <v>3</v>
      </c>
      <c r="G2267" s="147">
        <v>380</v>
      </c>
      <c r="H2267" s="147">
        <v>1111</v>
      </c>
      <c r="I2267" s="59" t="str">
        <f>IFERROR(VLOOKUP(D2267,ITEM!A:B,2,0)&amp;" X"&amp;F2267,"아이템값 없음")</f>
        <v>오아시스 화원의 애념 X3</v>
      </c>
      <c r="J2267" s="5" t="s">
        <v>784</v>
      </c>
      <c r="K2267" s="147" t="s">
        <v>745</v>
      </c>
    </row>
    <row r="2268" spans="1:11">
      <c r="A2268" s="147">
        <f>100000+B2268*ID규칙_보상_그룹_단위+C2268*ID규칙_요일_단위+COUNTIFS($B$4:B2268,B2268,$C$4:C2268,C2268)</f>
        <v>109651</v>
      </c>
      <c r="B2268" s="65">
        <v>96</v>
      </c>
      <c r="C2268" s="147">
        <v>5</v>
      </c>
      <c r="D2268" s="147">
        <v>115241</v>
      </c>
      <c r="E2268" s="147">
        <f>COUNTIF($B$4:B2268,B2268)</f>
        <v>7</v>
      </c>
      <c r="F2268" s="147">
        <v>3</v>
      </c>
      <c r="G2268" s="147">
        <v>380</v>
      </c>
      <c r="H2268" s="147">
        <v>1111</v>
      </c>
      <c r="I2268" s="59" t="str">
        <f>IFERROR(VLOOKUP(D2268,ITEM!A:B,2,0)&amp;" X"&amp;F2268,"아이템값 없음")</f>
        <v>오아시스 화원의 추억 X3</v>
      </c>
      <c r="J2268" s="5" t="s">
        <v>784</v>
      </c>
      <c r="K2268" s="147" t="s">
        <v>745</v>
      </c>
    </row>
    <row r="2269" spans="1:11">
      <c r="A2269" s="147">
        <f>100000+B2269*ID규칙_보상_그룹_단위+C2269*ID규칙_요일_단위+COUNTIFS($B$4:B2269,B2269,$C$4:C2269,C2269)</f>
        <v>109652</v>
      </c>
      <c r="B2269" s="65">
        <v>96</v>
      </c>
      <c r="C2269" s="147">
        <v>5</v>
      </c>
      <c r="D2269" s="147">
        <v>115342</v>
      </c>
      <c r="E2269" s="147">
        <f>COUNTIF($B$4:B2269,B2269)</f>
        <v>8</v>
      </c>
      <c r="F2269" s="147">
        <v>3</v>
      </c>
      <c r="G2269" s="147">
        <v>380</v>
      </c>
      <c r="H2269" s="147">
        <v>1111</v>
      </c>
      <c r="I2269" s="59" t="str">
        <f>IFERROR(VLOOKUP(D2269,ITEM!A:B,2,0)&amp;" X"&amp;F2269,"아이템값 없음")</f>
        <v>오아시스 화원의 은혜 X3</v>
      </c>
      <c r="J2269" s="5" t="s">
        <v>784</v>
      </c>
      <c r="K2269" s="147" t="s">
        <v>745</v>
      </c>
    </row>
    <row r="2270" spans="1:11">
      <c r="A2270" s="147">
        <f>100000+B2270*ID규칙_보상_그룹_단위+C2270*ID규칙_요일_단위+COUNTIFS($B$4:B2270,B2270,$C$4:C2270,C2270)</f>
        <v>109653</v>
      </c>
      <c r="B2270" s="65">
        <v>96</v>
      </c>
      <c r="C2270" s="147">
        <v>5</v>
      </c>
      <c r="D2270" s="147">
        <v>115443</v>
      </c>
      <c r="E2270" s="147">
        <f>COUNTIF($B$4:B2270,B2270)</f>
        <v>9</v>
      </c>
      <c r="F2270" s="147">
        <v>3</v>
      </c>
      <c r="G2270" s="147">
        <v>380</v>
      </c>
      <c r="H2270" s="147">
        <v>1111</v>
      </c>
      <c r="I2270" s="59" t="str">
        <f>IFERROR(VLOOKUP(D2270,ITEM!A:B,2,0)&amp;" X"&amp;F2270,"아이템값 없음")</f>
        <v>오아시스 화원의 애념 X3</v>
      </c>
      <c r="J2270" s="5" t="s">
        <v>784</v>
      </c>
      <c r="K2270" s="147" t="s">
        <v>745</v>
      </c>
    </row>
    <row r="2271" spans="1:11">
      <c r="A2271" s="147">
        <f>100000+B2271*ID규칙_보상_그룹_단위+C2271*ID규칙_요일_단위+COUNTIFS($B$4:B2271,B2271,$C$4:C2271,C2271)</f>
        <v>109671</v>
      </c>
      <c r="B2271" s="65">
        <v>96</v>
      </c>
      <c r="C2271" s="147">
        <v>7</v>
      </c>
      <c r="D2271" s="147">
        <v>115241</v>
      </c>
      <c r="E2271" s="147">
        <f>COUNTIF($B$4:B2271,B2271)</f>
        <v>10</v>
      </c>
      <c r="F2271" s="147">
        <v>3</v>
      </c>
      <c r="G2271" s="147">
        <v>380</v>
      </c>
      <c r="H2271" s="147">
        <v>1111</v>
      </c>
      <c r="I2271" s="59" t="str">
        <f>IFERROR(VLOOKUP(D2271,ITEM!A:B,2,0)&amp;" X"&amp;F2271,"아이템값 없음")</f>
        <v>오아시스 화원의 추억 X3</v>
      </c>
      <c r="J2271" s="5" t="s">
        <v>784</v>
      </c>
      <c r="K2271" s="147" t="s">
        <v>745</v>
      </c>
    </row>
    <row r="2272" spans="1:11">
      <c r="A2272" s="147">
        <f>100000+B2272*ID규칙_보상_그룹_단위+C2272*ID규칙_요일_단위+COUNTIFS($B$4:B2272,B2272,$C$4:C2272,C2272)</f>
        <v>109672</v>
      </c>
      <c r="B2272" s="65">
        <v>96</v>
      </c>
      <c r="C2272" s="147">
        <v>7</v>
      </c>
      <c r="D2272" s="147">
        <v>115342</v>
      </c>
      <c r="E2272" s="147">
        <f>COUNTIF($B$4:B2272,B2272)</f>
        <v>11</v>
      </c>
      <c r="F2272" s="147">
        <v>3</v>
      </c>
      <c r="G2272" s="147">
        <v>380</v>
      </c>
      <c r="H2272" s="147">
        <v>1111</v>
      </c>
      <c r="I2272" s="59" t="str">
        <f>IFERROR(VLOOKUP(D2272,ITEM!A:B,2,0)&amp;" X"&amp;F2272,"아이템값 없음")</f>
        <v>오아시스 화원의 은혜 X3</v>
      </c>
      <c r="J2272" s="5" t="s">
        <v>784</v>
      </c>
      <c r="K2272" s="147" t="s">
        <v>745</v>
      </c>
    </row>
    <row r="2273" spans="1:11">
      <c r="A2273" s="147">
        <f>100000+B2273*ID규칙_보상_그룹_단위+C2273*ID규칙_요일_단위+COUNTIFS($B$4:B2273,B2273,$C$4:C2273,C2273)</f>
        <v>109673</v>
      </c>
      <c r="B2273" s="65">
        <v>96</v>
      </c>
      <c r="C2273" s="147">
        <v>7</v>
      </c>
      <c r="D2273" s="147">
        <v>115443</v>
      </c>
      <c r="E2273" s="147">
        <f>COUNTIF($B$4:B2273,B2273)</f>
        <v>12</v>
      </c>
      <c r="F2273" s="147">
        <v>3</v>
      </c>
      <c r="G2273" s="147">
        <v>380</v>
      </c>
      <c r="H2273" s="147">
        <v>1111</v>
      </c>
      <c r="I2273" s="59" t="str">
        <f>IFERROR(VLOOKUP(D2273,ITEM!A:B,2,0)&amp;" X"&amp;F2273,"아이템값 없음")</f>
        <v>오아시스 화원의 애념 X3</v>
      </c>
      <c r="J2273" s="5" t="s">
        <v>784</v>
      </c>
      <c r="K2273" s="147" t="s">
        <v>745</v>
      </c>
    </row>
    <row r="2274" spans="1:11">
      <c r="A2274" s="147">
        <f>100000+B2274*ID규칙_보상_그룹_단위+C2274*ID규칙_요일_단위+COUNTIFS($B$4:B2274,B2274,$C$4:C2274,C2274)</f>
        <v>109701</v>
      </c>
      <c r="B2274" s="65">
        <v>97</v>
      </c>
      <c r="C2274" s="147">
        <v>0</v>
      </c>
      <c r="D2274" s="147">
        <v>103301</v>
      </c>
      <c r="E2274" s="147">
        <f>COUNTIF($B$4:B2274,B2274)</f>
        <v>1</v>
      </c>
      <c r="F2274" s="147">
        <v>100</v>
      </c>
      <c r="G2274" s="147">
        <v>381</v>
      </c>
      <c r="H2274" s="147">
        <v>10000</v>
      </c>
      <c r="I2274" s="59" t="str">
        <f>IFERROR(VLOOKUP(D2274,ITEM!A:B,2,0)&amp;" X"&amp;F2274,"아이템값 없음")</f>
        <v>모라 X100</v>
      </c>
      <c r="J2274" s="5" t="s">
        <v>785</v>
      </c>
      <c r="K2274" s="147" t="s">
        <v>745</v>
      </c>
    </row>
    <row r="2275" spans="1:11">
      <c r="A2275" s="147">
        <f>100000+B2275*ID규칙_보상_그룹_단위+C2275*ID규칙_요일_단위+COUNTIFS($B$4:B2275,B2275,$C$4:C2275,C2275)</f>
        <v>109702</v>
      </c>
      <c r="B2275" s="65">
        <v>97</v>
      </c>
      <c r="C2275" s="147">
        <v>0</v>
      </c>
      <c r="D2275" s="147">
        <v>102301</v>
      </c>
      <c r="E2275" s="147">
        <f>COUNTIF($B$4:B2275,B2275)</f>
        <v>2</v>
      </c>
      <c r="F2275" s="147">
        <v>2200</v>
      </c>
      <c r="G2275" s="147">
        <v>382</v>
      </c>
      <c r="H2275" s="147">
        <v>10000</v>
      </c>
      <c r="I2275" s="59" t="str">
        <f>IFERROR(VLOOKUP(D2275,ITEM!A:B,2,0)&amp;" X"&amp;F2275,"아이템값 없음")</f>
        <v>모험 경력 X2200</v>
      </c>
      <c r="J2275" s="5" t="s">
        <v>785</v>
      </c>
      <c r="K2275" s="147" t="s">
        <v>745</v>
      </c>
    </row>
    <row r="2276" spans="1:11">
      <c r="A2276" s="147">
        <f>100000+B2276*ID규칙_보상_그룹_단위+C2276*ID규칙_요일_단위+COUNTIFS($B$4:B2276,B2276,$C$4:C2276,C2276)</f>
        <v>109703</v>
      </c>
      <c r="B2276" s="65">
        <v>97</v>
      </c>
      <c r="C2276" s="147">
        <v>0</v>
      </c>
      <c r="D2276" s="147">
        <v>105301</v>
      </c>
      <c r="E2276" s="147">
        <f>COUNTIF($B$4:B2276,B2276)</f>
        <v>3</v>
      </c>
      <c r="F2276" s="147">
        <v>20</v>
      </c>
      <c r="G2276" s="147">
        <v>383</v>
      </c>
      <c r="H2276" s="147">
        <v>10000</v>
      </c>
      <c r="I2276" s="59" t="str">
        <f>IFERROR(VLOOKUP(D2276,ITEM!A:B,2,0)&amp;" X"&amp;F2276,"아이템값 없음")</f>
        <v>호감도 경험치 X20</v>
      </c>
      <c r="J2276" s="5" t="s">
        <v>785</v>
      </c>
      <c r="K2276" s="147" t="s">
        <v>745</v>
      </c>
    </row>
    <row r="2277" spans="1:11">
      <c r="A2277" s="147">
        <f>100000+B2277*ID규칙_보상_그룹_단위+C2277*ID규칙_요일_단위+COUNTIFS($B$4:B2277,B2277,$C$4:C2277,C2277)</f>
        <v>109721</v>
      </c>
      <c r="B2277" s="65">
        <v>97</v>
      </c>
      <c r="C2277" s="147">
        <v>2</v>
      </c>
      <c r="D2277" s="147">
        <v>115241</v>
      </c>
      <c r="E2277" s="147">
        <f>COUNTIF($B$4:B2277,B2277)</f>
        <v>4</v>
      </c>
      <c r="F2277" s="147">
        <v>4</v>
      </c>
      <c r="G2277" s="147">
        <v>384</v>
      </c>
      <c r="H2277" s="147">
        <v>834</v>
      </c>
      <c r="I2277" s="59" t="str">
        <f>IFERROR(VLOOKUP(D2277,ITEM!A:B,2,0)&amp;" X"&amp;F2277,"아이템값 없음")</f>
        <v>오아시스 화원의 추억 X4</v>
      </c>
      <c r="J2277" s="5" t="s">
        <v>785</v>
      </c>
      <c r="K2277" s="147" t="s">
        <v>745</v>
      </c>
    </row>
    <row r="2278" spans="1:11">
      <c r="A2278" s="147">
        <f>100000+B2278*ID규칙_보상_그룹_단위+C2278*ID규칙_요일_단위+COUNTIFS($B$4:B2278,B2278,$C$4:C2278,C2278)</f>
        <v>109722</v>
      </c>
      <c r="B2278" s="65">
        <v>97</v>
      </c>
      <c r="C2278" s="147">
        <v>2</v>
      </c>
      <c r="D2278" s="147">
        <v>115342</v>
      </c>
      <c r="E2278" s="147">
        <f>COUNTIF($B$4:B2278,B2278)</f>
        <v>5</v>
      </c>
      <c r="F2278" s="147">
        <v>4</v>
      </c>
      <c r="G2278" s="147">
        <v>384</v>
      </c>
      <c r="H2278" s="147">
        <v>834</v>
      </c>
      <c r="I2278" s="59" t="str">
        <f>IFERROR(VLOOKUP(D2278,ITEM!A:B,2,0)&amp;" X"&amp;F2278,"아이템값 없음")</f>
        <v>오아시스 화원의 은혜 X4</v>
      </c>
      <c r="J2278" s="5" t="s">
        <v>785</v>
      </c>
      <c r="K2278" s="147" t="s">
        <v>745</v>
      </c>
    </row>
    <row r="2279" spans="1:11">
      <c r="A2279" s="147">
        <f>100000+B2279*ID규칙_보상_그룹_단위+C2279*ID규칙_요일_단위+COUNTIFS($B$4:B2279,B2279,$C$4:C2279,C2279)</f>
        <v>109723</v>
      </c>
      <c r="B2279" s="65">
        <v>97</v>
      </c>
      <c r="C2279" s="147">
        <v>2</v>
      </c>
      <c r="D2279" s="147">
        <v>115443</v>
      </c>
      <c r="E2279" s="147">
        <f>COUNTIF($B$4:B2279,B2279)</f>
        <v>6</v>
      </c>
      <c r="F2279" s="147">
        <v>4</v>
      </c>
      <c r="G2279" s="147">
        <v>384</v>
      </c>
      <c r="H2279" s="147">
        <v>834</v>
      </c>
      <c r="I2279" s="59" t="str">
        <f>IFERROR(VLOOKUP(D2279,ITEM!A:B,2,0)&amp;" X"&amp;F2279,"아이템값 없음")</f>
        <v>오아시스 화원의 애념 X4</v>
      </c>
      <c r="J2279" s="5" t="s">
        <v>785</v>
      </c>
      <c r="K2279" s="147" t="s">
        <v>745</v>
      </c>
    </row>
    <row r="2280" spans="1:11">
      <c r="A2280" s="147">
        <f>100000+B2280*ID규칙_보상_그룹_단위+C2280*ID규칙_요일_단위+COUNTIFS($B$4:B2280,B2280,$C$4:C2280,C2280)</f>
        <v>109724</v>
      </c>
      <c r="B2280" s="65">
        <v>97</v>
      </c>
      <c r="C2280" s="147">
        <v>2</v>
      </c>
      <c r="D2280" s="147">
        <v>115544</v>
      </c>
      <c r="E2280" s="147">
        <f>COUNTIF($B$4:B2280,B2280)</f>
        <v>7</v>
      </c>
      <c r="F2280" s="147">
        <v>4</v>
      </c>
      <c r="G2280" s="147">
        <v>384</v>
      </c>
      <c r="H2280" s="147">
        <v>834</v>
      </c>
      <c r="I2280" s="59" t="str">
        <f>IFERROR(VLOOKUP(D2280,ITEM!A:B,2,0)&amp;" X"&amp;F2280,"아이템값 없음")</f>
        <v>오아시스 화원의 진리 X4</v>
      </c>
      <c r="J2280" s="5" t="s">
        <v>785</v>
      </c>
      <c r="K2280" s="147" t="s">
        <v>745</v>
      </c>
    </row>
    <row r="2281" spans="1:11">
      <c r="A2281" s="147">
        <f>100000+B2281*ID규칙_보상_그룹_단위+C2281*ID규칙_요일_단위+COUNTIFS($B$4:B2281,B2281,$C$4:C2281,C2281)</f>
        <v>109751</v>
      </c>
      <c r="B2281" s="65">
        <v>97</v>
      </c>
      <c r="C2281" s="147">
        <v>5</v>
      </c>
      <c r="D2281" s="147">
        <v>115241</v>
      </c>
      <c r="E2281" s="147">
        <f>COUNTIF($B$4:B2281,B2281)</f>
        <v>8</v>
      </c>
      <c r="F2281" s="147">
        <v>4</v>
      </c>
      <c r="G2281" s="147">
        <v>384</v>
      </c>
      <c r="H2281" s="147">
        <v>833</v>
      </c>
      <c r="I2281" s="59" t="str">
        <f>IFERROR(VLOOKUP(D2281,ITEM!A:B,2,0)&amp;" X"&amp;F2281,"아이템값 없음")</f>
        <v>오아시스 화원의 추억 X4</v>
      </c>
      <c r="J2281" s="5" t="s">
        <v>785</v>
      </c>
      <c r="K2281" s="147" t="s">
        <v>745</v>
      </c>
    </row>
    <row r="2282" spans="1:11">
      <c r="A2282" s="147">
        <f>100000+B2282*ID규칙_보상_그룹_단위+C2282*ID규칙_요일_단위+COUNTIFS($B$4:B2282,B2282,$C$4:C2282,C2282)</f>
        <v>109752</v>
      </c>
      <c r="B2282" s="65">
        <v>97</v>
      </c>
      <c r="C2282" s="147">
        <v>5</v>
      </c>
      <c r="D2282" s="147">
        <v>115342</v>
      </c>
      <c r="E2282" s="147">
        <f>COUNTIF($B$4:B2282,B2282)</f>
        <v>9</v>
      </c>
      <c r="F2282" s="147">
        <v>4</v>
      </c>
      <c r="G2282" s="147">
        <v>384</v>
      </c>
      <c r="H2282" s="147">
        <v>833</v>
      </c>
      <c r="I2282" s="59" t="str">
        <f>IFERROR(VLOOKUP(D2282,ITEM!A:B,2,0)&amp;" X"&amp;F2282,"아이템값 없음")</f>
        <v>오아시스 화원의 은혜 X4</v>
      </c>
      <c r="J2282" s="5" t="s">
        <v>785</v>
      </c>
      <c r="K2282" s="147" t="s">
        <v>745</v>
      </c>
    </row>
    <row r="2283" spans="1:11">
      <c r="A2283" s="147">
        <f>100000+B2283*ID규칙_보상_그룹_단위+C2283*ID규칙_요일_단위+COUNTIFS($B$4:B2283,B2283,$C$4:C2283,C2283)</f>
        <v>109753</v>
      </c>
      <c r="B2283" s="65">
        <v>97</v>
      </c>
      <c r="C2283" s="147">
        <v>5</v>
      </c>
      <c r="D2283" s="147">
        <v>115443</v>
      </c>
      <c r="E2283" s="147">
        <f>COUNTIF($B$4:B2283,B2283)</f>
        <v>10</v>
      </c>
      <c r="F2283" s="147">
        <v>4</v>
      </c>
      <c r="G2283" s="147">
        <v>384</v>
      </c>
      <c r="H2283" s="147">
        <v>833</v>
      </c>
      <c r="I2283" s="59" t="str">
        <f>IFERROR(VLOOKUP(D2283,ITEM!A:B,2,0)&amp;" X"&amp;F2283,"아이템값 없음")</f>
        <v>오아시스 화원의 애념 X4</v>
      </c>
      <c r="J2283" s="5" t="s">
        <v>785</v>
      </c>
      <c r="K2283" s="147" t="s">
        <v>745</v>
      </c>
    </row>
    <row r="2284" spans="1:11">
      <c r="A2284" s="147">
        <f>100000+B2284*ID규칙_보상_그룹_단위+C2284*ID규칙_요일_단위+COUNTIFS($B$4:B2284,B2284,$C$4:C2284,C2284)</f>
        <v>109754</v>
      </c>
      <c r="B2284" s="65">
        <v>97</v>
      </c>
      <c r="C2284" s="147">
        <v>5</v>
      </c>
      <c r="D2284" s="147">
        <v>115544</v>
      </c>
      <c r="E2284" s="147">
        <f>COUNTIF($B$4:B2284,B2284)</f>
        <v>11</v>
      </c>
      <c r="F2284" s="147">
        <v>4</v>
      </c>
      <c r="G2284" s="147">
        <v>384</v>
      </c>
      <c r="H2284" s="147">
        <v>833</v>
      </c>
      <c r="I2284" s="59" t="str">
        <f>IFERROR(VLOOKUP(D2284,ITEM!A:B,2,0)&amp;" X"&amp;F2284,"아이템값 없음")</f>
        <v>오아시스 화원의 진리 X4</v>
      </c>
      <c r="J2284" s="5" t="s">
        <v>785</v>
      </c>
      <c r="K2284" s="147" t="s">
        <v>745</v>
      </c>
    </row>
    <row r="2285" spans="1:11">
      <c r="A2285" s="147">
        <f>100000+B2285*ID규칙_보상_그룹_단위+C2285*ID규칙_요일_단위+COUNTIFS($B$4:B2285,B2285,$C$4:C2285,C2285)</f>
        <v>109771</v>
      </c>
      <c r="B2285" s="65">
        <v>97</v>
      </c>
      <c r="C2285" s="147">
        <v>7</v>
      </c>
      <c r="D2285" s="147">
        <v>115241</v>
      </c>
      <c r="E2285" s="147">
        <f>COUNTIF($B$4:B2285,B2285)</f>
        <v>12</v>
      </c>
      <c r="F2285" s="147">
        <v>4</v>
      </c>
      <c r="G2285" s="147">
        <v>384</v>
      </c>
      <c r="H2285" s="147">
        <v>833</v>
      </c>
      <c r="I2285" s="59" t="str">
        <f>IFERROR(VLOOKUP(D2285,ITEM!A:B,2,0)&amp;" X"&amp;F2285,"아이템값 없음")</f>
        <v>오아시스 화원의 추억 X4</v>
      </c>
      <c r="J2285" s="5" t="s">
        <v>785</v>
      </c>
      <c r="K2285" s="147" t="s">
        <v>745</v>
      </c>
    </row>
    <row r="2286" spans="1:11">
      <c r="A2286" s="147">
        <f>100000+B2286*ID규칙_보상_그룹_단위+C2286*ID규칙_요일_단위+COUNTIFS($B$4:B2286,B2286,$C$4:C2286,C2286)</f>
        <v>109772</v>
      </c>
      <c r="B2286" s="65">
        <v>97</v>
      </c>
      <c r="C2286" s="147">
        <v>7</v>
      </c>
      <c r="D2286" s="147">
        <v>115342</v>
      </c>
      <c r="E2286" s="147">
        <f>COUNTIF($B$4:B2286,B2286)</f>
        <v>13</v>
      </c>
      <c r="F2286" s="147">
        <v>4</v>
      </c>
      <c r="G2286" s="147">
        <v>384</v>
      </c>
      <c r="H2286" s="147">
        <v>833</v>
      </c>
      <c r="I2286" s="59" t="str">
        <f>IFERROR(VLOOKUP(D2286,ITEM!A:B,2,0)&amp;" X"&amp;F2286,"아이템값 없음")</f>
        <v>오아시스 화원의 은혜 X4</v>
      </c>
      <c r="J2286" s="5" t="s">
        <v>785</v>
      </c>
      <c r="K2286" s="147" t="s">
        <v>745</v>
      </c>
    </row>
    <row r="2287" spans="1:11">
      <c r="A2287" s="147">
        <f>100000+B2287*ID규칙_보상_그룹_단위+C2287*ID규칙_요일_단위+COUNTIFS($B$4:B2287,B2287,$C$4:C2287,C2287)</f>
        <v>109773</v>
      </c>
      <c r="B2287" s="65">
        <v>97</v>
      </c>
      <c r="C2287" s="147">
        <v>7</v>
      </c>
      <c r="D2287" s="147">
        <v>115443</v>
      </c>
      <c r="E2287" s="147">
        <f>COUNTIF($B$4:B2287,B2287)</f>
        <v>14</v>
      </c>
      <c r="F2287" s="147">
        <v>4</v>
      </c>
      <c r="G2287" s="147">
        <v>384</v>
      </c>
      <c r="H2287" s="147">
        <v>833</v>
      </c>
      <c r="I2287" s="59" t="str">
        <f>IFERROR(VLOOKUP(D2287,ITEM!A:B,2,0)&amp;" X"&amp;F2287,"아이템값 없음")</f>
        <v>오아시스 화원의 애념 X4</v>
      </c>
      <c r="J2287" s="5" t="s">
        <v>785</v>
      </c>
      <c r="K2287" s="147" t="s">
        <v>745</v>
      </c>
    </row>
    <row r="2288" spans="1:11">
      <c r="A2288" s="147">
        <f>100000+B2288*ID규칙_보상_그룹_단위+C2288*ID규칙_요일_단위+COUNTIFS($B$4:B2288,B2288,$C$4:C2288,C2288)</f>
        <v>109774</v>
      </c>
      <c r="B2288" s="65">
        <v>97</v>
      </c>
      <c r="C2288" s="147">
        <v>7</v>
      </c>
      <c r="D2288" s="147">
        <v>115544</v>
      </c>
      <c r="E2288" s="147">
        <f>COUNTIF($B$4:B2288,B2288)</f>
        <v>15</v>
      </c>
      <c r="F2288" s="147">
        <v>4</v>
      </c>
      <c r="G2288" s="147">
        <v>384</v>
      </c>
      <c r="H2288" s="147">
        <v>833</v>
      </c>
      <c r="I2288" s="59" t="str">
        <f>IFERROR(VLOOKUP(D2288,ITEM!A:B,2,0)&amp;" X"&amp;F2288,"아이템값 없음")</f>
        <v>오아시스 화원의 진리 X4</v>
      </c>
      <c r="J2288" s="5" t="s">
        <v>785</v>
      </c>
      <c r="K2288" s="147" t="s">
        <v>745</v>
      </c>
    </row>
    <row r="2289" spans="1:11">
      <c r="A2289" s="147">
        <f>100000+B2289*ID규칙_보상_그룹_단위+C2289*ID규칙_요일_단위+COUNTIFS($B$4:B2289,B2289,$C$4:C2289,C2289)</f>
        <v>109801</v>
      </c>
      <c r="B2289" s="65">
        <v>98</v>
      </c>
      <c r="C2289" s="147">
        <v>0</v>
      </c>
      <c r="D2289" s="147">
        <v>103301</v>
      </c>
      <c r="E2289" s="147">
        <f>COUNTIF($B$4:B2289,B2289)</f>
        <v>1</v>
      </c>
      <c r="F2289" s="147">
        <v>100</v>
      </c>
      <c r="G2289" s="147">
        <v>385</v>
      </c>
      <c r="H2289" s="147">
        <v>10000</v>
      </c>
      <c r="I2289" s="59" t="str">
        <f>IFERROR(VLOOKUP(D2289,ITEM!A:B,2,0)&amp;" X"&amp;F2289,"아이템값 없음")</f>
        <v>모라 X100</v>
      </c>
      <c r="J2289" s="5" t="s">
        <v>786</v>
      </c>
      <c r="K2289" s="147" t="s">
        <v>745</v>
      </c>
    </row>
    <row r="2290" spans="1:11">
      <c r="A2290" s="147">
        <f>100000+B2290*ID규칙_보상_그룹_단위+C2290*ID규칙_요일_단위+COUNTIFS($B$4:B2290,B2290,$C$4:C2290,C2290)</f>
        <v>109802</v>
      </c>
      <c r="B2290" s="65">
        <v>98</v>
      </c>
      <c r="C2290" s="147">
        <v>0</v>
      </c>
      <c r="D2290" s="147">
        <v>102301</v>
      </c>
      <c r="E2290" s="147">
        <f>COUNTIF($B$4:B2290,B2290)</f>
        <v>2</v>
      </c>
      <c r="F2290" s="147">
        <v>1125</v>
      </c>
      <c r="G2290" s="147">
        <v>386</v>
      </c>
      <c r="H2290" s="147">
        <v>10000</v>
      </c>
      <c r="I2290" s="59" t="str">
        <f>IFERROR(VLOOKUP(D2290,ITEM!A:B,2,0)&amp;" X"&amp;F2290,"아이템값 없음")</f>
        <v>모험 경력 X1125</v>
      </c>
      <c r="J2290" s="5" t="s">
        <v>786</v>
      </c>
      <c r="K2290" s="147" t="s">
        <v>745</v>
      </c>
    </row>
    <row r="2291" spans="1:11">
      <c r="A2291" s="147">
        <f>100000+B2291*ID규칙_보상_그룹_단위+C2291*ID규칙_요일_단위+COUNTIFS($B$4:B2291,B2291,$C$4:C2291,C2291)</f>
        <v>109803</v>
      </c>
      <c r="B2291" s="65">
        <v>98</v>
      </c>
      <c r="C2291" s="147">
        <v>0</v>
      </c>
      <c r="D2291" s="147">
        <v>105301</v>
      </c>
      <c r="E2291" s="147">
        <f>COUNTIF($B$4:B2291,B2291)</f>
        <v>3</v>
      </c>
      <c r="F2291" s="147">
        <v>10</v>
      </c>
      <c r="G2291" s="147">
        <v>387</v>
      </c>
      <c r="H2291" s="147">
        <v>10000</v>
      </c>
      <c r="I2291" s="59" t="str">
        <f>IFERROR(VLOOKUP(D2291,ITEM!A:B,2,0)&amp;" X"&amp;F2291,"아이템값 없음")</f>
        <v>호감도 경험치 X10</v>
      </c>
      <c r="J2291" s="5" t="s">
        <v>786</v>
      </c>
      <c r="K2291" s="147" t="s">
        <v>745</v>
      </c>
    </row>
    <row r="2292" spans="1:11">
      <c r="A2292" s="147">
        <f>100000+B2292*ID규칙_보상_그룹_단위+C2292*ID규칙_요일_단위+COUNTIFS($B$4:B2292,B2292,$C$4:C2292,C2292)</f>
        <v>109831</v>
      </c>
      <c r="B2292" s="65">
        <v>98</v>
      </c>
      <c r="C2292" s="147">
        <v>3</v>
      </c>
      <c r="D2292" s="147">
        <v>115245</v>
      </c>
      <c r="E2292" s="147">
        <f>COUNTIF($B$4:B2292,B2292)</f>
        <v>4</v>
      </c>
      <c r="F2292" s="147">
        <v>1</v>
      </c>
      <c r="G2292" s="147">
        <v>388</v>
      </c>
      <c r="H2292" s="147">
        <v>3334</v>
      </c>
      <c r="I2292" s="59" t="str">
        <f>IFERROR(VLOOKUP(D2292,ITEM!A:B,2,0)&amp;" X"&amp;F2292,"아이템값 없음")</f>
        <v>태양 같은 권위의 메아리 X1</v>
      </c>
      <c r="J2292" s="5" t="s">
        <v>786</v>
      </c>
      <c r="K2292" s="147" t="s">
        <v>745</v>
      </c>
    </row>
    <row r="2293" spans="1:11">
      <c r="A2293" s="147">
        <f>100000+B2293*ID규칙_보상_그룹_단위+C2293*ID규칙_요일_단위+COUNTIFS($B$4:B2293,B2293,$C$4:C2293,C2293)</f>
        <v>109861</v>
      </c>
      <c r="B2293" s="65">
        <v>98</v>
      </c>
      <c r="C2293" s="147">
        <v>6</v>
      </c>
      <c r="D2293" s="147">
        <v>115245</v>
      </c>
      <c r="E2293" s="147">
        <f>COUNTIF($B$4:B2293,B2293)</f>
        <v>5</v>
      </c>
      <c r="F2293" s="147">
        <v>1</v>
      </c>
      <c r="G2293" s="147">
        <v>388</v>
      </c>
      <c r="H2293" s="147">
        <v>3333</v>
      </c>
      <c r="I2293" s="59" t="str">
        <f>IFERROR(VLOOKUP(D2293,ITEM!A:B,2,0)&amp;" X"&amp;F2293,"아이템값 없음")</f>
        <v>태양 같은 권위의 메아리 X1</v>
      </c>
      <c r="J2293" s="5" t="s">
        <v>786</v>
      </c>
      <c r="K2293" s="147" t="s">
        <v>745</v>
      </c>
    </row>
    <row r="2294" spans="1:11">
      <c r="A2294" s="147">
        <f>100000+B2294*ID규칙_보상_그룹_단위+C2294*ID규칙_요일_단위+COUNTIFS($B$4:B2294,B2294,$C$4:C2294,C2294)</f>
        <v>109871</v>
      </c>
      <c r="B2294" s="65">
        <v>98</v>
      </c>
      <c r="C2294" s="147">
        <v>7</v>
      </c>
      <c r="D2294" s="147">
        <v>115245</v>
      </c>
      <c r="E2294" s="147">
        <f>COUNTIF($B$4:B2294,B2294)</f>
        <v>6</v>
      </c>
      <c r="F2294" s="147">
        <v>1</v>
      </c>
      <c r="G2294" s="147">
        <v>388</v>
      </c>
      <c r="H2294" s="147">
        <v>3333</v>
      </c>
      <c r="I2294" s="59" t="str">
        <f>IFERROR(VLOOKUP(D2294,ITEM!A:B,2,0)&amp;" X"&amp;F2294,"아이템값 없음")</f>
        <v>태양 같은 권위의 메아리 X1</v>
      </c>
      <c r="J2294" s="5" t="s">
        <v>786</v>
      </c>
      <c r="K2294" s="147" t="s">
        <v>745</v>
      </c>
    </row>
    <row r="2295" spans="1:11">
      <c r="A2295" s="147">
        <f>100000+B2295*ID규칙_보상_그룹_단위+C2295*ID규칙_요일_단위+COUNTIFS($B$4:B2295,B2295,$C$4:C2295,C2295)</f>
        <v>109901</v>
      </c>
      <c r="B2295" s="65">
        <v>99</v>
      </c>
      <c r="C2295" s="147">
        <v>0</v>
      </c>
      <c r="D2295" s="147">
        <v>103301</v>
      </c>
      <c r="E2295" s="147">
        <f>COUNTIF($B$4:B2295,B2295)</f>
        <v>1</v>
      </c>
      <c r="F2295" s="147">
        <v>100</v>
      </c>
      <c r="G2295" s="147">
        <v>389</v>
      </c>
      <c r="H2295" s="147">
        <v>10000</v>
      </c>
      <c r="I2295" s="59" t="str">
        <f>IFERROR(VLOOKUP(D2295,ITEM!A:B,2,0)&amp;" X"&amp;F2295,"아이템값 없음")</f>
        <v>모라 X100</v>
      </c>
      <c r="J2295" s="5" t="s">
        <v>787</v>
      </c>
      <c r="K2295" s="147" t="s">
        <v>745</v>
      </c>
    </row>
    <row r="2296" spans="1:11">
      <c r="A2296" s="147">
        <f>100000+B2296*ID규칙_보상_그룹_단위+C2296*ID규칙_요일_단위+COUNTIFS($B$4:B2296,B2296,$C$4:C2296,C2296)</f>
        <v>109902</v>
      </c>
      <c r="B2296" s="65">
        <v>99</v>
      </c>
      <c r="C2296" s="147">
        <v>0</v>
      </c>
      <c r="D2296" s="147">
        <v>102301</v>
      </c>
      <c r="E2296" s="147">
        <f>COUNTIF($B$4:B2296,B2296)</f>
        <v>2</v>
      </c>
      <c r="F2296" s="147">
        <v>1550</v>
      </c>
      <c r="G2296" s="147">
        <v>390</v>
      </c>
      <c r="H2296" s="147">
        <v>10000</v>
      </c>
      <c r="I2296" s="59" t="str">
        <f>IFERROR(VLOOKUP(D2296,ITEM!A:B,2,0)&amp;" X"&amp;F2296,"아이템값 없음")</f>
        <v>모험 경력 X1550</v>
      </c>
      <c r="J2296" s="5" t="s">
        <v>787</v>
      </c>
      <c r="K2296" s="147" t="s">
        <v>745</v>
      </c>
    </row>
    <row r="2297" spans="1:11">
      <c r="A2297" s="147">
        <f>100000+B2297*ID규칙_보상_그룹_단위+C2297*ID규칙_요일_단위+COUNTIFS($B$4:B2297,B2297,$C$4:C2297,C2297)</f>
        <v>109903</v>
      </c>
      <c r="B2297" s="65">
        <v>99</v>
      </c>
      <c r="C2297" s="147">
        <v>0</v>
      </c>
      <c r="D2297" s="147">
        <v>105301</v>
      </c>
      <c r="E2297" s="147">
        <f>COUNTIF($B$4:B2297,B2297)</f>
        <v>3</v>
      </c>
      <c r="F2297" s="147">
        <v>15</v>
      </c>
      <c r="G2297" s="147">
        <v>391</v>
      </c>
      <c r="H2297" s="147">
        <v>10000</v>
      </c>
      <c r="I2297" s="59" t="str">
        <f>IFERROR(VLOOKUP(D2297,ITEM!A:B,2,0)&amp;" X"&amp;F2297,"아이템값 없음")</f>
        <v>호감도 경험치 X15</v>
      </c>
      <c r="J2297" s="5" t="s">
        <v>787</v>
      </c>
      <c r="K2297" s="147" t="s">
        <v>745</v>
      </c>
    </row>
    <row r="2298" spans="1:11">
      <c r="A2298" s="147">
        <f>100000+B2298*ID규칙_보상_그룹_단위+C2298*ID규칙_요일_단위+COUNTIFS($B$4:B2298,B2298,$C$4:C2298,C2298)</f>
        <v>109931</v>
      </c>
      <c r="B2298" s="65">
        <v>99</v>
      </c>
      <c r="C2298" s="147">
        <v>3</v>
      </c>
      <c r="D2298" s="147">
        <v>115245</v>
      </c>
      <c r="E2298" s="147">
        <f>COUNTIF($B$4:B2298,B2298)</f>
        <v>4</v>
      </c>
      <c r="F2298" s="147">
        <v>2</v>
      </c>
      <c r="G2298" s="147">
        <v>392</v>
      </c>
      <c r="H2298" s="147">
        <v>1667</v>
      </c>
      <c r="I2298" s="59" t="str">
        <f>IFERROR(VLOOKUP(D2298,ITEM!A:B,2,0)&amp;" X"&amp;F2298,"아이템값 없음")</f>
        <v>태양 같은 권위의 메아리 X2</v>
      </c>
      <c r="J2298" s="5" t="s">
        <v>787</v>
      </c>
      <c r="K2298" s="147" t="s">
        <v>745</v>
      </c>
    </row>
    <row r="2299" spans="1:11">
      <c r="A2299" s="147">
        <f>100000+B2299*ID규칙_보상_그룹_단위+C2299*ID규칙_요일_단위+COUNTIFS($B$4:B2299,B2299,$C$4:C2299,C2299)</f>
        <v>109932</v>
      </c>
      <c r="B2299" s="65">
        <v>99</v>
      </c>
      <c r="C2299" s="147">
        <v>3</v>
      </c>
      <c r="D2299" s="147">
        <v>115346</v>
      </c>
      <c r="E2299" s="147">
        <f>COUNTIF($B$4:B2299,B2299)</f>
        <v>5</v>
      </c>
      <c r="F2299" s="147">
        <v>2</v>
      </c>
      <c r="G2299" s="147">
        <v>392</v>
      </c>
      <c r="H2299" s="147">
        <v>1667</v>
      </c>
      <c r="I2299" s="59" t="str">
        <f>IFERROR(VLOOKUP(D2299,ITEM!A:B,2,0)&amp;" X"&amp;F2299,"아이템값 없음")</f>
        <v>태양 같은 권위의 여광 X2</v>
      </c>
      <c r="J2299" s="5" t="s">
        <v>787</v>
      </c>
      <c r="K2299" s="147" t="s">
        <v>745</v>
      </c>
    </row>
    <row r="2300" spans="1:11">
      <c r="A2300" s="147">
        <f>100000+B2300*ID규칙_보상_그룹_단위+C2300*ID규칙_요일_단위+COUNTIFS($B$4:B2300,B2300,$C$4:C2300,C2300)</f>
        <v>109961</v>
      </c>
      <c r="B2300" s="65">
        <v>99</v>
      </c>
      <c r="C2300" s="147">
        <v>6</v>
      </c>
      <c r="D2300" s="147">
        <v>115245</v>
      </c>
      <c r="E2300" s="147">
        <f>COUNTIF($B$4:B2300,B2300)</f>
        <v>6</v>
      </c>
      <c r="F2300" s="147">
        <v>2</v>
      </c>
      <c r="G2300" s="147">
        <v>392</v>
      </c>
      <c r="H2300" s="147">
        <v>1667</v>
      </c>
      <c r="I2300" s="59" t="str">
        <f>IFERROR(VLOOKUP(D2300,ITEM!A:B,2,0)&amp;" X"&amp;F2300,"아이템값 없음")</f>
        <v>태양 같은 권위의 메아리 X2</v>
      </c>
      <c r="J2300" s="5" t="s">
        <v>787</v>
      </c>
      <c r="K2300" s="147" t="s">
        <v>745</v>
      </c>
    </row>
    <row r="2301" spans="1:11">
      <c r="A2301" s="147">
        <f>100000+B2301*ID규칙_보상_그룹_단위+C2301*ID규칙_요일_단위+COUNTIFS($B$4:B2301,B2301,$C$4:C2301,C2301)</f>
        <v>109962</v>
      </c>
      <c r="B2301" s="65">
        <v>99</v>
      </c>
      <c r="C2301" s="147">
        <v>6</v>
      </c>
      <c r="D2301" s="147">
        <v>115346</v>
      </c>
      <c r="E2301" s="147">
        <f>COUNTIF($B$4:B2301,B2301)</f>
        <v>7</v>
      </c>
      <c r="F2301" s="147">
        <v>2</v>
      </c>
      <c r="G2301" s="147">
        <v>392</v>
      </c>
      <c r="H2301" s="147">
        <v>1667</v>
      </c>
      <c r="I2301" s="59" t="str">
        <f>IFERROR(VLOOKUP(D2301,ITEM!A:B,2,0)&amp;" X"&amp;F2301,"아이템값 없음")</f>
        <v>태양 같은 권위의 여광 X2</v>
      </c>
      <c r="J2301" s="5" t="s">
        <v>787</v>
      </c>
      <c r="K2301" s="147" t="s">
        <v>745</v>
      </c>
    </row>
    <row r="2302" spans="1:11">
      <c r="A2302" s="147">
        <f>100000+B2302*ID규칙_보상_그룹_단위+C2302*ID규칙_요일_단위+COUNTIFS($B$4:B2302,B2302,$C$4:C2302,C2302)</f>
        <v>109971</v>
      </c>
      <c r="B2302" s="65">
        <v>99</v>
      </c>
      <c r="C2302" s="147">
        <v>7</v>
      </c>
      <c r="D2302" s="147">
        <v>115245</v>
      </c>
      <c r="E2302" s="147">
        <f>COUNTIF($B$4:B2302,B2302)</f>
        <v>8</v>
      </c>
      <c r="F2302" s="147">
        <v>2</v>
      </c>
      <c r="G2302" s="147">
        <v>392</v>
      </c>
      <c r="H2302" s="147">
        <v>1666</v>
      </c>
      <c r="I2302" s="59" t="str">
        <f>IFERROR(VLOOKUP(D2302,ITEM!A:B,2,0)&amp;" X"&amp;F2302,"아이템값 없음")</f>
        <v>태양 같은 권위의 메아리 X2</v>
      </c>
      <c r="J2302" s="5" t="s">
        <v>787</v>
      </c>
      <c r="K2302" s="147" t="s">
        <v>745</v>
      </c>
    </row>
    <row r="2303" spans="1:11">
      <c r="A2303" s="147">
        <f>100000+B2303*ID규칙_보상_그룹_단위+C2303*ID규칙_요일_단위+COUNTIFS($B$4:B2303,B2303,$C$4:C2303,C2303)</f>
        <v>109972</v>
      </c>
      <c r="B2303" s="65">
        <v>99</v>
      </c>
      <c r="C2303" s="147">
        <v>7</v>
      </c>
      <c r="D2303" s="147">
        <v>115346</v>
      </c>
      <c r="E2303" s="147">
        <f>COUNTIF($B$4:B2303,B2303)</f>
        <v>9</v>
      </c>
      <c r="F2303" s="147">
        <v>2</v>
      </c>
      <c r="G2303" s="147">
        <v>392</v>
      </c>
      <c r="H2303" s="147">
        <v>1666</v>
      </c>
      <c r="I2303" s="59" t="str">
        <f>IFERROR(VLOOKUP(D2303,ITEM!A:B,2,0)&amp;" X"&amp;F2303,"아이템값 없음")</f>
        <v>태양 같은 권위의 여광 X2</v>
      </c>
      <c r="J2303" s="5" t="s">
        <v>787</v>
      </c>
      <c r="K2303" s="147" t="s">
        <v>745</v>
      </c>
    </row>
    <row r="2304" spans="1:11">
      <c r="A2304" s="147">
        <f>100000+B2304*ID규칙_보상_그룹_단위+C2304*ID규칙_요일_단위+COUNTIFS($B$4:B2304,B2304,$C$4:C2304,C2304)</f>
        <v>110001</v>
      </c>
      <c r="B2304" s="65">
        <v>100</v>
      </c>
      <c r="C2304" s="147">
        <v>0</v>
      </c>
      <c r="D2304" s="147">
        <v>103301</v>
      </c>
      <c r="E2304" s="147">
        <f>COUNTIF($B$4:B2304,B2304)</f>
        <v>1</v>
      </c>
      <c r="F2304" s="147">
        <v>100</v>
      </c>
      <c r="G2304" s="147">
        <v>393</v>
      </c>
      <c r="H2304" s="147">
        <v>10000</v>
      </c>
      <c r="I2304" s="59" t="str">
        <f>IFERROR(VLOOKUP(D2304,ITEM!A:B,2,0)&amp;" X"&amp;F2304,"아이템값 없음")</f>
        <v>모라 X100</v>
      </c>
      <c r="J2304" s="5" t="s">
        <v>788</v>
      </c>
      <c r="K2304" s="147" t="s">
        <v>745</v>
      </c>
    </row>
    <row r="2305" spans="1:11">
      <c r="A2305" s="147">
        <f>100000+B2305*ID규칙_보상_그룹_단위+C2305*ID규칙_요일_단위+COUNTIFS($B$4:B2305,B2305,$C$4:C2305,C2305)</f>
        <v>110002</v>
      </c>
      <c r="B2305" s="65">
        <v>100</v>
      </c>
      <c r="C2305" s="147">
        <v>0</v>
      </c>
      <c r="D2305" s="147">
        <v>102301</v>
      </c>
      <c r="E2305" s="147">
        <f>COUNTIF($B$4:B2305,B2305)</f>
        <v>2</v>
      </c>
      <c r="F2305" s="147">
        <v>1850</v>
      </c>
      <c r="G2305" s="147">
        <v>394</v>
      </c>
      <c r="H2305" s="147">
        <v>10000</v>
      </c>
      <c r="I2305" s="59" t="str">
        <f>IFERROR(VLOOKUP(D2305,ITEM!A:B,2,0)&amp;" X"&amp;F2305,"아이템값 없음")</f>
        <v>모험 경력 X1850</v>
      </c>
      <c r="J2305" s="5" t="s">
        <v>788</v>
      </c>
      <c r="K2305" s="147" t="s">
        <v>745</v>
      </c>
    </row>
    <row r="2306" spans="1:11">
      <c r="A2306" s="147">
        <f>100000+B2306*ID규칙_보상_그룹_단위+C2306*ID규칙_요일_단위+COUNTIFS($B$4:B2306,B2306,$C$4:C2306,C2306)</f>
        <v>110003</v>
      </c>
      <c r="B2306" s="65">
        <v>100</v>
      </c>
      <c r="C2306" s="147">
        <v>0</v>
      </c>
      <c r="D2306" s="147">
        <v>105301</v>
      </c>
      <c r="E2306" s="147">
        <f>COUNTIF($B$4:B2306,B2306)</f>
        <v>3</v>
      </c>
      <c r="F2306" s="147">
        <v>15</v>
      </c>
      <c r="G2306" s="147">
        <v>395</v>
      </c>
      <c r="H2306" s="147">
        <v>10000</v>
      </c>
      <c r="I2306" s="59" t="str">
        <f>IFERROR(VLOOKUP(D2306,ITEM!A:B,2,0)&amp;" X"&amp;F2306,"아이템값 없음")</f>
        <v>호감도 경험치 X15</v>
      </c>
      <c r="J2306" s="5" t="s">
        <v>788</v>
      </c>
      <c r="K2306" s="147" t="s">
        <v>745</v>
      </c>
    </row>
    <row r="2307" spans="1:11">
      <c r="A2307" s="147">
        <f>100000+B2307*ID규칙_보상_그룹_단위+C2307*ID규칙_요일_단위+COUNTIFS($B$4:B2307,B2307,$C$4:C2307,C2307)</f>
        <v>110031</v>
      </c>
      <c r="B2307" s="65">
        <v>100</v>
      </c>
      <c r="C2307" s="147">
        <v>3</v>
      </c>
      <c r="D2307" s="147">
        <v>115245</v>
      </c>
      <c r="E2307" s="147">
        <f>COUNTIF($B$4:B2307,B2307)</f>
        <v>4</v>
      </c>
      <c r="F2307" s="147">
        <v>3</v>
      </c>
      <c r="G2307" s="147">
        <v>396</v>
      </c>
      <c r="H2307" s="147">
        <v>1112</v>
      </c>
      <c r="I2307" s="59" t="str">
        <f>IFERROR(VLOOKUP(D2307,ITEM!A:B,2,0)&amp;" X"&amp;F2307,"아이템값 없음")</f>
        <v>태양 같은 권위의 메아리 X3</v>
      </c>
      <c r="J2307" s="5" t="s">
        <v>788</v>
      </c>
      <c r="K2307" s="147" t="s">
        <v>745</v>
      </c>
    </row>
    <row r="2308" spans="1:11">
      <c r="A2308" s="147">
        <f>100000+B2308*ID규칙_보상_그룹_단위+C2308*ID규칙_요일_단위+COUNTIFS($B$4:B2308,B2308,$C$4:C2308,C2308)</f>
        <v>110032</v>
      </c>
      <c r="B2308" s="65">
        <v>100</v>
      </c>
      <c r="C2308" s="147">
        <v>3</v>
      </c>
      <c r="D2308" s="147">
        <v>115346</v>
      </c>
      <c r="E2308" s="147">
        <f>COUNTIF($B$4:B2308,B2308)</f>
        <v>5</v>
      </c>
      <c r="F2308" s="147">
        <v>3</v>
      </c>
      <c r="G2308" s="147">
        <v>396</v>
      </c>
      <c r="H2308" s="147">
        <v>1111</v>
      </c>
      <c r="I2308" s="59" t="str">
        <f>IFERROR(VLOOKUP(D2308,ITEM!A:B,2,0)&amp;" X"&amp;F2308,"아이템값 없음")</f>
        <v>태양 같은 권위의 여광 X3</v>
      </c>
      <c r="J2308" s="5" t="s">
        <v>788</v>
      </c>
      <c r="K2308" s="147" t="s">
        <v>745</v>
      </c>
    </row>
    <row r="2309" spans="1:11">
      <c r="A2309" s="147">
        <f>100000+B2309*ID규칙_보상_그룹_단위+C2309*ID규칙_요일_단위+COUNTIFS($B$4:B2309,B2309,$C$4:C2309,C2309)</f>
        <v>110033</v>
      </c>
      <c r="B2309" s="65">
        <v>100</v>
      </c>
      <c r="C2309" s="147">
        <v>3</v>
      </c>
      <c r="D2309" s="147">
        <v>115447</v>
      </c>
      <c r="E2309" s="147">
        <f>COUNTIF($B$4:B2309,B2309)</f>
        <v>6</v>
      </c>
      <c r="F2309" s="147">
        <v>3</v>
      </c>
      <c r="G2309" s="147">
        <v>396</v>
      </c>
      <c r="H2309" s="147">
        <v>1111</v>
      </c>
      <c r="I2309" s="59" t="str">
        <f>IFERROR(VLOOKUP(D2309,ITEM!A:B,2,0)&amp;" X"&amp;F2309,"아이템값 없음")</f>
        <v>태양 같은 권위의 꿈 X3</v>
      </c>
      <c r="J2309" s="5" t="s">
        <v>788</v>
      </c>
      <c r="K2309" s="147" t="s">
        <v>745</v>
      </c>
    </row>
    <row r="2310" spans="1:11">
      <c r="A2310" s="147">
        <f>100000+B2310*ID규칙_보상_그룹_단위+C2310*ID규칙_요일_단위+COUNTIFS($B$4:B2310,B2310,$C$4:C2310,C2310)</f>
        <v>110061</v>
      </c>
      <c r="B2310" s="65">
        <v>100</v>
      </c>
      <c r="C2310" s="147">
        <v>6</v>
      </c>
      <c r="D2310" s="147">
        <v>115245</v>
      </c>
      <c r="E2310" s="147">
        <f>COUNTIF($B$4:B2310,B2310)</f>
        <v>7</v>
      </c>
      <c r="F2310" s="147">
        <v>3</v>
      </c>
      <c r="G2310" s="147">
        <v>396</v>
      </c>
      <c r="H2310" s="147">
        <v>1111</v>
      </c>
      <c r="I2310" s="59" t="str">
        <f>IFERROR(VLOOKUP(D2310,ITEM!A:B,2,0)&amp;" X"&amp;F2310,"아이템값 없음")</f>
        <v>태양 같은 권위의 메아리 X3</v>
      </c>
      <c r="J2310" s="5" t="s">
        <v>788</v>
      </c>
      <c r="K2310" s="147" t="s">
        <v>745</v>
      </c>
    </row>
    <row r="2311" spans="1:11">
      <c r="A2311" s="147">
        <f>100000+B2311*ID규칙_보상_그룹_단위+C2311*ID규칙_요일_단위+COUNTIFS($B$4:B2311,B2311,$C$4:C2311,C2311)</f>
        <v>110062</v>
      </c>
      <c r="B2311" s="65">
        <v>100</v>
      </c>
      <c r="C2311" s="147">
        <v>6</v>
      </c>
      <c r="D2311" s="147">
        <v>115346</v>
      </c>
      <c r="E2311" s="147">
        <f>COUNTIF($B$4:B2311,B2311)</f>
        <v>8</v>
      </c>
      <c r="F2311" s="147">
        <v>3</v>
      </c>
      <c r="G2311" s="147">
        <v>396</v>
      </c>
      <c r="H2311" s="147">
        <v>1111</v>
      </c>
      <c r="I2311" s="59" t="str">
        <f>IFERROR(VLOOKUP(D2311,ITEM!A:B,2,0)&amp;" X"&amp;F2311,"아이템값 없음")</f>
        <v>태양 같은 권위의 여광 X3</v>
      </c>
      <c r="J2311" s="5" t="s">
        <v>788</v>
      </c>
      <c r="K2311" s="147" t="s">
        <v>745</v>
      </c>
    </row>
    <row r="2312" spans="1:11">
      <c r="A2312" s="147">
        <f>100000+B2312*ID규칙_보상_그룹_단위+C2312*ID규칙_요일_단위+COUNTIFS($B$4:B2312,B2312,$C$4:C2312,C2312)</f>
        <v>110063</v>
      </c>
      <c r="B2312" s="65">
        <v>100</v>
      </c>
      <c r="C2312" s="147">
        <v>6</v>
      </c>
      <c r="D2312" s="147">
        <v>115447</v>
      </c>
      <c r="E2312" s="147">
        <f>COUNTIF($B$4:B2312,B2312)</f>
        <v>9</v>
      </c>
      <c r="F2312" s="147">
        <v>3</v>
      </c>
      <c r="G2312" s="147">
        <v>396</v>
      </c>
      <c r="H2312" s="147">
        <v>1111</v>
      </c>
      <c r="I2312" s="59" t="str">
        <f>IFERROR(VLOOKUP(D2312,ITEM!A:B,2,0)&amp;" X"&amp;F2312,"아이템값 없음")</f>
        <v>태양 같은 권위의 꿈 X3</v>
      </c>
      <c r="J2312" s="5" t="s">
        <v>788</v>
      </c>
      <c r="K2312" s="147" t="s">
        <v>745</v>
      </c>
    </row>
    <row r="2313" spans="1:11">
      <c r="A2313" s="147">
        <f>100000+B2313*ID규칙_보상_그룹_단위+C2313*ID규칙_요일_단위+COUNTIFS($B$4:B2313,B2313,$C$4:C2313,C2313)</f>
        <v>110071</v>
      </c>
      <c r="B2313" s="65">
        <v>100</v>
      </c>
      <c r="C2313" s="147">
        <v>7</v>
      </c>
      <c r="D2313" s="147">
        <v>115245</v>
      </c>
      <c r="E2313" s="147">
        <f>COUNTIF($B$4:B2313,B2313)</f>
        <v>10</v>
      </c>
      <c r="F2313" s="147">
        <v>3</v>
      </c>
      <c r="G2313" s="147">
        <v>396</v>
      </c>
      <c r="H2313" s="147">
        <v>1111</v>
      </c>
      <c r="I2313" s="59" t="str">
        <f>IFERROR(VLOOKUP(D2313,ITEM!A:B,2,0)&amp;" X"&amp;F2313,"아이템값 없음")</f>
        <v>태양 같은 권위의 메아리 X3</v>
      </c>
      <c r="J2313" s="5" t="s">
        <v>788</v>
      </c>
      <c r="K2313" s="147" t="s">
        <v>745</v>
      </c>
    </row>
    <row r="2314" spans="1:11">
      <c r="A2314" s="147">
        <f>100000+B2314*ID규칙_보상_그룹_단위+C2314*ID규칙_요일_단위+COUNTIFS($B$4:B2314,B2314,$C$4:C2314,C2314)</f>
        <v>110072</v>
      </c>
      <c r="B2314" s="65">
        <v>100</v>
      </c>
      <c r="C2314" s="147">
        <v>7</v>
      </c>
      <c r="D2314" s="147">
        <v>115346</v>
      </c>
      <c r="E2314" s="147">
        <f>COUNTIF($B$4:B2314,B2314)</f>
        <v>11</v>
      </c>
      <c r="F2314" s="147">
        <v>3</v>
      </c>
      <c r="G2314" s="147">
        <v>396</v>
      </c>
      <c r="H2314" s="147">
        <v>1111</v>
      </c>
      <c r="I2314" s="59" t="str">
        <f>IFERROR(VLOOKUP(D2314,ITEM!A:B,2,0)&amp;" X"&amp;F2314,"아이템값 없음")</f>
        <v>태양 같은 권위의 여광 X3</v>
      </c>
      <c r="J2314" s="5" t="s">
        <v>788</v>
      </c>
      <c r="K2314" s="147" t="s">
        <v>745</v>
      </c>
    </row>
    <row r="2315" spans="1:11">
      <c r="A2315" s="147">
        <f>100000+B2315*ID규칙_보상_그룹_단위+C2315*ID규칙_요일_단위+COUNTIFS($B$4:B2315,B2315,$C$4:C2315,C2315)</f>
        <v>110073</v>
      </c>
      <c r="B2315" s="65">
        <v>100</v>
      </c>
      <c r="C2315" s="147">
        <v>7</v>
      </c>
      <c r="D2315" s="147">
        <v>115447</v>
      </c>
      <c r="E2315" s="147">
        <f>COUNTIF($B$4:B2315,B2315)</f>
        <v>12</v>
      </c>
      <c r="F2315" s="147">
        <v>3</v>
      </c>
      <c r="G2315" s="147">
        <v>396</v>
      </c>
      <c r="H2315" s="147">
        <v>1111</v>
      </c>
      <c r="I2315" s="59" t="str">
        <f>IFERROR(VLOOKUP(D2315,ITEM!A:B,2,0)&amp;" X"&amp;F2315,"아이템값 없음")</f>
        <v>태양 같은 권위의 꿈 X3</v>
      </c>
      <c r="J2315" s="5" t="s">
        <v>788</v>
      </c>
      <c r="K2315" s="147" t="s">
        <v>745</v>
      </c>
    </row>
    <row r="2316" spans="1:11">
      <c r="A2316" s="147">
        <f>100000+B2316*ID규칙_보상_그룹_단위+C2316*ID규칙_요일_단위+COUNTIFS($B$4:B2316,B2316,$C$4:C2316,C2316)</f>
        <v>110101</v>
      </c>
      <c r="B2316" s="65">
        <v>101</v>
      </c>
      <c r="C2316" s="147">
        <v>0</v>
      </c>
      <c r="D2316" s="147">
        <v>103301</v>
      </c>
      <c r="E2316" s="147">
        <f>COUNTIF($B$4:B2316,B2316)</f>
        <v>1</v>
      </c>
      <c r="F2316" s="147">
        <v>100</v>
      </c>
      <c r="G2316" s="147">
        <v>397</v>
      </c>
      <c r="H2316" s="147">
        <v>10000</v>
      </c>
      <c r="I2316" s="59" t="str">
        <f>IFERROR(VLOOKUP(D2316,ITEM!A:B,2,0)&amp;" X"&amp;F2316,"아이템값 없음")</f>
        <v>모라 X100</v>
      </c>
      <c r="J2316" s="5" t="s">
        <v>789</v>
      </c>
      <c r="K2316" s="147" t="s">
        <v>745</v>
      </c>
    </row>
    <row r="2317" spans="1:11">
      <c r="A2317" s="147">
        <f>100000+B2317*ID규칙_보상_그룹_단위+C2317*ID규칙_요일_단위+COUNTIFS($B$4:B2317,B2317,$C$4:C2317,C2317)</f>
        <v>110102</v>
      </c>
      <c r="B2317" s="65">
        <v>101</v>
      </c>
      <c r="C2317" s="147">
        <v>0</v>
      </c>
      <c r="D2317" s="147">
        <v>102301</v>
      </c>
      <c r="E2317" s="147">
        <f>COUNTIF($B$4:B2317,B2317)</f>
        <v>2</v>
      </c>
      <c r="F2317" s="147">
        <v>2200</v>
      </c>
      <c r="G2317" s="147">
        <v>398</v>
      </c>
      <c r="H2317" s="147">
        <v>10000</v>
      </c>
      <c r="I2317" s="59" t="str">
        <f>IFERROR(VLOOKUP(D2317,ITEM!A:B,2,0)&amp;" X"&amp;F2317,"아이템값 없음")</f>
        <v>모험 경력 X2200</v>
      </c>
      <c r="J2317" s="5" t="s">
        <v>789</v>
      </c>
      <c r="K2317" s="147" t="s">
        <v>745</v>
      </c>
    </row>
    <row r="2318" spans="1:11">
      <c r="A2318" s="147">
        <f>100000+B2318*ID규칙_보상_그룹_단위+C2318*ID규칙_요일_단위+COUNTIFS($B$4:B2318,B2318,$C$4:C2318,C2318)</f>
        <v>110103</v>
      </c>
      <c r="B2318" s="65">
        <v>101</v>
      </c>
      <c r="C2318" s="147">
        <v>0</v>
      </c>
      <c r="D2318" s="147">
        <v>105301</v>
      </c>
      <c r="E2318" s="147">
        <f>COUNTIF($B$4:B2318,B2318)</f>
        <v>3</v>
      </c>
      <c r="F2318" s="147">
        <v>20</v>
      </c>
      <c r="G2318" s="147">
        <v>399</v>
      </c>
      <c r="H2318" s="147">
        <v>10000</v>
      </c>
      <c r="I2318" s="59" t="str">
        <f>IFERROR(VLOOKUP(D2318,ITEM!A:B,2,0)&amp;" X"&amp;F2318,"아이템값 없음")</f>
        <v>호감도 경험치 X20</v>
      </c>
      <c r="J2318" s="5" t="s">
        <v>789</v>
      </c>
      <c r="K2318" s="147" t="s">
        <v>745</v>
      </c>
    </row>
    <row r="2319" spans="1:11">
      <c r="A2319" s="147">
        <f>100000+B2319*ID규칙_보상_그룹_단위+C2319*ID규칙_요일_단위+COUNTIFS($B$4:B2319,B2319,$C$4:C2319,C2319)</f>
        <v>110131</v>
      </c>
      <c r="B2319" s="65">
        <v>101</v>
      </c>
      <c r="C2319" s="147">
        <v>3</v>
      </c>
      <c r="D2319" s="147">
        <v>115245</v>
      </c>
      <c r="E2319" s="147">
        <f>COUNTIF($B$4:B2319,B2319)</f>
        <v>4</v>
      </c>
      <c r="F2319" s="147">
        <v>4</v>
      </c>
      <c r="G2319" s="147">
        <v>400</v>
      </c>
      <c r="H2319" s="147">
        <v>834</v>
      </c>
      <c r="I2319" s="59" t="str">
        <f>IFERROR(VLOOKUP(D2319,ITEM!A:B,2,0)&amp;" X"&amp;F2319,"아이템값 없음")</f>
        <v>태양 같은 권위의 메아리 X4</v>
      </c>
      <c r="J2319" s="5" t="s">
        <v>789</v>
      </c>
      <c r="K2319" s="147" t="s">
        <v>745</v>
      </c>
    </row>
    <row r="2320" spans="1:11">
      <c r="A2320" s="147">
        <f>100000+B2320*ID규칙_보상_그룹_단위+C2320*ID규칙_요일_단위+COUNTIFS($B$4:B2320,B2320,$C$4:C2320,C2320)</f>
        <v>110132</v>
      </c>
      <c r="B2320" s="65">
        <v>101</v>
      </c>
      <c r="C2320" s="147">
        <v>3</v>
      </c>
      <c r="D2320" s="147">
        <v>115346</v>
      </c>
      <c r="E2320" s="147">
        <f>COUNTIF($B$4:B2320,B2320)</f>
        <v>5</v>
      </c>
      <c r="F2320" s="147">
        <v>4</v>
      </c>
      <c r="G2320" s="147">
        <v>400</v>
      </c>
      <c r="H2320" s="147">
        <v>834</v>
      </c>
      <c r="I2320" s="59" t="str">
        <f>IFERROR(VLOOKUP(D2320,ITEM!A:B,2,0)&amp;" X"&amp;F2320,"아이템값 없음")</f>
        <v>태양 같은 권위의 여광 X4</v>
      </c>
      <c r="J2320" s="5" t="s">
        <v>789</v>
      </c>
      <c r="K2320" s="147" t="s">
        <v>745</v>
      </c>
    </row>
    <row r="2321" spans="1:11">
      <c r="A2321" s="147">
        <f>100000+B2321*ID규칙_보상_그룹_단위+C2321*ID규칙_요일_단위+COUNTIFS($B$4:B2321,B2321,$C$4:C2321,C2321)</f>
        <v>110133</v>
      </c>
      <c r="B2321" s="65">
        <v>101</v>
      </c>
      <c r="C2321" s="147">
        <v>3</v>
      </c>
      <c r="D2321" s="147">
        <v>115447</v>
      </c>
      <c r="E2321" s="147">
        <f>COUNTIF($B$4:B2321,B2321)</f>
        <v>6</v>
      </c>
      <c r="F2321" s="147">
        <v>4</v>
      </c>
      <c r="G2321" s="147">
        <v>400</v>
      </c>
      <c r="H2321" s="147">
        <v>834</v>
      </c>
      <c r="I2321" s="59" t="str">
        <f>IFERROR(VLOOKUP(D2321,ITEM!A:B,2,0)&amp;" X"&amp;F2321,"아이템값 없음")</f>
        <v>태양 같은 권위의 꿈 X4</v>
      </c>
      <c r="J2321" s="5" t="s">
        <v>789</v>
      </c>
      <c r="K2321" s="147" t="s">
        <v>745</v>
      </c>
    </row>
    <row r="2322" spans="1:11">
      <c r="A2322" s="147">
        <f>100000+B2322*ID규칙_보상_그룹_단위+C2322*ID규칙_요일_단위+COUNTIFS($B$4:B2322,B2322,$C$4:C2322,C2322)</f>
        <v>110134</v>
      </c>
      <c r="B2322" s="65">
        <v>101</v>
      </c>
      <c r="C2322" s="147">
        <v>3</v>
      </c>
      <c r="D2322" s="147">
        <v>115548</v>
      </c>
      <c r="E2322" s="147">
        <f>COUNTIF($B$4:B2322,B2322)</f>
        <v>7</v>
      </c>
      <c r="F2322" s="147">
        <v>4</v>
      </c>
      <c r="G2322" s="147">
        <v>400</v>
      </c>
      <c r="H2322" s="147">
        <v>834</v>
      </c>
      <c r="I2322" s="59" t="str">
        <f>IFERROR(VLOOKUP(D2322,ITEM!A:B,2,0)&amp;" X"&amp;F2322,"아이템값 없음")</f>
        <v>태양 같은 권위의 과거 X4</v>
      </c>
      <c r="J2322" s="5" t="s">
        <v>789</v>
      </c>
      <c r="K2322" s="147" t="s">
        <v>745</v>
      </c>
    </row>
    <row r="2323" spans="1:11">
      <c r="A2323" s="147">
        <f>100000+B2323*ID규칙_보상_그룹_단위+C2323*ID규칙_요일_단위+COUNTIFS($B$4:B2323,B2323,$C$4:C2323,C2323)</f>
        <v>110161</v>
      </c>
      <c r="B2323" s="65">
        <v>101</v>
      </c>
      <c r="C2323" s="147">
        <v>6</v>
      </c>
      <c r="D2323" s="147">
        <v>115245</v>
      </c>
      <c r="E2323" s="147">
        <f>COUNTIF($B$4:B2323,B2323)</f>
        <v>8</v>
      </c>
      <c r="F2323" s="147">
        <v>4</v>
      </c>
      <c r="G2323" s="147">
        <v>400</v>
      </c>
      <c r="H2323" s="147">
        <v>833</v>
      </c>
      <c r="I2323" s="59" t="str">
        <f>IFERROR(VLOOKUP(D2323,ITEM!A:B,2,0)&amp;" X"&amp;F2323,"아이템값 없음")</f>
        <v>태양 같은 권위의 메아리 X4</v>
      </c>
      <c r="J2323" s="5" t="s">
        <v>789</v>
      </c>
      <c r="K2323" s="147" t="s">
        <v>745</v>
      </c>
    </row>
    <row r="2324" spans="1:11">
      <c r="A2324" s="147">
        <f>100000+B2324*ID규칙_보상_그룹_단위+C2324*ID규칙_요일_단위+COUNTIFS($B$4:B2324,B2324,$C$4:C2324,C2324)</f>
        <v>110162</v>
      </c>
      <c r="B2324" s="65">
        <v>101</v>
      </c>
      <c r="C2324" s="147">
        <v>6</v>
      </c>
      <c r="D2324" s="147">
        <v>115346</v>
      </c>
      <c r="E2324" s="147">
        <f>COUNTIF($B$4:B2324,B2324)</f>
        <v>9</v>
      </c>
      <c r="F2324" s="147">
        <v>4</v>
      </c>
      <c r="G2324" s="147">
        <v>400</v>
      </c>
      <c r="H2324" s="147">
        <v>833</v>
      </c>
      <c r="I2324" s="59" t="str">
        <f>IFERROR(VLOOKUP(D2324,ITEM!A:B,2,0)&amp;" X"&amp;F2324,"아이템값 없음")</f>
        <v>태양 같은 권위의 여광 X4</v>
      </c>
      <c r="J2324" s="5" t="s">
        <v>789</v>
      </c>
      <c r="K2324" s="147" t="s">
        <v>745</v>
      </c>
    </row>
    <row r="2325" spans="1:11">
      <c r="A2325" s="147">
        <f>100000+B2325*ID규칙_보상_그룹_단위+C2325*ID규칙_요일_단위+COUNTIFS($B$4:B2325,B2325,$C$4:C2325,C2325)</f>
        <v>110163</v>
      </c>
      <c r="B2325" s="65">
        <v>101</v>
      </c>
      <c r="C2325" s="147">
        <v>6</v>
      </c>
      <c r="D2325" s="147">
        <v>115447</v>
      </c>
      <c r="E2325" s="147">
        <f>COUNTIF($B$4:B2325,B2325)</f>
        <v>10</v>
      </c>
      <c r="F2325" s="147">
        <v>4</v>
      </c>
      <c r="G2325" s="147">
        <v>400</v>
      </c>
      <c r="H2325" s="147">
        <v>833</v>
      </c>
      <c r="I2325" s="59" t="str">
        <f>IFERROR(VLOOKUP(D2325,ITEM!A:B,2,0)&amp;" X"&amp;F2325,"아이템값 없음")</f>
        <v>태양 같은 권위의 꿈 X4</v>
      </c>
      <c r="J2325" s="5" t="s">
        <v>789</v>
      </c>
      <c r="K2325" s="147" t="s">
        <v>745</v>
      </c>
    </row>
    <row r="2326" spans="1:11">
      <c r="A2326" s="147">
        <f>100000+B2326*ID규칙_보상_그룹_단위+C2326*ID규칙_요일_단위+COUNTIFS($B$4:B2326,B2326,$C$4:C2326,C2326)</f>
        <v>110164</v>
      </c>
      <c r="B2326" s="65">
        <v>101</v>
      </c>
      <c r="C2326" s="147">
        <v>6</v>
      </c>
      <c r="D2326" s="147">
        <v>115548</v>
      </c>
      <c r="E2326" s="147">
        <f>COUNTIF($B$4:B2326,B2326)</f>
        <v>11</v>
      </c>
      <c r="F2326" s="147">
        <v>4</v>
      </c>
      <c r="G2326" s="147">
        <v>400</v>
      </c>
      <c r="H2326" s="147">
        <v>833</v>
      </c>
      <c r="I2326" s="59" t="str">
        <f>IFERROR(VLOOKUP(D2326,ITEM!A:B,2,0)&amp;" X"&amp;F2326,"아이템값 없음")</f>
        <v>태양 같은 권위의 과거 X4</v>
      </c>
      <c r="J2326" s="5" t="s">
        <v>789</v>
      </c>
      <c r="K2326" s="147" t="s">
        <v>745</v>
      </c>
    </row>
    <row r="2327" spans="1:11">
      <c r="A2327" s="147">
        <f>100000+B2327*ID규칙_보상_그룹_단위+C2327*ID규칙_요일_단위+COUNTIFS($B$4:B2327,B2327,$C$4:C2327,C2327)</f>
        <v>110171</v>
      </c>
      <c r="B2327" s="65">
        <v>101</v>
      </c>
      <c r="C2327" s="147">
        <v>7</v>
      </c>
      <c r="D2327" s="147">
        <v>115245</v>
      </c>
      <c r="E2327" s="147">
        <f>COUNTIF($B$4:B2327,B2327)</f>
        <v>12</v>
      </c>
      <c r="F2327" s="147">
        <v>4</v>
      </c>
      <c r="G2327" s="147">
        <v>400</v>
      </c>
      <c r="H2327" s="147">
        <v>833</v>
      </c>
      <c r="I2327" s="59" t="str">
        <f>IFERROR(VLOOKUP(D2327,ITEM!A:B,2,0)&amp;" X"&amp;F2327,"아이템값 없음")</f>
        <v>태양 같은 권위의 메아리 X4</v>
      </c>
      <c r="J2327" s="5" t="s">
        <v>789</v>
      </c>
      <c r="K2327" s="147" t="s">
        <v>745</v>
      </c>
    </row>
    <row r="2328" spans="1:11">
      <c r="A2328" s="147">
        <f>100000+B2328*ID규칙_보상_그룹_단위+C2328*ID규칙_요일_단위+COUNTIFS($B$4:B2328,B2328,$C$4:C2328,C2328)</f>
        <v>110172</v>
      </c>
      <c r="B2328" s="65">
        <v>101</v>
      </c>
      <c r="C2328" s="147">
        <v>7</v>
      </c>
      <c r="D2328" s="147">
        <v>115346</v>
      </c>
      <c r="E2328" s="147">
        <f>COUNTIF($B$4:B2328,B2328)</f>
        <v>13</v>
      </c>
      <c r="F2328" s="147">
        <v>4</v>
      </c>
      <c r="G2328" s="147">
        <v>400</v>
      </c>
      <c r="H2328" s="147">
        <v>833</v>
      </c>
      <c r="I2328" s="59" t="str">
        <f>IFERROR(VLOOKUP(D2328,ITEM!A:B,2,0)&amp;" X"&amp;F2328,"아이템값 없음")</f>
        <v>태양 같은 권위의 여광 X4</v>
      </c>
      <c r="J2328" s="5" t="s">
        <v>789</v>
      </c>
      <c r="K2328" s="147" t="s">
        <v>745</v>
      </c>
    </row>
    <row r="2329" spans="1:11">
      <c r="A2329" s="147">
        <f>100000+B2329*ID규칙_보상_그룹_단위+C2329*ID규칙_요일_단위+COUNTIFS($B$4:B2329,B2329,$C$4:C2329,C2329)</f>
        <v>110173</v>
      </c>
      <c r="B2329" s="65">
        <v>101</v>
      </c>
      <c r="C2329" s="147">
        <v>7</v>
      </c>
      <c r="D2329" s="147">
        <v>115447</v>
      </c>
      <c r="E2329" s="147">
        <f>COUNTIF($B$4:B2329,B2329)</f>
        <v>14</v>
      </c>
      <c r="F2329" s="147">
        <v>4</v>
      </c>
      <c r="G2329" s="147">
        <v>400</v>
      </c>
      <c r="H2329" s="147">
        <v>833</v>
      </c>
      <c r="I2329" s="59" t="str">
        <f>IFERROR(VLOOKUP(D2329,ITEM!A:B,2,0)&amp;" X"&amp;F2329,"아이템값 없음")</f>
        <v>태양 같은 권위의 꿈 X4</v>
      </c>
      <c r="J2329" s="5" t="s">
        <v>789</v>
      </c>
      <c r="K2329" s="147" t="s">
        <v>745</v>
      </c>
    </row>
    <row r="2330" spans="1:11">
      <c r="A2330" s="147">
        <f>100000+B2330*ID규칙_보상_그룹_단위+C2330*ID규칙_요일_단위+COUNTIFS($B$4:B2330,B2330,$C$4:C2330,C2330)</f>
        <v>110174</v>
      </c>
      <c r="B2330" s="65">
        <v>101</v>
      </c>
      <c r="C2330" s="147">
        <v>7</v>
      </c>
      <c r="D2330" s="147">
        <v>115548</v>
      </c>
      <c r="E2330" s="147">
        <f>COUNTIF($B$4:B2330,B2330)</f>
        <v>15</v>
      </c>
      <c r="F2330" s="147">
        <v>4</v>
      </c>
      <c r="G2330" s="147">
        <v>400</v>
      </c>
      <c r="H2330" s="147">
        <v>833</v>
      </c>
      <c r="I2330" s="59" t="str">
        <f>IFERROR(VLOOKUP(D2330,ITEM!A:B,2,0)&amp;" X"&amp;F2330,"아이템값 없음")</f>
        <v>태양 같은 권위의 과거 X4</v>
      </c>
      <c r="J2330" s="5" t="s">
        <v>789</v>
      </c>
      <c r="K2330" s="147" t="s">
        <v>745</v>
      </c>
    </row>
    <row r="2331" spans="1:11">
      <c r="A2331" s="147">
        <f>100000+B2331*ID규칙_보상_그룹_단위+C2331*ID규칙_요일_단위+COUNTIFS($B$4:B2331,B2331,$C$4:C2331,C2331)</f>
        <v>110201</v>
      </c>
      <c r="B2331" s="65">
        <v>102</v>
      </c>
      <c r="C2331" s="147">
        <v>0</v>
      </c>
      <c r="D2331" s="147">
        <v>103301</v>
      </c>
      <c r="E2331" s="147">
        <f>COUNTIF($B$4:B2331,B2331)</f>
        <v>1</v>
      </c>
      <c r="F2331" s="147">
        <v>100</v>
      </c>
      <c r="G2331" s="147">
        <v>401</v>
      </c>
      <c r="H2331" s="147">
        <v>10000</v>
      </c>
      <c r="I2331" s="59" t="str">
        <f>IFERROR(VLOOKUP(D2331,ITEM!A:B,2,0)&amp;" X"&amp;F2331,"아이템값 없음")</f>
        <v>모라 X100</v>
      </c>
      <c r="J2331" s="5" t="s">
        <v>791</v>
      </c>
      <c r="K2331" s="147" t="s">
        <v>745</v>
      </c>
    </row>
    <row r="2332" spans="1:11">
      <c r="A2332" s="147">
        <f>100000+B2332*ID규칙_보상_그룹_단위+C2332*ID규칙_요일_단위+COUNTIFS($B$4:B2332,B2332,$C$4:C2332,C2332)</f>
        <v>110202</v>
      </c>
      <c r="B2332" s="65">
        <v>102</v>
      </c>
      <c r="C2332" s="147">
        <v>0</v>
      </c>
      <c r="D2332" s="147">
        <v>102301</v>
      </c>
      <c r="E2332" s="147">
        <f>COUNTIF($B$4:B2332,B2332)</f>
        <v>2</v>
      </c>
      <c r="F2332" s="147">
        <v>1575</v>
      </c>
      <c r="G2332" s="147">
        <v>402</v>
      </c>
      <c r="H2332" s="147">
        <v>10000</v>
      </c>
      <c r="I2332" s="59" t="str">
        <f>IFERROR(VLOOKUP(D2332,ITEM!A:B,2,0)&amp;" X"&amp;F2332,"아이템값 없음")</f>
        <v>모험 경력 X1575</v>
      </c>
      <c r="J2332" s="5" t="s">
        <v>791</v>
      </c>
      <c r="K2332" s="147" t="s">
        <v>745</v>
      </c>
    </row>
    <row r="2333" spans="1:11">
      <c r="A2333" s="147">
        <f>100000+B2333*ID규칙_보상_그룹_단위+C2333*ID규칙_요일_단위+COUNTIFS($B$4:B2333,B2333,$C$4:C2333,C2333)</f>
        <v>110203</v>
      </c>
      <c r="B2333" s="65">
        <v>102</v>
      </c>
      <c r="C2333" s="147">
        <v>0</v>
      </c>
      <c r="D2333" s="147">
        <v>105301</v>
      </c>
      <c r="E2333" s="147">
        <f>COUNTIF($B$4:B2333,B2333)</f>
        <v>3</v>
      </c>
      <c r="F2333" s="147">
        <v>15</v>
      </c>
      <c r="G2333" s="147">
        <v>403</v>
      </c>
      <c r="H2333" s="147">
        <v>10000</v>
      </c>
      <c r="I2333" s="59" t="str">
        <f>IFERROR(VLOOKUP(D2333,ITEM!A:B,2,0)&amp;" X"&amp;F2333,"아이템값 없음")</f>
        <v>호감도 경험치 X15</v>
      </c>
      <c r="J2333" s="5" t="s">
        <v>791</v>
      </c>
      <c r="K2333" s="147" t="s">
        <v>745</v>
      </c>
    </row>
    <row r="2334" spans="1:11">
      <c r="A2334" s="147">
        <f>100000+B2334*ID규칙_보상_그룹_단위+C2334*ID규칙_요일_단위+COUNTIFS($B$4:B2334,B2334,$C$4:C2334,C2334)</f>
        <v>110211</v>
      </c>
      <c r="B2334" s="65">
        <v>102</v>
      </c>
      <c r="C2334" s="147">
        <v>1</v>
      </c>
      <c r="D2334" s="147">
        <v>114201</v>
      </c>
      <c r="E2334" s="147">
        <f>COUNTIF($B$4:B2334,B2334)</f>
        <v>4</v>
      </c>
      <c r="F2334" s="147">
        <v>1</v>
      </c>
      <c r="G2334" s="147">
        <v>404</v>
      </c>
      <c r="H2334" s="147">
        <v>3334</v>
      </c>
      <c r="I2334" s="59" t="str">
        <f>IFERROR(VLOOKUP(D2334,ITEM!A:B,2,0)&amp;" X"&amp;F2334,"아이템값 없음")</f>
        <v>「자유」의 가르침 X1</v>
      </c>
      <c r="J2334" s="5" t="s">
        <v>791</v>
      </c>
      <c r="K2334" s="147" t="s">
        <v>745</v>
      </c>
    </row>
    <row r="2335" spans="1:11">
      <c r="A2335" s="147">
        <f>100000+B2335*ID규칙_보상_그룹_단위+C2335*ID규칙_요일_단위+COUNTIFS($B$4:B2335,B2335,$C$4:C2335,C2335)</f>
        <v>110241</v>
      </c>
      <c r="B2335" s="65">
        <v>102</v>
      </c>
      <c r="C2335" s="147">
        <v>4</v>
      </c>
      <c r="D2335" s="147">
        <v>114201</v>
      </c>
      <c r="E2335" s="147">
        <f>COUNTIF($B$4:B2335,B2335)</f>
        <v>5</v>
      </c>
      <c r="F2335" s="147">
        <v>1</v>
      </c>
      <c r="G2335" s="147">
        <v>404</v>
      </c>
      <c r="H2335" s="147">
        <v>3333</v>
      </c>
      <c r="I2335" s="59" t="str">
        <f>IFERROR(VLOOKUP(D2335,ITEM!A:B,2,0)&amp;" X"&amp;F2335,"아이템값 없음")</f>
        <v>「자유」의 가르침 X1</v>
      </c>
      <c r="J2335" s="5" t="s">
        <v>791</v>
      </c>
      <c r="K2335" s="147" t="s">
        <v>745</v>
      </c>
    </row>
    <row r="2336" spans="1:11">
      <c r="A2336" s="147">
        <f>100000+B2336*ID규칙_보상_그룹_단위+C2336*ID규칙_요일_단위+COUNTIFS($B$4:B2336,B2336,$C$4:C2336,C2336)</f>
        <v>110271</v>
      </c>
      <c r="B2336" s="65">
        <v>102</v>
      </c>
      <c r="C2336" s="147">
        <v>7</v>
      </c>
      <c r="D2336" s="147">
        <v>114201</v>
      </c>
      <c r="E2336" s="147">
        <f>COUNTIF($B$4:B2336,B2336)</f>
        <v>6</v>
      </c>
      <c r="F2336" s="147">
        <v>1</v>
      </c>
      <c r="G2336" s="147">
        <v>404</v>
      </c>
      <c r="H2336" s="147">
        <v>3333</v>
      </c>
      <c r="I2336" s="59" t="str">
        <f>IFERROR(VLOOKUP(D2336,ITEM!A:B,2,0)&amp;" X"&amp;F2336,"아이템값 없음")</f>
        <v>「자유」의 가르침 X1</v>
      </c>
      <c r="J2336" s="5" t="s">
        <v>791</v>
      </c>
      <c r="K2336" s="147" t="s">
        <v>745</v>
      </c>
    </row>
    <row r="2337" spans="1:11">
      <c r="A2337" s="147">
        <f>100000+B2337*ID규칙_보상_그룹_단위+C2337*ID규칙_요일_단위+COUNTIFS($B$4:B2337,B2337,$C$4:C2337,C2337)</f>
        <v>110301</v>
      </c>
      <c r="B2337" s="65">
        <v>103</v>
      </c>
      <c r="C2337" s="147">
        <v>0</v>
      </c>
      <c r="D2337" s="147">
        <v>103301</v>
      </c>
      <c r="E2337" s="147">
        <f>COUNTIF($B$4:B2337,B2337)</f>
        <v>1</v>
      </c>
      <c r="F2337" s="147">
        <v>100</v>
      </c>
      <c r="G2337" s="147">
        <v>405</v>
      </c>
      <c r="H2337" s="147">
        <v>10000</v>
      </c>
      <c r="I2337" s="59" t="str">
        <f>IFERROR(VLOOKUP(D2337,ITEM!A:B,2,0)&amp;" X"&amp;F2337,"아이템값 없음")</f>
        <v>모라 X100</v>
      </c>
      <c r="J2337" s="5" t="s">
        <v>792</v>
      </c>
      <c r="K2337" s="147" t="s">
        <v>745</v>
      </c>
    </row>
    <row r="2338" spans="1:11">
      <c r="A2338" s="147">
        <f>100000+B2338*ID규칙_보상_그룹_단위+C2338*ID규칙_요일_단위+COUNTIFS($B$4:B2338,B2338,$C$4:C2338,C2338)</f>
        <v>110302</v>
      </c>
      <c r="B2338" s="65">
        <v>103</v>
      </c>
      <c r="C2338" s="147">
        <v>0</v>
      </c>
      <c r="D2338" s="147">
        <v>102301</v>
      </c>
      <c r="E2338" s="147">
        <f>COUNTIF($B$4:B2338,B2338)</f>
        <v>2</v>
      </c>
      <c r="F2338" s="147">
        <v>1875</v>
      </c>
      <c r="G2338" s="147">
        <v>406</v>
      </c>
      <c r="H2338" s="147">
        <v>10000</v>
      </c>
      <c r="I2338" s="59" t="str">
        <f>IFERROR(VLOOKUP(D2338,ITEM!A:B,2,0)&amp;" X"&amp;F2338,"아이템값 없음")</f>
        <v>모험 경력 X1875</v>
      </c>
      <c r="J2338" s="5" t="s">
        <v>792</v>
      </c>
      <c r="K2338" s="147" t="s">
        <v>745</v>
      </c>
    </row>
    <row r="2339" spans="1:11">
      <c r="A2339" s="147">
        <f>100000+B2339*ID규칙_보상_그룹_단위+C2339*ID규칙_요일_단위+COUNTIFS($B$4:B2339,B2339,$C$4:C2339,C2339)</f>
        <v>110303</v>
      </c>
      <c r="B2339" s="65">
        <v>103</v>
      </c>
      <c r="C2339" s="147">
        <v>0</v>
      </c>
      <c r="D2339" s="147">
        <v>105301</v>
      </c>
      <c r="E2339" s="147">
        <f>COUNTIF($B$4:B2339,B2339)</f>
        <v>3</v>
      </c>
      <c r="F2339" s="147">
        <v>15</v>
      </c>
      <c r="G2339" s="147">
        <v>407</v>
      </c>
      <c r="H2339" s="147">
        <v>10000</v>
      </c>
      <c r="I2339" s="59" t="str">
        <f>IFERROR(VLOOKUP(D2339,ITEM!A:B,2,0)&amp;" X"&amp;F2339,"아이템값 없음")</f>
        <v>호감도 경험치 X15</v>
      </c>
      <c r="J2339" s="5" t="s">
        <v>792</v>
      </c>
      <c r="K2339" s="147" t="s">
        <v>745</v>
      </c>
    </row>
    <row r="2340" spans="1:11">
      <c r="A2340" s="147">
        <f>100000+B2340*ID규칙_보상_그룹_단위+C2340*ID규칙_요일_단위+COUNTIFS($B$4:B2340,B2340,$C$4:C2340,C2340)</f>
        <v>110311</v>
      </c>
      <c r="B2340" s="65">
        <v>103</v>
      </c>
      <c r="C2340" s="147">
        <v>1</v>
      </c>
      <c r="D2340" s="147">
        <v>114201</v>
      </c>
      <c r="E2340" s="147">
        <f>COUNTIF($B$4:B2340,B2340)</f>
        <v>4</v>
      </c>
      <c r="F2340" s="147">
        <v>2</v>
      </c>
      <c r="G2340" s="147">
        <v>408</v>
      </c>
      <c r="H2340" s="147">
        <v>1667</v>
      </c>
      <c r="I2340" s="59" t="str">
        <f>IFERROR(VLOOKUP(D2340,ITEM!A:B,2,0)&amp;" X"&amp;F2340,"아이템값 없음")</f>
        <v>「자유」의 가르침 X2</v>
      </c>
      <c r="J2340" s="5" t="s">
        <v>792</v>
      </c>
      <c r="K2340" s="147" t="s">
        <v>745</v>
      </c>
    </row>
    <row r="2341" spans="1:11">
      <c r="A2341" s="147">
        <f>100000+B2341*ID규칙_보상_그룹_단위+C2341*ID규칙_요일_단위+COUNTIFS($B$4:B2341,B2341,$C$4:C2341,C2341)</f>
        <v>110312</v>
      </c>
      <c r="B2341" s="65">
        <v>103</v>
      </c>
      <c r="C2341" s="147">
        <v>1</v>
      </c>
      <c r="D2341" s="147">
        <v>114302</v>
      </c>
      <c r="E2341" s="147">
        <f>COUNTIF($B$4:B2341,B2341)</f>
        <v>5</v>
      </c>
      <c r="F2341" s="147">
        <v>2</v>
      </c>
      <c r="G2341" s="147">
        <v>408</v>
      </c>
      <c r="H2341" s="147">
        <v>1667</v>
      </c>
      <c r="I2341" s="59" t="str">
        <f>IFERROR(VLOOKUP(D2341,ITEM!A:B,2,0)&amp;" X"&amp;F2341,"아이템값 없음")</f>
        <v>「자유」의 인도 X2</v>
      </c>
      <c r="J2341" s="5" t="s">
        <v>792</v>
      </c>
      <c r="K2341" s="147" t="s">
        <v>745</v>
      </c>
    </row>
    <row r="2342" spans="1:11">
      <c r="A2342" s="147">
        <f>100000+B2342*ID규칙_보상_그룹_단위+C2342*ID규칙_요일_단위+COUNTIFS($B$4:B2342,B2342,$C$4:C2342,C2342)</f>
        <v>110341</v>
      </c>
      <c r="B2342" s="65">
        <v>103</v>
      </c>
      <c r="C2342" s="147">
        <v>4</v>
      </c>
      <c r="D2342" s="147">
        <v>114201</v>
      </c>
      <c r="E2342" s="147">
        <f>COUNTIF($B$4:B2342,B2342)</f>
        <v>6</v>
      </c>
      <c r="F2342" s="147">
        <v>2</v>
      </c>
      <c r="G2342" s="147">
        <v>408</v>
      </c>
      <c r="H2342" s="147">
        <v>1667</v>
      </c>
      <c r="I2342" s="59" t="str">
        <f>IFERROR(VLOOKUP(D2342,ITEM!A:B,2,0)&amp;" X"&amp;F2342,"아이템값 없음")</f>
        <v>「자유」의 가르침 X2</v>
      </c>
      <c r="J2342" s="5" t="s">
        <v>792</v>
      </c>
      <c r="K2342" s="147" t="s">
        <v>745</v>
      </c>
    </row>
    <row r="2343" spans="1:11">
      <c r="A2343" s="147">
        <f>100000+B2343*ID규칙_보상_그룹_단위+C2343*ID규칙_요일_단위+COUNTIFS($B$4:B2343,B2343,$C$4:C2343,C2343)</f>
        <v>110342</v>
      </c>
      <c r="B2343" s="65">
        <v>103</v>
      </c>
      <c r="C2343" s="147">
        <v>4</v>
      </c>
      <c r="D2343" s="147">
        <v>114302</v>
      </c>
      <c r="E2343" s="147">
        <f>COUNTIF($B$4:B2343,B2343)</f>
        <v>7</v>
      </c>
      <c r="F2343" s="147">
        <v>2</v>
      </c>
      <c r="G2343" s="147">
        <v>408</v>
      </c>
      <c r="H2343" s="147">
        <v>1667</v>
      </c>
      <c r="I2343" s="59" t="str">
        <f>IFERROR(VLOOKUP(D2343,ITEM!A:B,2,0)&amp;" X"&amp;F2343,"아이템값 없음")</f>
        <v>「자유」의 인도 X2</v>
      </c>
      <c r="J2343" s="5" t="s">
        <v>792</v>
      </c>
      <c r="K2343" s="147" t="s">
        <v>745</v>
      </c>
    </row>
    <row r="2344" spans="1:11">
      <c r="A2344" s="147">
        <f>100000+B2344*ID규칙_보상_그룹_단위+C2344*ID규칙_요일_단위+COUNTIFS($B$4:B2344,B2344,$C$4:C2344,C2344)</f>
        <v>110371</v>
      </c>
      <c r="B2344" s="65">
        <v>103</v>
      </c>
      <c r="C2344" s="147">
        <v>7</v>
      </c>
      <c r="D2344" s="147">
        <v>114201</v>
      </c>
      <c r="E2344" s="147">
        <f>COUNTIF($B$4:B2344,B2344)</f>
        <v>8</v>
      </c>
      <c r="F2344" s="147">
        <v>2</v>
      </c>
      <c r="G2344" s="147">
        <v>408</v>
      </c>
      <c r="H2344" s="147">
        <v>1666</v>
      </c>
      <c r="I2344" s="59" t="str">
        <f>IFERROR(VLOOKUP(D2344,ITEM!A:B,2,0)&amp;" X"&amp;F2344,"아이템값 없음")</f>
        <v>「자유」의 가르침 X2</v>
      </c>
      <c r="J2344" s="5" t="s">
        <v>792</v>
      </c>
      <c r="K2344" s="147" t="s">
        <v>745</v>
      </c>
    </row>
    <row r="2345" spans="1:11">
      <c r="A2345" s="147">
        <f>100000+B2345*ID규칙_보상_그룹_단위+C2345*ID규칙_요일_단위+COUNTIFS($B$4:B2345,B2345,$C$4:C2345,C2345)</f>
        <v>110372</v>
      </c>
      <c r="B2345" s="65">
        <v>103</v>
      </c>
      <c r="C2345" s="147">
        <v>7</v>
      </c>
      <c r="D2345" s="147">
        <v>114302</v>
      </c>
      <c r="E2345" s="147">
        <f>COUNTIF($B$4:B2345,B2345)</f>
        <v>9</v>
      </c>
      <c r="F2345" s="147">
        <v>2</v>
      </c>
      <c r="G2345" s="147">
        <v>408</v>
      </c>
      <c r="H2345" s="147">
        <v>1666</v>
      </c>
      <c r="I2345" s="59" t="str">
        <f>IFERROR(VLOOKUP(D2345,ITEM!A:B,2,0)&amp;" X"&amp;F2345,"아이템값 없음")</f>
        <v>「자유」의 인도 X2</v>
      </c>
      <c r="J2345" s="5" t="s">
        <v>792</v>
      </c>
      <c r="K2345" s="147" t="s">
        <v>745</v>
      </c>
    </row>
    <row r="2346" spans="1:11">
      <c r="A2346" s="147">
        <f>100000+B2346*ID규칙_보상_그룹_단위+C2346*ID규칙_요일_단위+COUNTIFS($B$4:B2346,B2346,$C$4:C2346,C2346)</f>
        <v>110401</v>
      </c>
      <c r="B2346" s="65">
        <v>104</v>
      </c>
      <c r="C2346" s="147">
        <v>0</v>
      </c>
      <c r="D2346" s="147">
        <v>103301</v>
      </c>
      <c r="E2346" s="147">
        <f>COUNTIF($B$4:B2346,B2346)</f>
        <v>1</v>
      </c>
      <c r="F2346" s="147">
        <v>100</v>
      </c>
      <c r="G2346" s="147">
        <v>409</v>
      </c>
      <c r="H2346" s="147">
        <v>10000</v>
      </c>
      <c r="I2346" s="59" t="str">
        <f>IFERROR(VLOOKUP(D2346,ITEM!A:B,2,0)&amp;" X"&amp;F2346,"아이템값 없음")</f>
        <v>모라 X100</v>
      </c>
      <c r="J2346" s="5" t="s">
        <v>793</v>
      </c>
      <c r="K2346" s="147" t="s">
        <v>745</v>
      </c>
    </row>
    <row r="2347" spans="1:11">
      <c r="A2347" s="147">
        <f>100000+B2347*ID규칙_보상_그룹_단위+C2347*ID규칙_요일_단위+COUNTIFS($B$4:B2347,B2347,$C$4:C2347,C2347)</f>
        <v>110402</v>
      </c>
      <c r="B2347" s="65">
        <v>104</v>
      </c>
      <c r="C2347" s="147">
        <v>0</v>
      </c>
      <c r="D2347" s="147">
        <v>102301</v>
      </c>
      <c r="E2347" s="147">
        <f>COUNTIF($B$4:B2347,B2347)</f>
        <v>2</v>
      </c>
      <c r="F2347" s="147">
        <v>2175</v>
      </c>
      <c r="G2347" s="147">
        <v>410</v>
      </c>
      <c r="H2347" s="147">
        <v>10000</v>
      </c>
      <c r="I2347" s="59" t="str">
        <f>IFERROR(VLOOKUP(D2347,ITEM!A:B,2,0)&amp;" X"&amp;F2347,"아이템값 없음")</f>
        <v>모험 경력 X2175</v>
      </c>
      <c r="J2347" s="5" t="s">
        <v>793</v>
      </c>
      <c r="K2347" s="147" t="s">
        <v>745</v>
      </c>
    </row>
    <row r="2348" spans="1:11">
      <c r="A2348" s="147">
        <f>100000+B2348*ID규칙_보상_그룹_단위+C2348*ID규칙_요일_단위+COUNTIFS($B$4:B2348,B2348,$C$4:C2348,C2348)</f>
        <v>110403</v>
      </c>
      <c r="B2348" s="65">
        <v>104</v>
      </c>
      <c r="C2348" s="147">
        <v>0</v>
      </c>
      <c r="D2348" s="147">
        <v>105301</v>
      </c>
      <c r="E2348" s="147">
        <f>COUNTIF($B$4:B2348,B2348)</f>
        <v>3</v>
      </c>
      <c r="F2348" s="147">
        <v>20</v>
      </c>
      <c r="G2348" s="147">
        <v>411</v>
      </c>
      <c r="H2348" s="147">
        <v>10000</v>
      </c>
      <c r="I2348" s="59" t="str">
        <f>IFERROR(VLOOKUP(D2348,ITEM!A:B,2,0)&amp;" X"&amp;F2348,"아이템값 없음")</f>
        <v>호감도 경험치 X20</v>
      </c>
      <c r="J2348" s="5" t="s">
        <v>793</v>
      </c>
      <c r="K2348" s="147" t="s">
        <v>745</v>
      </c>
    </row>
    <row r="2349" spans="1:11">
      <c r="A2349" s="147">
        <f>100000+B2349*ID규칙_보상_그룹_단위+C2349*ID규칙_요일_단위+COUNTIFS($B$4:B2349,B2349,$C$4:C2349,C2349)</f>
        <v>110411</v>
      </c>
      <c r="B2349" s="65">
        <v>104</v>
      </c>
      <c r="C2349" s="147">
        <v>1</v>
      </c>
      <c r="D2349" s="147">
        <v>114201</v>
      </c>
      <c r="E2349" s="147">
        <f>COUNTIF($B$4:B2349,B2349)</f>
        <v>4</v>
      </c>
      <c r="F2349" s="147">
        <v>3</v>
      </c>
      <c r="G2349" s="147">
        <v>412</v>
      </c>
      <c r="H2349" s="147">
        <v>1667</v>
      </c>
      <c r="I2349" s="59" t="str">
        <f>IFERROR(VLOOKUP(D2349,ITEM!A:B,2,0)&amp;" X"&amp;F2349,"아이템값 없음")</f>
        <v>「자유」의 가르침 X3</v>
      </c>
      <c r="J2349" s="5" t="s">
        <v>793</v>
      </c>
      <c r="K2349" s="147" t="s">
        <v>745</v>
      </c>
    </row>
    <row r="2350" spans="1:11">
      <c r="A2350" s="147">
        <f>100000+B2350*ID규칙_보상_그룹_단위+C2350*ID규칙_요일_단위+COUNTIFS($B$4:B2350,B2350,$C$4:C2350,C2350)</f>
        <v>110412</v>
      </c>
      <c r="B2350" s="65">
        <v>104</v>
      </c>
      <c r="C2350" s="147">
        <v>1</v>
      </c>
      <c r="D2350" s="147">
        <v>114302</v>
      </c>
      <c r="E2350" s="147">
        <f>COUNTIF($B$4:B2350,B2350)</f>
        <v>5</v>
      </c>
      <c r="F2350" s="147">
        <v>3</v>
      </c>
      <c r="G2350" s="147">
        <v>412</v>
      </c>
      <c r="H2350" s="147">
        <v>1667</v>
      </c>
      <c r="I2350" s="59" t="str">
        <f>IFERROR(VLOOKUP(D2350,ITEM!A:B,2,0)&amp;" X"&amp;F2350,"아이템값 없음")</f>
        <v>「자유」의 인도 X3</v>
      </c>
      <c r="J2350" s="5" t="s">
        <v>793</v>
      </c>
      <c r="K2350" s="147" t="s">
        <v>745</v>
      </c>
    </row>
    <row r="2351" spans="1:11">
      <c r="A2351" s="147">
        <f>100000+B2351*ID규칙_보상_그룹_단위+C2351*ID규칙_요일_단위+COUNTIFS($B$4:B2351,B2351,$C$4:C2351,C2351)</f>
        <v>110441</v>
      </c>
      <c r="B2351" s="65">
        <v>104</v>
      </c>
      <c r="C2351" s="147">
        <v>4</v>
      </c>
      <c r="D2351" s="147">
        <v>114201</v>
      </c>
      <c r="E2351" s="147">
        <f>COUNTIF($B$4:B2351,B2351)</f>
        <v>6</v>
      </c>
      <c r="F2351" s="147">
        <v>3</v>
      </c>
      <c r="G2351" s="147">
        <v>412</v>
      </c>
      <c r="H2351" s="147">
        <v>1667</v>
      </c>
      <c r="I2351" s="59" t="str">
        <f>IFERROR(VLOOKUP(D2351,ITEM!A:B,2,0)&amp;" X"&amp;F2351,"아이템값 없음")</f>
        <v>「자유」의 가르침 X3</v>
      </c>
      <c r="J2351" s="5" t="s">
        <v>793</v>
      </c>
      <c r="K2351" s="147" t="s">
        <v>745</v>
      </c>
    </row>
    <row r="2352" spans="1:11">
      <c r="A2352" s="147">
        <f>100000+B2352*ID규칙_보상_그룹_단위+C2352*ID규칙_요일_단위+COUNTIFS($B$4:B2352,B2352,$C$4:C2352,C2352)</f>
        <v>110442</v>
      </c>
      <c r="B2352" s="65">
        <v>104</v>
      </c>
      <c r="C2352" s="147">
        <v>4</v>
      </c>
      <c r="D2352" s="147">
        <v>114302</v>
      </c>
      <c r="E2352" s="147">
        <f>COUNTIF($B$4:B2352,B2352)</f>
        <v>7</v>
      </c>
      <c r="F2352" s="147">
        <v>3</v>
      </c>
      <c r="G2352" s="147">
        <v>412</v>
      </c>
      <c r="H2352" s="147">
        <v>1667</v>
      </c>
      <c r="I2352" s="59" t="str">
        <f>IFERROR(VLOOKUP(D2352,ITEM!A:B,2,0)&amp;" X"&amp;F2352,"아이템값 없음")</f>
        <v>「자유」의 인도 X3</v>
      </c>
      <c r="J2352" s="5" t="s">
        <v>793</v>
      </c>
      <c r="K2352" s="147" t="s">
        <v>745</v>
      </c>
    </row>
    <row r="2353" spans="1:11">
      <c r="A2353" s="147">
        <f>100000+B2353*ID규칙_보상_그룹_단위+C2353*ID규칙_요일_단위+COUNTIFS($B$4:B2353,B2353,$C$4:C2353,C2353)</f>
        <v>110471</v>
      </c>
      <c r="B2353" s="65">
        <v>104</v>
      </c>
      <c r="C2353" s="147">
        <v>7</v>
      </c>
      <c r="D2353" s="147">
        <v>114201</v>
      </c>
      <c r="E2353" s="147">
        <f>COUNTIF($B$4:B2353,B2353)</f>
        <v>8</v>
      </c>
      <c r="F2353" s="147">
        <v>3</v>
      </c>
      <c r="G2353" s="147">
        <v>412</v>
      </c>
      <c r="H2353" s="147">
        <v>1666</v>
      </c>
      <c r="I2353" s="59" t="str">
        <f>IFERROR(VLOOKUP(D2353,ITEM!A:B,2,0)&amp;" X"&amp;F2353,"아이템값 없음")</f>
        <v>「자유」의 가르침 X3</v>
      </c>
      <c r="J2353" s="5" t="s">
        <v>793</v>
      </c>
      <c r="K2353" s="147" t="s">
        <v>745</v>
      </c>
    </row>
    <row r="2354" spans="1:11">
      <c r="A2354" s="147">
        <f>100000+B2354*ID규칙_보상_그룹_단위+C2354*ID규칙_요일_단위+COUNTIFS($B$4:B2354,B2354,$C$4:C2354,C2354)</f>
        <v>110472</v>
      </c>
      <c r="B2354" s="65">
        <v>104</v>
      </c>
      <c r="C2354" s="147">
        <v>7</v>
      </c>
      <c r="D2354" s="147">
        <v>114302</v>
      </c>
      <c r="E2354" s="147">
        <f>COUNTIF($B$4:B2354,B2354)</f>
        <v>9</v>
      </c>
      <c r="F2354" s="147">
        <v>3</v>
      </c>
      <c r="G2354" s="147">
        <v>412</v>
      </c>
      <c r="H2354" s="147">
        <v>1666</v>
      </c>
      <c r="I2354" s="59" t="str">
        <f>IFERROR(VLOOKUP(D2354,ITEM!A:B,2,0)&amp;" X"&amp;F2354,"아이템값 없음")</f>
        <v>「자유」의 인도 X3</v>
      </c>
      <c r="J2354" s="5" t="s">
        <v>793</v>
      </c>
      <c r="K2354" s="147" t="s">
        <v>745</v>
      </c>
    </row>
    <row r="2355" spans="1:11">
      <c r="A2355" s="147">
        <f>100000+B2355*ID규칙_보상_그룹_단위+C2355*ID규칙_요일_단위+COUNTIFS($B$4:B2355,B2355,$C$4:C2355,C2355)</f>
        <v>110501</v>
      </c>
      <c r="B2355" s="65">
        <v>105</v>
      </c>
      <c r="C2355" s="147">
        <v>0</v>
      </c>
      <c r="D2355" s="147">
        <v>103301</v>
      </c>
      <c r="E2355" s="147">
        <f>COUNTIF($B$4:B2355,B2355)</f>
        <v>1</v>
      </c>
      <c r="F2355" s="147">
        <v>100</v>
      </c>
      <c r="G2355" s="147">
        <v>413</v>
      </c>
      <c r="H2355" s="147">
        <v>10000</v>
      </c>
      <c r="I2355" s="59" t="str">
        <f>IFERROR(VLOOKUP(D2355,ITEM!A:B,2,0)&amp;" X"&amp;F2355,"아이템값 없음")</f>
        <v>모라 X100</v>
      </c>
      <c r="J2355" s="5" t="s">
        <v>794</v>
      </c>
      <c r="K2355" s="147" t="s">
        <v>745</v>
      </c>
    </row>
    <row r="2356" spans="1:11">
      <c r="A2356" s="147">
        <f>100000+B2356*ID규칙_보상_그룹_단위+C2356*ID규칙_요일_단위+COUNTIFS($B$4:B2356,B2356,$C$4:C2356,C2356)</f>
        <v>110502</v>
      </c>
      <c r="B2356" s="65">
        <v>105</v>
      </c>
      <c r="C2356" s="147">
        <v>0</v>
      </c>
      <c r="D2356" s="147">
        <v>102301</v>
      </c>
      <c r="E2356" s="147">
        <f>COUNTIF($B$4:B2356,B2356)</f>
        <v>2</v>
      </c>
      <c r="F2356" s="147">
        <v>2375</v>
      </c>
      <c r="G2356" s="147">
        <v>414</v>
      </c>
      <c r="H2356" s="147">
        <v>10000</v>
      </c>
      <c r="I2356" s="59" t="str">
        <f>IFERROR(VLOOKUP(D2356,ITEM!A:B,2,0)&amp;" X"&amp;F2356,"아이템값 없음")</f>
        <v>모험 경력 X2375</v>
      </c>
      <c r="J2356" s="5" t="s">
        <v>794</v>
      </c>
      <c r="K2356" s="147" t="s">
        <v>745</v>
      </c>
    </row>
    <row r="2357" spans="1:11">
      <c r="A2357" s="147">
        <f>100000+B2357*ID규칙_보상_그룹_단위+C2357*ID규칙_요일_단위+COUNTIFS($B$4:B2357,B2357,$C$4:C2357,C2357)</f>
        <v>110503</v>
      </c>
      <c r="B2357" s="65">
        <v>105</v>
      </c>
      <c r="C2357" s="147">
        <v>0</v>
      </c>
      <c r="D2357" s="147">
        <v>105301</v>
      </c>
      <c r="E2357" s="147">
        <f>COUNTIF($B$4:B2357,B2357)</f>
        <v>3</v>
      </c>
      <c r="F2357" s="147">
        <v>20</v>
      </c>
      <c r="G2357" s="147">
        <v>415</v>
      </c>
      <c r="H2357" s="147">
        <v>10000</v>
      </c>
      <c r="I2357" s="59" t="str">
        <f>IFERROR(VLOOKUP(D2357,ITEM!A:B,2,0)&amp;" X"&amp;F2357,"아이템값 없음")</f>
        <v>호감도 경험치 X20</v>
      </c>
      <c r="J2357" s="5" t="s">
        <v>794</v>
      </c>
      <c r="K2357" s="147" t="s">
        <v>745</v>
      </c>
    </row>
    <row r="2358" spans="1:11">
      <c r="A2358" s="147">
        <f>100000+B2358*ID규칙_보상_그룹_단위+C2358*ID규칙_요일_단위+COUNTIFS($B$4:B2358,B2358,$C$4:C2358,C2358)</f>
        <v>110511</v>
      </c>
      <c r="B2358" s="65">
        <v>105</v>
      </c>
      <c r="C2358" s="147">
        <v>1</v>
      </c>
      <c r="D2358" s="147">
        <v>114201</v>
      </c>
      <c r="E2358" s="147">
        <f>COUNTIF($B$4:B2358,B2358)</f>
        <v>4</v>
      </c>
      <c r="F2358" s="147">
        <v>4</v>
      </c>
      <c r="G2358" s="147">
        <v>416</v>
      </c>
      <c r="H2358" s="147">
        <v>1112</v>
      </c>
      <c r="I2358" s="59" t="str">
        <f>IFERROR(VLOOKUP(D2358,ITEM!A:B,2,0)&amp;" X"&amp;F2358,"아이템값 없음")</f>
        <v>「자유」의 가르침 X4</v>
      </c>
      <c r="J2358" s="5" t="s">
        <v>794</v>
      </c>
      <c r="K2358" s="147" t="s">
        <v>745</v>
      </c>
    </row>
    <row r="2359" spans="1:11">
      <c r="A2359" s="147">
        <f>100000+B2359*ID규칙_보상_그룹_단위+C2359*ID규칙_요일_단위+COUNTIFS($B$4:B2359,B2359,$C$4:C2359,C2359)</f>
        <v>110512</v>
      </c>
      <c r="B2359" s="65">
        <v>105</v>
      </c>
      <c r="C2359" s="147">
        <v>1</v>
      </c>
      <c r="D2359" s="147">
        <v>114302</v>
      </c>
      <c r="E2359" s="147">
        <f>COUNTIF($B$4:B2359,B2359)</f>
        <v>5</v>
      </c>
      <c r="F2359" s="147">
        <v>4</v>
      </c>
      <c r="G2359" s="147">
        <v>416</v>
      </c>
      <c r="H2359" s="147">
        <v>1111</v>
      </c>
      <c r="I2359" s="59" t="str">
        <f>IFERROR(VLOOKUP(D2359,ITEM!A:B,2,0)&amp;" X"&amp;F2359,"아이템값 없음")</f>
        <v>「자유」의 인도 X4</v>
      </c>
      <c r="J2359" s="5" t="s">
        <v>794</v>
      </c>
      <c r="K2359" s="147" t="s">
        <v>745</v>
      </c>
    </row>
    <row r="2360" spans="1:11">
      <c r="A2360" s="147">
        <f>100000+B2360*ID규칙_보상_그룹_단위+C2360*ID규칙_요일_단위+COUNTIFS($B$4:B2360,B2360,$C$4:C2360,C2360)</f>
        <v>110513</v>
      </c>
      <c r="B2360" s="65">
        <v>105</v>
      </c>
      <c r="C2360" s="147">
        <v>1</v>
      </c>
      <c r="D2360" s="147">
        <v>114403</v>
      </c>
      <c r="E2360" s="147">
        <f>COUNTIF($B$4:B2360,B2360)</f>
        <v>6</v>
      </c>
      <c r="F2360" s="147">
        <v>4</v>
      </c>
      <c r="G2360" s="147">
        <v>416</v>
      </c>
      <c r="H2360" s="147">
        <v>1111</v>
      </c>
      <c r="I2360" s="59" t="str">
        <f>IFERROR(VLOOKUP(D2360,ITEM!A:B,2,0)&amp;" X"&amp;F2360,"아이템값 없음")</f>
        <v>「자유」의 철학 X4</v>
      </c>
      <c r="J2360" s="5" t="s">
        <v>794</v>
      </c>
      <c r="K2360" s="147" t="s">
        <v>745</v>
      </c>
    </row>
    <row r="2361" spans="1:11">
      <c r="A2361" s="147">
        <f>100000+B2361*ID규칙_보상_그룹_단위+C2361*ID규칙_요일_단위+COUNTIFS($B$4:B2361,B2361,$C$4:C2361,C2361)</f>
        <v>110541</v>
      </c>
      <c r="B2361" s="65">
        <v>105</v>
      </c>
      <c r="C2361" s="147">
        <v>4</v>
      </c>
      <c r="D2361" s="147">
        <v>114201</v>
      </c>
      <c r="E2361" s="147">
        <f>COUNTIF($B$4:B2361,B2361)</f>
        <v>7</v>
      </c>
      <c r="F2361" s="147">
        <v>4</v>
      </c>
      <c r="G2361" s="147">
        <v>416</v>
      </c>
      <c r="H2361" s="147">
        <v>1111</v>
      </c>
      <c r="I2361" s="59" t="str">
        <f>IFERROR(VLOOKUP(D2361,ITEM!A:B,2,0)&amp;" X"&amp;F2361,"아이템값 없음")</f>
        <v>「자유」의 가르침 X4</v>
      </c>
      <c r="J2361" s="5" t="s">
        <v>794</v>
      </c>
      <c r="K2361" s="147" t="s">
        <v>745</v>
      </c>
    </row>
    <row r="2362" spans="1:11">
      <c r="A2362" s="147">
        <f>100000+B2362*ID규칙_보상_그룹_단위+C2362*ID규칙_요일_단위+COUNTIFS($B$4:B2362,B2362,$C$4:C2362,C2362)</f>
        <v>110542</v>
      </c>
      <c r="B2362" s="65">
        <v>105</v>
      </c>
      <c r="C2362" s="147">
        <v>4</v>
      </c>
      <c r="D2362" s="147">
        <v>114302</v>
      </c>
      <c r="E2362" s="147">
        <f>COUNTIF($B$4:B2362,B2362)</f>
        <v>8</v>
      </c>
      <c r="F2362" s="147">
        <v>4</v>
      </c>
      <c r="G2362" s="147">
        <v>416</v>
      </c>
      <c r="H2362" s="147">
        <v>1111</v>
      </c>
      <c r="I2362" s="59" t="str">
        <f>IFERROR(VLOOKUP(D2362,ITEM!A:B,2,0)&amp;" X"&amp;F2362,"아이템값 없음")</f>
        <v>「자유」의 인도 X4</v>
      </c>
      <c r="J2362" s="5" t="s">
        <v>794</v>
      </c>
      <c r="K2362" s="147" t="s">
        <v>745</v>
      </c>
    </row>
    <row r="2363" spans="1:11">
      <c r="A2363" s="147">
        <f>100000+B2363*ID규칙_보상_그룹_단위+C2363*ID규칙_요일_단위+COUNTIFS($B$4:B2363,B2363,$C$4:C2363,C2363)</f>
        <v>110543</v>
      </c>
      <c r="B2363" s="65">
        <v>105</v>
      </c>
      <c r="C2363" s="147">
        <v>4</v>
      </c>
      <c r="D2363" s="147">
        <v>114403</v>
      </c>
      <c r="E2363" s="147">
        <f>COUNTIF($B$4:B2363,B2363)</f>
        <v>9</v>
      </c>
      <c r="F2363" s="147">
        <v>4</v>
      </c>
      <c r="G2363" s="147">
        <v>416</v>
      </c>
      <c r="H2363" s="147">
        <v>1111</v>
      </c>
      <c r="I2363" s="59" t="str">
        <f>IFERROR(VLOOKUP(D2363,ITEM!A:B,2,0)&amp;" X"&amp;F2363,"아이템값 없음")</f>
        <v>「자유」의 철학 X4</v>
      </c>
      <c r="J2363" s="5" t="s">
        <v>794</v>
      </c>
      <c r="K2363" s="147" t="s">
        <v>745</v>
      </c>
    </row>
    <row r="2364" spans="1:11">
      <c r="A2364" s="147">
        <f>100000+B2364*ID규칙_보상_그룹_단위+C2364*ID규칙_요일_단위+COUNTIFS($B$4:B2364,B2364,$C$4:C2364,C2364)</f>
        <v>110571</v>
      </c>
      <c r="B2364" s="65">
        <v>105</v>
      </c>
      <c r="C2364" s="147">
        <v>7</v>
      </c>
      <c r="D2364" s="147">
        <v>114201</v>
      </c>
      <c r="E2364" s="147">
        <f>COUNTIF($B$4:B2364,B2364)</f>
        <v>10</v>
      </c>
      <c r="F2364" s="147">
        <v>4</v>
      </c>
      <c r="G2364" s="147">
        <v>416</v>
      </c>
      <c r="H2364" s="147">
        <v>1111</v>
      </c>
      <c r="I2364" s="59" t="str">
        <f>IFERROR(VLOOKUP(D2364,ITEM!A:B,2,0)&amp;" X"&amp;F2364,"아이템값 없음")</f>
        <v>「자유」의 가르침 X4</v>
      </c>
      <c r="J2364" s="5" t="s">
        <v>794</v>
      </c>
      <c r="K2364" s="147" t="s">
        <v>745</v>
      </c>
    </row>
    <row r="2365" spans="1:11">
      <c r="A2365" s="147">
        <f>100000+B2365*ID규칙_보상_그룹_단위+C2365*ID규칙_요일_단위+COUNTIFS($B$4:B2365,B2365,$C$4:C2365,C2365)</f>
        <v>110572</v>
      </c>
      <c r="B2365" s="65">
        <v>105</v>
      </c>
      <c r="C2365" s="147">
        <v>7</v>
      </c>
      <c r="D2365" s="147">
        <v>114302</v>
      </c>
      <c r="E2365" s="147">
        <f>COUNTIF($B$4:B2365,B2365)</f>
        <v>11</v>
      </c>
      <c r="F2365" s="147">
        <v>4</v>
      </c>
      <c r="G2365" s="147">
        <v>416</v>
      </c>
      <c r="H2365" s="147">
        <v>1111</v>
      </c>
      <c r="I2365" s="59" t="str">
        <f>IFERROR(VLOOKUP(D2365,ITEM!A:B,2,0)&amp;" X"&amp;F2365,"아이템값 없음")</f>
        <v>「자유」의 인도 X4</v>
      </c>
      <c r="J2365" s="5" t="s">
        <v>794</v>
      </c>
      <c r="K2365" s="147" t="s">
        <v>745</v>
      </c>
    </row>
    <row r="2366" spans="1:11">
      <c r="A2366" s="147">
        <f>100000+B2366*ID규칙_보상_그룹_단위+C2366*ID규칙_요일_단위+COUNTIFS($B$4:B2366,B2366,$C$4:C2366,C2366)</f>
        <v>110573</v>
      </c>
      <c r="B2366" s="65">
        <v>105</v>
      </c>
      <c r="C2366" s="147">
        <v>7</v>
      </c>
      <c r="D2366" s="147">
        <v>114403</v>
      </c>
      <c r="E2366" s="147">
        <f>COUNTIF($B$4:B2366,B2366)</f>
        <v>12</v>
      </c>
      <c r="F2366" s="147">
        <v>4</v>
      </c>
      <c r="G2366" s="147">
        <v>416</v>
      </c>
      <c r="H2366" s="147">
        <v>1111</v>
      </c>
      <c r="I2366" s="59" t="str">
        <f>IFERROR(VLOOKUP(D2366,ITEM!A:B,2,0)&amp;" X"&amp;F2366,"아이템값 없음")</f>
        <v>「자유」의 철학 X4</v>
      </c>
      <c r="J2366" s="5" t="s">
        <v>794</v>
      </c>
      <c r="K2366" s="147" t="s">
        <v>745</v>
      </c>
    </row>
    <row r="2367" spans="1:11">
      <c r="A2367" s="147">
        <f>100000+B2367*ID규칙_보상_그룹_단위+C2367*ID규칙_요일_단위+COUNTIFS($B$4:B2367,B2367,$C$4:C2367,C2367)</f>
        <v>110601</v>
      </c>
      <c r="B2367" s="65">
        <v>106</v>
      </c>
      <c r="C2367" s="147">
        <v>0</v>
      </c>
      <c r="D2367" s="147">
        <v>103301</v>
      </c>
      <c r="E2367" s="147">
        <f>COUNTIF($B$4:B2367,B2367)</f>
        <v>1</v>
      </c>
      <c r="F2367" s="147">
        <v>100</v>
      </c>
      <c r="G2367" s="147">
        <v>417</v>
      </c>
      <c r="H2367" s="147">
        <v>10000</v>
      </c>
      <c r="I2367" s="59" t="str">
        <f>IFERROR(VLOOKUP(D2367,ITEM!A:B,2,0)&amp;" X"&amp;F2367,"아이템값 없음")</f>
        <v>모라 X100</v>
      </c>
      <c r="J2367" s="5" t="s">
        <v>795</v>
      </c>
      <c r="K2367" s="147" t="s">
        <v>745</v>
      </c>
    </row>
    <row r="2368" spans="1:11">
      <c r="A2368" s="147">
        <f>100000+B2368*ID규칙_보상_그룹_단위+C2368*ID규칙_요일_단위+COUNTIFS($B$4:B2368,B2368,$C$4:C2368,C2368)</f>
        <v>110602</v>
      </c>
      <c r="B2368" s="65">
        <v>106</v>
      </c>
      <c r="C2368" s="147">
        <v>0</v>
      </c>
      <c r="D2368" s="147">
        <v>102301</v>
      </c>
      <c r="E2368" s="147">
        <f>COUNTIF($B$4:B2368,B2368)</f>
        <v>2</v>
      </c>
      <c r="F2368" s="147">
        <v>1575</v>
      </c>
      <c r="G2368" s="147">
        <v>418</v>
      </c>
      <c r="H2368" s="147">
        <v>10000</v>
      </c>
      <c r="I2368" s="59" t="str">
        <f>IFERROR(VLOOKUP(D2368,ITEM!A:B,2,0)&amp;" X"&amp;F2368,"아이템값 없음")</f>
        <v>모험 경력 X1575</v>
      </c>
      <c r="J2368" s="5" t="s">
        <v>795</v>
      </c>
      <c r="K2368" s="147" t="s">
        <v>745</v>
      </c>
    </row>
    <row r="2369" spans="1:11">
      <c r="A2369" s="147">
        <f>100000+B2369*ID규칙_보상_그룹_단위+C2369*ID규칙_요일_단위+COUNTIFS($B$4:B2369,B2369,$C$4:C2369,C2369)</f>
        <v>110603</v>
      </c>
      <c r="B2369" s="65">
        <v>106</v>
      </c>
      <c r="C2369" s="147">
        <v>0</v>
      </c>
      <c r="D2369" s="147">
        <v>105301</v>
      </c>
      <c r="E2369" s="147">
        <f>COUNTIF($B$4:B2369,B2369)</f>
        <v>3</v>
      </c>
      <c r="F2369" s="147">
        <v>15</v>
      </c>
      <c r="G2369" s="147">
        <v>419</v>
      </c>
      <c r="H2369" s="147">
        <v>10000</v>
      </c>
      <c r="I2369" s="59" t="str">
        <f>IFERROR(VLOOKUP(D2369,ITEM!A:B,2,0)&amp;" X"&amp;F2369,"아이템값 없음")</f>
        <v>호감도 경험치 X15</v>
      </c>
      <c r="J2369" s="5" t="s">
        <v>795</v>
      </c>
      <c r="K2369" s="147" t="s">
        <v>745</v>
      </c>
    </row>
    <row r="2370" spans="1:11">
      <c r="A2370" s="147">
        <f>100000+B2370*ID규칙_보상_그룹_단위+C2370*ID규칙_요일_단위+COUNTIFS($B$4:B2370,B2370,$C$4:C2370,C2370)</f>
        <v>110621</v>
      </c>
      <c r="B2370" s="65">
        <v>106</v>
      </c>
      <c r="C2370" s="147">
        <v>2</v>
      </c>
      <c r="D2370" s="147">
        <v>114204</v>
      </c>
      <c r="E2370" s="147">
        <f>COUNTIF($B$4:B2370,B2370)</f>
        <v>4</v>
      </c>
      <c r="F2370" s="147">
        <v>1</v>
      </c>
      <c r="G2370" s="147">
        <v>420</v>
      </c>
      <c r="H2370" s="147">
        <v>3334</v>
      </c>
      <c r="I2370" s="59" t="str">
        <f>IFERROR(VLOOKUP(D2370,ITEM!A:B,2,0)&amp;" X"&amp;F2370,"아이템값 없음")</f>
        <v>「투쟁」의 가르침 X1</v>
      </c>
      <c r="J2370" s="5" t="s">
        <v>795</v>
      </c>
      <c r="K2370" s="147" t="s">
        <v>745</v>
      </c>
    </row>
    <row r="2371" spans="1:11">
      <c r="A2371" s="147">
        <f>100000+B2371*ID규칙_보상_그룹_단위+C2371*ID규칙_요일_단위+COUNTIFS($B$4:B2371,B2371,$C$4:C2371,C2371)</f>
        <v>110651</v>
      </c>
      <c r="B2371" s="65">
        <v>106</v>
      </c>
      <c r="C2371" s="147">
        <v>5</v>
      </c>
      <c r="D2371" s="147">
        <v>114204</v>
      </c>
      <c r="E2371" s="147">
        <f>COUNTIF($B$4:B2371,B2371)</f>
        <v>5</v>
      </c>
      <c r="F2371" s="147">
        <v>1</v>
      </c>
      <c r="G2371" s="147">
        <v>420</v>
      </c>
      <c r="H2371" s="147">
        <v>3333</v>
      </c>
      <c r="I2371" s="59" t="str">
        <f>IFERROR(VLOOKUP(D2371,ITEM!A:B,2,0)&amp;" X"&amp;F2371,"아이템값 없음")</f>
        <v>「투쟁」의 가르침 X1</v>
      </c>
      <c r="J2371" s="5" t="s">
        <v>795</v>
      </c>
      <c r="K2371" s="147" t="s">
        <v>745</v>
      </c>
    </row>
    <row r="2372" spans="1:11">
      <c r="A2372" s="147">
        <f>100000+B2372*ID규칙_보상_그룹_단위+C2372*ID규칙_요일_단위+COUNTIFS($B$4:B2372,B2372,$C$4:C2372,C2372)</f>
        <v>110671</v>
      </c>
      <c r="B2372" s="65">
        <v>106</v>
      </c>
      <c r="C2372" s="147">
        <v>7</v>
      </c>
      <c r="D2372" s="147">
        <v>114204</v>
      </c>
      <c r="E2372" s="147">
        <f>COUNTIF($B$4:B2372,B2372)</f>
        <v>6</v>
      </c>
      <c r="F2372" s="147">
        <v>1</v>
      </c>
      <c r="G2372" s="147">
        <v>420</v>
      </c>
      <c r="H2372" s="147">
        <v>3333</v>
      </c>
      <c r="I2372" s="59" t="str">
        <f>IFERROR(VLOOKUP(D2372,ITEM!A:B,2,0)&amp;" X"&amp;F2372,"아이템값 없음")</f>
        <v>「투쟁」의 가르침 X1</v>
      </c>
      <c r="J2372" s="5" t="s">
        <v>795</v>
      </c>
      <c r="K2372" s="147" t="s">
        <v>745</v>
      </c>
    </row>
    <row r="2373" spans="1:11">
      <c r="A2373" s="147">
        <f>100000+B2373*ID규칙_보상_그룹_단위+C2373*ID규칙_요일_단위+COUNTIFS($B$4:B2373,B2373,$C$4:C2373,C2373)</f>
        <v>110701</v>
      </c>
      <c r="B2373" s="65">
        <v>107</v>
      </c>
      <c r="C2373" s="147">
        <v>0</v>
      </c>
      <c r="D2373" s="147">
        <v>103301</v>
      </c>
      <c r="E2373" s="147">
        <f>COUNTIF($B$4:B2373,B2373)</f>
        <v>1</v>
      </c>
      <c r="F2373" s="147">
        <v>100</v>
      </c>
      <c r="G2373" s="147">
        <v>421</v>
      </c>
      <c r="H2373" s="147">
        <v>10000</v>
      </c>
      <c r="I2373" s="59" t="str">
        <f>IFERROR(VLOOKUP(D2373,ITEM!A:B,2,0)&amp;" X"&amp;F2373,"아이템값 없음")</f>
        <v>모라 X100</v>
      </c>
      <c r="J2373" s="5" t="s">
        <v>796</v>
      </c>
      <c r="K2373" s="147" t="s">
        <v>745</v>
      </c>
    </row>
    <row r="2374" spans="1:11">
      <c r="A2374" s="147">
        <f>100000+B2374*ID규칙_보상_그룹_단위+C2374*ID규칙_요일_단위+COUNTIFS($B$4:B2374,B2374,$C$4:C2374,C2374)</f>
        <v>110702</v>
      </c>
      <c r="B2374" s="65">
        <v>107</v>
      </c>
      <c r="C2374" s="147">
        <v>0</v>
      </c>
      <c r="D2374" s="147">
        <v>102301</v>
      </c>
      <c r="E2374" s="147">
        <f>COUNTIF($B$4:B2374,B2374)</f>
        <v>2</v>
      </c>
      <c r="F2374" s="147">
        <v>1875</v>
      </c>
      <c r="G2374" s="147">
        <v>422</v>
      </c>
      <c r="H2374" s="147">
        <v>10000</v>
      </c>
      <c r="I2374" s="59" t="str">
        <f>IFERROR(VLOOKUP(D2374,ITEM!A:B,2,0)&amp;" X"&amp;F2374,"아이템값 없음")</f>
        <v>모험 경력 X1875</v>
      </c>
      <c r="J2374" s="5" t="s">
        <v>796</v>
      </c>
      <c r="K2374" s="147" t="s">
        <v>745</v>
      </c>
    </row>
    <row r="2375" spans="1:11">
      <c r="A2375" s="147">
        <f>100000+B2375*ID규칙_보상_그룹_단위+C2375*ID규칙_요일_단위+COUNTIFS($B$4:B2375,B2375,$C$4:C2375,C2375)</f>
        <v>110703</v>
      </c>
      <c r="B2375" s="65">
        <v>107</v>
      </c>
      <c r="C2375" s="147">
        <v>0</v>
      </c>
      <c r="D2375" s="147">
        <v>105301</v>
      </c>
      <c r="E2375" s="147">
        <f>COUNTIF($B$4:B2375,B2375)</f>
        <v>3</v>
      </c>
      <c r="F2375" s="147">
        <v>15</v>
      </c>
      <c r="G2375" s="147">
        <v>423</v>
      </c>
      <c r="H2375" s="147">
        <v>10000</v>
      </c>
      <c r="I2375" s="59" t="str">
        <f>IFERROR(VLOOKUP(D2375,ITEM!A:B,2,0)&amp;" X"&amp;F2375,"아이템값 없음")</f>
        <v>호감도 경험치 X15</v>
      </c>
      <c r="J2375" s="5" t="s">
        <v>796</v>
      </c>
      <c r="K2375" s="147" t="s">
        <v>745</v>
      </c>
    </row>
    <row r="2376" spans="1:11">
      <c r="A2376" s="147">
        <f>100000+B2376*ID규칙_보상_그룹_단위+C2376*ID규칙_요일_단위+COUNTIFS($B$4:B2376,B2376,$C$4:C2376,C2376)</f>
        <v>110721</v>
      </c>
      <c r="B2376" s="65">
        <v>107</v>
      </c>
      <c r="C2376" s="147">
        <v>2</v>
      </c>
      <c r="D2376" s="147">
        <v>114204</v>
      </c>
      <c r="E2376" s="147">
        <f>COUNTIF($B$4:B2376,B2376)</f>
        <v>4</v>
      </c>
      <c r="F2376" s="147">
        <v>2</v>
      </c>
      <c r="G2376" s="147">
        <v>424</v>
      </c>
      <c r="H2376" s="147">
        <v>1667</v>
      </c>
      <c r="I2376" s="59" t="str">
        <f>IFERROR(VLOOKUP(D2376,ITEM!A:B,2,0)&amp;" X"&amp;F2376,"아이템값 없음")</f>
        <v>「투쟁」의 가르침 X2</v>
      </c>
      <c r="J2376" s="5" t="s">
        <v>796</v>
      </c>
      <c r="K2376" s="147" t="s">
        <v>745</v>
      </c>
    </row>
    <row r="2377" spans="1:11">
      <c r="A2377" s="147">
        <f>100000+B2377*ID규칙_보상_그룹_단위+C2377*ID규칙_요일_단위+COUNTIFS($B$4:B2377,B2377,$C$4:C2377,C2377)</f>
        <v>110722</v>
      </c>
      <c r="B2377" s="65">
        <v>107</v>
      </c>
      <c r="C2377" s="147">
        <v>2</v>
      </c>
      <c r="D2377" s="147">
        <v>114305</v>
      </c>
      <c r="E2377" s="147">
        <f>COUNTIF($B$4:B2377,B2377)</f>
        <v>5</v>
      </c>
      <c r="F2377" s="147">
        <v>2</v>
      </c>
      <c r="G2377" s="147">
        <v>424</v>
      </c>
      <c r="H2377" s="147">
        <v>1667</v>
      </c>
      <c r="I2377" s="59" t="str">
        <f>IFERROR(VLOOKUP(D2377,ITEM!A:B,2,0)&amp;" X"&amp;F2377,"아이템값 없음")</f>
        <v>「투쟁」의 인도 X2</v>
      </c>
      <c r="J2377" s="5" t="s">
        <v>796</v>
      </c>
      <c r="K2377" s="147" t="s">
        <v>745</v>
      </c>
    </row>
    <row r="2378" spans="1:11">
      <c r="A2378" s="147">
        <f>100000+B2378*ID규칙_보상_그룹_단위+C2378*ID규칙_요일_단위+COUNTIFS($B$4:B2378,B2378,$C$4:C2378,C2378)</f>
        <v>110751</v>
      </c>
      <c r="B2378" s="65">
        <v>107</v>
      </c>
      <c r="C2378" s="147">
        <v>5</v>
      </c>
      <c r="D2378" s="147">
        <v>114204</v>
      </c>
      <c r="E2378" s="147">
        <f>COUNTIF($B$4:B2378,B2378)</f>
        <v>6</v>
      </c>
      <c r="F2378" s="147">
        <v>2</v>
      </c>
      <c r="G2378" s="147">
        <v>424</v>
      </c>
      <c r="H2378" s="147">
        <v>1667</v>
      </c>
      <c r="I2378" s="59" t="str">
        <f>IFERROR(VLOOKUP(D2378,ITEM!A:B,2,0)&amp;" X"&amp;F2378,"아이템값 없음")</f>
        <v>「투쟁」의 가르침 X2</v>
      </c>
      <c r="J2378" s="5" t="s">
        <v>796</v>
      </c>
      <c r="K2378" s="147" t="s">
        <v>745</v>
      </c>
    </row>
    <row r="2379" spans="1:11">
      <c r="A2379" s="147">
        <f>100000+B2379*ID규칙_보상_그룹_단위+C2379*ID규칙_요일_단위+COUNTIFS($B$4:B2379,B2379,$C$4:C2379,C2379)</f>
        <v>110752</v>
      </c>
      <c r="B2379" s="65">
        <v>107</v>
      </c>
      <c r="C2379" s="147">
        <v>5</v>
      </c>
      <c r="D2379" s="147">
        <v>114305</v>
      </c>
      <c r="E2379" s="147">
        <f>COUNTIF($B$4:B2379,B2379)</f>
        <v>7</v>
      </c>
      <c r="F2379" s="147">
        <v>2</v>
      </c>
      <c r="G2379" s="147">
        <v>424</v>
      </c>
      <c r="H2379" s="147">
        <v>1667</v>
      </c>
      <c r="I2379" s="59" t="str">
        <f>IFERROR(VLOOKUP(D2379,ITEM!A:B,2,0)&amp;" X"&amp;F2379,"아이템값 없음")</f>
        <v>「투쟁」의 인도 X2</v>
      </c>
      <c r="J2379" s="5" t="s">
        <v>796</v>
      </c>
      <c r="K2379" s="147" t="s">
        <v>745</v>
      </c>
    </row>
    <row r="2380" spans="1:11">
      <c r="A2380" s="147">
        <f>100000+B2380*ID규칙_보상_그룹_단위+C2380*ID규칙_요일_단위+COUNTIFS($B$4:B2380,B2380,$C$4:C2380,C2380)</f>
        <v>110771</v>
      </c>
      <c r="B2380" s="65">
        <v>107</v>
      </c>
      <c r="C2380" s="147">
        <v>7</v>
      </c>
      <c r="D2380" s="147">
        <v>114204</v>
      </c>
      <c r="E2380" s="147">
        <f>COUNTIF($B$4:B2380,B2380)</f>
        <v>8</v>
      </c>
      <c r="F2380" s="147">
        <v>2</v>
      </c>
      <c r="G2380" s="147">
        <v>424</v>
      </c>
      <c r="H2380" s="147">
        <v>1666</v>
      </c>
      <c r="I2380" s="59" t="str">
        <f>IFERROR(VLOOKUP(D2380,ITEM!A:B,2,0)&amp;" X"&amp;F2380,"아이템값 없음")</f>
        <v>「투쟁」의 가르침 X2</v>
      </c>
      <c r="J2380" s="5" t="s">
        <v>796</v>
      </c>
      <c r="K2380" s="147" t="s">
        <v>745</v>
      </c>
    </row>
    <row r="2381" spans="1:11">
      <c r="A2381" s="147">
        <f>100000+B2381*ID규칙_보상_그룹_단위+C2381*ID규칙_요일_단위+COUNTIFS($B$4:B2381,B2381,$C$4:C2381,C2381)</f>
        <v>110772</v>
      </c>
      <c r="B2381" s="65">
        <v>107</v>
      </c>
      <c r="C2381" s="147">
        <v>7</v>
      </c>
      <c r="D2381" s="147">
        <v>114305</v>
      </c>
      <c r="E2381" s="147">
        <f>COUNTIF($B$4:B2381,B2381)</f>
        <v>9</v>
      </c>
      <c r="F2381" s="147">
        <v>2</v>
      </c>
      <c r="G2381" s="147">
        <v>424</v>
      </c>
      <c r="H2381" s="147">
        <v>1666</v>
      </c>
      <c r="I2381" s="59" t="str">
        <f>IFERROR(VLOOKUP(D2381,ITEM!A:B,2,0)&amp;" X"&amp;F2381,"아이템값 없음")</f>
        <v>「투쟁」의 인도 X2</v>
      </c>
      <c r="J2381" s="5" t="s">
        <v>796</v>
      </c>
      <c r="K2381" s="147" t="s">
        <v>745</v>
      </c>
    </row>
    <row r="2382" spans="1:11">
      <c r="A2382" s="147">
        <f>100000+B2382*ID규칙_보상_그룹_단위+C2382*ID규칙_요일_단위+COUNTIFS($B$4:B2382,B2382,$C$4:C2382,C2382)</f>
        <v>110801</v>
      </c>
      <c r="B2382" s="65">
        <v>108</v>
      </c>
      <c r="C2382" s="147">
        <v>0</v>
      </c>
      <c r="D2382" s="147">
        <v>103301</v>
      </c>
      <c r="E2382" s="147">
        <f>COUNTIF($B$4:B2382,B2382)</f>
        <v>1</v>
      </c>
      <c r="F2382" s="147">
        <v>100</v>
      </c>
      <c r="G2382" s="147">
        <v>425</v>
      </c>
      <c r="H2382" s="147">
        <v>10000</v>
      </c>
      <c r="I2382" s="59" t="str">
        <f>IFERROR(VLOOKUP(D2382,ITEM!A:B,2,0)&amp;" X"&amp;F2382,"아이템값 없음")</f>
        <v>모라 X100</v>
      </c>
      <c r="J2382" s="5" t="s">
        <v>797</v>
      </c>
      <c r="K2382" s="147" t="s">
        <v>745</v>
      </c>
    </row>
    <row r="2383" spans="1:11">
      <c r="A2383" s="147">
        <f>100000+B2383*ID규칙_보상_그룹_단위+C2383*ID규칙_요일_단위+COUNTIFS($B$4:B2383,B2383,$C$4:C2383,C2383)</f>
        <v>110802</v>
      </c>
      <c r="B2383" s="65">
        <v>108</v>
      </c>
      <c r="C2383" s="147">
        <v>0</v>
      </c>
      <c r="D2383" s="147">
        <v>102301</v>
      </c>
      <c r="E2383" s="147">
        <f>COUNTIF($B$4:B2383,B2383)</f>
        <v>2</v>
      </c>
      <c r="F2383" s="147">
        <v>2175</v>
      </c>
      <c r="G2383" s="147">
        <v>426</v>
      </c>
      <c r="H2383" s="147">
        <v>10000</v>
      </c>
      <c r="I2383" s="59" t="str">
        <f>IFERROR(VLOOKUP(D2383,ITEM!A:B,2,0)&amp;" X"&amp;F2383,"아이템값 없음")</f>
        <v>모험 경력 X2175</v>
      </c>
      <c r="J2383" s="5" t="s">
        <v>797</v>
      </c>
      <c r="K2383" s="147" t="s">
        <v>745</v>
      </c>
    </row>
    <row r="2384" spans="1:11">
      <c r="A2384" s="147">
        <f>100000+B2384*ID규칙_보상_그룹_단위+C2384*ID규칙_요일_단위+COUNTIFS($B$4:B2384,B2384,$C$4:C2384,C2384)</f>
        <v>110803</v>
      </c>
      <c r="B2384" s="65">
        <v>108</v>
      </c>
      <c r="C2384" s="147">
        <v>0</v>
      </c>
      <c r="D2384" s="147">
        <v>105301</v>
      </c>
      <c r="E2384" s="147">
        <f>COUNTIF($B$4:B2384,B2384)</f>
        <v>3</v>
      </c>
      <c r="F2384" s="147">
        <v>20</v>
      </c>
      <c r="G2384" s="147">
        <v>427</v>
      </c>
      <c r="H2384" s="147">
        <v>10000</v>
      </c>
      <c r="I2384" s="59" t="str">
        <f>IFERROR(VLOOKUP(D2384,ITEM!A:B,2,0)&amp;" X"&amp;F2384,"아이템값 없음")</f>
        <v>호감도 경험치 X20</v>
      </c>
      <c r="J2384" s="5" t="s">
        <v>797</v>
      </c>
      <c r="K2384" s="147" t="s">
        <v>745</v>
      </c>
    </row>
    <row r="2385" spans="1:11">
      <c r="A2385" s="147">
        <f>100000+B2385*ID규칙_보상_그룹_단위+C2385*ID규칙_요일_단위+COUNTIFS($B$4:B2385,B2385,$C$4:C2385,C2385)</f>
        <v>110821</v>
      </c>
      <c r="B2385" s="65">
        <v>108</v>
      </c>
      <c r="C2385" s="147">
        <v>2</v>
      </c>
      <c r="D2385" s="147">
        <v>114204</v>
      </c>
      <c r="E2385" s="147">
        <f>COUNTIF($B$4:B2385,B2385)</f>
        <v>4</v>
      </c>
      <c r="F2385" s="147">
        <v>3</v>
      </c>
      <c r="G2385" s="147">
        <v>428</v>
      </c>
      <c r="H2385" s="147">
        <v>1667</v>
      </c>
      <c r="I2385" s="59" t="str">
        <f>IFERROR(VLOOKUP(D2385,ITEM!A:B,2,0)&amp;" X"&amp;F2385,"아이템값 없음")</f>
        <v>「투쟁」의 가르침 X3</v>
      </c>
      <c r="J2385" s="5" t="s">
        <v>797</v>
      </c>
      <c r="K2385" s="147" t="s">
        <v>745</v>
      </c>
    </row>
    <row r="2386" spans="1:11">
      <c r="A2386" s="147">
        <f>100000+B2386*ID규칙_보상_그룹_단위+C2386*ID규칙_요일_단위+COUNTIFS($B$4:B2386,B2386,$C$4:C2386,C2386)</f>
        <v>110822</v>
      </c>
      <c r="B2386" s="65">
        <v>108</v>
      </c>
      <c r="C2386" s="147">
        <v>2</v>
      </c>
      <c r="D2386" s="147">
        <v>114305</v>
      </c>
      <c r="E2386" s="147">
        <f>COUNTIF($B$4:B2386,B2386)</f>
        <v>5</v>
      </c>
      <c r="F2386" s="147">
        <v>3</v>
      </c>
      <c r="G2386" s="147">
        <v>428</v>
      </c>
      <c r="H2386" s="147">
        <v>1667</v>
      </c>
      <c r="I2386" s="59" t="str">
        <f>IFERROR(VLOOKUP(D2386,ITEM!A:B,2,0)&amp;" X"&amp;F2386,"아이템값 없음")</f>
        <v>「투쟁」의 인도 X3</v>
      </c>
      <c r="J2386" s="5" t="s">
        <v>797</v>
      </c>
      <c r="K2386" s="147" t="s">
        <v>745</v>
      </c>
    </row>
    <row r="2387" spans="1:11">
      <c r="A2387" s="147">
        <f>100000+B2387*ID규칙_보상_그룹_단위+C2387*ID규칙_요일_단위+COUNTIFS($B$4:B2387,B2387,$C$4:C2387,C2387)</f>
        <v>110851</v>
      </c>
      <c r="B2387" s="65">
        <v>108</v>
      </c>
      <c r="C2387" s="147">
        <v>5</v>
      </c>
      <c r="D2387" s="147">
        <v>114204</v>
      </c>
      <c r="E2387" s="147">
        <f>COUNTIF($B$4:B2387,B2387)</f>
        <v>6</v>
      </c>
      <c r="F2387" s="147">
        <v>3</v>
      </c>
      <c r="G2387" s="147">
        <v>428</v>
      </c>
      <c r="H2387" s="147">
        <v>1667</v>
      </c>
      <c r="I2387" s="59" t="str">
        <f>IFERROR(VLOOKUP(D2387,ITEM!A:B,2,0)&amp;" X"&amp;F2387,"아이템값 없음")</f>
        <v>「투쟁」의 가르침 X3</v>
      </c>
      <c r="J2387" s="5" t="s">
        <v>797</v>
      </c>
      <c r="K2387" s="147" t="s">
        <v>745</v>
      </c>
    </row>
    <row r="2388" spans="1:11">
      <c r="A2388" s="147">
        <f>100000+B2388*ID규칙_보상_그룹_단위+C2388*ID규칙_요일_단위+COUNTIFS($B$4:B2388,B2388,$C$4:C2388,C2388)</f>
        <v>110852</v>
      </c>
      <c r="B2388" s="65">
        <v>108</v>
      </c>
      <c r="C2388" s="147">
        <v>5</v>
      </c>
      <c r="D2388" s="147">
        <v>114305</v>
      </c>
      <c r="E2388" s="147">
        <f>COUNTIF($B$4:B2388,B2388)</f>
        <v>7</v>
      </c>
      <c r="F2388" s="147">
        <v>3</v>
      </c>
      <c r="G2388" s="147">
        <v>428</v>
      </c>
      <c r="H2388" s="147">
        <v>1667</v>
      </c>
      <c r="I2388" s="59" t="str">
        <f>IFERROR(VLOOKUP(D2388,ITEM!A:B,2,0)&amp;" X"&amp;F2388,"아이템값 없음")</f>
        <v>「투쟁」의 인도 X3</v>
      </c>
      <c r="J2388" s="5" t="s">
        <v>797</v>
      </c>
      <c r="K2388" s="147" t="s">
        <v>745</v>
      </c>
    </row>
    <row r="2389" spans="1:11">
      <c r="A2389" s="147">
        <f>100000+B2389*ID규칙_보상_그룹_단위+C2389*ID규칙_요일_단위+COUNTIFS($B$4:B2389,B2389,$C$4:C2389,C2389)</f>
        <v>110871</v>
      </c>
      <c r="B2389" s="65">
        <v>108</v>
      </c>
      <c r="C2389" s="147">
        <v>7</v>
      </c>
      <c r="D2389" s="147">
        <v>114204</v>
      </c>
      <c r="E2389" s="147">
        <f>COUNTIF($B$4:B2389,B2389)</f>
        <v>8</v>
      </c>
      <c r="F2389" s="147">
        <v>3</v>
      </c>
      <c r="G2389" s="147">
        <v>428</v>
      </c>
      <c r="H2389" s="147">
        <v>1666</v>
      </c>
      <c r="I2389" s="59" t="str">
        <f>IFERROR(VLOOKUP(D2389,ITEM!A:B,2,0)&amp;" X"&amp;F2389,"아이템값 없음")</f>
        <v>「투쟁」의 가르침 X3</v>
      </c>
      <c r="J2389" s="5" t="s">
        <v>797</v>
      </c>
      <c r="K2389" s="147" t="s">
        <v>745</v>
      </c>
    </row>
    <row r="2390" spans="1:11">
      <c r="A2390" s="147">
        <f>100000+B2390*ID규칙_보상_그룹_단위+C2390*ID규칙_요일_단위+COUNTIFS($B$4:B2390,B2390,$C$4:C2390,C2390)</f>
        <v>110872</v>
      </c>
      <c r="B2390" s="65">
        <v>108</v>
      </c>
      <c r="C2390" s="147">
        <v>7</v>
      </c>
      <c r="D2390" s="147">
        <v>114305</v>
      </c>
      <c r="E2390" s="147">
        <f>COUNTIF($B$4:B2390,B2390)</f>
        <v>9</v>
      </c>
      <c r="F2390" s="147">
        <v>3</v>
      </c>
      <c r="G2390" s="147">
        <v>428</v>
      </c>
      <c r="H2390" s="147">
        <v>1666</v>
      </c>
      <c r="I2390" s="59" t="str">
        <f>IFERROR(VLOOKUP(D2390,ITEM!A:B,2,0)&amp;" X"&amp;F2390,"아이템값 없음")</f>
        <v>「투쟁」의 인도 X3</v>
      </c>
      <c r="J2390" s="5" t="s">
        <v>797</v>
      </c>
      <c r="K2390" s="147" t="s">
        <v>745</v>
      </c>
    </row>
    <row r="2391" spans="1:11">
      <c r="A2391" s="147">
        <f>100000+B2391*ID규칙_보상_그룹_단위+C2391*ID규칙_요일_단위+COUNTIFS($B$4:B2391,B2391,$C$4:C2391,C2391)</f>
        <v>110901</v>
      </c>
      <c r="B2391" s="65">
        <v>109</v>
      </c>
      <c r="C2391" s="147">
        <v>0</v>
      </c>
      <c r="D2391" s="147">
        <v>103301</v>
      </c>
      <c r="E2391" s="147">
        <f>COUNTIF($B$4:B2391,B2391)</f>
        <v>1</v>
      </c>
      <c r="F2391" s="147">
        <v>100</v>
      </c>
      <c r="G2391" s="147">
        <v>429</v>
      </c>
      <c r="H2391" s="147">
        <v>10000</v>
      </c>
      <c r="I2391" s="59" t="str">
        <f>IFERROR(VLOOKUP(D2391,ITEM!A:B,2,0)&amp;" X"&amp;F2391,"아이템값 없음")</f>
        <v>모라 X100</v>
      </c>
      <c r="J2391" s="5" t="s">
        <v>798</v>
      </c>
      <c r="K2391" s="147" t="s">
        <v>745</v>
      </c>
    </row>
    <row r="2392" spans="1:11">
      <c r="A2392" s="147">
        <f>100000+B2392*ID규칙_보상_그룹_단위+C2392*ID규칙_요일_단위+COUNTIFS($B$4:B2392,B2392,$C$4:C2392,C2392)</f>
        <v>110902</v>
      </c>
      <c r="B2392" s="65">
        <v>109</v>
      </c>
      <c r="C2392" s="147">
        <v>0</v>
      </c>
      <c r="D2392" s="147">
        <v>102301</v>
      </c>
      <c r="E2392" s="147">
        <f>COUNTIF($B$4:B2392,B2392)</f>
        <v>2</v>
      </c>
      <c r="F2392" s="147">
        <v>2375</v>
      </c>
      <c r="G2392" s="147">
        <v>430</v>
      </c>
      <c r="H2392" s="147">
        <v>10000</v>
      </c>
      <c r="I2392" s="59" t="str">
        <f>IFERROR(VLOOKUP(D2392,ITEM!A:B,2,0)&amp;" X"&amp;F2392,"아이템값 없음")</f>
        <v>모험 경력 X2375</v>
      </c>
      <c r="J2392" s="5" t="s">
        <v>798</v>
      </c>
      <c r="K2392" s="147" t="s">
        <v>745</v>
      </c>
    </row>
    <row r="2393" spans="1:11">
      <c r="A2393" s="147">
        <f>100000+B2393*ID규칙_보상_그룹_단위+C2393*ID규칙_요일_단위+COUNTIFS($B$4:B2393,B2393,$C$4:C2393,C2393)</f>
        <v>110903</v>
      </c>
      <c r="B2393" s="65">
        <v>109</v>
      </c>
      <c r="C2393" s="147">
        <v>0</v>
      </c>
      <c r="D2393" s="147">
        <v>105301</v>
      </c>
      <c r="E2393" s="147">
        <f>COUNTIF($B$4:B2393,B2393)</f>
        <v>3</v>
      </c>
      <c r="F2393" s="147">
        <v>20</v>
      </c>
      <c r="G2393" s="147">
        <v>431</v>
      </c>
      <c r="H2393" s="147">
        <v>10000</v>
      </c>
      <c r="I2393" s="59" t="str">
        <f>IFERROR(VLOOKUP(D2393,ITEM!A:B,2,0)&amp;" X"&amp;F2393,"아이템값 없음")</f>
        <v>호감도 경험치 X20</v>
      </c>
      <c r="J2393" s="5" t="s">
        <v>798</v>
      </c>
      <c r="K2393" s="147" t="s">
        <v>745</v>
      </c>
    </row>
    <row r="2394" spans="1:11">
      <c r="A2394" s="147">
        <f>100000+B2394*ID규칙_보상_그룹_단위+C2394*ID규칙_요일_단위+COUNTIFS($B$4:B2394,B2394,$C$4:C2394,C2394)</f>
        <v>110921</v>
      </c>
      <c r="B2394" s="65">
        <v>109</v>
      </c>
      <c r="C2394" s="147">
        <v>2</v>
      </c>
      <c r="D2394" s="147">
        <v>114204</v>
      </c>
      <c r="E2394" s="147">
        <f>COUNTIF($B$4:B2394,B2394)</f>
        <v>4</v>
      </c>
      <c r="F2394" s="147">
        <v>4</v>
      </c>
      <c r="G2394" s="147">
        <v>432</v>
      </c>
      <c r="H2394" s="147">
        <v>1112</v>
      </c>
      <c r="I2394" s="59" t="str">
        <f>IFERROR(VLOOKUP(D2394,ITEM!A:B,2,0)&amp;" X"&amp;F2394,"아이템값 없음")</f>
        <v>「투쟁」의 가르침 X4</v>
      </c>
      <c r="J2394" s="5" t="s">
        <v>798</v>
      </c>
      <c r="K2394" s="147" t="s">
        <v>745</v>
      </c>
    </row>
    <row r="2395" spans="1:11">
      <c r="A2395" s="147">
        <f>100000+B2395*ID규칙_보상_그룹_단위+C2395*ID규칙_요일_단위+COUNTIFS($B$4:B2395,B2395,$C$4:C2395,C2395)</f>
        <v>110922</v>
      </c>
      <c r="B2395" s="65">
        <v>109</v>
      </c>
      <c r="C2395" s="147">
        <v>2</v>
      </c>
      <c r="D2395" s="147">
        <v>114305</v>
      </c>
      <c r="E2395" s="147">
        <f>COUNTIF($B$4:B2395,B2395)</f>
        <v>5</v>
      </c>
      <c r="F2395" s="147">
        <v>4</v>
      </c>
      <c r="G2395" s="147">
        <v>432</v>
      </c>
      <c r="H2395" s="147">
        <v>1111</v>
      </c>
      <c r="I2395" s="59" t="str">
        <f>IFERROR(VLOOKUP(D2395,ITEM!A:B,2,0)&amp;" X"&amp;F2395,"아이템값 없음")</f>
        <v>「투쟁」의 인도 X4</v>
      </c>
      <c r="J2395" s="5" t="s">
        <v>798</v>
      </c>
      <c r="K2395" s="147" t="s">
        <v>745</v>
      </c>
    </row>
    <row r="2396" spans="1:11">
      <c r="A2396" s="147">
        <f>100000+B2396*ID규칙_보상_그룹_단위+C2396*ID규칙_요일_단위+COUNTIFS($B$4:B2396,B2396,$C$4:C2396,C2396)</f>
        <v>110923</v>
      </c>
      <c r="B2396" s="65">
        <v>109</v>
      </c>
      <c r="C2396" s="147">
        <v>2</v>
      </c>
      <c r="D2396" s="147">
        <v>114406</v>
      </c>
      <c r="E2396" s="147">
        <f>COUNTIF($B$4:B2396,B2396)</f>
        <v>6</v>
      </c>
      <c r="F2396" s="147">
        <v>4</v>
      </c>
      <c r="G2396" s="147">
        <v>432</v>
      </c>
      <c r="H2396" s="147">
        <v>1111</v>
      </c>
      <c r="I2396" s="59" t="str">
        <f>IFERROR(VLOOKUP(D2396,ITEM!A:B,2,0)&amp;" X"&amp;F2396,"아이템값 없음")</f>
        <v>「투쟁」의 철학 X4</v>
      </c>
      <c r="J2396" s="5" t="s">
        <v>798</v>
      </c>
      <c r="K2396" s="147" t="s">
        <v>745</v>
      </c>
    </row>
    <row r="2397" spans="1:11">
      <c r="A2397" s="147">
        <f>100000+B2397*ID규칙_보상_그룹_단위+C2397*ID규칙_요일_단위+COUNTIFS($B$4:B2397,B2397,$C$4:C2397,C2397)</f>
        <v>110951</v>
      </c>
      <c r="B2397" s="65">
        <v>109</v>
      </c>
      <c r="C2397" s="147">
        <v>5</v>
      </c>
      <c r="D2397" s="147">
        <v>114204</v>
      </c>
      <c r="E2397" s="147">
        <f>COUNTIF($B$4:B2397,B2397)</f>
        <v>7</v>
      </c>
      <c r="F2397" s="147">
        <v>4</v>
      </c>
      <c r="G2397" s="147">
        <v>432</v>
      </c>
      <c r="H2397" s="147">
        <v>1111</v>
      </c>
      <c r="I2397" s="59" t="str">
        <f>IFERROR(VLOOKUP(D2397,ITEM!A:B,2,0)&amp;" X"&amp;F2397,"아이템값 없음")</f>
        <v>「투쟁」의 가르침 X4</v>
      </c>
      <c r="J2397" s="5" t="s">
        <v>798</v>
      </c>
      <c r="K2397" s="147" t="s">
        <v>745</v>
      </c>
    </row>
    <row r="2398" spans="1:11">
      <c r="A2398" s="147">
        <f>100000+B2398*ID규칙_보상_그룹_단위+C2398*ID규칙_요일_단위+COUNTIFS($B$4:B2398,B2398,$C$4:C2398,C2398)</f>
        <v>110952</v>
      </c>
      <c r="B2398" s="65">
        <v>109</v>
      </c>
      <c r="C2398" s="147">
        <v>5</v>
      </c>
      <c r="D2398" s="147">
        <v>114305</v>
      </c>
      <c r="E2398" s="147">
        <f>COUNTIF($B$4:B2398,B2398)</f>
        <v>8</v>
      </c>
      <c r="F2398" s="147">
        <v>4</v>
      </c>
      <c r="G2398" s="147">
        <v>432</v>
      </c>
      <c r="H2398" s="147">
        <v>1111</v>
      </c>
      <c r="I2398" s="59" t="str">
        <f>IFERROR(VLOOKUP(D2398,ITEM!A:B,2,0)&amp;" X"&amp;F2398,"아이템값 없음")</f>
        <v>「투쟁」의 인도 X4</v>
      </c>
      <c r="J2398" s="5" t="s">
        <v>798</v>
      </c>
      <c r="K2398" s="147" t="s">
        <v>745</v>
      </c>
    </row>
    <row r="2399" spans="1:11">
      <c r="A2399" s="147">
        <f>100000+B2399*ID규칙_보상_그룹_단위+C2399*ID규칙_요일_단위+COUNTIFS($B$4:B2399,B2399,$C$4:C2399,C2399)</f>
        <v>110953</v>
      </c>
      <c r="B2399" s="65">
        <v>109</v>
      </c>
      <c r="C2399" s="147">
        <v>5</v>
      </c>
      <c r="D2399" s="147">
        <v>114406</v>
      </c>
      <c r="E2399" s="147">
        <f>COUNTIF($B$4:B2399,B2399)</f>
        <v>9</v>
      </c>
      <c r="F2399" s="147">
        <v>4</v>
      </c>
      <c r="G2399" s="147">
        <v>432</v>
      </c>
      <c r="H2399" s="147">
        <v>1111</v>
      </c>
      <c r="I2399" s="59" t="str">
        <f>IFERROR(VLOOKUP(D2399,ITEM!A:B,2,0)&amp;" X"&amp;F2399,"아이템값 없음")</f>
        <v>「투쟁」의 철학 X4</v>
      </c>
      <c r="J2399" s="5" t="s">
        <v>798</v>
      </c>
      <c r="K2399" s="147" t="s">
        <v>745</v>
      </c>
    </row>
    <row r="2400" spans="1:11">
      <c r="A2400" s="147">
        <f>100000+B2400*ID규칙_보상_그룹_단위+C2400*ID규칙_요일_단위+COUNTIFS($B$4:B2400,B2400,$C$4:C2400,C2400)</f>
        <v>110971</v>
      </c>
      <c r="B2400" s="65">
        <v>109</v>
      </c>
      <c r="C2400" s="147">
        <v>7</v>
      </c>
      <c r="D2400" s="147">
        <v>114204</v>
      </c>
      <c r="E2400" s="147">
        <f>COUNTIF($B$4:B2400,B2400)</f>
        <v>10</v>
      </c>
      <c r="F2400" s="147">
        <v>4</v>
      </c>
      <c r="G2400" s="147">
        <v>432</v>
      </c>
      <c r="H2400" s="147">
        <v>1111</v>
      </c>
      <c r="I2400" s="59" t="str">
        <f>IFERROR(VLOOKUP(D2400,ITEM!A:B,2,0)&amp;" X"&amp;F2400,"아이템값 없음")</f>
        <v>「투쟁」의 가르침 X4</v>
      </c>
      <c r="J2400" s="5" t="s">
        <v>798</v>
      </c>
      <c r="K2400" s="147" t="s">
        <v>745</v>
      </c>
    </row>
    <row r="2401" spans="1:11">
      <c r="A2401" s="147">
        <f>100000+B2401*ID규칙_보상_그룹_단위+C2401*ID규칙_요일_단위+COUNTIFS($B$4:B2401,B2401,$C$4:C2401,C2401)</f>
        <v>110972</v>
      </c>
      <c r="B2401" s="65">
        <v>109</v>
      </c>
      <c r="C2401" s="147">
        <v>7</v>
      </c>
      <c r="D2401" s="147">
        <v>114305</v>
      </c>
      <c r="E2401" s="147">
        <f>COUNTIF($B$4:B2401,B2401)</f>
        <v>11</v>
      </c>
      <c r="F2401" s="147">
        <v>4</v>
      </c>
      <c r="G2401" s="147">
        <v>432</v>
      </c>
      <c r="H2401" s="147">
        <v>1111</v>
      </c>
      <c r="I2401" s="59" t="str">
        <f>IFERROR(VLOOKUP(D2401,ITEM!A:B,2,0)&amp;" X"&amp;F2401,"아이템값 없음")</f>
        <v>「투쟁」의 인도 X4</v>
      </c>
      <c r="J2401" s="5" t="s">
        <v>798</v>
      </c>
      <c r="K2401" s="147" t="s">
        <v>745</v>
      </c>
    </row>
    <row r="2402" spans="1:11">
      <c r="A2402" s="147">
        <f>100000+B2402*ID규칙_보상_그룹_단위+C2402*ID규칙_요일_단위+COUNTIFS($B$4:B2402,B2402,$C$4:C2402,C2402)</f>
        <v>110973</v>
      </c>
      <c r="B2402" s="65">
        <v>109</v>
      </c>
      <c r="C2402" s="147">
        <v>7</v>
      </c>
      <c r="D2402" s="147">
        <v>114406</v>
      </c>
      <c r="E2402" s="147">
        <f>COUNTIF($B$4:B2402,B2402)</f>
        <v>12</v>
      </c>
      <c r="F2402" s="147">
        <v>4</v>
      </c>
      <c r="G2402" s="147">
        <v>432</v>
      </c>
      <c r="H2402" s="147">
        <v>1111</v>
      </c>
      <c r="I2402" s="59" t="str">
        <f>IFERROR(VLOOKUP(D2402,ITEM!A:B,2,0)&amp;" X"&amp;F2402,"아이템값 없음")</f>
        <v>「투쟁」의 철학 X4</v>
      </c>
      <c r="J2402" s="5" t="s">
        <v>798</v>
      </c>
      <c r="K2402" s="147" t="s">
        <v>745</v>
      </c>
    </row>
    <row r="2403" spans="1:11">
      <c r="A2403" s="147">
        <f>100000+B2403*ID규칙_보상_그룹_단위+C2403*ID규칙_요일_단위+COUNTIFS($B$4:B2403,B2403,$C$4:C2403,C2403)</f>
        <v>111001</v>
      </c>
      <c r="B2403" s="65">
        <v>110</v>
      </c>
      <c r="C2403" s="147">
        <v>0</v>
      </c>
      <c r="D2403" s="147">
        <v>103301</v>
      </c>
      <c r="E2403" s="147">
        <f>COUNTIF($B$4:B2403,B2403)</f>
        <v>1</v>
      </c>
      <c r="F2403" s="147">
        <v>100</v>
      </c>
      <c r="G2403" s="147">
        <v>433</v>
      </c>
      <c r="H2403" s="147">
        <v>10000</v>
      </c>
      <c r="I2403" s="59" t="str">
        <f>IFERROR(VLOOKUP(D2403,ITEM!A:B,2,0)&amp;" X"&amp;F2403,"아이템값 없음")</f>
        <v>모라 X100</v>
      </c>
      <c r="J2403" s="5" t="s">
        <v>799</v>
      </c>
      <c r="K2403" s="147" t="s">
        <v>745</v>
      </c>
    </row>
    <row r="2404" spans="1:11">
      <c r="A2404" s="147">
        <f>100000+B2404*ID규칙_보상_그룹_단위+C2404*ID규칙_요일_단위+COUNTIFS($B$4:B2404,B2404,$C$4:C2404,C2404)</f>
        <v>111002</v>
      </c>
      <c r="B2404" s="65">
        <v>110</v>
      </c>
      <c r="C2404" s="147">
        <v>0</v>
      </c>
      <c r="D2404" s="147">
        <v>102301</v>
      </c>
      <c r="E2404" s="147">
        <f>COUNTIF($B$4:B2404,B2404)</f>
        <v>2</v>
      </c>
      <c r="F2404" s="147">
        <v>1575</v>
      </c>
      <c r="G2404" s="147">
        <v>434</v>
      </c>
      <c r="H2404" s="147">
        <v>10000</v>
      </c>
      <c r="I2404" s="59" t="str">
        <f>IFERROR(VLOOKUP(D2404,ITEM!A:B,2,0)&amp;" X"&amp;F2404,"아이템값 없음")</f>
        <v>모험 경력 X1575</v>
      </c>
      <c r="J2404" s="5" t="s">
        <v>799</v>
      </c>
      <c r="K2404" s="147" t="s">
        <v>745</v>
      </c>
    </row>
    <row r="2405" spans="1:11">
      <c r="A2405" s="147">
        <f>100000+B2405*ID규칙_보상_그룹_단위+C2405*ID규칙_요일_단위+COUNTIFS($B$4:B2405,B2405,$C$4:C2405,C2405)</f>
        <v>111003</v>
      </c>
      <c r="B2405" s="65">
        <v>110</v>
      </c>
      <c r="C2405" s="147">
        <v>0</v>
      </c>
      <c r="D2405" s="147">
        <v>105301</v>
      </c>
      <c r="E2405" s="147">
        <f>COUNTIF($B$4:B2405,B2405)</f>
        <v>3</v>
      </c>
      <c r="F2405" s="147">
        <v>15</v>
      </c>
      <c r="G2405" s="147">
        <v>435</v>
      </c>
      <c r="H2405" s="147">
        <v>10000</v>
      </c>
      <c r="I2405" s="59" t="str">
        <f>IFERROR(VLOOKUP(D2405,ITEM!A:B,2,0)&amp;" X"&amp;F2405,"아이템값 없음")</f>
        <v>호감도 경험치 X15</v>
      </c>
      <c r="J2405" s="5" t="s">
        <v>799</v>
      </c>
      <c r="K2405" s="147" t="s">
        <v>745</v>
      </c>
    </row>
    <row r="2406" spans="1:11">
      <c r="A2406" s="147">
        <f>100000+B2406*ID규칙_보상_그룹_단위+C2406*ID규칙_요일_단위+COUNTIFS($B$4:B2406,B2406,$C$4:C2406,C2406)</f>
        <v>111031</v>
      </c>
      <c r="B2406" s="65">
        <v>110</v>
      </c>
      <c r="C2406" s="147">
        <v>3</v>
      </c>
      <c r="D2406" s="147">
        <v>114207</v>
      </c>
      <c r="E2406" s="147">
        <f>COUNTIF($B$4:B2406,B2406)</f>
        <v>4</v>
      </c>
      <c r="F2406" s="147">
        <v>1</v>
      </c>
      <c r="G2406" s="147">
        <v>436</v>
      </c>
      <c r="H2406" s="147">
        <v>3334</v>
      </c>
      <c r="I2406" s="59" t="str">
        <f>IFERROR(VLOOKUP(D2406,ITEM!A:B,2,0)&amp;" X"&amp;F2406,"아이템값 없음")</f>
        <v>「시문」의 가르침 X1</v>
      </c>
      <c r="J2406" s="5" t="s">
        <v>799</v>
      </c>
      <c r="K2406" s="147" t="s">
        <v>745</v>
      </c>
    </row>
    <row r="2407" spans="1:11">
      <c r="A2407" s="147">
        <f>100000+B2407*ID규칙_보상_그룹_단위+C2407*ID규칙_요일_단위+COUNTIFS($B$4:B2407,B2407,$C$4:C2407,C2407)</f>
        <v>111061</v>
      </c>
      <c r="B2407" s="65">
        <v>110</v>
      </c>
      <c r="C2407" s="147">
        <v>6</v>
      </c>
      <c r="D2407" s="147">
        <v>114207</v>
      </c>
      <c r="E2407" s="147">
        <f>COUNTIF($B$4:B2407,B2407)</f>
        <v>5</v>
      </c>
      <c r="F2407" s="147">
        <v>1</v>
      </c>
      <c r="G2407" s="147">
        <v>436</v>
      </c>
      <c r="H2407" s="147">
        <v>3333</v>
      </c>
      <c r="I2407" s="59" t="str">
        <f>IFERROR(VLOOKUP(D2407,ITEM!A:B,2,0)&amp;" X"&amp;F2407,"아이템값 없음")</f>
        <v>「시문」의 가르침 X1</v>
      </c>
      <c r="J2407" s="5" t="s">
        <v>799</v>
      </c>
      <c r="K2407" s="147" t="s">
        <v>745</v>
      </c>
    </row>
    <row r="2408" spans="1:11">
      <c r="A2408" s="147">
        <f>100000+B2408*ID규칙_보상_그룹_단위+C2408*ID규칙_요일_단위+COUNTIFS($B$4:B2408,B2408,$C$4:C2408,C2408)</f>
        <v>111071</v>
      </c>
      <c r="B2408" s="65">
        <v>110</v>
      </c>
      <c r="C2408" s="147">
        <v>7</v>
      </c>
      <c r="D2408" s="147">
        <v>114207</v>
      </c>
      <c r="E2408" s="147">
        <f>COUNTIF($B$4:B2408,B2408)</f>
        <v>6</v>
      </c>
      <c r="F2408" s="147">
        <v>1</v>
      </c>
      <c r="G2408" s="147">
        <v>436</v>
      </c>
      <c r="H2408" s="147">
        <v>3333</v>
      </c>
      <c r="I2408" s="59" t="str">
        <f>IFERROR(VLOOKUP(D2408,ITEM!A:B,2,0)&amp;" X"&amp;F2408,"아이템값 없음")</f>
        <v>「시문」의 가르침 X1</v>
      </c>
      <c r="J2408" s="5" t="s">
        <v>799</v>
      </c>
      <c r="K2408" s="147" t="s">
        <v>745</v>
      </c>
    </row>
    <row r="2409" spans="1:11">
      <c r="A2409" s="147">
        <f>100000+B2409*ID규칙_보상_그룹_단위+C2409*ID규칙_요일_단위+COUNTIFS($B$4:B2409,B2409,$C$4:C2409,C2409)</f>
        <v>111101</v>
      </c>
      <c r="B2409" s="65">
        <v>111</v>
      </c>
      <c r="C2409" s="147">
        <v>0</v>
      </c>
      <c r="D2409" s="147">
        <v>103301</v>
      </c>
      <c r="E2409" s="147">
        <f>COUNTIF($B$4:B2409,B2409)</f>
        <v>1</v>
      </c>
      <c r="F2409" s="147">
        <v>100</v>
      </c>
      <c r="G2409" s="147">
        <v>437</v>
      </c>
      <c r="H2409" s="147">
        <v>10000</v>
      </c>
      <c r="I2409" s="59" t="str">
        <f>IFERROR(VLOOKUP(D2409,ITEM!A:B,2,0)&amp;" X"&amp;F2409,"아이템값 없음")</f>
        <v>모라 X100</v>
      </c>
      <c r="J2409" s="5" t="s">
        <v>800</v>
      </c>
      <c r="K2409" s="147" t="s">
        <v>745</v>
      </c>
    </row>
    <row r="2410" spans="1:11">
      <c r="A2410" s="147">
        <f>100000+B2410*ID규칙_보상_그룹_단위+C2410*ID규칙_요일_단위+COUNTIFS($B$4:B2410,B2410,$C$4:C2410,C2410)</f>
        <v>111102</v>
      </c>
      <c r="B2410" s="65">
        <v>111</v>
      </c>
      <c r="C2410" s="147">
        <v>0</v>
      </c>
      <c r="D2410" s="147">
        <v>102301</v>
      </c>
      <c r="E2410" s="147">
        <f>COUNTIF($B$4:B2410,B2410)</f>
        <v>2</v>
      </c>
      <c r="F2410" s="147">
        <v>1875</v>
      </c>
      <c r="G2410" s="147">
        <v>438</v>
      </c>
      <c r="H2410" s="147">
        <v>10000</v>
      </c>
      <c r="I2410" s="59" t="str">
        <f>IFERROR(VLOOKUP(D2410,ITEM!A:B,2,0)&amp;" X"&amp;F2410,"아이템값 없음")</f>
        <v>모험 경력 X1875</v>
      </c>
      <c r="J2410" s="5" t="s">
        <v>800</v>
      </c>
      <c r="K2410" s="147" t="s">
        <v>745</v>
      </c>
    </row>
    <row r="2411" spans="1:11">
      <c r="A2411" s="147">
        <f>100000+B2411*ID규칙_보상_그룹_단위+C2411*ID규칙_요일_단위+COUNTIFS($B$4:B2411,B2411,$C$4:C2411,C2411)</f>
        <v>111103</v>
      </c>
      <c r="B2411" s="65">
        <v>111</v>
      </c>
      <c r="C2411" s="147">
        <v>0</v>
      </c>
      <c r="D2411" s="147">
        <v>105301</v>
      </c>
      <c r="E2411" s="147">
        <f>COUNTIF($B$4:B2411,B2411)</f>
        <v>3</v>
      </c>
      <c r="F2411" s="147">
        <v>15</v>
      </c>
      <c r="G2411" s="147">
        <v>439</v>
      </c>
      <c r="H2411" s="147">
        <v>10000</v>
      </c>
      <c r="I2411" s="59" t="str">
        <f>IFERROR(VLOOKUP(D2411,ITEM!A:B,2,0)&amp;" X"&amp;F2411,"아이템값 없음")</f>
        <v>호감도 경험치 X15</v>
      </c>
      <c r="J2411" s="5" t="s">
        <v>800</v>
      </c>
      <c r="K2411" s="147" t="s">
        <v>745</v>
      </c>
    </row>
    <row r="2412" spans="1:11">
      <c r="A2412" s="147">
        <f>100000+B2412*ID규칙_보상_그룹_단위+C2412*ID규칙_요일_단위+COUNTIFS($B$4:B2412,B2412,$C$4:C2412,C2412)</f>
        <v>111131</v>
      </c>
      <c r="B2412" s="65">
        <v>111</v>
      </c>
      <c r="C2412" s="147">
        <v>3</v>
      </c>
      <c r="D2412" s="147">
        <v>114207</v>
      </c>
      <c r="E2412" s="147">
        <f>COUNTIF($B$4:B2412,B2412)</f>
        <v>4</v>
      </c>
      <c r="F2412" s="147">
        <v>2</v>
      </c>
      <c r="G2412" s="147">
        <v>440</v>
      </c>
      <c r="H2412" s="147">
        <v>1667</v>
      </c>
      <c r="I2412" s="59" t="str">
        <f>IFERROR(VLOOKUP(D2412,ITEM!A:B,2,0)&amp;" X"&amp;F2412,"아이템값 없음")</f>
        <v>「시문」의 가르침 X2</v>
      </c>
      <c r="J2412" s="5" t="s">
        <v>800</v>
      </c>
      <c r="K2412" s="147" t="s">
        <v>745</v>
      </c>
    </row>
    <row r="2413" spans="1:11">
      <c r="A2413" s="147">
        <f>100000+B2413*ID규칙_보상_그룹_단위+C2413*ID규칙_요일_단위+COUNTIFS($B$4:B2413,B2413,$C$4:C2413,C2413)</f>
        <v>111132</v>
      </c>
      <c r="B2413" s="65">
        <v>111</v>
      </c>
      <c r="C2413" s="147">
        <v>3</v>
      </c>
      <c r="D2413" s="147">
        <v>114308</v>
      </c>
      <c r="E2413" s="147">
        <f>COUNTIF($B$4:B2413,B2413)</f>
        <v>5</v>
      </c>
      <c r="F2413" s="147">
        <v>2</v>
      </c>
      <c r="G2413" s="147">
        <v>440</v>
      </c>
      <c r="H2413" s="147">
        <v>1667</v>
      </c>
      <c r="I2413" s="59" t="str">
        <f>IFERROR(VLOOKUP(D2413,ITEM!A:B,2,0)&amp;" X"&amp;F2413,"아이템값 없음")</f>
        <v>「시문」의 인도 X2</v>
      </c>
      <c r="J2413" s="5" t="s">
        <v>800</v>
      </c>
      <c r="K2413" s="147" t="s">
        <v>745</v>
      </c>
    </row>
    <row r="2414" spans="1:11">
      <c r="A2414" s="147">
        <f>100000+B2414*ID규칙_보상_그룹_단위+C2414*ID규칙_요일_단위+COUNTIFS($B$4:B2414,B2414,$C$4:C2414,C2414)</f>
        <v>111161</v>
      </c>
      <c r="B2414" s="65">
        <v>111</v>
      </c>
      <c r="C2414" s="147">
        <v>6</v>
      </c>
      <c r="D2414" s="147">
        <v>114207</v>
      </c>
      <c r="E2414" s="147">
        <f>COUNTIF($B$4:B2414,B2414)</f>
        <v>6</v>
      </c>
      <c r="F2414" s="147">
        <v>2</v>
      </c>
      <c r="G2414" s="147">
        <v>440</v>
      </c>
      <c r="H2414" s="147">
        <v>1667</v>
      </c>
      <c r="I2414" s="59" t="str">
        <f>IFERROR(VLOOKUP(D2414,ITEM!A:B,2,0)&amp;" X"&amp;F2414,"아이템값 없음")</f>
        <v>「시문」의 가르침 X2</v>
      </c>
      <c r="J2414" s="5" t="s">
        <v>800</v>
      </c>
      <c r="K2414" s="147" t="s">
        <v>745</v>
      </c>
    </row>
    <row r="2415" spans="1:11">
      <c r="A2415" s="147">
        <f>100000+B2415*ID규칙_보상_그룹_단위+C2415*ID규칙_요일_단위+COUNTIFS($B$4:B2415,B2415,$C$4:C2415,C2415)</f>
        <v>111162</v>
      </c>
      <c r="B2415" s="65">
        <v>111</v>
      </c>
      <c r="C2415" s="147">
        <v>6</v>
      </c>
      <c r="D2415" s="147">
        <v>114308</v>
      </c>
      <c r="E2415" s="147">
        <f>COUNTIF($B$4:B2415,B2415)</f>
        <v>7</v>
      </c>
      <c r="F2415" s="147">
        <v>2</v>
      </c>
      <c r="G2415" s="147">
        <v>440</v>
      </c>
      <c r="H2415" s="147">
        <v>1667</v>
      </c>
      <c r="I2415" s="59" t="str">
        <f>IFERROR(VLOOKUP(D2415,ITEM!A:B,2,0)&amp;" X"&amp;F2415,"아이템값 없음")</f>
        <v>「시문」의 인도 X2</v>
      </c>
      <c r="J2415" s="5" t="s">
        <v>800</v>
      </c>
      <c r="K2415" s="147" t="s">
        <v>745</v>
      </c>
    </row>
    <row r="2416" spans="1:11">
      <c r="A2416" s="147">
        <f>100000+B2416*ID규칙_보상_그룹_단위+C2416*ID규칙_요일_단위+COUNTIFS($B$4:B2416,B2416,$C$4:C2416,C2416)</f>
        <v>111171</v>
      </c>
      <c r="B2416" s="65">
        <v>111</v>
      </c>
      <c r="C2416" s="147">
        <v>7</v>
      </c>
      <c r="D2416" s="147">
        <v>114207</v>
      </c>
      <c r="E2416" s="147">
        <f>COUNTIF($B$4:B2416,B2416)</f>
        <v>8</v>
      </c>
      <c r="F2416" s="147">
        <v>2</v>
      </c>
      <c r="G2416" s="147">
        <v>440</v>
      </c>
      <c r="H2416" s="147">
        <v>1666</v>
      </c>
      <c r="I2416" s="59" t="str">
        <f>IFERROR(VLOOKUP(D2416,ITEM!A:B,2,0)&amp;" X"&amp;F2416,"아이템값 없음")</f>
        <v>「시문」의 가르침 X2</v>
      </c>
      <c r="J2416" s="5" t="s">
        <v>800</v>
      </c>
      <c r="K2416" s="147" t="s">
        <v>745</v>
      </c>
    </row>
    <row r="2417" spans="1:11">
      <c r="A2417" s="147">
        <f>100000+B2417*ID규칙_보상_그룹_단위+C2417*ID규칙_요일_단위+COUNTIFS($B$4:B2417,B2417,$C$4:C2417,C2417)</f>
        <v>111172</v>
      </c>
      <c r="B2417" s="65">
        <v>111</v>
      </c>
      <c r="C2417" s="147">
        <v>7</v>
      </c>
      <c r="D2417" s="147">
        <v>114308</v>
      </c>
      <c r="E2417" s="147">
        <f>COUNTIF($B$4:B2417,B2417)</f>
        <v>9</v>
      </c>
      <c r="F2417" s="147">
        <v>2</v>
      </c>
      <c r="G2417" s="147">
        <v>440</v>
      </c>
      <c r="H2417" s="147">
        <v>1666</v>
      </c>
      <c r="I2417" s="59" t="str">
        <f>IFERROR(VLOOKUP(D2417,ITEM!A:B,2,0)&amp;" X"&amp;F2417,"아이템값 없음")</f>
        <v>「시문」의 인도 X2</v>
      </c>
      <c r="J2417" s="5" t="s">
        <v>800</v>
      </c>
      <c r="K2417" s="147" t="s">
        <v>745</v>
      </c>
    </row>
    <row r="2418" spans="1:11">
      <c r="A2418" s="147">
        <f>100000+B2418*ID규칙_보상_그룹_단위+C2418*ID규칙_요일_단위+COUNTIFS($B$4:B2418,B2418,$C$4:C2418,C2418)</f>
        <v>111201</v>
      </c>
      <c r="B2418" s="65">
        <v>112</v>
      </c>
      <c r="C2418" s="147">
        <v>0</v>
      </c>
      <c r="D2418" s="147">
        <v>103301</v>
      </c>
      <c r="E2418" s="147">
        <f>COUNTIF($B$4:B2418,B2418)</f>
        <v>1</v>
      </c>
      <c r="F2418" s="147">
        <v>100</v>
      </c>
      <c r="G2418" s="147">
        <v>441</v>
      </c>
      <c r="H2418" s="147">
        <v>10000</v>
      </c>
      <c r="I2418" s="59" t="str">
        <f>IFERROR(VLOOKUP(D2418,ITEM!A:B,2,0)&amp;" X"&amp;F2418,"아이템값 없음")</f>
        <v>모라 X100</v>
      </c>
      <c r="J2418" s="5" t="s">
        <v>801</v>
      </c>
      <c r="K2418" s="147" t="s">
        <v>745</v>
      </c>
    </row>
    <row r="2419" spans="1:11">
      <c r="A2419" s="147">
        <f>100000+B2419*ID규칙_보상_그룹_단위+C2419*ID규칙_요일_단위+COUNTIFS($B$4:B2419,B2419,$C$4:C2419,C2419)</f>
        <v>111202</v>
      </c>
      <c r="B2419" s="65">
        <v>112</v>
      </c>
      <c r="C2419" s="147">
        <v>0</v>
      </c>
      <c r="D2419" s="147">
        <v>102301</v>
      </c>
      <c r="E2419" s="147">
        <f>COUNTIF($B$4:B2419,B2419)</f>
        <v>2</v>
      </c>
      <c r="F2419" s="147">
        <v>2175</v>
      </c>
      <c r="G2419" s="147">
        <v>442</v>
      </c>
      <c r="H2419" s="147">
        <v>10000</v>
      </c>
      <c r="I2419" s="59" t="str">
        <f>IFERROR(VLOOKUP(D2419,ITEM!A:B,2,0)&amp;" X"&amp;F2419,"아이템값 없음")</f>
        <v>모험 경력 X2175</v>
      </c>
      <c r="J2419" s="5" t="s">
        <v>801</v>
      </c>
      <c r="K2419" s="147" t="s">
        <v>745</v>
      </c>
    </row>
    <row r="2420" spans="1:11">
      <c r="A2420" s="147">
        <f>100000+B2420*ID규칙_보상_그룹_단위+C2420*ID규칙_요일_단위+COUNTIFS($B$4:B2420,B2420,$C$4:C2420,C2420)</f>
        <v>111203</v>
      </c>
      <c r="B2420" s="65">
        <v>112</v>
      </c>
      <c r="C2420" s="147">
        <v>0</v>
      </c>
      <c r="D2420" s="147">
        <v>105301</v>
      </c>
      <c r="E2420" s="147">
        <f>COUNTIF($B$4:B2420,B2420)</f>
        <v>3</v>
      </c>
      <c r="F2420" s="147">
        <v>20</v>
      </c>
      <c r="G2420" s="147">
        <v>443</v>
      </c>
      <c r="H2420" s="147">
        <v>10000</v>
      </c>
      <c r="I2420" s="59" t="str">
        <f>IFERROR(VLOOKUP(D2420,ITEM!A:B,2,0)&amp;" X"&amp;F2420,"아이템값 없음")</f>
        <v>호감도 경험치 X20</v>
      </c>
      <c r="J2420" s="5" t="s">
        <v>801</v>
      </c>
      <c r="K2420" s="147" t="s">
        <v>745</v>
      </c>
    </row>
    <row r="2421" spans="1:11">
      <c r="A2421" s="147">
        <f>100000+B2421*ID규칙_보상_그룹_단위+C2421*ID규칙_요일_단위+COUNTIFS($B$4:B2421,B2421,$C$4:C2421,C2421)</f>
        <v>111231</v>
      </c>
      <c r="B2421" s="65">
        <v>112</v>
      </c>
      <c r="C2421" s="147">
        <v>3</v>
      </c>
      <c r="D2421" s="147">
        <v>114207</v>
      </c>
      <c r="E2421" s="147">
        <f>COUNTIF($B$4:B2421,B2421)</f>
        <v>4</v>
      </c>
      <c r="F2421" s="147">
        <v>3</v>
      </c>
      <c r="G2421" s="147">
        <v>444</v>
      </c>
      <c r="H2421" s="147">
        <v>1667</v>
      </c>
      <c r="I2421" s="59" t="str">
        <f>IFERROR(VLOOKUP(D2421,ITEM!A:B,2,0)&amp;" X"&amp;F2421,"아이템값 없음")</f>
        <v>「시문」의 가르침 X3</v>
      </c>
      <c r="J2421" s="5" t="s">
        <v>801</v>
      </c>
      <c r="K2421" s="147" t="s">
        <v>745</v>
      </c>
    </row>
    <row r="2422" spans="1:11">
      <c r="A2422" s="147">
        <f>100000+B2422*ID규칙_보상_그룹_단위+C2422*ID규칙_요일_단위+COUNTIFS($B$4:B2422,B2422,$C$4:C2422,C2422)</f>
        <v>111232</v>
      </c>
      <c r="B2422" s="65">
        <v>112</v>
      </c>
      <c r="C2422" s="147">
        <v>3</v>
      </c>
      <c r="D2422" s="147">
        <v>114308</v>
      </c>
      <c r="E2422" s="147">
        <f>COUNTIF($B$4:B2422,B2422)</f>
        <v>5</v>
      </c>
      <c r="F2422" s="147">
        <v>3</v>
      </c>
      <c r="G2422" s="147">
        <v>444</v>
      </c>
      <c r="H2422" s="147">
        <v>1667</v>
      </c>
      <c r="I2422" s="59" t="str">
        <f>IFERROR(VLOOKUP(D2422,ITEM!A:B,2,0)&amp;" X"&amp;F2422,"아이템값 없음")</f>
        <v>「시문」의 인도 X3</v>
      </c>
      <c r="J2422" s="5" t="s">
        <v>801</v>
      </c>
      <c r="K2422" s="147" t="s">
        <v>745</v>
      </c>
    </row>
    <row r="2423" spans="1:11">
      <c r="A2423" s="147">
        <f>100000+B2423*ID규칙_보상_그룹_단위+C2423*ID규칙_요일_단위+COUNTIFS($B$4:B2423,B2423,$C$4:C2423,C2423)</f>
        <v>111261</v>
      </c>
      <c r="B2423" s="65">
        <v>112</v>
      </c>
      <c r="C2423" s="147">
        <v>6</v>
      </c>
      <c r="D2423" s="147">
        <v>114207</v>
      </c>
      <c r="E2423" s="147">
        <f>COUNTIF($B$4:B2423,B2423)</f>
        <v>6</v>
      </c>
      <c r="F2423" s="147">
        <v>3</v>
      </c>
      <c r="G2423" s="147">
        <v>444</v>
      </c>
      <c r="H2423" s="147">
        <v>1667</v>
      </c>
      <c r="I2423" s="59" t="str">
        <f>IFERROR(VLOOKUP(D2423,ITEM!A:B,2,0)&amp;" X"&amp;F2423,"아이템값 없음")</f>
        <v>「시문」의 가르침 X3</v>
      </c>
      <c r="J2423" s="5" t="s">
        <v>801</v>
      </c>
      <c r="K2423" s="147" t="s">
        <v>745</v>
      </c>
    </row>
    <row r="2424" spans="1:11">
      <c r="A2424" s="147">
        <f>100000+B2424*ID규칙_보상_그룹_단위+C2424*ID규칙_요일_단위+COUNTIFS($B$4:B2424,B2424,$C$4:C2424,C2424)</f>
        <v>111262</v>
      </c>
      <c r="B2424" s="65">
        <v>112</v>
      </c>
      <c r="C2424" s="147">
        <v>6</v>
      </c>
      <c r="D2424" s="147">
        <v>114308</v>
      </c>
      <c r="E2424" s="147">
        <f>COUNTIF($B$4:B2424,B2424)</f>
        <v>7</v>
      </c>
      <c r="F2424" s="147">
        <v>3</v>
      </c>
      <c r="G2424" s="147">
        <v>444</v>
      </c>
      <c r="H2424" s="147">
        <v>1667</v>
      </c>
      <c r="I2424" s="59" t="str">
        <f>IFERROR(VLOOKUP(D2424,ITEM!A:B,2,0)&amp;" X"&amp;F2424,"아이템값 없음")</f>
        <v>「시문」의 인도 X3</v>
      </c>
      <c r="J2424" s="5" t="s">
        <v>801</v>
      </c>
      <c r="K2424" s="147" t="s">
        <v>745</v>
      </c>
    </row>
    <row r="2425" spans="1:11">
      <c r="A2425" s="147">
        <f>100000+B2425*ID규칙_보상_그룹_단위+C2425*ID규칙_요일_단위+COUNTIFS($B$4:B2425,B2425,$C$4:C2425,C2425)</f>
        <v>111271</v>
      </c>
      <c r="B2425" s="65">
        <v>112</v>
      </c>
      <c r="C2425" s="147">
        <v>7</v>
      </c>
      <c r="D2425" s="147">
        <v>114207</v>
      </c>
      <c r="E2425" s="147">
        <f>COUNTIF($B$4:B2425,B2425)</f>
        <v>8</v>
      </c>
      <c r="F2425" s="147">
        <v>3</v>
      </c>
      <c r="G2425" s="147">
        <v>444</v>
      </c>
      <c r="H2425" s="147">
        <v>1666</v>
      </c>
      <c r="I2425" s="59" t="str">
        <f>IFERROR(VLOOKUP(D2425,ITEM!A:B,2,0)&amp;" X"&amp;F2425,"아이템값 없음")</f>
        <v>「시문」의 가르침 X3</v>
      </c>
      <c r="J2425" s="5" t="s">
        <v>801</v>
      </c>
      <c r="K2425" s="147" t="s">
        <v>745</v>
      </c>
    </row>
    <row r="2426" spans="1:11">
      <c r="A2426" s="147">
        <f>100000+B2426*ID규칙_보상_그룹_단위+C2426*ID규칙_요일_단위+COUNTIFS($B$4:B2426,B2426,$C$4:C2426,C2426)</f>
        <v>111272</v>
      </c>
      <c r="B2426" s="65">
        <v>112</v>
      </c>
      <c r="C2426" s="147">
        <v>7</v>
      </c>
      <c r="D2426" s="147">
        <v>114308</v>
      </c>
      <c r="E2426" s="147">
        <f>COUNTIF($B$4:B2426,B2426)</f>
        <v>9</v>
      </c>
      <c r="F2426" s="147">
        <v>3</v>
      </c>
      <c r="G2426" s="147">
        <v>444</v>
      </c>
      <c r="H2426" s="147">
        <v>1666</v>
      </c>
      <c r="I2426" s="59" t="str">
        <f>IFERROR(VLOOKUP(D2426,ITEM!A:B,2,0)&amp;" X"&amp;F2426,"아이템값 없음")</f>
        <v>「시문」의 인도 X3</v>
      </c>
      <c r="J2426" s="5" t="s">
        <v>801</v>
      </c>
      <c r="K2426" s="147" t="s">
        <v>745</v>
      </c>
    </row>
    <row r="2427" spans="1:11">
      <c r="A2427" s="147">
        <f>100000+B2427*ID규칙_보상_그룹_단위+C2427*ID규칙_요일_단위+COUNTIFS($B$4:B2427,B2427,$C$4:C2427,C2427)</f>
        <v>111301</v>
      </c>
      <c r="B2427" s="65">
        <v>113</v>
      </c>
      <c r="C2427" s="147">
        <v>0</v>
      </c>
      <c r="D2427" s="147">
        <v>103301</v>
      </c>
      <c r="E2427" s="147">
        <f>COUNTIF($B$4:B2427,B2427)</f>
        <v>1</v>
      </c>
      <c r="F2427" s="147">
        <v>100</v>
      </c>
      <c r="G2427" s="147">
        <v>445</v>
      </c>
      <c r="H2427" s="147">
        <v>10000</v>
      </c>
      <c r="I2427" s="59" t="str">
        <f>IFERROR(VLOOKUP(D2427,ITEM!A:B,2,0)&amp;" X"&amp;F2427,"아이템값 없음")</f>
        <v>모라 X100</v>
      </c>
      <c r="J2427" s="5" t="s">
        <v>802</v>
      </c>
      <c r="K2427" s="147" t="s">
        <v>745</v>
      </c>
    </row>
    <row r="2428" spans="1:11">
      <c r="A2428" s="147">
        <f>100000+B2428*ID규칙_보상_그룹_단위+C2428*ID규칙_요일_단위+COUNTIFS($B$4:B2428,B2428,$C$4:C2428,C2428)</f>
        <v>111302</v>
      </c>
      <c r="B2428" s="65">
        <v>113</v>
      </c>
      <c r="C2428" s="147">
        <v>0</v>
      </c>
      <c r="D2428" s="147">
        <v>102301</v>
      </c>
      <c r="E2428" s="147">
        <f>COUNTIF($B$4:B2428,B2428)</f>
        <v>2</v>
      </c>
      <c r="F2428" s="147">
        <v>2375</v>
      </c>
      <c r="G2428" s="147">
        <v>446</v>
      </c>
      <c r="H2428" s="147">
        <v>10000</v>
      </c>
      <c r="I2428" s="59" t="str">
        <f>IFERROR(VLOOKUP(D2428,ITEM!A:B,2,0)&amp;" X"&amp;F2428,"아이템값 없음")</f>
        <v>모험 경력 X2375</v>
      </c>
      <c r="J2428" s="5" t="s">
        <v>802</v>
      </c>
      <c r="K2428" s="147" t="s">
        <v>745</v>
      </c>
    </row>
    <row r="2429" spans="1:11">
      <c r="A2429" s="147">
        <f>100000+B2429*ID규칙_보상_그룹_단위+C2429*ID규칙_요일_단위+COUNTIFS($B$4:B2429,B2429,$C$4:C2429,C2429)</f>
        <v>111303</v>
      </c>
      <c r="B2429" s="65">
        <v>113</v>
      </c>
      <c r="C2429" s="147">
        <v>0</v>
      </c>
      <c r="D2429" s="147">
        <v>105301</v>
      </c>
      <c r="E2429" s="147">
        <f>COUNTIF($B$4:B2429,B2429)</f>
        <v>3</v>
      </c>
      <c r="F2429" s="147">
        <v>20</v>
      </c>
      <c r="G2429" s="147">
        <v>447</v>
      </c>
      <c r="H2429" s="147">
        <v>10000</v>
      </c>
      <c r="I2429" s="59" t="str">
        <f>IFERROR(VLOOKUP(D2429,ITEM!A:B,2,0)&amp;" X"&amp;F2429,"아이템값 없음")</f>
        <v>호감도 경험치 X20</v>
      </c>
      <c r="J2429" s="5" t="s">
        <v>802</v>
      </c>
      <c r="K2429" s="147" t="s">
        <v>745</v>
      </c>
    </row>
    <row r="2430" spans="1:11">
      <c r="A2430" s="147">
        <f>100000+B2430*ID규칙_보상_그룹_단위+C2430*ID규칙_요일_단위+COUNTIFS($B$4:B2430,B2430,$C$4:C2430,C2430)</f>
        <v>111331</v>
      </c>
      <c r="B2430" s="65">
        <v>113</v>
      </c>
      <c r="C2430" s="147">
        <v>3</v>
      </c>
      <c r="D2430" s="147">
        <v>114207</v>
      </c>
      <c r="E2430" s="147">
        <f>COUNTIF($B$4:B2430,B2430)</f>
        <v>4</v>
      </c>
      <c r="F2430" s="147">
        <v>4</v>
      </c>
      <c r="G2430" s="147">
        <v>448</v>
      </c>
      <c r="H2430" s="147">
        <v>1112</v>
      </c>
      <c r="I2430" s="59" t="str">
        <f>IFERROR(VLOOKUP(D2430,ITEM!A:B,2,0)&amp;" X"&amp;F2430,"아이템값 없음")</f>
        <v>「시문」의 가르침 X4</v>
      </c>
      <c r="J2430" s="5" t="s">
        <v>802</v>
      </c>
      <c r="K2430" s="147" t="s">
        <v>745</v>
      </c>
    </row>
    <row r="2431" spans="1:11">
      <c r="A2431" s="147">
        <f>100000+B2431*ID규칙_보상_그룹_단위+C2431*ID규칙_요일_단위+COUNTIFS($B$4:B2431,B2431,$C$4:C2431,C2431)</f>
        <v>111332</v>
      </c>
      <c r="B2431" s="65">
        <v>113</v>
      </c>
      <c r="C2431" s="147">
        <v>3</v>
      </c>
      <c r="D2431" s="147">
        <v>114308</v>
      </c>
      <c r="E2431" s="147">
        <f>COUNTIF($B$4:B2431,B2431)</f>
        <v>5</v>
      </c>
      <c r="F2431" s="147">
        <v>4</v>
      </c>
      <c r="G2431" s="147">
        <v>448</v>
      </c>
      <c r="H2431" s="147">
        <v>1111</v>
      </c>
      <c r="I2431" s="59" t="str">
        <f>IFERROR(VLOOKUP(D2431,ITEM!A:B,2,0)&amp;" X"&amp;F2431,"아이템값 없음")</f>
        <v>「시문」의 인도 X4</v>
      </c>
      <c r="J2431" s="5" t="s">
        <v>802</v>
      </c>
      <c r="K2431" s="147" t="s">
        <v>745</v>
      </c>
    </row>
    <row r="2432" spans="1:11">
      <c r="A2432" s="147">
        <f>100000+B2432*ID규칙_보상_그룹_단위+C2432*ID규칙_요일_단위+COUNTIFS($B$4:B2432,B2432,$C$4:C2432,C2432)</f>
        <v>111333</v>
      </c>
      <c r="B2432" s="65">
        <v>113</v>
      </c>
      <c r="C2432" s="147">
        <v>3</v>
      </c>
      <c r="D2432" s="147">
        <v>114409</v>
      </c>
      <c r="E2432" s="147">
        <f>COUNTIF($B$4:B2432,B2432)</f>
        <v>6</v>
      </c>
      <c r="F2432" s="147">
        <v>4</v>
      </c>
      <c r="G2432" s="147">
        <v>448</v>
      </c>
      <c r="H2432" s="147">
        <v>1111</v>
      </c>
      <c r="I2432" s="59" t="str">
        <f>IFERROR(VLOOKUP(D2432,ITEM!A:B,2,0)&amp;" X"&amp;F2432,"아이템값 없음")</f>
        <v>「시문」의 철학 X4</v>
      </c>
      <c r="J2432" s="5" t="s">
        <v>802</v>
      </c>
      <c r="K2432" s="147" t="s">
        <v>745</v>
      </c>
    </row>
    <row r="2433" spans="1:11">
      <c r="A2433" s="147">
        <f>100000+B2433*ID규칙_보상_그룹_단위+C2433*ID규칙_요일_단위+COUNTIFS($B$4:B2433,B2433,$C$4:C2433,C2433)</f>
        <v>111361</v>
      </c>
      <c r="B2433" s="65">
        <v>113</v>
      </c>
      <c r="C2433" s="147">
        <v>6</v>
      </c>
      <c r="D2433" s="147">
        <v>114207</v>
      </c>
      <c r="E2433" s="147">
        <f>COUNTIF($B$4:B2433,B2433)</f>
        <v>7</v>
      </c>
      <c r="F2433" s="147">
        <v>4</v>
      </c>
      <c r="G2433" s="147">
        <v>448</v>
      </c>
      <c r="H2433" s="147">
        <v>1111</v>
      </c>
      <c r="I2433" s="59" t="str">
        <f>IFERROR(VLOOKUP(D2433,ITEM!A:B,2,0)&amp;" X"&amp;F2433,"아이템값 없음")</f>
        <v>「시문」의 가르침 X4</v>
      </c>
      <c r="J2433" s="5" t="s">
        <v>802</v>
      </c>
      <c r="K2433" s="147" t="s">
        <v>745</v>
      </c>
    </row>
    <row r="2434" spans="1:11">
      <c r="A2434" s="147">
        <f>100000+B2434*ID규칙_보상_그룹_단위+C2434*ID규칙_요일_단위+COUNTIFS($B$4:B2434,B2434,$C$4:C2434,C2434)</f>
        <v>111362</v>
      </c>
      <c r="B2434" s="65">
        <v>113</v>
      </c>
      <c r="C2434" s="147">
        <v>6</v>
      </c>
      <c r="D2434" s="147">
        <v>114308</v>
      </c>
      <c r="E2434" s="147">
        <f>COUNTIF($B$4:B2434,B2434)</f>
        <v>8</v>
      </c>
      <c r="F2434" s="147">
        <v>4</v>
      </c>
      <c r="G2434" s="147">
        <v>448</v>
      </c>
      <c r="H2434" s="147">
        <v>1111</v>
      </c>
      <c r="I2434" s="59" t="str">
        <f>IFERROR(VLOOKUP(D2434,ITEM!A:B,2,0)&amp;" X"&amp;F2434,"아이템값 없음")</f>
        <v>「시문」의 인도 X4</v>
      </c>
      <c r="J2434" s="5" t="s">
        <v>802</v>
      </c>
      <c r="K2434" s="147" t="s">
        <v>745</v>
      </c>
    </row>
    <row r="2435" spans="1:11">
      <c r="A2435" s="147">
        <f>100000+B2435*ID규칙_보상_그룹_단위+C2435*ID규칙_요일_단위+COUNTIFS($B$4:B2435,B2435,$C$4:C2435,C2435)</f>
        <v>111363</v>
      </c>
      <c r="B2435" s="65">
        <v>113</v>
      </c>
      <c r="C2435" s="147">
        <v>6</v>
      </c>
      <c r="D2435" s="147">
        <v>114409</v>
      </c>
      <c r="E2435" s="147">
        <f>COUNTIF($B$4:B2435,B2435)</f>
        <v>9</v>
      </c>
      <c r="F2435" s="147">
        <v>4</v>
      </c>
      <c r="G2435" s="147">
        <v>448</v>
      </c>
      <c r="H2435" s="147">
        <v>1111</v>
      </c>
      <c r="I2435" s="59" t="str">
        <f>IFERROR(VLOOKUP(D2435,ITEM!A:B,2,0)&amp;" X"&amp;F2435,"아이템값 없음")</f>
        <v>「시문」의 철학 X4</v>
      </c>
      <c r="J2435" s="5" t="s">
        <v>802</v>
      </c>
      <c r="K2435" s="147" t="s">
        <v>745</v>
      </c>
    </row>
    <row r="2436" spans="1:11">
      <c r="A2436" s="147">
        <f>100000+B2436*ID규칙_보상_그룹_단위+C2436*ID규칙_요일_단위+COUNTIFS($B$4:B2436,B2436,$C$4:C2436,C2436)</f>
        <v>111371</v>
      </c>
      <c r="B2436" s="65">
        <v>113</v>
      </c>
      <c r="C2436" s="147">
        <v>7</v>
      </c>
      <c r="D2436" s="147">
        <v>114207</v>
      </c>
      <c r="E2436" s="147">
        <f>COUNTIF($B$4:B2436,B2436)</f>
        <v>10</v>
      </c>
      <c r="F2436" s="147">
        <v>4</v>
      </c>
      <c r="G2436" s="147">
        <v>448</v>
      </c>
      <c r="H2436" s="147">
        <v>1111</v>
      </c>
      <c r="I2436" s="59" t="str">
        <f>IFERROR(VLOOKUP(D2436,ITEM!A:B,2,0)&amp;" X"&amp;F2436,"아이템값 없음")</f>
        <v>「시문」의 가르침 X4</v>
      </c>
      <c r="J2436" s="5" t="s">
        <v>802</v>
      </c>
      <c r="K2436" s="147" t="s">
        <v>745</v>
      </c>
    </row>
    <row r="2437" spans="1:11">
      <c r="A2437" s="147">
        <f>100000+B2437*ID규칙_보상_그룹_단위+C2437*ID규칙_요일_단위+COUNTIFS($B$4:B2437,B2437,$C$4:C2437,C2437)</f>
        <v>111372</v>
      </c>
      <c r="B2437" s="65">
        <v>113</v>
      </c>
      <c r="C2437" s="147">
        <v>7</v>
      </c>
      <c r="D2437" s="147">
        <v>114308</v>
      </c>
      <c r="E2437" s="147">
        <f>COUNTIF($B$4:B2437,B2437)</f>
        <v>11</v>
      </c>
      <c r="F2437" s="147">
        <v>4</v>
      </c>
      <c r="G2437" s="147">
        <v>448</v>
      </c>
      <c r="H2437" s="147">
        <v>1111</v>
      </c>
      <c r="I2437" s="59" t="str">
        <f>IFERROR(VLOOKUP(D2437,ITEM!A:B,2,0)&amp;" X"&amp;F2437,"아이템값 없음")</f>
        <v>「시문」의 인도 X4</v>
      </c>
      <c r="J2437" s="5" t="s">
        <v>802</v>
      </c>
      <c r="K2437" s="147" t="s">
        <v>745</v>
      </c>
    </row>
    <row r="2438" spans="1:11">
      <c r="A2438" s="147">
        <f>100000+B2438*ID규칙_보상_그룹_단위+C2438*ID규칙_요일_단위+COUNTIFS($B$4:B2438,B2438,$C$4:C2438,C2438)</f>
        <v>111373</v>
      </c>
      <c r="B2438" s="65">
        <v>113</v>
      </c>
      <c r="C2438" s="147">
        <v>7</v>
      </c>
      <c r="D2438" s="147">
        <v>114409</v>
      </c>
      <c r="E2438" s="147">
        <f>COUNTIF($B$4:B2438,B2438)</f>
        <v>12</v>
      </c>
      <c r="F2438" s="147">
        <v>4</v>
      </c>
      <c r="G2438" s="147">
        <v>448</v>
      </c>
      <c r="H2438" s="147">
        <v>1111</v>
      </c>
      <c r="I2438" s="59" t="str">
        <f>IFERROR(VLOOKUP(D2438,ITEM!A:B,2,0)&amp;" X"&amp;F2438,"아이템값 없음")</f>
        <v>「시문」의 철학 X4</v>
      </c>
      <c r="J2438" s="5" t="s">
        <v>802</v>
      </c>
      <c r="K2438" s="147" t="s">
        <v>745</v>
      </c>
    </row>
    <row r="2439" spans="1:11">
      <c r="A2439" s="147">
        <f>100000+B2439*ID규칙_보상_그룹_단위+C2439*ID규칙_요일_단위+COUNTIFS($B$4:B2439,B2439,$C$4:C2439,C2439)</f>
        <v>111401</v>
      </c>
      <c r="B2439" s="65">
        <v>114</v>
      </c>
      <c r="C2439" s="147">
        <v>0</v>
      </c>
      <c r="D2439" s="147">
        <v>103301</v>
      </c>
      <c r="E2439" s="147">
        <f>COUNTIF($B$4:B2439,B2439)</f>
        <v>1</v>
      </c>
      <c r="F2439" s="147">
        <v>100</v>
      </c>
      <c r="G2439" s="147">
        <v>449</v>
      </c>
      <c r="H2439" s="147">
        <v>10000</v>
      </c>
      <c r="I2439" s="59" t="str">
        <f>IFERROR(VLOOKUP(D2439,ITEM!A:B,2,0)&amp;" X"&amp;F2439,"아이템값 없음")</f>
        <v>모라 X100</v>
      </c>
      <c r="J2439" s="5" t="s">
        <v>803</v>
      </c>
      <c r="K2439" s="147" t="s">
        <v>745</v>
      </c>
    </row>
    <row r="2440" spans="1:11">
      <c r="A2440" s="147">
        <f>100000+B2440*ID규칙_보상_그룹_단위+C2440*ID규칙_요일_단위+COUNTIFS($B$4:B2440,B2440,$C$4:C2440,C2440)</f>
        <v>111402</v>
      </c>
      <c r="B2440" s="65">
        <v>114</v>
      </c>
      <c r="C2440" s="147">
        <v>0</v>
      </c>
      <c r="D2440" s="147">
        <v>102301</v>
      </c>
      <c r="E2440" s="147">
        <f>COUNTIF($B$4:B2440,B2440)</f>
        <v>2</v>
      </c>
      <c r="F2440" s="147">
        <v>1575</v>
      </c>
      <c r="G2440" s="147">
        <v>450</v>
      </c>
      <c r="H2440" s="147">
        <v>10000</v>
      </c>
      <c r="I2440" s="59" t="str">
        <f>IFERROR(VLOOKUP(D2440,ITEM!A:B,2,0)&amp;" X"&amp;F2440,"아이템값 없음")</f>
        <v>모험 경력 X1575</v>
      </c>
      <c r="J2440" s="5" t="s">
        <v>803</v>
      </c>
      <c r="K2440" s="147" t="s">
        <v>745</v>
      </c>
    </row>
    <row r="2441" spans="1:11">
      <c r="A2441" s="147">
        <f>100000+B2441*ID규칙_보상_그룹_단위+C2441*ID규칙_요일_단위+COUNTIFS($B$4:B2441,B2441,$C$4:C2441,C2441)</f>
        <v>111403</v>
      </c>
      <c r="B2441" s="65">
        <v>114</v>
      </c>
      <c r="C2441" s="147">
        <v>0</v>
      </c>
      <c r="D2441" s="147">
        <v>105301</v>
      </c>
      <c r="E2441" s="147">
        <f>COUNTIF($B$4:B2441,B2441)</f>
        <v>3</v>
      </c>
      <c r="F2441" s="147">
        <v>15</v>
      </c>
      <c r="G2441" s="147">
        <v>451</v>
      </c>
      <c r="H2441" s="147">
        <v>10000</v>
      </c>
      <c r="I2441" s="59" t="str">
        <f>IFERROR(VLOOKUP(D2441,ITEM!A:B,2,0)&amp;" X"&amp;F2441,"아이템값 없음")</f>
        <v>호감도 경험치 X15</v>
      </c>
      <c r="J2441" s="5" t="s">
        <v>803</v>
      </c>
      <c r="K2441" s="147" t="s">
        <v>745</v>
      </c>
    </row>
    <row r="2442" spans="1:11">
      <c r="A2442" s="147">
        <f>100000+B2442*ID규칙_보상_그룹_단위+C2442*ID규칙_요일_단위+COUNTIFS($B$4:B2442,B2442,$C$4:C2442,C2442)</f>
        <v>111411</v>
      </c>
      <c r="B2442" s="65">
        <v>114</v>
      </c>
      <c r="C2442" s="147">
        <v>1</v>
      </c>
      <c r="D2442" s="147">
        <v>114210</v>
      </c>
      <c r="E2442" s="147">
        <f>COUNTIF($B$4:B2442,B2442)</f>
        <v>4</v>
      </c>
      <c r="F2442" s="147">
        <v>1</v>
      </c>
      <c r="G2442" s="147">
        <v>452</v>
      </c>
      <c r="H2442" s="147">
        <v>3334</v>
      </c>
      <c r="I2442" s="59" t="str">
        <f>IFERROR(VLOOKUP(D2442,ITEM!A:B,2,0)&amp;" X"&amp;F2442,"아이템값 없음")</f>
        <v>「번영」의 가르침 X1</v>
      </c>
      <c r="J2442" s="5" t="s">
        <v>803</v>
      </c>
      <c r="K2442" s="147" t="s">
        <v>745</v>
      </c>
    </row>
    <row r="2443" spans="1:11">
      <c r="A2443" s="147">
        <f>100000+B2443*ID규칙_보상_그룹_단위+C2443*ID규칙_요일_단위+COUNTIFS($B$4:B2443,B2443,$C$4:C2443,C2443)</f>
        <v>111441</v>
      </c>
      <c r="B2443" s="65">
        <v>114</v>
      </c>
      <c r="C2443" s="147">
        <v>4</v>
      </c>
      <c r="D2443" s="147">
        <v>114210</v>
      </c>
      <c r="E2443" s="147">
        <f>COUNTIF($B$4:B2443,B2443)</f>
        <v>5</v>
      </c>
      <c r="F2443" s="147">
        <v>1</v>
      </c>
      <c r="G2443" s="147">
        <v>452</v>
      </c>
      <c r="H2443" s="147">
        <v>3333</v>
      </c>
      <c r="I2443" s="59" t="str">
        <f>IFERROR(VLOOKUP(D2443,ITEM!A:B,2,0)&amp;" X"&amp;F2443,"아이템값 없음")</f>
        <v>「번영」의 가르침 X1</v>
      </c>
      <c r="J2443" s="5" t="s">
        <v>803</v>
      </c>
      <c r="K2443" s="147" t="s">
        <v>745</v>
      </c>
    </row>
    <row r="2444" spans="1:11">
      <c r="A2444" s="147">
        <f>100000+B2444*ID규칙_보상_그룹_단위+C2444*ID규칙_요일_단위+COUNTIFS($B$4:B2444,B2444,$C$4:C2444,C2444)</f>
        <v>111471</v>
      </c>
      <c r="B2444" s="65">
        <v>114</v>
      </c>
      <c r="C2444" s="147">
        <v>7</v>
      </c>
      <c r="D2444" s="147">
        <v>114210</v>
      </c>
      <c r="E2444" s="147">
        <f>COUNTIF($B$4:B2444,B2444)</f>
        <v>6</v>
      </c>
      <c r="F2444" s="147">
        <v>1</v>
      </c>
      <c r="G2444" s="147">
        <v>452</v>
      </c>
      <c r="H2444" s="147">
        <v>3333</v>
      </c>
      <c r="I2444" s="59" t="str">
        <f>IFERROR(VLOOKUP(D2444,ITEM!A:B,2,0)&amp;" X"&amp;F2444,"아이템값 없음")</f>
        <v>「번영」의 가르침 X1</v>
      </c>
      <c r="J2444" s="5" t="s">
        <v>803</v>
      </c>
      <c r="K2444" s="147" t="s">
        <v>745</v>
      </c>
    </row>
    <row r="2445" spans="1:11">
      <c r="A2445" s="147">
        <f>100000+B2445*ID규칙_보상_그룹_단위+C2445*ID규칙_요일_단위+COUNTIFS($B$4:B2445,B2445,$C$4:C2445,C2445)</f>
        <v>111501</v>
      </c>
      <c r="B2445" s="65">
        <v>115</v>
      </c>
      <c r="C2445" s="147">
        <v>0</v>
      </c>
      <c r="D2445" s="147">
        <v>103301</v>
      </c>
      <c r="E2445" s="147">
        <f>COUNTIF($B$4:B2445,B2445)</f>
        <v>1</v>
      </c>
      <c r="F2445" s="147">
        <v>100</v>
      </c>
      <c r="G2445" s="147">
        <v>453</v>
      </c>
      <c r="H2445" s="147">
        <v>10000</v>
      </c>
      <c r="I2445" s="59" t="str">
        <f>IFERROR(VLOOKUP(D2445,ITEM!A:B,2,0)&amp;" X"&amp;F2445,"아이템값 없음")</f>
        <v>모라 X100</v>
      </c>
      <c r="J2445" s="5" t="s">
        <v>804</v>
      </c>
      <c r="K2445" s="147" t="s">
        <v>745</v>
      </c>
    </row>
    <row r="2446" spans="1:11">
      <c r="A2446" s="147">
        <f>100000+B2446*ID규칙_보상_그룹_단위+C2446*ID규칙_요일_단위+COUNTIFS($B$4:B2446,B2446,$C$4:C2446,C2446)</f>
        <v>111502</v>
      </c>
      <c r="B2446" s="65">
        <v>115</v>
      </c>
      <c r="C2446" s="147">
        <v>0</v>
      </c>
      <c r="D2446" s="147">
        <v>102301</v>
      </c>
      <c r="E2446" s="147">
        <f>COUNTIF($B$4:B2446,B2446)</f>
        <v>2</v>
      </c>
      <c r="F2446" s="147">
        <v>1875</v>
      </c>
      <c r="G2446" s="147">
        <v>454</v>
      </c>
      <c r="H2446" s="147">
        <v>10000</v>
      </c>
      <c r="I2446" s="59" t="str">
        <f>IFERROR(VLOOKUP(D2446,ITEM!A:B,2,0)&amp;" X"&amp;F2446,"아이템값 없음")</f>
        <v>모험 경력 X1875</v>
      </c>
      <c r="J2446" s="5" t="s">
        <v>804</v>
      </c>
      <c r="K2446" s="147" t="s">
        <v>745</v>
      </c>
    </row>
    <row r="2447" spans="1:11">
      <c r="A2447" s="147">
        <f>100000+B2447*ID규칙_보상_그룹_단위+C2447*ID규칙_요일_단위+COUNTIFS($B$4:B2447,B2447,$C$4:C2447,C2447)</f>
        <v>111503</v>
      </c>
      <c r="B2447" s="65">
        <v>115</v>
      </c>
      <c r="C2447" s="147">
        <v>0</v>
      </c>
      <c r="D2447" s="147">
        <v>105301</v>
      </c>
      <c r="E2447" s="147">
        <f>COUNTIF($B$4:B2447,B2447)</f>
        <v>3</v>
      </c>
      <c r="F2447" s="147">
        <v>15</v>
      </c>
      <c r="G2447" s="147">
        <v>455</v>
      </c>
      <c r="H2447" s="147">
        <v>10000</v>
      </c>
      <c r="I2447" s="59" t="str">
        <f>IFERROR(VLOOKUP(D2447,ITEM!A:B,2,0)&amp;" X"&amp;F2447,"아이템값 없음")</f>
        <v>호감도 경험치 X15</v>
      </c>
      <c r="J2447" s="5" t="s">
        <v>804</v>
      </c>
      <c r="K2447" s="147" t="s">
        <v>745</v>
      </c>
    </row>
    <row r="2448" spans="1:11">
      <c r="A2448" s="147">
        <f>100000+B2448*ID규칙_보상_그룹_단위+C2448*ID규칙_요일_단위+COUNTIFS($B$4:B2448,B2448,$C$4:C2448,C2448)</f>
        <v>111511</v>
      </c>
      <c r="B2448" s="65">
        <v>115</v>
      </c>
      <c r="C2448" s="147">
        <v>1</v>
      </c>
      <c r="D2448" s="147">
        <v>114210</v>
      </c>
      <c r="E2448" s="147">
        <f>COUNTIF($B$4:B2448,B2448)</f>
        <v>4</v>
      </c>
      <c r="F2448" s="147">
        <v>2</v>
      </c>
      <c r="G2448" s="147">
        <v>456</v>
      </c>
      <c r="H2448" s="147">
        <v>1667</v>
      </c>
      <c r="I2448" s="59" t="str">
        <f>IFERROR(VLOOKUP(D2448,ITEM!A:B,2,0)&amp;" X"&amp;F2448,"아이템값 없음")</f>
        <v>「번영」의 가르침 X2</v>
      </c>
      <c r="J2448" s="5" t="s">
        <v>804</v>
      </c>
      <c r="K2448" s="147" t="s">
        <v>745</v>
      </c>
    </row>
    <row r="2449" spans="1:11">
      <c r="A2449" s="147">
        <f>100000+B2449*ID규칙_보상_그룹_단위+C2449*ID규칙_요일_단위+COUNTIFS($B$4:B2449,B2449,$C$4:C2449,C2449)</f>
        <v>111512</v>
      </c>
      <c r="B2449" s="65">
        <v>115</v>
      </c>
      <c r="C2449" s="147">
        <v>1</v>
      </c>
      <c r="D2449" s="147">
        <v>114311</v>
      </c>
      <c r="E2449" s="147">
        <f>COUNTIF($B$4:B2449,B2449)</f>
        <v>5</v>
      </c>
      <c r="F2449" s="147">
        <v>2</v>
      </c>
      <c r="G2449" s="147">
        <v>456</v>
      </c>
      <c r="H2449" s="147">
        <v>1667</v>
      </c>
      <c r="I2449" s="59" t="str">
        <f>IFERROR(VLOOKUP(D2449,ITEM!A:B,2,0)&amp;" X"&amp;F2449,"아이템값 없음")</f>
        <v>「번영」의 인도 X2</v>
      </c>
      <c r="J2449" s="5" t="s">
        <v>804</v>
      </c>
      <c r="K2449" s="147" t="s">
        <v>745</v>
      </c>
    </row>
    <row r="2450" spans="1:11">
      <c r="A2450" s="147">
        <f>100000+B2450*ID규칙_보상_그룹_단위+C2450*ID규칙_요일_단위+COUNTIFS($B$4:B2450,B2450,$C$4:C2450,C2450)</f>
        <v>111541</v>
      </c>
      <c r="B2450" s="65">
        <v>115</v>
      </c>
      <c r="C2450" s="147">
        <v>4</v>
      </c>
      <c r="D2450" s="147">
        <v>114210</v>
      </c>
      <c r="E2450" s="147">
        <f>COUNTIF($B$4:B2450,B2450)</f>
        <v>6</v>
      </c>
      <c r="F2450" s="147">
        <v>2</v>
      </c>
      <c r="G2450" s="147">
        <v>456</v>
      </c>
      <c r="H2450" s="147">
        <v>1667</v>
      </c>
      <c r="I2450" s="59" t="str">
        <f>IFERROR(VLOOKUP(D2450,ITEM!A:B,2,0)&amp;" X"&amp;F2450,"아이템값 없음")</f>
        <v>「번영」의 가르침 X2</v>
      </c>
      <c r="J2450" s="5" t="s">
        <v>804</v>
      </c>
      <c r="K2450" s="147" t="s">
        <v>745</v>
      </c>
    </row>
    <row r="2451" spans="1:11">
      <c r="A2451" s="147">
        <f>100000+B2451*ID규칙_보상_그룹_단위+C2451*ID규칙_요일_단위+COUNTIFS($B$4:B2451,B2451,$C$4:C2451,C2451)</f>
        <v>111542</v>
      </c>
      <c r="B2451" s="65">
        <v>115</v>
      </c>
      <c r="C2451" s="147">
        <v>4</v>
      </c>
      <c r="D2451" s="147">
        <v>114311</v>
      </c>
      <c r="E2451" s="147">
        <f>COUNTIF($B$4:B2451,B2451)</f>
        <v>7</v>
      </c>
      <c r="F2451" s="147">
        <v>2</v>
      </c>
      <c r="G2451" s="147">
        <v>456</v>
      </c>
      <c r="H2451" s="147">
        <v>1667</v>
      </c>
      <c r="I2451" s="59" t="str">
        <f>IFERROR(VLOOKUP(D2451,ITEM!A:B,2,0)&amp;" X"&amp;F2451,"아이템값 없음")</f>
        <v>「번영」의 인도 X2</v>
      </c>
      <c r="J2451" s="5" t="s">
        <v>804</v>
      </c>
      <c r="K2451" s="147" t="s">
        <v>745</v>
      </c>
    </row>
    <row r="2452" spans="1:11">
      <c r="A2452" s="147">
        <f>100000+B2452*ID규칙_보상_그룹_단위+C2452*ID규칙_요일_단위+COUNTIFS($B$4:B2452,B2452,$C$4:C2452,C2452)</f>
        <v>111571</v>
      </c>
      <c r="B2452" s="65">
        <v>115</v>
      </c>
      <c r="C2452" s="147">
        <v>7</v>
      </c>
      <c r="D2452" s="147">
        <v>114210</v>
      </c>
      <c r="E2452" s="147">
        <f>COUNTIF($B$4:B2452,B2452)</f>
        <v>8</v>
      </c>
      <c r="F2452" s="147">
        <v>2</v>
      </c>
      <c r="G2452" s="147">
        <v>456</v>
      </c>
      <c r="H2452" s="147">
        <v>1666</v>
      </c>
      <c r="I2452" s="59" t="str">
        <f>IFERROR(VLOOKUP(D2452,ITEM!A:B,2,0)&amp;" X"&amp;F2452,"아이템값 없음")</f>
        <v>「번영」의 가르침 X2</v>
      </c>
      <c r="J2452" s="5" t="s">
        <v>804</v>
      </c>
      <c r="K2452" s="147" t="s">
        <v>745</v>
      </c>
    </row>
    <row r="2453" spans="1:11">
      <c r="A2453" s="147">
        <f>100000+B2453*ID규칙_보상_그룹_단위+C2453*ID규칙_요일_단위+COUNTIFS($B$4:B2453,B2453,$C$4:C2453,C2453)</f>
        <v>111572</v>
      </c>
      <c r="B2453" s="65">
        <v>115</v>
      </c>
      <c r="C2453" s="147">
        <v>7</v>
      </c>
      <c r="D2453" s="147">
        <v>114311</v>
      </c>
      <c r="E2453" s="147">
        <f>COUNTIF($B$4:B2453,B2453)</f>
        <v>9</v>
      </c>
      <c r="F2453" s="147">
        <v>2</v>
      </c>
      <c r="G2453" s="147">
        <v>456</v>
      </c>
      <c r="H2453" s="147">
        <v>1666</v>
      </c>
      <c r="I2453" s="59" t="str">
        <f>IFERROR(VLOOKUP(D2453,ITEM!A:B,2,0)&amp;" X"&amp;F2453,"아이템값 없음")</f>
        <v>「번영」의 인도 X2</v>
      </c>
      <c r="J2453" s="5" t="s">
        <v>804</v>
      </c>
      <c r="K2453" s="147" t="s">
        <v>745</v>
      </c>
    </row>
    <row r="2454" spans="1:11">
      <c r="A2454" s="147">
        <f>100000+B2454*ID규칙_보상_그룹_단위+C2454*ID규칙_요일_단위+COUNTIFS($B$4:B2454,B2454,$C$4:C2454,C2454)</f>
        <v>111601</v>
      </c>
      <c r="B2454" s="65">
        <v>116</v>
      </c>
      <c r="C2454" s="147">
        <v>0</v>
      </c>
      <c r="D2454" s="147">
        <v>103301</v>
      </c>
      <c r="E2454" s="147">
        <f>COUNTIF($B$4:B2454,B2454)</f>
        <v>1</v>
      </c>
      <c r="F2454" s="147">
        <v>100</v>
      </c>
      <c r="G2454" s="147">
        <v>457</v>
      </c>
      <c r="H2454" s="147">
        <v>10000</v>
      </c>
      <c r="I2454" s="59" t="str">
        <f>IFERROR(VLOOKUP(D2454,ITEM!A:B,2,0)&amp;" X"&amp;F2454,"아이템값 없음")</f>
        <v>모라 X100</v>
      </c>
      <c r="J2454" s="5" t="s">
        <v>805</v>
      </c>
      <c r="K2454" s="147" t="s">
        <v>745</v>
      </c>
    </row>
    <row r="2455" spans="1:11">
      <c r="A2455" s="147">
        <f>100000+B2455*ID규칙_보상_그룹_단위+C2455*ID규칙_요일_단위+COUNTIFS($B$4:B2455,B2455,$C$4:C2455,C2455)</f>
        <v>111602</v>
      </c>
      <c r="B2455" s="65">
        <v>116</v>
      </c>
      <c r="C2455" s="147">
        <v>0</v>
      </c>
      <c r="D2455" s="147">
        <v>102301</v>
      </c>
      <c r="E2455" s="147">
        <f>COUNTIF($B$4:B2455,B2455)</f>
        <v>2</v>
      </c>
      <c r="F2455" s="147">
        <v>2175</v>
      </c>
      <c r="G2455" s="147">
        <v>458</v>
      </c>
      <c r="H2455" s="147">
        <v>10000</v>
      </c>
      <c r="I2455" s="59" t="str">
        <f>IFERROR(VLOOKUP(D2455,ITEM!A:B,2,0)&amp;" X"&amp;F2455,"아이템값 없음")</f>
        <v>모험 경력 X2175</v>
      </c>
      <c r="J2455" s="5" t="s">
        <v>805</v>
      </c>
      <c r="K2455" s="147" t="s">
        <v>745</v>
      </c>
    </row>
    <row r="2456" spans="1:11">
      <c r="A2456" s="147">
        <f>100000+B2456*ID규칙_보상_그룹_단위+C2456*ID규칙_요일_단위+COUNTIFS($B$4:B2456,B2456,$C$4:C2456,C2456)</f>
        <v>111603</v>
      </c>
      <c r="B2456" s="65">
        <v>116</v>
      </c>
      <c r="C2456" s="147">
        <v>0</v>
      </c>
      <c r="D2456" s="147">
        <v>105301</v>
      </c>
      <c r="E2456" s="147">
        <f>COUNTIF($B$4:B2456,B2456)</f>
        <v>3</v>
      </c>
      <c r="F2456" s="147">
        <v>20</v>
      </c>
      <c r="G2456" s="147">
        <v>459</v>
      </c>
      <c r="H2456" s="147">
        <v>10000</v>
      </c>
      <c r="I2456" s="59" t="str">
        <f>IFERROR(VLOOKUP(D2456,ITEM!A:B,2,0)&amp;" X"&amp;F2456,"아이템값 없음")</f>
        <v>호감도 경험치 X20</v>
      </c>
      <c r="J2456" s="5" t="s">
        <v>805</v>
      </c>
      <c r="K2456" s="147" t="s">
        <v>745</v>
      </c>
    </row>
    <row r="2457" spans="1:11">
      <c r="A2457" s="147">
        <f>100000+B2457*ID규칙_보상_그룹_단위+C2457*ID규칙_요일_단위+COUNTIFS($B$4:B2457,B2457,$C$4:C2457,C2457)</f>
        <v>111611</v>
      </c>
      <c r="B2457" s="65">
        <v>116</v>
      </c>
      <c r="C2457" s="147">
        <v>1</v>
      </c>
      <c r="D2457" s="147">
        <v>114210</v>
      </c>
      <c r="E2457" s="147">
        <f>COUNTIF($B$4:B2457,B2457)</f>
        <v>4</v>
      </c>
      <c r="F2457" s="147">
        <v>3</v>
      </c>
      <c r="G2457" s="147">
        <v>460</v>
      </c>
      <c r="H2457" s="147">
        <v>1667</v>
      </c>
      <c r="I2457" s="59" t="str">
        <f>IFERROR(VLOOKUP(D2457,ITEM!A:B,2,0)&amp;" X"&amp;F2457,"아이템값 없음")</f>
        <v>「번영」의 가르침 X3</v>
      </c>
      <c r="J2457" s="5" t="s">
        <v>805</v>
      </c>
      <c r="K2457" s="147" t="s">
        <v>745</v>
      </c>
    </row>
    <row r="2458" spans="1:11">
      <c r="A2458" s="147">
        <f>100000+B2458*ID규칙_보상_그룹_단위+C2458*ID규칙_요일_단위+COUNTIFS($B$4:B2458,B2458,$C$4:C2458,C2458)</f>
        <v>111612</v>
      </c>
      <c r="B2458" s="65">
        <v>116</v>
      </c>
      <c r="C2458" s="147">
        <v>1</v>
      </c>
      <c r="D2458" s="147">
        <v>114311</v>
      </c>
      <c r="E2458" s="147">
        <f>COUNTIF($B$4:B2458,B2458)</f>
        <v>5</v>
      </c>
      <c r="F2458" s="147">
        <v>3</v>
      </c>
      <c r="G2458" s="147">
        <v>460</v>
      </c>
      <c r="H2458" s="147">
        <v>1667</v>
      </c>
      <c r="I2458" s="59" t="str">
        <f>IFERROR(VLOOKUP(D2458,ITEM!A:B,2,0)&amp;" X"&amp;F2458,"아이템값 없음")</f>
        <v>「번영」의 인도 X3</v>
      </c>
      <c r="J2458" s="5" t="s">
        <v>805</v>
      </c>
      <c r="K2458" s="147" t="s">
        <v>745</v>
      </c>
    </row>
    <row r="2459" spans="1:11">
      <c r="A2459" s="147">
        <f>100000+B2459*ID규칙_보상_그룹_단위+C2459*ID규칙_요일_단위+COUNTIFS($B$4:B2459,B2459,$C$4:C2459,C2459)</f>
        <v>111641</v>
      </c>
      <c r="B2459" s="65">
        <v>116</v>
      </c>
      <c r="C2459" s="147">
        <v>4</v>
      </c>
      <c r="D2459" s="147">
        <v>114210</v>
      </c>
      <c r="E2459" s="147">
        <f>COUNTIF($B$4:B2459,B2459)</f>
        <v>6</v>
      </c>
      <c r="F2459" s="147">
        <v>3</v>
      </c>
      <c r="G2459" s="147">
        <v>460</v>
      </c>
      <c r="H2459" s="147">
        <v>1667</v>
      </c>
      <c r="I2459" s="59" t="str">
        <f>IFERROR(VLOOKUP(D2459,ITEM!A:B,2,0)&amp;" X"&amp;F2459,"아이템값 없음")</f>
        <v>「번영」의 가르침 X3</v>
      </c>
      <c r="J2459" s="5" t="s">
        <v>805</v>
      </c>
      <c r="K2459" s="147" t="s">
        <v>745</v>
      </c>
    </row>
    <row r="2460" spans="1:11">
      <c r="A2460" s="147">
        <f>100000+B2460*ID규칙_보상_그룹_단위+C2460*ID규칙_요일_단위+COUNTIFS($B$4:B2460,B2460,$C$4:C2460,C2460)</f>
        <v>111642</v>
      </c>
      <c r="B2460" s="65">
        <v>116</v>
      </c>
      <c r="C2460" s="147">
        <v>4</v>
      </c>
      <c r="D2460" s="147">
        <v>114311</v>
      </c>
      <c r="E2460" s="147">
        <f>COUNTIF($B$4:B2460,B2460)</f>
        <v>7</v>
      </c>
      <c r="F2460" s="147">
        <v>3</v>
      </c>
      <c r="G2460" s="147">
        <v>460</v>
      </c>
      <c r="H2460" s="147">
        <v>1667</v>
      </c>
      <c r="I2460" s="59" t="str">
        <f>IFERROR(VLOOKUP(D2460,ITEM!A:B,2,0)&amp;" X"&amp;F2460,"아이템값 없음")</f>
        <v>「번영」의 인도 X3</v>
      </c>
      <c r="J2460" s="5" t="s">
        <v>805</v>
      </c>
      <c r="K2460" s="147" t="s">
        <v>745</v>
      </c>
    </row>
    <row r="2461" spans="1:11">
      <c r="A2461" s="147">
        <f>100000+B2461*ID규칙_보상_그룹_단위+C2461*ID규칙_요일_단위+COUNTIFS($B$4:B2461,B2461,$C$4:C2461,C2461)</f>
        <v>111671</v>
      </c>
      <c r="B2461" s="65">
        <v>116</v>
      </c>
      <c r="C2461" s="147">
        <v>7</v>
      </c>
      <c r="D2461" s="147">
        <v>114210</v>
      </c>
      <c r="E2461" s="147">
        <f>COUNTIF($B$4:B2461,B2461)</f>
        <v>8</v>
      </c>
      <c r="F2461" s="147">
        <v>3</v>
      </c>
      <c r="G2461" s="147">
        <v>460</v>
      </c>
      <c r="H2461" s="147">
        <v>1666</v>
      </c>
      <c r="I2461" s="59" t="str">
        <f>IFERROR(VLOOKUP(D2461,ITEM!A:B,2,0)&amp;" X"&amp;F2461,"아이템값 없음")</f>
        <v>「번영」의 가르침 X3</v>
      </c>
      <c r="J2461" s="5" t="s">
        <v>805</v>
      </c>
      <c r="K2461" s="147" t="s">
        <v>745</v>
      </c>
    </row>
    <row r="2462" spans="1:11">
      <c r="A2462" s="147">
        <f>100000+B2462*ID규칙_보상_그룹_단위+C2462*ID규칙_요일_단위+COUNTIFS($B$4:B2462,B2462,$C$4:C2462,C2462)</f>
        <v>111672</v>
      </c>
      <c r="B2462" s="65">
        <v>116</v>
      </c>
      <c r="C2462" s="147">
        <v>7</v>
      </c>
      <c r="D2462" s="147">
        <v>114311</v>
      </c>
      <c r="E2462" s="147">
        <f>COUNTIF($B$4:B2462,B2462)</f>
        <v>9</v>
      </c>
      <c r="F2462" s="147">
        <v>3</v>
      </c>
      <c r="G2462" s="147">
        <v>460</v>
      </c>
      <c r="H2462" s="147">
        <v>1666</v>
      </c>
      <c r="I2462" s="59" t="str">
        <f>IFERROR(VLOOKUP(D2462,ITEM!A:B,2,0)&amp;" X"&amp;F2462,"아이템값 없음")</f>
        <v>「번영」의 인도 X3</v>
      </c>
      <c r="J2462" s="5" t="s">
        <v>805</v>
      </c>
      <c r="K2462" s="147" t="s">
        <v>745</v>
      </c>
    </row>
    <row r="2463" spans="1:11">
      <c r="A2463" s="147">
        <f>100000+B2463*ID규칙_보상_그룹_단위+C2463*ID규칙_요일_단위+COUNTIFS($B$4:B2463,B2463,$C$4:C2463,C2463)</f>
        <v>111701</v>
      </c>
      <c r="B2463" s="65">
        <v>117</v>
      </c>
      <c r="C2463" s="147">
        <v>0</v>
      </c>
      <c r="D2463" s="147">
        <v>103301</v>
      </c>
      <c r="E2463" s="147">
        <f>COUNTIF($B$4:B2463,B2463)</f>
        <v>1</v>
      </c>
      <c r="F2463" s="147">
        <v>100</v>
      </c>
      <c r="G2463" s="147">
        <v>461</v>
      </c>
      <c r="H2463" s="147">
        <v>10000</v>
      </c>
      <c r="I2463" s="59" t="str">
        <f>IFERROR(VLOOKUP(D2463,ITEM!A:B,2,0)&amp;" X"&amp;F2463,"아이템값 없음")</f>
        <v>모라 X100</v>
      </c>
      <c r="J2463" s="5" t="s">
        <v>806</v>
      </c>
      <c r="K2463" s="147" t="s">
        <v>745</v>
      </c>
    </row>
    <row r="2464" spans="1:11">
      <c r="A2464" s="147">
        <f>100000+B2464*ID규칙_보상_그룹_단위+C2464*ID규칙_요일_단위+COUNTIFS($B$4:B2464,B2464,$C$4:C2464,C2464)</f>
        <v>111702</v>
      </c>
      <c r="B2464" s="65">
        <v>117</v>
      </c>
      <c r="C2464" s="147">
        <v>0</v>
      </c>
      <c r="D2464" s="147">
        <v>102301</v>
      </c>
      <c r="E2464" s="147">
        <f>COUNTIF($B$4:B2464,B2464)</f>
        <v>2</v>
      </c>
      <c r="F2464" s="147">
        <v>2375</v>
      </c>
      <c r="G2464" s="147">
        <v>462</v>
      </c>
      <c r="H2464" s="147">
        <v>10000</v>
      </c>
      <c r="I2464" s="59" t="str">
        <f>IFERROR(VLOOKUP(D2464,ITEM!A:B,2,0)&amp;" X"&amp;F2464,"아이템값 없음")</f>
        <v>모험 경력 X2375</v>
      </c>
      <c r="J2464" s="5" t="s">
        <v>806</v>
      </c>
      <c r="K2464" s="147" t="s">
        <v>745</v>
      </c>
    </row>
    <row r="2465" spans="1:11">
      <c r="A2465" s="147">
        <f>100000+B2465*ID규칙_보상_그룹_단위+C2465*ID규칙_요일_단위+COUNTIFS($B$4:B2465,B2465,$C$4:C2465,C2465)</f>
        <v>111703</v>
      </c>
      <c r="B2465" s="65">
        <v>117</v>
      </c>
      <c r="C2465" s="147">
        <v>0</v>
      </c>
      <c r="D2465" s="147">
        <v>105301</v>
      </c>
      <c r="E2465" s="147">
        <f>COUNTIF($B$4:B2465,B2465)</f>
        <v>3</v>
      </c>
      <c r="F2465" s="147">
        <v>20</v>
      </c>
      <c r="G2465" s="147">
        <v>463</v>
      </c>
      <c r="H2465" s="147">
        <v>10000</v>
      </c>
      <c r="I2465" s="59" t="str">
        <f>IFERROR(VLOOKUP(D2465,ITEM!A:B,2,0)&amp;" X"&amp;F2465,"아이템값 없음")</f>
        <v>호감도 경험치 X20</v>
      </c>
      <c r="J2465" s="5" t="s">
        <v>806</v>
      </c>
      <c r="K2465" s="147" t="s">
        <v>745</v>
      </c>
    </row>
    <row r="2466" spans="1:11">
      <c r="A2466" s="147">
        <f>100000+B2466*ID규칙_보상_그룹_단위+C2466*ID규칙_요일_단위+COUNTIFS($B$4:B2466,B2466,$C$4:C2466,C2466)</f>
        <v>111711</v>
      </c>
      <c r="B2466" s="65">
        <v>117</v>
      </c>
      <c r="C2466" s="147">
        <v>1</v>
      </c>
      <c r="D2466" s="147">
        <v>114210</v>
      </c>
      <c r="E2466" s="147">
        <f>COUNTIF($B$4:B2466,B2466)</f>
        <v>4</v>
      </c>
      <c r="F2466" s="147">
        <v>4</v>
      </c>
      <c r="G2466" s="147">
        <v>464</v>
      </c>
      <c r="H2466" s="147">
        <v>1112</v>
      </c>
      <c r="I2466" s="59" t="str">
        <f>IFERROR(VLOOKUP(D2466,ITEM!A:B,2,0)&amp;" X"&amp;F2466,"아이템값 없음")</f>
        <v>「번영」의 가르침 X4</v>
      </c>
      <c r="J2466" s="5" t="s">
        <v>806</v>
      </c>
      <c r="K2466" s="147" t="s">
        <v>745</v>
      </c>
    </row>
    <row r="2467" spans="1:11">
      <c r="A2467" s="147">
        <f>100000+B2467*ID규칙_보상_그룹_단위+C2467*ID규칙_요일_단위+COUNTIFS($B$4:B2467,B2467,$C$4:C2467,C2467)</f>
        <v>111712</v>
      </c>
      <c r="B2467" s="65">
        <v>117</v>
      </c>
      <c r="C2467" s="147">
        <v>1</v>
      </c>
      <c r="D2467" s="147">
        <v>114311</v>
      </c>
      <c r="E2467" s="147">
        <f>COUNTIF($B$4:B2467,B2467)</f>
        <v>5</v>
      </c>
      <c r="F2467" s="147">
        <v>4</v>
      </c>
      <c r="G2467" s="147">
        <v>464</v>
      </c>
      <c r="H2467" s="147">
        <v>1111</v>
      </c>
      <c r="I2467" s="59" t="str">
        <f>IFERROR(VLOOKUP(D2467,ITEM!A:B,2,0)&amp;" X"&amp;F2467,"아이템값 없음")</f>
        <v>「번영」의 인도 X4</v>
      </c>
      <c r="J2467" s="5" t="s">
        <v>806</v>
      </c>
      <c r="K2467" s="147" t="s">
        <v>745</v>
      </c>
    </row>
    <row r="2468" spans="1:11">
      <c r="A2468" s="147">
        <f>100000+B2468*ID규칙_보상_그룹_단위+C2468*ID규칙_요일_단위+COUNTIFS($B$4:B2468,B2468,$C$4:C2468,C2468)</f>
        <v>111713</v>
      </c>
      <c r="B2468" s="65">
        <v>117</v>
      </c>
      <c r="C2468" s="147">
        <v>1</v>
      </c>
      <c r="D2468" s="147">
        <v>114412</v>
      </c>
      <c r="E2468" s="147">
        <f>COUNTIF($B$4:B2468,B2468)</f>
        <v>6</v>
      </c>
      <c r="F2468" s="147">
        <v>4</v>
      </c>
      <c r="G2468" s="147">
        <v>464</v>
      </c>
      <c r="H2468" s="147">
        <v>1111</v>
      </c>
      <c r="I2468" s="59" t="str">
        <f>IFERROR(VLOOKUP(D2468,ITEM!A:B,2,0)&amp;" X"&amp;F2468,"아이템값 없음")</f>
        <v>「번영」의 철학 X4</v>
      </c>
      <c r="J2468" s="5" t="s">
        <v>806</v>
      </c>
      <c r="K2468" s="147" t="s">
        <v>745</v>
      </c>
    </row>
    <row r="2469" spans="1:11">
      <c r="A2469" s="147">
        <f>100000+B2469*ID규칙_보상_그룹_단위+C2469*ID규칙_요일_단위+COUNTIFS($B$4:B2469,B2469,$C$4:C2469,C2469)</f>
        <v>111741</v>
      </c>
      <c r="B2469" s="65">
        <v>117</v>
      </c>
      <c r="C2469" s="147">
        <v>4</v>
      </c>
      <c r="D2469" s="147">
        <v>114210</v>
      </c>
      <c r="E2469" s="147">
        <f>COUNTIF($B$4:B2469,B2469)</f>
        <v>7</v>
      </c>
      <c r="F2469" s="147">
        <v>4</v>
      </c>
      <c r="G2469" s="147">
        <v>464</v>
      </c>
      <c r="H2469" s="147">
        <v>1111</v>
      </c>
      <c r="I2469" s="59" t="str">
        <f>IFERROR(VLOOKUP(D2469,ITEM!A:B,2,0)&amp;" X"&amp;F2469,"아이템값 없음")</f>
        <v>「번영」의 가르침 X4</v>
      </c>
      <c r="J2469" s="5" t="s">
        <v>806</v>
      </c>
      <c r="K2469" s="147" t="s">
        <v>745</v>
      </c>
    </row>
    <row r="2470" spans="1:11">
      <c r="A2470" s="147">
        <f>100000+B2470*ID규칙_보상_그룹_단위+C2470*ID규칙_요일_단위+COUNTIFS($B$4:B2470,B2470,$C$4:C2470,C2470)</f>
        <v>111742</v>
      </c>
      <c r="B2470" s="65">
        <v>117</v>
      </c>
      <c r="C2470" s="147">
        <v>4</v>
      </c>
      <c r="D2470" s="147">
        <v>114311</v>
      </c>
      <c r="E2470" s="147">
        <f>COUNTIF($B$4:B2470,B2470)</f>
        <v>8</v>
      </c>
      <c r="F2470" s="147">
        <v>4</v>
      </c>
      <c r="G2470" s="147">
        <v>464</v>
      </c>
      <c r="H2470" s="147">
        <v>1111</v>
      </c>
      <c r="I2470" s="59" t="str">
        <f>IFERROR(VLOOKUP(D2470,ITEM!A:B,2,0)&amp;" X"&amp;F2470,"아이템값 없음")</f>
        <v>「번영」의 인도 X4</v>
      </c>
      <c r="J2470" s="5" t="s">
        <v>806</v>
      </c>
      <c r="K2470" s="147" t="s">
        <v>745</v>
      </c>
    </row>
    <row r="2471" spans="1:11">
      <c r="A2471" s="147">
        <f>100000+B2471*ID규칙_보상_그룹_단위+C2471*ID규칙_요일_단위+COUNTIFS($B$4:B2471,B2471,$C$4:C2471,C2471)</f>
        <v>111743</v>
      </c>
      <c r="B2471" s="65">
        <v>117</v>
      </c>
      <c r="C2471" s="147">
        <v>4</v>
      </c>
      <c r="D2471" s="147">
        <v>114412</v>
      </c>
      <c r="E2471" s="147">
        <f>COUNTIF($B$4:B2471,B2471)</f>
        <v>9</v>
      </c>
      <c r="F2471" s="147">
        <v>4</v>
      </c>
      <c r="G2471" s="147">
        <v>464</v>
      </c>
      <c r="H2471" s="147">
        <v>1111</v>
      </c>
      <c r="I2471" s="59" t="str">
        <f>IFERROR(VLOOKUP(D2471,ITEM!A:B,2,0)&amp;" X"&amp;F2471,"아이템값 없음")</f>
        <v>「번영」의 철학 X4</v>
      </c>
      <c r="J2471" s="5" t="s">
        <v>806</v>
      </c>
      <c r="K2471" s="147" t="s">
        <v>745</v>
      </c>
    </row>
    <row r="2472" spans="1:11">
      <c r="A2472" s="147">
        <f>100000+B2472*ID규칙_보상_그룹_단위+C2472*ID규칙_요일_단위+COUNTIFS($B$4:B2472,B2472,$C$4:C2472,C2472)</f>
        <v>111771</v>
      </c>
      <c r="B2472" s="65">
        <v>117</v>
      </c>
      <c r="C2472" s="147">
        <v>7</v>
      </c>
      <c r="D2472" s="147">
        <v>114210</v>
      </c>
      <c r="E2472" s="147">
        <f>COUNTIF($B$4:B2472,B2472)</f>
        <v>10</v>
      </c>
      <c r="F2472" s="147">
        <v>4</v>
      </c>
      <c r="G2472" s="147">
        <v>464</v>
      </c>
      <c r="H2472" s="147">
        <v>1111</v>
      </c>
      <c r="I2472" s="59" t="str">
        <f>IFERROR(VLOOKUP(D2472,ITEM!A:B,2,0)&amp;" X"&amp;F2472,"아이템값 없음")</f>
        <v>「번영」의 가르침 X4</v>
      </c>
      <c r="J2472" s="5" t="s">
        <v>806</v>
      </c>
      <c r="K2472" s="147" t="s">
        <v>745</v>
      </c>
    </row>
    <row r="2473" spans="1:11">
      <c r="A2473" s="147">
        <f>100000+B2473*ID규칙_보상_그룹_단위+C2473*ID규칙_요일_단위+COUNTIFS($B$4:B2473,B2473,$C$4:C2473,C2473)</f>
        <v>111772</v>
      </c>
      <c r="B2473" s="65">
        <v>117</v>
      </c>
      <c r="C2473" s="147">
        <v>7</v>
      </c>
      <c r="D2473" s="147">
        <v>114311</v>
      </c>
      <c r="E2473" s="147">
        <f>COUNTIF($B$4:B2473,B2473)</f>
        <v>11</v>
      </c>
      <c r="F2473" s="147">
        <v>4</v>
      </c>
      <c r="G2473" s="147">
        <v>464</v>
      </c>
      <c r="H2473" s="147">
        <v>1111</v>
      </c>
      <c r="I2473" s="59" t="str">
        <f>IFERROR(VLOOKUP(D2473,ITEM!A:B,2,0)&amp;" X"&amp;F2473,"아이템값 없음")</f>
        <v>「번영」의 인도 X4</v>
      </c>
      <c r="J2473" s="5" t="s">
        <v>806</v>
      </c>
      <c r="K2473" s="147" t="s">
        <v>745</v>
      </c>
    </row>
    <row r="2474" spans="1:11">
      <c r="A2474" s="147">
        <f>100000+B2474*ID규칙_보상_그룹_단위+C2474*ID규칙_요일_단위+COUNTIFS($B$4:B2474,B2474,$C$4:C2474,C2474)</f>
        <v>111773</v>
      </c>
      <c r="B2474" s="65">
        <v>117</v>
      </c>
      <c r="C2474" s="147">
        <v>7</v>
      </c>
      <c r="D2474" s="147">
        <v>114412</v>
      </c>
      <c r="E2474" s="147">
        <f>COUNTIF($B$4:B2474,B2474)</f>
        <v>12</v>
      </c>
      <c r="F2474" s="147">
        <v>4</v>
      </c>
      <c r="G2474" s="147">
        <v>464</v>
      </c>
      <c r="H2474" s="147">
        <v>1111</v>
      </c>
      <c r="I2474" s="59" t="str">
        <f>IFERROR(VLOOKUP(D2474,ITEM!A:B,2,0)&amp;" X"&amp;F2474,"아이템값 없음")</f>
        <v>「번영」의 철학 X4</v>
      </c>
      <c r="J2474" s="5" t="s">
        <v>806</v>
      </c>
      <c r="K2474" s="147" t="s">
        <v>745</v>
      </c>
    </row>
    <row r="2475" spans="1:11">
      <c r="A2475" s="147">
        <f>100000+B2475*ID규칙_보상_그룹_단위+C2475*ID규칙_요일_단위+COUNTIFS($B$4:B2475,B2475,$C$4:C2475,C2475)</f>
        <v>111801</v>
      </c>
      <c r="B2475" s="65">
        <v>118</v>
      </c>
      <c r="C2475" s="147">
        <v>0</v>
      </c>
      <c r="D2475" s="147">
        <v>103301</v>
      </c>
      <c r="E2475" s="147">
        <f>COUNTIF($B$4:B2475,B2475)</f>
        <v>1</v>
      </c>
      <c r="F2475" s="147">
        <v>100</v>
      </c>
      <c r="G2475" s="147">
        <v>465</v>
      </c>
      <c r="H2475" s="147">
        <v>10000</v>
      </c>
      <c r="I2475" s="59" t="str">
        <f>IFERROR(VLOOKUP(D2475,ITEM!A:B,2,0)&amp;" X"&amp;F2475,"아이템값 없음")</f>
        <v>모라 X100</v>
      </c>
      <c r="J2475" s="5" t="s">
        <v>807</v>
      </c>
      <c r="K2475" s="147" t="s">
        <v>745</v>
      </c>
    </row>
    <row r="2476" spans="1:11">
      <c r="A2476" s="147">
        <f>100000+B2476*ID규칙_보상_그룹_단위+C2476*ID규칙_요일_단위+COUNTIFS($B$4:B2476,B2476,$C$4:C2476,C2476)</f>
        <v>111802</v>
      </c>
      <c r="B2476" s="65">
        <v>118</v>
      </c>
      <c r="C2476" s="147">
        <v>0</v>
      </c>
      <c r="D2476" s="147">
        <v>102301</v>
      </c>
      <c r="E2476" s="147">
        <f>COUNTIF($B$4:B2476,B2476)</f>
        <v>2</v>
      </c>
      <c r="F2476" s="147">
        <v>1575</v>
      </c>
      <c r="G2476" s="147">
        <v>466</v>
      </c>
      <c r="H2476" s="147">
        <v>10000</v>
      </c>
      <c r="I2476" s="59" t="str">
        <f>IFERROR(VLOOKUP(D2476,ITEM!A:B,2,0)&amp;" X"&amp;F2476,"아이템값 없음")</f>
        <v>모험 경력 X1575</v>
      </c>
      <c r="J2476" s="5" t="s">
        <v>807</v>
      </c>
      <c r="K2476" s="147" t="s">
        <v>745</v>
      </c>
    </row>
    <row r="2477" spans="1:11">
      <c r="A2477" s="147">
        <f>100000+B2477*ID규칙_보상_그룹_단위+C2477*ID규칙_요일_단위+COUNTIFS($B$4:B2477,B2477,$C$4:C2477,C2477)</f>
        <v>111803</v>
      </c>
      <c r="B2477" s="65">
        <v>118</v>
      </c>
      <c r="C2477" s="147">
        <v>0</v>
      </c>
      <c r="D2477" s="147">
        <v>105301</v>
      </c>
      <c r="E2477" s="147">
        <f>COUNTIF($B$4:B2477,B2477)</f>
        <v>3</v>
      </c>
      <c r="F2477" s="147">
        <v>15</v>
      </c>
      <c r="G2477" s="147">
        <v>467</v>
      </c>
      <c r="H2477" s="147">
        <v>10000</v>
      </c>
      <c r="I2477" s="59" t="str">
        <f>IFERROR(VLOOKUP(D2477,ITEM!A:B,2,0)&amp;" X"&amp;F2477,"아이템값 없음")</f>
        <v>호감도 경험치 X15</v>
      </c>
      <c r="J2477" s="5" t="s">
        <v>807</v>
      </c>
      <c r="K2477" s="147" t="s">
        <v>745</v>
      </c>
    </row>
    <row r="2478" spans="1:11">
      <c r="A2478" s="147">
        <f>100000+B2478*ID규칙_보상_그룹_단위+C2478*ID규칙_요일_단위+COUNTIFS($B$4:B2478,B2478,$C$4:C2478,C2478)</f>
        <v>111821</v>
      </c>
      <c r="B2478" s="65">
        <v>118</v>
      </c>
      <c r="C2478" s="147">
        <v>2</v>
      </c>
      <c r="D2478" s="147">
        <v>114213</v>
      </c>
      <c r="E2478" s="147">
        <f>COUNTIF($B$4:B2478,B2478)</f>
        <v>4</v>
      </c>
      <c r="F2478" s="147">
        <v>1</v>
      </c>
      <c r="G2478" s="147">
        <v>468</v>
      </c>
      <c r="H2478" s="147">
        <v>3334</v>
      </c>
      <c r="I2478" s="59" t="str">
        <f>IFERROR(VLOOKUP(D2478,ITEM!A:B,2,0)&amp;" X"&amp;F2478,"아이템값 없음")</f>
        <v>「근면」의 가르침 X1</v>
      </c>
      <c r="J2478" s="5" t="s">
        <v>807</v>
      </c>
      <c r="K2478" s="147" t="s">
        <v>745</v>
      </c>
    </row>
    <row r="2479" spans="1:11">
      <c r="A2479" s="147">
        <f>100000+B2479*ID규칙_보상_그룹_단위+C2479*ID규칙_요일_단위+COUNTIFS($B$4:B2479,B2479,$C$4:C2479,C2479)</f>
        <v>111851</v>
      </c>
      <c r="B2479" s="65">
        <v>118</v>
      </c>
      <c r="C2479" s="147">
        <v>5</v>
      </c>
      <c r="D2479" s="147">
        <v>114213</v>
      </c>
      <c r="E2479" s="147">
        <f>COUNTIF($B$4:B2479,B2479)</f>
        <v>5</v>
      </c>
      <c r="F2479" s="147">
        <v>1</v>
      </c>
      <c r="G2479" s="147">
        <v>468</v>
      </c>
      <c r="H2479" s="147">
        <v>3333</v>
      </c>
      <c r="I2479" s="59" t="str">
        <f>IFERROR(VLOOKUP(D2479,ITEM!A:B,2,0)&amp;" X"&amp;F2479,"아이템값 없음")</f>
        <v>「근면」의 가르침 X1</v>
      </c>
      <c r="J2479" s="5" t="s">
        <v>807</v>
      </c>
      <c r="K2479" s="147" t="s">
        <v>745</v>
      </c>
    </row>
    <row r="2480" spans="1:11">
      <c r="A2480" s="147">
        <f>100000+B2480*ID규칙_보상_그룹_단위+C2480*ID규칙_요일_단위+COUNTIFS($B$4:B2480,B2480,$C$4:C2480,C2480)</f>
        <v>111871</v>
      </c>
      <c r="B2480" s="65">
        <v>118</v>
      </c>
      <c r="C2480" s="147">
        <v>7</v>
      </c>
      <c r="D2480" s="147">
        <v>114213</v>
      </c>
      <c r="E2480" s="147">
        <f>COUNTIF($B$4:B2480,B2480)</f>
        <v>6</v>
      </c>
      <c r="F2480" s="147">
        <v>1</v>
      </c>
      <c r="G2480" s="147">
        <v>468</v>
      </c>
      <c r="H2480" s="147">
        <v>3333</v>
      </c>
      <c r="I2480" s="59" t="str">
        <f>IFERROR(VLOOKUP(D2480,ITEM!A:B,2,0)&amp;" X"&amp;F2480,"아이템값 없음")</f>
        <v>「근면」의 가르침 X1</v>
      </c>
      <c r="J2480" s="5" t="s">
        <v>807</v>
      </c>
      <c r="K2480" s="147" t="s">
        <v>745</v>
      </c>
    </row>
    <row r="2481" spans="1:11">
      <c r="A2481" s="147">
        <f>100000+B2481*ID규칙_보상_그룹_단위+C2481*ID규칙_요일_단위+COUNTIFS($B$4:B2481,B2481,$C$4:C2481,C2481)</f>
        <v>111901</v>
      </c>
      <c r="B2481" s="65">
        <v>119</v>
      </c>
      <c r="C2481" s="147">
        <v>0</v>
      </c>
      <c r="D2481" s="147">
        <v>103301</v>
      </c>
      <c r="E2481" s="147">
        <f>COUNTIF($B$4:B2481,B2481)</f>
        <v>1</v>
      </c>
      <c r="F2481" s="147">
        <v>100</v>
      </c>
      <c r="G2481" s="147">
        <v>469</v>
      </c>
      <c r="H2481" s="147">
        <v>10000</v>
      </c>
      <c r="I2481" s="59" t="str">
        <f>IFERROR(VLOOKUP(D2481,ITEM!A:B,2,0)&amp;" X"&amp;F2481,"아이템값 없음")</f>
        <v>모라 X100</v>
      </c>
      <c r="J2481" s="5" t="s">
        <v>808</v>
      </c>
      <c r="K2481" s="147" t="s">
        <v>745</v>
      </c>
    </row>
    <row r="2482" spans="1:11">
      <c r="A2482" s="147">
        <f>100000+B2482*ID규칙_보상_그룹_단위+C2482*ID규칙_요일_단위+COUNTIFS($B$4:B2482,B2482,$C$4:C2482,C2482)</f>
        <v>111902</v>
      </c>
      <c r="B2482" s="65">
        <v>119</v>
      </c>
      <c r="C2482" s="147">
        <v>0</v>
      </c>
      <c r="D2482" s="147">
        <v>102301</v>
      </c>
      <c r="E2482" s="147">
        <f>COUNTIF($B$4:B2482,B2482)</f>
        <v>2</v>
      </c>
      <c r="F2482" s="147">
        <v>1875</v>
      </c>
      <c r="G2482" s="147">
        <v>470</v>
      </c>
      <c r="H2482" s="147">
        <v>10000</v>
      </c>
      <c r="I2482" s="59" t="str">
        <f>IFERROR(VLOOKUP(D2482,ITEM!A:B,2,0)&amp;" X"&amp;F2482,"아이템값 없음")</f>
        <v>모험 경력 X1875</v>
      </c>
      <c r="J2482" s="5" t="s">
        <v>808</v>
      </c>
      <c r="K2482" s="147" t="s">
        <v>745</v>
      </c>
    </row>
    <row r="2483" spans="1:11">
      <c r="A2483" s="147">
        <f>100000+B2483*ID규칙_보상_그룹_단위+C2483*ID규칙_요일_단위+COUNTIFS($B$4:B2483,B2483,$C$4:C2483,C2483)</f>
        <v>111903</v>
      </c>
      <c r="B2483" s="65">
        <v>119</v>
      </c>
      <c r="C2483" s="147">
        <v>0</v>
      </c>
      <c r="D2483" s="147">
        <v>105301</v>
      </c>
      <c r="E2483" s="147">
        <f>COUNTIF($B$4:B2483,B2483)</f>
        <v>3</v>
      </c>
      <c r="F2483" s="147">
        <v>15</v>
      </c>
      <c r="G2483" s="147">
        <v>471</v>
      </c>
      <c r="H2483" s="147">
        <v>10000</v>
      </c>
      <c r="I2483" s="59" t="str">
        <f>IFERROR(VLOOKUP(D2483,ITEM!A:B,2,0)&amp;" X"&amp;F2483,"아이템값 없음")</f>
        <v>호감도 경험치 X15</v>
      </c>
      <c r="J2483" s="5" t="s">
        <v>808</v>
      </c>
      <c r="K2483" s="147" t="s">
        <v>745</v>
      </c>
    </row>
    <row r="2484" spans="1:11">
      <c r="A2484" s="147">
        <f>100000+B2484*ID규칙_보상_그룹_단위+C2484*ID규칙_요일_단위+COUNTIFS($B$4:B2484,B2484,$C$4:C2484,C2484)</f>
        <v>111921</v>
      </c>
      <c r="B2484" s="65">
        <v>119</v>
      </c>
      <c r="C2484" s="147">
        <v>2</v>
      </c>
      <c r="D2484" s="147">
        <v>114213</v>
      </c>
      <c r="E2484" s="147">
        <f>COUNTIF($B$4:B2484,B2484)</f>
        <v>4</v>
      </c>
      <c r="F2484" s="147">
        <v>2</v>
      </c>
      <c r="G2484" s="147">
        <v>472</v>
      </c>
      <c r="H2484" s="147">
        <v>1667</v>
      </c>
      <c r="I2484" s="59" t="str">
        <f>IFERROR(VLOOKUP(D2484,ITEM!A:B,2,0)&amp;" X"&amp;F2484,"아이템값 없음")</f>
        <v>「근면」의 가르침 X2</v>
      </c>
      <c r="J2484" s="5" t="s">
        <v>808</v>
      </c>
      <c r="K2484" s="147" t="s">
        <v>745</v>
      </c>
    </row>
    <row r="2485" spans="1:11">
      <c r="A2485" s="147">
        <f>100000+B2485*ID규칙_보상_그룹_단위+C2485*ID규칙_요일_단위+COUNTIFS($B$4:B2485,B2485,$C$4:C2485,C2485)</f>
        <v>111922</v>
      </c>
      <c r="B2485" s="65">
        <v>119</v>
      </c>
      <c r="C2485" s="147">
        <v>2</v>
      </c>
      <c r="D2485" s="147">
        <v>114314</v>
      </c>
      <c r="E2485" s="147">
        <f>COUNTIF($B$4:B2485,B2485)</f>
        <v>5</v>
      </c>
      <c r="F2485" s="147">
        <v>2</v>
      </c>
      <c r="G2485" s="147">
        <v>472</v>
      </c>
      <c r="H2485" s="147">
        <v>1667</v>
      </c>
      <c r="I2485" s="59" t="str">
        <f>IFERROR(VLOOKUP(D2485,ITEM!A:B,2,0)&amp;" X"&amp;F2485,"아이템값 없음")</f>
        <v>「근면」의 인도 X2</v>
      </c>
      <c r="J2485" s="5" t="s">
        <v>808</v>
      </c>
      <c r="K2485" s="147" t="s">
        <v>745</v>
      </c>
    </row>
    <row r="2486" spans="1:11">
      <c r="A2486" s="147">
        <f>100000+B2486*ID규칙_보상_그룹_단위+C2486*ID규칙_요일_단위+COUNTIFS($B$4:B2486,B2486,$C$4:C2486,C2486)</f>
        <v>111951</v>
      </c>
      <c r="B2486" s="65">
        <v>119</v>
      </c>
      <c r="C2486" s="147">
        <v>5</v>
      </c>
      <c r="D2486" s="147">
        <v>114213</v>
      </c>
      <c r="E2486" s="147">
        <f>COUNTIF($B$4:B2486,B2486)</f>
        <v>6</v>
      </c>
      <c r="F2486" s="147">
        <v>2</v>
      </c>
      <c r="G2486" s="147">
        <v>472</v>
      </c>
      <c r="H2486" s="147">
        <v>1667</v>
      </c>
      <c r="I2486" s="59" t="str">
        <f>IFERROR(VLOOKUP(D2486,ITEM!A:B,2,0)&amp;" X"&amp;F2486,"아이템값 없음")</f>
        <v>「근면」의 가르침 X2</v>
      </c>
      <c r="J2486" s="5" t="s">
        <v>808</v>
      </c>
      <c r="K2486" s="147" t="s">
        <v>745</v>
      </c>
    </row>
    <row r="2487" spans="1:11">
      <c r="A2487" s="147">
        <f>100000+B2487*ID규칙_보상_그룹_단위+C2487*ID규칙_요일_단위+COUNTIFS($B$4:B2487,B2487,$C$4:C2487,C2487)</f>
        <v>111952</v>
      </c>
      <c r="B2487" s="65">
        <v>119</v>
      </c>
      <c r="C2487" s="147">
        <v>5</v>
      </c>
      <c r="D2487" s="147">
        <v>114314</v>
      </c>
      <c r="E2487" s="147">
        <f>COUNTIF($B$4:B2487,B2487)</f>
        <v>7</v>
      </c>
      <c r="F2487" s="147">
        <v>2</v>
      </c>
      <c r="G2487" s="147">
        <v>472</v>
      </c>
      <c r="H2487" s="147">
        <v>1667</v>
      </c>
      <c r="I2487" s="59" t="str">
        <f>IFERROR(VLOOKUP(D2487,ITEM!A:B,2,0)&amp;" X"&amp;F2487,"아이템값 없음")</f>
        <v>「근면」의 인도 X2</v>
      </c>
      <c r="J2487" s="5" t="s">
        <v>808</v>
      </c>
      <c r="K2487" s="147" t="s">
        <v>745</v>
      </c>
    </row>
    <row r="2488" spans="1:11">
      <c r="A2488" s="147">
        <f>100000+B2488*ID규칙_보상_그룹_단위+C2488*ID규칙_요일_단위+COUNTIFS($B$4:B2488,B2488,$C$4:C2488,C2488)</f>
        <v>111971</v>
      </c>
      <c r="B2488" s="65">
        <v>119</v>
      </c>
      <c r="C2488" s="147">
        <v>7</v>
      </c>
      <c r="D2488" s="147">
        <v>114213</v>
      </c>
      <c r="E2488" s="147">
        <f>COUNTIF($B$4:B2488,B2488)</f>
        <v>8</v>
      </c>
      <c r="F2488" s="147">
        <v>2</v>
      </c>
      <c r="G2488" s="147">
        <v>472</v>
      </c>
      <c r="H2488" s="147">
        <v>1666</v>
      </c>
      <c r="I2488" s="59" t="str">
        <f>IFERROR(VLOOKUP(D2488,ITEM!A:B,2,0)&amp;" X"&amp;F2488,"아이템값 없음")</f>
        <v>「근면」의 가르침 X2</v>
      </c>
      <c r="J2488" s="5" t="s">
        <v>808</v>
      </c>
      <c r="K2488" s="147" t="s">
        <v>745</v>
      </c>
    </row>
    <row r="2489" spans="1:11">
      <c r="A2489" s="147">
        <f>100000+B2489*ID규칙_보상_그룹_단위+C2489*ID규칙_요일_단위+COUNTIFS($B$4:B2489,B2489,$C$4:C2489,C2489)</f>
        <v>111972</v>
      </c>
      <c r="B2489" s="65">
        <v>119</v>
      </c>
      <c r="C2489" s="147">
        <v>7</v>
      </c>
      <c r="D2489" s="147">
        <v>114314</v>
      </c>
      <c r="E2489" s="147">
        <f>COUNTIF($B$4:B2489,B2489)</f>
        <v>9</v>
      </c>
      <c r="F2489" s="147">
        <v>2</v>
      </c>
      <c r="G2489" s="147">
        <v>472</v>
      </c>
      <c r="H2489" s="147">
        <v>1666</v>
      </c>
      <c r="I2489" s="59" t="str">
        <f>IFERROR(VLOOKUP(D2489,ITEM!A:B,2,0)&amp;" X"&amp;F2489,"아이템값 없음")</f>
        <v>「근면」의 인도 X2</v>
      </c>
      <c r="J2489" s="5" t="s">
        <v>808</v>
      </c>
      <c r="K2489" s="147" t="s">
        <v>745</v>
      </c>
    </row>
    <row r="2490" spans="1:11">
      <c r="A2490" s="147">
        <f>100000+B2490*ID규칙_보상_그룹_단위+C2490*ID규칙_요일_단위+COUNTIFS($B$4:B2490,B2490,$C$4:C2490,C2490)</f>
        <v>112001</v>
      </c>
      <c r="B2490" s="65">
        <v>120</v>
      </c>
      <c r="C2490" s="147">
        <v>0</v>
      </c>
      <c r="D2490" s="147">
        <v>103301</v>
      </c>
      <c r="E2490" s="147">
        <f>COUNTIF($B$4:B2490,B2490)</f>
        <v>1</v>
      </c>
      <c r="F2490" s="147">
        <v>100</v>
      </c>
      <c r="G2490" s="147">
        <v>473</v>
      </c>
      <c r="H2490" s="147">
        <v>10000</v>
      </c>
      <c r="I2490" s="59" t="str">
        <f>IFERROR(VLOOKUP(D2490,ITEM!A:B,2,0)&amp;" X"&amp;F2490,"아이템값 없음")</f>
        <v>모라 X100</v>
      </c>
      <c r="J2490" s="5" t="s">
        <v>809</v>
      </c>
      <c r="K2490" s="147" t="s">
        <v>745</v>
      </c>
    </row>
    <row r="2491" spans="1:11">
      <c r="A2491" s="147">
        <f>100000+B2491*ID규칙_보상_그룹_단위+C2491*ID규칙_요일_단위+COUNTIFS($B$4:B2491,B2491,$C$4:C2491,C2491)</f>
        <v>112002</v>
      </c>
      <c r="B2491" s="65">
        <v>120</v>
      </c>
      <c r="C2491" s="147">
        <v>0</v>
      </c>
      <c r="D2491" s="147">
        <v>102301</v>
      </c>
      <c r="E2491" s="147">
        <f>COUNTIF($B$4:B2491,B2491)</f>
        <v>2</v>
      </c>
      <c r="F2491" s="147">
        <v>2175</v>
      </c>
      <c r="G2491" s="147">
        <v>474</v>
      </c>
      <c r="H2491" s="147">
        <v>10000</v>
      </c>
      <c r="I2491" s="59" t="str">
        <f>IFERROR(VLOOKUP(D2491,ITEM!A:B,2,0)&amp;" X"&amp;F2491,"아이템값 없음")</f>
        <v>모험 경력 X2175</v>
      </c>
      <c r="J2491" s="5" t="s">
        <v>809</v>
      </c>
      <c r="K2491" s="147" t="s">
        <v>745</v>
      </c>
    </row>
    <row r="2492" spans="1:11">
      <c r="A2492" s="147">
        <f>100000+B2492*ID규칙_보상_그룹_단위+C2492*ID규칙_요일_단위+COUNTIFS($B$4:B2492,B2492,$C$4:C2492,C2492)</f>
        <v>112003</v>
      </c>
      <c r="B2492" s="65">
        <v>120</v>
      </c>
      <c r="C2492" s="147">
        <v>0</v>
      </c>
      <c r="D2492" s="147">
        <v>105301</v>
      </c>
      <c r="E2492" s="147">
        <f>COUNTIF($B$4:B2492,B2492)</f>
        <v>3</v>
      </c>
      <c r="F2492" s="147">
        <v>20</v>
      </c>
      <c r="G2492" s="147">
        <v>475</v>
      </c>
      <c r="H2492" s="147">
        <v>10000</v>
      </c>
      <c r="I2492" s="59" t="str">
        <f>IFERROR(VLOOKUP(D2492,ITEM!A:B,2,0)&amp;" X"&amp;F2492,"아이템값 없음")</f>
        <v>호감도 경험치 X20</v>
      </c>
      <c r="J2492" s="5" t="s">
        <v>809</v>
      </c>
      <c r="K2492" s="147" t="s">
        <v>745</v>
      </c>
    </row>
    <row r="2493" spans="1:11">
      <c r="A2493" s="147">
        <f>100000+B2493*ID규칙_보상_그룹_단위+C2493*ID규칙_요일_단위+COUNTIFS($B$4:B2493,B2493,$C$4:C2493,C2493)</f>
        <v>112021</v>
      </c>
      <c r="B2493" s="65">
        <v>120</v>
      </c>
      <c r="C2493" s="147">
        <v>2</v>
      </c>
      <c r="D2493" s="147">
        <v>114213</v>
      </c>
      <c r="E2493" s="147">
        <f>COUNTIF($B$4:B2493,B2493)</f>
        <v>4</v>
      </c>
      <c r="F2493" s="147">
        <v>3</v>
      </c>
      <c r="G2493" s="147">
        <v>476</v>
      </c>
      <c r="H2493" s="147">
        <v>1667</v>
      </c>
      <c r="I2493" s="59" t="str">
        <f>IFERROR(VLOOKUP(D2493,ITEM!A:B,2,0)&amp;" X"&amp;F2493,"아이템값 없음")</f>
        <v>「근면」의 가르침 X3</v>
      </c>
      <c r="J2493" s="5" t="s">
        <v>809</v>
      </c>
      <c r="K2493" s="147" t="s">
        <v>745</v>
      </c>
    </row>
    <row r="2494" spans="1:11">
      <c r="A2494" s="147">
        <f>100000+B2494*ID규칙_보상_그룹_단위+C2494*ID규칙_요일_단위+COUNTIFS($B$4:B2494,B2494,$C$4:C2494,C2494)</f>
        <v>112022</v>
      </c>
      <c r="B2494" s="65">
        <v>120</v>
      </c>
      <c r="C2494" s="147">
        <v>2</v>
      </c>
      <c r="D2494" s="147">
        <v>114314</v>
      </c>
      <c r="E2494" s="147">
        <f>COUNTIF($B$4:B2494,B2494)</f>
        <v>5</v>
      </c>
      <c r="F2494" s="147">
        <v>3</v>
      </c>
      <c r="G2494" s="147">
        <v>476</v>
      </c>
      <c r="H2494" s="147">
        <v>1667</v>
      </c>
      <c r="I2494" s="59" t="str">
        <f>IFERROR(VLOOKUP(D2494,ITEM!A:B,2,0)&amp;" X"&amp;F2494,"아이템값 없음")</f>
        <v>「근면」의 인도 X3</v>
      </c>
      <c r="J2494" s="5" t="s">
        <v>809</v>
      </c>
      <c r="K2494" s="147" t="s">
        <v>745</v>
      </c>
    </row>
    <row r="2495" spans="1:11">
      <c r="A2495" s="147">
        <f>100000+B2495*ID규칙_보상_그룹_단위+C2495*ID규칙_요일_단위+COUNTIFS($B$4:B2495,B2495,$C$4:C2495,C2495)</f>
        <v>112051</v>
      </c>
      <c r="B2495" s="65">
        <v>120</v>
      </c>
      <c r="C2495" s="147">
        <v>5</v>
      </c>
      <c r="D2495" s="147">
        <v>114213</v>
      </c>
      <c r="E2495" s="147">
        <f>COUNTIF($B$4:B2495,B2495)</f>
        <v>6</v>
      </c>
      <c r="F2495" s="147">
        <v>3</v>
      </c>
      <c r="G2495" s="147">
        <v>476</v>
      </c>
      <c r="H2495" s="147">
        <v>1667</v>
      </c>
      <c r="I2495" s="59" t="str">
        <f>IFERROR(VLOOKUP(D2495,ITEM!A:B,2,0)&amp;" X"&amp;F2495,"아이템값 없음")</f>
        <v>「근면」의 가르침 X3</v>
      </c>
      <c r="J2495" s="5" t="s">
        <v>809</v>
      </c>
      <c r="K2495" s="147" t="s">
        <v>745</v>
      </c>
    </row>
    <row r="2496" spans="1:11">
      <c r="A2496" s="147">
        <f>100000+B2496*ID규칙_보상_그룹_단위+C2496*ID규칙_요일_단위+COUNTIFS($B$4:B2496,B2496,$C$4:C2496,C2496)</f>
        <v>112052</v>
      </c>
      <c r="B2496" s="65">
        <v>120</v>
      </c>
      <c r="C2496" s="147">
        <v>5</v>
      </c>
      <c r="D2496" s="147">
        <v>114314</v>
      </c>
      <c r="E2496" s="147">
        <f>COUNTIF($B$4:B2496,B2496)</f>
        <v>7</v>
      </c>
      <c r="F2496" s="147">
        <v>3</v>
      </c>
      <c r="G2496" s="147">
        <v>476</v>
      </c>
      <c r="H2496" s="147">
        <v>1667</v>
      </c>
      <c r="I2496" s="59" t="str">
        <f>IFERROR(VLOOKUP(D2496,ITEM!A:B,2,0)&amp;" X"&amp;F2496,"아이템값 없음")</f>
        <v>「근면」의 인도 X3</v>
      </c>
      <c r="J2496" s="5" t="s">
        <v>809</v>
      </c>
      <c r="K2496" s="147" t="s">
        <v>745</v>
      </c>
    </row>
    <row r="2497" spans="1:11">
      <c r="A2497" s="147">
        <f>100000+B2497*ID규칙_보상_그룹_단위+C2497*ID규칙_요일_단위+COUNTIFS($B$4:B2497,B2497,$C$4:C2497,C2497)</f>
        <v>112071</v>
      </c>
      <c r="B2497" s="65">
        <v>120</v>
      </c>
      <c r="C2497" s="147">
        <v>7</v>
      </c>
      <c r="D2497" s="147">
        <v>114213</v>
      </c>
      <c r="E2497" s="147">
        <f>COUNTIF($B$4:B2497,B2497)</f>
        <v>8</v>
      </c>
      <c r="F2497" s="147">
        <v>3</v>
      </c>
      <c r="G2497" s="147">
        <v>476</v>
      </c>
      <c r="H2497" s="147">
        <v>1666</v>
      </c>
      <c r="I2497" s="59" t="str">
        <f>IFERROR(VLOOKUP(D2497,ITEM!A:B,2,0)&amp;" X"&amp;F2497,"아이템값 없음")</f>
        <v>「근면」의 가르침 X3</v>
      </c>
      <c r="J2497" s="5" t="s">
        <v>809</v>
      </c>
      <c r="K2497" s="147" t="s">
        <v>745</v>
      </c>
    </row>
    <row r="2498" spans="1:11">
      <c r="A2498" s="147">
        <f>100000+B2498*ID규칙_보상_그룹_단위+C2498*ID규칙_요일_단위+COUNTIFS($B$4:B2498,B2498,$C$4:C2498,C2498)</f>
        <v>112072</v>
      </c>
      <c r="B2498" s="65">
        <v>120</v>
      </c>
      <c r="C2498" s="147">
        <v>7</v>
      </c>
      <c r="D2498" s="147">
        <v>114314</v>
      </c>
      <c r="E2498" s="147">
        <f>COUNTIF($B$4:B2498,B2498)</f>
        <v>9</v>
      </c>
      <c r="F2498" s="147">
        <v>3</v>
      </c>
      <c r="G2498" s="147">
        <v>476</v>
      </c>
      <c r="H2498" s="147">
        <v>1666</v>
      </c>
      <c r="I2498" s="59" t="str">
        <f>IFERROR(VLOOKUP(D2498,ITEM!A:B,2,0)&amp;" X"&amp;F2498,"아이템값 없음")</f>
        <v>「근면」의 인도 X3</v>
      </c>
      <c r="J2498" s="5" t="s">
        <v>809</v>
      </c>
      <c r="K2498" s="147" t="s">
        <v>745</v>
      </c>
    </row>
    <row r="2499" spans="1:11">
      <c r="A2499" s="147">
        <f>100000+B2499*ID규칙_보상_그룹_단위+C2499*ID규칙_요일_단위+COUNTIFS($B$4:B2499,B2499,$C$4:C2499,C2499)</f>
        <v>112101</v>
      </c>
      <c r="B2499" s="65">
        <v>121</v>
      </c>
      <c r="C2499" s="147">
        <v>0</v>
      </c>
      <c r="D2499" s="147">
        <v>103301</v>
      </c>
      <c r="E2499" s="147">
        <f>COUNTIF($B$4:B2499,B2499)</f>
        <v>1</v>
      </c>
      <c r="F2499" s="147">
        <v>100</v>
      </c>
      <c r="G2499" s="147">
        <v>477</v>
      </c>
      <c r="H2499" s="147">
        <v>10000</v>
      </c>
      <c r="I2499" s="59" t="str">
        <f>IFERROR(VLOOKUP(D2499,ITEM!A:B,2,0)&amp;" X"&amp;F2499,"아이템값 없음")</f>
        <v>모라 X100</v>
      </c>
      <c r="J2499" s="5" t="s">
        <v>810</v>
      </c>
      <c r="K2499" s="147" t="s">
        <v>745</v>
      </c>
    </row>
    <row r="2500" spans="1:11">
      <c r="A2500" s="147">
        <f>100000+B2500*ID규칙_보상_그룹_단위+C2500*ID규칙_요일_단위+COUNTIFS($B$4:B2500,B2500,$C$4:C2500,C2500)</f>
        <v>112102</v>
      </c>
      <c r="B2500" s="65">
        <v>121</v>
      </c>
      <c r="C2500" s="147">
        <v>0</v>
      </c>
      <c r="D2500" s="147">
        <v>102301</v>
      </c>
      <c r="E2500" s="147">
        <f>COUNTIF($B$4:B2500,B2500)</f>
        <v>2</v>
      </c>
      <c r="F2500" s="147">
        <v>2375</v>
      </c>
      <c r="G2500" s="147">
        <v>478</v>
      </c>
      <c r="H2500" s="147">
        <v>10000</v>
      </c>
      <c r="I2500" s="59" t="str">
        <f>IFERROR(VLOOKUP(D2500,ITEM!A:B,2,0)&amp;" X"&amp;F2500,"아이템값 없음")</f>
        <v>모험 경력 X2375</v>
      </c>
      <c r="J2500" s="5" t="s">
        <v>810</v>
      </c>
      <c r="K2500" s="147" t="s">
        <v>745</v>
      </c>
    </row>
    <row r="2501" spans="1:11">
      <c r="A2501" s="147">
        <f>100000+B2501*ID규칙_보상_그룹_단위+C2501*ID규칙_요일_단위+COUNTIFS($B$4:B2501,B2501,$C$4:C2501,C2501)</f>
        <v>112103</v>
      </c>
      <c r="B2501" s="65">
        <v>121</v>
      </c>
      <c r="C2501" s="147">
        <v>0</v>
      </c>
      <c r="D2501" s="147">
        <v>105301</v>
      </c>
      <c r="E2501" s="147">
        <f>COUNTIF($B$4:B2501,B2501)</f>
        <v>3</v>
      </c>
      <c r="F2501" s="147">
        <v>20</v>
      </c>
      <c r="G2501" s="147">
        <v>479</v>
      </c>
      <c r="H2501" s="147">
        <v>10000</v>
      </c>
      <c r="I2501" s="59" t="str">
        <f>IFERROR(VLOOKUP(D2501,ITEM!A:B,2,0)&amp;" X"&amp;F2501,"아이템값 없음")</f>
        <v>호감도 경험치 X20</v>
      </c>
      <c r="J2501" s="5" t="s">
        <v>810</v>
      </c>
      <c r="K2501" s="147" t="s">
        <v>745</v>
      </c>
    </row>
    <row r="2502" spans="1:11">
      <c r="A2502" s="147">
        <f>100000+B2502*ID규칙_보상_그룹_단위+C2502*ID규칙_요일_단위+COUNTIFS($B$4:B2502,B2502,$C$4:C2502,C2502)</f>
        <v>112121</v>
      </c>
      <c r="B2502" s="65">
        <v>121</v>
      </c>
      <c r="C2502" s="147">
        <v>2</v>
      </c>
      <c r="D2502" s="147">
        <v>114213</v>
      </c>
      <c r="E2502" s="147">
        <f>COUNTIF($B$4:B2502,B2502)</f>
        <v>4</v>
      </c>
      <c r="F2502" s="147">
        <v>4</v>
      </c>
      <c r="G2502" s="147">
        <v>480</v>
      </c>
      <c r="H2502" s="147">
        <v>1112</v>
      </c>
      <c r="I2502" s="59" t="str">
        <f>IFERROR(VLOOKUP(D2502,ITEM!A:B,2,0)&amp;" X"&amp;F2502,"아이템값 없음")</f>
        <v>「근면」의 가르침 X4</v>
      </c>
      <c r="J2502" s="5" t="s">
        <v>810</v>
      </c>
      <c r="K2502" s="147" t="s">
        <v>745</v>
      </c>
    </row>
    <row r="2503" spans="1:11">
      <c r="A2503" s="147">
        <f>100000+B2503*ID규칙_보상_그룹_단위+C2503*ID규칙_요일_단위+COUNTIFS($B$4:B2503,B2503,$C$4:C2503,C2503)</f>
        <v>112122</v>
      </c>
      <c r="B2503" s="65">
        <v>121</v>
      </c>
      <c r="C2503" s="147">
        <v>2</v>
      </c>
      <c r="D2503" s="147">
        <v>114314</v>
      </c>
      <c r="E2503" s="147">
        <f>COUNTIF($B$4:B2503,B2503)</f>
        <v>5</v>
      </c>
      <c r="F2503" s="147">
        <v>4</v>
      </c>
      <c r="G2503" s="147">
        <v>480</v>
      </c>
      <c r="H2503" s="147">
        <v>1111</v>
      </c>
      <c r="I2503" s="59" t="str">
        <f>IFERROR(VLOOKUP(D2503,ITEM!A:B,2,0)&amp;" X"&amp;F2503,"아이템값 없음")</f>
        <v>「근면」의 인도 X4</v>
      </c>
      <c r="J2503" s="5" t="s">
        <v>810</v>
      </c>
      <c r="K2503" s="147" t="s">
        <v>745</v>
      </c>
    </row>
    <row r="2504" spans="1:11">
      <c r="A2504" s="147">
        <f>100000+B2504*ID규칙_보상_그룹_단위+C2504*ID규칙_요일_단위+COUNTIFS($B$4:B2504,B2504,$C$4:C2504,C2504)</f>
        <v>112123</v>
      </c>
      <c r="B2504" s="65">
        <v>121</v>
      </c>
      <c r="C2504" s="147">
        <v>2</v>
      </c>
      <c r="D2504" s="147">
        <v>114415</v>
      </c>
      <c r="E2504" s="147">
        <f>COUNTIF($B$4:B2504,B2504)</f>
        <v>6</v>
      </c>
      <c r="F2504" s="147">
        <v>4</v>
      </c>
      <c r="G2504" s="147">
        <v>480</v>
      </c>
      <c r="H2504" s="147">
        <v>1111</v>
      </c>
      <c r="I2504" s="59" t="str">
        <f>IFERROR(VLOOKUP(D2504,ITEM!A:B,2,0)&amp;" X"&amp;F2504,"아이템값 없음")</f>
        <v>「근면」의 철학 X4</v>
      </c>
      <c r="J2504" s="5" t="s">
        <v>810</v>
      </c>
      <c r="K2504" s="147" t="s">
        <v>745</v>
      </c>
    </row>
    <row r="2505" spans="1:11">
      <c r="A2505" s="147">
        <f>100000+B2505*ID규칙_보상_그룹_단위+C2505*ID규칙_요일_단위+COUNTIFS($B$4:B2505,B2505,$C$4:C2505,C2505)</f>
        <v>112151</v>
      </c>
      <c r="B2505" s="65">
        <v>121</v>
      </c>
      <c r="C2505" s="147">
        <v>5</v>
      </c>
      <c r="D2505" s="147">
        <v>114213</v>
      </c>
      <c r="E2505" s="147">
        <f>COUNTIF($B$4:B2505,B2505)</f>
        <v>7</v>
      </c>
      <c r="F2505" s="147">
        <v>4</v>
      </c>
      <c r="G2505" s="147">
        <v>480</v>
      </c>
      <c r="H2505" s="147">
        <v>1111</v>
      </c>
      <c r="I2505" s="59" t="str">
        <f>IFERROR(VLOOKUP(D2505,ITEM!A:B,2,0)&amp;" X"&amp;F2505,"아이템값 없음")</f>
        <v>「근면」의 가르침 X4</v>
      </c>
      <c r="J2505" s="5" t="s">
        <v>810</v>
      </c>
      <c r="K2505" s="147" t="s">
        <v>745</v>
      </c>
    </row>
    <row r="2506" spans="1:11">
      <c r="A2506" s="147">
        <f>100000+B2506*ID규칙_보상_그룹_단위+C2506*ID규칙_요일_단위+COUNTIFS($B$4:B2506,B2506,$C$4:C2506,C2506)</f>
        <v>112152</v>
      </c>
      <c r="B2506" s="65">
        <v>121</v>
      </c>
      <c r="C2506" s="147">
        <v>5</v>
      </c>
      <c r="D2506" s="147">
        <v>114314</v>
      </c>
      <c r="E2506" s="147">
        <f>COUNTIF($B$4:B2506,B2506)</f>
        <v>8</v>
      </c>
      <c r="F2506" s="147">
        <v>4</v>
      </c>
      <c r="G2506" s="147">
        <v>480</v>
      </c>
      <c r="H2506" s="147">
        <v>1111</v>
      </c>
      <c r="I2506" s="59" t="str">
        <f>IFERROR(VLOOKUP(D2506,ITEM!A:B,2,0)&amp;" X"&amp;F2506,"아이템값 없음")</f>
        <v>「근면」의 인도 X4</v>
      </c>
      <c r="J2506" s="5" t="s">
        <v>810</v>
      </c>
      <c r="K2506" s="147" t="s">
        <v>745</v>
      </c>
    </row>
    <row r="2507" spans="1:11">
      <c r="A2507" s="147">
        <f>100000+B2507*ID규칙_보상_그룹_단위+C2507*ID규칙_요일_단위+COUNTIFS($B$4:B2507,B2507,$C$4:C2507,C2507)</f>
        <v>112153</v>
      </c>
      <c r="B2507" s="65">
        <v>121</v>
      </c>
      <c r="C2507" s="147">
        <v>5</v>
      </c>
      <c r="D2507" s="147">
        <v>114415</v>
      </c>
      <c r="E2507" s="147">
        <f>COUNTIF($B$4:B2507,B2507)</f>
        <v>9</v>
      </c>
      <c r="F2507" s="147">
        <v>4</v>
      </c>
      <c r="G2507" s="147">
        <v>480</v>
      </c>
      <c r="H2507" s="147">
        <v>1111</v>
      </c>
      <c r="I2507" s="59" t="str">
        <f>IFERROR(VLOOKUP(D2507,ITEM!A:B,2,0)&amp;" X"&amp;F2507,"아이템값 없음")</f>
        <v>「근면」의 철학 X4</v>
      </c>
      <c r="J2507" s="5" t="s">
        <v>810</v>
      </c>
      <c r="K2507" s="147" t="s">
        <v>745</v>
      </c>
    </row>
    <row r="2508" spans="1:11">
      <c r="A2508" s="147">
        <f>100000+B2508*ID규칙_보상_그룹_단위+C2508*ID규칙_요일_단위+COUNTIFS($B$4:B2508,B2508,$C$4:C2508,C2508)</f>
        <v>112171</v>
      </c>
      <c r="B2508" s="65">
        <v>121</v>
      </c>
      <c r="C2508" s="147">
        <v>7</v>
      </c>
      <c r="D2508" s="147">
        <v>114213</v>
      </c>
      <c r="E2508" s="147">
        <f>COUNTIF($B$4:B2508,B2508)</f>
        <v>10</v>
      </c>
      <c r="F2508" s="147">
        <v>4</v>
      </c>
      <c r="G2508" s="147">
        <v>480</v>
      </c>
      <c r="H2508" s="147">
        <v>1111</v>
      </c>
      <c r="I2508" s="59" t="str">
        <f>IFERROR(VLOOKUP(D2508,ITEM!A:B,2,0)&amp;" X"&amp;F2508,"아이템값 없음")</f>
        <v>「근면」의 가르침 X4</v>
      </c>
      <c r="J2508" s="5" t="s">
        <v>810</v>
      </c>
      <c r="K2508" s="147" t="s">
        <v>745</v>
      </c>
    </row>
    <row r="2509" spans="1:11">
      <c r="A2509" s="147">
        <f>100000+B2509*ID규칙_보상_그룹_단위+C2509*ID규칙_요일_단위+COUNTIFS($B$4:B2509,B2509,$C$4:C2509,C2509)</f>
        <v>112172</v>
      </c>
      <c r="B2509" s="65">
        <v>121</v>
      </c>
      <c r="C2509" s="147">
        <v>7</v>
      </c>
      <c r="D2509" s="147">
        <v>114314</v>
      </c>
      <c r="E2509" s="147">
        <f>COUNTIF($B$4:B2509,B2509)</f>
        <v>11</v>
      </c>
      <c r="F2509" s="147">
        <v>4</v>
      </c>
      <c r="G2509" s="147">
        <v>480</v>
      </c>
      <c r="H2509" s="147">
        <v>1111</v>
      </c>
      <c r="I2509" s="59" t="str">
        <f>IFERROR(VLOOKUP(D2509,ITEM!A:B,2,0)&amp;" X"&amp;F2509,"아이템값 없음")</f>
        <v>「근면」의 인도 X4</v>
      </c>
      <c r="J2509" s="5" t="s">
        <v>810</v>
      </c>
      <c r="K2509" s="147" t="s">
        <v>745</v>
      </c>
    </row>
    <row r="2510" spans="1:11">
      <c r="A2510" s="147">
        <f>100000+B2510*ID규칙_보상_그룹_단위+C2510*ID규칙_요일_단위+COUNTIFS($B$4:B2510,B2510,$C$4:C2510,C2510)</f>
        <v>112173</v>
      </c>
      <c r="B2510" s="65">
        <v>121</v>
      </c>
      <c r="C2510" s="147">
        <v>7</v>
      </c>
      <c r="D2510" s="147">
        <v>114415</v>
      </c>
      <c r="E2510" s="147">
        <f>COUNTIF($B$4:B2510,B2510)</f>
        <v>12</v>
      </c>
      <c r="F2510" s="147">
        <v>4</v>
      </c>
      <c r="G2510" s="147">
        <v>480</v>
      </c>
      <c r="H2510" s="147">
        <v>1111</v>
      </c>
      <c r="I2510" s="59" t="str">
        <f>IFERROR(VLOOKUP(D2510,ITEM!A:B,2,0)&amp;" X"&amp;F2510,"아이템값 없음")</f>
        <v>「근면」의 철학 X4</v>
      </c>
      <c r="J2510" s="5" t="s">
        <v>810</v>
      </c>
      <c r="K2510" s="147" t="s">
        <v>745</v>
      </c>
    </row>
    <row r="2511" spans="1:11">
      <c r="A2511" s="147">
        <f>100000+B2511*ID규칙_보상_그룹_단위+C2511*ID규칙_요일_단위+COUNTIFS($B$4:B2511,B2511,$C$4:C2511,C2511)</f>
        <v>112201</v>
      </c>
      <c r="B2511" s="65">
        <v>122</v>
      </c>
      <c r="C2511" s="147">
        <v>0</v>
      </c>
      <c r="D2511" s="147">
        <v>103301</v>
      </c>
      <c r="E2511" s="147">
        <f>COUNTIF($B$4:B2511,B2511)</f>
        <v>1</v>
      </c>
      <c r="F2511" s="147">
        <v>100</v>
      </c>
      <c r="G2511" s="147">
        <v>481</v>
      </c>
      <c r="H2511" s="147">
        <v>10000</v>
      </c>
      <c r="I2511" s="59" t="str">
        <f>IFERROR(VLOOKUP(D2511,ITEM!A:B,2,0)&amp;" X"&amp;F2511,"아이템값 없음")</f>
        <v>모라 X100</v>
      </c>
      <c r="J2511" s="5" t="s">
        <v>811</v>
      </c>
      <c r="K2511" s="147" t="s">
        <v>745</v>
      </c>
    </row>
    <row r="2512" spans="1:11">
      <c r="A2512" s="147">
        <f>100000+B2512*ID규칙_보상_그룹_단위+C2512*ID규칙_요일_단위+COUNTIFS($B$4:B2512,B2512,$C$4:C2512,C2512)</f>
        <v>112202</v>
      </c>
      <c r="B2512" s="65">
        <v>122</v>
      </c>
      <c r="C2512" s="147">
        <v>0</v>
      </c>
      <c r="D2512" s="147">
        <v>102301</v>
      </c>
      <c r="E2512" s="147">
        <f>COUNTIF($B$4:B2512,B2512)</f>
        <v>2</v>
      </c>
      <c r="F2512" s="147">
        <v>1575</v>
      </c>
      <c r="G2512" s="147">
        <v>482</v>
      </c>
      <c r="H2512" s="147">
        <v>10000</v>
      </c>
      <c r="I2512" s="59" t="str">
        <f>IFERROR(VLOOKUP(D2512,ITEM!A:B,2,0)&amp;" X"&amp;F2512,"아이템값 없음")</f>
        <v>모험 경력 X1575</v>
      </c>
      <c r="J2512" s="5" t="s">
        <v>811</v>
      </c>
      <c r="K2512" s="147" t="s">
        <v>745</v>
      </c>
    </row>
    <row r="2513" spans="1:11">
      <c r="A2513" s="147">
        <f>100000+B2513*ID규칙_보상_그룹_단위+C2513*ID규칙_요일_단위+COUNTIFS($B$4:B2513,B2513,$C$4:C2513,C2513)</f>
        <v>112203</v>
      </c>
      <c r="B2513" s="65">
        <v>122</v>
      </c>
      <c r="C2513" s="147">
        <v>0</v>
      </c>
      <c r="D2513" s="147">
        <v>105301</v>
      </c>
      <c r="E2513" s="147">
        <f>COUNTIF($B$4:B2513,B2513)</f>
        <v>3</v>
      </c>
      <c r="F2513" s="147">
        <v>15</v>
      </c>
      <c r="G2513" s="147">
        <v>483</v>
      </c>
      <c r="H2513" s="147">
        <v>10000</v>
      </c>
      <c r="I2513" s="59" t="str">
        <f>IFERROR(VLOOKUP(D2513,ITEM!A:B,2,0)&amp;" X"&amp;F2513,"아이템값 없음")</f>
        <v>호감도 경험치 X15</v>
      </c>
      <c r="J2513" s="5" t="s">
        <v>811</v>
      </c>
      <c r="K2513" s="147" t="s">
        <v>745</v>
      </c>
    </row>
    <row r="2514" spans="1:11">
      <c r="A2514" s="147">
        <f>100000+B2514*ID규칙_보상_그룹_단위+C2514*ID규칙_요일_단위+COUNTIFS($B$4:B2514,B2514,$C$4:C2514,C2514)</f>
        <v>112231</v>
      </c>
      <c r="B2514" s="65">
        <v>122</v>
      </c>
      <c r="C2514" s="147">
        <v>3</v>
      </c>
      <c r="D2514" s="147">
        <v>114216</v>
      </c>
      <c r="E2514" s="147">
        <f>COUNTIF($B$4:B2514,B2514)</f>
        <v>4</v>
      </c>
      <c r="F2514" s="147">
        <v>1</v>
      </c>
      <c r="G2514" s="147">
        <v>484</v>
      </c>
      <c r="H2514" s="147">
        <v>3334</v>
      </c>
      <c r="I2514" s="59" t="str">
        <f>IFERROR(VLOOKUP(D2514,ITEM!A:B,2,0)&amp;" X"&amp;F2514,"아이템값 없음")</f>
        <v>「황금」의 가르침 X1</v>
      </c>
      <c r="J2514" s="5" t="s">
        <v>811</v>
      </c>
      <c r="K2514" s="147" t="s">
        <v>745</v>
      </c>
    </row>
    <row r="2515" spans="1:11">
      <c r="A2515" s="147">
        <f>100000+B2515*ID규칙_보상_그룹_단위+C2515*ID규칙_요일_단위+COUNTIFS($B$4:B2515,B2515,$C$4:C2515,C2515)</f>
        <v>112261</v>
      </c>
      <c r="B2515" s="65">
        <v>122</v>
      </c>
      <c r="C2515" s="147">
        <v>6</v>
      </c>
      <c r="D2515" s="147">
        <v>114216</v>
      </c>
      <c r="E2515" s="147">
        <f>COUNTIF($B$4:B2515,B2515)</f>
        <v>5</v>
      </c>
      <c r="F2515" s="147">
        <v>1</v>
      </c>
      <c r="G2515" s="147">
        <v>484</v>
      </c>
      <c r="H2515" s="147">
        <v>3333</v>
      </c>
      <c r="I2515" s="59" t="str">
        <f>IFERROR(VLOOKUP(D2515,ITEM!A:B,2,0)&amp;" X"&amp;F2515,"아이템값 없음")</f>
        <v>「황금」의 가르침 X1</v>
      </c>
      <c r="J2515" s="5" t="s">
        <v>811</v>
      </c>
      <c r="K2515" s="147" t="s">
        <v>745</v>
      </c>
    </row>
    <row r="2516" spans="1:11">
      <c r="A2516" s="147">
        <f>100000+B2516*ID규칙_보상_그룹_단위+C2516*ID규칙_요일_단위+COUNTIFS($B$4:B2516,B2516,$C$4:C2516,C2516)</f>
        <v>112271</v>
      </c>
      <c r="B2516" s="65">
        <v>122</v>
      </c>
      <c r="C2516" s="147">
        <v>7</v>
      </c>
      <c r="D2516" s="147">
        <v>114216</v>
      </c>
      <c r="E2516" s="147">
        <f>COUNTIF($B$4:B2516,B2516)</f>
        <v>6</v>
      </c>
      <c r="F2516" s="147">
        <v>1</v>
      </c>
      <c r="G2516" s="147">
        <v>484</v>
      </c>
      <c r="H2516" s="147">
        <v>3333</v>
      </c>
      <c r="I2516" s="59" t="str">
        <f>IFERROR(VLOOKUP(D2516,ITEM!A:B,2,0)&amp;" X"&amp;F2516,"아이템값 없음")</f>
        <v>「황금」의 가르침 X1</v>
      </c>
      <c r="J2516" s="5" t="s">
        <v>811</v>
      </c>
      <c r="K2516" s="147" t="s">
        <v>745</v>
      </c>
    </row>
    <row r="2517" spans="1:11">
      <c r="A2517" s="147">
        <f>100000+B2517*ID규칙_보상_그룹_단위+C2517*ID규칙_요일_단위+COUNTIFS($B$4:B2517,B2517,$C$4:C2517,C2517)</f>
        <v>112301</v>
      </c>
      <c r="B2517" s="65">
        <v>123</v>
      </c>
      <c r="C2517" s="147">
        <v>0</v>
      </c>
      <c r="D2517" s="147">
        <v>103301</v>
      </c>
      <c r="E2517" s="147">
        <f>COUNTIF($B$4:B2517,B2517)</f>
        <v>1</v>
      </c>
      <c r="F2517" s="147">
        <v>100</v>
      </c>
      <c r="G2517" s="147">
        <v>485</v>
      </c>
      <c r="H2517" s="147">
        <v>10000</v>
      </c>
      <c r="I2517" s="59" t="str">
        <f>IFERROR(VLOOKUP(D2517,ITEM!A:B,2,0)&amp;" X"&amp;F2517,"아이템값 없음")</f>
        <v>모라 X100</v>
      </c>
      <c r="J2517" s="5" t="s">
        <v>812</v>
      </c>
      <c r="K2517" s="147" t="s">
        <v>745</v>
      </c>
    </row>
    <row r="2518" spans="1:11">
      <c r="A2518" s="147">
        <f>100000+B2518*ID규칙_보상_그룹_단위+C2518*ID규칙_요일_단위+COUNTIFS($B$4:B2518,B2518,$C$4:C2518,C2518)</f>
        <v>112302</v>
      </c>
      <c r="B2518" s="65">
        <v>123</v>
      </c>
      <c r="C2518" s="147">
        <v>0</v>
      </c>
      <c r="D2518" s="147">
        <v>102301</v>
      </c>
      <c r="E2518" s="147">
        <f>COUNTIF($B$4:B2518,B2518)</f>
        <v>2</v>
      </c>
      <c r="F2518" s="147">
        <v>1875</v>
      </c>
      <c r="G2518" s="147">
        <v>486</v>
      </c>
      <c r="H2518" s="147">
        <v>10000</v>
      </c>
      <c r="I2518" s="59" t="str">
        <f>IFERROR(VLOOKUP(D2518,ITEM!A:B,2,0)&amp;" X"&amp;F2518,"아이템값 없음")</f>
        <v>모험 경력 X1875</v>
      </c>
      <c r="J2518" s="5" t="s">
        <v>812</v>
      </c>
      <c r="K2518" s="147" t="s">
        <v>745</v>
      </c>
    </row>
    <row r="2519" spans="1:11">
      <c r="A2519" s="147">
        <f>100000+B2519*ID규칙_보상_그룹_단위+C2519*ID규칙_요일_단위+COUNTIFS($B$4:B2519,B2519,$C$4:C2519,C2519)</f>
        <v>112303</v>
      </c>
      <c r="B2519" s="65">
        <v>123</v>
      </c>
      <c r="C2519" s="147">
        <v>0</v>
      </c>
      <c r="D2519" s="147">
        <v>105301</v>
      </c>
      <c r="E2519" s="147">
        <f>COUNTIF($B$4:B2519,B2519)</f>
        <v>3</v>
      </c>
      <c r="F2519" s="147">
        <v>15</v>
      </c>
      <c r="G2519" s="147">
        <v>487</v>
      </c>
      <c r="H2519" s="147">
        <v>10000</v>
      </c>
      <c r="I2519" s="59" t="str">
        <f>IFERROR(VLOOKUP(D2519,ITEM!A:B,2,0)&amp;" X"&amp;F2519,"아이템값 없음")</f>
        <v>호감도 경험치 X15</v>
      </c>
      <c r="J2519" s="5" t="s">
        <v>812</v>
      </c>
      <c r="K2519" s="147" t="s">
        <v>745</v>
      </c>
    </row>
    <row r="2520" spans="1:11">
      <c r="A2520" s="147">
        <f>100000+B2520*ID규칙_보상_그룹_단위+C2520*ID규칙_요일_단위+COUNTIFS($B$4:B2520,B2520,$C$4:C2520,C2520)</f>
        <v>112331</v>
      </c>
      <c r="B2520" s="65">
        <v>123</v>
      </c>
      <c r="C2520" s="147">
        <v>3</v>
      </c>
      <c r="D2520" s="147">
        <v>114216</v>
      </c>
      <c r="E2520" s="147">
        <f>COUNTIF($B$4:B2520,B2520)</f>
        <v>4</v>
      </c>
      <c r="F2520" s="147">
        <v>2</v>
      </c>
      <c r="G2520" s="147">
        <v>488</v>
      </c>
      <c r="H2520" s="147">
        <v>1667</v>
      </c>
      <c r="I2520" s="59" t="str">
        <f>IFERROR(VLOOKUP(D2520,ITEM!A:B,2,0)&amp;" X"&amp;F2520,"아이템값 없음")</f>
        <v>「황금」의 가르침 X2</v>
      </c>
      <c r="J2520" s="5" t="s">
        <v>812</v>
      </c>
      <c r="K2520" s="147" t="s">
        <v>745</v>
      </c>
    </row>
    <row r="2521" spans="1:11">
      <c r="A2521" s="147">
        <f>100000+B2521*ID규칙_보상_그룹_단위+C2521*ID규칙_요일_단위+COUNTIFS($B$4:B2521,B2521,$C$4:C2521,C2521)</f>
        <v>112332</v>
      </c>
      <c r="B2521" s="65">
        <v>123</v>
      </c>
      <c r="C2521" s="147">
        <v>3</v>
      </c>
      <c r="D2521" s="147">
        <v>114317</v>
      </c>
      <c r="E2521" s="147">
        <f>COUNTIF($B$4:B2521,B2521)</f>
        <v>5</v>
      </c>
      <c r="F2521" s="147">
        <v>2</v>
      </c>
      <c r="G2521" s="147">
        <v>488</v>
      </c>
      <c r="H2521" s="147">
        <v>1667</v>
      </c>
      <c r="I2521" s="59" t="str">
        <f>IFERROR(VLOOKUP(D2521,ITEM!A:B,2,0)&amp;" X"&amp;F2521,"아이템값 없음")</f>
        <v>「황금」의 인도 X2</v>
      </c>
      <c r="J2521" s="5" t="s">
        <v>812</v>
      </c>
      <c r="K2521" s="147" t="s">
        <v>745</v>
      </c>
    </row>
    <row r="2522" spans="1:11">
      <c r="A2522" s="147">
        <f>100000+B2522*ID규칙_보상_그룹_단위+C2522*ID규칙_요일_단위+COUNTIFS($B$4:B2522,B2522,$C$4:C2522,C2522)</f>
        <v>112361</v>
      </c>
      <c r="B2522" s="65">
        <v>123</v>
      </c>
      <c r="C2522" s="147">
        <v>6</v>
      </c>
      <c r="D2522" s="147">
        <v>114216</v>
      </c>
      <c r="E2522" s="147">
        <f>COUNTIF($B$4:B2522,B2522)</f>
        <v>6</v>
      </c>
      <c r="F2522" s="147">
        <v>2</v>
      </c>
      <c r="G2522" s="147">
        <v>488</v>
      </c>
      <c r="H2522" s="147">
        <v>1667</v>
      </c>
      <c r="I2522" s="59" t="str">
        <f>IFERROR(VLOOKUP(D2522,ITEM!A:B,2,0)&amp;" X"&amp;F2522,"아이템값 없음")</f>
        <v>「황금」의 가르침 X2</v>
      </c>
      <c r="J2522" s="5" t="s">
        <v>812</v>
      </c>
      <c r="K2522" s="147" t="s">
        <v>745</v>
      </c>
    </row>
    <row r="2523" spans="1:11">
      <c r="A2523" s="147">
        <f>100000+B2523*ID규칙_보상_그룹_단위+C2523*ID규칙_요일_단위+COUNTIFS($B$4:B2523,B2523,$C$4:C2523,C2523)</f>
        <v>112362</v>
      </c>
      <c r="B2523" s="65">
        <v>123</v>
      </c>
      <c r="C2523" s="147">
        <v>6</v>
      </c>
      <c r="D2523" s="147">
        <v>114317</v>
      </c>
      <c r="E2523" s="147">
        <f>COUNTIF($B$4:B2523,B2523)</f>
        <v>7</v>
      </c>
      <c r="F2523" s="147">
        <v>2</v>
      </c>
      <c r="G2523" s="147">
        <v>488</v>
      </c>
      <c r="H2523" s="147">
        <v>1667</v>
      </c>
      <c r="I2523" s="59" t="str">
        <f>IFERROR(VLOOKUP(D2523,ITEM!A:B,2,0)&amp;" X"&amp;F2523,"아이템값 없음")</f>
        <v>「황금」의 인도 X2</v>
      </c>
      <c r="J2523" s="5" t="s">
        <v>812</v>
      </c>
      <c r="K2523" s="147" t="s">
        <v>745</v>
      </c>
    </row>
    <row r="2524" spans="1:11">
      <c r="A2524" s="147">
        <f>100000+B2524*ID규칙_보상_그룹_단위+C2524*ID규칙_요일_단위+COUNTIFS($B$4:B2524,B2524,$C$4:C2524,C2524)</f>
        <v>112371</v>
      </c>
      <c r="B2524" s="65">
        <v>123</v>
      </c>
      <c r="C2524" s="147">
        <v>7</v>
      </c>
      <c r="D2524" s="147">
        <v>114216</v>
      </c>
      <c r="E2524" s="147">
        <f>COUNTIF($B$4:B2524,B2524)</f>
        <v>8</v>
      </c>
      <c r="F2524" s="147">
        <v>2</v>
      </c>
      <c r="G2524" s="147">
        <v>488</v>
      </c>
      <c r="H2524" s="147">
        <v>1666</v>
      </c>
      <c r="I2524" s="59" t="str">
        <f>IFERROR(VLOOKUP(D2524,ITEM!A:B,2,0)&amp;" X"&amp;F2524,"아이템값 없음")</f>
        <v>「황금」의 가르침 X2</v>
      </c>
      <c r="J2524" s="5" t="s">
        <v>812</v>
      </c>
      <c r="K2524" s="147" t="s">
        <v>745</v>
      </c>
    </row>
    <row r="2525" spans="1:11">
      <c r="A2525" s="147">
        <f>100000+B2525*ID규칙_보상_그룹_단위+C2525*ID규칙_요일_단위+COUNTIFS($B$4:B2525,B2525,$C$4:C2525,C2525)</f>
        <v>112372</v>
      </c>
      <c r="B2525" s="65">
        <v>123</v>
      </c>
      <c r="C2525" s="147">
        <v>7</v>
      </c>
      <c r="D2525" s="147">
        <v>114317</v>
      </c>
      <c r="E2525" s="147">
        <f>COUNTIF($B$4:B2525,B2525)</f>
        <v>9</v>
      </c>
      <c r="F2525" s="147">
        <v>2</v>
      </c>
      <c r="G2525" s="147">
        <v>488</v>
      </c>
      <c r="H2525" s="147">
        <v>1666</v>
      </c>
      <c r="I2525" s="59" t="str">
        <f>IFERROR(VLOOKUP(D2525,ITEM!A:B,2,0)&amp;" X"&amp;F2525,"아이템값 없음")</f>
        <v>「황금」의 인도 X2</v>
      </c>
      <c r="J2525" s="5" t="s">
        <v>812</v>
      </c>
      <c r="K2525" s="147" t="s">
        <v>745</v>
      </c>
    </row>
    <row r="2526" spans="1:11">
      <c r="A2526" s="147">
        <f>100000+B2526*ID규칙_보상_그룹_단위+C2526*ID규칙_요일_단위+COUNTIFS($B$4:B2526,B2526,$C$4:C2526,C2526)</f>
        <v>112401</v>
      </c>
      <c r="B2526" s="65">
        <v>124</v>
      </c>
      <c r="C2526" s="147">
        <v>0</v>
      </c>
      <c r="D2526" s="147">
        <v>103301</v>
      </c>
      <c r="E2526" s="147">
        <f>COUNTIF($B$4:B2526,B2526)</f>
        <v>1</v>
      </c>
      <c r="F2526" s="147">
        <v>100</v>
      </c>
      <c r="G2526" s="147">
        <v>489</v>
      </c>
      <c r="H2526" s="147">
        <v>10000</v>
      </c>
      <c r="I2526" s="59" t="str">
        <f>IFERROR(VLOOKUP(D2526,ITEM!A:B,2,0)&amp;" X"&amp;F2526,"아이템값 없음")</f>
        <v>모라 X100</v>
      </c>
      <c r="J2526" s="5" t="s">
        <v>813</v>
      </c>
      <c r="K2526" s="147" t="s">
        <v>745</v>
      </c>
    </row>
    <row r="2527" spans="1:11">
      <c r="A2527" s="147">
        <f>100000+B2527*ID규칙_보상_그룹_단위+C2527*ID규칙_요일_단위+COUNTIFS($B$4:B2527,B2527,$C$4:C2527,C2527)</f>
        <v>112402</v>
      </c>
      <c r="B2527" s="65">
        <v>124</v>
      </c>
      <c r="C2527" s="147">
        <v>0</v>
      </c>
      <c r="D2527" s="147">
        <v>102301</v>
      </c>
      <c r="E2527" s="147">
        <f>COUNTIF($B$4:B2527,B2527)</f>
        <v>2</v>
      </c>
      <c r="F2527" s="147">
        <v>2175</v>
      </c>
      <c r="G2527" s="147">
        <v>490</v>
      </c>
      <c r="H2527" s="147">
        <v>10000</v>
      </c>
      <c r="I2527" s="59" t="str">
        <f>IFERROR(VLOOKUP(D2527,ITEM!A:B,2,0)&amp;" X"&amp;F2527,"아이템값 없음")</f>
        <v>모험 경력 X2175</v>
      </c>
      <c r="J2527" s="5" t="s">
        <v>813</v>
      </c>
      <c r="K2527" s="147" t="s">
        <v>745</v>
      </c>
    </row>
    <row r="2528" spans="1:11">
      <c r="A2528" s="147">
        <f>100000+B2528*ID규칙_보상_그룹_단위+C2528*ID규칙_요일_단위+COUNTIFS($B$4:B2528,B2528,$C$4:C2528,C2528)</f>
        <v>112403</v>
      </c>
      <c r="B2528" s="65">
        <v>124</v>
      </c>
      <c r="C2528" s="147">
        <v>0</v>
      </c>
      <c r="D2528" s="147">
        <v>105301</v>
      </c>
      <c r="E2528" s="147">
        <f>COUNTIF($B$4:B2528,B2528)</f>
        <v>3</v>
      </c>
      <c r="F2528" s="147">
        <v>20</v>
      </c>
      <c r="G2528" s="147">
        <v>491</v>
      </c>
      <c r="H2528" s="147">
        <v>10000</v>
      </c>
      <c r="I2528" s="59" t="str">
        <f>IFERROR(VLOOKUP(D2528,ITEM!A:B,2,0)&amp;" X"&amp;F2528,"아이템값 없음")</f>
        <v>호감도 경험치 X20</v>
      </c>
      <c r="J2528" s="5" t="s">
        <v>813</v>
      </c>
      <c r="K2528" s="147" t="s">
        <v>745</v>
      </c>
    </row>
    <row r="2529" spans="1:11">
      <c r="A2529" s="147">
        <f>100000+B2529*ID규칙_보상_그룹_단위+C2529*ID규칙_요일_단위+COUNTIFS($B$4:B2529,B2529,$C$4:C2529,C2529)</f>
        <v>112431</v>
      </c>
      <c r="B2529" s="65">
        <v>124</v>
      </c>
      <c r="C2529" s="147">
        <v>3</v>
      </c>
      <c r="D2529" s="147">
        <v>114216</v>
      </c>
      <c r="E2529" s="147">
        <f>COUNTIF($B$4:B2529,B2529)</f>
        <v>4</v>
      </c>
      <c r="F2529" s="147">
        <v>3</v>
      </c>
      <c r="G2529" s="147">
        <v>492</v>
      </c>
      <c r="H2529" s="147">
        <v>1667</v>
      </c>
      <c r="I2529" s="59" t="str">
        <f>IFERROR(VLOOKUP(D2529,ITEM!A:B,2,0)&amp;" X"&amp;F2529,"아이템값 없음")</f>
        <v>「황금」의 가르침 X3</v>
      </c>
      <c r="J2529" s="5" t="s">
        <v>813</v>
      </c>
      <c r="K2529" s="147" t="s">
        <v>745</v>
      </c>
    </row>
    <row r="2530" spans="1:11">
      <c r="A2530" s="147">
        <f>100000+B2530*ID규칙_보상_그룹_단위+C2530*ID규칙_요일_단위+COUNTIFS($B$4:B2530,B2530,$C$4:C2530,C2530)</f>
        <v>112432</v>
      </c>
      <c r="B2530" s="65">
        <v>124</v>
      </c>
      <c r="C2530" s="147">
        <v>3</v>
      </c>
      <c r="D2530" s="147">
        <v>114317</v>
      </c>
      <c r="E2530" s="147">
        <f>COUNTIF($B$4:B2530,B2530)</f>
        <v>5</v>
      </c>
      <c r="F2530" s="147">
        <v>3</v>
      </c>
      <c r="G2530" s="147">
        <v>492</v>
      </c>
      <c r="H2530" s="147">
        <v>1667</v>
      </c>
      <c r="I2530" s="59" t="str">
        <f>IFERROR(VLOOKUP(D2530,ITEM!A:B,2,0)&amp;" X"&amp;F2530,"아이템값 없음")</f>
        <v>「황금」의 인도 X3</v>
      </c>
      <c r="J2530" s="5" t="s">
        <v>813</v>
      </c>
      <c r="K2530" s="147" t="s">
        <v>745</v>
      </c>
    </row>
    <row r="2531" spans="1:11">
      <c r="A2531" s="147">
        <f>100000+B2531*ID규칙_보상_그룹_단위+C2531*ID규칙_요일_단위+COUNTIFS($B$4:B2531,B2531,$C$4:C2531,C2531)</f>
        <v>112461</v>
      </c>
      <c r="B2531" s="65">
        <v>124</v>
      </c>
      <c r="C2531" s="147">
        <v>6</v>
      </c>
      <c r="D2531" s="147">
        <v>114216</v>
      </c>
      <c r="E2531" s="147">
        <f>COUNTIF($B$4:B2531,B2531)</f>
        <v>6</v>
      </c>
      <c r="F2531" s="147">
        <v>3</v>
      </c>
      <c r="G2531" s="147">
        <v>492</v>
      </c>
      <c r="H2531" s="147">
        <v>1667</v>
      </c>
      <c r="I2531" s="59" t="str">
        <f>IFERROR(VLOOKUP(D2531,ITEM!A:B,2,0)&amp;" X"&amp;F2531,"아이템값 없음")</f>
        <v>「황금」의 가르침 X3</v>
      </c>
      <c r="J2531" s="5" t="s">
        <v>813</v>
      </c>
      <c r="K2531" s="147" t="s">
        <v>745</v>
      </c>
    </row>
    <row r="2532" spans="1:11">
      <c r="A2532" s="147">
        <f>100000+B2532*ID규칙_보상_그룹_단위+C2532*ID규칙_요일_단위+COUNTIFS($B$4:B2532,B2532,$C$4:C2532,C2532)</f>
        <v>112462</v>
      </c>
      <c r="B2532" s="65">
        <v>124</v>
      </c>
      <c r="C2532" s="147">
        <v>6</v>
      </c>
      <c r="D2532" s="147">
        <v>114317</v>
      </c>
      <c r="E2532" s="147">
        <f>COUNTIF($B$4:B2532,B2532)</f>
        <v>7</v>
      </c>
      <c r="F2532" s="147">
        <v>3</v>
      </c>
      <c r="G2532" s="147">
        <v>492</v>
      </c>
      <c r="H2532" s="147">
        <v>1667</v>
      </c>
      <c r="I2532" s="59" t="str">
        <f>IFERROR(VLOOKUP(D2532,ITEM!A:B,2,0)&amp;" X"&amp;F2532,"아이템값 없음")</f>
        <v>「황금」의 인도 X3</v>
      </c>
      <c r="J2532" s="5" t="s">
        <v>813</v>
      </c>
      <c r="K2532" s="147" t="s">
        <v>745</v>
      </c>
    </row>
    <row r="2533" spans="1:11">
      <c r="A2533" s="147">
        <f>100000+B2533*ID규칙_보상_그룹_단위+C2533*ID규칙_요일_단위+COUNTIFS($B$4:B2533,B2533,$C$4:C2533,C2533)</f>
        <v>112471</v>
      </c>
      <c r="B2533" s="65">
        <v>124</v>
      </c>
      <c r="C2533" s="147">
        <v>7</v>
      </c>
      <c r="D2533" s="147">
        <v>114216</v>
      </c>
      <c r="E2533" s="147">
        <f>COUNTIF($B$4:B2533,B2533)</f>
        <v>8</v>
      </c>
      <c r="F2533" s="147">
        <v>3</v>
      </c>
      <c r="G2533" s="147">
        <v>492</v>
      </c>
      <c r="H2533" s="147">
        <v>1666</v>
      </c>
      <c r="I2533" s="59" t="str">
        <f>IFERROR(VLOOKUP(D2533,ITEM!A:B,2,0)&amp;" X"&amp;F2533,"아이템값 없음")</f>
        <v>「황금」의 가르침 X3</v>
      </c>
      <c r="J2533" s="5" t="s">
        <v>813</v>
      </c>
      <c r="K2533" s="147" t="s">
        <v>745</v>
      </c>
    </row>
    <row r="2534" spans="1:11">
      <c r="A2534" s="147">
        <f>100000+B2534*ID규칙_보상_그룹_단위+C2534*ID규칙_요일_단위+COUNTIFS($B$4:B2534,B2534,$C$4:C2534,C2534)</f>
        <v>112472</v>
      </c>
      <c r="B2534" s="65">
        <v>124</v>
      </c>
      <c r="C2534" s="147">
        <v>7</v>
      </c>
      <c r="D2534" s="147">
        <v>114317</v>
      </c>
      <c r="E2534" s="147">
        <f>COUNTIF($B$4:B2534,B2534)</f>
        <v>9</v>
      </c>
      <c r="F2534" s="147">
        <v>3</v>
      </c>
      <c r="G2534" s="147">
        <v>492</v>
      </c>
      <c r="H2534" s="147">
        <v>1666</v>
      </c>
      <c r="I2534" s="59" t="str">
        <f>IFERROR(VLOOKUP(D2534,ITEM!A:B,2,0)&amp;" X"&amp;F2534,"아이템값 없음")</f>
        <v>「황금」의 인도 X3</v>
      </c>
      <c r="J2534" s="5" t="s">
        <v>813</v>
      </c>
      <c r="K2534" s="147" t="s">
        <v>745</v>
      </c>
    </row>
    <row r="2535" spans="1:11">
      <c r="A2535" s="147">
        <f>100000+B2535*ID규칙_보상_그룹_단위+C2535*ID규칙_요일_단위+COUNTIFS($B$4:B2535,B2535,$C$4:C2535,C2535)</f>
        <v>112501</v>
      </c>
      <c r="B2535" s="65">
        <v>125</v>
      </c>
      <c r="C2535" s="147">
        <v>0</v>
      </c>
      <c r="D2535" s="147">
        <v>103301</v>
      </c>
      <c r="E2535" s="147">
        <f>COUNTIF($B$4:B2535,B2535)</f>
        <v>1</v>
      </c>
      <c r="F2535" s="147">
        <v>100</v>
      </c>
      <c r="G2535" s="147">
        <v>493</v>
      </c>
      <c r="H2535" s="147">
        <v>10000</v>
      </c>
      <c r="I2535" s="59" t="str">
        <f>IFERROR(VLOOKUP(D2535,ITEM!A:B,2,0)&amp;" X"&amp;F2535,"아이템값 없음")</f>
        <v>모라 X100</v>
      </c>
      <c r="J2535" s="5" t="s">
        <v>814</v>
      </c>
      <c r="K2535" s="147" t="s">
        <v>745</v>
      </c>
    </row>
    <row r="2536" spans="1:11">
      <c r="A2536" s="147">
        <f>100000+B2536*ID규칙_보상_그룹_단위+C2536*ID규칙_요일_단위+COUNTIFS($B$4:B2536,B2536,$C$4:C2536,C2536)</f>
        <v>112502</v>
      </c>
      <c r="B2536" s="65">
        <v>125</v>
      </c>
      <c r="C2536" s="147">
        <v>0</v>
      </c>
      <c r="D2536" s="147">
        <v>102301</v>
      </c>
      <c r="E2536" s="147">
        <f>COUNTIF($B$4:B2536,B2536)</f>
        <v>2</v>
      </c>
      <c r="F2536" s="147">
        <v>2375</v>
      </c>
      <c r="G2536" s="147">
        <v>494</v>
      </c>
      <c r="H2536" s="147">
        <v>10000</v>
      </c>
      <c r="I2536" s="59" t="str">
        <f>IFERROR(VLOOKUP(D2536,ITEM!A:B,2,0)&amp;" X"&amp;F2536,"아이템값 없음")</f>
        <v>모험 경력 X2375</v>
      </c>
      <c r="J2536" s="5" t="s">
        <v>814</v>
      </c>
      <c r="K2536" s="147" t="s">
        <v>745</v>
      </c>
    </row>
    <row r="2537" spans="1:11">
      <c r="A2537" s="147">
        <f>100000+B2537*ID규칙_보상_그룹_단위+C2537*ID규칙_요일_단위+COUNTIFS($B$4:B2537,B2537,$C$4:C2537,C2537)</f>
        <v>112503</v>
      </c>
      <c r="B2537" s="65">
        <v>125</v>
      </c>
      <c r="C2537" s="147">
        <v>0</v>
      </c>
      <c r="D2537" s="147">
        <v>105301</v>
      </c>
      <c r="E2537" s="147">
        <f>COUNTIF($B$4:B2537,B2537)</f>
        <v>3</v>
      </c>
      <c r="F2537" s="147">
        <v>20</v>
      </c>
      <c r="G2537" s="147">
        <v>495</v>
      </c>
      <c r="H2537" s="147">
        <v>10000</v>
      </c>
      <c r="I2537" s="59" t="str">
        <f>IFERROR(VLOOKUP(D2537,ITEM!A:B,2,0)&amp;" X"&amp;F2537,"아이템값 없음")</f>
        <v>호감도 경험치 X20</v>
      </c>
      <c r="J2537" s="5" t="s">
        <v>814</v>
      </c>
      <c r="K2537" s="147" t="s">
        <v>745</v>
      </c>
    </row>
    <row r="2538" spans="1:11">
      <c r="A2538" s="147">
        <f>100000+B2538*ID규칙_보상_그룹_단위+C2538*ID규칙_요일_단위+COUNTIFS($B$4:B2538,B2538,$C$4:C2538,C2538)</f>
        <v>112531</v>
      </c>
      <c r="B2538" s="65">
        <v>125</v>
      </c>
      <c r="C2538" s="147">
        <v>3</v>
      </c>
      <c r="D2538" s="147">
        <v>114216</v>
      </c>
      <c r="E2538" s="147">
        <f>COUNTIF($B$4:B2538,B2538)</f>
        <v>4</v>
      </c>
      <c r="F2538" s="147">
        <v>4</v>
      </c>
      <c r="G2538" s="147">
        <v>496</v>
      </c>
      <c r="H2538" s="147">
        <v>1112</v>
      </c>
      <c r="I2538" s="59" t="str">
        <f>IFERROR(VLOOKUP(D2538,ITEM!A:B,2,0)&amp;" X"&amp;F2538,"아이템값 없음")</f>
        <v>「황금」의 가르침 X4</v>
      </c>
      <c r="J2538" s="5" t="s">
        <v>814</v>
      </c>
      <c r="K2538" s="147" t="s">
        <v>745</v>
      </c>
    </row>
    <row r="2539" spans="1:11">
      <c r="A2539" s="147">
        <f>100000+B2539*ID규칙_보상_그룹_단위+C2539*ID규칙_요일_단위+COUNTIFS($B$4:B2539,B2539,$C$4:C2539,C2539)</f>
        <v>112532</v>
      </c>
      <c r="B2539" s="65">
        <v>125</v>
      </c>
      <c r="C2539" s="147">
        <v>3</v>
      </c>
      <c r="D2539" s="147">
        <v>114317</v>
      </c>
      <c r="E2539" s="147">
        <f>COUNTIF($B$4:B2539,B2539)</f>
        <v>5</v>
      </c>
      <c r="F2539" s="147">
        <v>4</v>
      </c>
      <c r="G2539" s="147">
        <v>496</v>
      </c>
      <c r="H2539" s="147">
        <v>1111</v>
      </c>
      <c r="I2539" s="59" t="str">
        <f>IFERROR(VLOOKUP(D2539,ITEM!A:B,2,0)&amp;" X"&amp;F2539,"아이템값 없음")</f>
        <v>「황금」의 인도 X4</v>
      </c>
      <c r="J2539" s="5" t="s">
        <v>814</v>
      </c>
      <c r="K2539" s="147" t="s">
        <v>745</v>
      </c>
    </row>
    <row r="2540" spans="1:11">
      <c r="A2540" s="147">
        <f>100000+B2540*ID규칙_보상_그룹_단위+C2540*ID규칙_요일_단위+COUNTIFS($B$4:B2540,B2540,$C$4:C2540,C2540)</f>
        <v>112533</v>
      </c>
      <c r="B2540" s="65">
        <v>125</v>
      </c>
      <c r="C2540" s="147">
        <v>3</v>
      </c>
      <c r="D2540" s="147">
        <v>114418</v>
      </c>
      <c r="E2540" s="147">
        <f>COUNTIF($B$4:B2540,B2540)</f>
        <v>6</v>
      </c>
      <c r="F2540" s="147">
        <v>4</v>
      </c>
      <c r="G2540" s="147">
        <v>496</v>
      </c>
      <c r="H2540" s="147">
        <v>1111</v>
      </c>
      <c r="I2540" s="59" t="str">
        <f>IFERROR(VLOOKUP(D2540,ITEM!A:B,2,0)&amp;" X"&amp;F2540,"아이템값 없음")</f>
        <v>「황금」의 철학 X4</v>
      </c>
      <c r="J2540" s="5" t="s">
        <v>814</v>
      </c>
      <c r="K2540" s="147" t="s">
        <v>745</v>
      </c>
    </row>
    <row r="2541" spans="1:11">
      <c r="A2541" s="147">
        <f>100000+B2541*ID규칙_보상_그룹_단위+C2541*ID규칙_요일_단위+COUNTIFS($B$4:B2541,B2541,$C$4:C2541,C2541)</f>
        <v>112561</v>
      </c>
      <c r="B2541" s="65">
        <v>125</v>
      </c>
      <c r="C2541" s="147">
        <v>6</v>
      </c>
      <c r="D2541" s="147">
        <v>114216</v>
      </c>
      <c r="E2541" s="147">
        <f>COUNTIF($B$4:B2541,B2541)</f>
        <v>7</v>
      </c>
      <c r="F2541" s="147">
        <v>4</v>
      </c>
      <c r="G2541" s="147">
        <v>496</v>
      </c>
      <c r="H2541" s="147">
        <v>1111</v>
      </c>
      <c r="I2541" s="59" t="str">
        <f>IFERROR(VLOOKUP(D2541,ITEM!A:B,2,0)&amp;" X"&amp;F2541,"아이템값 없음")</f>
        <v>「황금」의 가르침 X4</v>
      </c>
      <c r="J2541" s="5" t="s">
        <v>814</v>
      </c>
      <c r="K2541" s="147" t="s">
        <v>745</v>
      </c>
    </row>
    <row r="2542" spans="1:11">
      <c r="A2542" s="147">
        <f>100000+B2542*ID규칙_보상_그룹_단위+C2542*ID규칙_요일_단위+COUNTIFS($B$4:B2542,B2542,$C$4:C2542,C2542)</f>
        <v>112562</v>
      </c>
      <c r="B2542" s="65">
        <v>125</v>
      </c>
      <c r="C2542" s="147">
        <v>6</v>
      </c>
      <c r="D2542" s="147">
        <v>114317</v>
      </c>
      <c r="E2542" s="147">
        <f>COUNTIF($B$4:B2542,B2542)</f>
        <v>8</v>
      </c>
      <c r="F2542" s="147">
        <v>4</v>
      </c>
      <c r="G2542" s="147">
        <v>496</v>
      </c>
      <c r="H2542" s="147">
        <v>1111</v>
      </c>
      <c r="I2542" s="59" t="str">
        <f>IFERROR(VLOOKUP(D2542,ITEM!A:B,2,0)&amp;" X"&amp;F2542,"아이템값 없음")</f>
        <v>「황금」의 인도 X4</v>
      </c>
      <c r="J2542" s="5" t="s">
        <v>814</v>
      </c>
      <c r="K2542" s="147" t="s">
        <v>745</v>
      </c>
    </row>
    <row r="2543" spans="1:11">
      <c r="A2543" s="147">
        <f>100000+B2543*ID규칙_보상_그룹_단위+C2543*ID규칙_요일_단위+COUNTIFS($B$4:B2543,B2543,$C$4:C2543,C2543)</f>
        <v>112563</v>
      </c>
      <c r="B2543" s="65">
        <v>125</v>
      </c>
      <c r="C2543" s="147">
        <v>6</v>
      </c>
      <c r="D2543" s="147">
        <v>114418</v>
      </c>
      <c r="E2543" s="147">
        <f>COUNTIF($B$4:B2543,B2543)</f>
        <v>9</v>
      </c>
      <c r="F2543" s="147">
        <v>4</v>
      </c>
      <c r="G2543" s="147">
        <v>496</v>
      </c>
      <c r="H2543" s="147">
        <v>1111</v>
      </c>
      <c r="I2543" s="59" t="str">
        <f>IFERROR(VLOOKUP(D2543,ITEM!A:B,2,0)&amp;" X"&amp;F2543,"아이템값 없음")</f>
        <v>「황금」의 철학 X4</v>
      </c>
      <c r="J2543" s="5" t="s">
        <v>814</v>
      </c>
      <c r="K2543" s="147" t="s">
        <v>745</v>
      </c>
    </row>
    <row r="2544" spans="1:11">
      <c r="A2544" s="147">
        <f>100000+B2544*ID규칙_보상_그룹_단위+C2544*ID규칙_요일_단위+COUNTIFS($B$4:B2544,B2544,$C$4:C2544,C2544)</f>
        <v>112571</v>
      </c>
      <c r="B2544" s="65">
        <v>125</v>
      </c>
      <c r="C2544" s="147">
        <v>7</v>
      </c>
      <c r="D2544" s="147">
        <v>114216</v>
      </c>
      <c r="E2544" s="147">
        <f>COUNTIF($B$4:B2544,B2544)</f>
        <v>10</v>
      </c>
      <c r="F2544" s="147">
        <v>4</v>
      </c>
      <c r="G2544" s="147">
        <v>496</v>
      </c>
      <c r="H2544" s="147">
        <v>1111</v>
      </c>
      <c r="I2544" s="59" t="str">
        <f>IFERROR(VLOOKUP(D2544,ITEM!A:B,2,0)&amp;" X"&amp;F2544,"아이템값 없음")</f>
        <v>「황금」의 가르침 X4</v>
      </c>
      <c r="J2544" s="5" t="s">
        <v>814</v>
      </c>
      <c r="K2544" s="147" t="s">
        <v>745</v>
      </c>
    </row>
    <row r="2545" spans="1:11">
      <c r="A2545" s="147">
        <f>100000+B2545*ID규칙_보상_그룹_단위+C2545*ID규칙_요일_단위+COUNTIFS($B$4:B2545,B2545,$C$4:C2545,C2545)</f>
        <v>112572</v>
      </c>
      <c r="B2545" s="65">
        <v>125</v>
      </c>
      <c r="C2545" s="147">
        <v>7</v>
      </c>
      <c r="D2545" s="147">
        <v>114317</v>
      </c>
      <c r="E2545" s="147">
        <f>COUNTIF($B$4:B2545,B2545)</f>
        <v>11</v>
      </c>
      <c r="F2545" s="147">
        <v>4</v>
      </c>
      <c r="G2545" s="147">
        <v>496</v>
      </c>
      <c r="H2545" s="147">
        <v>1111</v>
      </c>
      <c r="I2545" s="59" t="str">
        <f>IFERROR(VLOOKUP(D2545,ITEM!A:B,2,0)&amp;" X"&amp;F2545,"아이템값 없음")</f>
        <v>「황금」의 인도 X4</v>
      </c>
      <c r="J2545" s="5" t="s">
        <v>814</v>
      </c>
      <c r="K2545" s="147" t="s">
        <v>745</v>
      </c>
    </row>
    <row r="2546" spans="1:11">
      <c r="A2546" s="147">
        <f>100000+B2546*ID규칙_보상_그룹_단위+C2546*ID규칙_요일_단위+COUNTIFS($B$4:B2546,B2546,$C$4:C2546,C2546)</f>
        <v>112573</v>
      </c>
      <c r="B2546" s="65">
        <v>125</v>
      </c>
      <c r="C2546" s="147">
        <v>7</v>
      </c>
      <c r="D2546" s="147">
        <v>114418</v>
      </c>
      <c r="E2546" s="147">
        <f>COUNTIF($B$4:B2546,B2546)</f>
        <v>12</v>
      </c>
      <c r="F2546" s="147">
        <v>4</v>
      </c>
      <c r="G2546" s="147">
        <v>496</v>
      </c>
      <c r="H2546" s="147">
        <v>1111</v>
      </c>
      <c r="I2546" s="59" t="str">
        <f>IFERROR(VLOOKUP(D2546,ITEM!A:B,2,0)&amp;" X"&amp;F2546,"아이템값 없음")</f>
        <v>「황금」의 철학 X4</v>
      </c>
      <c r="J2546" s="5" t="s">
        <v>814</v>
      </c>
      <c r="K2546" s="147" t="s">
        <v>745</v>
      </c>
    </row>
    <row r="2547" spans="1:11">
      <c r="A2547" s="147">
        <f>100000+B2547*ID규칙_보상_그룹_단위+C2547*ID규칙_요일_단위+COUNTIFS($B$4:B2547,B2547,$C$4:C2547,C2547)</f>
        <v>112601</v>
      </c>
      <c r="B2547" s="65">
        <v>126</v>
      </c>
      <c r="C2547" s="147">
        <v>0</v>
      </c>
      <c r="D2547" s="147">
        <v>103301</v>
      </c>
      <c r="E2547" s="147">
        <f>COUNTIF($B$4:B2547,B2547)</f>
        <v>1</v>
      </c>
      <c r="F2547" s="147">
        <v>100</v>
      </c>
      <c r="G2547" s="147">
        <v>497</v>
      </c>
      <c r="H2547" s="147">
        <v>10000</v>
      </c>
      <c r="I2547" s="59" t="str">
        <f>IFERROR(VLOOKUP(D2547,ITEM!A:B,2,0)&amp;" X"&amp;F2547,"아이템값 없음")</f>
        <v>모라 X100</v>
      </c>
      <c r="J2547" s="5" t="s">
        <v>815</v>
      </c>
      <c r="K2547" s="147" t="s">
        <v>745</v>
      </c>
    </row>
    <row r="2548" spans="1:11">
      <c r="A2548" s="147">
        <f>100000+B2548*ID규칙_보상_그룹_단위+C2548*ID규칙_요일_단위+COUNTIFS($B$4:B2548,B2548,$C$4:C2548,C2548)</f>
        <v>112602</v>
      </c>
      <c r="B2548" s="65">
        <v>126</v>
      </c>
      <c r="C2548" s="147">
        <v>0</v>
      </c>
      <c r="D2548" s="147">
        <v>102301</v>
      </c>
      <c r="E2548" s="147">
        <f>COUNTIF($B$4:B2548,B2548)</f>
        <v>2</v>
      </c>
      <c r="F2548" s="147">
        <v>1575</v>
      </c>
      <c r="G2548" s="147">
        <v>498</v>
      </c>
      <c r="H2548" s="147">
        <v>10000</v>
      </c>
      <c r="I2548" s="59" t="str">
        <f>IFERROR(VLOOKUP(D2548,ITEM!A:B,2,0)&amp;" X"&amp;F2548,"아이템값 없음")</f>
        <v>모험 경력 X1575</v>
      </c>
      <c r="J2548" s="5" t="s">
        <v>815</v>
      </c>
      <c r="K2548" s="147" t="s">
        <v>745</v>
      </c>
    </row>
    <row r="2549" spans="1:11">
      <c r="A2549" s="147">
        <f>100000+B2549*ID규칙_보상_그룹_단위+C2549*ID규칙_요일_단위+COUNTIFS($B$4:B2549,B2549,$C$4:C2549,C2549)</f>
        <v>112603</v>
      </c>
      <c r="B2549" s="65">
        <v>126</v>
      </c>
      <c r="C2549" s="147">
        <v>0</v>
      </c>
      <c r="D2549" s="147">
        <v>105301</v>
      </c>
      <c r="E2549" s="147">
        <f>COUNTIF($B$4:B2549,B2549)</f>
        <v>3</v>
      </c>
      <c r="F2549" s="147">
        <v>15</v>
      </c>
      <c r="G2549" s="147">
        <v>499</v>
      </c>
      <c r="H2549" s="147">
        <v>10000</v>
      </c>
      <c r="I2549" s="59" t="str">
        <f>IFERROR(VLOOKUP(D2549,ITEM!A:B,2,0)&amp;" X"&amp;F2549,"아이템값 없음")</f>
        <v>호감도 경험치 X15</v>
      </c>
      <c r="J2549" s="5" t="s">
        <v>815</v>
      </c>
      <c r="K2549" s="147" t="s">
        <v>745</v>
      </c>
    </row>
    <row r="2550" spans="1:11">
      <c r="A2550" s="147">
        <f>100000+B2550*ID규칙_보상_그룹_단위+C2550*ID규칙_요일_단위+COUNTIFS($B$4:B2550,B2550,$C$4:C2550,C2550)</f>
        <v>112611</v>
      </c>
      <c r="B2550" s="65">
        <v>126</v>
      </c>
      <c r="C2550" s="147">
        <v>1</v>
      </c>
      <c r="D2550" s="147">
        <v>114219</v>
      </c>
      <c r="E2550" s="147">
        <f>COUNTIF($B$4:B2550,B2550)</f>
        <v>4</v>
      </c>
      <c r="F2550" s="147">
        <v>1</v>
      </c>
      <c r="G2550" s="147">
        <v>500</v>
      </c>
      <c r="H2550" s="147">
        <v>3334</v>
      </c>
      <c r="I2550" s="59" t="str">
        <f>IFERROR(VLOOKUP(D2550,ITEM!A:B,2,0)&amp;" X"&amp;F2550,"아이템값 없음")</f>
        <v>「부세」의 가르침 X1</v>
      </c>
      <c r="J2550" s="5" t="s">
        <v>815</v>
      </c>
      <c r="K2550" s="147" t="s">
        <v>745</v>
      </c>
    </row>
    <row r="2551" spans="1:11">
      <c r="A2551" s="147">
        <f>100000+B2551*ID규칙_보상_그룹_단위+C2551*ID규칙_요일_단위+COUNTIFS($B$4:B2551,B2551,$C$4:C2551,C2551)</f>
        <v>112641</v>
      </c>
      <c r="B2551" s="65">
        <v>126</v>
      </c>
      <c r="C2551" s="147">
        <v>4</v>
      </c>
      <c r="D2551" s="147">
        <v>114219</v>
      </c>
      <c r="E2551" s="147">
        <f>COUNTIF($B$4:B2551,B2551)</f>
        <v>5</v>
      </c>
      <c r="F2551" s="147">
        <v>1</v>
      </c>
      <c r="G2551" s="147">
        <v>500</v>
      </c>
      <c r="H2551" s="147">
        <v>3333</v>
      </c>
      <c r="I2551" s="59" t="str">
        <f>IFERROR(VLOOKUP(D2551,ITEM!A:B,2,0)&amp;" X"&amp;F2551,"아이템값 없음")</f>
        <v>「부세」의 가르침 X1</v>
      </c>
      <c r="J2551" s="5" t="s">
        <v>815</v>
      </c>
      <c r="K2551" s="147" t="s">
        <v>745</v>
      </c>
    </row>
    <row r="2552" spans="1:11">
      <c r="A2552" s="147">
        <f>100000+B2552*ID규칙_보상_그룹_단위+C2552*ID규칙_요일_단위+COUNTIFS($B$4:B2552,B2552,$C$4:C2552,C2552)</f>
        <v>112671</v>
      </c>
      <c r="B2552" s="65">
        <v>126</v>
      </c>
      <c r="C2552" s="147">
        <v>7</v>
      </c>
      <c r="D2552" s="147">
        <v>114219</v>
      </c>
      <c r="E2552" s="147">
        <f>COUNTIF($B$4:B2552,B2552)</f>
        <v>6</v>
      </c>
      <c r="F2552" s="147">
        <v>1</v>
      </c>
      <c r="G2552" s="147">
        <v>500</v>
      </c>
      <c r="H2552" s="147">
        <v>3333</v>
      </c>
      <c r="I2552" s="59" t="str">
        <f>IFERROR(VLOOKUP(D2552,ITEM!A:B,2,0)&amp;" X"&amp;F2552,"아이템값 없음")</f>
        <v>「부세」의 가르침 X1</v>
      </c>
      <c r="J2552" s="5" t="s">
        <v>815</v>
      </c>
      <c r="K2552" s="147" t="s">
        <v>745</v>
      </c>
    </row>
    <row r="2553" spans="1:11">
      <c r="A2553" s="147">
        <f>100000+B2553*ID규칙_보상_그룹_단위+C2553*ID규칙_요일_단위+COUNTIFS($B$4:B2553,B2553,$C$4:C2553,C2553)</f>
        <v>112701</v>
      </c>
      <c r="B2553" s="65">
        <v>127</v>
      </c>
      <c r="C2553" s="147">
        <v>0</v>
      </c>
      <c r="D2553" s="147">
        <v>103301</v>
      </c>
      <c r="E2553" s="147">
        <f>COUNTIF($B$4:B2553,B2553)</f>
        <v>1</v>
      </c>
      <c r="F2553" s="147">
        <v>100</v>
      </c>
      <c r="G2553" s="147">
        <v>501</v>
      </c>
      <c r="H2553" s="147">
        <v>10000</v>
      </c>
      <c r="I2553" s="59" t="str">
        <f>IFERROR(VLOOKUP(D2553,ITEM!A:B,2,0)&amp;" X"&amp;F2553,"아이템값 없음")</f>
        <v>모라 X100</v>
      </c>
      <c r="J2553" s="5" t="s">
        <v>816</v>
      </c>
      <c r="K2553" s="147" t="s">
        <v>745</v>
      </c>
    </row>
    <row r="2554" spans="1:11">
      <c r="A2554" s="147">
        <f>100000+B2554*ID규칙_보상_그룹_단위+C2554*ID규칙_요일_단위+COUNTIFS($B$4:B2554,B2554,$C$4:C2554,C2554)</f>
        <v>112702</v>
      </c>
      <c r="B2554" s="65">
        <v>127</v>
      </c>
      <c r="C2554" s="147">
        <v>0</v>
      </c>
      <c r="D2554" s="147">
        <v>102301</v>
      </c>
      <c r="E2554" s="147">
        <f>COUNTIF($B$4:B2554,B2554)</f>
        <v>2</v>
      </c>
      <c r="F2554" s="147">
        <v>1875</v>
      </c>
      <c r="G2554" s="147">
        <v>502</v>
      </c>
      <c r="H2554" s="147">
        <v>10000</v>
      </c>
      <c r="I2554" s="59" t="str">
        <f>IFERROR(VLOOKUP(D2554,ITEM!A:B,2,0)&amp;" X"&amp;F2554,"아이템값 없음")</f>
        <v>모험 경력 X1875</v>
      </c>
      <c r="J2554" s="5" t="s">
        <v>816</v>
      </c>
      <c r="K2554" s="147" t="s">
        <v>745</v>
      </c>
    </row>
    <row r="2555" spans="1:11">
      <c r="A2555" s="147">
        <f>100000+B2555*ID규칙_보상_그룹_단위+C2555*ID규칙_요일_단위+COUNTIFS($B$4:B2555,B2555,$C$4:C2555,C2555)</f>
        <v>112703</v>
      </c>
      <c r="B2555" s="65">
        <v>127</v>
      </c>
      <c r="C2555" s="147">
        <v>0</v>
      </c>
      <c r="D2555" s="147">
        <v>105301</v>
      </c>
      <c r="E2555" s="147">
        <f>COUNTIF($B$4:B2555,B2555)</f>
        <v>3</v>
      </c>
      <c r="F2555" s="147">
        <v>15</v>
      </c>
      <c r="G2555" s="147">
        <v>503</v>
      </c>
      <c r="H2555" s="147">
        <v>10000</v>
      </c>
      <c r="I2555" s="59" t="str">
        <f>IFERROR(VLOOKUP(D2555,ITEM!A:B,2,0)&amp;" X"&amp;F2555,"아이템값 없음")</f>
        <v>호감도 경험치 X15</v>
      </c>
      <c r="J2555" s="5" t="s">
        <v>816</v>
      </c>
      <c r="K2555" s="147" t="s">
        <v>745</v>
      </c>
    </row>
    <row r="2556" spans="1:11">
      <c r="A2556" s="147">
        <f>100000+B2556*ID규칙_보상_그룹_단위+C2556*ID규칙_요일_단위+COUNTIFS($B$4:B2556,B2556,$C$4:C2556,C2556)</f>
        <v>112711</v>
      </c>
      <c r="B2556" s="65">
        <v>127</v>
      </c>
      <c r="C2556" s="147">
        <v>1</v>
      </c>
      <c r="D2556" s="147">
        <v>114219</v>
      </c>
      <c r="E2556" s="147">
        <f>COUNTIF($B$4:B2556,B2556)</f>
        <v>4</v>
      </c>
      <c r="F2556" s="147">
        <v>2</v>
      </c>
      <c r="G2556" s="147">
        <v>504</v>
      </c>
      <c r="H2556" s="147">
        <v>1667</v>
      </c>
      <c r="I2556" s="59" t="str">
        <f>IFERROR(VLOOKUP(D2556,ITEM!A:B,2,0)&amp;" X"&amp;F2556,"아이템값 없음")</f>
        <v>「부세」의 가르침 X2</v>
      </c>
      <c r="J2556" s="5" t="s">
        <v>816</v>
      </c>
      <c r="K2556" s="147" t="s">
        <v>745</v>
      </c>
    </row>
    <row r="2557" spans="1:11">
      <c r="A2557" s="147">
        <f>100000+B2557*ID규칙_보상_그룹_단위+C2557*ID규칙_요일_단위+COUNTIFS($B$4:B2557,B2557,$C$4:C2557,C2557)</f>
        <v>112712</v>
      </c>
      <c r="B2557" s="65">
        <v>127</v>
      </c>
      <c r="C2557" s="147">
        <v>1</v>
      </c>
      <c r="D2557" s="147">
        <v>114320</v>
      </c>
      <c r="E2557" s="147">
        <f>COUNTIF($B$4:B2557,B2557)</f>
        <v>5</v>
      </c>
      <c r="F2557" s="147">
        <v>2</v>
      </c>
      <c r="G2557" s="147">
        <v>504</v>
      </c>
      <c r="H2557" s="147">
        <v>1667</v>
      </c>
      <c r="I2557" s="59" t="str">
        <f>IFERROR(VLOOKUP(D2557,ITEM!A:B,2,0)&amp;" X"&amp;F2557,"아이템값 없음")</f>
        <v>「부세」의 인도 X2</v>
      </c>
      <c r="J2557" s="5" t="s">
        <v>816</v>
      </c>
      <c r="K2557" s="147" t="s">
        <v>745</v>
      </c>
    </row>
    <row r="2558" spans="1:11">
      <c r="A2558" s="147">
        <f>100000+B2558*ID규칙_보상_그룹_단위+C2558*ID규칙_요일_단위+COUNTIFS($B$4:B2558,B2558,$C$4:C2558,C2558)</f>
        <v>112741</v>
      </c>
      <c r="B2558" s="65">
        <v>127</v>
      </c>
      <c r="C2558" s="147">
        <v>4</v>
      </c>
      <c r="D2558" s="147">
        <v>114219</v>
      </c>
      <c r="E2558" s="147">
        <f>COUNTIF($B$4:B2558,B2558)</f>
        <v>6</v>
      </c>
      <c r="F2558" s="147">
        <v>2</v>
      </c>
      <c r="G2558" s="147">
        <v>504</v>
      </c>
      <c r="H2558" s="147">
        <v>1667</v>
      </c>
      <c r="I2558" s="59" t="str">
        <f>IFERROR(VLOOKUP(D2558,ITEM!A:B,2,0)&amp;" X"&amp;F2558,"아이템값 없음")</f>
        <v>「부세」의 가르침 X2</v>
      </c>
      <c r="J2558" s="5" t="s">
        <v>816</v>
      </c>
      <c r="K2558" s="147" t="s">
        <v>745</v>
      </c>
    </row>
    <row r="2559" spans="1:11">
      <c r="A2559" s="147">
        <f>100000+B2559*ID규칙_보상_그룹_단위+C2559*ID규칙_요일_단위+COUNTIFS($B$4:B2559,B2559,$C$4:C2559,C2559)</f>
        <v>112742</v>
      </c>
      <c r="B2559" s="65">
        <v>127</v>
      </c>
      <c r="C2559" s="147">
        <v>4</v>
      </c>
      <c r="D2559" s="147">
        <v>114320</v>
      </c>
      <c r="E2559" s="147">
        <f>COUNTIF($B$4:B2559,B2559)</f>
        <v>7</v>
      </c>
      <c r="F2559" s="147">
        <v>2</v>
      </c>
      <c r="G2559" s="147">
        <v>504</v>
      </c>
      <c r="H2559" s="147">
        <v>1667</v>
      </c>
      <c r="I2559" s="59" t="str">
        <f>IFERROR(VLOOKUP(D2559,ITEM!A:B,2,0)&amp;" X"&amp;F2559,"아이템값 없음")</f>
        <v>「부세」의 인도 X2</v>
      </c>
      <c r="J2559" s="5" t="s">
        <v>816</v>
      </c>
      <c r="K2559" s="147" t="s">
        <v>745</v>
      </c>
    </row>
    <row r="2560" spans="1:11">
      <c r="A2560" s="147">
        <f>100000+B2560*ID규칙_보상_그룹_단위+C2560*ID규칙_요일_단위+COUNTIFS($B$4:B2560,B2560,$C$4:C2560,C2560)</f>
        <v>112771</v>
      </c>
      <c r="B2560" s="65">
        <v>127</v>
      </c>
      <c r="C2560" s="147">
        <v>7</v>
      </c>
      <c r="D2560" s="147">
        <v>114219</v>
      </c>
      <c r="E2560" s="147">
        <f>COUNTIF($B$4:B2560,B2560)</f>
        <v>8</v>
      </c>
      <c r="F2560" s="147">
        <v>2</v>
      </c>
      <c r="G2560" s="147">
        <v>504</v>
      </c>
      <c r="H2560" s="147">
        <v>1666</v>
      </c>
      <c r="I2560" s="59" t="str">
        <f>IFERROR(VLOOKUP(D2560,ITEM!A:B,2,0)&amp;" X"&amp;F2560,"아이템값 없음")</f>
        <v>「부세」의 가르침 X2</v>
      </c>
      <c r="J2560" s="5" t="s">
        <v>816</v>
      </c>
      <c r="K2560" s="147" t="s">
        <v>745</v>
      </c>
    </row>
    <row r="2561" spans="1:11">
      <c r="A2561" s="147">
        <f>100000+B2561*ID규칙_보상_그룹_단위+C2561*ID규칙_요일_단위+COUNTIFS($B$4:B2561,B2561,$C$4:C2561,C2561)</f>
        <v>112772</v>
      </c>
      <c r="B2561" s="65">
        <v>127</v>
      </c>
      <c r="C2561" s="147">
        <v>7</v>
      </c>
      <c r="D2561" s="147">
        <v>114320</v>
      </c>
      <c r="E2561" s="147">
        <f>COUNTIF($B$4:B2561,B2561)</f>
        <v>9</v>
      </c>
      <c r="F2561" s="147">
        <v>2</v>
      </c>
      <c r="G2561" s="147">
        <v>504</v>
      </c>
      <c r="H2561" s="147">
        <v>1666</v>
      </c>
      <c r="I2561" s="59" t="str">
        <f>IFERROR(VLOOKUP(D2561,ITEM!A:B,2,0)&amp;" X"&amp;F2561,"아이템값 없음")</f>
        <v>「부세」의 인도 X2</v>
      </c>
      <c r="J2561" s="5" t="s">
        <v>816</v>
      </c>
      <c r="K2561" s="147" t="s">
        <v>745</v>
      </c>
    </row>
    <row r="2562" spans="1:11">
      <c r="A2562" s="147">
        <f>100000+B2562*ID규칙_보상_그룹_단위+C2562*ID규칙_요일_단위+COUNTIFS($B$4:B2562,B2562,$C$4:C2562,C2562)</f>
        <v>112801</v>
      </c>
      <c r="B2562" s="65">
        <v>128</v>
      </c>
      <c r="C2562" s="147">
        <v>0</v>
      </c>
      <c r="D2562" s="147">
        <v>103301</v>
      </c>
      <c r="E2562" s="147">
        <f>COUNTIF($B$4:B2562,B2562)</f>
        <v>1</v>
      </c>
      <c r="F2562" s="147">
        <v>100</v>
      </c>
      <c r="G2562" s="147">
        <v>505</v>
      </c>
      <c r="H2562" s="147">
        <v>10000</v>
      </c>
      <c r="I2562" s="59" t="str">
        <f>IFERROR(VLOOKUP(D2562,ITEM!A:B,2,0)&amp;" X"&amp;F2562,"아이템값 없음")</f>
        <v>모라 X100</v>
      </c>
      <c r="J2562" s="5" t="s">
        <v>817</v>
      </c>
      <c r="K2562" s="147" t="s">
        <v>745</v>
      </c>
    </row>
    <row r="2563" spans="1:11">
      <c r="A2563" s="147">
        <f>100000+B2563*ID규칙_보상_그룹_단위+C2563*ID규칙_요일_단위+COUNTIFS($B$4:B2563,B2563,$C$4:C2563,C2563)</f>
        <v>112802</v>
      </c>
      <c r="B2563" s="65">
        <v>128</v>
      </c>
      <c r="C2563" s="147">
        <v>0</v>
      </c>
      <c r="D2563" s="147">
        <v>102301</v>
      </c>
      <c r="E2563" s="147">
        <f>COUNTIF($B$4:B2563,B2563)</f>
        <v>2</v>
      </c>
      <c r="F2563" s="147">
        <v>2175</v>
      </c>
      <c r="G2563" s="147">
        <v>506</v>
      </c>
      <c r="H2563" s="147">
        <v>10000</v>
      </c>
      <c r="I2563" s="59" t="str">
        <f>IFERROR(VLOOKUP(D2563,ITEM!A:B,2,0)&amp;" X"&amp;F2563,"아이템값 없음")</f>
        <v>모험 경력 X2175</v>
      </c>
      <c r="J2563" s="5" t="s">
        <v>817</v>
      </c>
      <c r="K2563" s="147" t="s">
        <v>745</v>
      </c>
    </row>
    <row r="2564" spans="1:11">
      <c r="A2564" s="147">
        <f>100000+B2564*ID규칙_보상_그룹_단위+C2564*ID규칙_요일_단위+COUNTIFS($B$4:B2564,B2564,$C$4:C2564,C2564)</f>
        <v>112803</v>
      </c>
      <c r="B2564" s="65">
        <v>128</v>
      </c>
      <c r="C2564" s="147">
        <v>0</v>
      </c>
      <c r="D2564" s="147">
        <v>105301</v>
      </c>
      <c r="E2564" s="147">
        <f>COUNTIF($B$4:B2564,B2564)</f>
        <v>3</v>
      </c>
      <c r="F2564" s="147">
        <v>20</v>
      </c>
      <c r="G2564" s="147">
        <v>507</v>
      </c>
      <c r="H2564" s="147">
        <v>10000</v>
      </c>
      <c r="I2564" s="59" t="str">
        <f>IFERROR(VLOOKUP(D2564,ITEM!A:B,2,0)&amp;" X"&amp;F2564,"아이템값 없음")</f>
        <v>호감도 경험치 X20</v>
      </c>
      <c r="J2564" s="5" t="s">
        <v>817</v>
      </c>
      <c r="K2564" s="147" t="s">
        <v>745</v>
      </c>
    </row>
    <row r="2565" spans="1:11">
      <c r="A2565" s="147">
        <f>100000+B2565*ID규칙_보상_그룹_단위+C2565*ID규칙_요일_단위+COUNTIFS($B$4:B2565,B2565,$C$4:C2565,C2565)</f>
        <v>112811</v>
      </c>
      <c r="B2565" s="65">
        <v>128</v>
      </c>
      <c r="C2565" s="147">
        <v>1</v>
      </c>
      <c r="D2565" s="147">
        <v>114219</v>
      </c>
      <c r="E2565" s="147">
        <f>COUNTIF($B$4:B2565,B2565)</f>
        <v>4</v>
      </c>
      <c r="F2565" s="147">
        <v>3</v>
      </c>
      <c r="G2565" s="147">
        <v>508</v>
      </c>
      <c r="H2565" s="147">
        <v>1667</v>
      </c>
      <c r="I2565" s="59" t="str">
        <f>IFERROR(VLOOKUP(D2565,ITEM!A:B,2,0)&amp;" X"&amp;F2565,"아이템값 없음")</f>
        <v>「부세」의 가르침 X3</v>
      </c>
      <c r="J2565" s="5" t="s">
        <v>817</v>
      </c>
      <c r="K2565" s="147" t="s">
        <v>745</v>
      </c>
    </row>
    <row r="2566" spans="1:11">
      <c r="A2566" s="147">
        <f>100000+B2566*ID규칙_보상_그룹_단위+C2566*ID규칙_요일_단위+COUNTIFS($B$4:B2566,B2566,$C$4:C2566,C2566)</f>
        <v>112812</v>
      </c>
      <c r="B2566" s="65">
        <v>128</v>
      </c>
      <c r="C2566" s="147">
        <v>1</v>
      </c>
      <c r="D2566" s="147">
        <v>114320</v>
      </c>
      <c r="E2566" s="147">
        <f>COUNTIF($B$4:B2566,B2566)</f>
        <v>5</v>
      </c>
      <c r="F2566" s="147">
        <v>3</v>
      </c>
      <c r="G2566" s="147">
        <v>508</v>
      </c>
      <c r="H2566" s="147">
        <v>1667</v>
      </c>
      <c r="I2566" s="59" t="str">
        <f>IFERROR(VLOOKUP(D2566,ITEM!A:B,2,0)&amp;" X"&amp;F2566,"아이템값 없음")</f>
        <v>「부세」의 인도 X3</v>
      </c>
      <c r="J2566" s="5" t="s">
        <v>817</v>
      </c>
      <c r="K2566" s="147" t="s">
        <v>745</v>
      </c>
    </row>
    <row r="2567" spans="1:11">
      <c r="A2567" s="147">
        <f>100000+B2567*ID규칙_보상_그룹_단위+C2567*ID규칙_요일_단위+COUNTIFS($B$4:B2567,B2567,$C$4:C2567,C2567)</f>
        <v>112841</v>
      </c>
      <c r="B2567" s="65">
        <v>128</v>
      </c>
      <c r="C2567" s="147">
        <v>4</v>
      </c>
      <c r="D2567" s="147">
        <v>114219</v>
      </c>
      <c r="E2567" s="147">
        <f>COUNTIF($B$4:B2567,B2567)</f>
        <v>6</v>
      </c>
      <c r="F2567" s="147">
        <v>3</v>
      </c>
      <c r="G2567" s="147">
        <v>508</v>
      </c>
      <c r="H2567" s="147">
        <v>1667</v>
      </c>
      <c r="I2567" s="59" t="str">
        <f>IFERROR(VLOOKUP(D2567,ITEM!A:B,2,0)&amp;" X"&amp;F2567,"아이템값 없음")</f>
        <v>「부세」의 가르침 X3</v>
      </c>
      <c r="J2567" s="5" t="s">
        <v>817</v>
      </c>
      <c r="K2567" s="147" t="s">
        <v>745</v>
      </c>
    </row>
    <row r="2568" spans="1:11">
      <c r="A2568" s="147">
        <f>100000+B2568*ID규칙_보상_그룹_단위+C2568*ID규칙_요일_단위+COUNTIFS($B$4:B2568,B2568,$C$4:C2568,C2568)</f>
        <v>112842</v>
      </c>
      <c r="B2568" s="65">
        <v>128</v>
      </c>
      <c r="C2568" s="147">
        <v>4</v>
      </c>
      <c r="D2568" s="147">
        <v>114320</v>
      </c>
      <c r="E2568" s="147">
        <f>COUNTIF($B$4:B2568,B2568)</f>
        <v>7</v>
      </c>
      <c r="F2568" s="147">
        <v>3</v>
      </c>
      <c r="G2568" s="147">
        <v>508</v>
      </c>
      <c r="H2568" s="147">
        <v>1667</v>
      </c>
      <c r="I2568" s="59" t="str">
        <f>IFERROR(VLOOKUP(D2568,ITEM!A:B,2,0)&amp;" X"&amp;F2568,"아이템값 없음")</f>
        <v>「부세」의 인도 X3</v>
      </c>
      <c r="J2568" s="5" t="s">
        <v>817</v>
      </c>
      <c r="K2568" s="147" t="s">
        <v>745</v>
      </c>
    </row>
    <row r="2569" spans="1:11">
      <c r="A2569" s="147">
        <f>100000+B2569*ID규칙_보상_그룹_단위+C2569*ID규칙_요일_단위+COUNTIFS($B$4:B2569,B2569,$C$4:C2569,C2569)</f>
        <v>112871</v>
      </c>
      <c r="B2569" s="65">
        <v>128</v>
      </c>
      <c r="C2569" s="147">
        <v>7</v>
      </c>
      <c r="D2569" s="147">
        <v>114219</v>
      </c>
      <c r="E2569" s="147">
        <f>COUNTIF($B$4:B2569,B2569)</f>
        <v>8</v>
      </c>
      <c r="F2569" s="147">
        <v>3</v>
      </c>
      <c r="G2569" s="147">
        <v>508</v>
      </c>
      <c r="H2569" s="147">
        <v>1666</v>
      </c>
      <c r="I2569" s="59" t="str">
        <f>IFERROR(VLOOKUP(D2569,ITEM!A:B,2,0)&amp;" X"&amp;F2569,"아이템값 없음")</f>
        <v>「부세」의 가르침 X3</v>
      </c>
      <c r="J2569" s="5" t="s">
        <v>817</v>
      </c>
      <c r="K2569" s="147" t="s">
        <v>745</v>
      </c>
    </row>
    <row r="2570" spans="1:11">
      <c r="A2570" s="147">
        <f>100000+B2570*ID규칙_보상_그룹_단위+C2570*ID규칙_요일_단위+COUNTIFS($B$4:B2570,B2570,$C$4:C2570,C2570)</f>
        <v>112872</v>
      </c>
      <c r="B2570" s="65">
        <v>128</v>
      </c>
      <c r="C2570" s="147">
        <v>7</v>
      </c>
      <c r="D2570" s="147">
        <v>114320</v>
      </c>
      <c r="E2570" s="147">
        <f>COUNTIF($B$4:B2570,B2570)</f>
        <v>9</v>
      </c>
      <c r="F2570" s="147">
        <v>3</v>
      </c>
      <c r="G2570" s="147">
        <v>508</v>
      </c>
      <c r="H2570" s="147">
        <v>1666</v>
      </c>
      <c r="I2570" s="59" t="str">
        <f>IFERROR(VLOOKUP(D2570,ITEM!A:B,2,0)&amp;" X"&amp;F2570,"아이템값 없음")</f>
        <v>「부세」의 인도 X3</v>
      </c>
      <c r="J2570" s="5" t="s">
        <v>817</v>
      </c>
      <c r="K2570" s="147" t="s">
        <v>745</v>
      </c>
    </row>
    <row r="2571" spans="1:11">
      <c r="A2571" s="147">
        <f>100000+B2571*ID규칙_보상_그룹_단위+C2571*ID규칙_요일_단위+COUNTIFS($B$4:B2571,B2571,$C$4:C2571,C2571)</f>
        <v>112901</v>
      </c>
      <c r="B2571" s="65">
        <v>129</v>
      </c>
      <c r="C2571" s="147">
        <v>0</v>
      </c>
      <c r="D2571" s="147">
        <v>103301</v>
      </c>
      <c r="E2571" s="147">
        <f>COUNTIF($B$4:B2571,B2571)</f>
        <v>1</v>
      </c>
      <c r="F2571" s="147">
        <v>100</v>
      </c>
      <c r="G2571" s="147">
        <v>509</v>
      </c>
      <c r="H2571" s="147">
        <v>10000</v>
      </c>
      <c r="I2571" s="59" t="str">
        <f>IFERROR(VLOOKUP(D2571,ITEM!A:B,2,0)&amp;" X"&amp;F2571,"아이템값 없음")</f>
        <v>모라 X100</v>
      </c>
      <c r="J2571" s="5" t="s">
        <v>818</v>
      </c>
      <c r="K2571" s="147" t="s">
        <v>745</v>
      </c>
    </row>
    <row r="2572" spans="1:11">
      <c r="A2572" s="147">
        <f>100000+B2572*ID규칙_보상_그룹_단위+C2572*ID규칙_요일_단위+COUNTIFS($B$4:B2572,B2572,$C$4:C2572,C2572)</f>
        <v>112902</v>
      </c>
      <c r="B2572" s="65">
        <v>129</v>
      </c>
      <c r="C2572" s="147">
        <v>0</v>
      </c>
      <c r="D2572" s="147">
        <v>102301</v>
      </c>
      <c r="E2572" s="147">
        <f>COUNTIF($B$4:B2572,B2572)</f>
        <v>2</v>
      </c>
      <c r="F2572" s="147">
        <v>2375</v>
      </c>
      <c r="G2572" s="147">
        <v>510</v>
      </c>
      <c r="H2572" s="147">
        <v>10000</v>
      </c>
      <c r="I2572" s="59" t="str">
        <f>IFERROR(VLOOKUP(D2572,ITEM!A:B,2,0)&amp;" X"&amp;F2572,"아이템값 없음")</f>
        <v>모험 경력 X2375</v>
      </c>
      <c r="J2572" s="5" t="s">
        <v>818</v>
      </c>
      <c r="K2572" s="147" t="s">
        <v>745</v>
      </c>
    </row>
    <row r="2573" spans="1:11">
      <c r="A2573" s="147">
        <f>100000+B2573*ID규칙_보상_그룹_단위+C2573*ID규칙_요일_단위+COUNTIFS($B$4:B2573,B2573,$C$4:C2573,C2573)</f>
        <v>112903</v>
      </c>
      <c r="B2573" s="65">
        <v>129</v>
      </c>
      <c r="C2573" s="147">
        <v>0</v>
      </c>
      <c r="D2573" s="147">
        <v>105301</v>
      </c>
      <c r="E2573" s="147">
        <f>COUNTIF($B$4:B2573,B2573)</f>
        <v>3</v>
      </c>
      <c r="F2573" s="147">
        <v>20</v>
      </c>
      <c r="G2573" s="147">
        <v>511</v>
      </c>
      <c r="H2573" s="147">
        <v>10000</v>
      </c>
      <c r="I2573" s="59" t="str">
        <f>IFERROR(VLOOKUP(D2573,ITEM!A:B,2,0)&amp;" X"&amp;F2573,"아이템값 없음")</f>
        <v>호감도 경험치 X20</v>
      </c>
      <c r="J2573" s="5" t="s">
        <v>818</v>
      </c>
      <c r="K2573" s="147" t="s">
        <v>745</v>
      </c>
    </row>
    <row r="2574" spans="1:11">
      <c r="A2574" s="147">
        <f>100000+B2574*ID규칙_보상_그룹_단위+C2574*ID규칙_요일_단위+COUNTIFS($B$4:B2574,B2574,$C$4:C2574,C2574)</f>
        <v>112911</v>
      </c>
      <c r="B2574" s="65">
        <v>129</v>
      </c>
      <c r="C2574" s="147">
        <v>1</v>
      </c>
      <c r="D2574" s="147">
        <v>114219</v>
      </c>
      <c r="E2574" s="147">
        <f>COUNTIF($B$4:B2574,B2574)</f>
        <v>4</v>
      </c>
      <c r="F2574" s="147">
        <v>4</v>
      </c>
      <c r="G2574" s="147">
        <v>512</v>
      </c>
      <c r="H2574" s="147">
        <v>1112</v>
      </c>
      <c r="I2574" s="59" t="str">
        <f>IFERROR(VLOOKUP(D2574,ITEM!A:B,2,0)&amp;" X"&amp;F2574,"아이템값 없음")</f>
        <v>「부세」의 가르침 X4</v>
      </c>
      <c r="J2574" s="5" t="s">
        <v>818</v>
      </c>
      <c r="K2574" s="147" t="s">
        <v>745</v>
      </c>
    </row>
    <row r="2575" spans="1:11">
      <c r="A2575" s="147">
        <f>100000+B2575*ID규칙_보상_그룹_단위+C2575*ID규칙_요일_단위+COUNTIFS($B$4:B2575,B2575,$C$4:C2575,C2575)</f>
        <v>112912</v>
      </c>
      <c r="B2575" s="65">
        <v>129</v>
      </c>
      <c r="C2575" s="147">
        <v>1</v>
      </c>
      <c r="D2575" s="147">
        <v>114320</v>
      </c>
      <c r="E2575" s="147">
        <f>COUNTIF($B$4:B2575,B2575)</f>
        <v>5</v>
      </c>
      <c r="F2575" s="147">
        <v>4</v>
      </c>
      <c r="G2575" s="147">
        <v>512</v>
      </c>
      <c r="H2575" s="147">
        <v>1111</v>
      </c>
      <c r="I2575" s="59" t="str">
        <f>IFERROR(VLOOKUP(D2575,ITEM!A:B,2,0)&amp;" X"&amp;F2575,"아이템값 없음")</f>
        <v>「부세」의 인도 X4</v>
      </c>
      <c r="J2575" s="5" t="s">
        <v>818</v>
      </c>
      <c r="K2575" s="147" t="s">
        <v>745</v>
      </c>
    </row>
    <row r="2576" spans="1:11">
      <c r="A2576" s="147">
        <f>100000+B2576*ID규칙_보상_그룹_단위+C2576*ID규칙_요일_단위+COUNTIFS($B$4:B2576,B2576,$C$4:C2576,C2576)</f>
        <v>112913</v>
      </c>
      <c r="B2576" s="65">
        <v>129</v>
      </c>
      <c r="C2576" s="147">
        <v>1</v>
      </c>
      <c r="D2576" s="147">
        <v>114421</v>
      </c>
      <c r="E2576" s="147">
        <f>COUNTIF($B$4:B2576,B2576)</f>
        <v>6</v>
      </c>
      <c r="F2576" s="147">
        <v>4</v>
      </c>
      <c r="G2576" s="147">
        <v>512</v>
      </c>
      <c r="H2576" s="147">
        <v>1111</v>
      </c>
      <c r="I2576" s="59" t="str">
        <f>IFERROR(VLOOKUP(D2576,ITEM!A:B,2,0)&amp;" X"&amp;F2576,"아이템값 없음")</f>
        <v>「부세」의 철학 X4</v>
      </c>
      <c r="J2576" s="5" t="s">
        <v>818</v>
      </c>
      <c r="K2576" s="147" t="s">
        <v>745</v>
      </c>
    </row>
    <row r="2577" spans="1:11">
      <c r="A2577" s="147">
        <f>100000+B2577*ID규칙_보상_그룹_단위+C2577*ID규칙_요일_단위+COUNTIFS($B$4:B2577,B2577,$C$4:C2577,C2577)</f>
        <v>112941</v>
      </c>
      <c r="B2577" s="65">
        <v>129</v>
      </c>
      <c r="C2577" s="147">
        <v>4</v>
      </c>
      <c r="D2577" s="147">
        <v>114219</v>
      </c>
      <c r="E2577" s="147">
        <f>COUNTIF($B$4:B2577,B2577)</f>
        <v>7</v>
      </c>
      <c r="F2577" s="147">
        <v>4</v>
      </c>
      <c r="G2577" s="147">
        <v>512</v>
      </c>
      <c r="H2577" s="147">
        <v>1111</v>
      </c>
      <c r="I2577" s="59" t="str">
        <f>IFERROR(VLOOKUP(D2577,ITEM!A:B,2,0)&amp;" X"&amp;F2577,"아이템값 없음")</f>
        <v>「부세」의 가르침 X4</v>
      </c>
      <c r="J2577" s="5" t="s">
        <v>818</v>
      </c>
      <c r="K2577" s="147" t="s">
        <v>745</v>
      </c>
    </row>
    <row r="2578" spans="1:11">
      <c r="A2578" s="147">
        <f>100000+B2578*ID규칙_보상_그룹_단위+C2578*ID규칙_요일_단위+COUNTIFS($B$4:B2578,B2578,$C$4:C2578,C2578)</f>
        <v>112942</v>
      </c>
      <c r="B2578" s="65">
        <v>129</v>
      </c>
      <c r="C2578" s="147">
        <v>4</v>
      </c>
      <c r="D2578" s="147">
        <v>114320</v>
      </c>
      <c r="E2578" s="147">
        <f>COUNTIF($B$4:B2578,B2578)</f>
        <v>8</v>
      </c>
      <c r="F2578" s="147">
        <v>4</v>
      </c>
      <c r="G2578" s="147">
        <v>512</v>
      </c>
      <c r="H2578" s="147">
        <v>1111</v>
      </c>
      <c r="I2578" s="59" t="str">
        <f>IFERROR(VLOOKUP(D2578,ITEM!A:B,2,0)&amp;" X"&amp;F2578,"아이템값 없음")</f>
        <v>「부세」의 인도 X4</v>
      </c>
      <c r="J2578" s="5" t="s">
        <v>818</v>
      </c>
      <c r="K2578" s="147" t="s">
        <v>745</v>
      </c>
    </row>
    <row r="2579" spans="1:11">
      <c r="A2579" s="147">
        <f>100000+B2579*ID규칙_보상_그룹_단위+C2579*ID규칙_요일_단위+COUNTIFS($B$4:B2579,B2579,$C$4:C2579,C2579)</f>
        <v>112943</v>
      </c>
      <c r="B2579" s="65">
        <v>129</v>
      </c>
      <c r="C2579" s="147">
        <v>4</v>
      </c>
      <c r="D2579" s="147">
        <v>114421</v>
      </c>
      <c r="E2579" s="147">
        <f>COUNTIF($B$4:B2579,B2579)</f>
        <v>9</v>
      </c>
      <c r="F2579" s="147">
        <v>4</v>
      </c>
      <c r="G2579" s="147">
        <v>512</v>
      </c>
      <c r="H2579" s="147">
        <v>1111</v>
      </c>
      <c r="I2579" s="59" t="str">
        <f>IFERROR(VLOOKUP(D2579,ITEM!A:B,2,0)&amp;" X"&amp;F2579,"아이템값 없음")</f>
        <v>「부세」의 철학 X4</v>
      </c>
      <c r="J2579" s="5" t="s">
        <v>818</v>
      </c>
      <c r="K2579" s="147" t="s">
        <v>745</v>
      </c>
    </row>
    <row r="2580" spans="1:11">
      <c r="A2580" s="147">
        <f>100000+B2580*ID규칙_보상_그룹_단위+C2580*ID규칙_요일_단위+COUNTIFS($B$4:B2580,B2580,$C$4:C2580,C2580)</f>
        <v>112971</v>
      </c>
      <c r="B2580" s="65">
        <v>129</v>
      </c>
      <c r="C2580" s="147">
        <v>7</v>
      </c>
      <c r="D2580" s="147">
        <v>114219</v>
      </c>
      <c r="E2580" s="147">
        <f>COUNTIF($B$4:B2580,B2580)</f>
        <v>10</v>
      </c>
      <c r="F2580" s="147">
        <v>4</v>
      </c>
      <c r="G2580" s="147">
        <v>512</v>
      </c>
      <c r="H2580" s="147">
        <v>1111</v>
      </c>
      <c r="I2580" s="59" t="str">
        <f>IFERROR(VLOOKUP(D2580,ITEM!A:B,2,0)&amp;" X"&amp;F2580,"아이템값 없음")</f>
        <v>「부세」의 가르침 X4</v>
      </c>
      <c r="J2580" s="5" t="s">
        <v>818</v>
      </c>
      <c r="K2580" s="147" t="s">
        <v>745</v>
      </c>
    </row>
    <row r="2581" spans="1:11">
      <c r="A2581" s="147">
        <f>100000+B2581*ID규칙_보상_그룹_단위+C2581*ID규칙_요일_단위+COUNTIFS($B$4:B2581,B2581,$C$4:C2581,C2581)</f>
        <v>112972</v>
      </c>
      <c r="B2581" s="65">
        <v>129</v>
      </c>
      <c r="C2581" s="147">
        <v>7</v>
      </c>
      <c r="D2581" s="147">
        <v>114320</v>
      </c>
      <c r="E2581" s="147">
        <f>COUNTIF($B$4:B2581,B2581)</f>
        <v>11</v>
      </c>
      <c r="F2581" s="147">
        <v>4</v>
      </c>
      <c r="G2581" s="147">
        <v>512</v>
      </c>
      <c r="H2581" s="147">
        <v>1111</v>
      </c>
      <c r="I2581" s="59" t="str">
        <f>IFERROR(VLOOKUP(D2581,ITEM!A:B,2,0)&amp;" X"&amp;F2581,"아이템값 없음")</f>
        <v>「부세」의 인도 X4</v>
      </c>
      <c r="J2581" s="5" t="s">
        <v>818</v>
      </c>
      <c r="K2581" s="147" t="s">
        <v>745</v>
      </c>
    </row>
    <row r="2582" spans="1:11">
      <c r="A2582" s="147">
        <f>100000+B2582*ID규칙_보상_그룹_단위+C2582*ID규칙_요일_단위+COUNTIFS($B$4:B2582,B2582,$C$4:C2582,C2582)</f>
        <v>112973</v>
      </c>
      <c r="B2582" s="65">
        <v>129</v>
      </c>
      <c r="C2582" s="147">
        <v>7</v>
      </c>
      <c r="D2582" s="147">
        <v>114421</v>
      </c>
      <c r="E2582" s="147">
        <f>COUNTIF($B$4:B2582,B2582)</f>
        <v>12</v>
      </c>
      <c r="F2582" s="147">
        <v>4</v>
      </c>
      <c r="G2582" s="147">
        <v>512</v>
      </c>
      <c r="H2582" s="147">
        <v>1111</v>
      </c>
      <c r="I2582" s="59" t="str">
        <f>IFERROR(VLOOKUP(D2582,ITEM!A:B,2,0)&amp;" X"&amp;F2582,"아이템값 없음")</f>
        <v>「부세」의 철학 X4</v>
      </c>
      <c r="J2582" s="5" t="s">
        <v>818</v>
      </c>
      <c r="K2582" s="147" t="s">
        <v>745</v>
      </c>
    </row>
    <row r="2583" spans="1:11">
      <c r="A2583" s="147">
        <f>100000+B2583*ID규칙_보상_그룹_단위+C2583*ID규칙_요일_단위+COUNTIFS($B$4:B2583,B2583,$C$4:C2583,C2583)</f>
        <v>113001</v>
      </c>
      <c r="B2583" s="65">
        <v>130</v>
      </c>
      <c r="C2583" s="147">
        <v>0</v>
      </c>
      <c r="D2583" s="147">
        <v>103301</v>
      </c>
      <c r="E2583" s="147">
        <f>COUNTIF($B$4:B2583,B2583)</f>
        <v>1</v>
      </c>
      <c r="F2583" s="147">
        <v>100</v>
      </c>
      <c r="G2583" s="147">
        <v>513</v>
      </c>
      <c r="H2583" s="147">
        <v>10000</v>
      </c>
      <c r="I2583" s="59" t="str">
        <f>IFERROR(VLOOKUP(D2583,ITEM!A:B,2,0)&amp;" X"&amp;F2583,"아이템값 없음")</f>
        <v>모라 X100</v>
      </c>
      <c r="J2583" s="5" t="s">
        <v>819</v>
      </c>
      <c r="K2583" s="147" t="s">
        <v>745</v>
      </c>
    </row>
    <row r="2584" spans="1:11">
      <c r="A2584" s="147">
        <f>100000+B2584*ID규칙_보상_그룹_단위+C2584*ID규칙_요일_단위+COUNTIFS($B$4:B2584,B2584,$C$4:C2584,C2584)</f>
        <v>113002</v>
      </c>
      <c r="B2584" s="65">
        <v>130</v>
      </c>
      <c r="C2584" s="147">
        <v>0</v>
      </c>
      <c r="D2584" s="147">
        <v>102301</v>
      </c>
      <c r="E2584" s="147">
        <f>COUNTIF($B$4:B2584,B2584)</f>
        <v>2</v>
      </c>
      <c r="F2584" s="147">
        <v>1575</v>
      </c>
      <c r="G2584" s="147">
        <v>514</v>
      </c>
      <c r="H2584" s="147">
        <v>10000</v>
      </c>
      <c r="I2584" s="59" t="str">
        <f>IFERROR(VLOOKUP(D2584,ITEM!A:B,2,0)&amp;" X"&amp;F2584,"아이템값 없음")</f>
        <v>모험 경력 X1575</v>
      </c>
      <c r="J2584" s="5" t="s">
        <v>819</v>
      </c>
      <c r="K2584" s="147" t="s">
        <v>745</v>
      </c>
    </row>
    <row r="2585" spans="1:11">
      <c r="A2585" s="147">
        <f>100000+B2585*ID규칙_보상_그룹_단위+C2585*ID규칙_요일_단위+COUNTIFS($B$4:B2585,B2585,$C$4:C2585,C2585)</f>
        <v>113003</v>
      </c>
      <c r="B2585" s="65">
        <v>130</v>
      </c>
      <c r="C2585" s="147">
        <v>0</v>
      </c>
      <c r="D2585" s="147">
        <v>105301</v>
      </c>
      <c r="E2585" s="147">
        <f>COUNTIF($B$4:B2585,B2585)</f>
        <v>3</v>
      </c>
      <c r="F2585" s="147">
        <v>15</v>
      </c>
      <c r="G2585" s="147">
        <v>515</v>
      </c>
      <c r="H2585" s="147">
        <v>10000</v>
      </c>
      <c r="I2585" s="59" t="str">
        <f>IFERROR(VLOOKUP(D2585,ITEM!A:B,2,0)&amp;" X"&amp;F2585,"아이템값 없음")</f>
        <v>호감도 경험치 X15</v>
      </c>
      <c r="J2585" s="5" t="s">
        <v>819</v>
      </c>
      <c r="K2585" s="147" t="s">
        <v>745</v>
      </c>
    </row>
    <row r="2586" spans="1:11">
      <c r="A2586" s="147">
        <f>100000+B2586*ID규칙_보상_그룹_단위+C2586*ID규칙_요일_단위+COUNTIFS($B$4:B2586,B2586,$C$4:C2586,C2586)</f>
        <v>113021</v>
      </c>
      <c r="B2586" s="65">
        <v>130</v>
      </c>
      <c r="C2586" s="147">
        <v>2</v>
      </c>
      <c r="D2586" s="147">
        <v>114222</v>
      </c>
      <c r="E2586" s="147">
        <f>COUNTIF($B$4:B2586,B2586)</f>
        <v>4</v>
      </c>
      <c r="F2586" s="147">
        <v>1</v>
      </c>
      <c r="G2586" s="147">
        <v>516</v>
      </c>
      <c r="H2586" s="147">
        <v>3334</v>
      </c>
      <c r="I2586" s="59" t="str">
        <f>IFERROR(VLOOKUP(D2586,ITEM!A:B,2,0)&amp;" X"&amp;F2586,"아이템값 없음")</f>
        <v>「풍아」의 가르침 X1</v>
      </c>
      <c r="J2586" s="5" t="s">
        <v>819</v>
      </c>
      <c r="K2586" s="147" t="s">
        <v>745</v>
      </c>
    </row>
    <row r="2587" spans="1:11">
      <c r="A2587" s="147">
        <f>100000+B2587*ID규칙_보상_그룹_단위+C2587*ID규칙_요일_단위+COUNTIFS($B$4:B2587,B2587,$C$4:C2587,C2587)</f>
        <v>113051</v>
      </c>
      <c r="B2587" s="65">
        <v>130</v>
      </c>
      <c r="C2587" s="147">
        <v>5</v>
      </c>
      <c r="D2587" s="147">
        <v>114222</v>
      </c>
      <c r="E2587" s="147">
        <f>COUNTIF($B$4:B2587,B2587)</f>
        <v>5</v>
      </c>
      <c r="F2587" s="147">
        <v>1</v>
      </c>
      <c r="G2587" s="147">
        <v>516</v>
      </c>
      <c r="H2587" s="147">
        <v>3333</v>
      </c>
      <c r="I2587" s="59" t="str">
        <f>IFERROR(VLOOKUP(D2587,ITEM!A:B,2,0)&amp;" X"&amp;F2587,"아이템값 없음")</f>
        <v>「풍아」의 가르침 X1</v>
      </c>
      <c r="J2587" s="5" t="s">
        <v>819</v>
      </c>
      <c r="K2587" s="147" t="s">
        <v>745</v>
      </c>
    </row>
    <row r="2588" spans="1:11">
      <c r="A2588" s="147">
        <f>100000+B2588*ID규칙_보상_그룹_단위+C2588*ID규칙_요일_단위+COUNTIFS($B$4:B2588,B2588,$C$4:C2588,C2588)</f>
        <v>113071</v>
      </c>
      <c r="B2588" s="65">
        <v>130</v>
      </c>
      <c r="C2588" s="147">
        <v>7</v>
      </c>
      <c r="D2588" s="147">
        <v>114222</v>
      </c>
      <c r="E2588" s="147">
        <f>COUNTIF($B$4:B2588,B2588)</f>
        <v>6</v>
      </c>
      <c r="F2588" s="147">
        <v>1</v>
      </c>
      <c r="G2588" s="147">
        <v>516</v>
      </c>
      <c r="H2588" s="147">
        <v>3333</v>
      </c>
      <c r="I2588" s="59" t="str">
        <f>IFERROR(VLOOKUP(D2588,ITEM!A:B,2,0)&amp;" X"&amp;F2588,"아이템값 없음")</f>
        <v>「풍아」의 가르침 X1</v>
      </c>
      <c r="J2588" s="5" t="s">
        <v>819</v>
      </c>
      <c r="K2588" s="147" t="s">
        <v>745</v>
      </c>
    </row>
    <row r="2589" spans="1:11">
      <c r="A2589" s="147">
        <f>100000+B2589*ID규칙_보상_그룹_단위+C2589*ID규칙_요일_단위+COUNTIFS($B$4:B2589,B2589,$C$4:C2589,C2589)</f>
        <v>113101</v>
      </c>
      <c r="B2589" s="65">
        <v>131</v>
      </c>
      <c r="C2589" s="147">
        <v>0</v>
      </c>
      <c r="D2589" s="147">
        <v>103301</v>
      </c>
      <c r="E2589" s="147">
        <f>COUNTIF($B$4:B2589,B2589)</f>
        <v>1</v>
      </c>
      <c r="F2589" s="147">
        <v>100</v>
      </c>
      <c r="G2589" s="147">
        <v>517</v>
      </c>
      <c r="H2589" s="147">
        <v>10000</v>
      </c>
      <c r="I2589" s="59" t="str">
        <f>IFERROR(VLOOKUP(D2589,ITEM!A:B,2,0)&amp;" X"&amp;F2589,"아이템값 없음")</f>
        <v>모라 X100</v>
      </c>
      <c r="J2589" s="5" t="s">
        <v>820</v>
      </c>
      <c r="K2589" s="147" t="s">
        <v>745</v>
      </c>
    </row>
    <row r="2590" spans="1:11">
      <c r="A2590" s="147">
        <f>100000+B2590*ID규칙_보상_그룹_단위+C2590*ID규칙_요일_단위+COUNTIFS($B$4:B2590,B2590,$C$4:C2590,C2590)</f>
        <v>113102</v>
      </c>
      <c r="B2590" s="65">
        <v>131</v>
      </c>
      <c r="C2590" s="147">
        <v>0</v>
      </c>
      <c r="D2590" s="147">
        <v>102301</v>
      </c>
      <c r="E2590" s="147">
        <f>COUNTIF($B$4:B2590,B2590)</f>
        <v>2</v>
      </c>
      <c r="F2590" s="147">
        <v>1875</v>
      </c>
      <c r="G2590" s="147">
        <v>518</v>
      </c>
      <c r="H2590" s="147">
        <v>10000</v>
      </c>
      <c r="I2590" s="59" t="str">
        <f>IFERROR(VLOOKUP(D2590,ITEM!A:B,2,0)&amp;" X"&amp;F2590,"아이템값 없음")</f>
        <v>모험 경력 X1875</v>
      </c>
      <c r="J2590" s="5" t="s">
        <v>820</v>
      </c>
      <c r="K2590" s="147" t="s">
        <v>745</v>
      </c>
    </row>
    <row r="2591" spans="1:11">
      <c r="A2591" s="147">
        <f>100000+B2591*ID규칙_보상_그룹_단위+C2591*ID규칙_요일_단위+COUNTIFS($B$4:B2591,B2591,$C$4:C2591,C2591)</f>
        <v>113103</v>
      </c>
      <c r="B2591" s="65">
        <v>131</v>
      </c>
      <c r="C2591" s="147">
        <v>0</v>
      </c>
      <c r="D2591" s="147">
        <v>105301</v>
      </c>
      <c r="E2591" s="147">
        <f>COUNTIF($B$4:B2591,B2591)</f>
        <v>3</v>
      </c>
      <c r="F2591" s="147">
        <v>15</v>
      </c>
      <c r="G2591" s="147">
        <v>519</v>
      </c>
      <c r="H2591" s="147">
        <v>10000</v>
      </c>
      <c r="I2591" s="59" t="str">
        <f>IFERROR(VLOOKUP(D2591,ITEM!A:B,2,0)&amp;" X"&amp;F2591,"아이템값 없음")</f>
        <v>호감도 경험치 X15</v>
      </c>
      <c r="J2591" s="5" t="s">
        <v>820</v>
      </c>
      <c r="K2591" s="147" t="s">
        <v>745</v>
      </c>
    </row>
    <row r="2592" spans="1:11">
      <c r="A2592" s="147">
        <f>100000+B2592*ID규칙_보상_그룹_단위+C2592*ID규칙_요일_단위+COUNTIFS($B$4:B2592,B2592,$C$4:C2592,C2592)</f>
        <v>113121</v>
      </c>
      <c r="B2592" s="65">
        <v>131</v>
      </c>
      <c r="C2592" s="147">
        <v>2</v>
      </c>
      <c r="D2592" s="147">
        <v>114222</v>
      </c>
      <c r="E2592" s="147">
        <f>COUNTIF($B$4:B2592,B2592)</f>
        <v>4</v>
      </c>
      <c r="F2592" s="147">
        <v>2</v>
      </c>
      <c r="G2592" s="147">
        <v>520</v>
      </c>
      <c r="H2592" s="147">
        <v>1667</v>
      </c>
      <c r="I2592" s="59" t="str">
        <f>IFERROR(VLOOKUP(D2592,ITEM!A:B,2,0)&amp;" X"&amp;F2592,"아이템값 없음")</f>
        <v>「풍아」의 가르침 X2</v>
      </c>
      <c r="J2592" s="5" t="s">
        <v>820</v>
      </c>
      <c r="K2592" s="147" t="s">
        <v>745</v>
      </c>
    </row>
    <row r="2593" spans="1:11">
      <c r="A2593" s="147">
        <f>100000+B2593*ID규칙_보상_그룹_단위+C2593*ID규칙_요일_단위+COUNTIFS($B$4:B2593,B2593,$C$4:C2593,C2593)</f>
        <v>113122</v>
      </c>
      <c r="B2593" s="65">
        <v>131</v>
      </c>
      <c r="C2593" s="147">
        <v>2</v>
      </c>
      <c r="D2593" s="147">
        <v>114323</v>
      </c>
      <c r="E2593" s="147">
        <f>COUNTIF($B$4:B2593,B2593)</f>
        <v>5</v>
      </c>
      <c r="F2593" s="147">
        <v>2</v>
      </c>
      <c r="G2593" s="147">
        <v>520</v>
      </c>
      <c r="H2593" s="147">
        <v>1667</v>
      </c>
      <c r="I2593" s="59" t="str">
        <f>IFERROR(VLOOKUP(D2593,ITEM!A:B,2,0)&amp;" X"&amp;F2593,"아이템값 없음")</f>
        <v>「풍아」의 인도 X2</v>
      </c>
      <c r="J2593" s="5" t="s">
        <v>820</v>
      </c>
      <c r="K2593" s="147" t="s">
        <v>745</v>
      </c>
    </row>
    <row r="2594" spans="1:11">
      <c r="A2594" s="147">
        <f>100000+B2594*ID규칙_보상_그룹_단위+C2594*ID규칙_요일_단위+COUNTIFS($B$4:B2594,B2594,$C$4:C2594,C2594)</f>
        <v>113151</v>
      </c>
      <c r="B2594" s="65">
        <v>131</v>
      </c>
      <c r="C2594" s="147">
        <v>5</v>
      </c>
      <c r="D2594" s="147">
        <v>114222</v>
      </c>
      <c r="E2594" s="147">
        <f>COUNTIF($B$4:B2594,B2594)</f>
        <v>6</v>
      </c>
      <c r="F2594" s="147">
        <v>2</v>
      </c>
      <c r="G2594" s="147">
        <v>520</v>
      </c>
      <c r="H2594" s="147">
        <v>1667</v>
      </c>
      <c r="I2594" s="59" t="str">
        <f>IFERROR(VLOOKUP(D2594,ITEM!A:B,2,0)&amp;" X"&amp;F2594,"아이템값 없음")</f>
        <v>「풍아」의 가르침 X2</v>
      </c>
      <c r="J2594" s="5" t="s">
        <v>820</v>
      </c>
      <c r="K2594" s="147" t="s">
        <v>745</v>
      </c>
    </row>
    <row r="2595" spans="1:11">
      <c r="A2595" s="147">
        <f>100000+B2595*ID규칙_보상_그룹_단위+C2595*ID규칙_요일_단위+COUNTIFS($B$4:B2595,B2595,$C$4:C2595,C2595)</f>
        <v>113152</v>
      </c>
      <c r="B2595" s="65">
        <v>131</v>
      </c>
      <c r="C2595" s="147">
        <v>5</v>
      </c>
      <c r="D2595" s="147">
        <v>114323</v>
      </c>
      <c r="E2595" s="147">
        <f>COUNTIF($B$4:B2595,B2595)</f>
        <v>7</v>
      </c>
      <c r="F2595" s="147">
        <v>2</v>
      </c>
      <c r="G2595" s="147">
        <v>520</v>
      </c>
      <c r="H2595" s="147">
        <v>1667</v>
      </c>
      <c r="I2595" s="59" t="str">
        <f>IFERROR(VLOOKUP(D2595,ITEM!A:B,2,0)&amp;" X"&amp;F2595,"아이템값 없음")</f>
        <v>「풍아」의 인도 X2</v>
      </c>
      <c r="J2595" s="5" t="s">
        <v>820</v>
      </c>
      <c r="K2595" s="147" t="s">
        <v>745</v>
      </c>
    </row>
    <row r="2596" spans="1:11">
      <c r="A2596" s="147">
        <f>100000+B2596*ID규칙_보상_그룹_단위+C2596*ID규칙_요일_단위+COUNTIFS($B$4:B2596,B2596,$C$4:C2596,C2596)</f>
        <v>113171</v>
      </c>
      <c r="B2596" s="65">
        <v>131</v>
      </c>
      <c r="C2596" s="147">
        <v>7</v>
      </c>
      <c r="D2596" s="147">
        <v>114222</v>
      </c>
      <c r="E2596" s="147">
        <f>COUNTIF($B$4:B2596,B2596)</f>
        <v>8</v>
      </c>
      <c r="F2596" s="147">
        <v>2</v>
      </c>
      <c r="G2596" s="147">
        <v>520</v>
      </c>
      <c r="H2596" s="147">
        <v>1666</v>
      </c>
      <c r="I2596" s="59" t="str">
        <f>IFERROR(VLOOKUP(D2596,ITEM!A:B,2,0)&amp;" X"&amp;F2596,"아이템값 없음")</f>
        <v>「풍아」의 가르침 X2</v>
      </c>
      <c r="J2596" s="5" t="s">
        <v>820</v>
      </c>
      <c r="K2596" s="147" t="s">
        <v>745</v>
      </c>
    </row>
    <row r="2597" spans="1:11">
      <c r="A2597" s="147">
        <f>100000+B2597*ID규칙_보상_그룹_단위+C2597*ID규칙_요일_단위+COUNTIFS($B$4:B2597,B2597,$C$4:C2597,C2597)</f>
        <v>113172</v>
      </c>
      <c r="B2597" s="65">
        <v>131</v>
      </c>
      <c r="C2597" s="147">
        <v>7</v>
      </c>
      <c r="D2597" s="147">
        <v>114323</v>
      </c>
      <c r="E2597" s="147">
        <f>COUNTIF($B$4:B2597,B2597)</f>
        <v>9</v>
      </c>
      <c r="F2597" s="147">
        <v>2</v>
      </c>
      <c r="G2597" s="147">
        <v>520</v>
      </c>
      <c r="H2597" s="147">
        <v>1666</v>
      </c>
      <c r="I2597" s="59" t="str">
        <f>IFERROR(VLOOKUP(D2597,ITEM!A:B,2,0)&amp;" X"&amp;F2597,"아이템값 없음")</f>
        <v>「풍아」의 인도 X2</v>
      </c>
      <c r="J2597" s="5" t="s">
        <v>820</v>
      </c>
      <c r="K2597" s="147" t="s">
        <v>745</v>
      </c>
    </row>
    <row r="2598" spans="1:11">
      <c r="A2598" s="147">
        <f>100000+B2598*ID규칙_보상_그룹_단위+C2598*ID규칙_요일_단위+COUNTIFS($B$4:B2598,B2598,$C$4:C2598,C2598)</f>
        <v>113201</v>
      </c>
      <c r="B2598" s="65">
        <v>132</v>
      </c>
      <c r="C2598" s="147">
        <v>0</v>
      </c>
      <c r="D2598" s="147">
        <v>103301</v>
      </c>
      <c r="E2598" s="147">
        <f>COUNTIF($B$4:B2598,B2598)</f>
        <v>1</v>
      </c>
      <c r="F2598" s="147">
        <v>100</v>
      </c>
      <c r="G2598" s="147">
        <v>521</v>
      </c>
      <c r="H2598" s="147">
        <v>10000</v>
      </c>
      <c r="I2598" s="59" t="str">
        <f>IFERROR(VLOOKUP(D2598,ITEM!A:B,2,0)&amp;" X"&amp;F2598,"아이템값 없음")</f>
        <v>모라 X100</v>
      </c>
      <c r="J2598" s="5" t="s">
        <v>821</v>
      </c>
      <c r="K2598" s="147" t="s">
        <v>745</v>
      </c>
    </row>
    <row r="2599" spans="1:11">
      <c r="A2599" s="147">
        <f>100000+B2599*ID규칙_보상_그룹_단위+C2599*ID규칙_요일_단위+COUNTIFS($B$4:B2599,B2599,$C$4:C2599,C2599)</f>
        <v>113202</v>
      </c>
      <c r="B2599" s="65">
        <v>132</v>
      </c>
      <c r="C2599" s="147">
        <v>0</v>
      </c>
      <c r="D2599" s="147">
        <v>102301</v>
      </c>
      <c r="E2599" s="147">
        <f>COUNTIF($B$4:B2599,B2599)</f>
        <v>2</v>
      </c>
      <c r="F2599" s="147">
        <v>2175</v>
      </c>
      <c r="G2599" s="147">
        <v>522</v>
      </c>
      <c r="H2599" s="147">
        <v>10000</v>
      </c>
      <c r="I2599" s="59" t="str">
        <f>IFERROR(VLOOKUP(D2599,ITEM!A:B,2,0)&amp;" X"&amp;F2599,"아이템값 없음")</f>
        <v>모험 경력 X2175</v>
      </c>
      <c r="J2599" s="5" t="s">
        <v>821</v>
      </c>
      <c r="K2599" s="147" t="s">
        <v>745</v>
      </c>
    </row>
    <row r="2600" spans="1:11">
      <c r="A2600" s="147">
        <f>100000+B2600*ID규칙_보상_그룹_단위+C2600*ID규칙_요일_단위+COUNTIFS($B$4:B2600,B2600,$C$4:C2600,C2600)</f>
        <v>113203</v>
      </c>
      <c r="B2600" s="65">
        <v>132</v>
      </c>
      <c r="C2600" s="147">
        <v>0</v>
      </c>
      <c r="D2600" s="147">
        <v>105301</v>
      </c>
      <c r="E2600" s="147">
        <f>COUNTIF($B$4:B2600,B2600)</f>
        <v>3</v>
      </c>
      <c r="F2600" s="147">
        <v>20</v>
      </c>
      <c r="G2600" s="147">
        <v>523</v>
      </c>
      <c r="H2600" s="147">
        <v>10000</v>
      </c>
      <c r="I2600" s="59" t="str">
        <f>IFERROR(VLOOKUP(D2600,ITEM!A:B,2,0)&amp;" X"&amp;F2600,"아이템값 없음")</f>
        <v>호감도 경험치 X20</v>
      </c>
      <c r="J2600" s="5" t="s">
        <v>821</v>
      </c>
      <c r="K2600" s="147" t="s">
        <v>745</v>
      </c>
    </row>
    <row r="2601" spans="1:11">
      <c r="A2601" s="147">
        <f>100000+B2601*ID규칙_보상_그룹_단위+C2601*ID규칙_요일_단위+COUNTIFS($B$4:B2601,B2601,$C$4:C2601,C2601)</f>
        <v>113221</v>
      </c>
      <c r="B2601" s="65">
        <v>132</v>
      </c>
      <c r="C2601" s="147">
        <v>2</v>
      </c>
      <c r="D2601" s="147">
        <v>114222</v>
      </c>
      <c r="E2601" s="147">
        <f>COUNTIF($B$4:B2601,B2601)</f>
        <v>4</v>
      </c>
      <c r="F2601" s="147">
        <v>3</v>
      </c>
      <c r="G2601" s="147">
        <v>524</v>
      </c>
      <c r="H2601" s="147">
        <v>1667</v>
      </c>
      <c r="I2601" s="59" t="str">
        <f>IFERROR(VLOOKUP(D2601,ITEM!A:B,2,0)&amp;" X"&amp;F2601,"아이템값 없음")</f>
        <v>「풍아」의 가르침 X3</v>
      </c>
      <c r="J2601" s="5" t="s">
        <v>821</v>
      </c>
      <c r="K2601" s="147" t="s">
        <v>745</v>
      </c>
    </row>
    <row r="2602" spans="1:11">
      <c r="A2602" s="147">
        <f>100000+B2602*ID규칙_보상_그룹_단위+C2602*ID규칙_요일_단위+COUNTIFS($B$4:B2602,B2602,$C$4:C2602,C2602)</f>
        <v>113222</v>
      </c>
      <c r="B2602" s="65">
        <v>132</v>
      </c>
      <c r="C2602" s="147">
        <v>2</v>
      </c>
      <c r="D2602" s="147">
        <v>114323</v>
      </c>
      <c r="E2602" s="147">
        <f>COUNTIF($B$4:B2602,B2602)</f>
        <v>5</v>
      </c>
      <c r="F2602" s="147">
        <v>3</v>
      </c>
      <c r="G2602" s="147">
        <v>524</v>
      </c>
      <c r="H2602" s="147">
        <v>1667</v>
      </c>
      <c r="I2602" s="59" t="str">
        <f>IFERROR(VLOOKUP(D2602,ITEM!A:B,2,0)&amp;" X"&amp;F2602,"아이템값 없음")</f>
        <v>「풍아」의 인도 X3</v>
      </c>
      <c r="J2602" s="5" t="s">
        <v>821</v>
      </c>
      <c r="K2602" s="147" t="s">
        <v>745</v>
      </c>
    </row>
    <row r="2603" spans="1:11">
      <c r="A2603" s="147">
        <f>100000+B2603*ID규칙_보상_그룹_단위+C2603*ID규칙_요일_단위+COUNTIFS($B$4:B2603,B2603,$C$4:C2603,C2603)</f>
        <v>113251</v>
      </c>
      <c r="B2603" s="65">
        <v>132</v>
      </c>
      <c r="C2603" s="147">
        <v>5</v>
      </c>
      <c r="D2603" s="147">
        <v>114222</v>
      </c>
      <c r="E2603" s="147">
        <f>COUNTIF($B$4:B2603,B2603)</f>
        <v>6</v>
      </c>
      <c r="F2603" s="147">
        <v>3</v>
      </c>
      <c r="G2603" s="147">
        <v>524</v>
      </c>
      <c r="H2603" s="147">
        <v>1667</v>
      </c>
      <c r="I2603" s="59" t="str">
        <f>IFERROR(VLOOKUP(D2603,ITEM!A:B,2,0)&amp;" X"&amp;F2603,"아이템값 없음")</f>
        <v>「풍아」의 가르침 X3</v>
      </c>
      <c r="J2603" s="5" t="s">
        <v>821</v>
      </c>
      <c r="K2603" s="147" t="s">
        <v>745</v>
      </c>
    </row>
    <row r="2604" spans="1:11">
      <c r="A2604" s="147">
        <f>100000+B2604*ID규칙_보상_그룹_단위+C2604*ID규칙_요일_단위+COUNTIFS($B$4:B2604,B2604,$C$4:C2604,C2604)</f>
        <v>113252</v>
      </c>
      <c r="B2604" s="65">
        <v>132</v>
      </c>
      <c r="C2604" s="147">
        <v>5</v>
      </c>
      <c r="D2604" s="147">
        <v>114323</v>
      </c>
      <c r="E2604" s="147">
        <f>COUNTIF($B$4:B2604,B2604)</f>
        <v>7</v>
      </c>
      <c r="F2604" s="147">
        <v>3</v>
      </c>
      <c r="G2604" s="147">
        <v>524</v>
      </c>
      <c r="H2604" s="147">
        <v>1667</v>
      </c>
      <c r="I2604" s="59" t="str">
        <f>IFERROR(VLOOKUP(D2604,ITEM!A:B,2,0)&amp;" X"&amp;F2604,"아이템값 없음")</f>
        <v>「풍아」의 인도 X3</v>
      </c>
      <c r="J2604" s="5" t="s">
        <v>821</v>
      </c>
      <c r="K2604" s="147" t="s">
        <v>745</v>
      </c>
    </row>
    <row r="2605" spans="1:11">
      <c r="A2605" s="147">
        <f>100000+B2605*ID규칙_보상_그룹_단위+C2605*ID규칙_요일_단위+COUNTIFS($B$4:B2605,B2605,$C$4:C2605,C2605)</f>
        <v>113271</v>
      </c>
      <c r="B2605" s="65">
        <v>132</v>
      </c>
      <c r="C2605" s="147">
        <v>7</v>
      </c>
      <c r="D2605" s="147">
        <v>114222</v>
      </c>
      <c r="E2605" s="147">
        <f>COUNTIF($B$4:B2605,B2605)</f>
        <v>8</v>
      </c>
      <c r="F2605" s="147">
        <v>3</v>
      </c>
      <c r="G2605" s="147">
        <v>524</v>
      </c>
      <c r="H2605" s="147">
        <v>1666</v>
      </c>
      <c r="I2605" s="59" t="str">
        <f>IFERROR(VLOOKUP(D2605,ITEM!A:B,2,0)&amp;" X"&amp;F2605,"아이템값 없음")</f>
        <v>「풍아」의 가르침 X3</v>
      </c>
      <c r="J2605" s="5" t="s">
        <v>821</v>
      </c>
      <c r="K2605" s="147" t="s">
        <v>745</v>
      </c>
    </row>
    <row r="2606" spans="1:11">
      <c r="A2606" s="147">
        <f>100000+B2606*ID규칙_보상_그룹_단위+C2606*ID규칙_요일_단위+COUNTIFS($B$4:B2606,B2606,$C$4:C2606,C2606)</f>
        <v>113272</v>
      </c>
      <c r="B2606" s="65">
        <v>132</v>
      </c>
      <c r="C2606" s="147">
        <v>7</v>
      </c>
      <c r="D2606" s="147">
        <v>114323</v>
      </c>
      <c r="E2606" s="147">
        <f>COUNTIF($B$4:B2606,B2606)</f>
        <v>9</v>
      </c>
      <c r="F2606" s="147">
        <v>3</v>
      </c>
      <c r="G2606" s="147">
        <v>524</v>
      </c>
      <c r="H2606" s="147">
        <v>1666</v>
      </c>
      <c r="I2606" s="59" t="str">
        <f>IFERROR(VLOOKUP(D2606,ITEM!A:B,2,0)&amp;" X"&amp;F2606,"아이템값 없음")</f>
        <v>「풍아」의 인도 X3</v>
      </c>
      <c r="J2606" s="5" t="s">
        <v>821</v>
      </c>
      <c r="K2606" s="147" t="s">
        <v>745</v>
      </c>
    </row>
    <row r="2607" spans="1:11">
      <c r="A2607" s="147">
        <f>100000+B2607*ID규칙_보상_그룹_단위+C2607*ID규칙_요일_단위+COUNTIFS($B$4:B2607,B2607,$C$4:C2607,C2607)</f>
        <v>113301</v>
      </c>
      <c r="B2607" s="65">
        <v>133</v>
      </c>
      <c r="C2607" s="147">
        <v>0</v>
      </c>
      <c r="D2607" s="147">
        <v>103301</v>
      </c>
      <c r="E2607" s="147">
        <f>COUNTIF($B$4:B2607,B2607)</f>
        <v>1</v>
      </c>
      <c r="F2607" s="147">
        <v>100</v>
      </c>
      <c r="G2607" s="147">
        <v>525</v>
      </c>
      <c r="H2607" s="147">
        <v>10000</v>
      </c>
      <c r="I2607" s="59" t="str">
        <f>IFERROR(VLOOKUP(D2607,ITEM!A:B,2,0)&amp;" X"&amp;F2607,"아이템값 없음")</f>
        <v>모라 X100</v>
      </c>
      <c r="J2607" s="5" t="s">
        <v>822</v>
      </c>
      <c r="K2607" s="147" t="s">
        <v>745</v>
      </c>
    </row>
    <row r="2608" spans="1:11">
      <c r="A2608" s="147">
        <f>100000+B2608*ID규칙_보상_그룹_단위+C2608*ID규칙_요일_단위+COUNTIFS($B$4:B2608,B2608,$C$4:C2608,C2608)</f>
        <v>113302</v>
      </c>
      <c r="B2608" s="65">
        <v>133</v>
      </c>
      <c r="C2608" s="147">
        <v>0</v>
      </c>
      <c r="D2608" s="147">
        <v>102301</v>
      </c>
      <c r="E2608" s="147">
        <f>COUNTIF($B$4:B2608,B2608)</f>
        <v>2</v>
      </c>
      <c r="F2608" s="147">
        <v>2375</v>
      </c>
      <c r="G2608" s="147">
        <v>526</v>
      </c>
      <c r="H2608" s="147">
        <v>10000</v>
      </c>
      <c r="I2608" s="59" t="str">
        <f>IFERROR(VLOOKUP(D2608,ITEM!A:B,2,0)&amp;" X"&amp;F2608,"아이템값 없음")</f>
        <v>모험 경력 X2375</v>
      </c>
      <c r="J2608" s="5" t="s">
        <v>822</v>
      </c>
      <c r="K2608" s="147" t="s">
        <v>745</v>
      </c>
    </row>
    <row r="2609" spans="1:11">
      <c r="A2609" s="147">
        <f>100000+B2609*ID규칙_보상_그룹_단위+C2609*ID규칙_요일_단위+COUNTIFS($B$4:B2609,B2609,$C$4:C2609,C2609)</f>
        <v>113303</v>
      </c>
      <c r="B2609" s="65">
        <v>133</v>
      </c>
      <c r="C2609" s="147">
        <v>0</v>
      </c>
      <c r="D2609" s="147">
        <v>105301</v>
      </c>
      <c r="E2609" s="147">
        <f>COUNTIF($B$4:B2609,B2609)</f>
        <v>3</v>
      </c>
      <c r="F2609" s="147">
        <v>20</v>
      </c>
      <c r="G2609" s="147">
        <v>527</v>
      </c>
      <c r="H2609" s="147">
        <v>10000</v>
      </c>
      <c r="I2609" s="59" t="str">
        <f>IFERROR(VLOOKUP(D2609,ITEM!A:B,2,0)&amp;" X"&amp;F2609,"아이템값 없음")</f>
        <v>호감도 경험치 X20</v>
      </c>
      <c r="J2609" s="5" t="s">
        <v>822</v>
      </c>
      <c r="K2609" s="147" t="s">
        <v>745</v>
      </c>
    </row>
    <row r="2610" spans="1:11">
      <c r="A2610" s="147">
        <f>100000+B2610*ID규칙_보상_그룹_단위+C2610*ID규칙_요일_단위+COUNTIFS($B$4:B2610,B2610,$C$4:C2610,C2610)</f>
        <v>113321</v>
      </c>
      <c r="B2610" s="65">
        <v>133</v>
      </c>
      <c r="C2610" s="147">
        <v>2</v>
      </c>
      <c r="D2610" s="147">
        <v>114222</v>
      </c>
      <c r="E2610" s="147">
        <f>COUNTIF($B$4:B2610,B2610)</f>
        <v>4</v>
      </c>
      <c r="F2610" s="147">
        <v>4</v>
      </c>
      <c r="G2610" s="147">
        <v>528</v>
      </c>
      <c r="H2610" s="147">
        <v>1112</v>
      </c>
      <c r="I2610" s="59" t="str">
        <f>IFERROR(VLOOKUP(D2610,ITEM!A:B,2,0)&amp;" X"&amp;F2610,"아이템값 없음")</f>
        <v>「풍아」의 가르침 X4</v>
      </c>
      <c r="J2610" s="5" t="s">
        <v>822</v>
      </c>
      <c r="K2610" s="147" t="s">
        <v>745</v>
      </c>
    </row>
    <row r="2611" spans="1:11">
      <c r="A2611" s="147">
        <f>100000+B2611*ID규칙_보상_그룹_단위+C2611*ID규칙_요일_단위+COUNTIFS($B$4:B2611,B2611,$C$4:C2611,C2611)</f>
        <v>113322</v>
      </c>
      <c r="B2611" s="65">
        <v>133</v>
      </c>
      <c r="C2611" s="147">
        <v>2</v>
      </c>
      <c r="D2611" s="147">
        <v>114323</v>
      </c>
      <c r="E2611" s="147">
        <f>COUNTIF($B$4:B2611,B2611)</f>
        <v>5</v>
      </c>
      <c r="F2611" s="147">
        <v>4</v>
      </c>
      <c r="G2611" s="147">
        <v>528</v>
      </c>
      <c r="H2611" s="147">
        <v>1111</v>
      </c>
      <c r="I2611" s="59" t="str">
        <f>IFERROR(VLOOKUP(D2611,ITEM!A:B,2,0)&amp;" X"&amp;F2611,"아이템값 없음")</f>
        <v>「풍아」의 인도 X4</v>
      </c>
      <c r="J2611" s="5" t="s">
        <v>822</v>
      </c>
      <c r="K2611" s="147" t="s">
        <v>745</v>
      </c>
    </row>
    <row r="2612" spans="1:11">
      <c r="A2612" s="147">
        <f>100000+B2612*ID규칙_보상_그룹_단위+C2612*ID규칙_요일_단위+COUNTIFS($B$4:B2612,B2612,$C$4:C2612,C2612)</f>
        <v>113323</v>
      </c>
      <c r="B2612" s="65">
        <v>133</v>
      </c>
      <c r="C2612" s="147">
        <v>2</v>
      </c>
      <c r="D2612" s="147">
        <v>114424</v>
      </c>
      <c r="E2612" s="147">
        <f>COUNTIF($B$4:B2612,B2612)</f>
        <v>6</v>
      </c>
      <c r="F2612" s="147">
        <v>4</v>
      </c>
      <c r="G2612" s="147">
        <v>528</v>
      </c>
      <c r="H2612" s="147">
        <v>1111</v>
      </c>
      <c r="I2612" s="59" t="str">
        <f>IFERROR(VLOOKUP(D2612,ITEM!A:B,2,0)&amp;" X"&amp;F2612,"아이템값 없음")</f>
        <v>「풍아」의 철학 X4</v>
      </c>
      <c r="J2612" s="5" t="s">
        <v>822</v>
      </c>
      <c r="K2612" s="147" t="s">
        <v>745</v>
      </c>
    </row>
    <row r="2613" spans="1:11">
      <c r="A2613" s="147">
        <f>100000+B2613*ID규칙_보상_그룹_단위+C2613*ID규칙_요일_단위+COUNTIFS($B$4:B2613,B2613,$C$4:C2613,C2613)</f>
        <v>113351</v>
      </c>
      <c r="B2613" s="65">
        <v>133</v>
      </c>
      <c r="C2613" s="147">
        <v>5</v>
      </c>
      <c r="D2613" s="147">
        <v>114222</v>
      </c>
      <c r="E2613" s="147">
        <f>COUNTIF($B$4:B2613,B2613)</f>
        <v>7</v>
      </c>
      <c r="F2613" s="147">
        <v>4</v>
      </c>
      <c r="G2613" s="147">
        <v>528</v>
      </c>
      <c r="H2613" s="147">
        <v>1111</v>
      </c>
      <c r="I2613" s="59" t="str">
        <f>IFERROR(VLOOKUP(D2613,ITEM!A:B,2,0)&amp;" X"&amp;F2613,"아이템값 없음")</f>
        <v>「풍아」의 가르침 X4</v>
      </c>
      <c r="J2613" s="5" t="s">
        <v>822</v>
      </c>
      <c r="K2613" s="147" t="s">
        <v>745</v>
      </c>
    </row>
    <row r="2614" spans="1:11">
      <c r="A2614" s="147">
        <f>100000+B2614*ID규칙_보상_그룹_단위+C2614*ID규칙_요일_단위+COUNTIFS($B$4:B2614,B2614,$C$4:C2614,C2614)</f>
        <v>113352</v>
      </c>
      <c r="B2614" s="65">
        <v>133</v>
      </c>
      <c r="C2614" s="147">
        <v>5</v>
      </c>
      <c r="D2614" s="147">
        <v>114323</v>
      </c>
      <c r="E2614" s="147">
        <f>COUNTIF($B$4:B2614,B2614)</f>
        <v>8</v>
      </c>
      <c r="F2614" s="147">
        <v>4</v>
      </c>
      <c r="G2614" s="147">
        <v>528</v>
      </c>
      <c r="H2614" s="147">
        <v>1111</v>
      </c>
      <c r="I2614" s="59" t="str">
        <f>IFERROR(VLOOKUP(D2614,ITEM!A:B,2,0)&amp;" X"&amp;F2614,"아이템값 없음")</f>
        <v>「풍아」의 인도 X4</v>
      </c>
      <c r="J2614" s="5" t="s">
        <v>822</v>
      </c>
      <c r="K2614" s="147" t="s">
        <v>745</v>
      </c>
    </row>
    <row r="2615" spans="1:11">
      <c r="A2615" s="147">
        <f>100000+B2615*ID규칙_보상_그룹_단위+C2615*ID규칙_요일_단위+COUNTIFS($B$4:B2615,B2615,$C$4:C2615,C2615)</f>
        <v>113353</v>
      </c>
      <c r="B2615" s="65">
        <v>133</v>
      </c>
      <c r="C2615" s="147">
        <v>5</v>
      </c>
      <c r="D2615" s="147">
        <v>114424</v>
      </c>
      <c r="E2615" s="147">
        <f>COUNTIF($B$4:B2615,B2615)</f>
        <v>9</v>
      </c>
      <c r="F2615" s="147">
        <v>4</v>
      </c>
      <c r="G2615" s="147">
        <v>528</v>
      </c>
      <c r="H2615" s="147">
        <v>1111</v>
      </c>
      <c r="I2615" s="59" t="str">
        <f>IFERROR(VLOOKUP(D2615,ITEM!A:B,2,0)&amp;" X"&amp;F2615,"아이템값 없음")</f>
        <v>「풍아」의 철학 X4</v>
      </c>
      <c r="J2615" s="5" t="s">
        <v>822</v>
      </c>
      <c r="K2615" s="147" t="s">
        <v>745</v>
      </c>
    </row>
    <row r="2616" spans="1:11">
      <c r="A2616" s="147">
        <f>100000+B2616*ID규칙_보상_그룹_단위+C2616*ID규칙_요일_단위+COUNTIFS($B$4:B2616,B2616,$C$4:C2616,C2616)</f>
        <v>113371</v>
      </c>
      <c r="B2616" s="65">
        <v>133</v>
      </c>
      <c r="C2616" s="147">
        <v>7</v>
      </c>
      <c r="D2616" s="147">
        <v>114222</v>
      </c>
      <c r="E2616" s="147">
        <f>COUNTIF($B$4:B2616,B2616)</f>
        <v>10</v>
      </c>
      <c r="F2616" s="147">
        <v>4</v>
      </c>
      <c r="G2616" s="147">
        <v>528</v>
      </c>
      <c r="H2616" s="147">
        <v>1111</v>
      </c>
      <c r="I2616" s="59" t="str">
        <f>IFERROR(VLOOKUP(D2616,ITEM!A:B,2,0)&amp;" X"&amp;F2616,"아이템값 없음")</f>
        <v>「풍아」의 가르침 X4</v>
      </c>
      <c r="J2616" s="5" t="s">
        <v>822</v>
      </c>
      <c r="K2616" s="147" t="s">
        <v>745</v>
      </c>
    </row>
    <row r="2617" spans="1:11">
      <c r="A2617" s="147">
        <f>100000+B2617*ID규칙_보상_그룹_단위+C2617*ID규칙_요일_단위+COUNTIFS($B$4:B2617,B2617,$C$4:C2617,C2617)</f>
        <v>113372</v>
      </c>
      <c r="B2617" s="65">
        <v>133</v>
      </c>
      <c r="C2617" s="147">
        <v>7</v>
      </c>
      <c r="D2617" s="147">
        <v>114323</v>
      </c>
      <c r="E2617" s="147">
        <f>COUNTIF($B$4:B2617,B2617)</f>
        <v>11</v>
      </c>
      <c r="F2617" s="147">
        <v>4</v>
      </c>
      <c r="G2617" s="147">
        <v>528</v>
      </c>
      <c r="H2617" s="147">
        <v>1111</v>
      </c>
      <c r="I2617" s="59" t="str">
        <f>IFERROR(VLOOKUP(D2617,ITEM!A:B,2,0)&amp;" X"&amp;F2617,"아이템값 없음")</f>
        <v>「풍아」의 인도 X4</v>
      </c>
      <c r="J2617" s="5" t="s">
        <v>822</v>
      </c>
      <c r="K2617" s="147" t="s">
        <v>745</v>
      </c>
    </row>
    <row r="2618" spans="1:11">
      <c r="A2618" s="147">
        <f>100000+B2618*ID규칙_보상_그룹_단위+C2618*ID규칙_요일_단위+COUNTIFS($B$4:B2618,B2618,$C$4:C2618,C2618)</f>
        <v>113373</v>
      </c>
      <c r="B2618" s="65">
        <v>133</v>
      </c>
      <c r="C2618" s="147">
        <v>7</v>
      </c>
      <c r="D2618" s="147">
        <v>114424</v>
      </c>
      <c r="E2618" s="147">
        <f>COUNTIF($B$4:B2618,B2618)</f>
        <v>12</v>
      </c>
      <c r="F2618" s="147">
        <v>4</v>
      </c>
      <c r="G2618" s="147">
        <v>528</v>
      </c>
      <c r="H2618" s="147">
        <v>1111</v>
      </c>
      <c r="I2618" s="59" t="str">
        <f>IFERROR(VLOOKUP(D2618,ITEM!A:B,2,0)&amp;" X"&amp;F2618,"아이템값 없음")</f>
        <v>「풍아」의 철학 X4</v>
      </c>
      <c r="J2618" s="5" t="s">
        <v>822</v>
      </c>
      <c r="K2618" s="147" t="s">
        <v>745</v>
      </c>
    </row>
    <row r="2619" spans="1:11">
      <c r="A2619" s="147">
        <f>100000+B2619*ID규칙_보상_그룹_단위+C2619*ID규칙_요일_단위+COUNTIFS($B$4:B2619,B2619,$C$4:C2619,C2619)</f>
        <v>113401</v>
      </c>
      <c r="B2619" s="65">
        <v>134</v>
      </c>
      <c r="C2619" s="147">
        <v>0</v>
      </c>
      <c r="D2619" s="147">
        <v>103301</v>
      </c>
      <c r="E2619" s="147">
        <f>COUNTIF($B$4:B2619,B2619)</f>
        <v>1</v>
      </c>
      <c r="F2619" s="147">
        <v>100</v>
      </c>
      <c r="G2619" s="147">
        <v>529</v>
      </c>
      <c r="H2619" s="147">
        <v>10000</v>
      </c>
      <c r="I2619" s="59" t="str">
        <f>IFERROR(VLOOKUP(D2619,ITEM!A:B,2,0)&amp;" X"&amp;F2619,"아이템값 없음")</f>
        <v>모라 X100</v>
      </c>
      <c r="J2619" s="5" t="s">
        <v>823</v>
      </c>
      <c r="K2619" s="147" t="s">
        <v>745</v>
      </c>
    </row>
    <row r="2620" spans="1:11">
      <c r="A2620" s="147">
        <f>100000+B2620*ID규칙_보상_그룹_단위+C2620*ID규칙_요일_단위+COUNTIFS($B$4:B2620,B2620,$C$4:C2620,C2620)</f>
        <v>113402</v>
      </c>
      <c r="B2620" s="65">
        <v>134</v>
      </c>
      <c r="C2620" s="147">
        <v>0</v>
      </c>
      <c r="D2620" s="147">
        <v>102301</v>
      </c>
      <c r="E2620" s="147">
        <f>COUNTIF($B$4:B2620,B2620)</f>
        <v>2</v>
      </c>
      <c r="F2620" s="147">
        <v>1575</v>
      </c>
      <c r="G2620" s="147">
        <v>530</v>
      </c>
      <c r="H2620" s="147">
        <v>10000</v>
      </c>
      <c r="I2620" s="59" t="str">
        <f>IFERROR(VLOOKUP(D2620,ITEM!A:B,2,0)&amp;" X"&amp;F2620,"아이템값 없음")</f>
        <v>모험 경력 X1575</v>
      </c>
      <c r="J2620" s="5" t="s">
        <v>823</v>
      </c>
      <c r="K2620" s="147" t="s">
        <v>745</v>
      </c>
    </row>
    <row r="2621" spans="1:11">
      <c r="A2621" s="147">
        <f>100000+B2621*ID규칙_보상_그룹_단위+C2621*ID규칙_요일_단위+COUNTIFS($B$4:B2621,B2621,$C$4:C2621,C2621)</f>
        <v>113403</v>
      </c>
      <c r="B2621" s="65">
        <v>134</v>
      </c>
      <c r="C2621" s="147">
        <v>0</v>
      </c>
      <c r="D2621" s="147">
        <v>105301</v>
      </c>
      <c r="E2621" s="147">
        <f>COUNTIF($B$4:B2621,B2621)</f>
        <v>3</v>
      </c>
      <c r="F2621" s="147">
        <v>15</v>
      </c>
      <c r="G2621" s="147">
        <v>531</v>
      </c>
      <c r="H2621" s="147">
        <v>10000</v>
      </c>
      <c r="I2621" s="59" t="str">
        <f>IFERROR(VLOOKUP(D2621,ITEM!A:B,2,0)&amp;" X"&amp;F2621,"아이템값 없음")</f>
        <v>호감도 경험치 X15</v>
      </c>
      <c r="J2621" s="5" t="s">
        <v>823</v>
      </c>
      <c r="K2621" s="147" t="s">
        <v>745</v>
      </c>
    </row>
    <row r="2622" spans="1:11">
      <c r="A2622" s="147">
        <f>100000+B2622*ID규칙_보상_그룹_단위+C2622*ID규칙_요일_단위+COUNTIFS($B$4:B2622,B2622,$C$4:C2622,C2622)</f>
        <v>113431</v>
      </c>
      <c r="B2622" s="65">
        <v>134</v>
      </c>
      <c r="C2622" s="147">
        <v>3</v>
      </c>
      <c r="D2622" s="147">
        <v>114225</v>
      </c>
      <c r="E2622" s="147">
        <f>COUNTIF($B$4:B2622,B2622)</f>
        <v>4</v>
      </c>
      <c r="F2622" s="147">
        <v>1</v>
      </c>
      <c r="G2622" s="147">
        <v>532</v>
      </c>
      <c r="H2622" s="147">
        <v>3334</v>
      </c>
      <c r="I2622" s="59" t="str">
        <f>IFERROR(VLOOKUP(D2622,ITEM!A:B,2,0)&amp;" X"&amp;F2622,"아이템값 없음")</f>
        <v>「천광」의 가르침 X1</v>
      </c>
      <c r="J2622" s="5" t="s">
        <v>823</v>
      </c>
      <c r="K2622" s="147" t="s">
        <v>745</v>
      </c>
    </row>
    <row r="2623" spans="1:11">
      <c r="A2623" s="147">
        <f>100000+B2623*ID규칙_보상_그룹_단위+C2623*ID규칙_요일_단위+COUNTIFS($B$4:B2623,B2623,$C$4:C2623,C2623)</f>
        <v>113461</v>
      </c>
      <c r="B2623" s="65">
        <v>134</v>
      </c>
      <c r="C2623" s="147">
        <v>6</v>
      </c>
      <c r="D2623" s="147">
        <v>114225</v>
      </c>
      <c r="E2623" s="147">
        <f>COUNTIF($B$4:B2623,B2623)</f>
        <v>5</v>
      </c>
      <c r="F2623" s="147">
        <v>1</v>
      </c>
      <c r="G2623" s="147">
        <v>532</v>
      </c>
      <c r="H2623" s="147">
        <v>3333</v>
      </c>
      <c r="I2623" s="59" t="str">
        <f>IFERROR(VLOOKUP(D2623,ITEM!A:B,2,0)&amp;" X"&amp;F2623,"아이템값 없음")</f>
        <v>「천광」의 가르침 X1</v>
      </c>
      <c r="J2623" s="5" t="s">
        <v>823</v>
      </c>
      <c r="K2623" s="147" t="s">
        <v>745</v>
      </c>
    </row>
    <row r="2624" spans="1:11">
      <c r="A2624" s="147">
        <f>100000+B2624*ID규칙_보상_그룹_단위+C2624*ID규칙_요일_단위+COUNTIFS($B$4:B2624,B2624,$C$4:C2624,C2624)</f>
        <v>113471</v>
      </c>
      <c r="B2624" s="65">
        <v>134</v>
      </c>
      <c r="C2624" s="147">
        <v>7</v>
      </c>
      <c r="D2624" s="147">
        <v>114225</v>
      </c>
      <c r="E2624" s="147">
        <f>COUNTIF($B$4:B2624,B2624)</f>
        <v>6</v>
      </c>
      <c r="F2624" s="147">
        <v>1</v>
      </c>
      <c r="G2624" s="147">
        <v>532</v>
      </c>
      <c r="H2624" s="147">
        <v>3333</v>
      </c>
      <c r="I2624" s="59" t="str">
        <f>IFERROR(VLOOKUP(D2624,ITEM!A:B,2,0)&amp;" X"&amp;F2624,"아이템값 없음")</f>
        <v>「천광」의 가르침 X1</v>
      </c>
      <c r="J2624" s="5" t="s">
        <v>823</v>
      </c>
      <c r="K2624" s="147" t="s">
        <v>745</v>
      </c>
    </row>
    <row r="2625" spans="1:11">
      <c r="A2625" s="147">
        <f>100000+B2625*ID규칙_보상_그룹_단위+C2625*ID규칙_요일_단위+COUNTIFS($B$4:B2625,B2625,$C$4:C2625,C2625)</f>
        <v>113501</v>
      </c>
      <c r="B2625" s="65">
        <v>135</v>
      </c>
      <c r="C2625" s="147">
        <v>0</v>
      </c>
      <c r="D2625" s="147">
        <v>103301</v>
      </c>
      <c r="E2625" s="147">
        <f>COUNTIF($B$4:B2625,B2625)</f>
        <v>1</v>
      </c>
      <c r="F2625" s="147">
        <v>100</v>
      </c>
      <c r="G2625" s="147">
        <v>533</v>
      </c>
      <c r="H2625" s="147">
        <v>10000</v>
      </c>
      <c r="I2625" s="59" t="str">
        <f>IFERROR(VLOOKUP(D2625,ITEM!A:B,2,0)&amp;" X"&amp;F2625,"아이템값 없음")</f>
        <v>모라 X100</v>
      </c>
      <c r="J2625" s="5" t="s">
        <v>824</v>
      </c>
      <c r="K2625" s="147" t="s">
        <v>745</v>
      </c>
    </row>
    <row r="2626" spans="1:11">
      <c r="A2626" s="147">
        <f>100000+B2626*ID규칙_보상_그룹_단위+C2626*ID규칙_요일_단위+COUNTIFS($B$4:B2626,B2626,$C$4:C2626,C2626)</f>
        <v>113502</v>
      </c>
      <c r="B2626" s="65">
        <v>135</v>
      </c>
      <c r="C2626" s="147">
        <v>0</v>
      </c>
      <c r="D2626" s="147">
        <v>102301</v>
      </c>
      <c r="E2626" s="147">
        <f>COUNTIF($B$4:B2626,B2626)</f>
        <v>2</v>
      </c>
      <c r="F2626" s="147">
        <v>1875</v>
      </c>
      <c r="G2626" s="147">
        <v>534</v>
      </c>
      <c r="H2626" s="147">
        <v>10000</v>
      </c>
      <c r="I2626" s="59" t="str">
        <f>IFERROR(VLOOKUP(D2626,ITEM!A:B,2,0)&amp;" X"&amp;F2626,"아이템값 없음")</f>
        <v>모험 경력 X1875</v>
      </c>
      <c r="J2626" s="5" t="s">
        <v>824</v>
      </c>
      <c r="K2626" s="147" t="s">
        <v>745</v>
      </c>
    </row>
    <row r="2627" spans="1:11">
      <c r="A2627" s="147">
        <f>100000+B2627*ID규칙_보상_그룹_단위+C2627*ID규칙_요일_단위+COUNTIFS($B$4:B2627,B2627,$C$4:C2627,C2627)</f>
        <v>113503</v>
      </c>
      <c r="B2627" s="65">
        <v>135</v>
      </c>
      <c r="C2627" s="147">
        <v>0</v>
      </c>
      <c r="D2627" s="147">
        <v>105301</v>
      </c>
      <c r="E2627" s="147">
        <f>COUNTIF($B$4:B2627,B2627)</f>
        <v>3</v>
      </c>
      <c r="F2627" s="147">
        <v>15</v>
      </c>
      <c r="G2627" s="147">
        <v>535</v>
      </c>
      <c r="H2627" s="147">
        <v>10000</v>
      </c>
      <c r="I2627" s="59" t="str">
        <f>IFERROR(VLOOKUP(D2627,ITEM!A:B,2,0)&amp;" X"&amp;F2627,"아이템값 없음")</f>
        <v>호감도 경험치 X15</v>
      </c>
      <c r="J2627" s="5" t="s">
        <v>824</v>
      </c>
      <c r="K2627" s="147" t="s">
        <v>745</v>
      </c>
    </row>
    <row r="2628" spans="1:11">
      <c r="A2628" s="147">
        <f>100000+B2628*ID규칙_보상_그룹_단위+C2628*ID규칙_요일_단위+COUNTIFS($B$4:B2628,B2628,$C$4:C2628,C2628)</f>
        <v>113531</v>
      </c>
      <c r="B2628" s="65">
        <v>135</v>
      </c>
      <c r="C2628" s="147">
        <v>3</v>
      </c>
      <c r="D2628" s="147">
        <v>114225</v>
      </c>
      <c r="E2628" s="147">
        <f>COUNTIF($B$4:B2628,B2628)</f>
        <v>4</v>
      </c>
      <c r="F2628" s="147">
        <v>2</v>
      </c>
      <c r="G2628" s="147">
        <v>536</v>
      </c>
      <c r="H2628" s="147">
        <v>1667</v>
      </c>
      <c r="I2628" s="59" t="str">
        <f>IFERROR(VLOOKUP(D2628,ITEM!A:B,2,0)&amp;" X"&amp;F2628,"아이템값 없음")</f>
        <v>「천광」의 가르침 X2</v>
      </c>
      <c r="J2628" s="5" t="s">
        <v>824</v>
      </c>
      <c r="K2628" s="147" t="s">
        <v>745</v>
      </c>
    </row>
    <row r="2629" spans="1:11">
      <c r="A2629" s="147">
        <f>100000+B2629*ID규칙_보상_그룹_단위+C2629*ID규칙_요일_단위+COUNTIFS($B$4:B2629,B2629,$C$4:C2629,C2629)</f>
        <v>113532</v>
      </c>
      <c r="B2629" s="65">
        <v>135</v>
      </c>
      <c r="C2629" s="147">
        <v>3</v>
      </c>
      <c r="D2629" s="147">
        <v>114326</v>
      </c>
      <c r="E2629" s="147">
        <f>COUNTIF($B$4:B2629,B2629)</f>
        <v>5</v>
      </c>
      <c r="F2629" s="147">
        <v>2</v>
      </c>
      <c r="G2629" s="147">
        <v>536</v>
      </c>
      <c r="H2629" s="147">
        <v>1667</v>
      </c>
      <c r="I2629" s="59" t="str">
        <f>IFERROR(VLOOKUP(D2629,ITEM!A:B,2,0)&amp;" X"&amp;F2629,"아이템값 없음")</f>
        <v>「천광」의 인도 X2</v>
      </c>
      <c r="J2629" s="5" t="s">
        <v>824</v>
      </c>
      <c r="K2629" s="147" t="s">
        <v>745</v>
      </c>
    </row>
    <row r="2630" spans="1:11">
      <c r="A2630" s="147">
        <f>100000+B2630*ID규칙_보상_그룹_단위+C2630*ID규칙_요일_단위+COUNTIFS($B$4:B2630,B2630,$C$4:C2630,C2630)</f>
        <v>113561</v>
      </c>
      <c r="B2630" s="65">
        <v>135</v>
      </c>
      <c r="C2630" s="147">
        <v>6</v>
      </c>
      <c r="D2630" s="147">
        <v>114225</v>
      </c>
      <c r="E2630" s="147">
        <f>COUNTIF($B$4:B2630,B2630)</f>
        <v>6</v>
      </c>
      <c r="F2630" s="147">
        <v>2</v>
      </c>
      <c r="G2630" s="147">
        <v>536</v>
      </c>
      <c r="H2630" s="147">
        <v>1667</v>
      </c>
      <c r="I2630" s="59" t="str">
        <f>IFERROR(VLOOKUP(D2630,ITEM!A:B,2,0)&amp;" X"&amp;F2630,"아이템값 없음")</f>
        <v>「천광」의 가르침 X2</v>
      </c>
      <c r="J2630" s="5" t="s">
        <v>824</v>
      </c>
      <c r="K2630" s="147" t="s">
        <v>745</v>
      </c>
    </row>
    <row r="2631" spans="1:11">
      <c r="A2631" s="147">
        <f>100000+B2631*ID규칙_보상_그룹_단위+C2631*ID규칙_요일_단위+COUNTIFS($B$4:B2631,B2631,$C$4:C2631,C2631)</f>
        <v>113562</v>
      </c>
      <c r="B2631" s="65">
        <v>135</v>
      </c>
      <c r="C2631" s="147">
        <v>6</v>
      </c>
      <c r="D2631" s="147">
        <v>114326</v>
      </c>
      <c r="E2631" s="147">
        <f>COUNTIF($B$4:B2631,B2631)</f>
        <v>7</v>
      </c>
      <c r="F2631" s="147">
        <v>2</v>
      </c>
      <c r="G2631" s="147">
        <v>536</v>
      </c>
      <c r="H2631" s="147">
        <v>1667</v>
      </c>
      <c r="I2631" s="59" t="str">
        <f>IFERROR(VLOOKUP(D2631,ITEM!A:B,2,0)&amp;" X"&amp;F2631,"아이템값 없음")</f>
        <v>「천광」의 인도 X2</v>
      </c>
      <c r="J2631" s="5" t="s">
        <v>824</v>
      </c>
      <c r="K2631" s="147" t="s">
        <v>745</v>
      </c>
    </row>
    <row r="2632" spans="1:11">
      <c r="A2632" s="147">
        <f>100000+B2632*ID규칙_보상_그룹_단위+C2632*ID규칙_요일_단위+COUNTIFS($B$4:B2632,B2632,$C$4:C2632,C2632)</f>
        <v>113571</v>
      </c>
      <c r="B2632" s="65">
        <v>135</v>
      </c>
      <c r="C2632" s="147">
        <v>7</v>
      </c>
      <c r="D2632" s="147">
        <v>114225</v>
      </c>
      <c r="E2632" s="147">
        <f>COUNTIF($B$4:B2632,B2632)</f>
        <v>8</v>
      </c>
      <c r="F2632" s="147">
        <v>2</v>
      </c>
      <c r="G2632" s="147">
        <v>536</v>
      </c>
      <c r="H2632" s="147">
        <v>1666</v>
      </c>
      <c r="I2632" s="59" t="str">
        <f>IFERROR(VLOOKUP(D2632,ITEM!A:B,2,0)&amp;" X"&amp;F2632,"아이템값 없음")</f>
        <v>「천광」의 가르침 X2</v>
      </c>
      <c r="J2632" s="5" t="s">
        <v>824</v>
      </c>
      <c r="K2632" s="147" t="s">
        <v>745</v>
      </c>
    </row>
    <row r="2633" spans="1:11">
      <c r="A2633" s="147">
        <f>100000+B2633*ID규칙_보상_그룹_단위+C2633*ID규칙_요일_단위+COUNTIFS($B$4:B2633,B2633,$C$4:C2633,C2633)</f>
        <v>113572</v>
      </c>
      <c r="B2633" s="65">
        <v>135</v>
      </c>
      <c r="C2633" s="147">
        <v>7</v>
      </c>
      <c r="D2633" s="147">
        <v>114326</v>
      </c>
      <c r="E2633" s="147">
        <f>COUNTIF($B$4:B2633,B2633)</f>
        <v>9</v>
      </c>
      <c r="F2633" s="147">
        <v>2</v>
      </c>
      <c r="G2633" s="147">
        <v>536</v>
      </c>
      <c r="H2633" s="147">
        <v>1666</v>
      </c>
      <c r="I2633" s="59" t="str">
        <f>IFERROR(VLOOKUP(D2633,ITEM!A:B,2,0)&amp;" X"&amp;F2633,"아이템값 없음")</f>
        <v>「천광」의 인도 X2</v>
      </c>
      <c r="J2633" s="5" t="s">
        <v>824</v>
      </c>
      <c r="K2633" s="147" t="s">
        <v>745</v>
      </c>
    </row>
    <row r="2634" spans="1:11">
      <c r="A2634" s="147">
        <f>100000+B2634*ID규칙_보상_그룹_단위+C2634*ID규칙_요일_단위+COUNTIFS($B$4:B2634,B2634,$C$4:C2634,C2634)</f>
        <v>113601</v>
      </c>
      <c r="B2634" s="65">
        <v>136</v>
      </c>
      <c r="C2634" s="147">
        <v>0</v>
      </c>
      <c r="D2634" s="147">
        <v>103301</v>
      </c>
      <c r="E2634" s="147">
        <f>COUNTIF($B$4:B2634,B2634)</f>
        <v>1</v>
      </c>
      <c r="F2634" s="147">
        <v>100</v>
      </c>
      <c r="G2634" s="147">
        <v>537</v>
      </c>
      <c r="H2634" s="147">
        <v>10000</v>
      </c>
      <c r="I2634" s="59" t="str">
        <f>IFERROR(VLOOKUP(D2634,ITEM!A:B,2,0)&amp;" X"&amp;F2634,"아이템값 없음")</f>
        <v>모라 X100</v>
      </c>
      <c r="J2634" s="5" t="s">
        <v>825</v>
      </c>
      <c r="K2634" s="147" t="s">
        <v>745</v>
      </c>
    </row>
    <row r="2635" spans="1:11">
      <c r="A2635" s="147">
        <f>100000+B2635*ID규칙_보상_그룹_단위+C2635*ID규칙_요일_단위+COUNTIFS($B$4:B2635,B2635,$C$4:C2635,C2635)</f>
        <v>113602</v>
      </c>
      <c r="B2635" s="65">
        <v>136</v>
      </c>
      <c r="C2635" s="147">
        <v>0</v>
      </c>
      <c r="D2635" s="147">
        <v>102301</v>
      </c>
      <c r="E2635" s="147">
        <f>COUNTIF($B$4:B2635,B2635)</f>
        <v>2</v>
      </c>
      <c r="F2635" s="147">
        <v>2175</v>
      </c>
      <c r="G2635" s="147">
        <v>538</v>
      </c>
      <c r="H2635" s="147">
        <v>10000</v>
      </c>
      <c r="I2635" s="59" t="str">
        <f>IFERROR(VLOOKUP(D2635,ITEM!A:B,2,0)&amp;" X"&amp;F2635,"아이템값 없음")</f>
        <v>모험 경력 X2175</v>
      </c>
      <c r="J2635" s="5" t="s">
        <v>825</v>
      </c>
      <c r="K2635" s="147" t="s">
        <v>745</v>
      </c>
    </row>
    <row r="2636" spans="1:11">
      <c r="A2636" s="147">
        <f>100000+B2636*ID규칙_보상_그룹_단위+C2636*ID규칙_요일_단위+COUNTIFS($B$4:B2636,B2636,$C$4:C2636,C2636)</f>
        <v>113603</v>
      </c>
      <c r="B2636" s="65">
        <v>136</v>
      </c>
      <c r="C2636" s="147">
        <v>0</v>
      </c>
      <c r="D2636" s="147">
        <v>105301</v>
      </c>
      <c r="E2636" s="147">
        <f>COUNTIF($B$4:B2636,B2636)</f>
        <v>3</v>
      </c>
      <c r="F2636" s="147">
        <v>20</v>
      </c>
      <c r="G2636" s="147">
        <v>539</v>
      </c>
      <c r="H2636" s="147">
        <v>10000</v>
      </c>
      <c r="I2636" s="59" t="str">
        <f>IFERROR(VLOOKUP(D2636,ITEM!A:B,2,0)&amp;" X"&amp;F2636,"아이템값 없음")</f>
        <v>호감도 경험치 X20</v>
      </c>
      <c r="J2636" s="5" t="s">
        <v>825</v>
      </c>
      <c r="K2636" s="147" t="s">
        <v>745</v>
      </c>
    </row>
    <row r="2637" spans="1:11">
      <c r="A2637" s="147">
        <f>100000+B2637*ID규칙_보상_그룹_단위+C2637*ID규칙_요일_단위+COUNTIFS($B$4:B2637,B2637,$C$4:C2637,C2637)</f>
        <v>113631</v>
      </c>
      <c r="B2637" s="65">
        <v>136</v>
      </c>
      <c r="C2637" s="147">
        <v>3</v>
      </c>
      <c r="D2637" s="147">
        <v>114225</v>
      </c>
      <c r="E2637" s="147">
        <f>COUNTIF($B$4:B2637,B2637)</f>
        <v>4</v>
      </c>
      <c r="F2637" s="147">
        <v>3</v>
      </c>
      <c r="G2637" s="147">
        <v>540</v>
      </c>
      <c r="H2637" s="147">
        <v>1667</v>
      </c>
      <c r="I2637" s="59" t="str">
        <f>IFERROR(VLOOKUP(D2637,ITEM!A:B,2,0)&amp;" X"&amp;F2637,"아이템값 없음")</f>
        <v>「천광」의 가르침 X3</v>
      </c>
      <c r="J2637" s="5" t="s">
        <v>825</v>
      </c>
      <c r="K2637" s="147" t="s">
        <v>745</v>
      </c>
    </row>
    <row r="2638" spans="1:11">
      <c r="A2638" s="147">
        <f>100000+B2638*ID규칙_보상_그룹_단위+C2638*ID규칙_요일_단위+COUNTIFS($B$4:B2638,B2638,$C$4:C2638,C2638)</f>
        <v>113632</v>
      </c>
      <c r="B2638" s="65">
        <v>136</v>
      </c>
      <c r="C2638" s="147">
        <v>3</v>
      </c>
      <c r="D2638" s="147">
        <v>114326</v>
      </c>
      <c r="E2638" s="147">
        <f>COUNTIF($B$4:B2638,B2638)</f>
        <v>5</v>
      </c>
      <c r="F2638" s="147">
        <v>3</v>
      </c>
      <c r="G2638" s="147">
        <v>540</v>
      </c>
      <c r="H2638" s="147">
        <v>1667</v>
      </c>
      <c r="I2638" s="59" t="str">
        <f>IFERROR(VLOOKUP(D2638,ITEM!A:B,2,0)&amp;" X"&amp;F2638,"아이템값 없음")</f>
        <v>「천광」의 인도 X3</v>
      </c>
      <c r="J2638" s="5" t="s">
        <v>825</v>
      </c>
      <c r="K2638" s="147" t="s">
        <v>745</v>
      </c>
    </row>
    <row r="2639" spans="1:11">
      <c r="A2639" s="147">
        <f>100000+B2639*ID규칙_보상_그룹_단위+C2639*ID규칙_요일_단위+COUNTIFS($B$4:B2639,B2639,$C$4:C2639,C2639)</f>
        <v>113661</v>
      </c>
      <c r="B2639" s="65">
        <v>136</v>
      </c>
      <c r="C2639" s="147">
        <v>6</v>
      </c>
      <c r="D2639" s="147">
        <v>114225</v>
      </c>
      <c r="E2639" s="147">
        <f>COUNTIF($B$4:B2639,B2639)</f>
        <v>6</v>
      </c>
      <c r="F2639" s="147">
        <v>3</v>
      </c>
      <c r="G2639" s="147">
        <v>540</v>
      </c>
      <c r="H2639" s="147">
        <v>1667</v>
      </c>
      <c r="I2639" s="59" t="str">
        <f>IFERROR(VLOOKUP(D2639,ITEM!A:B,2,0)&amp;" X"&amp;F2639,"아이템값 없음")</f>
        <v>「천광」의 가르침 X3</v>
      </c>
      <c r="J2639" s="5" t="s">
        <v>825</v>
      </c>
      <c r="K2639" s="147" t="s">
        <v>745</v>
      </c>
    </row>
    <row r="2640" spans="1:11">
      <c r="A2640" s="147">
        <f>100000+B2640*ID규칙_보상_그룹_단위+C2640*ID규칙_요일_단위+COUNTIFS($B$4:B2640,B2640,$C$4:C2640,C2640)</f>
        <v>113662</v>
      </c>
      <c r="B2640" s="65">
        <v>136</v>
      </c>
      <c r="C2640" s="147">
        <v>6</v>
      </c>
      <c r="D2640" s="147">
        <v>114326</v>
      </c>
      <c r="E2640" s="147">
        <f>COUNTIF($B$4:B2640,B2640)</f>
        <v>7</v>
      </c>
      <c r="F2640" s="147">
        <v>3</v>
      </c>
      <c r="G2640" s="147">
        <v>540</v>
      </c>
      <c r="H2640" s="147">
        <v>1667</v>
      </c>
      <c r="I2640" s="59" t="str">
        <f>IFERROR(VLOOKUP(D2640,ITEM!A:B,2,0)&amp;" X"&amp;F2640,"아이템값 없음")</f>
        <v>「천광」의 인도 X3</v>
      </c>
      <c r="J2640" s="5" t="s">
        <v>825</v>
      </c>
      <c r="K2640" s="147" t="s">
        <v>745</v>
      </c>
    </row>
    <row r="2641" spans="1:11">
      <c r="A2641" s="147">
        <f>100000+B2641*ID규칙_보상_그룹_단위+C2641*ID규칙_요일_단위+COUNTIFS($B$4:B2641,B2641,$C$4:C2641,C2641)</f>
        <v>113671</v>
      </c>
      <c r="B2641" s="65">
        <v>136</v>
      </c>
      <c r="C2641" s="147">
        <v>7</v>
      </c>
      <c r="D2641" s="147">
        <v>114225</v>
      </c>
      <c r="E2641" s="147">
        <f>COUNTIF($B$4:B2641,B2641)</f>
        <v>8</v>
      </c>
      <c r="F2641" s="147">
        <v>3</v>
      </c>
      <c r="G2641" s="147">
        <v>540</v>
      </c>
      <c r="H2641" s="147">
        <v>1666</v>
      </c>
      <c r="I2641" s="59" t="str">
        <f>IFERROR(VLOOKUP(D2641,ITEM!A:B,2,0)&amp;" X"&amp;F2641,"아이템값 없음")</f>
        <v>「천광」의 가르침 X3</v>
      </c>
      <c r="J2641" s="5" t="s">
        <v>825</v>
      </c>
      <c r="K2641" s="147" t="s">
        <v>745</v>
      </c>
    </row>
    <row r="2642" spans="1:11">
      <c r="A2642" s="147">
        <f>100000+B2642*ID규칙_보상_그룹_단위+C2642*ID규칙_요일_단위+COUNTIFS($B$4:B2642,B2642,$C$4:C2642,C2642)</f>
        <v>113672</v>
      </c>
      <c r="B2642" s="65">
        <v>136</v>
      </c>
      <c r="C2642" s="147">
        <v>7</v>
      </c>
      <c r="D2642" s="147">
        <v>114326</v>
      </c>
      <c r="E2642" s="147">
        <f>COUNTIF($B$4:B2642,B2642)</f>
        <v>9</v>
      </c>
      <c r="F2642" s="147">
        <v>3</v>
      </c>
      <c r="G2642" s="147">
        <v>540</v>
      </c>
      <c r="H2642" s="147">
        <v>1666</v>
      </c>
      <c r="I2642" s="59" t="str">
        <f>IFERROR(VLOOKUP(D2642,ITEM!A:B,2,0)&amp;" X"&amp;F2642,"아이템값 없음")</f>
        <v>「천광」의 인도 X3</v>
      </c>
      <c r="J2642" s="5" t="s">
        <v>825</v>
      </c>
      <c r="K2642" s="147" t="s">
        <v>745</v>
      </c>
    </row>
    <row r="2643" spans="1:11">
      <c r="A2643" s="147">
        <f>100000+B2643*ID규칙_보상_그룹_단위+C2643*ID규칙_요일_단위+COUNTIFS($B$4:B2643,B2643,$C$4:C2643,C2643)</f>
        <v>113701</v>
      </c>
      <c r="B2643" s="65">
        <v>137</v>
      </c>
      <c r="C2643" s="147">
        <v>0</v>
      </c>
      <c r="D2643" s="147">
        <v>103301</v>
      </c>
      <c r="E2643" s="147">
        <f>COUNTIF($B$4:B2643,B2643)</f>
        <v>1</v>
      </c>
      <c r="F2643" s="147">
        <v>100</v>
      </c>
      <c r="G2643" s="147">
        <v>541</v>
      </c>
      <c r="H2643" s="147">
        <v>10000</v>
      </c>
      <c r="I2643" s="59" t="str">
        <f>IFERROR(VLOOKUP(D2643,ITEM!A:B,2,0)&amp;" X"&amp;F2643,"아이템값 없음")</f>
        <v>모라 X100</v>
      </c>
      <c r="J2643" s="5" t="s">
        <v>826</v>
      </c>
      <c r="K2643" s="147" t="s">
        <v>745</v>
      </c>
    </row>
    <row r="2644" spans="1:11">
      <c r="A2644" s="147">
        <f>100000+B2644*ID규칙_보상_그룹_단위+C2644*ID규칙_요일_단위+COUNTIFS($B$4:B2644,B2644,$C$4:C2644,C2644)</f>
        <v>113702</v>
      </c>
      <c r="B2644" s="65">
        <v>137</v>
      </c>
      <c r="C2644" s="147">
        <v>0</v>
      </c>
      <c r="D2644" s="147">
        <v>102301</v>
      </c>
      <c r="E2644" s="147">
        <f>COUNTIF($B$4:B2644,B2644)</f>
        <v>2</v>
      </c>
      <c r="F2644" s="147">
        <v>2375</v>
      </c>
      <c r="G2644" s="147">
        <v>542</v>
      </c>
      <c r="H2644" s="147">
        <v>10000</v>
      </c>
      <c r="I2644" s="59" t="str">
        <f>IFERROR(VLOOKUP(D2644,ITEM!A:B,2,0)&amp;" X"&amp;F2644,"아이템값 없음")</f>
        <v>모험 경력 X2375</v>
      </c>
      <c r="J2644" s="5" t="s">
        <v>826</v>
      </c>
      <c r="K2644" s="147" t="s">
        <v>745</v>
      </c>
    </row>
    <row r="2645" spans="1:11">
      <c r="A2645" s="147">
        <f>100000+B2645*ID규칙_보상_그룹_단위+C2645*ID규칙_요일_단위+COUNTIFS($B$4:B2645,B2645,$C$4:C2645,C2645)</f>
        <v>113703</v>
      </c>
      <c r="B2645" s="65">
        <v>137</v>
      </c>
      <c r="C2645" s="147">
        <v>0</v>
      </c>
      <c r="D2645" s="147">
        <v>105301</v>
      </c>
      <c r="E2645" s="147">
        <f>COUNTIF($B$4:B2645,B2645)</f>
        <v>3</v>
      </c>
      <c r="F2645" s="147">
        <v>20</v>
      </c>
      <c r="G2645" s="147">
        <v>543</v>
      </c>
      <c r="H2645" s="147">
        <v>10000</v>
      </c>
      <c r="I2645" s="59" t="str">
        <f>IFERROR(VLOOKUP(D2645,ITEM!A:B,2,0)&amp;" X"&amp;F2645,"아이템값 없음")</f>
        <v>호감도 경험치 X20</v>
      </c>
      <c r="J2645" s="5" t="s">
        <v>826</v>
      </c>
      <c r="K2645" s="147" t="s">
        <v>745</v>
      </c>
    </row>
    <row r="2646" spans="1:11">
      <c r="A2646" s="147">
        <f>100000+B2646*ID규칙_보상_그룹_단위+C2646*ID규칙_요일_단위+COUNTIFS($B$4:B2646,B2646,$C$4:C2646,C2646)</f>
        <v>113731</v>
      </c>
      <c r="B2646" s="65">
        <v>137</v>
      </c>
      <c r="C2646" s="147">
        <v>3</v>
      </c>
      <c r="D2646" s="147">
        <v>114225</v>
      </c>
      <c r="E2646" s="147">
        <f>COUNTIF($B$4:B2646,B2646)</f>
        <v>4</v>
      </c>
      <c r="F2646" s="147">
        <v>4</v>
      </c>
      <c r="G2646" s="147">
        <v>544</v>
      </c>
      <c r="H2646" s="147">
        <v>1112</v>
      </c>
      <c r="I2646" s="59" t="str">
        <f>IFERROR(VLOOKUP(D2646,ITEM!A:B,2,0)&amp;" X"&amp;F2646,"아이템값 없음")</f>
        <v>「천광」의 가르침 X4</v>
      </c>
      <c r="J2646" s="5" t="s">
        <v>826</v>
      </c>
      <c r="K2646" s="147" t="s">
        <v>745</v>
      </c>
    </row>
    <row r="2647" spans="1:11">
      <c r="A2647" s="147">
        <f>100000+B2647*ID규칙_보상_그룹_단위+C2647*ID규칙_요일_단위+COUNTIFS($B$4:B2647,B2647,$C$4:C2647,C2647)</f>
        <v>113732</v>
      </c>
      <c r="B2647" s="65">
        <v>137</v>
      </c>
      <c r="C2647" s="147">
        <v>3</v>
      </c>
      <c r="D2647" s="147">
        <v>114326</v>
      </c>
      <c r="E2647" s="147">
        <f>COUNTIF($B$4:B2647,B2647)</f>
        <v>5</v>
      </c>
      <c r="F2647" s="147">
        <v>4</v>
      </c>
      <c r="G2647" s="147">
        <v>544</v>
      </c>
      <c r="H2647" s="147">
        <v>1111</v>
      </c>
      <c r="I2647" s="59" t="str">
        <f>IFERROR(VLOOKUP(D2647,ITEM!A:B,2,0)&amp;" X"&amp;F2647,"아이템값 없음")</f>
        <v>「천광」의 인도 X4</v>
      </c>
      <c r="J2647" s="5" t="s">
        <v>826</v>
      </c>
      <c r="K2647" s="147" t="s">
        <v>745</v>
      </c>
    </row>
    <row r="2648" spans="1:11">
      <c r="A2648" s="147">
        <f>100000+B2648*ID규칙_보상_그룹_단위+C2648*ID규칙_요일_단위+COUNTIFS($B$4:B2648,B2648,$C$4:C2648,C2648)</f>
        <v>113733</v>
      </c>
      <c r="B2648" s="65">
        <v>137</v>
      </c>
      <c r="C2648" s="147">
        <v>3</v>
      </c>
      <c r="D2648" s="147">
        <v>114427</v>
      </c>
      <c r="E2648" s="147">
        <f>COUNTIF($B$4:B2648,B2648)</f>
        <v>6</v>
      </c>
      <c r="F2648" s="147">
        <v>4</v>
      </c>
      <c r="G2648" s="147">
        <v>544</v>
      </c>
      <c r="H2648" s="147">
        <v>1111</v>
      </c>
      <c r="I2648" s="59" t="str">
        <f>IFERROR(VLOOKUP(D2648,ITEM!A:B,2,0)&amp;" X"&amp;F2648,"아이템값 없음")</f>
        <v>「천광」의 철학 X4</v>
      </c>
      <c r="J2648" s="5" t="s">
        <v>826</v>
      </c>
      <c r="K2648" s="147" t="s">
        <v>745</v>
      </c>
    </row>
    <row r="2649" spans="1:11">
      <c r="A2649" s="147">
        <f>100000+B2649*ID규칙_보상_그룹_단위+C2649*ID규칙_요일_단위+COUNTIFS($B$4:B2649,B2649,$C$4:C2649,C2649)</f>
        <v>113761</v>
      </c>
      <c r="B2649" s="65">
        <v>137</v>
      </c>
      <c r="C2649" s="147">
        <v>6</v>
      </c>
      <c r="D2649" s="147">
        <v>114225</v>
      </c>
      <c r="E2649" s="147">
        <f>COUNTIF($B$4:B2649,B2649)</f>
        <v>7</v>
      </c>
      <c r="F2649" s="147">
        <v>4</v>
      </c>
      <c r="G2649" s="147">
        <v>544</v>
      </c>
      <c r="H2649" s="147">
        <v>1111</v>
      </c>
      <c r="I2649" s="59" t="str">
        <f>IFERROR(VLOOKUP(D2649,ITEM!A:B,2,0)&amp;" X"&amp;F2649,"아이템값 없음")</f>
        <v>「천광」의 가르침 X4</v>
      </c>
      <c r="J2649" s="5" t="s">
        <v>826</v>
      </c>
      <c r="K2649" s="147" t="s">
        <v>745</v>
      </c>
    </row>
    <row r="2650" spans="1:11">
      <c r="A2650" s="147">
        <f>100000+B2650*ID규칙_보상_그룹_단위+C2650*ID규칙_요일_단위+COUNTIFS($B$4:B2650,B2650,$C$4:C2650,C2650)</f>
        <v>113762</v>
      </c>
      <c r="B2650" s="65">
        <v>137</v>
      </c>
      <c r="C2650" s="147">
        <v>6</v>
      </c>
      <c r="D2650" s="147">
        <v>114326</v>
      </c>
      <c r="E2650" s="147">
        <f>COUNTIF($B$4:B2650,B2650)</f>
        <v>8</v>
      </c>
      <c r="F2650" s="147">
        <v>4</v>
      </c>
      <c r="G2650" s="147">
        <v>544</v>
      </c>
      <c r="H2650" s="147">
        <v>1111</v>
      </c>
      <c r="I2650" s="59" t="str">
        <f>IFERROR(VLOOKUP(D2650,ITEM!A:B,2,0)&amp;" X"&amp;F2650,"아이템값 없음")</f>
        <v>「천광」의 인도 X4</v>
      </c>
      <c r="J2650" s="5" t="s">
        <v>826</v>
      </c>
      <c r="K2650" s="147" t="s">
        <v>745</v>
      </c>
    </row>
    <row r="2651" spans="1:11">
      <c r="A2651" s="147">
        <f>100000+B2651*ID규칙_보상_그룹_단위+C2651*ID규칙_요일_단위+COUNTIFS($B$4:B2651,B2651,$C$4:C2651,C2651)</f>
        <v>113763</v>
      </c>
      <c r="B2651" s="65">
        <v>137</v>
      </c>
      <c r="C2651" s="147">
        <v>6</v>
      </c>
      <c r="D2651" s="147">
        <v>114427</v>
      </c>
      <c r="E2651" s="147">
        <f>COUNTIF($B$4:B2651,B2651)</f>
        <v>9</v>
      </c>
      <c r="F2651" s="147">
        <v>4</v>
      </c>
      <c r="G2651" s="147">
        <v>544</v>
      </c>
      <c r="H2651" s="147">
        <v>1111</v>
      </c>
      <c r="I2651" s="59" t="str">
        <f>IFERROR(VLOOKUP(D2651,ITEM!A:B,2,0)&amp;" X"&amp;F2651,"아이템값 없음")</f>
        <v>「천광」의 철학 X4</v>
      </c>
      <c r="J2651" s="5" t="s">
        <v>826</v>
      </c>
      <c r="K2651" s="147" t="s">
        <v>745</v>
      </c>
    </row>
    <row r="2652" spans="1:11">
      <c r="A2652" s="147">
        <f>100000+B2652*ID규칙_보상_그룹_단위+C2652*ID규칙_요일_단위+COUNTIFS($B$4:B2652,B2652,$C$4:C2652,C2652)</f>
        <v>113771</v>
      </c>
      <c r="B2652" s="65">
        <v>137</v>
      </c>
      <c r="C2652" s="147">
        <v>7</v>
      </c>
      <c r="D2652" s="147">
        <v>114225</v>
      </c>
      <c r="E2652" s="147">
        <f>COUNTIF($B$4:B2652,B2652)</f>
        <v>10</v>
      </c>
      <c r="F2652" s="147">
        <v>4</v>
      </c>
      <c r="G2652" s="147">
        <v>544</v>
      </c>
      <c r="H2652" s="147">
        <v>1111</v>
      </c>
      <c r="I2652" s="59" t="str">
        <f>IFERROR(VLOOKUP(D2652,ITEM!A:B,2,0)&amp;" X"&amp;F2652,"아이템값 없음")</f>
        <v>「천광」의 가르침 X4</v>
      </c>
      <c r="J2652" s="5" t="s">
        <v>826</v>
      </c>
      <c r="K2652" s="147" t="s">
        <v>745</v>
      </c>
    </row>
    <row r="2653" spans="1:11">
      <c r="A2653" s="147">
        <f>100000+B2653*ID규칙_보상_그룹_단위+C2653*ID규칙_요일_단위+COUNTIFS($B$4:B2653,B2653,$C$4:C2653,C2653)</f>
        <v>113772</v>
      </c>
      <c r="B2653" s="65">
        <v>137</v>
      </c>
      <c r="C2653" s="147">
        <v>7</v>
      </c>
      <c r="D2653" s="147">
        <v>114326</v>
      </c>
      <c r="E2653" s="147">
        <f>COUNTIF($B$4:B2653,B2653)</f>
        <v>11</v>
      </c>
      <c r="F2653" s="147">
        <v>4</v>
      </c>
      <c r="G2653" s="147">
        <v>544</v>
      </c>
      <c r="H2653" s="147">
        <v>1111</v>
      </c>
      <c r="I2653" s="59" t="str">
        <f>IFERROR(VLOOKUP(D2653,ITEM!A:B,2,0)&amp;" X"&amp;F2653,"아이템값 없음")</f>
        <v>「천광」의 인도 X4</v>
      </c>
      <c r="J2653" s="5" t="s">
        <v>826</v>
      </c>
      <c r="K2653" s="147" t="s">
        <v>745</v>
      </c>
    </row>
    <row r="2654" spans="1:11">
      <c r="A2654" s="147">
        <f>100000+B2654*ID규칙_보상_그룹_단위+C2654*ID규칙_요일_단위+COUNTIFS($B$4:B2654,B2654,$C$4:C2654,C2654)</f>
        <v>113773</v>
      </c>
      <c r="B2654" s="65">
        <v>137</v>
      </c>
      <c r="C2654" s="147">
        <v>7</v>
      </c>
      <c r="D2654" s="147">
        <v>114427</v>
      </c>
      <c r="E2654" s="147">
        <f>COUNTIF($B$4:B2654,B2654)</f>
        <v>12</v>
      </c>
      <c r="F2654" s="147">
        <v>4</v>
      </c>
      <c r="G2654" s="147">
        <v>544</v>
      </c>
      <c r="H2654" s="147">
        <v>1111</v>
      </c>
      <c r="I2654" s="59" t="str">
        <f>IFERROR(VLOOKUP(D2654,ITEM!A:B,2,0)&amp;" X"&amp;F2654,"아이템값 없음")</f>
        <v>「천광」의 철학 X4</v>
      </c>
      <c r="J2654" s="5" t="s">
        <v>826</v>
      </c>
      <c r="K2654" s="147" t="s">
        <v>745</v>
      </c>
    </row>
    <row r="2655" spans="1:11">
      <c r="A2655" s="147">
        <f>100000+B2655*ID규칙_보상_그룹_단위+C2655*ID규칙_요일_단위+COUNTIFS($B$4:B2655,B2655,$C$4:C2655,C2655)</f>
        <v>113801</v>
      </c>
      <c r="B2655" s="65">
        <v>138</v>
      </c>
      <c r="C2655" s="147">
        <v>0</v>
      </c>
      <c r="D2655" s="147">
        <v>103301</v>
      </c>
      <c r="E2655" s="147">
        <f>COUNTIF($B$4:B2655,B2655)</f>
        <v>1</v>
      </c>
      <c r="F2655" s="147">
        <v>100</v>
      </c>
      <c r="G2655" s="147">
        <v>545</v>
      </c>
      <c r="H2655" s="147">
        <v>10000</v>
      </c>
      <c r="I2655" s="59" t="str">
        <f>IFERROR(VLOOKUP(D2655,ITEM!A:B,2,0)&amp;" X"&amp;F2655,"아이템값 없음")</f>
        <v>모라 X100</v>
      </c>
      <c r="J2655" s="5" t="s">
        <v>830</v>
      </c>
      <c r="K2655" s="147" t="s">
        <v>745</v>
      </c>
    </row>
    <row r="2656" spans="1:11">
      <c r="A2656" s="147">
        <f>100000+B2656*ID규칙_보상_그룹_단위+C2656*ID규칙_요일_단위+COUNTIFS($B$4:B2656,B2656,$C$4:C2656,C2656)</f>
        <v>113802</v>
      </c>
      <c r="B2656" s="65">
        <v>138</v>
      </c>
      <c r="C2656" s="147">
        <v>0</v>
      </c>
      <c r="D2656" s="147">
        <v>102301</v>
      </c>
      <c r="E2656" s="147">
        <f>COUNTIF($B$4:B2656,B2656)</f>
        <v>2</v>
      </c>
      <c r="F2656" s="147">
        <v>1575</v>
      </c>
      <c r="G2656" s="147">
        <v>546</v>
      </c>
      <c r="H2656" s="147">
        <v>10000</v>
      </c>
      <c r="I2656" s="59" t="str">
        <f>IFERROR(VLOOKUP(D2656,ITEM!A:B,2,0)&amp;" X"&amp;F2656,"아이템값 없음")</f>
        <v>모험 경력 X1575</v>
      </c>
      <c r="J2656" s="5" t="s">
        <v>830</v>
      </c>
      <c r="K2656" s="147" t="s">
        <v>745</v>
      </c>
    </row>
    <row r="2657" spans="1:11">
      <c r="A2657" s="147">
        <f>100000+B2657*ID규칙_보상_그룹_단위+C2657*ID규칙_요일_단위+COUNTIFS($B$4:B2657,B2657,$C$4:C2657,C2657)</f>
        <v>113803</v>
      </c>
      <c r="B2657" s="65">
        <v>138</v>
      </c>
      <c r="C2657" s="147">
        <v>0</v>
      </c>
      <c r="D2657" s="147">
        <v>105301</v>
      </c>
      <c r="E2657" s="147">
        <f>COUNTIF($B$4:B2657,B2657)</f>
        <v>3</v>
      </c>
      <c r="F2657" s="147">
        <v>15</v>
      </c>
      <c r="G2657" s="147">
        <v>547</v>
      </c>
      <c r="H2657" s="147">
        <v>10000</v>
      </c>
      <c r="I2657" s="59" t="str">
        <f>IFERROR(VLOOKUP(D2657,ITEM!A:B,2,0)&amp;" X"&amp;F2657,"아이템값 없음")</f>
        <v>호감도 경험치 X15</v>
      </c>
      <c r="J2657" s="5" t="s">
        <v>830</v>
      </c>
      <c r="K2657" s="147" t="s">
        <v>745</v>
      </c>
    </row>
    <row r="2658" spans="1:11">
      <c r="A2658" s="147">
        <f>100000+B2658*ID규칙_보상_그룹_단위+C2658*ID규칙_요일_단위+COUNTIFS($B$4:B2658,B2658,$C$4:C2658,C2658)</f>
        <v>113811</v>
      </c>
      <c r="B2658" s="65">
        <v>138</v>
      </c>
      <c r="C2658" s="147">
        <v>1</v>
      </c>
      <c r="D2658" s="147">
        <v>114228</v>
      </c>
      <c r="E2658" s="147">
        <f>COUNTIF($B$4:B2658,B2658)</f>
        <v>4</v>
      </c>
      <c r="F2658" s="147">
        <v>1</v>
      </c>
      <c r="G2658" s="147">
        <v>548</v>
      </c>
      <c r="H2658" s="147">
        <v>3334</v>
      </c>
      <c r="I2658" s="59" t="str">
        <f>IFERROR(VLOOKUP(D2658,ITEM!A:B,2,0)&amp;" X"&amp;F2658,"아이템값 없음")</f>
        <v>「간언」의 가르침 X1</v>
      </c>
      <c r="J2658" s="5" t="s">
        <v>830</v>
      </c>
      <c r="K2658" s="147" t="s">
        <v>745</v>
      </c>
    </row>
    <row r="2659" spans="1:11">
      <c r="A2659" s="147">
        <f>100000+B2659*ID규칙_보상_그룹_단위+C2659*ID규칙_요일_단위+COUNTIFS($B$4:B2659,B2659,$C$4:C2659,C2659)</f>
        <v>113841</v>
      </c>
      <c r="B2659" s="65">
        <v>138</v>
      </c>
      <c r="C2659" s="147">
        <v>4</v>
      </c>
      <c r="D2659" s="147">
        <v>114228</v>
      </c>
      <c r="E2659" s="147">
        <f>COUNTIF($B$4:B2659,B2659)</f>
        <v>5</v>
      </c>
      <c r="F2659" s="147">
        <v>1</v>
      </c>
      <c r="G2659" s="147">
        <v>548</v>
      </c>
      <c r="H2659" s="147">
        <v>3333</v>
      </c>
      <c r="I2659" s="59" t="str">
        <f>IFERROR(VLOOKUP(D2659,ITEM!A:B,2,0)&amp;" X"&amp;F2659,"아이템값 없음")</f>
        <v>「간언」의 가르침 X1</v>
      </c>
      <c r="J2659" s="5" t="s">
        <v>830</v>
      </c>
      <c r="K2659" s="147" t="s">
        <v>745</v>
      </c>
    </row>
    <row r="2660" spans="1:11">
      <c r="A2660" s="147">
        <f>100000+B2660*ID규칙_보상_그룹_단위+C2660*ID규칙_요일_단위+COUNTIFS($B$4:B2660,B2660,$C$4:C2660,C2660)</f>
        <v>113871</v>
      </c>
      <c r="B2660" s="65">
        <v>138</v>
      </c>
      <c r="C2660" s="147">
        <v>7</v>
      </c>
      <c r="D2660" s="147">
        <v>114228</v>
      </c>
      <c r="E2660" s="147">
        <f>COUNTIF($B$4:B2660,B2660)</f>
        <v>6</v>
      </c>
      <c r="F2660" s="147">
        <v>1</v>
      </c>
      <c r="G2660" s="147">
        <v>548</v>
      </c>
      <c r="H2660" s="147">
        <v>3333</v>
      </c>
      <c r="I2660" s="59" t="str">
        <f>IFERROR(VLOOKUP(D2660,ITEM!A:B,2,0)&amp;" X"&amp;F2660,"아이템값 없음")</f>
        <v>「간언」의 가르침 X1</v>
      </c>
      <c r="J2660" s="5" t="s">
        <v>830</v>
      </c>
      <c r="K2660" s="147" t="s">
        <v>745</v>
      </c>
    </row>
    <row r="2661" spans="1:11">
      <c r="A2661" s="147">
        <f>100000+B2661*ID규칙_보상_그룹_단위+C2661*ID규칙_요일_단위+COUNTIFS($B$4:B2661,B2661,$C$4:C2661,C2661)</f>
        <v>113901</v>
      </c>
      <c r="B2661" s="65">
        <v>139</v>
      </c>
      <c r="C2661" s="147">
        <v>0</v>
      </c>
      <c r="D2661" s="147">
        <v>103301</v>
      </c>
      <c r="E2661" s="147">
        <f>COUNTIF($B$4:B2661,B2661)</f>
        <v>1</v>
      </c>
      <c r="F2661" s="147">
        <v>100</v>
      </c>
      <c r="G2661" s="147">
        <v>549</v>
      </c>
      <c r="H2661" s="147">
        <v>10000</v>
      </c>
      <c r="I2661" s="59" t="str">
        <f>IFERROR(VLOOKUP(D2661,ITEM!A:B,2,0)&amp;" X"&amp;F2661,"아이템값 없음")</f>
        <v>모라 X100</v>
      </c>
      <c r="J2661" s="5" t="s">
        <v>831</v>
      </c>
      <c r="K2661" s="147" t="s">
        <v>745</v>
      </c>
    </row>
    <row r="2662" spans="1:11">
      <c r="A2662" s="147">
        <f>100000+B2662*ID규칙_보상_그룹_단위+C2662*ID규칙_요일_단위+COUNTIFS($B$4:B2662,B2662,$C$4:C2662,C2662)</f>
        <v>113902</v>
      </c>
      <c r="B2662" s="65">
        <v>139</v>
      </c>
      <c r="C2662" s="147">
        <v>0</v>
      </c>
      <c r="D2662" s="147">
        <v>102301</v>
      </c>
      <c r="E2662" s="147">
        <f>COUNTIF($B$4:B2662,B2662)</f>
        <v>2</v>
      </c>
      <c r="F2662" s="147">
        <v>1875</v>
      </c>
      <c r="G2662" s="147">
        <v>550</v>
      </c>
      <c r="H2662" s="147">
        <v>10000</v>
      </c>
      <c r="I2662" s="59" t="str">
        <f>IFERROR(VLOOKUP(D2662,ITEM!A:B,2,0)&amp;" X"&amp;F2662,"아이템값 없음")</f>
        <v>모험 경력 X1875</v>
      </c>
      <c r="J2662" s="5" t="s">
        <v>831</v>
      </c>
      <c r="K2662" s="147" t="s">
        <v>745</v>
      </c>
    </row>
    <row r="2663" spans="1:11">
      <c r="A2663" s="147">
        <f>100000+B2663*ID규칙_보상_그룹_단위+C2663*ID규칙_요일_단위+COUNTIFS($B$4:B2663,B2663,$C$4:C2663,C2663)</f>
        <v>113903</v>
      </c>
      <c r="B2663" s="65">
        <v>139</v>
      </c>
      <c r="C2663" s="147">
        <v>0</v>
      </c>
      <c r="D2663" s="147">
        <v>105301</v>
      </c>
      <c r="E2663" s="147">
        <f>COUNTIF($B$4:B2663,B2663)</f>
        <v>3</v>
      </c>
      <c r="F2663" s="147">
        <v>15</v>
      </c>
      <c r="G2663" s="147">
        <v>551</v>
      </c>
      <c r="H2663" s="147">
        <v>10000</v>
      </c>
      <c r="I2663" s="59" t="str">
        <f>IFERROR(VLOOKUP(D2663,ITEM!A:B,2,0)&amp;" X"&amp;F2663,"아이템값 없음")</f>
        <v>호감도 경험치 X15</v>
      </c>
      <c r="J2663" s="5" t="s">
        <v>831</v>
      </c>
      <c r="K2663" s="147" t="s">
        <v>745</v>
      </c>
    </row>
    <row r="2664" spans="1:11">
      <c r="A2664" s="147">
        <f>100000+B2664*ID규칙_보상_그룹_단위+C2664*ID규칙_요일_단위+COUNTIFS($B$4:B2664,B2664,$C$4:C2664,C2664)</f>
        <v>113911</v>
      </c>
      <c r="B2664" s="65">
        <v>139</v>
      </c>
      <c r="C2664" s="147">
        <v>1</v>
      </c>
      <c r="D2664" s="147">
        <v>114228</v>
      </c>
      <c r="E2664" s="147">
        <f>COUNTIF($B$4:B2664,B2664)</f>
        <v>4</v>
      </c>
      <c r="F2664" s="147">
        <v>2</v>
      </c>
      <c r="G2664" s="147">
        <v>552</v>
      </c>
      <c r="H2664" s="147">
        <v>1667</v>
      </c>
      <c r="I2664" s="59" t="str">
        <f>IFERROR(VLOOKUP(D2664,ITEM!A:B,2,0)&amp;" X"&amp;F2664,"아이템값 없음")</f>
        <v>「간언」의 가르침 X2</v>
      </c>
      <c r="J2664" s="5" t="s">
        <v>831</v>
      </c>
      <c r="K2664" s="147" t="s">
        <v>745</v>
      </c>
    </row>
    <row r="2665" spans="1:11">
      <c r="A2665" s="147">
        <f>100000+B2665*ID규칙_보상_그룹_단위+C2665*ID규칙_요일_단위+COUNTIFS($B$4:B2665,B2665,$C$4:C2665,C2665)</f>
        <v>113912</v>
      </c>
      <c r="B2665" s="65">
        <v>139</v>
      </c>
      <c r="C2665" s="147">
        <v>1</v>
      </c>
      <c r="D2665" s="147">
        <v>114329</v>
      </c>
      <c r="E2665" s="147">
        <f>COUNTIF($B$4:B2665,B2665)</f>
        <v>5</v>
      </c>
      <c r="F2665" s="147">
        <v>2</v>
      </c>
      <c r="G2665" s="147">
        <v>552</v>
      </c>
      <c r="H2665" s="147">
        <v>1667</v>
      </c>
      <c r="I2665" s="59" t="str">
        <f>IFERROR(VLOOKUP(D2665,ITEM!A:B,2,0)&amp;" X"&amp;F2665,"아이템값 없음")</f>
        <v>「간언」의 인도 X2</v>
      </c>
      <c r="J2665" s="5" t="s">
        <v>831</v>
      </c>
      <c r="K2665" s="147" t="s">
        <v>745</v>
      </c>
    </row>
    <row r="2666" spans="1:11">
      <c r="A2666" s="147">
        <f>100000+B2666*ID규칙_보상_그룹_단위+C2666*ID규칙_요일_단위+COUNTIFS($B$4:B2666,B2666,$C$4:C2666,C2666)</f>
        <v>113941</v>
      </c>
      <c r="B2666" s="65">
        <v>139</v>
      </c>
      <c r="C2666" s="147">
        <v>4</v>
      </c>
      <c r="D2666" s="147">
        <v>114228</v>
      </c>
      <c r="E2666" s="147">
        <f>COUNTIF($B$4:B2666,B2666)</f>
        <v>6</v>
      </c>
      <c r="F2666" s="147">
        <v>2</v>
      </c>
      <c r="G2666" s="147">
        <v>552</v>
      </c>
      <c r="H2666" s="147">
        <v>1667</v>
      </c>
      <c r="I2666" s="59" t="str">
        <f>IFERROR(VLOOKUP(D2666,ITEM!A:B,2,0)&amp;" X"&amp;F2666,"아이템값 없음")</f>
        <v>「간언」의 가르침 X2</v>
      </c>
      <c r="J2666" s="5" t="s">
        <v>831</v>
      </c>
      <c r="K2666" s="147" t="s">
        <v>745</v>
      </c>
    </row>
    <row r="2667" spans="1:11">
      <c r="A2667" s="147">
        <f>100000+B2667*ID규칙_보상_그룹_단위+C2667*ID규칙_요일_단위+COUNTIFS($B$4:B2667,B2667,$C$4:C2667,C2667)</f>
        <v>113942</v>
      </c>
      <c r="B2667" s="65">
        <v>139</v>
      </c>
      <c r="C2667" s="147">
        <v>4</v>
      </c>
      <c r="D2667" s="147">
        <v>114329</v>
      </c>
      <c r="E2667" s="147">
        <f>COUNTIF($B$4:B2667,B2667)</f>
        <v>7</v>
      </c>
      <c r="F2667" s="147">
        <v>2</v>
      </c>
      <c r="G2667" s="147">
        <v>552</v>
      </c>
      <c r="H2667" s="147">
        <v>1667</v>
      </c>
      <c r="I2667" s="59" t="str">
        <f>IFERROR(VLOOKUP(D2667,ITEM!A:B,2,0)&amp;" X"&amp;F2667,"아이템값 없음")</f>
        <v>「간언」의 인도 X2</v>
      </c>
      <c r="J2667" s="5" t="s">
        <v>831</v>
      </c>
      <c r="K2667" s="147" t="s">
        <v>745</v>
      </c>
    </row>
    <row r="2668" spans="1:11">
      <c r="A2668" s="147">
        <f>100000+B2668*ID규칙_보상_그룹_단위+C2668*ID규칙_요일_단위+COUNTIFS($B$4:B2668,B2668,$C$4:C2668,C2668)</f>
        <v>113971</v>
      </c>
      <c r="B2668" s="65">
        <v>139</v>
      </c>
      <c r="C2668" s="147">
        <v>7</v>
      </c>
      <c r="D2668" s="147">
        <v>114228</v>
      </c>
      <c r="E2668" s="147">
        <f>COUNTIF($B$4:B2668,B2668)</f>
        <v>8</v>
      </c>
      <c r="F2668" s="147">
        <v>2</v>
      </c>
      <c r="G2668" s="147">
        <v>552</v>
      </c>
      <c r="H2668" s="147">
        <v>1666</v>
      </c>
      <c r="I2668" s="59" t="str">
        <f>IFERROR(VLOOKUP(D2668,ITEM!A:B,2,0)&amp;" X"&amp;F2668,"아이템값 없음")</f>
        <v>「간언」의 가르침 X2</v>
      </c>
      <c r="J2668" s="5" t="s">
        <v>831</v>
      </c>
      <c r="K2668" s="147" t="s">
        <v>745</v>
      </c>
    </row>
    <row r="2669" spans="1:11">
      <c r="A2669" s="147">
        <f>100000+B2669*ID규칙_보상_그룹_단위+C2669*ID규칙_요일_단위+COUNTIFS($B$4:B2669,B2669,$C$4:C2669,C2669)</f>
        <v>113972</v>
      </c>
      <c r="B2669" s="65">
        <v>139</v>
      </c>
      <c r="C2669" s="147">
        <v>7</v>
      </c>
      <c r="D2669" s="147">
        <v>114329</v>
      </c>
      <c r="E2669" s="147">
        <f>COUNTIF($B$4:B2669,B2669)</f>
        <v>9</v>
      </c>
      <c r="F2669" s="147">
        <v>2</v>
      </c>
      <c r="G2669" s="147">
        <v>552</v>
      </c>
      <c r="H2669" s="147">
        <v>1666</v>
      </c>
      <c r="I2669" s="59" t="str">
        <f>IFERROR(VLOOKUP(D2669,ITEM!A:B,2,0)&amp;" X"&amp;F2669,"아이템값 없음")</f>
        <v>「간언」의 인도 X2</v>
      </c>
      <c r="J2669" s="5" t="s">
        <v>831</v>
      </c>
      <c r="K2669" s="147" t="s">
        <v>745</v>
      </c>
    </row>
    <row r="2670" spans="1:11">
      <c r="A2670" s="147">
        <f>100000+B2670*ID규칙_보상_그룹_단위+C2670*ID규칙_요일_단위+COUNTIFS($B$4:B2670,B2670,$C$4:C2670,C2670)</f>
        <v>114001</v>
      </c>
      <c r="B2670" s="65">
        <v>140</v>
      </c>
      <c r="C2670" s="147">
        <v>0</v>
      </c>
      <c r="D2670" s="147">
        <v>103301</v>
      </c>
      <c r="E2670" s="147">
        <f>COUNTIF($B$4:B2670,B2670)</f>
        <v>1</v>
      </c>
      <c r="F2670" s="147">
        <v>100</v>
      </c>
      <c r="G2670" s="147">
        <v>553</v>
      </c>
      <c r="H2670" s="147">
        <v>10000</v>
      </c>
      <c r="I2670" s="59" t="str">
        <f>IFERROR(VLOOKUP(D2670,ITEM!A:B,2,0)&amp;" X"&amp;F2670,"아이템값 없음")</f>
        <v>모라 X100</v>
      </c>
      <c r="J2670" s="5" t="s">
        <v>832</v>
      </c>
      <c r="K2670" s="147" t="s">
        <v>745</v>
      </c>
    </row>
    <row r="2671" spans="1:11">
      <c r="A2671" s="147">
        <f>100000+B2671*ID규칙_보상_그룹_단위+C2671*ID규칙_요일_단위+COUNTIFS($B$4:B2671,B2671,$C$4:C2671,C2671)</f>
        <v>114002</v>
      </c>
      <c r="B2671" s="65">
        <v>140</v>
      </c>
      <c r="C2671" s="147">
        <v>0</v>
      </c>
      <c r="D2671" s="147">
        <v>102301</v>
      </c>
      <c r="E2671" s="147">
        <f>COUNTIF($B$4:B2671,B2671)</f>
        <v>2</v>
      </c>
      <c r="F2671" s="147">
        <v>2175</v>
      </c>
      <c r="G2671" s="147">
        <v>554</v>
      </c>
      <c r="H2671" s="147">
        <v>10000</v>
      </c>
      <c r="I2671" s="59" t="str">
        <f>IFERROR(VLOOKUP(D2671,ITEM!A:B,2,0)&amp;" X"&amp;F2671,"아이템값 없음")</f>
        <v>모험 경력 X2175</v>
      </c>
      <c r="J2671" s="5" t="s">
        <v>832</v>
      </c>
      <c r="K2671" s="147" t="s">
        <v>745</v>
      </c>
    </row>
    <row r="2672" spans="1:11">
      <c r="A2672" s="147">
        <f>100000+B2672*ID규칙_보상_그룹_단위+C2672*ID규칙_요일_단위+COUNTIFS($B$4:B2672,B2672,$C$4:C2672,C2672)</f>
        <v>114003</v>
      </c>
      <c r="B2672" s="65">
        <v>140</v>
      </c>
      <c r="C2672" s="147">
        <v>0</v>
      </c>
      <c r="D2672" s="147">
        <v>105301</v>
      </c>
      <c r="E2672" s="147">
        <f>COUNTIF($B$4:B2672,B2672)</f>
        <v>3</v>
      </c>
      <c r="F2672" s="147">
        <v>20</v>
      </c>
      <c r="G2672" s="147">
        <v>555</v>
      </c>
      <c r="H2672" s="147">
        <v>10000</v>
      </c>
      <c r="I2672" s="59" t="str">
        <f>IFERROR(VLOOKUP(D2672,ITEM!A:B,2,0)&amp;" X"&amp;F2672,"아이템값 없음")</f>
        <v>호감도 경험치 X20</v>
      </c>
      <c r="J2672" s="5" t="s">
        <v>832</v>
      </c>
      <c r="K2672" s="147" t="s">
        <v>745</v>
      </c>
    </row>
    <row r="2673" spans="1:11">
      <c r="A2673" s="147">
        <f>100000+B2673*ID규칙_보상_그룹_단위+C2673*ID규칙_요일_단위+COUNTIFS($B$4:B2673,B2673,$C$4:C2673,C2673)</f>
        <v>114011</v>
      </c>
      <c r="B2673" s="65">
        <v>140</v>
      </c>
      <c r="C2673" s="147">
        <v>1</v>
      </c>
      <c r="D2673" s="147">
        <v>114228</v>
      </c>
      <c r="E2673" s="147">
        <f>COUNTIF($B$4:B2673,B2673)</f>
        <v>4</v>
      </c>
      <c r="F2673" s="147">
        <v>3</v>
      </c>
      <c r="G2673" s="147">
        <v>556</v>
      </c>
      <c r="H2673" s="147">
        <v>1667</v>
      </c>
      <c r="I2673" s="59" t="str">
        <f>IFERROR(VLOOKUP(D2673,ITEM!A:B,2,0)&amp;" X"&amp;F2673,"아이템값 없음")</f>
        <v>「간언」의 가르침 X3</v>
      </c>
      <c r="J2673" s="5" t="s">
        <v>832</v>
      </c>
      <c r="K2673" s="147" t="s">
        <v>745</v>
      </c>
    </row>
    <row r="2674" spans="1:11">
      <c r="A2674" s="147">
        <f>100000+B2674*ID규칙_보상_그룹_단위+C2674*ID규칙_요일_단위+COUNTIFS($B$4:B2674,B2674,$C$4:C2674,C2674)</f>
        <v>114012</v>
      </c>
      <c r="B2674" s="65">
        <v>140</v>
      </c>
      <c r="C2674" s="147">
        <v>1</v>
      </c>
      <c r="D2674" s="147">
        <v>114329</v>
      </c>
      <c r="E2674" s="147">
        <f>COUNTIF($B$4:B2674,B2674)</f>
        <v>5</v>
      </c>
      <c r="F2674" s="147">
        <v>3</v>
      </c>
      <c r="G2674" s="147">
        <v>556</v>
      </c>
      <c r="H2674" s="147">
        <v>1667</v>
      </c>
      <c r="I2674" s="59" t="str">
        <f>IFERROR(VLOOKUP(D2674,ITEM!A:B,2,0)&amp;" X"&amp;F2674,"아이템값 없음")</f>
        <v>「간언」의 인도 X3</v>
      </c>
      <c r="J2674" s="5" t="s">
        <v>832</v>
      </c>
      <c r="K2674" s="147" t="s">
        <v>745</v>
      </c>
    </row>
    <row r="2675" spans="1:11">
      <c r="A2675" s="147">
        <f>100000+B2675*ID규칙_보상_그룹_단위+C2675*ID규칙_요일_단위+COUNTIFS($B$4:B2675,B2675,$C$4:C2675,C2675)</f>
        <v>114041</v>
      </c>
      <c r="B2675" s="65">
        <v>140</v>
      </c>
      <c r="C2675" s="147">
        <v>4</v>
      </c>
      <c r="D2675" s="147">
        <v>114228</v>
      </c>
      <c r="E2675" s="147">
        <f>COUNTIF($B$4:B2675,B2675)</f>
        <v>6</v>
      </c>
      <c r="F2675" s="147">
        <v>3</v>
      </c>
      <c r="G2675" s="147">
        <v>556</v>
      </c>
      <c r="H2675" s="147">
        <v>1667</v>
      </c>
      <c r="I2675" s="59" t="str">
        <f>IFERROR(VLOOKUP(D2675,ITEM!A:B,2,0)&amp;" X"&amp;F2675,"아이템값 없음")</f>
        <v>「간언」의 가르침 X3</v>
      </c>
      <c r="J2675" s="5" t="s">
        <v>832</v>
      </c>
      <c r="K2675" s="147" t="s">
        <v>745</v>
      </c>
    </row>
    <row r="2676" spans="1:11">
      <c r="A2676" s="147">
        <f>100000+B2676*ID규칙_보상_그룹_단위+C2676*ID규칙_요일_단위+COUNTIFS($B$4:B2676,B2676,$C$4:C2676,C2676)</f>
        <v>114042</v>
      </c>
      <c r="B2676" s="65">
        <v>140</v>
      </c>
      <c r="C2676" s="147">
        <v>4</v>
      </c>
      <c r="D2676" s="147">
        <v>114329</v>
      </c>
      <c r="E2676" s="147">
        <f>COUNTIF($B$4:B2676,B2676)</f>
        <v>7</v>
      </c>
      <c r="F2676" s="147">
        <v>3</v>
      </c>
      <c r="G2676" s="147">
        <v>556</v>
      </c>
      <c r="H2676" s="147">
        <v>1667</v>
      </c>
      <c r="I2676" s="59" t="str">
        <f>IFERROR(VLOOKUP(D2676,ITEM!A:B,2,0)&amp;" X"&amp;F2676,"아이템값 없음")</f>
        <v>「간언」의 인도 X3</v>
      </c>
      <c r="J2676" s="5" t="s">
        <v>832</v>
      </c>
      <c r="K2676" s="147" t="s">
        <v>745</v>
      </c>
    </row>
    <row r="2677" spans="1:11">
      <c r="A2677" s="147">
        <f>100000+B2677*ID규칙_보상_그룹_단위+C2677*ID규칙_요일_단위+COUNTIFS($B$4:B2677,B2677,$C$4:C2677,C2677)</f>
        <v>114071</v>
      </c>
      <c r="B2677" s="65">
        <v>140</v>
      </c>
      <c r="C2677" s="147">
        <v>7</v>
      </c>
      <c r="D2677" s="147">
        <v>114228</v>
      </c>
      <c r="E2677" s="147">
        <f>COUNTIF($B$4:B2677,B2677)</f>
        <v>8</v>
      </c>
      <c r="F2677" s="147">
        <v>3</v>
      </c>
      <c r="G2677" s="147">
        <v>556</v>
      </c>
      <c r="H2677" s="147">
        <v>1666</v>
      </c>
      <c r="I2677" s="59" t="str">
        <f>IFERROR(VLOOKUP(D2677,ITEM!A:B,2,0)&amp;" X"&amp;F2677,"아이템값 없음")</f>
        <v>「간언」의 가르침 X3</v>
      </c>
      <c r="J2677" s="5" t="s">
        <v>832</v>
      </c>
      <c r="K2677" s="147" t="s">
        <v>745</v>
      </c>
    </row>
    <row r="2678" spans="1:11">
      <c r="A2678" s="147">
        <f>100000+B2678*ID규칙_보상_그룹_단위+C2678*ID규칙_요일_단위+COUNTIFS($B$4:B2678,B2678,$C$4:C2678,C2678)</f>
        <v>114072</v>
      </c>
      <c r="B2678" s="65">
        <v>140</v>
      </c>
      <c r="C2678" s="147">
        <v>7</v>
      </c>
      <c r="D2678" s="147">
        <v>114329</v>
      </c>
      <c r="E2678" s="147">
        <f>COUNTIF($B$4:B2678,B2678)</f>
        <v>9</v>
      </c>
      <c r="F2678" s="147">
        <v>3</v>
      </c>
      <c r="G2678" s="147">
        <v>556</v>
      </c>
      <c r="H2678" s="147">
        <v>1666</v>
      </c>
      <c r="I2678" s="59" t="str">
        <f>IFERROR(VLOOKUP(D2678,ITEM!A:B,2,0)&amp;" X"&amp;F2678,"아이템값 없음")</f>
        <v>「간언」의 인도 X3</v>
      </c>
      <c r="J2678" s="5" t="s">
        <v>832</v>
      </c>
      <c r="K2678" s="147" t="s">
        <v>745</v>
      </c>
    </row>
    <row r="2679" spans="1:11">
      <c r="A2679" s="147">
        <f>100000+B2679*ID규칙_보상_그룹_단위+C2679*ID규칙_요일_단위+COUNTIFS($B$4:B2679,B2679,$C$4:C2679,C2679)</f>
        <v>114101</v>
      </c>
      <c r="B2679" s="65">
        <v>141</v>
      </c>
      <c r="C2679" s="147">
        <v>0</v>
      </c>
      <c r="D2679" s="147">
        <v>103301</v>
      </c>
      <c r="E2679" s="147">
        <f>COUNTIF($B$4:B2679,B2679)</f>
        <v>1</v>
      </c>
      <c r="F2679" s="147">
        <v>100</v>
      </c>
      <c r="G2679" s="147">
        <v>557</v>
      </c>
      <c r="H2679" s="147">
        <v>10000</v>
      </c>
      <c r="I2679" s="59" t="str">
        <f>IFERROR(VLOOKUP(D2679,ITEM!A:B,2,0)&amp;" X"&amp;F2679,"아이템값 없음")</f>
        <v>모라 X100</v>
      </c>
      <c r="J2679" s="5" t="s">
        <v>833</v>
      </c>
      <c r="K2679" s="147" t="s">
        <v>745</v>
      </c>
    </row>
    <row r="2680" spans="1:11">
      <c r="A2680" s="147">
        <f>100000+B2680*ID규칙_보상_그룹_단위+C2680*ID규칙_요일_단위+COUNTIFS($B$4:B2680,B2680,$C$4:C2680,C2680)</f>
        <v>114102</v>
      </c>
      <c r="B2680" s="65">
        <v>141</v>
      </c>
      <c r="C2680" s="147">
        <v>0</v>
      </c>
      <c r="D2680" s="147">
        <v>102301</v>
      </c>
      <c r="E2680" s="147">
        <f>COUNTIF($B$4:B2680,B2680)</f>
        <v>2</v>
      </c>
      <c r="F2680" s="147">
        <v>2375</v>
      </c>
      <c r="G2680" s="147">
        <v>558</v>
      </c>
      <c r="H2680" s="147">
        <v>10000</v>
      </c>
      <c r="I2680" s="59" t="str">
        <f>IFERROR(VLOOKUP(D2680,ITEM!A:B,2,0)&amp;" X"&amp;F2680,"아이템값 없음")</f>
        <v>모험 경력 X2375</v>
      </c>
      <c r="J2680" s="5" t="s">
        <v>833</v>
      </c>
      <c r="K2680" s="147" t="s">
        <v>745</v>
      </c>
    </row>
    <row r="2681" spans="1:11">
      <c r="A2681" s="147">
        <f>100000+B2681*ID규칙_보상_그룹_단위+C2681*ID규칙_요일_단위+COUNTIFS($B$4:B2681,B2681,$C$4:C2681,C2681)</f>
        <v>114103</v>
      </c>
      <c r="B2681" s="65">
        <v>141</v>
      </c>
      <c r="C2681" s="147">
        <v>0</v>
      </c>
      <c r="D2681" s="147">
        <v>105301</v>
      </c>
      <c r="E2681" s="147">
        <f>COUNTIF($B$4:B2681,B2681)</f>
        <v>3</v>
      </c>
      <c r="F2681" s="147">
        <v>20</v>
      </c>
      <c r="G2681" s="147">
        <v>559</v>
      </c>
      <c r="H2681" s="147">
        <v>10000</v>
      </c>
      <c r="I2681" s="59" t="str">
        <f>IFERROR(VLOOKUP(D2681,ITEM!A:B,2,0)&amp;" X"&amp;F2681,"아이템값 없음")</f>
        <v>호감도 경험치 X20</v>
      </c>
      <c r="J2681" s="5" t="s">
        <v>833</v>
      </c>
      <c r="K2681" s="147" t="s">
        <v>745</v>
      </c>
    </row>
    <row r="2682" spans="1:11">
      <c r="A2682" s="147">
        <f>100000+B2682*ID규칙_보상_그룹_단위+C2682*ID규칙_요일_단위+COUNTIFS($B$4:B2682,B2682,$C$4:C2682,C2682)</f>
        <v>114111</v>
      </c>
      <c r="B2682" s="65">
        <v>141</v>
      </c>
      <c r="C2682" s="147">
        <v>1</v>
      </c>
      <c r="D2682" s="147">
        <v>114228</v>
      </c>
      <c r="E2682" s="147">
        <f>COUNTIF($B$4:B2682,B2682)</f>
        <v>4</v>
      </c>
      <c r="F2682" s="147">
        <v>4</v>
      </c>
      <c r="G2682" s="147">
        <v>560</v>
      </c>
      <c r="H2682" s="147">
        <v>1112</v>
      </c>
      <c r="I2682" s="59" t="str">
        <f>IFERROR(VLOOKUP(D2682,ITEM!A:B,2,0)&amp;" X"&amp;F2682,"아이템값 없음")</f>
        <v>「간언」의 가르침 X4</v>
      </c>
      <c r="J2682" s="5" t="s">
        <v>833</v>
      </c>
      <c r="K2682" s="147" t="s">
        <v>745</v>
      </c>
    </row>
    <row r="2683" spans="1:11">
      <c r="A2683" s="147">
        <f>100000+B2683*ID규칙_보상_그룹_단위+C2683*ID규칙_요일_단위+COUNTIFS($B$4:B2683,B2683,$C$4:C2683,C2683)</f>
        <v>114112</v>
      </c>
      <c r="B2683" s="65">
        <v>141</v>
      </c>
      <c r="C2683" s="147">
        <v>1</v>
      </c>
      <c r="D2683" s="147">
        <v>114329</v>
      </c>
      <c r="E2683" s="147">
        <f>COUNTIF($B$4:B2683,B2683)</f>
        <v>5</v>
      </c>
      <c r="F2683" s="147">
        <v>4</v>
      </c>
      <c r="G2683" s="147">
        <v>560</v>
      </c>
      <c r="H2683" s="147">
        <v>1111</v>
      </c>
      <c r="I2683" s="59" t="str">
        <f>IFERROR(VLOOKUP(D2683,ITEM!A:B,2,0)&amp;" X"&amp;F2683,"아이템값 없음")</f>
        <v>「간언」의 인도 X4</v>
      </c>
      <c r="J2683" s="5" t="s">
        <v>833</v>
      </c>
      <c r="K2683" s="147" t="s">
        <v>745</v>
      </c>
    </row>
    <row r="2684" spans="1:11">
      <c r="A2684" s="147">
        <f>100000+B2684*ID규칙_보상_그룹_단위+C2684*ID규칙_요일_단위+COUNTIFS($B$4:B2684,B2684,$C$4:C2684,C2684)</f>
        <v>114113</v>
      </c>
      <c r="B2684" s="65">
        <v>141</v>
      </c>
      <c r="C2684" s="147">
        <v>1</v>
      </c>
      <c r="D2684" s="147">
        <v>114430</v>
      </c>
      <c r="E2684" s="147">
        <f>COUNTIF($B$4:B2684,B2684)</f>
        <v>6</v>
      </c>
      <c r="F2684" s="147">
        <v>4</v>
      </c>
      <c r="G2684" s="147">
        <v>560</v>
      </c>
      <c r="H2684" s="147">
        <v>1111</v>
      </c>
      <c r="I2684" s="59" t="str">
        <f>IFERROR(VLOOKUP(D2684,ITEM!A:B,2,0)&amp;" X"&amp;F2684,"아이템값 없음")</f>
        <v>「간언」의 철학 X4</v>
      </c>
      <c r="J2684" s="5" t="s">
        <v>833</v>
      </c>
      <c r="K2684" s="147" t="s">
        <v>745</v>
      </c>
    </row>
    <row r="2685" spans="1:11">
      <c r="A2685" s="147">
        <f>100000+B2685*ID규칙_보상_그룹_단위+C2685*ID규칙_요일_단위+COUNTIFS($B$4:B2685,B2685,$C$4:C2685,C2685)</f>
        <v>114141</v>
      </c>
      <c r="B2685" s="65">
        <v>141</v>
      </c>
      <c r="C2685" s="147">
        <v>4</v>
      </c>
      <c r="D2685" s="147">
        <v>114228</v>
      </c>
      <c r="E2685" s="147">
        <f>COUNTIF($B$4:B2685,B2685)</f>
        <v>7</v>
      </c>
      <c r="F2685" s="147">
        <v>4</v>
      </c>
      <c r="G2685" s="147">
        <v>560</v>
      </c>
      <c r="H2685" s="147">
        <v>1111</v>
      </c>
      <c r="I2685" s="59" t="str">
        <f>IFERROR(VLOOKUP(D2685,ITEM!A:B,2,0)&amp;" X"&amp;F2685,"아이템값 없음")</f>
        <v>「간언」의 가르침 X4</v>
      </c>
      <c r="J2685" s="5" t="s">
        <v>833</v>
      </c>
      <c r="K2685" s="147" t="s">
        <v>745</v>
      </c>
    </row>
    <row r="2686" spans="1:11">
      <c r="A2686" s="147">
        <f>100000+B2686*ID규칙_보상_그룹_단위+C2686*ID규칙_요일_단위+COUNTIFS($B$4:B2686,B2686,$C$4:C2686,C2686)</f>
        <v>114142</v>
      </c>
      <c r="B2686" s="65">
        <v>141</v>
      </c>
      <c r="C2686" s="147">
        <v>4</v>
      </c>
      <c r="D2686" s="147">
        <v>114329</v>
      </c>
      <c r="E2686" s="147">
        <f>COUNTIF($B$4:B2686,B2686)</f>
        <v>8</v>
      </c>
      <c r="F2686" s="147">
        <v>4</v>
      </c>
      <c r="G2686" s="147">
        <v>560</v>
      </c>
      <c r="H2686" s="147">
        <v>1111</v>
      </c>
      <c r="I2686" s="59" t="str">
        <f>IFERROR(VLOOKUP(D2686,ITEM!A:B,2,0)&amp;" X"&amp;F2686,"아이템값 없음")</f>
        <v>「간언」의 인도 X4</v>
      </c>
      <c r="J2686" s="5" t="s">
        <v>833</v>
      </c>
      <c r="K2686" s="147" t="s">
        <v>745</v>
      </c>
    </row>
    <row r="2687" spans="1:11">
      <c r="A2687" s="147">
        <f>100000+B2687*ID규칙_보상_그룹_단위+C2687*ID규칙_요일_단위+COUNTIFS($B$4:B2687,B2687,$C$4:C2687,C2687)</f>
        <v>114143</v>
      </c>
      <c r="B2687" s="65">
        <v>141</v>
      </c>
      <c r="C2687" s="147">
        <v>4</v>
      </c>
      <c r="D2687" s="147">
        <v>114430</v>
      </c>
      <c r="E2687" s="147">
        <f>COUNTIF($B$4:B2687,B2687)</f>
        <v>9</v>
      </c>
      <c r="F2687" s="147">
        <v>4</v>
      </c>
      <c r="G2687" s="147">
        <v>560</v>
      </c>
      <c r="H2687" s="147">
        <v>1111</v>
      </c>
      <c r="I2687" s="59" t="str">
        <f>IFERROR(VLOOKUP(D2687,ITEM!A:B,2,0)&amp;" X"&amp;F2687,"아이템값 없음")</f>
        <v>「간언」의 철학 X4</v>
      </c>
      <c r="J2687" s="5" t="s">
        <v>833</v>
      </c>
      <c r="K2687" s="147" t="s">
        <v>745</v>
      </c>
    </row>
    <row r="2688" spans="1:11">
      <c r="A2688" s="147">
        <f>100000+B2688*ID규칙_보상_그룹_단위+C2688*ID규칙_요일_단위+COUNTIFS($B$4:B2688,B2688,$C$4:C2688,C2688)</f>
        <v>114171</v>
      </c>
      <c r="B2688" s="65">
        <v>141</v>
      </c>
      <c r="C2688" s="147">
        <v>7</v>
      </c>
      <c r="D2688" s="147">
        <v>114228</v>
      </c>
      <c r="E2688" s="147">
        <f>COUNTIF($B$4:B2688,B2688)</f>
        <v>10</v>
      </c>
      <c r="F2688" s="147">
        <v>4</v>
      </c>
      <c r="G2688" s="147">
        <v>560</v>
      </c>
      <c r="H2688" s="147">
        <v>1111</v>
      </c>
      <c r="I2688" s="59" t="str">
        <f>IFERROR(VLOOKUP(D2688,ITEM!A:B,2,0)&amp;" X"&amp;F2688,"아이템값 없음")</f>
        <v>「간언」의 가르침 X4</v>
      </c>
      <c r="J2688" s="5" t="s">
        <v>833</v>
      </c>
      <c r="K2688" s="147" t="s">
        <v>745</v>
      </c>
    </row>
    <row r="2689" spans="1:11">
      <c r="A2689" s="147">
        <f>100000+B2689*ID규칙_보상_그룹_단위+C2689*ID규칙_요일_단위+COUNTIFS($B$4:B2689,B2689,$C$4:C2689,C2689)</f>
        <v>114172</v>
      </c>
      <c r="B2689" s="65">
        <v>141</v>
      </c>
      <c r="C2689" s="147">
        <v>7</v>
      </c>
      <c r="D2689" s="147">
        <v>114329</v>
      </c>
      <c r="E2689" s="147">
        <f>COUNTIF($B$4:B2689,B2689)</f>
        <v>11</v>
      </c>
      <c r="F2689" s="147">
        <v>4</v>
      </c>
      <c r="G2689" s="147">
        <v>560</v>
      </c>
      <c r="H2689" s="147">
        <v>1111</v>
      </c>
      <c r="I2689" s="59" t="str">
        <f>IFERROR(VLOOKUP(D2689,ITEM!A:B,2,0)&amp;" X"&amp;F2689,"아이템값 없음")</f>
        <v>「간언」의 인도 X4</v>
      </c>
      <c r="J2689" s="5" t="s">
        <v>833</v>
      </c>
      <c r="K2689" s="147" t="s">
        <v>745</v>
      </c>
    </row>
    <row r="2690" spans="1:11">
      <c r="A2690" s="147">
        <f>100000+B2690*ID규칙_보상_그룹_단위+C2690*ID규칙_요일_단위+COUNTIFS($B$4:B2690,B2690,$C$4:C2690,C2690)</f>
        <v>114173</v>
      </c>
      <c r="B2690" s="65">
        <v>141</v>
      </c>
      <c r="C2690" s="147">
        <v>7</v>
      </c>
      <c r="D2690" s="147">
        <v>114430</v>
      </c>
      <c r="E2690" s="147">
        <f>COUNTIF($B$4:B2690,B2690)</f>
        <v>12</v>
      </c>
      <c r="F2690" s="147">
        <v>4</v>
      </c>
      <c r="G2690" s="147">
        <v>560</v>
      </c>
      <c r="H2690" s="147">
        <v>1111</v>
      </c>
      <c r="I2690" s="59" t="str">
        <f>IFERROR(VLOOKUP(D2690,ITEM!A:B,2,0)&amp;" X"&amp;F2690,"아이템값 없음")</f>
        <v>「간언」의 철학 X4</v>
      </c>
      <c r="J2690" s="5" t="s">
        <v>833</v>
      </c>
      <c r="K2690" s="147" t="s">
        <v>745</v>
      </c>
    </row>
    <row r="2691" spans="1:11">
      <c r="A2691" s="147">
        <f>100000+B2691*ID규칙_보상_그룹_단위+C2691*ID규칙_요일_단위+COUNTIFS($B$4:B2691,B2691,$C$4:C2691,C2691)</f>
        <v>114201</v>
      </c>
      <c r="B2691" s="65">
        <v>142</v>
      </c>
      <c r="C2691" s="147">
        <v>0</v>
      </c>
      <c r="D2691" s="147">
        <v>103301</v>
      </c>
      <c r="E2691" s="147">
        <f>COUNTIF($B$4:B2691,B2691)</f>
        <v>1</v>
      </c>
      <c r="F2691" s="147">
        <v>100</v>
      </c>
      <c r="G2691" s="147">
        <v>561</v>
      </c>
      <c r="H2691" s="147">
        <v>10000</v>
      </c>
      <c r="I2691" s="59" t="str">
        <f>IFERROR(VLOOKUP(D2691,ITEM!A:B,2,0)&amp;" X"&amp;F2691,"아이템값 없음")</f>
        <v>모라 X100</v>
      </c>
      <c r="J2691" s="5" t="s">
        <v>834</v>
      </c>
      <c r="K2691" s="147" t="s">
        <v>745</v>
      </c>
    </row>
    <row r="2692" spans="1:11">
      <c r="A2692" s="147">
        <f>100000+B2692*ID규칙_보상_그룹_단위+C2692*ID규칙_요일_단위+COUNTIFS($B$4:B2692,B2692,$C$4:C2692,C2692)</f>
        <v>114202</v>
      </c>
      <c r="B2692" s="65">
        <v>142</v>
      </c>
      <c r="C2692" s="147">
        <v>0</v>
      </c>
      <c r="D2692" s="147">
        <v>102301</v>
      </c>
      <c r="E2692" s="147">
        <f>COUNTIF($B$4:B2692,B2692)</f>
        <v>2</v>
      </c>
      <c r="F2692" s="147">
        <v>1575</v>
      </c>
      <c r="G2692" s="147">
        <v>562</v>
      </c>
      <c r="H2692" s="147">
        <v>10000</v>
      </c>
      <c r="I2692" s="59" t="str">
        <f>IFERROR(VLOOKUP(D2692,ITEM!A:B,2,0)&amp;" X"&amp;F2692,"아이템값 없음")</f>
        <v>모험 경력 X1575</v>
      </c>
      <c r="J2692" s="5" t="s">
        <v>834</v>
      </c>
      <c r="K2692" s="147" t="s">
        <v>745</v>
      </c>
    </row>
    <row r="2693" spans="1:11">
      <c r="A2693" s="147">
        <f>100000+B2693*ID규칙_보상_그룹_단위+C2693*ID규칙_요일_단위+COUNTIFS($B$4:B2693,B2693,$C$4:C2693,C2693)</f>
        <v>114203</v>
      </c>
      <c r="B2693" s="65">
        <v>142</v>
      </c>
      <c r="C2693" s="147">
        <v>0</v>
      </c>
      <c r="D2693" s="147">
        <v>105301</v>
      </c>
      <c r="E2693" s="147">
        <f>COUNTIF($B$4:B2693,B2693)</f>
        <v>3</v>
      </c>
      <c r="F2693" s="147">
        <v>15</v>
      </c>
      <c r="G2693" s="147">
        <v>563</v>
      </c>
      <c r="H2693" s="147">
        <v>10000</v>
      </c>
      <c r="I2693" s="59" t="str">
        <f>IFERROR(VLOOKUP(D2693,ITEM!A:B,2,0)&amp;" X"&amp;F2693,"아이템값 없음")</f>
        <v>호감도 경험치 X15</v>
      </c>
      <c r="J2693" s="5" t="s">
        <v>834</v>
      </c>
      <c r="K2693" s="147" t="s">
        <v>745</v>
      </c>
    </row>
    <row r="2694" spans="1:11">
      <c r="A2694" s="147">
        <f>100000+B2694*ID규칙_보상_그룹_단위+C2694*ID규칙_요일_단위+COUNTIFS($B$4:B2694,B2694,$C$4:C2694,C2694)</f>
        <v>114221</v>
      </c>
      <c r="B2694" s="65">
        <v>142</v>
      </c>
      <c r="C2694" s="147">
        <v>2</v>
      </c>
      <c r="D2694" s="147">
        <v>114231</v>
      </c>
      <c r="E2694" s="147">
        <f>COUNTIF($B$4:B2694,B2694)</f>
        <v>4</v>
      </c>
      <c r="F2694" s="147">
        <v>1</v>
      </c>
      <c r="G2694" s="147">
        <v>564</v>
      </c>
      <c r="H2694" s="147">
        <v>3334</v>
      </c>
      <c r="I2694" s="59" t="str">
        <f>IFERROR(VLOOKUP(D2694,ITEM!A:B,2,0)&amp;" X"&amp;F2694,"아이템값 없음")</f>
        <v>「창의」의 가르침 X1</v>
      </c>
      <c r="J2694" s="5" t="s">
        <v>834</v>
      </c>
      <c r="K2694" s="147" t="s">
        <v>745</v>
      </c>
    </row>
    <row r="2695" spans="1:11">
      <c r="A2695" s="147">
        <f>100000+B2695*ID규칙_보상_그룹_단위+C2695*ID규칙_요일_단위+COUNTIFS($B$4:B2695,B2695,$C$4:C2695,C2695)</f>
        <v>114251</v>
      </c>
      <c r="B2695" s="65">
        <v>142</v>
      </c>
      <c r="C2695" s="147">
        <v>5</v>
      </c>
      <c r="D2695" s="147">
        <v>114231</v>
      </c>
      <c r="E2695" s="147">
        <f>COUNTIF($B$4:B2695,B2695)</f>
        <v>5</v>
      </c>
      <c r="F2695" s="147">
        <v>1</v>
      </c>
      <c r="G2695" s="147">
        <v>564</v>
      </c>
      <c r="H2695" s="147">
        <v>3333</v>
      </c>
      <c r="I2695" s="59" t="str">
        <f>IFERROR(VLOOKUP(D2695,ITEM!A:B,2,0)&amp;" X"&amp;F2695,"아이템값 없음")</f>
        <v>「창의」의 가르침 X1</v>
      </c>
      <c r="J2695" s="5" t="s">
        <v>834</v>
      </c>
      <c r="K2695" s="147" t="s">
        <v>745</v>
      </c>
    </row>
    <row r="2696" spans="1:11">
      <c r="A2696" s="147">
        <f>100000+B2696*ID규칙_보상_그룹_단위+C2696*ID규칙_요일_단위+COUNTIFS($B$4:B2696,B2696,$C$4:C2696,C2696)</f>
        <v>114271</v>
      </c>
      <c r="B2696" s="65">
        <v>142</v>
      </c>
      <c r="C2696" s="147">
        <v>7</v>
      </c>
      <c r="D2696" s="147">
        <v>114231</v>
      </c>
      <c r="E2696" s="147">
        <f>COUNTIF($B$4:B2696,B2696)</f>
        <v>6</v>
      </c>
      <c r="F2696" s="147">
        <v>1</v>
      </c>
      <c r="G2696" s="147">
        <v>564</v>
      </c>
      <c r="H2696" s="147">
        <v>3333</v>
      </c>
      <c r="I2696" s="59" t="str">
        <f>IFERROR(VLOOKUP(D2696,ITEM!A:B,2,0)&amp;" X"&amp;F2696,"아이템값 없음")</f>
        <v>「창의」의 가르침 X1</v>
      </c>
      <c r="J2696" s="5" t="s">
        <v>834</v>
      </c>
      <c r="K2696" s="147" t="s">
        <v>745</v>
      </c>
    </row>
    <row r="2697" spans="1:11">
      <c r="A2697" s="147">
        <f>100000+B2697*ID규칙_보상_그룹_단위+C2697*ID규칙_요일_단위+COUNTIFS($B$4:B2697,B2697,$C$4:C2697,C2697)</f>
        <v>114301</v>
      </c>
      <c r="B2697" s="65">
        <v>143</v>
      </c>
      <c r="C2697" s="147">
        <v>0</v>
      </c>
      <c r="D2697" s="147">
        <v>103301</v>
      </c>
      <c r="E2697" s="147">
        <f>COUNTIF($B$4:B2697,B2697)</f>
        <v>1</v>
      </c>
      <c r="F2697" s="147">
        <v>100</v>
      </c>
      <c r="G2697" s="147">
        <v>565</v>
      </c>
      <c r="H2697" s="147">
        <v>10000</v>
      </c>
      <c r="I2697" s="59" t="str">
        <f>IFERROR(VLOOKUP(D2697,ITEM!A:B,2,0)&amp;" X"&amp;F2697,"아이템값 없음")</f>
        <v>모라 X100</v>
      </c>
      <c r="J2697" s="5" t="s">
        <v>835</v>
      </c>
      <c r="K2697" s="147" t="s">
        <v>745</v>
      </c>
    </row>
    <row r="2698" spans="1:11">
      <c r="A2698" s="147">
        <f>100000+B2698*ID규칙_보상_그룹_단위+C2698*ID규칙_요일_단위+COUNTIFS($B$4:B2698,B2698,$C$4:C2698,C2698)</f>
        <v>114302</v>
      </c>
      <c r="B2698" s="65">
        <v>143</v>
      </c>
      <c r="C2698" s="147">
        <v>0</v>
      </c>
      <c r="D2698" s="147">
        <v>102301</v>
      </c>
      <c r="E2698" s="147">
        <f>COUNTIF($B$4:B2698,B2698)</f>
        <v>2</v>
      </c>
      <c r="F2698" s="147">
        <v>1875</v>
      </c>
      <c r="G2698" s="147">
        <v>566</v>
      </c>
      <c r="H2698" s="147">
        <v>10000</v>
      </c>
      <c r="I2698" s="59" t="str">
        <f>IFERROR(VLOOKUP(D2698,ITEM!A:B,2,0)&amp;" X"&amp;F2698,"아이템값 없음")</f>
        <v>모험 경력 X1875</v>
      </c>
      <c r="J2698" s="5" t="s">
        <v>835</v>
      </c>
      <c r="K2698" s="147" t="s">
        <v>745</v>
      </c>
    </row>
    <row r="2699" spans="1:11">
      <c r="A2699" s="147">
        <f>100000+B2699*ID규칙_보상_그룹_단위+C2699*ID규칙_요일_단위+COUNTIFS($B$4:B2699,B2699,$C$4:C2699,C2699)</f>
        <v>114303</v>
      </c>
      <c r="B2699" s="65">
        <v>143</v>
      </c>
      <c r="C2699" s="147">
        <v>0</v>
      </c>
      <c r="D2699" s="147">
        <v>105301</v>
      </c>
      <c r="E2699" s="147">
        <f>COUNTIF($B$4:B2699,B2699)</f>
        <v>3</v>
      </c>
      <c r="F2699" s="147">
        <v>15</v>
      </c>
      <c r="G2699" s="147">
        <v>567</v>
      </c>
      <c r="H2699" s="147">
        <v>10000</v>
      </c>
      <c r="I2699" s="59" t="str">
        <f>IFERROR(VLOOKUP(D2699,ITEM!A:B,2,0)&amp;" X"&amp;F2699,"아이템값 없음")</f>
        <v>호감도 경험치 X15</v>
      </c>
      <c r="J2699" s="5" t="s">
        <v>835</v>
      </c>
      <c r="K2699" s="147" t="s">
        <v>745</v>
      </c>
    </row>
    <row r="2700" spans="1:11">
      <c r="A2700" s="147">
        <f>100000+B2700*ID규칙_보상_그룹_단위+C2700*ID규칙_요일_단위+COUNTIFS($B$4:B2700,B2700,$C$4:C2700,C2700)</f>
        <v>114321</v>
      </c>
      <c r="B2700" s="65">
        <v>143</v>
      </c>
      <c r="C2700" s="147">
        <v>2</v>
      </c>
      <c r="D2700" s="147">
        <v>114231</v>
      </c>
      <c r="E2700" s="147">
        <f>COUNTIF($B$4:B2700,B2700)</f>
        <v>4</v>
      </c>
      <c r="F2700" s="147">
        <v>2</v>
      </c>
      <c r="G2700" s="147">
        <v>568</v>
      </c>
      <c r="H2700" s="147">
        <v>1667</v>
      </c>
      <c r="I2700" s="59" t="str">
        <f>IFERROR(VLOOKUP(D2700,ITEM!A:B,2,0)&amp;" X"&amp;F2700,"아이템값 없음")</f>
        <v>「창의」의 가르침 X2</v>
      </c>
      <c r="J2700" s="5" t="s">
        <v>835</v>
      </c>
      <c r="K2700" s="147" t="s">
        <v>745</v>
      </c>
    </row>
    <row r="2701" spans="1:11">
      <c r="A2701" s="147">
        <f>100000+B2701*ID규칙_보상_그룹_단위+C2701*ID규칙_요일_단위+COUNTIFS($B$4:B2701,B2701,$C$4:C2701,C2701)</f>
        <v>114322</v>
      </c>
      <c r="B2701" s="65">
        <v>143</v>
      </c>
      <c r="C2701" s="147">
        <v>2</v>
      </c>
      <c r="D2701" s="147">
        <v>114332</v>
      </c>
      <c r="E2701" s="147">
        <f>COUNTIF($B$4:B2701,B2701)</f>
        <v>5</v>
      </c>
      <c r="F2701" s="147">
        <v>2</v>
      </c>
      <c r="G2701" s="147">
        <v>568</v>
      </c>
      <c r="H2701" s="147">
        <v>1667</v>
      </c>
      <c r="I2701" s="59" t="str">
        <f>IFERROR(VLOOKUP(D2701,ITEM!A:B,2,0)&amp;" X"&amp;F2701,"아이템값 없음")</f>
        <v>「창의」의 인도 X2</v>
      </c>
      <c r="J2701" s="5" t="s">
        <v>835</v>
      </c>
      <c r="K2701" s="147" t="s">
        <v>745</v>
      </c>
    </row>
    <row r="2702" spans="1:11">
      <c r="A2702" s="147">
        <f>100000+B2702*ID규칙_보상_그룹_단위+C2702*ID규칙_요일_단위+COUNTIFS($B$4:B2702,B2702,$C$4:C2702,C2702)</f>
        <v>114351</v>
      </c>
      <c r="B2702" s="65">
        <v>143</v>
      </c>
      <c r="C2702" s="147">
        <v>5</v>
      </c>
      <c r="D2702" s="147">
        <v>114231</v>
      </c>
      <c r="E2702" s="147">
        <f>COUNTIF($B$4:B2702,B2702)</f>
        <v>6</v>
      </c>
      <c r="F2702" s="147">
        <v>2</v>
      </c>
      <c r="G2702" s="147">
        <v>568</v>
      </c>
      <c r="H2702" s="147">
        <v>1667</v>
      </c>
      <c r="I2702" s="59" t="str">
        <f>IFERROR(VLOOKUP(D2702,ITEM!A:B,2,0)&amp;" X"&amp;F2702,"아이템값 없음")</f>
        <v>「창의」의 가르침 X2</v>
      </c>
      <c r="J2702" s="5" t="s">
        <v>835</v>
      </c>
      <c r="K2702" s="147" t="s">
        <v>745</v>
      </c>
    </row>
    <row r="2703" spans="1:11">
      <c r="A2703" s="147">
        <f>100000+B2703*ID규칙_보상_그룹_단위+C2703*ID규칙_요일_단위+COUNTIFS($B$4:B2703,B2703,$C$4:C2703,C2703)</f>
        <v>114352</v>
      </c>
      <c r="B2703" s="65">
        <v>143</v>
      </c>
      <c r="C2703" s="147">
        <v>5</v>
      </c>
      <c r="D2703" s="147">
        <v>114332</v>
      </c>
      <c r="E2703" s="147">
        <f>COUNTIF($B$4:B2703,B2703)</f>
        <v>7</v>
      </c>
      <c r="F2703" s="147">
        <v>2</v>
      </c>
      <c r="G2703" s="147">
        <v>568</v>
      </c>
      <c r="H2703" s="147">
        <v>1667</v>
      </c>
      <c r="I2703" s="59" t="str">
        <f>IFERROR(VLOOKUP(D2703,ITEM!A:B,2,0)&amp;" X"&amp;F2703,"아이템값 없음")</f>
        <v>「창의」의 인도 X2</v>
      </c>
      <c r="J2703" s="5" t="s">
        <v>835</v>
      </c>
      <c r="K2703" s="147" t="s">
        <v>745</v>
      </c>
    </row>
    <row r="2704" spans="1:11">
      <c r="A2704" s="147">
        <f>100000+B2704*ID규칙_보상_그룹_단위+C2704*ID규칙_요일_단위+COUNTIFS($B$4:B2704,B2704,$C$4:C2704,C2704)</f>
        <v>114371</v>
      </c>
      <c r="B2704" s="65">
        <v>143</v>
      </c>
      <c r="C2704" s="147">
        <v>7</v>
      </c>
      <c r="D2704" s="147">
        <v>114231</v>
      </c>
      <c r="E2704" s="147">
        <f>COUNTIF($B$4:B2704,B2704)</f>
        <v>8</v>
      </c>
      <c r="F2704" s="147">
        <v>2</v>
      </c>
      <c r="G2704" s="147">
        <v>568</v>
      </c>
      <c r="H2704" s="147">
        <v>1666</v>
      </c>
      <c r="I2704" s="59" t="str">
        <f>IFERROR(VLOOKUP(D2704,ITEM!A:B,2,0)&amp;" X"&amp;F2704,"아이템값 없음")</f>
        <v>「창의」의 가르침 X2</v>
      </c>
      <c r="J2704" s="5" t="s">
        <v>835</v>
      </c>
      <c r="K2704" s="147" t="s">
        <v>745</v>
      </c>
    </row>
    <row r="2705" spans="1:11">
      <c r="A2705" s="147">
        <f>100000+B2705*ID규칙_보상_그룹_단위+C2705*ID규칙_요일_단위+COUNTIFS($B$4:B2705,B2705,$C$4:C2705,C2705)</f>
        <v>114372</v>
      </c>
      <c r="B2705" s="65">
        <v>143</v>
      </c>
      <c r="C2705" s="147">
        <v>7</v>
      </c>
      <c r="D2705" s="147">
        <v>114332</v>
      </c>
      <c r="E2705" s="147">
        <f>COUNTIF($B$4:B2705,B2705)</f>
        <v>9</v>
      </c>
      <c r="F2705" s="147">
        <v>2</v>
      </c>
      <c r="G2705" s="147">
        <v>568</v>
      </c>
      <c r="H2705" s="147">
        <v>1666</v>
      </c>
      <c r="I2705" s="59" t="str">
        <f>IFERROR(VLOOKUP(D2705,ITEM!A:B,2,0)&amp;" X"&amp;F2705,"아이템값 없음")</f>
        <v>「창의」의 인도 X2</v>
      </c>
      <c r="J2705" s="5" t="s">
        <v>835</v>
      </c>
      <c r="K2705" s="147" t="s">
        <v>745</v>
      </c>
    </row>
    <row r="2706" spans="1:11">
      <c r="A2706" s="147">
        <f>100000+B2706*ID규칙_보상_그룹_단위+C2706*ID규칙_요일_단위+COUNTIFS($B$4:B2706,B2706,$C$4:C2706,C2706)</f>
        <v>114401</v>
      </c>
      <c r="B2706" s="65">
        <v>144</v>
      </c>
      <c r="C2706" s="147">
        <v>0</v>
      </c>
      <c r="D2706" s="147">
        <v>103301</v>
      </c>
      <c r="E2706" s="147">
        <f>COUNTIF($B$4:B2706,B2706)</f>
        <v>1</v>
      </c>
      <c r="F2706" s="147">
        <v>100</v>
      </c>
      <c r="G2706" s="147">
        <v>569</v>
      </c>
      <c r="H2706" s="147">
        <v>10000</v>
      </c>
      <c r="I2706" s="59" t="str">
        <f>IFERROR(VLOOKUP(D2706,ITEM!A:B,2,0)&amp;" X"&amp;F2706,"아이템값 없음")</f>
        <v>모라 X100</v>
      </c>
      <c r="J2706" s="5" t="s">
        <v>836</v>
      </c>
      <c r="K2706" s="147" t="s">
        <v>745</v>
      </c>
    </row>
    <row r="2707" spans="1:11">
      <c r="A2707" s="147">
        <f>100000+B2707*ID규칙_보상_그룹_단위+C2707*ID규칙_요일_단위+COUNTIFS($B$4:B2707,B2707,$C$4:C2707,C2707)</f>
        <v>114402</v>
      </c>
      <c r="B2707" s="65">
        <v>144</v>
      </c>
      <c r="C2707" s="147">
        <v>0</v>
      </c>
      <c r="D2707" s="147">
        <v>102301</v>
      </c>
      <c r="E2707" s="147">
        <f>COUNTIF($B$4:B2707,B2707)</f>
        <v>2</v>
      </c>
      <c r="F2707" s="147">
        <v>2175</v>
      </c>
      <c r="G2707" s="147">
        <v>570</v>
      </c>
      <c r="H2707" s="147">
        <v>10000</v>
      </c>
      <c r="I2707" s="59" t="str">
        <f>IFERROR(VLOOKUP(D2707,ITEM!A:B,2,0)&amp;" X"&amp;F2707,"아이템값 없음")</f>
        <v>모험 경력 X2175</v>
      </c>
      <c r="J2707" s="5" t="s">
        <v>836</v>
      </c>
      <c r="K2707" s="147" t="s">
        <v>745</v>
      </c>
    </row>
    <row r="2708" spans="1:11">
      <c r="A2708" s="147">
        <f>100000+B2708*ID규칙_보상_그룹_단위+C2708*ID규칙_요일_단위+COUNTIFS($B$4:B2708,B2708,$C$4:C2708,C2708)</f>
        <v>114403</v>
      </c>
      <c r="B2708" s="65">
        <v>144</v>
      </c>
      <c r="C2708" s="147">
        <v>0</v>
      </c>
      <c r="D2708" s="147">
        <v>105301</v>
      </c>
      <c r="E2708" s="147">
        <f>COUNTIF($B$4:B2708,B2708)</f>
        <v>3</v>
      </c>
      <c r="F2708" s="147">
        <v>20</v>
      </c>
      <c r="G2708" s="147">
        <v>571</v>
      </c>
      <c r="H2708" s="147">
        <v>10000</v>
      </c>
      <c r="I2708" s="59" t="str">
        <f>IFERROR(VLOOKUP(D2708,ITEM!A:B,2,0)&amp;" X"&amp;F2708,"아이템값 없음")</f>
        <v>호감도 경험치 X20</v>
      </c>
      <c r="J2708" s="5" t="s">
        <v>836</v>
      </c>
      <c r="K2708" s="147" t="s">
        <v>745</v>
      </c>
    </row>
    <row r="2709" spans="1:11">
      <c r="A2709" s="147">
        <f>100000+B2709*ID규칙_보상_그룹_단위+C2709*ID규칙_요일_단위+COUNTIFS($B$4:B2709,B2709,$C$4:C2709,C2709)</f>
        <v>114421</v>
      </c>
      <c r="B2709" s="65">
        <v>144</v>
      </c>
      <c r="C2709" s="147">
        <v>2</v>
      </c>
      <c r="D2709" s="147">
        <v>114231</v>
      </c>
      <c r="E2709" s="147">
        <f>COUNTIF($B$4:B2709,B2709)</f>
        <v>4</v>
      </c>
      <c r="F2709" s="147">
        <v>3</v>
      </c>
      <c r="G2709" s="147">
        <v>572</v>
      </c>
      <c r="H2709" s="147">
        <v>1667</v>
      </c>
      <c r="I2709" s="59" t="str">
        <f>IFERROR(VLOOKUP(D2709,ITEM!A:B,2,0)&amp;" X"&amp;F2709,"아이템값 없음")</f>
        <v>「창의」의 가르침 X3</v>
      </c>
      <c r="J2709" s="5" t="s">
        <v>836</v>
      </c>
      <c r="K2709" s="147" t="s">
        <v>745</v>
      </c>
    </row>
    <row r="2710" spans="1:11">
      <c r="A2710" s="147">
        <f>100000+B2710*ID규칙_보상_그룹_단위+C2710*ID규칙_요일_단위+COUNTIFS($B$4:B2710,B2710,$C$4:C2710,C2710)</f>
        <v>114422</v>
      </c>
      <c r="B2710" s="65">
        <v>144</v>
      </c>
      <c r="C2710" s="147">
        <v>2</v>
      </c>
      <c r="D2710" s="147">
        <v>114332</v>
      </c>
      <c r="E2710" s="147">
        <f>COUNTIF($B$4:B2710,B2710)</f>
        <v>5</v>
      </c>
      <c r="F2710" s="147">
        <v>3</v>
      </c>
      <c r="G2710" s="147">
        <v>572</v>
      </c>
      <c r="H2710" s="147">
        <v>1667</v>
      </c>
      <c r="I2710" s="59" t="str">
        <f>IFERROR(VLOOKUP(D2710,ITEM!A:B,2,0)&amp;" X"&amp;F2710,"아이템값 없음")</f>
        <v>「창의」의 인도 X3</v>
      </c>
      <c r="J2710" s="5" t="s">
        <v>836</v>
      </c>
      <c r="K2710" s="147" t="s">
        <v>745</v>
      </c>
    </row>
    <row r="2711" spans="1:11">
      <c r="A2711" s="147">
        <f>100000+B2711*ID규칙_보상_그룹_단위+C2711*ID규칙_요일_단위+COUNTIFS($B$4:B2711,B2711,$C$4:C2711,C2711)</f>
        <v>114451</v>
      </c>
      <c r="B2711" s="65">
        <v>144</v>
      </c>
      <c r="C2711" s="147">
        <v>5</v>
      </c>
      <c r="D2711" s="147">
        <v>114231</v>
      </c>
      <c r="E2711" s="147">
        <f>COUNTIF($B$4:B2711,B2711)</f>
        <v>6</v>
      </c>
      <c r="F2711" s="147">
        <v>3</v>
      </c>
      <c r="G2711" s="147">
        <v>572</v>
      </c>
      <c r="H2711" s="147">
        <v>1667</v>
      </c>
      <c r="I2711" s="59" t="str">
        <f>IFERROR(VLOOKUP(D2711,ITEM!A:B,2,0)&amp;" X"&amp;F2711,"아이템값 없음")</f>
        <v>「창의」의 가르침 X3</v>
      </c>
      <c r="J2711" s="5" t="s">
        <v>836</v>
      </c>
      <c r="K2711" s="147" t="s">
        <v>745</v>
      </c>
    </row>
    <row r="2712" spans="1:11">
      <c r="A2712" s="147">
        <f>100000+B2712*ID규칙_보상_그룹_단위+C2712*ID규칙_요일_단위+COUNTIFS($B$4:B2712,B2712,$C$4:C2712,C2712)</f>
        <v>114452</v>
      </c>
      <c r="B2712" s="65">
        <v>144</v>
      </c>
      <c r="C2712" s="147">
        <v>5</v>
      </c>
      <c r="D2712" s="147">
        <v>114332</v>
      </c>
      <c r="E2712" s="147">
        <f>COUNTIF($B$4:B2712,B2712)</f>
        <v>7</v>
      </c>
      <c r="F2712" s="147">
        <v>3</v>
      </c>
      <c r="G2712" s="147">
        <v>572</v>
      </c>
      <c r="H2712" s="147">
        <v>1667</v>
      </c>
      <c r="I2712" s="59" t="str">
        <f>IFERROR(VLOOKUP(D2712,ITEM!A:B,2,0)&amp;" X"&amp;F2712,"아이템값 없음")</f>
        <v>「창의」의 인도 X3</v>
      </c>
      <c r="J2712" s="5" t="s">
        <v>836</v>
      </c>
      <c r="K2712" s="147" t="s">
        <v>745</v>
      </c>
    </row>
    <row r="2713" spans="1:11">
      <c r="A2713" s="147">
        <f>100000+B2713*ID규칙_보상_그룹_단위+C2713*ID규칙_요일_단위+COUNTIFS($B$4:B2713,B2713,$C$4:C2713,C2713)</f>
        <v>114471</v>
      </c>
      <c r="B2713" s="65">
        <v>144</v>
      </c>
      <c r="C2713" s="147">
        <v>7</v>
      </c>
      <c r="D2713" s="147">
        <v>114231</v>
      </c>
      <c r="E2713" s="147">
        <f>COUNTIF($B$4:B2713,B2713)</f>
        <v>8</v>
      </c>
      <c r="F2713" s="147">
        <v>3</v>
      </c>
      <c r="G2713" s="147">
        <v>572</v>
      </c>
      <c r="H2713" s="147">
        <v>1666</v>
      </c>
      <c r="I2713" s="59" t="str">
        <f>IFERROR(VLOOKUP(D2713,ITEM!A:B,2,0)&amp;" X"&amp;F2713,"아이템값 없음")</f>
        <v>「창의」의 가르침 X3</v>
      </c>
      <c r="J2713" s="5" t="s">
        <v>836</v>
      </c>
      <c r="K2713" s="147" t="s">
        <v>745</v>
      </c>
    </row>
    <row r="2714" spans="1:11">
      <c r="A2714" s="147">
        <f>100000+B2714*ID규칙_보상_그룹_단위+C2714*ID규칙_요일_단위+COUNTIFS($B$4:B2714,B2714,$C$4:C2714,C2714)</f>
        <v>114472</v>
      </c>
      <c r="B2714" s="65">
        <v>144</v>
      </c>
      <c r="C2714" s="147">
        <v>7</v>
      </c>
      <c r="D2714" s="147">
        <v>114332</v>
      </c>
      <c r="E2714" s="147">
        <f>COUNTIF($B$4:B2714,B2714)</f>
        <v>9</v>
      </c>
      <c r="F2714" s="147">
        <v>3</v>
      </c>
      <c r="G2714" s="147">
        <v>572</v>
      </c>
      <c r="H2714" s="147">
        <v>1666</v>
      </c>
      <c r="I2714" s="59" t="str">
        <f>IFERROR(VLOOKUP(D2714,ITEM!A:B,2,0)&amp;" X"&amp;F2714,"아이템값 없음")</f>
        <v>「창의」의 인도 X3</v>
      </c>
      <c r="J2714" s="5" t="s">
        <v>836</v>
      </c>
      <c r="K2714" s="147" t="s">
        <v>745</v>
      </c>
    </row>
    <row r="2715" spans="1:11">
      <c r="A2715" s="147">
        <f>100000+B2715*ID규칙_보상_그룹_단위+C2715*ID규칙_요일_단위+COUNTIFS($B$4:B2715,B2715,$C$4:C2715,C2715)</f>
        <v>114501</v>
      </c>
      <c r="B2715" s="65">
        <v>145</v>
      </c>
      <c r="C2715" s="147">
        <v>0</v>
      </c>
      <c r="D2715" s="147">
        <v>103301</v>
      </c>
      <c r="E2715" s="147">
        <f>COUNTIF($B$4:B2715,B2715)</f>
        <v>1</v>
      </c>
      <c r="F2715" s="147">
        <v>100</v>
      </c>
      <c r="G2715" s="147">
        <v>573</v>
      </c>
      <c r="H2715" s="147">
        <v>10000</v>
      </c>
      <c r="I2715" s="59" t="str">
        <f>IFERROR(VLOOKUP(D2715,ITEM!A:B,2,0)&amp;" X"&amp;F2715,"아이템값 없음")</f>
        <v>모라 X100</v>
      </c>
      <c r="J2715" s="5" t="s">
        <v>837</v>
      </c>
      <c r="K2715" s="147" t="s">
        <v>745</v>
      </c>
    </row>
    <row r="2716" spans="1:11">
      <c r="A2716" s="147">
        <f>100000+B2716*ID규칙_보상_그룹_단위+C2716*ID규칙_요일_단위+COUNTIFS($B$4:B2716,B2716,$C$4:C2716,C2716)</f>
        <v>114502</v>
      </c>
      <c r="B2716" s="65">
        <v>145</v>
      </c>
      <c r="C2716" s="147">
        <v>0</v>
      </c>
      <c r="D2716" s="147">
        <v>102301</v>
      </c>
      <c r="E2716" s="147">
        <f>COUNTIF($B$4:B2716,B2716)</f>
        <v>2</v>
      </c>
      <c r="F2716" s="147">
        <v>2375</v>
      </c>
      <c r="G2716" s="147">
        <v>574</v>
      </c>
      <c r="H2716" s="147">
        <v>10000</v>
      </c>
      <c r="I2716" s="59" t="str">
        <f>IFERROR(VLOOKUP(D2716,ITEM!A:B,2,0)&amp;" X"&amp;F2716,"아이템값 없음")</f>
        <v>모험 경력 X2375</v>
      </c>
      <c r="J2716" s="5" t="s">
        <v>837</v>
      </c>
      <c r="K2716" s="147" t="s">
        <v>745</v>
      </c>
    </row>
    <row r="2717" spans="1:11">
      <c r="A2717" s="147">
        <f>100000+B2717*ID규칙_보상_그룹_단위+C2717*ID규칙_요일_단위+COUNTIFS($B$4:B2717,B2717,$C$4:C2717,C2717)</f>
        <v>114503</v>
      </c>
      <c r="B2717" s="65">
        <v>145</v>
      </c>
      <c r="C2717" s="147">
        <v>0</v>
      </c>
      <c r="D2717" s="147">
        <v>105301</v>
      </c>
      <c r="E2717" s="147">
        <f>COUNTIF($B$4:B2717,B2717)</f>
        <v>3</v>
      </c>
      <c r="F2717" s="147">
        <v>20</v>
      </c>
      <c r="G2717" s="147">
        <v>575</v>
      </c>
      <c r="H2717" s="147">
        <v>10000</v>
      </c>
      <c r="I2717" s="59" t="str">
        <f>IFERROR(VLOOKUP(D2717,ITEM!A:B,2,0)&amp;" X"&amp;F2717,"아이템값 없음")</f>
        <v>호감도 경험치 X20</v>
      </c>
      <c r="J2717" s="5" t="s">
        <v>837</v>
      </c>
      <c r="K2717" s="147" t="s">
        <v>745</v>
      </c>
    </row>
    <row r="2718" spans="1:11">
      <c r="A2718" s="147">
        <f>100000+B2718*ID규칙_보상_그룹_단위+C2718*ID규칙_요일_단위+COUNTIFS($B$4:B2718,B2718,$C$4:C2718,C2718)</f>
        <v>114521</v>
      </c>
      <c r="B2718" s="65">
        <v>145</v>
      </c>
      <c r="C2718" s="147">
        <v>2</v>
      </c>
      <c r="D2718" s="147">
        <v>114231</v>
      </c>
      <c r="E2718" s="147">
        <f>COUNTIF($B$4:B2718,B2718)</f>
        <v>4</v>
      </c>
      <c r="F2718" s="147">
        <v>4</v>
      </c>
      <c r="G2718" s="147">
        <v>576</v>
      </c>
      <c r="H2718" s="147">
        <v>1112</v>
      </c>
      <c r="I2718" s="59" t="str">
        <f>IFERROR(VLOOKUP(D2718,ITEM!A:B,2,0)&amp;" X"&amp;F2718,"아이템값 없음")</f>
        <v>「창의」의 가르침 X4</v>
      </c>
      <c r="J2718" s="5" t="s">
        <v>837</v>
      </c>
      <c r="K2718" s="147" t="s">
        <v>745</v>
      </c>
    </row>
    <row r="2719" spans="1:11">
      <c r="A2719" s="147">
        <f>100000+B2719*ID규칙_보상_그룹_단위+C2719*ID규칙_요일_단위+COUNTIFS($B$4:B2719,B2719,$C$4:C2719,C2719)</f>
        <v>114522</v>
      </c>
      <c r="B2719" s="65">
        <v>145</v>
      </c>
      <c r="C2719" s="147">
        <v>2</v>
      </c>
      <c r="D2719" s="147">
        <v>114332</v>
      </c>
      <c r="E2719" s="147">
        <f>COUNTIF($B$4:B2719,B2719)</f>
        <v>5</v>
      </c>
      <c r="F2719" s="147">
        <v>4</v>
      </c>
      <c r="G2719" s="147">
        <v>576</v>
      </c>
      <c r="H2719" s="147">
        <v>1111</v>
      </c>
      <c r="I2719" s="59" t="str">
        <f>IFERROR(VLOOKUP(D2719,ITEM!A:B,2,0)&amp;" X"&amp;F2719,"아이템값 없음")</f>
        <v>「창의」의 인도 X4</v>
      </c>
      <c r="J2719" s="5" t="s">
        <v>837</v>
      </c>
      <c r="K2719" s="147" t="s">
        <v>745</v>
      </c>
    </row>
    <row r="2720" spans="1:11">
      <c r="A2720" s="147">
        <f>100000+B2720*ID규칙_보상_그룹_단위+C2720*ID규칙_요일_단위+COUNTIFS($B$4:B2720,B2720,$C$4:C2720,C2720)</f>
        <v>114523</v>
      </c>
      <c r="B2720" s="65">
        <v>145</v>
      </c>
      <c r="C2720" s="147">
        <v>2</v>
      </c>
      <c r="D2720" s="147">
        <v>114433</v>
      </c>
      <c r="E2720" s="147">
        <f>COUNTIF($B$4:B2720,B2720)</f>
        <v>6</v>
      </c>
      <c r="F2720" s="147">
        <v>4</v>
      </c>
      <c r="G2720" s="147">
        <v>576</v>
      </c>
      <c r="H2720" s="147">
        <v>1111</v>
      </c>
      <c r="I2720" s="59" t="str">
        <f>IFERROR(VLOOKUP(D2720,ITEM!A:B,2,0)&amp;" X"&amp;F2720,"아이템값 없음")</f>
        <v>「창의」의 철학 X4</v>
      </c>
      <c r="J2720" s="5" t="s">
        <v>837</v>
      </c>
      <c r="K2720" s="147" t="s">
        <v>745</v>
      </c>
    </row>
    <row r="2721" spans="1:11">
      <c r="A2721" s="147">
        <f>100000+B2721*ID규칙_보상_그룹_단위+C2721*ID규칙_요일_단위+COUNTIFS($B$4:B2721,B2721,$C$4:C2721,C2721)</f>
        <v>114551</v>
      </c>
      <c r="B2721" s="65">
        <v>145</v>
      </c>
      <c r="C2721" s="147">
        <v>5</v>
      </c>
      <c r="D2721" s="147">
        <v>114231</v>
      </c>
      <c r="E2721" s="147">
        <f>COUNTIF($B$4:B2721,B2721)</f>
        <v>7</v>
      </c>
      <c r="F2721" s="147">
        <v>4</v>
      </c>
      <c r="G2721" s="147">
        <v>576</v>
      </c>
      <c r="H2721" s="147">
        <v>1111</v>
      </c>
      <c r="I2721" s="59" t="str">
        <f>IFERROR(VLOOKUP(D2721,ITEM!A:B,2,0)&amp;" X"&amp;F2721,"아이템값 없음")</f>
        <v>「창의」의 가르침 X4</v>
      </c>
      <c r="J2721" s="5" t="s">
        <v>837</v>
      </c>
      <c r="K2721" s="147" t="s">
        <v>745</v>
      </c>
    </row>
    <row r="2722" spans="1:11">
      <c r="A2722" s="147">
        <f>100000+B2722*ID규칙_보상_그룹_단위+C2722*ID규칙_요일_단위+COUNTIFS($B$4:B2722,B2722,$C$4:C2722,C2722)</f>
        <v>114552</v>
      </c>
      <c r="B2722" s="65">
        <v>145</v>
      </c>
      <c r="C2722" s="147">
        <v>5</v>
      </c>
      <c r="D2722" s="147">
        <v>114332</v>
      </c>
      <c r="E2722" s="147">
        <f>COUNTIF($B$4:B2722,B2722)</f>
        <v>8</v>
      </c>
      <c r="F2722" s="147">
        <v>4</v>
      </c>
      <c r="G2722" s="147">
        <v>576</v>
      </c>
      <c r="H2722" s="147">
        <v>1111</v>
      </c>
      <c r="I2722" s="59" t="str">
        <f>IFERROR(VLOOKUP(D2722,ITEM!A:B,2,0)&amp;" X"&amp;F2722,"아이템값 없음")</f>
        <v>「창의」의 인도 X4</v>
      </c>
      <c r="J2722" s="5" t="s">
        <v>837</v>
      </c>
      <c r="K2722" s="147" t="s">
        <v>745</v>
      </c>
    </row>
    <row r="2723" spans="1:11">
      <c r="A2723" s="147">
        <f>100000+B2723*ID규칙_보상_그룹_단위+C2723*ID규칙_요일_단위+COUNTIFS($B$4:B2723,B2723,$C$4:C2723,C2723)</f>
        <v>114553</v>
      </c>
      <c r="B2723" s="65">
        <v>145</v>
      </c>
      <c r="C2723" s="147">
        <v>5</v>
      </c>
      <c r="D2723" s="147">
        <v>114433</v>
      </c>
      <c r="E2723" s="147">
        <f>COUNTIF($B$4:B2723,B2723)</f>
        <v>9</v>
      </c>
      <c r="F2723" s="147">
        <v>4</v>
      </c>
      <c r="G2723" s="147">
        <v>576</v>
      </c>
      <c r="H2723" s="147">
        <v>1111</v>
      </c>
      <c r="I2723" s="59" t="str">
        <f>IFERROR(VLOOKUP(D2723,ITEM!A:B,2,0)&amp;" X"&amp;F2723,"아이템값 없음")</f>
        <v>「창의」의 철학 X4</v>
      </c>
      <c r="J2723" s="5" t="s">
        <v>837</v>
      </c>
      <c r="K2723" s="147" t="s">
        <v>745</v>
      </c>
    </row>
    <row r="2724" spans="1:11">
      <c r="A2724" s="147">
        <f>100000+B2724*ID규칙_보상_그룹_단위+C2724*ID규칙_요일_단위+COUNTIFS($B$4:B2724,B2724,$C$4:C2724,C2724)</f>
        <v>114571</v>
      </c>
      <c r="B2724" s="65">
        <v>145</v>
      </c>
      <c r="C2724" s="147">
        <v>7</v>
      </c>
      <c r="D2724" s="147">
        <v>114231</v>
      </c>
      <c r="E2724" s="147">
        <f>COUNTIF($B$4:B2724,B2724)</f>
        <v>10</v>
      </c>
      <c r="F2724" s="147">
        <v>4</v>
      </c>
      <c r="G2724" s="147">
        <v>576</v>
      </c>
      <c r="H2724" s="147">
        <v>1111</v>
      </c>
      <c r="I2724" s="59" t="str">
        <f>IFERROR(VLOOKUP(D2724,ITEM!A:B,2,0)&amp;" X"&amp;F2724,"아이템값 없음")</f>
        <v>「창의」의 가르침 X4</v>
      </c>
      <c r="J2724" s="5" t="s">
        <v>837</v>
      </c>
      <c r="K2724" s="147" t="s">
        <v>745</v>
      </c>
    </row>
    <row r="2725" spans="1:11">
      <c r="A2725" s="147">
        <f>100000+B2725*ID규칙_보상_그룹_단위+C2725*ID규칙_요일_단위+COUNTIFS($B$4:B2725,B2725,$C$4:C2725,C2725)</f>
        <v>114572</v>
      </c>
      <c r="B2725" s="65">
        <v>145</v>
      </c>
      <c r="C2725" s="147">
        <v>7</v>
      </c>
      <c r="D2725" s="147">
        <v>114332</v>
      </c>
      <c r="E2725" s="147">
        <f>COUNTIF($B$4:B2725,B2725)</f>
        <v>11</v>
      </c>
      <c r="F2725" s="147">
        <v>4</v>
      </c>
      <c r="G2725" s="147">
        <v>576</v>
      </c>
      <c r="H2725" s="147">
        <v>1111</v>
      </c>
      <c r="I2725" s="59" t="str">
        <f>IFERROR(VLOOKUP(D2725,ITEM!A:B,2,0)&amp;" X"&amp;F2725,"아이템값 없음")</f>
        <v>「창의」의 인도 X4</v>
      </c>
      <c r="J2725" s="5" t="s">
        <v>837</v>
      </c>
      <c r="K2725" s="147" t="s">
        <v>745</v>
      </c>
    </row>
    <row r="2726" spans="1:11">
      <c r="A2726" s="147">
        <f>100000+B2726*ID규칙_보상_그룹_단위+C2726*ID규칙_요일_단위+COUNTIFS($B$4:B2726,B2726,$C$4:C2726,C2726)</f>
        <v>114573</v>
      </c>
      <c r="B2726" s="65">
        <v>145</v>
      </c>
      <c r="C2726" s="147">
        <v>7</v>
      </c>
      <c r="D2726" s="147">
        <v>114433</v>
      </c>
      <c r="E2726" s="147">
        <f>COUNTIF($B$4:B2726,B2726)</f>
        <v>12</v>
      </c>
      <c r="F2726" s="147">
        <v>4</v>
      </c>
      <c r="G2726" s="147">
        <v>576</v>
      </c>
      <c r="H2726" s="147">
        <v>1111</v>
      </c>
      <c r="I2726" s="59" t="str">
        <f>IFERROR(VLOOKUP(D2726,ITEM!A:B,2,0)&amp;" X"&amp;F2726,"아이템값 없음")</f>
        <v>「창의」의 철학 X4</v>
      </c>
      <c r="J2726" s="5" t="s">
        <v>837</v>
      </c>
      <c r="K2726" s="147" t="s">
        <v>745</v>
      </c>
    </row>
    <row r="2727" spans="1:11">
      <c r="A2727" s="147">
        <f>100000+B2727*ID규칙_보상_그룹_단위+C2727*ID규칙_요일_단위+COUNTIFS($B$4:B2727,B2727,$C$4:C2727,C2727)</f>
        <v>114601</v>
      </c>
      <c r="B2727" s="65">
        <v>146</v>
      </c>
      <c r="C2727" s="147">
        <v>0</v>
      </c>
      <c r="D2727" s="147">
        <v>103301</v>
      </c>
      <c r="E2727" s="147">
        <f>COUNTIF($B$4:B2727,B2727)</f>
        <v>1</v>
      </c>
      <c r="F2727" s="147">
        <v>100</v>
      </c>
      <c r="G2727" s="147">
        <v>577</v>
      </c>
      <c r="H2727" s="147">
        <v>10000</v>
      </c>
      <c r="I2727" s="59" t="str">
        <f>IFERROR(VLOOKUP(D2727,ITEM!A:B,2,0)&amp;" X"&amp;F2727,"아이템값 없음")</f>
        <v>모라 X100</v>
      </c>
      <c r="J2727" s="5" t="s">
        <v>838</v>
      </c>
      <c r="K2727" s="147" t="s">
        <v>745</v>
      </c>
    </row>
    <row r="2728" spans="1:11">
      <c r="A2728" s="147">
        <f>100000+B2728*ID규칙_보상_그룹_단위+C2728*ID규칙_요일_단위+COUNTIFS($B$4:B2728,B2728,$C$4:C2728,C2728)</f>
        <v>114602</v>
      </c>
      <c r="B2728" s="65">
        <v>146</v>
      </c>
      <c r="C2728" s="147">
        <v>0</v>
      </c>
      <c r="D2728" s="147">
        <v>102301</v>
      </c>
      <c r="E2728" s="147">
        <f>COUNTIF($B$4:B2728,B2728)</f>
        <v>2</v>
      </c>
      <c r="F2728" s="147">
        <v>1575</v>
      </c>
      <c r="G2728" s="147">
        <v>578</v>
      </c>
      <c r="H2728" s="147">
        <v>10000</v>
      </c>
      <c r="I2728" s="59" t="str">
        <f>IFERROR(VLOOKUP(D2728,ITEM!A:B,2,0)&amp;" X"&amp;F2728,"아이템값 없음")</f>
        <v>모험 경력 X1575</v>
      </c>
      <c r="J2728" s="5" t="s">
        <v>838</v>
      </c>
      <c r="K2728" s="147" t="s">
        <v>745</v>
      </c>
    </row>
    <row r="2729" spans="1:11">
      <c r="A2729" s="147">
        <f>100000+B2729*ID규칙_보상_그룹_단위+C2729*ID규칙_요일_단위+COUNTIFS($B$4:B2729,B2729,$C$4:C2729,C2729)</f>
        <v>114603</v>
      </c>
      <c r="B2729" s="65">
        <v>146</v>
      </c>
      <c r="C2729" s="147">
        <v>0</v>
      </c>
      <c r="D2729" s="147">
        <v>105301</v>
      </c>
      <c r="E2729" s="147">
        <f>COUNTIF($B$4:B2729,B2729)</f>
        <v>3</v>
      </c>
      <c r="F2729" s="147">
        <v>15</v>
      </c>
      <c r="G2729" s="147">
        <v>579</v>
      </c>
      <c r="H2729" s="147">
        <v>10000</v>
      </c>
      <c r="I2729" s="59" t="str">
        <f>IFERROR(VLOOKUP(D2729,ITEM!A:B,2,0)&amp;" X"&amp;F2729,"아이템값 없음")</f>
        <v>호감도 경험치 X15</v>
      </c>
      <c r="J2729" s="5" t="s">
        <v>838</v>
      </c>
      <c r="K2729" s="147" t="s">
        <v>745</v>
      </c>
    </row>
    <row r="2730" spans="1:11">
      <c r="A2730" s="147">
        <f>100000+B2730*ID규칙_보상_그룹_단위+C2730*ID규칙_요일_단위+COUNTIFS($B$4:B2730,B2730,$C$4:C2730,C2730)</f>
        <v>114631</v>
      </c>
      <c r="B2730" s="65">
        <v>146</v>
      </c>
      <c r="C2730" s="147">
        <v>3</v>
      </c>
      <c r="D2730" s="147">
        <v>114234</v>
      </c>
      <c r="E2730" s="147">
        <f>COUNTIF($B$4:B2730,B2730)</f>
        <v>4</v>
      </c>
      <c r="F2730" s="147">
        <v>1</v>
      </c>
      <c r="G2730" s="147">
        <v>580</v>
      </c>
      <c r="H2730" s="147">
        <v>3334</v>
      </c>
      <c r="I2730" s="59" t="str">
        <f>IFERROR(VLOOKUP(D2730,ITEM!A:B,2,0)&amp;" X"&amp;F2730,"아이템값 없음")</f>
        <v>「실천」의 가르침 X1</v>
      </c>
      <c r="J2730" s="5" t="s">
        <v>838</v>
      </c>
      <c r="K2730" s="147" t="s">
        <v>745</v>
      </c>
    </row>
    <row r="2731" spans="1:11">
      <c r="A2731" s="147">
        <f>100000+B2731*ID규칙_보상_그룹_단위+C2731*ID규칙_요일_단위+COUNTIFS($B$4:B2731,B2731,$C$4:C2731,C2731)</f>
        <v>114661</v>
      </c>
      <c r="B2731" s="65">
        <v>146</v>
      </c>
      <c r="C2731" s="147">
        <v>6</v>
      </c>
      <c r="D2731" s="147">
        <v>114234</v>
      </c>
      <c r="E2731" s="147">
        <f>COUNTIF($B$4:B2731,B2731)</f>
        <v>5</v>
      </c>
      <c r="F2731" s="147">
        <v>1</v>
      </c>
      <c r="G2731" s="147">
        <v>580</v>
      </c>
      <c r="H2731" s="147">
        <v>3333</v>
      </c>
      <c r="I2731" s="59" t="str">
        <f>IFERROR(VLOOKUP(D2731,ITEM!A:B,2,0)&amp;" X"&amp;F2731,"아이템값 없음")</f>
        <v>「실천」의 가르침 X1</v>
      </c>
      <c r="J2731" s="5" t="s">
        <v>838</v>
      </c>
      <c r="K2731" s="147" t="s">
        <v>745</v>
      </c>
    </row>
    <row r="2732" spans="1:11">
      <c r="A2732" s="147">
        <f>100000+B2732*ID규칙_보상_그룹_단위+C2732*ID규칙_요일_단위+COUNTIFS($B$4:B2732,B2732,$C$4:C2732,C2732)</f>
        <v>114671</v>
      </c>
      <c r="B2732" s="65">
        <v>146</v>
      </c>
      <c r="C2732" s="147">
        <v>7</v>
      </c>
      <c r="D2732" s="147">
        <v>114234</v>
      </c>
      <c r="E2732" s="147">
        <f>COUNTIF($B$4:B2732,B2732)</f>
        <v>6</v>
      </c>
      <c r="F2732" s="147">
        <v>1</v>
      </c>
      <c r="G2732" s="147">
        <v>580</v>
      </c>
      <c r="H2732" s="147">
        <v>3333</v>
      </c>
      <c r="I2732" s="59" t="str">
        <f>IFERROR(VLOOKUP(D2732,ITEM!A:B,2,0)&amp;" X"&amp;F2732,"아이템값 없음")</f>
        <v>「실천」의 가르침 X1</v>
      </c>
      <c r="J2732" s="5" t="s">
        <v>838</v>
      </c>
      <c r="K2732" s="147" t="s">
        <v>745</v>
      </c>
    </row>
    <row r="2733" spans="1:11">
      <c r="A2733" s="147">
        <f>100000+B2733*ID규칙_보상_그룹_단위+C2733*ID규칙_요일_단위+COUNTIFS($B$4:B2733,B2733,$C$4:C2733,C2733)</f>
        <v>114701</v>
      </c>
      <c r="B2733" s="65">
        <v>147</v>
      </c>
      <c r="C2733" s="147">
        <v>0</v>
      </c>
      <c r="D2733" s="147">
        <v>103301</v>
      </c>
      <c r="E2733" s="147">
        <f>COUNTIF($B$4:B2733,B2733)</f>
        <v>1</v>
      </c>
      <c r="F2733" s="147">
        <v>100</v>
      </c>
      <c r="G2733" s="147">
        <v>581</v>
      </c>
      <c r="H2733" s="147">
        <v>10000</v>
      </c>
      <c r="I2733" s="59" t="str">
        <f>IFERROR(VLOOKUP(D2733,ITEM!A:B,2,0)&amp;" X"&amp;F2733,"아이템값 없음")</f>
        <v>모라 X100</v>
      </c>
      <c r="J2733" s="5" t="s">
        <v>839</v>
      </c>
      <c r="K2733" s="147" t="s">
        <v>745</v>
      </c>
    </row>
    <row r="2734" spans="1:11">
      <c r="A2734" s="147">
        <f>100000+B2734*ID규칙_보상_그룹_단위+C2734*ID규칙_요일_단위+COUNTIFS($B$4:B2734,B2734,$C$4:C2734,C2734)</f>
        <v>114702</v>
      </c>
      <c r="B2734" s="65">
        <v>147</v>
      </c>
      <c r="C2734" s="147">
        <v>0</v>
      </c>
      <c r="D2734" s="147">
        <v>102301</v>
      </c>
      <c r="E2734" s="147">
        <f>COUNTIF($B$4:B2734,B2734)</f>
        <v>2</v>
      </c>
      <c r="F2734" s="147">
        <v>1875</v>
      </c>
      <c r="G2734" s="147">
        <v>582</v>
      </c>
      <c r="H2734" s="147">
        <v>10000</v>
      </c>
      <c r="I2734" s="59" t="str">
        <f>IFERROR(VLOOKUP(D2734,ITEM!A:B,2,0)&amp;" X"&amp;F2734,"아이템값 없음")</f>
        <v>모험 경력 X1875</v>
      </c>
      <c r="J2734" s="5" t="s">
        <v>839</v>
      </c>
      <c r="K2734" s="147" t="s">
        <v>745</v>
      </c>
    </row>
    <row r="2735" spans="1:11">
      <c r="A2735" s="147">
        <f>100000+B2735*ID규칙_보상_그룹_단위+C2735*ID규칙_요일_단위+COUNTIFS($B$4:B2735,B2735,$C$4:C2735,C2735)</f>
        <v>114703</v>
      </c>
      <c r="B2735" s="65">
        <v>147</v>
      </c>
      <c r="C2735" s="147">
        <v>0</v>
      </c>
      <c r="D2735" s="147">
        <v>105301</v>
      </c>
      <c r="E2735" s="147">
        <f>COUNTIF($B$4:B2735,B2735)</f>
        <v>3</v>
      </c>
      <c r="F2735" s="147">
        <v>15</v>
      </c>
      <c r="G2735" s="147">
        <v>583</v>
      </c>
      <c r="H2735" s="147">
        <v>10000</v>
      </c>
      <c r="I2735" s="59" t="str">
        <f>IFERROR(VLOOKUP(D2735,ITEM!A:B,2,0)&amp;" X"&amp;F2735,"아이템값 없음")</f>
        <v>호감도 경험치 X15</v>
      </c>
      <c r="J2735" s="5" t="s">
        <v>839</v>
      </c>
      <c r="K2735" s="147" t="s">
        <v>745</v>
      </c>
    </row>
    <row r="2736" spans="1:11">
      <c r="A2736" s="147">
        <f>100000+B2736*ID규칙_보상_그룹_단위+C2736*ID규칙_요일_단위+COUNTIFS($B$4:B2736,B2736,$C$4:C2736,C2736)</f>
        <v>114731</v>
      </c>
      <c r="B2736" s="65">
        <v>147</v>
      </c>
      <c r="C2736" s="147">
        <v>3</v>
      </c>
      <c r="D2736" s="147">
        <v>114234</v>
      </c>
      <c r="E2736" s="147">
        <f>COUNTIF($B$4:B2736,B2736)</f>
        <v>4</v>
      </c>
      <c r="F2736" s="147">
        <v>2</v>
      </c>
      <c r="G2736" s="147">
        <v>584</v>
      </c>
      <c r="H2736" s="147">
        <v>1667</v>
      </c>
      <c r="I2736" s="59" t="str">
        <f>IFERROR(VLOOKUP(D2736,ITEM!A:B,2,0)&amp;" X"&amp;F2736,"아이템값 없음")</f>
        <v>「실천」의 가르침 X2</v>
      </c>
      <c r="J2736" s="5" t="s">
        <v>839</v>
      </c>
      <c r="K2736" s="147" t="s">
        <v>745</v>
      </c>
    </row>
    <row r="2737" spans="1:11">
      <c r="A2737" s="147">
        <f>100000+B2737*ID규칙_보상_그룹_단위+C2737*ID규칙_요일_단위+COUNTIFS($B$4:B2737,B2737,$C$4:C2737,C2737)</f>
        <v>114732</v>
      </c>
      <c r="B2737" s="65">
        <v>147</v>
      </c>
      <c r="C2737" s="147">
        <v>3</v>
      </c>
      <c r="D2737" s="147">
        <v>114335</v>
      </c>
      <c r="E2737" s="147">
        <f>COUNTIF($B$4:B2737,B2737)</f>
        <v>5</v>
      </c>
      <c r="F2737" s="147">
        <v>2</v>
      </c>
      <c r="G2737" s="147">
        <v>584</v>
      </c>
      <c r="H2737" s="147">
        <v>1667</v>
      </c>
      <c r="I2737" s="59" t="str">
        <f>IFERROR(VLOOKUP(D2737,ITEM!A:B,2,0)&amp;" X"&amp;F2737,"아이템값 없음")</f>
        <v>「실천」의 인도 X2</v>
      </c>
      <c r="J2737" s="5" t="s">
        <v>839</v>
      </c>
      <c r="K2737" s="147" t="s">
        <v>745</v>
      </c>
    </row>
    <row r="2738" spans="1:11">
      <c r="A2738" s="147">
        <f>100000+B2738*ID규칙_보상_그룹_단위+C2738*ID규칙_요일_단위+COUNTIFS($B$4:B2738,B2738,$C$4:C2738,C2738)</f>
        <v>114761</v>
      </c>
      <c r="B2738" s="65">
        <v>147</v>
      </c>
      <c r="C2738" s="147">
        <v>6</v>
      </c>
      <c r="D2738" s="147">
        <v>114234</v>
      </c>
      <c r="E2738" s="147">
        <f>COUNTIF($B$4:B2738,B2738)</f>
        <v>6</v>
      </c>
      <c r="F2738" s="147">
        <v>2</v>
      </c>
      <c r="G2738" s="147">
        <v>584</v>
      </c>
      <c r="H2738" s="147">
        <v>1667</v>
      </c>
      <c r="I2738" s="59" t="str">
        <f>IFERROR(VLOOKUP(D2738,ITEM!A:B,2,0)&amp;" X"&amp;F2738,"아이템값 없음")</f>
        <v>「실천」의 가르침 X2</v>
      </c>
      <c r="J2738" s="5" t="s">
        <v>839</v>
      </c>
      <c r="K2738" s="147" t="s">
        <v>745</v>
      </c>
    </row>
    <row r="2739" spans="1:11">
      <c r="A2739" s="147">
        <f>100000+B2739*ID규칙_보상_그룹_단위+C2739*ID규칙_요일_단위+COUNTIFS($B$4:B2739,B2739,$C$4:C2739,C2739)</f>
        <v>114762</v>
      </c>
      <c r="B2739" s="65">
        <v>147</v>
      </c>
      <c r="C2739" s="147">
        <v>6</v>
      </c>
      <c r="D2739" s="147">
        <v>114335</v>
      </c>
      <c r="E2739" s="147">
        <f>COUNTIF($B$4:B2739,B2739)</f>
        <v>7</v>
      </c>
      <c r="F2739" s="147">
        <v>2</v>
      </c>
      <c r="G2739" s="147">
        <v>584</v>
      </c>
      <c r="H2739" s="147">
        <v>1667</v>
      </c>
      <c r="I2739" s="59" t="str">
        <f>IFERROR(VLOOKUP(D2739,ITEM!A:B,2,0)&amp;" X"&amp;F2739,"아이템값 없음")</f>
        <v>「실천」의 인도 X2</v>
      </c>
      <c r="J2739" s="5" t="s">
        <v>839</v>
      </c>
      <c r="K2739" s="147" t="s">
        <v>745</v>
      </c>
    </row>
    <row r="2740" spans="1:11">
      <c r="A2740" s="147">
        <f>100000+B2740*ID규칙_보상_그룹_단위+C2740*ID규칙_요일_단위+COUNTIFS($B$4:B2740,B2740,$C$4:C2740,C2740)</f>
        <v>114771</v>
      </c>
      <c r="B2740" s="65">
        <v>147</v>
      </c>
      <c r="C2740" s="147">
        <v>7</v>
      </c>
      <c r="D2740" s="147">
        <v>114234</v>
      </c>
      <c r="E2740" s="147">
        <f>COUNTIF($B$4:B2740,B2740)</f>
        <v>8</v>
      </c>
      <c r="F2740" s="147">
        <v>2</v>
      </c>
      <c r="G2740" s="147">
        <v>584</v>
      </c>
      <c r="H2740" s="147">
        <v>1666</v>
      </c>
      <c r="I2740" s="59" t="str">
        <f>IFERROR(VLOOKUP(D2740,ITEM!A:B,2,0)&amp;" X"&amp;F2740,"아이템값 없음")</f>
        <v>「실천」의 가르침 X2</v>
      </c>
      <c r="J2740" s="5" t="s">
        <v>839</v>
      </c>
      <c r="K2740" s="147" t="s">
        <v>745</v>
      </c>
    </row>
    <row r="2741" spans="1:11">
      <c r="A2741" s="147">
        <f>100000+B2741*ID규칙_보상_그룹_단위+C2741*ID규칙_요일_단위+COUNTIFS($B$4:B2741,B2741,$C$4:C2741,C2741)</f>
        <v>114772</v>
      </c>
      <c r="B2741" s="65">
        <v>147</v>
      </c>
      <c r="C2741" s="147">
        <v>7</v>
      </c>
      <c r="D2741" s="147">
        <v>114335</v>
      </c>
      <c r="E2741" s="147">
        <f>COUNTIF($B$4:B2741,B2741)</f>
        <v>9</v>
      </c>
      <c r="F2741" s="147">
        <v>2</v>
      </c>
      <c r="G2741" s="147">
        <v>584</v>
      </c>
      <c r="H2741" s="147">
        <v>1666</v>
      </c>
      <c r="I2741" s="59" t="str">
        <f>IFERROR(VLOOKUP(D2741,ITEM!A:B,2,0)&amp;" X"&amp;F2741,"아이템값 없음")</f>
        <v>「실천」의 인도 X2</v>
      </c>
      <c r="J2741" s="5" t="s">
        <v>839</v>
      </c>
      <c r="K2741" s="147" t="s">
        <v>745</v>
      </c>
    </row>
    <row r="2742" spans="1:11">
      <c r="A2742" s="147">
        <f>100000+B2742*ID규칙_보상_그룹_단위+C2742*ID규칙_요일_단위+COUNTIFS($B$4:B2742,B2742,$C$4:C2742,C2742)</f>
        <v>114801</v>
      </c>
      <c r="B2742" s="65">
        <v>148</v>
      </c>
      <c r="C2742" s="147">
        <v>0</v>
      </c>
      <c r="D2742" s="147">
        <v>103301</v>
      </c>
      <c r="E2742" s="147">
        <f>COUNTIF($B$4:B2742,B2742)</f>
        <v>1</v>
      </c>
      <c r="F2742" s="147">
        <v>100</v>
      </c>
      <c r="G2742" s="147">
        <v>585</v>
      </c>
      <c r="H2742" s="147">
        <v>10000</v>
      </c>
      <c r="I2742" s="59" t="str">
        <f>IFERROR(VLOOKUP(D2742,ITEM!A:B,2,0)&amp;" X"&amp;F2742,"아이템값 없음")</f>
        <v>모라 X100</v>
      </c>
      <c r="J2742" s="5" t="s">
        <v>840</v>
      </c>
      <c r="K2742" s="147" t="s">
        <v>745</v>
      </c>
    </row>
    <row r="2743" spans="1:11">
      <c r="A2743" s="147">
        <f>100000+B2743*ID규칙_보상_그룹_단위+C2743*ID규칙_요일_단위+COUNTIFS($B$4:B2743,B2743,$C$4:C2743,C2743)</f>
        <v>114802</v>
      </c>
      <c r="B2743" s="65">
        <v>148</v>
      </c>
      <c r="C2743" s="147">
        <v>0</v>
      </c>
      <c r="D2743" s="147">
        <v>102301</v>
      </c>
      <c r="E2743" s="147">
        <f>COUNTIF($B$4:B2743,B2743)</f>
        <v>2</v>
      </c>
      <c r="F2743" s="147">
        <v>2175</v>
      </c>
      <c r="G2743" s="147">
        <v>586</v>
      </c>
      <c r="H2743" s="147">
        <v>10000</v>
      </c>
      <c r="I2743" s="59" t="str">
        <f>IFERROR(VLOOKUP(D2743,ITEM!A:B,2,0)&amp;" X"&amp;F2743,"아이템값 없음")</f>
        <v>모험 경력 X2175</v>
      </c>
      <c r="J2743" s="5" t="s">
        <v>840</v>
      </c>
      <c r="K2743" s="147" t="s">
        <v>745</v>
      </c>
    </row>
    <row r="2744" spans="1:11">
      <c r="A2744" s="147">
        <f>100000+B2744*ID규칙_보상_그룹_단위+C2744*ID규칙_요일_단위+COUNTIFS($B$4:B2744,B2744,$C$4:C2744,C2744)</f>
        <v>114803</v>
      </c>
      <c r="B2744" s="65">
        <v>148</v>
      </c>
      <c r="C2744" s="147">
        <v>0</v>
      </c>
      <c r="D2744" s="147">
        <v>105301</v>
      </c>
      <c r="E2744" s="147">
        <f>COUNTIF($B$4:B2744,B2744)</f>
        <v>3</v>
      </c>
      <c r="F2744" s="147">
        <v>20</v>
      </c>
      <c r="G2744" s="147">
        <v>587</v>
      </c>
      <c r="H2744" s="147">
        <v>10000</v>
      </c>
      <c r="I2744" s="59" t="str">
        <f>IFERROR(VLOOKUP(D2744,ITEM!A:B,2,0)&amp;" X"&amp;F2744,"아이템값 없음")</f>
        <v>호감도 경험치 X20</v>
      </c>
      <c r="J2744" s="5" t="s">
        <v>840</v>
      </c>
      <c r="K2744" s="147" t="s">
        <v>745</v>
      </c>
    </row>
    <row r="2745" spans="1:11">
      <c r="A2745" s="147">
        <f>100000+B2745*ID규칙_보상_그룹_단위+C2745*ID규칙_요일_단위+COUNTIFS($B$4:B2745,B2745,$C$4:C2745,C2745)</f>
        <v>114831</v>
      </c>
      <c r="B2745" s="65">
        <v>148</v>
      </c>
      <c r="C2745" s="147">
        <v>3</v>
      </c>
      <c r="D2745" s="147">
        <v>114234</v>
      </c>
      <c r="E2745" s="147">
        <f>COUNTIF($B$4:B2745,B2745)</f>
        <v>4</v>
      </c>
      <c r="F2745" s="147">
        <v>3</v>
      </c>
      <c r="G2745" s="147">
        <v>588</v>
      </c>
      <c r="H2745" s="147">
        <v>1667</v>
      </c>
      <c r="I2745" s="59" t="str">
        <f>IFERROR(VLOOKUP(D2745,ITEM!A:B,2,0)&amp;" X"&amp;F2745,"아이템값 없음")</f>
        <v>「실천」의 가르침 X3</v>
      </c>
      <c r="J2745" s="5" t="s">
        <v>840</v>
      </c>
      <c r="K2745" s="147" t="s">
        <v>745</v>
      </c>
    </row>
    <row r="2746" spans="1:11">
      <c r="A2746" s="147">
        <f>100000+B2746*ID규칙_보상_그룹_단위+C2746*ID규칙_요일_단위+COUNTIFS($B$4:B2746,B2746,$C$4:C2746,C2746)</f>
        <v>114832</v>
      </c>
      <c r="B2746" s="65">
        <v>148</v>
      </c>
      <c r="C2746" s="147">
        <v>3</v>
      </c>
      <c r="D2746" s="147">
        <v>114335</v>
      </c>
      <c r="E2746" s="147">
        <f>COUNTIF($B$4:B2746,B2746)</f>
        <v>5</v>
      </c>
      <c r="F2746" s="147">
        <v>3</v>
      </c>
      <c r="G2746" s="147">
        <v>588</v>
      </c>
      <c r="H2746" s="147">
        <v>1667</v>
      </c>
      <c r="I2746" s="59" t="str">
        <f>IFERROR(VLOOKUP(D2746,ITEM!A:B,2,0)&amp;" X"&amp;F2746,"아이템값 없음")</f>
        <v>「실천」의 인도 X3</v>
      </c>
      <c r="J2746" s="5" t="s">
        <v>840</v>
      </c>
      <c r="K2746" s="147" t="s">
        <v>745</v>
      </c>
    </row>
    <row r="2747" spans="1:11">
      <c r="A2747" s="147">
        <f>100000+B2747*ID규칙_보상_그룹_단위+C2747*ID규칙_요일_단위+COUNTIFS($B$4:B2747,B2747,$C$4:C2747,C2747)</f>
        <v>114861</v>
      </c>
      <c r="B2747" s="65">
        <v>148</v>
      </c>
      <c r="C2747" s="147">
        <v>6</v>
      </c>
      <c r="D2747" s="147">
        <v>114234</v>
      </c>
      <c r="E2747" s="147">
        <f>COUNTIF($B$4:B2747,B2747)</f>
        <v>6</v>
      </c>
      <c r="F2747" s="147">
        <v>3</v>
      </c>
      <c r="G2747" s="147">
        <v>588</v>
      </c>
      <c r="H2747" s="147">
        <v>1667</v>
      </c>
      <c r="I2747" s="59" t="str">
        <f>IFERROR(VLOOKUP(D2747,ITEM!A:B,2,0)&amp;" X"&amp;F2747,"아이템값 없음")</f>
        <v>「실천」의 가르침 X3</v>
      </c>
      <c r="J2747" s="5" t="s">
        <v>840</v>
      </c>
      <c r="K2747" s="147" t="s">
        <v>745</v>
      </c>
    </row>
    <row r="2748" spans="1:11">
      <c r="A2748" s="147">
        <f>100000+B2748*ID규칙_보상_그룹_단위+C2748*ID규칙_요일_단위+COUNTIFS($B$4:B2748,B2748,$C$4:C2748,C2748)</f>
        <v>114862</v>
      </c>
      <c r="B2748" s="65">
        <v>148</v>
      </c>
      <c r="C2748" s="147">
        <v>6</v>
      </c>
      <c r="D2748" s="147">
        <v>114335</v>
      </c>
      <c r="E2748" s="147">
        <f>COUNTIF($B$4:B2748,B2748)</f>
        <v>7</v>
      </c>
      <c r="F2748" s="147">
        <v>3</v>
      </c>
      <c r="G2748" s="147">
        <v>588</v>
      </c>
      <c r="H2748" s="147">
        <v>1667</v>
      </c>
      <c r="I2748" s="59" t="str">
        <f>IFERROR(VLOOKUP(D2748,ITEM!A:B,2,0)&amp;" X"&amp;F2748,"아이템값 없음")</f>
        <v>「실천」의 인도 X3</v>
      </c>
      <c r="J2748" s="5" t="s">
        <v>840</v>
      </c>
      <c r="K2748" s="147" t="s">
        <v>745</v>
      </c>
    </row>
    <row r="2749" spans="1:11">
      <c r="A2749" s="147">
        <f>100000+B2749*ID규칙_보상_그룹_단위+C2749*ID규칙_요일_단위+COUNTIFS($B$4:B2749,B2749,$C$4:C2749,C2749)</f>
        <v>114871</v>
      </c>
      <c r="B2749" s="65">
        <v>148</v>
      </c>
      <c r="C2749" s="147">
        <v>7</v>
      </c>
      <c r="D2749" s="147">
        <v>114234</v>
      </c>
      <c r="E2749" s="147">
        <f>COUNTIF($B$4:B2749,B2749)</f>
        <v>8</v>
      </c>
      <c r="F2749" s="147">
        <v>3</v>
      </c>
      <c r="G2749" s="147">
        <v>588</v>
      </c>
      <c r="H2749" s="147">
        <v>1666</v>
      </c>
      <c r="I2749" s="59" t="str">
        <f>IFERROR(VLOOKUP(D2749,ITEM!A:B,2,0)&amp;" X"&amp;F2749,"아이템값 없음")</f>
        <v>「실천」의 가르침 X3</v>
      </c>
      <c r="J2749" s="5" t="s">
        <v>840</v>
      </c>
      <c r="K2749" s="147" t="s">
        <v>745</v>
      </c>
    </row>
    <row r="2750" spans="1:11">
      <c r="A2750" s="147">
        <f>100000+B2750*ID규칙_보상_그룹_단위+C2750*ID규칙_요일_단위+COUNTIFS($B$4:B2750,B2750,$C$4:C2750,C2750)</f>
        <v>114872</v>
      </c>
      <c r="B2750" s="65">
        <v>148</v>
      </c>
      <c r="C2750" s="147">
        <v>7</v>
      </c>
      <c r="D2750" s="147">
        <v>114335</v>
      </c>
      <c r="E2750" s="147">
        <f>COUNTIF($B$4:B2750,B2750)</f>
        <v>9</v>
      </c>
      <c r="F2750" s="147">
        <v>3</v>
      </c>
      <c r="G2750" s="147">
        <v>588</v>
      </c>
      <c r="H2750" s="147">
        <v>1666</v>
      </c>
      <c r="I2750" s="59" t="str">
        <f>IFERROR(VLOOKUP(D2750,ITEM!A:B,2,0)&amp;" X"&amp;F2750,"아이템값 없음")</f>
        <v>「실천」의 인도 X3</v>
      </c>
      <c r="J2750" s="5" t="s">
        <v>840</v>
      </c>
      <c r="K2750" s="147" t="s">
        <v>745</v>
      </c>
    </row>
    <row r="2751" spans="1:11">
      <c r="A2751" s="147">
        <f>100000+B2751*ID규칙_보상_그룹_단위+C2751*ID규칙_요일_단위+COUNTIFS($B$4:B2751,B2751,$C$4:C2751,C2751)</f>
        <v>114901</v>
      </c>
      <c r="B2751" s="65">
        <v>149</v>
      </c>
      <c r="C2751" s="147">
        <v>0</v>
      </c>
      <c r="D2751" s="147">
        <v>103301</v>
      </c>
      <c r="E2751" s="147">
        <f>COUNTIF($B$4:B2751,B2751)</f>
        <v>1</v>
      </c>
      <c r="F2751" s="147">
        <v>100</v>
      </c>
      <c r="G2751" s="147">
        <v>589</v>
      </c>
      <c r="H2751" s="147">
        <v>10000</v>
      </c>
      <c r="I2751" s="59" t="str">
        <f>IFERROR(VLOOKUP(D2751,ITEM!A:B,2,0)&amp;" X"&amp;F2751,"아이템값 없음")</f>
        <v>모라 X100</v>
      </c>
      <c r="J2751" s="5" t="s">
        <v>841</v>
      </c>
      <c r="K2751" s="147" t="s">
        <v>745</v>
      </c>
    </row>
    <row r="2752" spans="1:11">
      <c r="A2752" s="147">
        <f>100000+B2752*ID규칙_보상_그룹_단위+C2752*ID규칙_요일_단위+COUNTIFS($B$4:B2752,B2752,$C$4:C2752,C2752)</f>
        <v>114902</v>
      </c>
      <c r="B2752" s="65">
        <v>149</v>
      </c>
      <c r="C2752" s="147">
        <v>0</v>
      </c>
      <c r="D2752" s="147">
        <v>102301</v>
      </c>
      <c r="E2752" s="147">
        <f>COUNTIF($B$4:B2752,B2752)</f>
        <v>2</v>
      </c>
      <c r="F2752" s="147">
        <v>2375</v>
      </c>
      <c r="G2752" s="147">
        <v>590</v>
      </c>
      <c r="H2752" s="147">
        <v>10000</v>
      </c>
      <c r="I2752" s="59" t="str">
        <f>IFERROR(VLOOKUP(D2752,ITEM!A:B,2,0)&amp;" X"&amp;F2752,"아이템값 없음")</f>
        <v>모험 경력 X2375</v>
      </c>
      <c r="J2752" s="5" t="s">
        <v>841</v>
      </c>
      <c r="K2752" s="147" t="s">
        <v>745</v>
      </c>
    </row>
    <row r="2753" spans="1:11">
      <c r="A2753" s="147">
        <f>100000+B2753*ID규칙_보상_그룹_단위+C2753*ID규칙_요일_단위+COUNTIFS($B$4:B2753,B2753,$C$4:C2753,C2753)</f>
        <v>114903</v>
      </c>
      <c r="B2753" s="65">
        <v>149</v>
      </c>
      <c r="C2753" s="147">
        <v>0</v>
      </c>
      <c r="D2753" s="147">
        <v>105301</v>
      </c>
      <c r="E2753" s="147">
        <f>COUNTIF($B$4:B2753,B2753)</f>
        <v>3</v>
      </c>
      <c r="F2753" s="147">
        <v>20</v>
      </c>
      <c r="G2753" s="147">
        <v>591</v>
      </c>
      <c r="H2753" s="147">
        <v>10000</v>
      </c>
      <c r="I2753" s="59" t="str">
        <f>IFERROR(VLOOKUP(D2753,ITEM!A:B,2,0)&amp;" X"&amp;F2753,"아이템값 없음")</f>
        <v>호감도 경험치 X20</v>
      </c>
      <c r="J2753" s="5" t="s">
        <v>841</v>
      </c>
      <c r="K2753" s="147" t="s">
        <v>745</v>
      </c>
    </row>
    <row r="2754" spans="1:11">
      <c r="A2754" s="147">
        <f>100000+B2754*ID규칙_보상_그룹_단위+C2754*ID규칙_요일_단위+COUNTIFS($B$4:B2754,B2754,$C$4:C2754,C2754)</f>
        <v>114931</v>
      </c>
      <c r="B2754" s="65">
        <v>149</v>
      </c>
      <c r="C2754" s="147">
        <v>3</v>
      </c>
      <c r="D2754" s="147">
        <v>114234</v>
      </c>
      <c r="E2754" s="147">
        <f>COUNTIF($B$4:B2754,B2754)</f>
        <v>4</v>
      </c>
      <c r="F2754" s="147">
        <v>4</v>
      </c>
      <c r="G2754" s="147">
        <v>592</v>
      </c>
      <c r="H2754" s="147">
        <v>1112</v>
      </c>
      <c r="I2754" s="59" t="str">
        <f>IFERROR(VLOOKUP(D2754,ITEM!A:B,2,0)&amp;" X"&amp;F2754,"아이템값 없음")</f>
        <v>「실천」의 가르침 X4</v>
      </c>
      <c r="J2754" s="5" t="s">
        <v>841</v>
      </c>
      <c r="K2754" s="147" t="s">
        <v>745</v>
      </c>
    </row>
    <row r="2755" spans="1:11">
      <c r="A2755" s="147">
        <f>100000+B2755*ID규칙_보상_그룹_단위+C2755*ID규칙_요일_단위+COUNTIFS($B$4:B2755,B2755,$C$4:C2755,C2755)</f>
        <v>114932</v>
      </c>
      <c r="B2755" s="65">
        <v>149</v>
      </c>
      <c r="C2755" s="147">
        <v>3</v>
      </c>
      <c r="D2755" s="147">
        <v>114335</v>
      </c>
      <c r="E2755" s="147">
        <f>COUNTIF($B$4:B2755,B2755)</f>
        <v>5</v>
      </c>
      <c r="F2755" s="147">
        <v>4</v>
      </c>
      <c r="G2755" s="147">
        <v>592</v>
      </c>
      <c r="H2755" s="147">
        <v>1111</v>
      </c>
      <c r="I2755" s="59" t="str">
        <f>IFERROR(VLOOKUP(D2755,ITEM!A:B,2,0)&amp;" X"&amp;F2755,"아이템값 없음")</f>
        <v>「실천」의 인도 X4</v>
      </c>
      <c r="J2755" s="5" t="s">
        <v>841</v>
      </c>
      <c r="K2755" s="147" t="s">
        <v>745</v>
      </c>
    </row>
    <row r="2756" spans="1:11">
      <c r="A2756" s="147">
        <f>100000+B2756*ID규칙_보상_그룹_단위+C2756*ID규칙_요일_단위+COUNTIFS($B$4:B2756,B2756,$C$4:C2756,C2756)</f>
        <v>114933</v>
      </c>
      <c r="B2756" s="65">
        <v>149</v>
      </c>
      <c r="C2756" s="147">
        <v>3</v>
      </c>
      <c r="D2756" s="147">
        <v>114436</v>
      </c>
      <c r="E2756" s="147">
        <f>COUNTIF($B$4:B2756,B2756)</f>
        <v>6</v>
      </c>
      <c r="F2756" s="147">
        <v>4</v>
      </c>
      <c r="G2756" s="147">
        <v>592</v>
      </c>
      <c r="H2756" s="147">
        <v>1111</v>
      </c>
      <c r="I2756" s="59" t="str">
        <f>IFERROR(VLOOKUP(D2756,ITEM!A:B,2,0)&amp;" X"&amp;F2756,"아이템값 없음")</f>
        <v>「실천」의 철학 X4</v>
      </c>
      <c r="J2756" s="5" t="s">
        <v>841</v>
      </c>
      <c r="K2756" s="147" t="s">
        <v>745</v>
      </c>
    </row>
    <row r="2757" spans="1:11">
      <c r="A2757" s="147">
        <f>100000+B2757*ID규칙_보상_그룹_단위+C2757*ID규칙_요일_단위+COUNTIFS($B$4:B2757,B2757,$C$4:C2757,C2757)</f>
        <v>114961</v>
      </c>
      <c r="B2757" s="65">
        <v>149</v>
      </c>
      <c r="C2757" s="147">
        <v>6</v>
      </c>
      <c r="D2757" s="147">
        <v>114234</v>
      </c>
      <c r="E2757" s="147">
        <f>COUNTIF($B$4:B2757,B2757)</f>
        <v>7</v>
      </c>
      <c r="F2757" s="147">
        <v>4</v>
      </c>
      <c r="G2757" s="147">
        <v>592</v>
      </c>
      <c r="H2757" s="147">
        <v>1111</v>
      </c>
      <c r="I2757" s="59" t="str">
        <f>IFERROR(VLOOKUP(D2757,ITEM!A:B,2,0)&amp;" X"&amp;F2757,"아이템값 없음")</f>
        <v>「실천」의 가르침 X4</v>
      </c>
      <c r="J2757" s="5" t="s">
        <v>841</v>
      </c>
      <c r="K2757" s="147" t="s">
        <v>745</v>
      </c>
    </row>
    <row r="2758" spans="1:11">
      <c r="A2758" s="147">
        <f>100000+B2758*ID규칙_보상_그룹_단위+C2758*ID규칙_요일_단위+COUNTIFS($B$4:B2758,B2758,$C$4:C2758,C2758)</f>
        <v>114962</v>
      </c>
      <c r="B2758" s="65">
        <v>149</v>
      </c>
      <c r="C2758" s="147">
        <v>6</v>
      </c>
      <c r="D2758" s="147">
        <v>114335</v>
      </c>
      <c r="E2758" s="147">
        <f>COUNTIF($B$4:B2758,B2758)</f>
        <v>8</v>
      </c>
      <c r="F2758" s="147">
        <v>4</v>
      </c>
      <c r="G2758" s="147">
        <v>592</v>
      </c>
      <c r="H2758" s="147">
        <v>1111</v>
      </c>
      <c r="I2758" s="59" t="str">
        <f>IFERROR(VLOOKUP(D2758,ITEM!A:B,2,0)&amp;" X"&amp;F2758,"아이템값 없음")</f>
        <v>「실천」의 인도 X4</v>
      </c>
      <c r="J2758" s="5" t="s">
        <v>841</v>
      </c>
      <c r="K2758" s="147" t="s">
        <v>745</v>
      </c>
    </row>
    <row r="2759" spans="1:11">
      <c r="A2759" s="147">
        <f>100000+B2759*ID규칙_보상_그룹_단위+C2759*ID규칙_요일_단위+COUNTIFS($B$4:B2759,B2759,$C$4:C2759,C2759)</f>
        <v>114963</v>
      </c>
      <c r="B2759" s="65">
        <v>149</v>
      </c>
      <c r="C2759" s="147">
        <v>6</v>
      </c>
      <c r="D2759" s="147">
        <v>114436</v>
      </c>
      <c r="E2759" s="147">
        <f>COUNTIF($B$4:B2759,B2759)</f>
        <v>9</v>
      </c>
      <c r="F2759" s="147">
        <v>4</v>
      </c>
      <c r="G2759" s="147">
        <v>592</v>
      </c>
      <c r="H2759" s="147">
        <v>1111</v>
      </c>
      <c r="I2759" s="59" t="str">
        <f>IFERROR(VLOOKUP(D2759,ITEM!A:B,2,0)&amp;" X"&amp;F2759,"아이템값 없음")</f>
        <v>「실천」의 철학 X4</v>
      </c>
      <c r="J2759" s="5" t="s">
        <v>841</v>
      </c>
      <c r="K2759" s="147" t="s">
        <v>745</v>
      </c>
    </row>
    <row r="2760" spans="1:11">
      <c r="A2760" s="147">
        <f>100000+B2760*ID규칙_보상_그룹_단위+C2760*ID규칙_요일_단위+COUNTIFS($B$4:B2760,B2760,$C$4:C2760,C2760)</f>
        <v>114971</v>
      </c>
      <c r="B2760" s="65">
        <v>149</v>
      </c>
      <c r="C2760" s="147">
        <v>7</v>
      </c>
      <c r="D2760" s="147">
        <v>114234</v>
      </c>
      <c r="E2760" s="147">
        <f>COUNTIF($B$4:B2760,B2760)</f>
        <v>10</v>
      </c>
      <c r="F2760" s="147">
        <v>4</v>
      </c>
      <c r="G2760" s="147">
        <v>592</v>
      </c>
      <c r="H2760" s="147">
        <v>1111</v>
      </c>
      <c r="I2760" s="59" t="str">
        <f>IFERROR(VLOOKUP(D2760,ITEM!A:B,2,0)&amp;" X"&amp;F2760,"아이템값 없음")</f>
        <v>「실천」의 가르침 X4</v>
      </c>
      <c r="J2760" s="5" t="s">
        <v>841</v>
      </c>
      <c r="K2760" s="147" t="s">
        <v>745</v>
      </c>
    </row>
    <row r="2761" spans="1:11">
      <c r="A2761" s="147">
        <f>100000+B2761*ID규칙_보상_그룹_단위+C2761*ID규칙_요일_단위+COUNTIFS($B$4:B2761,B2761,$C$4:C2761,C2761)</f>
        <v>114972</v>
      </c>
      <c r="B2761" s="65">
        <v>149</v>
      </c>
      <c r="C2761" s="147">
        <v>7</v>
      </c>
      <c r="D2761" s="147">
        <v>114335</v>
      </c>
      <c r="E2761" s="147">
        <f>COUNTIF($B$4:B2761,B2761)</f>
        <v>11</v>
      </c>
      <c r="F2761" s="147">
        <v>4</v>
      </c>
      <c r="G2761" s="147">
        <v>592</v>
      </c>
      <c r="H2761" s="147">
        <v>1111</v>
      </c>
      <c r="I2761" s="59" t="str">
        <f>IFERROR(VLOOKUP(D2761,ITEM!A:B,2,0)&amp;" X"&amp;F2761,"아이템값 없음")</f>
        <v>「실천」의 인도 X4</v>
      </c>
      <c r="J2761" s="5" t="s">
        <v>841</v>
      </c>
      <c r="K2761" s="147" t="s">
        <v>745</v>
      </c>
    </row>
    <row r="2762" spans="1:11">
      <c r="A2762" s="147">
        <f>100000+B2762*ID규칙_보상_그룹_단위+C2762*ID규칙_요일_단위+COUNTIFS($B$4:B2762,B2762,$C$4:C2762,C2762)</f>
        <v>114973</v>
      </c>
      <c r="B2762" s="65">
        <v>149</v>
      </c>
      <c r="C2762" s="147">
        <v>7</v>
      </c>
      <c r="D2762" s="147">
        <v>114436</v>
      </c>
      <c r="E2762" s="147">
        <f>COUNTIF($B$4:B2762,B2762)</f>
        <v>12</v>
      </c>
      <c r="F2762" s="147">
        <v>4</v>
      </c>
      <c r="G2762" s="147">
        <v>592</v>
      </c>
      <c r="H2762" s="147">
        <v>1111</v>
      </c>
      <c r="I2762" s="59" t="str">
        <f>IFERROR(VLOOKUP(D2762,ITEM!A:B,2,0)&amp;" X"&amp;F2762,"아이템값 없음")</f>
        <v>「실천」의 철학 X4</v>
      </c>
      <c r="J2762" s="5" t="s">
        <v>841</v>
      </c>
      <c r="K2762" s="147" t="s">
        <v>745</v>
      </c>
    </row>
    <row r="2763" spans="1:11">
      <c r="A2763" s="147">
        <f>100000+B2763*ID규칙_보상_그룹_단위+C2763*ID규칙_요일_단위+COUNTIFS($B$4:B2763,B2763,$C$4:C2763,C2763)</f>
        <v>115001</v>
      </c>
      <c r="B2763" s="65">
        <v>150</v>
      </c>
      <c r="C2763" s="147">
        <v>0</v>
      </c>
      <c r="D2763" s="147">
        <v>103301</v>
      </c>
      <c r="E2763" s="147">
        <f>COUNTIF($B$4:B2763,B2763)</f>
        <v>1</v>
      </c>
      <c r="F2763" s="147">
        <v>300</v>
      </c>
      <c r="G2763" s="147">
        <v>593</v>
      </c>
      <c r="H2763" s="147">
        <v>10000</v>
      </c>
      <c r="I2763" s="59" t="str">
        <f>IFERROR(VLOOKUP(D2763,ITEM!A:B,2,0)&amp;" X"&amp;F2763,"아이템값 없음")</f>
        <v>모라 X300</v>
      </c>
      <c r="J2763" s="5" t="s">
        <v>842</v>
      </c>
      <c r="K2763" s="147" t="s">
        <v>745</v>
      </c>
    </row>
    <row r="2764" spans="1:11">
      <c r="A2764" s="147">
        <f>100000+B2764*ID규칙_보상_그룹_단위+C2764*ID규칙_요일_단위+COUNTIFS($B$4:B2764,B2764,$C$4:C2764,C2764)</f>
        <v>115002</v>
      </c>
      <c r="B2764" s="65">
        <v>150</v>
      </c>
      <c r="C2764" s="147">
        <v>0</v>
      </c>
      <c r="D2764" s="147">
        <v>102301</v>
      </c>
      <c r="E2764" s="147">
        <f>COUNTIF($B$4:B2764,B2764)</f>
        <v>2</v>
      </c>
      <c r="F2764" s="147">
        <v>6950</v>
      </c>
      <c r="G2764" s="147">
        <v>594</v>
      </c>
      <c r="H2764" s="147">
        <v>10000</v>
      </c>
      <c r="I2764" s="59" t="str">
        <f>IFERROR(VLOOKUP(D2764,ITEM!A:B,2,0)&amp;" X"&amp;F2764,"아이템값 없음")</f>
        <v>모험 경력 X6950</v>
      </c>
      <c r="J2764" s="5" t="s">
        <v>842</v>
      </c>
      <c r="K2764" s="147" t="s">
        <v>745</v>
      </c>
    </row>
    <row r="2765" spans="1:11">
      <c r="A2765" s="147">
        <f>100000+B2765*ID규칙_보상_그룹_단위+C2765*ID규칙_요일_단위+COUNTIFS($B$4:B2765,B2765,$C$4:C2765,C2765)</f>
        <v>115003</v>
      </c>
      <c r="B2765" s="65">
        <v>150</v>
      </c>
      <c r="C2765" s="147">
        <v>0</v>
      </c>
      <c r="D2765" s="147">
        <v>105301</v>
      </c>
      <c r="E2765" s="147">
        <f>COUNTIF($B$4:B2765,B2765)</f>
        <v>3</v>
      </c>
      <c r="F2765" s="147">
        <v>20</v>
      </c>
      <c r="G2765" s="147">
        <v>595</v>
      </c>
      <c r="H2765" s="147">
        <v>10000</v>
      </c>
      <c r="I2765" s="59" t="str">
        <f>IFERROR(VLOOKUP(D2765,ITEM!A:B,2,0)&amp;" X"&amp;F2765,"아이템값 없음")</f>
        <v>호감도 경험치 X20</v>
      </c>
      <c r="J2765" s="5" t="s">
        <v>842</v>
      </c>
      <c r="K2765" s="147" t="s">
        <v>745</v>
      </c>
    </row>
    <row r="2766" spans="1:11">
      <c r="A2766" s="147">
        <f>100000+B2766*ID규칙_보상_그룹_단위+C2766*ID규칙_요일_단위+COUNTIFS($B$4:B2766,B2766,$C$4:C2766,C2766)</f>
        <v>115004</v>
      </c>
      <c r="B2766" s="65">
        <v>150</v>
      </c>
      <c r="C2766" s="147">
        <v>0</v>
      </c>
      <c r="D2766" s="147">
        <v>113217</v>
      </c>
      <c r="E2766" s="147">
        <f>COUNTIF($B$4:B2766,B2766)</f>
        <v>4</v>
      </c>
      <c r="F2766" s="147">
        <v>1</v>
      </c>
      <c r="G2766" s="147">
        <v>596</v>
      </c>
      <c r="H2766" s="147">
        <v>1667</v>
      </c>
      <c r="I2766" s="59" t="str">
        <f>IFERROR(VLOOKUP(D2766,ITEM!A:B,2,0)&amp;" X"&amp;F2766,"아이템값 없음")</f>
        <v>자유로운 터키석 가루 X1</v>
      </c>
      <c r="J2766" s="5" t="s">
        <v>842</v>
      </c>
      <c r="K2766" s="147" t="s">
        <v>745</v>
      </c>
    </row>
    <row r="2767" spans="1:11">
      <c r="A2767" s="147">
        <f>100000+B2767*ID규칙_보상_그룹_단위+C2767*ID규칙_요일_단위+COUNTIFS($B$4:B2767,B2767,$C$4:C2767,C2767)</f>
        <v>115005</v>
      </c>
      <c r="B2767" s="65">
        <v>150</v>
      </c>
      <c r="C2767" s="147">
        <v>0</v>
      </c>
      <c r="D2767" s="147">
        <v>113318</v>
      </c>
      <c r="E2767" s="147">
        <f>COUNTIF($B$4:B2767,B2767)</f>
        <v>5</v>
      </c>
      <c r="F2767" s="147">
        <v>1</v>
      </c>
      <c r="G2767" s="147">
        <v>596</v>
      </c>
      <c r="H2767" s="147">
        <v>1667</v>
      </c>
      <c r="I2767" s="59" t="str">
        <f>IFERROR(VLOOKUP(D2767,ITEM!A:B,2,0)&amp;" X"&amp;F2767,"아이템값 없음")</f>
        <v>자유로운 터키석 조각 X1</v>
      </c>
      <c r="J2767" s="5" t="s">
        <v>842</v>
      </c>
      <c r="K2767" s="147" t="s">
        <v>745</v>
      </c>
    </row>
    <row r="2768" spans="1:11">
      <c r="A2768" s="147">
        <f>100000+B2768*ID규칙_보상_그룹_단위+C2768*ID규칙_요일_단위+COUNTIFS($B$4:B2768,B2768,$C$4:C2768,C2768)</f>
        <v>115006</v>
      </c>
      <c r="B2768" s="65">
        <v>150</v>
      </c>
      <c r="C2768" s="147">
        <v>0</v>
      </c>
      <c r="D2768" s="147">
        <v>113213</v>
      </c>
      <c r="E2768" s="147">
        <f>COUNTIF($B$4:B2768,B2768)</f>
        <v>6</v>
      </c>
      <c r="F2768" s="147">
        <v>1</v>
      </c>
      <c r="G2768" s="147">
        <v>596</v>
      </c>
      <c r="H2768" s="147">
        <v>1667</v>
      </c>
      <c r="I2768" s="59" t="str">
        <f>IFERROR(VLOOKUP(D2768,ITEM!A:B,2,0)&amp;" X"&amp;F2768,"아이템값 없음")</f>
        <v>승리의 자수정 가루 X1</v>
      </c>
      <c r="J2768" s="5" t="s">
        <v>842</v>
      </c>
      <c r="K2768" s="147" t="s">
        <v>745</v>
      </c>
    </row>
    <row r="2769" spans="1:11">
      <c r="A2769" s="147">
        <f>100000+B2769*ID규칙_보상_그룹_단위+C2769*ID규칙_요일_단위+COUNTIFS($B$4:B2769,B2769,$C$4:C2769,C2769)</f>
        <v>115007</v>
      </c>
      <c r="B2769" s="65">
        <v>150</v>
      </c>
      <c r="C2769" s="147">
        <v>0</v>
      </c>
      <c r="D2769" s="147">
        <v>113314</v>
      </c>
      <c r="E2769" s="147">
        <f>COUNTIF($B$4:B2769,B2769)</f>
        <v>7</v>
      </c>
      <c r="F2769" s="147">
        <v>1</v>
      </c>
      <c r="G2769" s="147">
        <v>596</v>
      </c>
      <c r="H2769" s="147">
        <v>1667</v>
      </c>
      <c r="I2769" s="59" t="str">
        <f>IFERROR(VLOOKUP(D2769,ITEM!A:B,2,0)&amp;" X"&amp;F2769,"아이템값 없음")</f>
        <v>승리의 자수정 조각 X1</v>
      </c>
      <c r="J2769" s="5" t="s">
        <v>842</v>
      </c>
      <c r="K2769" s="147" t="s">
        <v>745</v>
      </c>
    </row>
    <row r="2770" spans="1:11">
      <c r="A2770" s="147">
        <f>100000+B2770*ID규칙_보상_그룹_단위+C2770*ID규칙_요일_단위+COUNTIFS($B$4:B2770,B2770,$C$4:C2770,C2770)</f>
        <v>115008</v>
      </c>
      <c r="B2770" s="65">
        <v>150</v>
      </c>
      <c r="C2770" s="147">
        <v>0</v>
      </c>
      <c r="D2770" s="147">
        <v>113205</v>
      </c>
      <c r="E2770" s="147">
        <f>COUNTIF($B$4:B2770,B2770)</f>
        <v>8</v>
      </c>
      <c r="F2770" s="147">
        <v>1</v>
      </c>
      <c r="G2770" s="147">
        <v>596</v>
      </c>
      <c r="H2770" s="147">
        <v>1666</v>
      </c>
      <c r="I2770" s="59" t="str">
        <f>IFERROR(VLOOKUP(D2770,ITEM!A:B,2,0)&amp;" X"&amp;F2770,"아이템값 없음")</f>
        <v>순수한 청금석 가루 X1</v>
      </c>
      <c r="J2770" s="5" t="s">
        <v>842</v>
      </c>
      <c r="K2770" s="147" t="s">
        <v>745</v>
      </c>
    </row>
    <row r="2771" spans="1:11">
      <c r="A2771" s="147">
        <f>100000+B2771*ID규칙_보상_그룹_단위+C2771*ID규칙_요일_단위+COUNTIFS($B$4:B2771,B2771,$C$4:C2771,C2771)</f>
        <v>115009</v>
      </c>
      <c r="B2771" s="65">
        <v>150</v>
      </c>
      <c r="C2771" s="147">
        <v>0</v>
      </c>
      <c r="D2771" s="147">
        <v>113306</v>
      </c>
      <c r="E2771" s="147">
        <f>COUNTIF($B$4:B2771,B2771)</f>
        <v>9</v>
      </c>
      <c r="F2771" s="147">
        <v>1</v>
      </c>
      <c r="G2771" s="147">
        <v>596</v>
      </c>
      <c r="H2771" s="147">
        <v>1666</v>
      </c>
      <c r="I2771" s="59" t="str">
        <f>IFERROR(VLOOKUP(D2771,ITEM!A:B,2,0)&amp;" X"&amp;F2771,"아이템값 없음")</f>
        <v>순수한 청금석 조각 X1</v>
      </c>
      <c r="J2771" s="5" t="s">
        <v>842</v>
      </c>
      <c r="K2771" s="147" t="s">
        <v>745</v>
      </c>
    </row>
    <row r="2772" spans="1:11">
      <c r="A2772" s="147">
        <f>100000+B2772*ID규칙_보상_그룹_단위+C2772*ID규칙_요일_단위+COUNTIFS($B$4:B2772,B2772,$C$4:C2772,C2772)</f>
        <v>115010</v>
      </c>
      <c r="B2772" s="65">
        <v>150</v>
      </c>
      <c r="C2772" s="147">
        <v>0</v>
      </c>
      <c r="D2772" s="147">
        <v>118401</v>
      </c>
      <c r="E2772" s="147">
        <f>COUNTIF($B$4:B2772,B2772)</f>
        <v>10</v>
      </c>
      <c r="F2772" s="147">
        <v>1</v>
      </c>
      <c r="G2772" s="147">
        <v>597</v>
      </c>
      <c r="H2772" s="147">
        <v>3300</v>
      </c>
      <c r="I2772" s="59" t="str">
        <f>IFERROR(VLOOKUP(D2772,ITEM!A:B,2,0)&amp;" X"&amp;F2772,"아이템값 없음")</f>
        <v>이상한 꿈의 용매 X1</v>
      </c>
      <c r="J2772" s="5" t="s">
        <v>842</v>
      </c>
      <c r="K2772" s="147" t="s">
        <v>745</v>
      </c>
    </row>
    <row r="2773" spans="1:11">
      <c r="A2773" s="147">
        <f>100000+B2773*ID규칙_보상_그룹_단위+C2773*ID규칙_요일_단위+COUNTIFS($B$4:B2773,B2773,$C$4:C2773,C2773)</f>
        <v>115011</v>
      </c>
      <c r="B2773" s="65">
        <v>150</v>
      </c>
      <c r="C2773" s="147">
        <v>0</v>
      </c>
      <c r="D2773" s="147">
        <v>106314</v>
      </c>
      <c r="E2773" s="147">
        <f>COUNTIF($B$4:B2773,B2773)</f>
        <v>11</v>
      </c>
      <c r="F2773" s="147">
        <v>1</v>
      </c>
      <c r="G2773" s="147">
        <v>598</v>
      </c>
      <c r="H2773" s="147">
        <v>250</v>
      </c>
      <c r="I2773" s="59" t="str">
        <f>IFERROR(VLOOKUP(D2773,ITEM!A:B,2,0)&amp;" X"&amp;F2773,"아이템값 없음")</f>
        <v>전투광의 장미 X1</v>
      </c>
      <c r="J2773" s="5" t="s">
        <v>842</v>
      </c>
      <c r="K2773" s="147" t="s">
        <v>745</v>
      </c>
    </row>
    <row r="2774" spans="1:11">
      <c r="A2774" s="147">
        <f>100000+B2774*ID규칙_보상_그룹_단위+C2774*ID규칙_요일_단위+COUNTIFS($B$4:B2774,B2774,$C$4:C2774,C2774)</f>
        <v>115012</v>
      </c>
      <c r="B2774" s="65">
        <v>150</v>
      </c>
      <c r="C2774" s="147">
        <v>0</v>
      </c>
      <c r="D2774" s="147">
        <v>107314</v>
      </c>
      <c r="E2774" s="147">
        <f>COUNTIF($B$4:B2774,B2774)</f>
        <v>12</v>
      </c>
      <c r="F2774" s="147">
        <v>1</v>
      </c>
      <c r="G2774" s="147">
        <v>598</v>
      </c>
      <c r="H2774" s="147">
        <v>250</v>
      </c>
      <c r="I2774" s="59" t="str">
        <f>IFERROR(VLOOKUP(D2774,ITEM!A:B,2,0)&amp;" X"&amp;F2774,"아이템값 없음")</f>
        <v>전투광의 깃털 X1</v>
      </c>
      <c r="J2774" s="5" t="s">
        <v>842</v>
      </c>
      <c r="K2774" s="147" t="s">
        <v>745</v>
      </c>
    </row>
    <row r="2775" spans="1:11">
      <c r="A2775" s="147">
        <f>100000+B2775*ID규칙_보상_그룹_단위+C2775*ID규칙_요일_단위+COUNTIFS($B$4:B2775,B2775,$C$4:C2775,C2775)</f>
        <v>115013</v>
      </c>
      <c r="B2775" s="65">
        <v>150</v>
      </c>
      <c r="C2775" s="147">
        <v>0</v>
      </c>
      <c r="D2775" s="147">
        <v>108314</v>
      </c>
      <c r="E2775" s="147">
        <f>COUNTIF($B$4:B2775,B2775)</f>
        <v>13</v>
      </c>
      <c r="F2775" s="147">
        <v>1</v>
      </c>
      <c r="G2775" s="147">
        <v>598</v>
      </c>
      <c r="H2775" s="147">
        <v>250</v>
      </c>
      <c r="I2775" s="59" t="str">
        <f>IFERROR(VLOOKUP(D2775,ITEM!A:B,2,0)&amp;" X"&amp;F2775,"아이템값 없음")</f>
        <v>전투광의 시계 X1</v>
      </c>
      <c r="J2775" s="5" t="s">
        <v>842</v>
      </c>
      <c r="K2775" s="147" t="s">
        <v>745</v>
      </c>
    </row>
    <row r="2776" spans="1:11">
      <c r="A2776" s="147">
        <f>100000+B2776*ID규칙_보상_그룹_단위+C2776*ID규칙_요일_단위+COUNTIFS($B$4:B2776,B2776,$C$4:C2776,C2776)</f>
        <v>115014</v>
      </c>
      <c r="B2776" s="65">
        <v>150</v>
      </c>
      <c r="C2776" s="147">
        <v>0</v>
      </c>
      <c r="D2776" s="147">
        <v>109314</v>
      </c>
      <c r="E2776" s="147">
        <f>COUNTIF($B$4:B2776,B2776)</f>
        <v>14</v>
      </c>
      <c r="F2776" s="147">
        <v>1</v>
      </c>
      <c r="G2776" s="147">
        <v>598</v>
      </c>
      <c r="H2776" s="147">
        <v>250</v>
      </c>
      <c r="I2776" s="59" t="str">
        <f>IFERROR(VLOOKUP(D2776,ITEM!A:B,2,0)&amp;" X"&amp;F2776,"아이템값 없음")</f>
        <v>전투광의 해골잔 X1</v>
      </c>
      <c r="J2776" s="5" t="s">
        <v>842</v>
      </c>
      <c r="K2776" s="147" t="s">
        <v>745</v>
      </c>
    </row>
    <row r="2777" spans="1:11">
      <c r="A2777" s="147">
        <f>100000+B2777*ID규칙_보상_그룹_단위+C2777*ID규칙_요일_단위+COUNTIFS($B$4:B2777,B2777,$C$4:C2777,C2777)</f>
        <v>115015</v>
      </c>
      <c r="B2777" s="65">
        <v>150</v>
      </c>
      <c r="C2777" s="147">
        <v>0</v>
      </c>
      <c r="D2777" s="147">
        <v>110314</v>
      </c>
      <c r="E2777" s="147">
        <f>COUNTIF($B$4:B2777,B2777)</f>
        <v>15</v>
      </c>
      <c r="F2777" s="147">
        <v>1</v>
      </c>
      <c r="G2777" s="147">
        <v>598</v>
      </c>
      <c r="H2777" s="147">
        <v>250</v>
      </c>
      <c r="I2777" s="59" t="str">
        <f>IFERROR(VLOOKUP(D2777,ITEM!A:B,2,0)&amp;" X"&amp;F2777,"아이템값 없음")</f>
        <v>전투광의 귀면 X1</v>
      </c>
      <c r="J2777" s="5" t="s">
        <v>842</v>
      </c>
      <c r="K2777" s="147" t="s">
        <v>745</v>
      </c>
    </row>
    <row r="2778" spans="1:11">
      <c r="A2778" s="147">
        <f>100000+B2778*ID규칙_보상_그룹_단위+C2778*ID규칙_요일_단위+COUNTIFS($B$4:B2778,B2778,$C$4:C2778,C2778)</f>
        <v>115016</v>
      </c>
      <c r="B2778" s="65">
        <v>150</v>
      </c>
      <c r="C2778" s="147">
        <v>0</v>
      </c>
      <c r="D2778" s="147">
        <v>106316</v>
      </c>
      <c r="E2778" s="147">
        <f>COUNTIF($B$4:B2778,B2778)</f>
        <v>16</v>
      </c>
      <c r="F2778" s="147">
        <v>1</v>
      </c>
      <c r="G2778" s="147">
        <v>598</v>
      </c>
      <c r="H2778" s="147">
        <v>250</v>
      </c>
      <c r="I2778" s="59" t="str">
        <f>IFERROR(VLOOKUP(D2778,ITEM!A:B,2,0)&amp;" X"&amp;F2778,"아이템값 없음")</f>
        <v>교관의 브로치 X1</v>
      </c>
      <c r="J2778" s="5" t="s">
        <v>842</v>
      </c>
      <c r="K2778" s="147" t="s">
        <v>745</v>
      </c>
    </row>
    <row r="2779" spans="1:11">
      <c r="A2779" s="147">
        <f>100000+B2779*ID규칙_보상_그룹_단위+C2779*ID규칙_요일_단위+COUNTIFS($B$4:B2779,B2779,$C$4:C2779,C2779)</f>
        <v>115017</v>
      </c>
      <c r="B2779" s="65">
        <v>150</v>
      </c>
      <c r="C2779" s="147">
        <v>0</v>
      </c>
      <c r="D2779" s="147">
        <v>107316</v>
      </c>
      <c r="E2779" s="147">
        <f>COUNTIF($B$4:B2779,B2779)</f>
        <v>17</v>
      </c>
      <c r="F2779" s="147">
        <v>1</v>
      </c>
      <c r="G2779" s="147">
        <v>598</v>
      </c>
      <c r="H2779" s="147">
        <v>250</v>
      </c>
      <c r="I2779" s="59" t="str">
        <f>IFERROR(VLOOKUP(D2779,ITEM!A:B,2,0)&amp;" X"&amp;F2779,"아이템값 없음")</f>
        <v>교관의 깃털장식 X1</v>
      </c>
      <c r="J2779" s="5" t="s">
        <v>842</v>
      </c>
      <c r="K2779" s="147" t="s">
        <v>745</v>
      </c>
    </row>
    <row r="2780" spans="1:11">
      <c r="A2780" s="147">
        <f>100000+B2780*ID규칙_보상_그룹_단위+C2780*ID규칙_요일_단위+COUNTIFS($B$4:B2780,B2780,$C$4:C2780,C2780)</f>
        <v>115018</v>
      </c>
      <c r="B2780" s="65">
        <v>150</v>
      </c>
      <c r="C2780" s="147">
        <v>0</v>
      </c>
      <c r="D2780" s="147">
        <v>108316</v>
      </c>
      <c r="E2780" s="147">
        <f>COUNTIF($B$4:B2780,B2780)</f>
        <v>18</v>
      </c>
      <c r="F2780" s="147">
        <v>1</v>
      </c>
      <c r="G2780" s="147">
        <v>598</v>
      </c>
      <c r="H2780" s="147">
        <v>250</v>
      </c>
      <c r="I2780" s="59" t="str">
        <f>IFERROR(VLOOKUP(D2780,ITEM!A:B,2,0)&amp;" X"&amp;F2780,"아이템값 없음")</f>
        <v>교관의 회중시계 X1</v>
      </c>
      <c r="J2780" s="5" t="s">
        <v>842</v>
      </c>
      <c r="K2780" s="147" t="s">
        <v>745</v>
      </c>
    </row>
    <row r="2781" spans="1:11">
      <c r="A2781" s="147">
        <f>100000+B2781*ID규칙_보상_그룹_단위+C2781*ID규칙_요일_단위+COUNTIFS($B$4:B2781,B2781,$C$4:C2781,C2781)</f>
        <v>115019</v>
      </c>
      <c r="B2781" s="65">
        <v>150</v>
      </c>
      <c r="C2781" s="147">
        <v>0</v>
      </c>
      <c r="D2781" s="147">
        <v>109316</v>
      </c>
      <c r="E2781" s="147">
        <f>COUNTIF($B$4:B2781,B2781)</f>
        <v>19</v>
      </c>
      <c r="F2781" s="147">
        <v>1</v>
      </c>
      <c r="G2781" s="147">
        <v>598</v>
      </c>
      <c r="H2781" s="147">
        <v>250</v>
      </c>
      <c r="I2781" s="59" t="str">
        <f>IFERROR(VLOOKUP(D2781,ITEM!A:B,2,0)&amp;" X"&amp;F2781,"아이템값 없음")</f>
        <v>교관의 찻잔 X1</v>
      </c>
      <c r="J2781" s="5" t="s">
        <v>842</v>
      </c>
      <c r="K2781" s="147" t="s">
        <v>745</v>
      </c>
    </row>
    <row r="2782" spans="1:11">
      <c r="A2782" s="147">
        <f>100000+B2782*ID규칙_보상_그룹_단위+C2782*ID규칙_요일_단위+COUNTIFS($B$4:B2782,B2782,$C$4:C2782,C2782)</f>
        <v>115020</v>
      </c>
      <c r="B2782" s="65">
        <v>150</v>
      </c>
      <c r="C2782" s="147">
        <v>0</v>
      </c>
      <c r="D2782" s="147">
        <v>110316</v>
      </c>
      <c r="E2782" s="147">
        <f>COUNTIF($B$4:B2782,B2782)</f>
        <v>20</v>
      </c>
      <c r="F2782" s="147">
        <v>1</v>
      </c>
      <c r="G2782" s="147">
        <v>598</v>
      </c>
      <c r="H2782" s="147">
        <v>250</v>
      </c>
      <c r="I2782" s="59" t="str">
        <f>IFERROR(VLOOKUP(D2782,ITEM!A:B,2,0)&amp;" X"&amp;F2782,"아이템값 없음")</f>
        <v>교관의 모자 X1</v>
      </c>
      <c r="J2782" s="5" t="s">
        <v>842</v>
      </c>
      <c r="K2782" s="147" t="s">
        <v>745</v>
      </c>
    </row>
    <row r="2783" spans="1:11">
      <c r="A2783" s="147">
        <f>100000+B2783*ID규칙_보상_그룹_단위+C2783*ID규칙_요일_단위+COUNTIFS($B$4:B2783,B2783,$C$4:C2783,C2783)</f>
        <v>115021</v>
      </c>
      <c r="B2783" s="65">
        <v>150</v>
      </c>
      <c r="C2783" s="147">
        <v>0</v>
      </c>
      <c r="D2783" s="147">
        <v>106318</v>
      </c>
      <c r="E2783" s="147">
        <f>COUNTIF($B$4:B2783,B2783)</f>
        <v>21</v>
      </c>
      <c r="F2783" s="147">
        <v>1</v>
      </c>
      <c r="G2783" s="147">
        <v>598</v>
      </c>
      <c r="H2783" s="147">
        <v>250</v>
      </c>
      <c r="I2783" s="59" t="str">
        <f>IFERROR(VLOOKUP(D2783,ITEM!A:B,2,0)&amp;" X"&amp;F2783,"아이템값 없음")</f>
        <v>유배자의 꽃 X1</v>
      </c>
      <c r="J2783" s="5" t="s">
        <v>842</v>
      </c>
      <c r="K2783" s="147" t="s">
        <v>745</v>
      </c>
    </row>
    <row r="2784" spans="1:11">
      <c r="A2784" s="147">
        <f>100000+B2784*ID규칙_보상_그룹_단위+C2784*ID규칙_요일_단위+COUNTIFS($B$4:B2784,B2784,$C$4:C2784,C2784)</f>
        <v>115022</v>
      </c>
      <c r="B2784" s="65">
        <v>150</v>
      </c>
      <c r="C2784" s="147">
        <v>0</v>
      </c>
      <c r="D2784" s="147">
        <v>107318</v>
      </c>
      <c r="E2784" s="147">
        <f>COUNTIF($B$4:B2784,B2784)</f>
        <v>22</v>
      </c>
      <c r="F2784" s="147">
        <v>1</v>
      </c>
      <c r="G2784" s="147">
        <v>598</v>
      </c>
      <c r="H2784" s="147">
        <v>250</v>
      </c>
      <c r="I2784" s="59" t="str">
        <f>IFERROR(VLOOKUP(D2784,ITEM!A:B,2,0)&amp;" X"&amp;F2784,"아이템값 없음")</f>
        <v>유배자의 깃털 X1</v>
      </c>
      <c r="J2784" s="5" t="s">
        <v>842</v>
      </c>
      <c r="K2784" s="147" t="s">
        <v>745</v>
      </c>
    </row>
    <row r="2785" spans="1:11">
      <c r="A2785" s="147">
        <f>100000+B2785*ID규칙_보상_그룹_단위+C2785*ID규칙_요일_단위+COUNTIFS($B$4:B2785,B2785,$C$4:C2785,C2785)</f>
        <v>115023</v>
      </c>
      <c r="B2785" s="65">
        <v>150</v>
      </c>
      <c r="C2785" s="147">
        <v>0</v>
      </c>
      <c r="D2785" s="147">
        <v>108318</v>
      </c>
      <c r="E2785" s="147">
        <f>COUNTIF($B$4:B2785,B2785)</f>
        <v>23</v>
      </c>
      <c r="F2785" s="147">
        <v>1</v>
      </c>
      <c r="G2785" s="147">
        <v>598</v>
      </c>
      <c r="H2785" s="147">
        <v>250</v>
      </c>
      <c r="I2785" s="59" t="str">
        <f>IFERROR(VLOOKUP(D2785,ITEM!A:B,2,0)&amp;" X"&amp;F2785,"아이템값 없음")</f>
        <v>유배자의 회중시계 X1</v>
      </c>
      <c r="J2785" s="5" t="s">
        <v>842</v>
      </c>
      <c r="K2785" s="147" t="s">
        <v>745</v>
      </c>
    </row>
    <row r="2786" spans="1:11">
      <c r="A2786" s="147">
        <f>100000+B2786*ID규칙_보상_그룹_단위+C2786*ID규칙_요일_단위+COUNTIFS($B$4:B2786,B2786,$C$4:C2786,C2786)</f>
        <v>115024</v>
      </c>
      <c r="B2786" s="65">
        <v>150</v>
      </c>
      <c r="C2786" s="147">
        <v>0</v>
      </c>
      <c r="D2786" s="147">
        <v>109318</v>
      </c>
      <c r="E2786" s="147">
        <f>COUNTIF($B$4:B2786,B2786)</f>
        <v>24</v>
      </c>
      <c r="F2786" s="147">
        <v>1</v>
      </c>
      <c r="G2786" s="147">
        <v>598</v>
      </c>
      <c r="H2786" s="147">
        <v>250</v>
      </c>
      <c r="I2786" s="59" t="str">
        <f>IFERROR(VLOOKUP(D2786,ITEM!A:B,2,0)&amp;" X"&amp;F2786,"아이템값 없음")</f>
        <v>유배자의 잔 X1</v>
      </c>
      <c r="J2786" s="5" t="s">
        <v>842</v>
      </c>
      <c r="K2786" s="147" t="s">
        <v>745</v>
      </c>
    </row>
    <row r="2787" spans="1:11">
      <c r="A2787" s="147">
        <f>100000+B2787*ID규칙_보상_그룹_단위+C2787*ID규칙_요일_단위+COUNTIFS($B$4:B2787,B2787,$C$4:C2787,C2787)</f>
        <v>115025</v>
      </c>
      <c r="B2787" s="65">
        <v>150</v>
      </c>
      <c r="C2787" s="147">
        <v>0</v>
      </c>
      <c r="D2787" s="147">
        <v>110318</v>
      </c>
      <c r="E2787" s="147">
        <f>COUNTIF($B$4:B2787,B2787)</f>
        <v>25</v>
      </c>
      <c r="F2787" s="147">
        <v>1</v>
      </c>
      <c r="G2787" s="147">
        <v>598</v>
      </c>
      <c r="H2787" s="147">
        <v>250</v>
      </c>
      <c r="I2787" s="59" t="str">
        <f>IFERROR(VLOOKUP(D2787,ITEM!A:B,2,0)&amp;" X"&amp;F2787,"아이템값 없음")</f>
        <v>유배자의 머리장식 X1</v>
      </c>
      <c r="J2787" s="5" t="s">
        <v>842</v>
      </c>
      <c r="K2787" s="147" t="s">
        <v>745</v>
      </c>
    </row>
    <row r="2788" spans="1:11">
      <c r="A2788" s="147">
        <f>100000+B2788*ID규칙_보상_그룹_단위+C2788*ID규칙_요일_단위+COUNTIFS($B$4:B2788,B2788,$C$4:C2788,C2788)</f>
        <v>115026</v>
      </c>
      <c r="B2788" s="65">
        <v>150</v>
      </c>
      <c r="C2788" s="147">
        <v>0</v>
      </c>
      <c r="D2788" s="147">
        <v>106415</v>
      </c>
      <c r="E2788" s="147">
        <f>COUNTIF($B$4:B2788,B2788)</f>
        <v>26</v>
      </c>
      <c r="F2788" s="147">
        <v>1</v>
      </c>
      <c r="G2788" s="147">
        <v>598</v>
      </c>
      <c r="H2788" s="147">
        <v>250</v>
      </c>
      <c r="I2788" s="59" t="str">
        <f>IFERROR(VLOOKUP(D2788,ITEM!A:B,2,0)&amp;" X"&amp;F2788,"아이템값 없음")</f>
        <v>전투광의 장미 X1</v>
      </c>
      <c r="J2788" s="5" t="s">
        <v>842</v>
      </c>
      <c r="K2788" s="147" t="s">
        <v>745</v>
      </c>
    </row>
    <row r="2789" spans="1:11">
      <c r="A2789" s="147">
        <f>100000+B2789*ID규칙_보상_그룹_단위+C2789*ID규칙_요일_단위+COUNTIFS($B$4:B2789,B2789,$C$4:C2789,C2789)</f>
        <v>115027</v>
      </c>
      <c r="B2789" s="65">
        <v>150</v>
      </c>
      <c r="C2789" s="147">
        <v>0</v>
      </c>
      <c r="D2789" s="147">
        <v>107415</v>
      </c>
      <c r="E2789" s="147">
        <f>COUNTIF($B$4:B2789,B2789)</f>
        <v>27</v>
      </c>
      <c r="F2789" s="147">
        <v>1</v>
      </c>
      <c r="G2789" s="147">
        <v>598</v>
      </c>
      <c r="H2789" s="147">
        <v>250</v>
      </c>
      <c r="I2789" s="59" t="str">
        <f>IFERROR(VLOOKUP(D2789,ITEM!A:B,2,0)&amp;" X"&amp;F2789,"아이템값 없음")</f>
        <v>전투광의 깃털 X1</v>
      </c>
      <c r="J2789" s="5" t="s">
        <v>842</v>
      </c>
      <c r="K2789" s="147" t="s">
        <v>745</v>
      </c>
    </row>
    <row r="2790" spans="1:11">
      <c r="A2790" s="147">
        <f>100000+B2790*ID규칙_보상_그룹_단위+C2790*ID규칙_요일_단위+COUNTIFS($B$4:B2790,B2790,$C$4:C2790,C2790)</f>
        <v>115028</v>
      </c>
      <c r="B2790" s="65">
        <v>150</v>
      </c>
      <c r="C2790" s="147">
        <v>0</v>
      </c>
      <c r="D2790" s="147">
        <v>108415</v>
      </c>
      <c r="E2790" s="147">
        <f>COUNTIF($B$4:B2790,B2790)</f>
        <v>28</v>
      </c>
      <c r="F2790" s="147">
        <v>1</v>
      </c>
      <c r="G2790" s="147">
        <v>598</v>
      </c>
      <c r="H2790" s="147">
        <v>250</v>
      </c>
      <c r="I2790" s="59" t="str">
        <f>IFERROR(VLOOKUP(D2790,ITEM!A:B,2,0)&amp;" X"&amp;F2790,"아이템값 없음")</f>
        <v>전투광의 시계 X1</v>
      </c>
      <c r="J2790" s="5" t="s">
        <v>842</v>
      </c>
      <c r="K2790" s="147" t="s">
        <v>745</v>
      </c>
    </row>
    <row r="2791" spans="1:11">
      <c r="A2791" s="147">
        <f>100000+B2791*ID규칙_보상_그룹_단위+C2791*ID규칙_요일_단위+COUNTIFS($B$4:B2791,B2791,$C$4:C2791,C2791)</f>
        <v>115029</v>
      </c>
      <c r="B2791" s="65">
        <v>150</v>
      </c>
      <c r="C2791" s="147">
        <v>0</v>
      </c>
      <c r="D2791" s="147">
        <v>109415</v>
      </c>
      <c r="E2791" s="147">
        <f>COUNTIF($B$4:B2791,B2791)</f>
        <v>29</v>
      </c>
      <c r="F2791" s="147">
        <v>1</v>
      </c>
      <c r="G2791" s="147">
        <v>598</v>
      </c>
      <c r="H2791" s="147">
        <v>250</v>
      </c>
      <c r="I2791" s="59" t="str">
        <f>IFERROR(VLOOKUP(D2791,ITEM!A:B,2,0)&amp;" X"&amp;F2791,"아이템값 없음")</f>
        <v>전투광의 해골잔 X1</v>
      </c>
      <c r="J2791" s="5" t="s">
        <v>842</v>
      </c>
      <c r="K2791" s="147" t="s">
        <v>745</v>
      </c>
    </row>
    <row r="2792" spans="1:11">
      <c r="A2792" s="147">
        <f>100000+B2792*ID규칙_보상_그룹_단위+C2792*ID규칙_요일_단위+COUNTIFS($B$4:B2792,B2792,$C$4:C2792,C2792)</f>
        <v>115030</v>
      </c>
      <c r="B2792" s="65">
        <v>150</v>
      </c>
      <c r="C2792" s="147">
        <v>0</v>
      </c>
      <c r="D2792" s="147">
        <v>110415</v>
      </c>
      <c r="E2792" s="147">
        <f>COUNTIF($B$4:B2792,B2792)</f>
        <v>30</v>
      </c>
      <c r="F2792" s="147">
        <v>1</v>
      </c>
      <c r="G2792" s="147">
        <v>598</v>
      </c>
      <c r="H2792" s="147">
        <v>250</v>
      </c>
      <c r="I2792" s="59" t="str">
        <f>IFERROR(VLOOKUP(D2792,ITEM!A:B,2,0)&amp;" X"&amp;F2792,"아이템값 없음")</f>
        <v>전투광의 귀면 X1</v>
      </c>
      <c r="J2792" s="5" t="s">
        <v>842</v>
      </c>
      <c r="K2792" s="147" t="s">
        <v>745</v>
      </c>
    </row>
    <row r="2793" spans="1:11">
      <c r="A2793" s="147">
        <f>100000+B2793*ID규칙_보상_그룹_단위+C2793*ID규칙_요일_단위+COUNTIFS($B$4:B2793,B2793,$C$4:C2793,C2793)</f>
        <v>115031</v>
      </c>
      <c r="B2793" s="65">
        <v>150</v>
      </c>
      <c r="C2793" s="147">
        <v>0</v>
      </c>
      <c r="D2793" s="147">
        <v>106417</v>
      </c>
      <c r="E2793" s="147">
        <f>COUNTIF($B$4:B2793,B2793)</f>
        <v>31</v>
      </c>
      <c r="F2793" s="147">
        <v>1</v>
      </c>
      <c r="G2793" s="147">
        <v>598</v>
      </c>
      <c r="H2793" s="147">
        <v>250</v>
      </c>
      <c r="I2793" s="59" t="str">
        <f>IFERROR(VLOOKUP(D2793,ITEM!A:B,2,0)&amp;" X"&amp;F2793,"아이템값 없음")</f>
        <v>교관의 브로치 X1</v>
      </c>
      <c r="J2793" s="5" t="s">
        <v>842</v>
      </c>
      <c r="K2793" s="147" t="s">
        <v>745</v>
      </c>
    </row>
    <row r="2794" spans="1:11">
      <c r="A2794" s="147">
        <f>100000+B2794*ID규칙_보상_그룹_단위+C2794*ID규칙_요일_단위+COUNTIFS($B$4:B2794,B2794,$C$4:C2794,C2794)</f>
        <v>115032</v>
      </c>
      <c r="B2794" s="65">
        <v>150</v>
      </c>
      <c r="C2794" s="147">
        <v>0</v>
      </c>
      <c r="D2794" s="147">
        <v>107417</v>
      </c>
      <c r="E2794" s="147">
        <f>COUNTIF($B$4:B2794,B2794)</f>
        <v>32</v>
      </c>
      <c r="F2794" s="147">
        <v>1</v>
      </c>
      <c r="G2794" s="147">
        <v>598</v>
      </c>
      <c r="H2794" s="147">
        <v>250</v>
      </c>
      <c r="I2794" s="59" t="str">
        <f>IFERROR(VLOOKUP(D2794,ITEM!A:B,2,0)&amp;" X"&amp;F2794,"아이템값 없음")</f>
        <v>교관의 깃털장식 X1</v>
      </c>
      <c r="J2794" s="5" t="s">
        <v>842</v>
      </c>
      <c r="K2794" s="147" t="s">
        <v>745</v>
      </c>
    </row>
    <row r="2795" spans="1:11">
      <c r="A2795" s="147">
        <f>100000+B2795*ID규칙_보상_그룹_단위+C2795*ID규칙_요일_단위+COUNTIFS($B$4:B2795,B2795,$C$4:C2795,C2795)</f>
        <v>115033</v>
      </c>
      <c r="B2795" s="65">
        <v>150</v>
      </c>
      <c r="C2795" s="147">
        <v>0</v>
      </c>
      <c r="D2795" s="147">
        <v>108417</v>
      </c>
      <c r="E2795" s="147">
        <f>COUNTIF($B$4:B2795,B2795)</f>
        <v>33</v>
      </c>
      <c r="F2795" s="147">
        <v>1</v>
      </c>
      <c r="G2795" s="147">
        <v>598</v>
      </c>
      <c r="H2795" s="147">
        <v>250</v>
      </c>
      <c r="I2795" s="59" t="str">
        <f>IFERROR(VLOOKUP(D2795,ITEM!A:B,2,0)&amp;" X"&amp;F2795,"아이템값 없음")</f>
        <v>교관의 회중시계 X1</v>
      </c>
      <c r="J2795" s="5" t="s">
        <v>842</v>
      </c>
      <c r="K2795" s="147" t="s">
        <v>745</v>
      </c>
    </row>
    <row r="2796" spans="1:11">
      <c r="A2796" s="147">
        <f>100000+B2796*ID규칙_보상_그룹_단위+C2796*ID규칙_요일_단위+COUNTIFS($B$4:B2796,B2796,$C$4:C2796,C2796)</f>
        <v>115034</v>
      </c>
      <c r="B2796" s="65">
        <v>150</v>
      </c>
      <c r="C2796" s="147">
        <v>0</v>
      </c>
      <c r="D2796" s="147">
        <v>109417</v>
      </c>
      <c r="E2796" s="147">
        <f>COUNTIF($B$4:B2796,B2796)</f>
        <v>34</v>
      </c>
      <c r="F2796" s="147">
        <v>1</v>
      </c>
      <c r="G2796" s="147">
        <v>598</v>
      </c>
      <c r="H2796" s="147">
        <v>250</v>
      </c>
      <c r="I2796" s="59" t="str">
        <f>IFERROR(VLOOKUP(D2796,ITEM!A:B,2,0)&amp;" X"&amp;F2796,"아이템값 없음")</f>
        <v>교관의 찻잔 X1</v>
      </c>
      <c r="J2796" s="5" t="s">
        <v>842</v>
      </c>
      <c r="K2796" s="147" t="s">
        <v>745</v>
      </c>
    </row>
    <row r="2797" spans="1:11">
      <c r="A2797" s="147">
        <f>100000+B2797*ID규칙_보상_그룹_단위+C2797*ID규칙_요일_단위+COUNTIFS($B$4:B2797,B2797,$C$4:C2797,C2797)</f>
        <v>115035</v>
      </c>
      <c r="B2797" s="65">
        <v>150</v>
      </c>
      <c r="C2797" s="147">
        <v>0</v>
      </c>
      <c r="D2797" s="147">
        <v>110417</v>
      </c>
      <c r="E2797" s="147">
        <f>COUNTIF($B$4:B2797,B2797)</f>
        <v>35</v>
      </c>
      <c r="F2797" s="147">
        <v>1</v>
      </c>
      <c r="G2797" s="147">
        <v>598</v>
      </c>
      <c r="H2797" s="147">
        <v>250</v>
      </c>
      <c r="I2797" s="59" t="str">
        <f>IFERROR(VLOOKUP(D2797,ITEM!A:B,2,0)&amp;" X"&amp;F2797,"아이템값 없음")</f>
        <v>교관의 모자 X1</v>
      </c>
      <c r="J2797" s="5" t="s">
        <v>842</v>
      </c>
      <c r="K2797" s="147" t="s">
        <v>745</v>
      </c>
    </row>
    <row r="2798" spans="1:11">
      <c r="A2798" s="147">
        <f>100000+B2798*ID규칙_보상_그룹_단위+C2798*ID규칙_요일_단위+COUNTIFS($B$4:B2798,B2798,$C$4:C2798,C2798)</f>
        <v>115036</v>
      </c>
      <c r="B2798" s="65">
        <v>150</v>
      </c>
      <c r="C2798" s="147">
        <v>0</v>
      </c>
      <c r="D2798" s="147">
        <v>106419</v>
      </c>
      <c r="E2798" s="147">
        <f>COUNTIF($B$4:B2798,B2798)</f>
        <v>36</v>
      </c>
      <c r="F2798" s="147">
        <v>1</v>
      </c>
      <c r="G2798" s="147">
        <v>598</v>
      </c>
      <c r="H2798" s="147">
        <v>250</v>
      </c>
      <c r="I2798" s="59" t="str">
        <f>IFERROR(VLOOKUP(D2798,ITEM!A:B,2,0)&amp;" X"&amp;F2798,"아이템값 없음")</f>
        <v>유배자의 꽃 X1</v>
      </c>
      <c r="J2798" s="5" t="s">
        <v>842</v>
      </c>
      <c r="K2798" s="147" t="s">
        <v>745</v>
      </c>
    </row>
    <row r="2799" spans="1:11">
      <c r="A2799" s="147">
        <f>100000+B2799*ID규칙_보상_그룹_단위+C2799*ID규칙_요일_단위+COUNTIFS($B$4:B2799,B2799,$C$4:C2799,C2799)</f>
        <v>115037</v>
      </c>
      <c r="B2799" s="65">
        <v>150</v>
      </c>
      <c r="C2799" s="147">
        <v>0</v>
      </c>
      <c r="D2799" s="147">
        <v>107419</v>
      </c>
      <c r="E2799" s="147">
        <f>COUNTIF($B$4:B2799,B2799)</f>
        <v>37</v>
      </c>
      <c r="F2799" s="147">
        <v>1</v>
      </c>
      <c r="G2799" s="147">
        <v>598</v>
      </c>
      <c r="H2799" s="147">
        <v>250</v>
      </c>
      <c r="I2799" s="59" t="str">
        <f>IFERROR(VLOOKUP(D2799,ITEM!A:B,2,0)&amp;" X"&amp;F2799,"아이템값 없음")</f>
        <v>유배자의 깃털 X1</v>
      </c>
      <c r="J2799" s="5" t="s">
        <v>842</v>
      </c>
      <c r="K2799" s="147" t="s">
        <v>745</v>
      </c>
    </row>
    <row r="2800" spans="1:11">
      <c r="A2800" s="147">
        <f>100000+B2800*ID규칙_보상_그룹_단위+C2800*ID규칙_요일_단위+COUNTIFS($B$4:B2800,B2800,$C$4:C2800,C2800)</f>
        <v>115038</v>
      </c>
      <c r="B2800" s="65">
        <v>150</v>
      </c>
      <c r="C2800" s="147">
        <v>0</v>
      </c>
      <c r="D2800" s="147">
        <v>108419</v>
      </c>
      <c r="E2800" s="147">
        <f>COUNTIF($B$4:B2800,B2800)</f>
        <v>38</v>
      </c>
      <c r="F2800" s="147">
        <v>1</v>
      </c>
      <c r="G2800" s="147">
        <v>598</v>
      </c>
      <c r="H2800" s="147">
        <v>250</v>
      </c>
      <c r="I2800" s="59" t="str">
        <f>IFERROR(VLOOKUP(D2800,ITEM!A:B,2,0)&amp;" X"&amp;F2800,"아이템값 없음")</f>
        <v>유배자의 회중시계 X1</v>
      </c>
      <c r="J2800" s="5" t="s">
        <v>842</v>
      </c>
      <c r="K2800" s="147" t="s">
        <v>745</v>
      </c>
    </row>
    <row r="2801" spans="1:11">
      <c r="A2801" s="147">
        <f>100000+B2801*ID규칙_보상_그룹_단위+C2801*ID규칙_요일_단위+COUNTIFS($B$4:B2801,B2801,$C$4:C2801,C2801)</f>
        <v>115039</v>
      </c>
      <c r="B2801" s="65">
        <v>150</v>
      </c>
      <c r="C2801" s="147">
        <v>0</v>
      </c>
      <c r="D2801" s="147">
        <v>109419</v>
      </c>
      <c r="E2801" s="147">
        <f>COUNTIF($B$4:B2801,B2801)</f>
        <v>39</v>
      </c>
      <c r="F2801" s="147">
        <v>1</v>
      </c>
      <c r="G2801" s="147">
        <v>598</v>
      </c>
      <c r="H2801" s="147">
        <v>250</v>
      </c>
      <c r="I2801" s="59" t="str">
        <f>IFERROR(VLOOKUP(D2801,ITEM!A:B,2,0)&amp;" X"&amp;F2801,"아이템값 없음")</f>
        <v>유배자의 잔 X1</v>
      </c>
      <c r="J2801" s="5" t="s">
        <v>842</v>
      </c>
      <c r="K2801" s="147" t="s">
        <v>745</v>
      </c>
    </row>
    <row r="2802" spans="1:11">
      <c r="A2802" s="147">
        <f>100000+B2802*ID규칙_보상_그룹_단위+C2802*ID규칙_요일_단위+COUNTIFS($B$4:B2802,B2802,$C$4:C2802,C2802)</f>
        <v>115040</v>
      </c>
      <c r="B2802" s="65">
        <v>150</v>
      </c>
      <c r="C2802" s="147">
        <v>0</v>
      </c>
      <c r="D2802" s="147">
        <v>110419</v>
      </c>
      <c r="E2802" s="147">
        <f>COUNTIF($B$4:B2802,B2802)</f>
        <v>40</v>
      </c>
      <c r="F2802" s="147">
        <v>1</v>
      </c>
      <c r="G2802" s="147">
        <v>598</v>
      </c>
      <c r="H2802" s="147">
        <v>250</v>
      </c>
      <c r="I2802" s="59" t="str">
        <f>IFERROR(VLOOKUP(D2802,ITEM!A:B,2,0)&amp;" X"&amp;F2802,"아이템값 없음")</f>
        <v>유배자의 머리장식 X1</v>
      </c>
      <c r="J2802" s="5" t="s">
        <v>842</v>
      </c>
      <c r="K2802" s="147" t="s">
        <v>745</v>
      </c>
    </row>
    <row r="2803" spans="1:11">
      <c r="A2803" s="147">
        <f>100000+B2803*ID규칙_보상_그룹_단위+C2803*ID규칙_요일_단위+COUNTIFS($B$4:B2803,B2803,$C$4:C2803,C2803)</f>
        <v>115041</v>
      </c>
      <c r="B2803" s="65">
        <v>150</v>
      </c>
      <c r="C2803" s="147">
        <v>0</v>
      </c>
      <c r="D2803" s="147">
        <v>106430</v>
      </c>
      <c r="E2803" s="147">
        <f>COUNTIF($B$4:B2803,B2803)</f>
        <v>41</v>
      </c>
      <c r="F2803" s="147">
        <v>1</v>
      </c>
      <c r="G2803" s="147">
        <v>598</v>
      </c>
      <c r="H2803" s="147">
        <v>250</v>
      </c>
      <c r="I2803" s="59" t="str">
        <f>IFERROR(VLOOKUP(D2803,ITEM!A:B,2,0)&amp;" X"&amp;F2803,"아이템값 없음")</f>
        <v>검투사의 미련 X1</v>
      </c>
      <c r="J2803" s="5" t="s">
        <v>842</v>
      </c>
      <c r="K2803" s="147" t="s">
        <v>745</v>
      </c>
    </row>
    <row r="2804" spans="1:11">
      <c r="A2804" s="147">
        <f>100000+B2804*ID규칙_보상_그룹_단위+C2804*ID규칙_요일_단위+COUNTIFS($B$4:B2804,B2804,$C$4:C2804,C2804)</f>
        <v>115042</v>
      </c>
      <c r="B2804" s="65">
        <v>150</v>
      </c>
      <c r="C2804" s="147">
        <v>0</v>
      </c>
      <c r="D2804" s="147">
        <v>107430</v>
      </c>
      <c r="E2804" s="147">
        <f>COUNTIF($B$4:B2804,B2804)</f>
        <v>42</v>
      </c>
      <c r="F2804" s="147">
        <v>1</v>
      </c>
      <c r="G2804" s="147">
        <v>598</v>
      </c>
      <c r="H2804" s="147">
        <v>250</v>
      </c>
      <c r="I2804" s="59" t="str">
        <f>IFERROR(VLOOKUP(D2804,ITEM!A:B,2,0)&amp;" X"&amp;F2804,"아이템값 없음")</f>
        <v>검투사의 귀결 X1</v>
      </c>
      <c r="J2804" s="5" t="s">
        <v>842</v>
      </c>
      <c r="K2804" s="147" t="s">
        <v>745</v>
      </c>
    </row>
    <row r="2805" spans="1:11">
      <c r="A2805" s="147">
        <f>100000+B2805*ID규칙_보상_그룹_단위+C2805*ID규칙_요일_단위+COUNTIFS($B$4:B2805,B2805,$C$4:C2805,C2805)</f>
        <v>115043</v>
      </c>
      <c r="B2805" s="65">
        <v>150</v>
      </c>
      <c r="C2805" s="147">
        <v>0</v>
      </c>
      <c r="D2805" s="147">
        <v>108430</v>
      </c>
      <c r="E2805" s="147">
        <f>COUNTIF($B$4:B2805,B2805)</f>
        <v>43</v>
      </c>
      <c r="F2805" s="147">
        <v>1</v>
      </c>
      <c r="G2805" s="147">
        <v>598</v>
      </c>
      <c r="H2805" s="147">
        <v>250</v>
      </c>
      <c r="I2805" s="59" t="str">
        <f>IFERROR(VLOOKUP(D2805,ITEM!A:B,2,0)&amp;" X"&amp;F2805,"아이템값 없음")</f>
        <v>검투사의 희망 X1</v>
      </c>
      <c r="J2805" s="5" t="s">
        <v>842</v>
      </c>
      <c r="K2805" s="147" t="s">
        <v>745</v>
      </c>
    </row>
    <row r="2806" spans="1:11">
      <c r="A2806" s="147">
        <f>100000+B2806*ID규칙_보상_그룹_단위+C2806*ID규칙_요일_단위+COUNTIFS($B$4:B2806,B2806,$C$4:C2806,C2806)</f>
        <v>115044</v>
      </c>
      <c r="B2806" s="65">
        <v>150</v>
      </c>
      <c r="C2806" s="147">
        <v>0</v>
      </c>
      <c r="D2806" s="147">
        <v>109430</v>
      </c>
      <c r="E2806" s="147">
        <f>COUNTIF($B$4:B2806,B2806)</f>
        <v>44</v>
      </c>
      <c r="F2806" s="147">
        <v>1</v>
      </c>
      <c r="G2806" s="147">
        <v>598</v>
      </c>
      <c r="H2806" s="147">
        <v>250</v>
      </c>
      <c r="I2806" s="59" t="str">
        <f>IFERROR(VLOOKUP(D2806,ITEM!A:B,2,0)&amp;" X"&amp;F2806,"아이템값 없음")</f>
        <v>검투사의 취기 X1</v>
      </c>
      <c r="J2806" s="5" t="s">
        <v>842</v>
      </c>
      <c r="K2806" s="147" t="s">
        <v>745</v>
      </c>
    </row>
    <row r="2807" spans="1:11">
      <c r="A2807" s="147">
        <f>100000+B2807*ID규칙_보상_그룹_단위+C2807*ID규칙_요일_단위+COUNTIFS($B$4:B2807,B2807,$C$4:C2807,C2807)</f>
        <v>115045</v>
      </c>
      <c r="B2807" s="65">
        <v>150</v>
      </c>
      <c r="C2807" s="147">
        <v>0</v>
      </c>
      <c r="D2807" s="147">
        <v>110438</v>
      </c>
      <c r="E2807" s="147">
        <f>COUNTIF($B$4:B2807,B2807)</f>
        <v>45</v>
      </c>
      <c r="F2807" s="147">
        <v>1</v>
      </c>
      <c r="G2807" s="147">
        <v>598</v>
      </c>
      <c r="H2807" s="147">
        <v>250</v>
      </c>
      <c r="I2807" s="59" t="str">
        <f>IFERROR(VLOOKUP(D2807,ITEM!A:B,2,0)&amp;" X"&amp;F2807,"아이템값 없음")</f>
        <v>검투사의 개선 X1</v>
      </c>
      <c r="J2807" s="5" t="s">
        <v>842</v>
      </c>
      <c r="K2807" s="147" t="s">
        <v>745</v>
      </c>
    </row>
    <row r="2808" spans="1:11">
      <c r="A2808" s="147">
        <f>100000+B2808*ID규칙_보상_그룹_단위+C2808*ID규칙_요일_단위+COUNTIFS($B$4:B2808,B2808,$C$4:C2808,C2808)</f>
        <v>115046</v>
      </c>
      <c r="B2808" s="65">
        <v>150</v>
      </c>
      <c r="C2808" s="147">
        <v>0</v>
      </c>
      <c r="D2808" s="147">
        <v>106432</v>
      </c>
      <c r="E2808" s="147">
        <f>COUNTIF($B$4:B2808,B2808)</f>
        <v>46</v>
      </c>
      <c r="F2808" s="147">
        <v>1</v>
      </c>
      <c r="G2808" s="147">
        <v>598</v>
      </c>
      <c r="H2808" s="147">
        <v>250</v>
      </c>
      <c r="I2808" s="59" t="str">
        <f>IFERROR(VLOOKUP(D2808,ITEM!A:B,2,0)&amp;" X"&amp;F2808,"아이템값 없음")</f>
        <v>악단의 서광 X1</v>
      </c>
      <c r="J2808" s="5" t="s">
        <v>842</v>
      </c>
      <c r="K2808" s="147" t="s">
        <v>745</v>
      </c>
    </row>
    <row r="2809" spans="1:11">
      <c r="A2809" s="147">
        <f>100000+B2809*ID규칙_보상_그룹_단위+C2809*ID규칙_요일_단위+COUNTIFS($B$4:B2809,B2809,$C$4:C2809,C2809)</f>
        <v>115047</v>
      </c>
      <c r="B2809" s="65">
        <v>150</v>
      </c>
      <c r="C2809" s="147">
        <v>0</v>
      </c>
      <c r="D2809" s="147">
        <v>107432</v>
      </c>
      <c r="E2809" s="147">
        <f>COUNTIF($B$4:B2809,B2809)</f>
        <v>47</v>
      </c>
      <c r="F2809" s="147">
        <v>1</v>
      </c>
      <c r="G2809" s="147">
        <v>598</v>
      </c>
      <c r="H2809" s="147">
        <v>250</v>
      </c>
      <c r="I2809" s="59" t="str">
        <f>IFERROR(VLOOKUP(D2809,ITEM!A:B,2,0)&amp;" X"&amp;F2809,"아이템값 없음")</f>
        <v>연주자의 화살깃 X1</v>
      </c>
      <c r="J2809" s="5" t="s">
        <v>842</v>
      </c>
      <c r="K2809" s="147" t="s">
        <v>745</v>
      </c>
    </row>
    <row r="2810" spans="1:11">
      <c r="A2810" s="147">
        <f>100000+B2810*ID규칙_보상_그룹_단위+C2810*ID규칙_요일_단위+COUNTIFS($B$4:B2810,B2810,$C$4:C2810,C2810)</f>
        <v>115048</v>
      </c>
      <c r="B2810" s="65">
        <v>150</v>
      </c>
      <c r="C2810" s="147">
        <v>0</v>
      </c>
      <c r="D2810" s="147">
        <v>108432</v>
      </c>
      <c r="E2810" s="147">
        <f>COUNTIF($B$4:B2810,B2810)</f>
        <v>48</v>
      </c>
      <c r="F2810" s="147">
        <v>1</v>
      </c>
      <c r="G2810" s="147">
        <v>598</v>
      </c>
      <c r="H2810" s="147">
        <v>250</v>
      </c>
      <c r="I2810" s="59" t="str">
        <f>IFERROR(VLOOKUP(D2810,ITEM!A:B,2,0)&amp;" X"&amp;F2810,"아이템값 없음")</f>
        <v>피날레의 시계 X1</v>
      </c>
      <c r="J2810" s="5" t="s">
        <v>842</v>
      </c>
      <c r="K2810" s="147" t="s">
        <v>745</v>
      </c>
    </row>
    <row r="2811" spans="1:11">
      <c r="A2811" s="147">
        <f>100000+B2811*ID규칙_보상_그룹_단위+C2811*ID규칙_요일_단위+COUNTIFS($B$4:B2811,B2811,$C$4:C2811,C2811)</f>
        <v>115049</v>
      </c>
      <c r="B2811" s="65">
        <v>150</v>
      </c>
      <c r="C2811" s="147">
        <v>0</v>
      </c>
      <c r="D2811" s="147">
        <v>109432</v>
      </c>
      <c r="E2811" s="147">
        <f>COUNTIF($B$4:B2811,B2811)</f>
        <v>49</v>
      </c>
      <c r="F2811" s="147">
        <v>1</v>
      </c>
      <c r="G2811" s="147">
        <v>598</v>
      </c>
      <c r="H2811" s="147">
        <v>250</v>
      </c>
      <c r="I2811" s="59" t="str">
        <f>IFERROR(VLOOKUP(D2811,ITEM!A:B,2,0)&amp;" X"&amp;F2811,"아이템값 없음")</f>
        <v>음유시인의 주전자 X1</v>
      </c>
      <c r="J2811" s="5" t="s">
        <v>842</v>
      </c>
      <c r="K2811" s="147" t="s">
        <v>745</v>
      </c>
    </row>
    <row r="2812" spans="1:11">
      <c r="A2812" s="147">
        <f>100000+B2812*ID규칙_보상_그룹_단위+C2812*ID규칙_요일_단위+COUNTIFS($B$4:B2812,B2812,$C$4:C2812,C2812)</f>
        <v>115050</v>
      </c>
      <c r="B2812" s="65">
        <v>150</v>
      </c>
      <c r="C2812" s="147">
        <v>0</v>
      </c>
      <c r="D2812" s="147">
        <v>110440</v>
      </c>
      <c r="E2812" s="147">
        <f>COUNTIF($B$4:B2812,B2812)</f>
        <v>50</v>
      </c>
      <c r="F2812" s="147">
        <v>1</v>
      </c>
      <c r="G2812" s="147">
        <v>598</v>
      </c>
      <c r="H2812" s="147">
        <v>250</v>
      </c>
      <c r="I2812" s="59" t="str">
        <f>IFERROR(VLOOKUP(D2812,ITEM!A:B,2,0)&amp;" X"&amp;F2812,"아이템값 없음")</f>
        <v>지휘의 탑 햇 X1</v>
      </c>
      <c r="J2812" s="5" t="s">
        <v>842</v>
      </c>
      <c r="K2812" s="147" t="s">
        <v>745</v>
      </c>
    </row>
    <row r="2813" spans="1:11">
      <c r="A2813" s="147">
        <f>100000+B2813*ID규칙_보상_그룹_단위+C2813*ID규칙_요일_단위+COUNTIFS($B$4:B2813,B2813,$C$4:C2813,C2813)</f>
        <v>115051</v>
      </c>
      <c r="B2813" s="65">
        <v>150</v>
      </c>
      <c r="C2813" s="147">
        <v>0</v>
      </c>
      <c r="D2813" s="147">
        <v>116409</v>
      </c>
      <c r="E2813" s="147">
        <f>COUNTIF($B$4:B2813,B2813)</f>
        <v>51</v>
      </c>
      <c r="F2813" s="147">
        <v>1</v>
      </c>
      <c r="G2813" s="147">
        <v>599</v>
      </c>
      <c r="H2813" s="147">
        <v>2000</v>
      </c>
      <c r="I2813" s="59" t="str">
        <f>IFERROR(VLOOKUP(D2813,ITEM!A:B,2,0)&amp;" X"&amp;F2813,"아이템값 없음")</f>
        <v>북대륙의 한손검 원형 X1</v>
      </c>
      <c r="J2813" s="5" t="s">
        <v>842</v>
      </c>
      <c r="K2813" s="147" t="s">
        <v>745</v>
      </c>
    </row>
    <row r="2814" spans="1:11">
      <c r="A2814" s="147">
        <f>100000+B2814*ID규칙_보상_그룹_단위+C2814*ID규칙_요일_단위+COUNTIFS($B$4:B2814,B2814,$C$4:C2814,C2814)</f>
        <v>115052</v>
      </c>
      <c r="B2814" s="65">
        <v>150</v>
      </c>
      <c r="C2814" s="147">
        <v>0</v>
      </c>
      <c r="D2814" s="147">
        <v>116410</v>
      </c>
      <c r="E2814" s="147">
        <f>COUNTIF($B$4:B2814,B2814)</f>
        <v>52</v>
      </c>
      <c r="F2814" s="147">
        <v>1</v>
      </c>
      <c r="G2814" s="147">
        <v>599</v>
      </c>
      <c r="H2814" s="147">
        <v>2000</v>
      </c>
      <c r="I2814" s="59" t="str">
        <f>IFERROR(VLOOKUP(D2814,ITEM!A:B,2,0)&amp;" X"&amp;F2814,"아이템값 없음")</f>
        <v>북대륙의 활 원형 X1</v>
      </c>
      <c r="J2814" s="5" t="s">
        <v>842</v>
      </c>
      <c r="K2814" s="147" t="s">
        <v>745</v>
      </c>
    </row>
    <row r="2815" spans="1:11">
      <c r="A2815" s="147">
        <f>100000+B2815*ID규칙_보상_그룹_단위+C2815*ID규칙_요일_단위+COUNTIFS($B$4:B2815,B2815,$C$4:C2815,C2815)</f>
        <v>115053</v>
      </c>
      <c r="B2815" s="65">
        <v>150</v>
      </c>
      <c r="C2815" s="147">
        <v>0</v>
      </c>
      <c r="D2815" s="147">
        <v>116411</v>
      </c>
      <c r="E2815" s="147">
        <f>COUNTIF($B$4:B2815,B2815)</f>
        <v>53</v>
      </c>
      <c r="F2815" s="147">
        <v>1</v>
      </c>
      <c r="G2815" s="147">
        <v>599</v>
      </c>
      <c r="H2815" s="147">
        <v>2000</v>
      </c>
      <c r="I2815" s="59" t="str">
        <f>IFERROR(VLOOKUP(D2815,ITEM!A:B,2,0)&amp;" X"&amp;F2815,"아이템값 없음")</f>
        <v>북대륙의 양손검 원형 X1</v>
      </c>
      <c r="J2815" s="5" t="s">
        <v>842</v>
      </c>
      <c r="K2815" s="147" t="s">
        <v>745</v>
      </c>
    </row>
    <row r="2816" spans="1:11">
      <c r="A2816" s="147">
        <f>100000+B2816*ID규칙_보상_그룹_단위+C2816*ID규칙_요일_단위+COUNTIFS($B$4:B2816,B2816,$C$4:C2816,C2816)</f>
        <v>115054</v>
      </c>
      <c r="B2816" s="65">
        <v>150</v>
      </c>
      <c r="C2816" s="147">
        <v>0</v>
      </c>
      <c r="D2816" s="147">
        <v>116412</v>
      </c>
      <c r="E2816" s="147">
        <f>COUNTIF($B$4:B2816,B2816)</f>
        <v>54</v>
      </c>
      <c r="F2816" s="147">
        <v>1</v>
      </c>
      <c r="G2816" s="147">
        <v>599</v>
      </c>
      <c r="H2816" s="147">
        <v>2000</v>
      </c>
      <c r="I2816" s="59" t="str">
        <f>IFERROR(VLOOKUP(D2816,ITEM!A:B,2,0)&amp;" X"&amp;F2816,"아이템값 없음")</f>
        <v>북대륙의 법구 원형 X1</v>
      </c>
      <c r="J2816" s="5" t="s">
        <v>842</v>
      </c>
      <c r="K2816" s="147" t="s">
        <v>745</v>
      </c>
    </row>
    <row r="2817" spans="1:11">
      <c r="A2817" s="147">
        <f>100000+B2817*ID규칙_보상_그룹_단위+C2817*ID규칙_요일_단위+COUNTIFS($B$4:B2817,B2817,$C$4:C2817,C2817)</f>
        <v>115055</v>
      </c>
      <c r="B2817" s="65">
        <v>150</v>
      </c>
      <c r="C2817" s="147">
        <v>0</v>
      </c>
      <c r="D2817" s="147">
        <v>116413</v>
      </c>
      <c r="E2817" s="147">
        <f>COUNTIF($B$4:B2817,B2817)</f>
        <v>55</v>
      </c>
      <c r="F2817" s="147">
        <v>1</v>
      </c>
      <c r="G2817" s="147">
        <v>599</v>
      </c>
      <c r="H2817" s="147">
        <v>2000</v>
      </c>
      <c r="I2817" s="59" t="str">
        <f>IFERROR(VLOOKUP(D2817,ITEM!A:B,2,0)&amp;" X"&amp;F2817,"아이템값 없음")</f>
        <v>북대륙의 장병기 원형 X1</v>
      </c>
      <c r="J2817" s="5" t="s">
        <v>842</v>
      </c>
      <c r="K2817" s="147" t="s">
        <v>745</v>
      </c>
    </row>
    <row r="2818" spans="1:11">
      <c r="A2818" s="147">
        <f>100000+B2818*ID규칙_보상_그룹_단위+C2818*ID규칙_요일_단위+COUNTIFS($B$4:B2818,B2818,$C$4:C2818,C2818)</f>
        <v>115101</v>
      </c>
      <c r="B2818" s="65">
        <v>151</v>
      </c>
      <c r="C2818" s="147">
        <v>0</v>
      </c>
      <c r="D2818" s="147">
        <v>103301</v>
      </c>
      <c r="E2818" s="147">
        <f>COUNTIF($B$4:B2818,B2818)</f>
        <v>1</v>
      </c>
      <c r="F2818" s="147">
        <v>300</v>
      </c>
      <c r="G2818" s="147">
        <v>600</v>
      </c>
      <c r="H2818" s="147">
        <v>10000</v>
      </c>
      <c r="I2818" s="59" t="str">
        <f>IFERROR(VLOOKUP(D2818,ITEM!A:B,2,0)&amp;" X"&amp;F2818,"아이템값 없음")</f>
        <v>모라 X300</v>
      </c>
      <c r="J2818" s="5" t="s">
        <v>843</v>
      </c>
      <c r="K2818" s="147" t="s">
        <v>745</v>
      </c>
    </row>
    <row r="2819" spans="1:11">
      <c r="A2819" s="147">
        <f>100000+B2819*ID규칙_보상_그룹_단위+C2819*ID규칙_요일_단위+COUNTIFS($B$4:B2819,B2819,$C$4:C2819,C2819)</f>
        <v>115102</v>
      </c>
      <c r="B2819" s="65">
        <v>151</v>
      </c>
      <c r="C2819" s="147">
        <v>0</v>
      </c>
      <c r="D2819" s="147">
        <v>102301</v>
      </c>
      <c r="E2819" s="147">
        <f>COUNTIF($B$4:B2819,B2819)</f>
        <v>2</v>
      </c>
      <c r="F2819" s="147">
        <v>6950</v>
      </c>
      <c r="G2819" s="147">
        <v>601</v>
      </c>
      <c r="H2819" s="147">
        <v>10000</v>
      </c>
      <c r="I2819" s="59" t="str">
        <f>IFERROR(VLOOKUP(D2819,ITEM!A:B,2,0)&amp;" X"&amp;F2819,"아이템값 없음")</f>
        <v>모험 경력 X6950</v>
      </c>
      <c r="J2819" s="5" t="s">
        <v>843</v>
      </c>
      <c r="K2819" s="147" t="s">
        <v>745</v>
      </c>
    </row>
    <row r="2820" spans="1:11">
      <c r="A2820" s="147">
        <f>100000+B2820*ID규칙_보상_그룹_단위+C2820*ID규칙_요일_단위+COUNTIFS($B$4:B2820,B2820,$C$4:C2820,C2820)</f>
        <v>115103</v>
      </c>
      <c r="B2820" s="65">
        <v>151</v>
      </c>
      <c r="C2820" s="147">
        <v>0</v>
      </c>
      <c r="D2820" s="147">
        <v>105301</v>
      </c>
      <c r="E2820" s="147">
        <f>COUNTIF($B$4:B2820,B2820)</f>
        <v>3</v>
      </c>
      <c r="F2820" s="147">
        <v>20</v>
      </c>
      <c r="G2820" s="147">
        <v>602</v>
      </c>
      <c r="H2820" s="147">
        <v>10000</v>
      </c>
      <c r="I2820" s="59" t="str">
        <f>IFERROR(VLOOKUP(D2820,ITEM!A:B,2,0)&amp;" X"&amp;F2820,"아이템값 없음")</f>
        <v>호감도 경험치 X20</v>
      </c>
      <c r="J2820" s="5" t="s">
        <v>843</v>
      </c>
      <c r="K2820" s="147" t="s">
        <v>745</v>
      </c>
    </row>
    <row r="2821" spans="1:11">
      <c r="A2821" s="147">
        <f>100000+B2821*ID규칙_보상_그룹_단위+C2821*ID규칙_요일_단위+COUNTIFS($B$4:B2821,B2821,$C$4:C2821,C2821)</f>
        <v>115104</v>
      </c>
      <c r="B2821" s="65">
        <v>151</v>
      </c>
      <c r="C2821" s="147">
        <v>0</v>
      </c>
      <c r="D2821" s="147">
        <v>113217</v>
      </c>
      <c r="E2821" s="147">
        <f>COUNTIF($B$4:B2821,B2821)</f>
        <v>4</v>
      </c>
      <c r="F2821" s="147">
        <v>1</v>
      </c>
      <c r="G2821" s="147">
        <v>603</v>
      </c>
      <c r="H2821" s="147">
        <v>1112</v>
      </c>
      <c r="I2821" s="59" t="str">
        <f>IFERROR(VLOOKUP(D2821,ITEM!A:B,2,0)&amp;" X"&amp;F2821,"아이템값 없음")</f>
        <v>자유로운 터키석 가루 X1</v>
      </c>
      <c r="J2821" s="5" t="s">
        <v>843</v>
      </c>
      <c r="K2821" s="147" t="s">
        <v>745</v>
      </c>
    </row>
    <row r="2822" spans="1:11">
      <c r="A2822" s="147">
        <f>100000+B2822*ID규칙_보상_그룹_단위+C2822*ID규칙_요일_단위+COUNTIFS($B$4:B2822,B2822,$C$4:C2822,C2822)</f>
        <v>115105</v>
      </c>
      <c r="B2822" s="65">
        <v>151</v>
      </c>
      <c r="C2822" s="147">
        <v>0</v>
      </c>
      <c r="D2822" s="147">
        <v>113318</v>
      </c>
      <c r="E2822" s="147">
        <f>COUNTIF($B$4:B2822,B2822)</f>
        <v>5</v>
      </c>
      <c r="F2822" s="147">
        <v>1</v>
      </c>
      <c r="G2822" s="147">
        <v>603</v>
      </c>
      <c r="H2822" s="147">
        <v>1111</v>
      </c>
      <c r="I2822" s="59" t="str">
        <f>IFERROR(VLOOKUP(D2822,ITEM!A:B,2,0)&amp;" X"&amp;F2822,"아이템값 없음")</f>
        <v>자유로운 터키석 조각 X1</v>
      </c>
      <c r="J2822" s="5" t="s">
        <v>843</v>
      </c>
      <c r="K2822" s="147" t="s">
        <v>745</v>
      </c>
    </row>
    <row r="2823" spans="1:11">
      <c r="A2823" s="147">
        <f>100000+B2823*ID규칙_보상_그룹_단위+C2823*ID규칙_요일_단위+COUNTIFS($B$4:B2823,B2823,$C$4:C2823,C2823)</f>
        <v>115106</v>
      </c>
      <c r="B2823" s="65">
        <v>151</v>
      </c>
      <c r="C2823" s="147">
        <v>0</v>
      </c>
      <c r="D2823" s="147">
        <v>113419</v>
      </c>
      <c r="E2823" s="147">
        <f>COUNTIF($B$4:B2823,B2823)</f>
        <v>6</v>
      </c>
      <c r="F2823" s="147">
        <v>1</v>
      </c>
      <c r="G2823" s="147">
        <v>603</v>
      </c>
      <c r="H2823" s="147">
        <v>1111</v>
      </c>
      <c r="I2823" s="59" t="str">
        <f>IFERROR(VLOOKUP(D2823,ITEM!A:B,2,0)&amp;" X"&amp;F2823,"아이템값 없음")</f>
        <v>자유로운 터키석 덩이 X1</v>
      </c>
      <c r="J2823" s="5" t="s">
        <v>843</v>
      </c>
      <c r="K2823" s="147" t="s">
        <v>745</v>
      </c>
    </row>
    <row r="2824" spans="1:11">
      <c r="A2824" s="147">
        <f>100000+B2824*ID규칙_보상_그룹_단위+C2824*ID규칙_요일_단위+COUNTIFS($B$4:B2824,B2824,$C$4:C2824,C2824)</f>
        <v>115107</v>
      </c>
      <c r="B2824" s="65">
        <v>151</v>
      </c>
      <c r="C2824" s="147">
        <v>0</v>
      </c>
      <c r="D2824" s="147">
        <v>113213</v>
      </c>
      <c r="E2824" s="147">
        <f>COUNTIF($B$4:B2824,B2824)</f>
        <v>7</v>
      </c>
      <c r="F2824" s="147">
        <v>1</v>
      </c>
      <c r="G2824" s="147">
        <v>603</v>
      </c>
      <c r="H2824" s="147">
        <v>1111</v>
      </c>
      <c r="I2824" s="59" t="str">
        <f>IFERROR(VLOOKUP(D2824,ITEM!A:B,2,0)&amp;" X"&amp;F2824,"아이템값 없음")</f>
        <v>승리의 자수정 가루 X1</v>
      </c>
      <c r="J2824" s="5" t="s">
        <v>843</v>
      </c>
      <c r="K2824" s="147" t="s">
        <v>745</v>
      </c>
    </row>
    <row r="2825" spans="1:11">
      <c r="A2825" s="147">
        <f>100000+B2825*ID규칙_보상_그룹_단위+C2825*ID규칙_요일_단위+COUNTIFS($B$4:B2825,B2825,$C$4:C2825,C2825)</f>
        <v>115108</v>
      </c>
      <c r="B2825" s="65">
        <v>151</v>
      </c>
      <c r="C2825" s="147">
        <v>0</v>
      </c>
      <c r="D2825" s="147">
        <v>113314</v>
      </c>
      <c r="E2825" s="147">
        <f>COUNTIF($B$4:B2825,B2825)</f>
        <v>8</v>
      </c>
      <c r="F2825" s="147">
        <v>1</v>
      </c>
      <c r="G2825" s="147">
        <v>603</v>
      </c>
      <c r="H2825" s="147">
        <v>1111</v>
      </c>
      <c r="I2825" s="59" t="str">
        <f>IFERROR(VLOOKUP(D2825,ITEM!A:B,2,0)&amp;" X"&amp;F2825,"아이템값 없음")</f>
        <v>승리의 자수정 조각 X1</v>
      </c>
      <c r="J2825" s="5" t="s">
        <v>843</v>
      </c>
      <c r="K2825" s="147" t="s">
        <v>745</v>
      </c>
    </row>
    <row r="2826" spans="1:11">
      <c r="A2826" s="147">
        <f>100000+B2826*ID규칙_보상_그룹_단위+C2826*ID규칙_요일_단위+COUNTIFS($B$4:B2826,B2826,$C$4:C2826,C2826)</f>
        <v>115109</v>
      </c>
      <c r="B2826" s="65">
        <v>151</v>
      </c>
      <c r="C2826" s="147">
        <v>0</v>
      </c>
      <c r="D2826" s="147">
        <v>113415</v>
      </c>
      <c r="E2826" s="147">
        <f>COUNTIF($B$4:B2826,B2826)</f>
        <v>9</v>
      </c>
      <c r="F2826" s="147">
        <v>1</v>
      </c>
      <c r="G2826" s="147">
        <v>603</v>
      </c>
      <c r="H2826" s="147">
        <v>1111</v>
      </c>
      <c r="I2826" s="59" t="str">
        <f>IFERROR(VLOOKUP(D2826,ITEM!A:B,2,0)&amp;" X"&amp;F2826,"아이템값 없음")</f>
        <v>승리의 자수정 덩이 X1</v>
      </c>
      <c r="J2826" s="5" t="s">
        <v>843</v>
      </c>
      <c r="K2826" s="147" t="s">
        <v>745</v>
      </c>
    </row>
    <row r="2827" spans="1:11">
      <c r="A2827" s="147">
        <f>100000+B2827*ID규칙_보상_그룹_단위+C2827*ID규칙_요일_단위+COUNTIFS($B$4:B2827,B2827,$C$4:C2827,C2827)</f>
        <v>115110</v>
      </c>
      <c r="B2827" s="65">
        <v>151</v>
      </c>
      <c r="C2827" s="147">
        <v>0</v>
      </c>
      <c r="D2827" s="147">
        <v>113205</v>
      </c>
      <c r="E2827" s="147">
        <f>COUNTIF($B$4:B2827,B2827)</f>
        <v>10</v>
      </c>
      <c r="F2827" s="147">
        <v>1</v>
      </c>
      <c r="G2827" s="147">
        <v>603</v>
      </c>
      <c r="H2827" s="147">
        <v>1111</v>
      </c>
      <c r="I2827" s="59" t="str">
        <f>IFERROR(VLOOKUP(D2827,ITEM!A:B,2,0)&amp;" X"&amp;F2827,"아이템값 없음")</f>
        <v>순수한 청금석 가루 X1</v>
      </c>
      <c r="J2827" s="5" t="s">
        <v>843</v>
      </c>
      <c r="K2827" s="147" t="s">
        <v>745</v>
      </c>
    </row>
    <row r="2828" spans="1:11">
      <c r="A2828" s="147">
        <f>100000+B2828*ID규칙_보상_그룹_단위+C2828*ID규칙_요일_단위+COUNTIFS($B$4:B2828,B2828,$C$4:C2828,C2828)</f>
        <v>115111</v>
      </c>
      <c r="B2828" s="65">
        <v>151</v>
      </c>
      <c r="C2828" s="147">
        <v>0</v>
      </c>
      <c r="D2828" s="147">
        <v>113306</v>
      </c>
      <c r="E2828" s="147">
        <f>COUNTIF($B$4:B2828,B2828)</f>
        <v>11</v>
      </c>
      <c r="F2828" s="147">
        <v>1</v>
      </c>
      <c r="G2828" s="147">
        <v>603</v>
      </c>
      <c r="H2828" s="147">
        <v>1111</v>
      </c>
      <c r="I2828" s="59" t="str">
        <f>IFERROR(VLOOKUP(D2828,ITEM!A:B,2,0)&amp;" X"&amp;F2828,"아이템값 없음")</f>
        <v>순수한 청금석 조각 X1</v>
      </c>
      <c r="J2828" s="5" t="s">
        <v>843</v>
      </c>
      <c r="K2828" s="147" t="s">
        <v>745</v>
      </c>
    </row>
    <row r="2829" spans="1:11">
      <c r="A2829" s="147">
        <f>100000+B2829*ID규칙_보상_그룹_단위+C2829*ID규칙_요일_단위+COUNTIFS($B$4:B2829,B2829,$C$4:C2829,C2829)</f>
        <v>115112</v>
      </c>
      <c r="B2829" s="65">
        <v>151</v>
      </c>
      <c r="C2829" s="147">
        <v>0</v>
      </c>
      <c r="D2829" s="147">
        <v>113407</v>
      </c>
      <c r="E2829" s="147">
        <f>COUNTIF($B$4:B2829,B2829)</f>
        <v>12</v>
      </c>
      <c r="F2829" s="147">
        <v>1</v>
      </c>
      <c r="G2829" s="147">
        <v>603</v>
      </c>
      <c r="H2829" s="147">
        <v>1111</v>
      </c>
      <c r="I2829" s="59" t="str">
        <f>IFERROR(VLOOKUP(D2829,ITEM!A:B,2,0)&amp;" X"&amp;F2829,"아이템값 없음")</f>
        <v>순수한 청금석 덩이 X1</v>
      </c>
      <c r="J2829" s="5" t="s">
        <v>843</v>
      </c>
      <c r="K2829" s="147" t="s">
        <v>745</v>
      </c>
    </row>
    <row r="2830" spans="1:11">
      <c r="A2830" s="147">
        <f>100000+B2830*ID규칙_보상_그룹_단위+C2830*ID규칙_요일_단위+COUNTIFS($B$4:B2830,B2830,$C$4:C2830,C2830)</f>
        <v>115113</v>
      </c>
      <c r="B2830" s="65">
        <v>151</v>
      </c>
      <c r="C2830" s="147">
        <v>0</v>
      </c>
      <c r="D2830" s="147">
        <v>118401</v>
      </c>
      <c r="E2830" s="147">
        <f>COUNTIF($B$4:B2830,B2830)</f>
        <v>13</v>
      </c>
      <c r="F2830" s="147">
        <v>1</v>
      </c>
      <c r="G2830" s="147">
        <v>604</v>
      </c>
      <c r="H2830" s="147">
        <v>3300</v>
      </c>
      <c r="I2830" s="59" t="str">
        <f>IFERROR(VLOOKUP(D2830,ITEM!A:B,2,0)&amp;" X"&amp;F2830,"아이템값 없음")</f>
        <v>이상한 꿈의 용매 X1</v>
      </c>
      <c r="J2830" s="5" t="s">
        <v>843</v>
      </c>
      <c r="K2830" s="147" t="s">
        <v>745</v>
      </c>
    </row>
    <row r="2831" spans="1:11">
      <c r="A2831" s="147">
        <f>100000+B2831*ID규칙_보상_그룹_단위+C2831*ID규칙_요일_단위+COUNTIFS($B$4:B2831,B2831,$C$4:C2831,C2831)</f>
        <v>115114</v>
      </c>
      <c r="B2831" s="65">
        <v>151</v>
      </c>
      <c r="C2831" s="147">
        <v>0</v>
      </c>
      <c r="D2831" s="147">
        <v>106314</v>
      </c>
      <c r="E2831" s="147">
        <f>COUNTIF($B$4:B2831,B2831)</f>
        <v>14</v>
      </c>
      <c r="F2831" s="147">
        <v>1</v>
      </c>
      <c r="G2831" s="147">
        <v>605</v>
      </c>
      <c r="H2831" s="147">
        <v>200</v>
      </c>
      <c r="I2831" s="59" t="str">
        <f>IFERROR(VLOOKUP(D2831,ITEM!A:B,2,0)&amp;" X"&amp;F2831,"아이템값 없음")</f>
        <v>전투광의 장미 X1</v>
      </c>
      <c r="J2831" s="5" t="s">
        <v>843</v>
      </c>
      <c r="K2831" s="147" t="s">
        <v>745</v>
      </c>
    </row>
    <row r="2832" spans="1:11">
      <c r="A2832" s="147">
        <f>100000+B2832*ID규칙_보상_그룹_단위+C2832*ID규칙_요일_단위+COUNTIFS($B$4:B2832,B2832,$C$4:C2832,C2832)</f>
        <v>115115</v>
      </c>
      <c r="B2832" s="65">
        <v>151</v>
      </c>
      <c r="C2832" s="147">
        <v>0</v>
      </c>
      <c r="D2832" s="147">
        <v>107314</v>
      </c>
      <c r="E2832" s="147">
        <f>COUNTIF($B$4:B2832,B2832)</f>
        <v>15</v>
      </c>
      <c r="F2832" s="147">
        <v>1</v>
      </c>
      <c r="G2832" s="147">
        <v>605</v>
      </c>
      <c r="H2832" s="147">
        <v>200</v>
      </c>
      <c r="I2832" s="59" t="str">
        <f>IFERROR(VLOOKUP(D2832,ITEM!A:B,2,0)&amp;" X"&amp;F2832,"아이템값 없음")</f>
        <v>전투광의 깃털 X1</v>
      </c>
      <c r="J2832" s="5" t="s">
        <v>843</v>
      </c>
      <c r="K2832" s="147" t="s">
        <v>745</v>
      </c>
    </row>
    <row r="2833" spans="1:11">
      <c r="A2833" s="147">
        <f>100000+B2833*ID규칙_보상_그룹_단위+C2833*ID규칙_요일_단위+COUNTIFS($B$4:B2833,B2833,$C$4:C2833,C2833)</f>
        <v>115116</v>
      </c>
      <c r="B2833" s="65">
        <v>151</v>
      </c>
      <c r="C2833" s="147">
        <v>0</v>
      </c>
      <c r="D2833" s="147">
        <v>108314</v>
      </c>
      <c r="E2833" s="147">
        <f>COUNTIF($B$4:B2833,B2833)</f>
        <v>16</v>
      </c>
      <c r="F2833" s="147">
        <v>1</v>
      </c>
      <c r="G2833" s="147">
        <v>605</v>
      </c>
      <c r="H2833" s="147">
        <v>200</v>
      </c>
      <c r="I2833" s="59" t="str">
        <f>IFERROR(VLOOKUP(D2833,ITEM!A:B,2,0)&amp;" X"&amp;F2833,"아이템값 없음")</f>
        <v>전투광의 시계 X1</v>
      </c>
      <c r="J2833" s="5" t="s">
        <v>843</v>
      </c>
      <c r="K2833" s="147" t="s">
        <v>745</v>
      </c>
    </row>
    <row r="2834" spans="1:11">
      <c r="A2834" s="147">
        <f>100000+B2834*ID규칙_보상_그룹_단위+C2834*ID규칙_요일_단위+COUNTIFS($B$4:B2834,B2834,$C$4:C2834,C2834)</f>
        <v>115117</v>
      </c>
      <c r="B2834" s="65">
        <v>151</v>
      </c>
      <c r="C2834" s="147">
        <v>0</v>
      </c>
      <c r="D2834" s="147">
        <v>109314</v>
      </c>
      <c r="E2834" s="147">
        <f>COUNTIF($B$4:B2834,B2834)</f>
        <v>17</v>
      </c>
      <c r="F2834" s="147">
        <v>1</v>
      </c>
      <c r="G2834" s="147">
        <v>605</v>
      </c>
      <c r="H2834" s="147">
        <v>200</v>
      </c>
      <c r="I2834" s="59" t="str">
        <f>IFERROR(VLOOKUP(D2834,ITEM!A:B,2,0)&amp;" X"&amp;F2834,"아이템값 없음")</f>
        <v>전투광의 해골잔 X1</v>
      </c>
      <c r="J2834" s="5" t="s">
        <v>843</v>
      </c>
      <c r="K2834" s="147" t="s">
        <v>745</v>
      </c>
    </row>
    <row r="2835" spans="1:11">
      <c r="A2835" s="147">
        <f>100000+B2835*ID규칙_보상_그룹_단위+C2835*ID규칙_요일_단위+COUNTIFS($B$4:B2835,B2835,$C$4:C2835,C2835)</f>
        <v>115118</v>
      </c>
      <c r="B2835" s="65">
        <v>151</v>
      </c>
      <c r="C2835" s="147">
        <v>0</v>
      </c>
      <c r="D2835" s="147">
        <v>110314</v>
      </c>
      <c r="E2835" s="147">
        <f>COUNTIF($B$4:B2835,B2835)</f>
        <v>18</v>
      </c>
      <c r="F2835" s="147">
        <v>1</v>
      </c>
      <c r="G2835" s="147">
        <v>605</v>
      </c>
      <c r="H2835" s="147">
        <v>200</v>
      </c>
      <c r="I2835" s="59" t="str">
        <f>IFERROR(VLOOKUP(D2835,ITEM!A:B,2,0)&amp;" X"&amp;F2835,"아이템값 없음")</f>
        <v>전투광의 귀면 X1</v>
      </c>
      <c r="J2835" s="5" t="s">
        <v>843</v>
      </c>
      <c r="K2835" s="147" t="s">
        <v>745</v>
      </c>
    </row>
    <row r="2836" spans="1:11">
      <c r="A2836" s="147">
        <f>100000+B2836*ID규칙_보상_그룹_단위+C2836*ID규칙_요일_단위+COUNTIFS($B$4:B2836,B2836,$C$4:C2836,C2836)</f>
        <v>115119</v>
      </c>
      <c r="B2836" s="65">
        <v>151</v>
      </c>
      <c r="C2836" s="147">
        <v>0</v>
      </c>
      <c r="D2836" s="147">
        <v>106316</v>
      </c>
      <c r="E2836" s="147">
        <f>COUNTIF($B$4:B2836,B2836)</f>
        <v>19</v>
      </c>
      <c r="F2836" s="147">
        <v>1</v>
      </c>
      <c r="G2836" s="147">
        <v>605</v>
      </c>
      <c r="H2836" s="147">
        <v>200</v>
      </c>
      <c r="I2836" s="59" t="str">
        <f>IFERROR(VLOOKUP(D2836,ITEM!A:B,2,0)&amp;" X"&amp;F2836,"아이템값 없음")</f>
        <v>교관의 브로치 X1</v>
      </c>
      <c r="J2836" s="5" t="s">
        <v>843</v>
      </c>
      <c r="K2836" s="147" t="s">
        <v>745</v>
      </c>
    </row>
    <row r="2837" spans="1:11">
      <c r="A2837" s="147">
        <f>100000+B2837*ID규칙_보상_그룹_단위+C2837*ID규칙_요일_단위+COUNTIFS($B$4:B2837,B2837,$C$4:C2837,C2837)</f>
        <v>115120</v>
      </c>
      <c r="B2837" s="65">
        <v>151</v>
      </c>
      <c r="C2837" s="147">
        <v>0</v>
      </c>
      <c r="D2837" s="147">
        <v>107316</v>
      </c>
      <c r="E2837" s="147">
        <f>COUNTIF($B$4:B2837,B2837)</f>
        <v>20</v>
      </c>
      <c r="F2837" s="147">
        <v>1</v>
      </c>
      <c r="G2837" s="147">
        <v>605</v>
      </c>
      <c r="H2837" s="147">
        <v>200</v>
      </c>
      <c r="I2837" s="59" t="str">
        <f>IFERROR(VLOOKUP(D2837,ITEM!A:B,2,0)&amp;" X"&amp;F2837,"아이템값 없음")</f>
        <v>교관의 깃털장식 X1</v>
      </c>
      <c r="J2837" s="5" t="s">
        <v>843</v>
      </c>
      <c r="K2837" s="147" t="s">
        <v>745</v>
      </c>
    </row>
    <row r="2838" spans="1:11">
      <c r="A2838" s="147">
        <f>100000+B2838*ID규칙_보상_그룹_단위+C2838*ID규칙_요일_단위+COUNTIFS($B$4:B2838,B2838,$C$4:C2838,C2838)</f>
        <v>115121</v>
      </c>
      <c r="B2838" s="65">
        <v>151</v>
      </c>
      <c r="C2838" s="147">
        <v>0</v>
      </c>
      <c r="D2838" s="147">
        <v>108316</v>
      </c>
      <c r="E2838" s="147">
        <f>COUNTIF($B$4:B2838,B2838)</f>
        <v>21</v>
      </c>
      <c r="F2838" s="147">
        <v>1</v>
      </c>
      <c r="G2838" s="147">
        <v>605</v>
      </c>
      <c r="H2838" s="147">
        <v>200</v>
      </c>
      <c r="I2838" s="59" t="str">
        <f>IFERROR(VLOOKUP(D2838,ITEM!A:B,2,0)&amp;" X"&amp;F2838,"아이템값 없음")</f>
        <v>교관의 회중시계 X1</v>
      </c>
      <c r="J2838" s="5" t="s">
        <v>843</v>
      </c>
      <c r="K2838" s="147" t="s">
        <v>745</v>
      </c>
    </row>
    <row r="2839" spans="1:11">
      <c r="A2839" s="147">
        <f>100000+B2839*ID규칙_보상_그룹_단위+C2839*ID규칙_요일_단위+COUNTIFS($B$4:B2839,B2839,$C$4:C2839,C2839)</f>
        <v>115122</v>
      </c>
      <c r="B2839" s="65">
        <v>151</v>
      </c>
      <c r="C2839" s="147">
        <v>0</v>
      </c>
      <c r="D2839" s="147">
        <v>109316</v>
      </c>
      <c r="E2839" s="147">
        <f>COUNTIF($B$4:B2839,B2839)</f>
        <v>22</v>
      </c>
      <c r="F2839" s="147">
        <v>1</v>
      </c>
      <c r="G2839" s="147">
        <v>605</v>
      </c>
      <c r="H2839" s="147">
        <v>200</v>
      </c>
      <c r="I2839" s="59" t="str">
        <f>IFERROR(VLOOKUP(D2839,ITEM!A:B,2,0)&amp;" X"&amp;F2839,"아이템값 없음")</f>
        <v>교관의 찻잔 X1</v>
      </c>
      <c r="J2839" s="5" t="s">
        <v>843</v>
      </c>
      <c r="K2839" s="147" t="s">
        <v>745</v>
      </c>
    </row>
    <row r="2840" spans="1:11">
      <c r="A2840" s="147">
        <f>100000+B2840*ID규칙_보상_그룹_단위+C2840*ID규칙_요일_단위+COUNTIFS($B$4:B2840,B2840,$C$4:C2840,C2840)</f>
        <v>115123</v>
      </c>
      <c r="B2840" s="65">
        <v>151</v>
      </c>
      <c r="C2840" s="147">
        <v>0</v>
      </c>
      <c r="D2840" s="147">
        <v>110316</v>
      </c>
      <c r="E2840" s="147">
        <f>COUNTIF($B$4:B2840,B2840)</f>
        <v>23</v>
      </c>
      <c r="F2840" s="147">
        <v>1</v>
      </c>
      <c r="G2840" s="147">
        <v>605</v>
      </c>
      <c r="H2840" s="147">
        <v>200</v>
      </c>
      <c r="I2840" s="59" t="str">
        <f>IFERROR(VLOOKUP(D2840,ITEM!A:B,2,0)&amp;" X"&amp;F2840,"아이템값 없음")</f>
        <v>교관의 모자 X1</v>
      </c>
      <c r="J2840" s="5" t="s">
        <v>843</v>
      </c>
      <c r="K2840" s="147" t="s">
        <v>745</v>
      </c>
    </row>
    <row r="2841" spans="1:11">
      <c r="A2841" s="147">
        <f>100000+B2841*ID규칙_보상_그룹_단위+C2841*ID규칙_요일_단위+COUNTIFS($B$4:B2841,B2841,$C$4:C2841,C2841)</f>
        <v>115124</v>
      </c>
      <c r="B2841" s="65">
        <v>151</v>
      </c>
      <c r="C2841" s="147">
        <v>0</v>
      </c>
      <c r="D2841" s="147">
        <v>106318</v>
      </c>
      <c r="E2841" s="147">
        <f>COUNTIF($B$4:B2841,B2841)</f>
        <v>24</v>
      </c>
      <c r="F2841" s="147">
        <v>1</v>
      </c>
      <c r="G2841" s="147">
        <v>605</v>
      </c>
      <c r="H2841" s="147">
        <v>200</v>
      </c>
      <c r="I2841" s="59" t="str">
        <f>IFERROR(VLOOKUP(D2841,ITEM!A:B,2,0)&amp;" X"&amp;F2841,"아이템값 없음")</f>
        <v>유배자의 꽃 X1</v>
      </c>
      <c r="J2841" s="5" t="s">
        <v>843</v>
      </c>
      <c r="K2841" s="147" t="s">
        <v>745</v>
      </c>
    </row>
    <row r="2842" spans="1:11">
      <c r="A2842" s="147">
        <f>100000+B2842*ID규칙_보상_그룹_단위+C2842*ID규칙_요일_단위+COUNTIFS($B$4:B2842,B2842,$C$4:C2842,C2842)</f>
        <v>115125</v>
      </c>
      <c r="B2842" s="65">
        <v>151</v>
      </c>
      <c r="C2842" s="147">
        <v>0</v>
      </c>
      <c r="D2842" s="147">
        <v>107318</v>
      </c>
      <c r="E2842" s="147">
        <f>COUNTIF($B$4:B2842,B2842)</f>
        <v>25</v>
      </c>
      <c r="F2842" s="147">
        <v>1</v>
      </c>
      <c r="G2842" s="147">
        <v>605</v>
      </c>
      <c r="H2842" s="147">
        <v>200</v>
      </c>
      <c r="I2842" s="59" t="str">
        <f>IFERROR(VLOOKUP(D2842,ITEM!A:B,2,0)&amp;" X"&amp;F2842,"아이템값 없음")</f>
        <v>유배자의 깃털 X1</v>
      </c>
      <c r="J2842" s="5" t="s">
        <v>843</v>
      </c>
      <c r="K2842" s="147" t="s">
        <v>745</v>
      </c>
    </row>
    <row r="2843" spans="1:11">
      <c r="A2843" s="147">
        <f>100000+B2843*ID규칙_보상_그룹_단위+C2843*ID규칙_요일_단위+COUNTIFS($B$4:B2843,B2843,$C$4:C2843,C2843)</f>
        <v>115126</v>
      </c>
      <c r="B2843" s="65">
        <v>151</v>
      </c>
      <c r="C2843" s="147">
        <v>0</v>
      </c>
      <c r="D2843" s="147">
        <v>108318</v>
      </c>
      <c r="E2843" s="147">
        <f>COUNTIF($B$4:B2843,B2843)</f>
        <v>26</v>
      </c>
      <c r="F2843" s="147">
        <v>1</v>
      </c>
      <c r="G2843" s="147">
        <v>605</v>
      </c>
      <c r="H2843" s="147">
        <v>200</v>
      </c>
      <c r="I2843" s="59" t="str">
        <f>IFERROR(VLOOKUP(D2843,ITEM!A:B,2,0)&amp;" X"&amp;F2843,"아이템값 없음")</f>
        <v>유배자의 회중시계 X1</v>
      </c>
      <c r="J2843" s="5" t="s">
        <v>843</v>
      </c>
      <c r="K2843" s="147" t="s">
        <v>745</v>
      </c>
    </row>
    <row r="2844" spans="1:11">
      <c r="A2844" s="147">
        <f>100000+B2844*ID규칙_보상_그룹_단위+C2844*ID규칙_요일_단위+COUNTIFS($B$4:B2844,B2844,$C$4:C2844,C2844)</f>
        <v>115127</v>
      </c>
      <c r="B2844" s="65">
        <v>151</v>
      </c>
      <c r="C2844" s="147">
        <v>0</v>
      </c>
      <c r="D2844" s="147">
        <v>109318</v>
      </c>
      <c r="E2844" s="147">
        <f>COUNTIF($B$4:B2844,B2844)</f>
        <v>27</v>
      </c>
      <c r="F2844" s="147">
        <v>1</v>
      </c>
      <c r="G2844" s="147">
        <v>605</v>
      </c>
      <c r="H2844" s="147">
        <v>200</v>
      </c>
      <c r="I2844" s="59" t="str">
        <f>IFERROR(VLOOKUP(D2844,ITEM!A:B,2,0)&amp;" X"&amp;F2844,"아이템값 없음")</f>
        <v>유배자의 잔 X1</v>
      </c>
      <c r="J2844" s="5" t="s">
        <v>843</v>
      </c>
      <c r="K2844" s="147" t="s">
        <v>745</v>
      </c>
    </row>
    <row r="2845" spans="1:11">
      <c r="A2845" s="147">
        <f>100000+B2845*ID규칙_보상_그룹_단위+C2845*ID규칙_요일_단위+COUNTIFS($B$4:B2845,B2845,$C$4:C2845,C2845)</f>
        <v>115128</v>
      </c>
      <c r="B2845" s="65">
        <v>151</v>
      </c>
      <c r="C2845" s="147">
        <v>0</v>
      </c>
      <c r="D2845" s="147">
        <v>110318</v>
      </c>
      <c r="E2845" s="147">
        <f>COUNTIF($B$4:B2845,B2845)</f>
        <v>28</v>
      </c>
      <c r="F2845" s="147">
        <v>1</v>
      </c>
      <c r="G2845" s="147">
        <v>605</v>
      </c>
      <c r="H2845" s="147">
        <v>200</v>
      </c>
      <c r="I2845" s="59" t="str">
        <f>IFERROR(VLOOKUP(D2845,ITEM!A:B,2,0)&amp;" X"&amp;F2845,"아이템값 없음")</f>
        <v>유배자의 머리장식 X1</v>
      </c>
      <c r="J2845" s="5" t="s">
        <v>843</v>
      </c>
      <c r="K2845" s="147" t="s">
        <v>745</v>
      </c>
    </row>
    <row r="2846" spans="1:11">
      <c r="A2846" s="147">
        <f>100000+B2846*ID규칙_보상_그룹_단위+C2846*ID규칙_요일_단위+COUNTIFS($B$4:B2846,B2846,$C$4:C2846,C2846)</f>
        <v>115129</v>
      </c>
      <c r="B2846" s="65">
        <v>151</v>
      </c>
      <c r="C2846" s="147">
        <v>0</v>
      </c>
      <c r="D2846" s="147">
        <v>106415</v>
      </c>
      <c r="E2846" s="147">
        <f>COUNTIF($B$4:B2846,B2846)</f>
        <v>29</v>
      </c>
      <c r="F2846" s="147">
        <v>1</v>
      </c>
      <c r="G2846" s="147">
        <v>605</v>
      </c>
      <c r="H2846" s="147">
        <v>200</v>
      </c>
      <c r="I2846" s="59" t="str">
        <f>IFERROR(VLOOKUP(D2846,ITEM!A:B,2,0)&amp;" X"&amp;F2846,"아이템값 없음")</f>
        <v>전투광의 장미 X1</v>
      </c>
      <c r="J2846" s="5" t="s">
        <v>843</v>
      </c>
      <c r="K2846" s="147" t="s">
        <v>745</v>
      </c>
    </row>
    <row r="2847" spans="1:11">
      <c r="A2847" s="147">
        <f>100000+B2847*ID규칙_보상_그룹_단위+C2847*ID규칙_요일_단위+COUNTIFS($B$4:B2847,B2847,$C$4:C2847,C2847)</f>
        <v>115130</v>
      </c>
      <c r="B2847" s="65">
        <v>151</v>
      </c>
      <c r="C2847" s="147">
        <v>0</v>
      </c>
      <c r="D2847" s="147">
        <v>107415</v>
      </c>
      <c r="E2847" s="147">
        <f>COUNTIF($B$4:B2847,B2847)</f>
        <v>30</v>
      </c>
      <c r="F2847" s="147">
        <v>1</v>
      </c>
      <c r="G2847" s="147">
        <v>605</v>
      </c>
      <c r="H2847" s="147">
        <v>200</v>
      </c>
      <c r="I2847" s="59" t="str">
        <f>IFERROR(VLOOKUP(D2847,ITEM!A:B,2,0)&amp;" X"&amp;F2847,"아이템값 없음")</f>
        <v>전투광의 깃털 X1</v>
      </c>
      <c r="J2847" s="5" t="s">
        <v>843</v>
      </c>
      <c r="K2847" s="147" t="s">
        <v>745</v>
      </c>
    </row>
    <row r="2848" spans="1:11">
      <c r="A2848" s="147">
        <f>100000+B2848*ID규칙_보상_그룹_단위+C2848*ID규칙_요일_단위+COUNTIFS($B$4:B2848,B2848,$C$4:C2848,C2848)</f>
        <v>115131</v>
      </c>
      <c r="B2848" s="65">
        <v>151</v>
      </c>
      <c r="C2848" s="147">
        <v>0</v>
      </c>
      <c r="D2848" s="147">
        <v>108415</v>
      </c>
      <c r="E2848" s="147">
        <f>COUNTIF($B$4:B2848,B2848)</f>
        <v>31</v>
      </c>
      <c r="F2848" s="147">
        <v>1</v>
      </c>
      <c r="G2848" s="147">
        <v>605</v>
      </c>
      <c r="H2848" s="147">
        <v>200</v>
      </c>
      <c r="I2848" s="59" t="str">
        <f>IFERROR(VLOOKUP(D2848,ITEM!A:B,2,0)&amp;" X"&amp;F2848,"아이템값 없음")</f>
        <v>전투광의 시계 X1</v>
      </c>
      <c r="J2848" s="5" t="s">
        <v>843</v>
      </c>
      <c r="K2848" s="147" t="s">
        <v>745</v>
      </c>
    </row>
    <row r="2849" spans="1:11">
      <c r="A2849" s="147">
        <f>100000+B2849*ID규칙_보상_그룹_단위+C2849*ID규칙_요일_단위+COUNTIFS($B$4:B2849,B2849,$C$4:C2849,C2849)</f>
        <v>115132</v>
      </c>
      <c r="B2849" s="65">
        <v>151</v>
      </c>
      <c r="C2849" s="147">
        <v>0</v>
      </c>
      <c r="D2849" s="147">
        <v>109415</v>
      </c>
      <c r="E2849" s="147">
        <f>COUNTIF($B$4:B2849,B2849)</f>
        <v>32</v>
      </c>
      <c r="F2849" s="147">
        <v>1</v>
      </c>
      <c r="G2849" s="147">
        <v>605</v>
      </c>
      <c r="H2849" s="147">
        <v>200</v>
      </c>
      <c r="I2849" s="59" t="str">
        <f>IFERROR(VLOOKUP(D2849,ITEM!A:B,2,0)&amp;" X"&amp;F2849,"아이템값 없음")</f>
        <v>전투광의 해골잔 X1</v>
      </c>
      <c r="J2849" s="5" t="s">
        <v>843</v>
      </c>
      <c r="K2849" s="147" t="s">
        <v>745</v>
      </c>
    </row>
    <row r="2850" spans="1:11">
      <c r="A2850" s="147">
        <f>100000+B2850*ID규칙_보상_그룹_단위+C2850*ID규칙_요일_단위+COUNTIFS($B$4:B2850,B2850,$C$4:C2850,C2850)</f>
        <v>115133</v>
      </c>
      <c r="B2850" s="65">
        <v>151</v>
      </c>
      <c r="C2850" s="147">
        <v>0</v>
      </c>
      <c r="D2850" s="147">
        <v>110415</v>
      </c>
      <c r="E2850" s="147">
        <f>COUNTIF($B$4:B2850,B2850)</f>
        <v>33</v>
      </c>
      <c r="F2850" s="147">
        <v>1</v>
      </c>
      <c r="G2850" s="147">
        <v>605</v>
      </c>
      <c r="H2850" s="147">
        <v>200</v>
      </c>
      <c r="I2850" s="59" t="str">
        <f>IFERROR(VLOOKUP(D2850,ITEM!A:B,2,0)&amp;" X"&amp;F2850,"아이템값 없음")</f>
        <v>전투광의 귀면 X1</v>
      </c>
      <c r="J2850" s="5" t="s">
        <v>843</v>
      </c>
      <c r="K2850" s="147" t="s">
        <v>745</v>
      </c>
    </row>
    <row r="2851" spans="1:11">
      <c r="A2851" s="147">
        <f>100000+B2851*ID규칙_보상_그룹_단위+C2851*ID규칙_요일_단위+COUNTIFS($B$4:B2851,B2851,$C$4:C2851,C2851)</f>
        <v>115134</v>
      </c>
      <c r="B2851" s="65">
        <v>151</v>
      </c>
      <c r="C2851" s="147">
        <v>0</v>
      </c>
      <c r="D2851" s="147">
        <v>106417</v>
      </c>
      <c r="E2851" s="147">
        <f>COUNTIF($B$4:B2851,B2851)</f>
        <v>34</v>
      </c>
      <c r="F2851" s="147">
        <v>1</v>
      </c>
      <c r="G2851" s="147">
        <v>605</v>
      </c>
      <c r="H2851" s="147">
        <v>200</v>
      </c>
      <c r="I2851" s="59" t="str">
        <f>IFERROR(VLOOKUP(D2851,ITEM!A:B,2,0)&amp;" X"&amp;F2851,"아이템값 없음")</f>
        <v>교관의 브로치 X1</v>
      </c>
      <c r="J2851" s="5" t="s">
        <v>843</v>
      </c>
      <c r="K2851" s="147" t="s">
        <v>745</v>
      </c>
    </row>
    <row r="2852" spans="1:11">
      <c r="A2852" s="147">
        <f>100000+B2852*ID규칙_보상_그룹_단위+C2852*ID규칙_요일_단위+COUNTIFS($B$4:B2852,B2852,$C$4:C2852,C2852)</f>
        <v>115135</v>
      </c>
      <c r="B2852" s="65">
        <v>151</v>
      </c>
      <c r="C2852" s="147">
        <v>0</v>
      </c>
      <c r="D2852" s="147">
        <v>107417</v>
      </c>
      <c r="E2852" s="147">
        <f>COUNTIF($B$4:B2852,B2852)</f>
        <v>35</v>
      </c>
      <c r="F2852" s="147">
        <v>1</v>
      </c>
      <c r="G2852" s="147">
        <v>605</v>
      </c>
      <c r="H2852" s="147">
        <v>200</v>
      </c>
      <c r="I2852" s="59" t="str">
        <f>IFERROR(VLOOKUP(D2852,ITEM!A:B,2,0)&amp;" X"&amp;F2852,"아이템값 없음")</f>
        <v>교관의 깃털장식 X1</v>
      </c>
      <c r="J2852" s="5" t="s">
        <v>843</v>
      </c>
      <c r="K2852" s="147" t="s">
        <v>745</v>
      </c>
    </row>
    <row r="2853" spans="1:11">
      <c r="A2853" s="147">
        <f>100000+B2853*ID규칙_보상_그룹_단위+C2853*ID규칙_요일_단위+COUNTIFS($B$4:B2853,B2853,$C$4:C2853,C2853)</f>
        <v>115136</v>
      </c>
      <c r="B2853" s="65">
        <v>151</v>
      </c>
      <c r="C2853" s="147">
        <v>0</v>
      </c>
      <c r="D2853" s="147">
        <v>108417</v>
      </c>
      <c r="E2853" s="147">
        <f>COUNTIF($B$4:B2853,B2853)</f>
        <v>36</v>
      </c>
      <c r="F2853" s="147">
        <v>1</v>
      </c>
      <c r="G2853" s="147">
        <v>605</v>
      </c>
      <c r="H2853" s="147">
        <v>200</v>
      </c>
      <c r="I2853" s="59" t="str">
        <f>IFERROR(VLOOKUP(D2853,ITEM!A:B,2,0)&amp;" X"&amp;F2853,"아이템값 없음")</f>
        <v>교관의 회중시계 X1</v>
      </c>
      <c r="J2853" s="5" t="s">
        <v>843</v>
      </c>
      <c r="K2853" s="147" t="s">
        <v>745</v>
      </c>
    </row>
    <row r="2854" spans="1:11">
      <c r="A2854" s="147">
        <f>100000+B2854*ID규칙_보상_그룹_단위+C2854*ID규칙_요일_단위+COUNTIFS($B$4:B2854,B2854,$C$4:C2854,C2854)</f>
        <v>115137</v>
      </c>
      <c r="B2854" s="65">
        <v>151</v>
      </c>
      <c r="C2854" s="147">
        <v>0</v>
      </c>
      <c r="D2854" s="147">
        <v>109417</v>
      </c>
      <c r="E2854" s="147">
        <f>COUNTIF($B$4:B2854,B2854)</f>
        <v>37</v>
      </c>
      <c r="F2854" s="147">
        <v>1</v>
      </c>
      <c r="G2854" s="147">
        <v>605</v>
      </c>
      <c r="H2854" s="147">
        <v>200</v>
      </c>
      <c r="I2854" s="59" t="str">
        <f>IFERROR(VLOOKUP(D2854,ITEM!A:B,2,0)&amp;" X"&amp;F2854,"아이템값 없음")</f>
        <v>교관의 찻잔 X1</v>
      </c>
      <c r="J2854" s="5" t="s">
        <v>843</v>
      </c>
      <c r="K2854" s="147" t="s">
        <v>745</v>
      </c>
    </row>
    <row r="2855" spans="1:11">
      <c r="A2855" s="147">
        <f>100000+B2855*ID규칙_보상_그룹_단위+C2855*ID규칙_요일_단위+COUNTIFS($B$4:B2855,B2855,$C$4:C2855,C2855)</f>
        <v>115138</v>
      </c>
      <c r="B2855" s="65">
        <v>151</v>
      </c>
      <c r="C2855" s="147">
        <v>0</v>
      </c>
      <c r="D2855" s="147">
        <v>110417</v>
      </c>
      <c r="E2855" s="147">
        <f>COUNTIF($B$4:B2855,B2855)</f>
        <v>38</v>
      </c>
      <c r="F2855" s="147">
        <v>1</v>
      </c>
      <c r="G2855" s="147">
        <v>605</v>
      </c>
      <c r="H2855" s="147">
        <v>200</v>
      </c>
      <c r="I2855" s="59" t="str">
        <f>IFERROR(VLOOKUP(D2855,ITEM!A:B,2,0)&amp;" X"&amp;F2855,"아이템값 없음")</f>
        <v>교관의 모자 X1</v>
      </c>
      <c r="J2855" s="5" t="s">
        <v>843</v>
      </c>
      <c r="K2855" s="147" t="s">
        <v>745</v>
      </c>
    </row>
    <row r="2856" spans="1:11">
      <c r="A2856" s="147">
        <f>100000+B2856*ID규칙_보상_그룹_단위+C2856*ID규칙_요일_단위+COUNTIFS($B$4:B2856,B2856,$C$4:C2856,C2856)</f>
        <v>115139</v>
      </c>
      <c r="B2856" s="65">
        <v>151</v>
      </c>
      <c r="C2856" s="147">
        <v>0</v>
      </c>
      <c r="D2856" s="147">
        <v>106419</v>
      </c>
      <c r="E2856" s="147">
        <f>COUNTIF($B$4:B2856,B2856)</f>
        <v>39</v>
      </c>
      <c r="F2856" s="147">
        <v>1</v>
      </c>
      <c r="G2856" s="147">
        <v>605</v>
      </c>
      <c r="H2856" s="147">
        <v>200</v>
      </c>
      <c r="I2856" s="59" t="str">
        <f>IFERROR(VLOOKUP(D2856,ITEM!A:B,2,0)&amp;" X"&amp;F2856,"아이템값 없음")</f>
        <v>유배자의 꽃 X1</v>
      </c>
      <c r="J2856" s="5" t="s">
        <v>843</v>
      </c>
      <c r="K2856" s="147" t="s">
        <v>745</v>
      </c>
    </row>
    <row r="2857" spans="1:11">
      <c r="A2857" s="147">
        <f>100000+B2857*ID규칙_보상_그룹_단위+C2857*ID규칙_요일_단위+COUNTIFS($B$4:B2857,B2857,$C$4:C2857,C2857)</f>
        <v>115140</v>
      </c>
      <c r="B2857" s="65">
        <v>151</v>
      </c>
      <c r="C2857" s="147">
        <v>0</v>
      </c>
      <c r="D2857" s="147">
        <v>107419</v>
      </c>
      <c r="E2857" s="147">
        <f>COUNTIF($B$4:B2857,B2857)</f>
        <v>40</v>
      </c>
      <c r="F2857" s="147">
        <v>1</v>
      </c>
      <c r="G2857" s="147">
        <v>605</v>
      </c>
      <c r="H2857" s="147">
        <v>200</v>
      </c>
      <c r="I2857" s="59" t="str">
        <f>IFERROR(VLOOKUP(D2857,ITEM!A:B,2,0)&amp;" X"&amp;F2857,"아이템값 없음")</f>
        <v>유배자의 깃털 X1</v>
      </c>
      <c r="J2857" s="5" t="s">
        <v>843</v>
      </c>
      <c r="K2857" s="147" t="s">
        <v>745</v>
      </c>
    </row>
    <row r="2858" spans="1:11">
      <c r="A2858" s="147">
        <f>100000+B2858*ID규칙_보상_그룹_단위+C2858*ID규칙_요일_단위+COUNTIFS($B$4:B2858,B2858,$C$4:C2858,C2858)</f>
        <v>115141</v>
      </c>
      <c r="B2858" s="65">
        <v>151</v>
      </c>
      <c r="C2858" s="147">
        <v>0</v>
      </c>
      <c r="D2858" s="147">
        <v>108419</v>
      </c>
      <c r="E2858" s="147">
        <f>COUNTIF($B$4:B2858,B2858)</f>
        <v>41</v>
      </c>
      <c r="F2858" s="147">
        <v>1</v>
      </c>
      <c r="G2858" s="147">
        <v>605</v>
      </c>
      <c r="H2858" s="147">
        <v>200</v>
      </c>
      <c r="I2858" s="59" t="str">
        <f>IFERROR(VLOOKUP(D2858,ITEM!A:B,2,0)&amp;" X"&amp;F2858,"아이템값 없음")</f>
        <v>유배자의 회중시계 X1</v>
      </c>
      <c r="J2858" s="5" t="s">
        <v>843</v>
      </c>
      <c r="K2858" s="147" t="s">
        <v>745</v>
      </c>
    </row>
    <row r="2859" spans="1:11">
      <c r="A2859" s="147">
        <f>100000+B2859*ID규칙_보상_그룹_단위+C2859*ID규칙_요일_단위+COUNTIFS($B$4:B2859,B2859,$C$4:C2859,C2859)</f>
        <v>115142</v>
      </c>
      <c r="B2859" s="65">
        <v>151</v>
      </c>
      <c r="C2859" s="147">
        <v>0</v>
      </c>
      <c r="D2859" s="147">
        <v>109419</v>
      </c>
      <c r="E2859" s="147">
        <f>COUNTIF($B$4:B2859,B2859)</f>
        <v>42</v>
      </c>
      <c r="F2859" s="147">
        <v>1</v>
      </c>
      <c r="G2859" s="147">
        <v>605</v>
      </c>
      <c r="H2859" s="147">
        <v>200</v>
      </c>
      <c r="I2859" s="59" t="str">
        <f>IFERROR(VLOOKUP(D2859,ITEM!A:B,2,0)&amp;" X"&amp;F2859,"아이템값 없음")</f>
        <v>유배자의 잔 X1</v>
      </c>
      <c r="J2859" s="5" t="s">
        <v>843</v>
      </c>
      <c r="K2859" s="147" t="s">
        <v>745</v>
      </c>
    </row>
    <row r="2860" spans="1:11">
      <c r="A2860" s="147">
        <f>100000+B2860*ID규칙_보상_그룹_단위+C2860*ID규칙_요일_단위+COUNTIFS($B$4:B2860,B2860,$C$4:C2860,C2860)</f>
        <v>115143</v>
      </c>
      <c r="B2860" s="65">
        <v>151</v>
      </c>
      <c r="C2860" s="147">
        <v>0</v>
      </c>
      <c r="D2860" s="147">
        <v>110419</v>
      </c>
      <c r="E2860" s="147">
        <f>COUNTIF($B$4:B2860,B2860)</f>
        <v>43</v>
      </c>
      <c r="F2860" s="147">
        <v>1</v>
      </c>
      <c r="G2860" s="147">
        <v>605</v>
      </c>
      <c r="H2860" s="147">
        <v>200</v>
      </c>
      <c r="I2860" s="59" t="str">
        <f>IFERROR(VLOOKUP(D2860,ITEM!A:B,2,0)&amp;" X"&amp;F2860,"아이템값 없음")</f>
        <v>유배자의 머리장식 X1</v>
      </c>
      <c r="J2860" s="5" t="s">
        <v>843</v>
      </c>
      <c r="K2860" s="147" t="s">
        <v>745</v>
      </c>
    </row>
    <row r="2861" spans="1:11">
      <c r="A2861" s="147">
        <f>100000+B2861*ID규칙_보상_그룹_단위+C2861*ID규칙_요일_단위+COUNTIFS($B$4:B2861,B2861,$C$4:C2861,C2861)</f>
        <v>115144</v>
      </c>
      <c r="B2861" s="65">
        <v>151</v>
      </c>
      <c r="C2861" s="147">
        <v>0</v>
      </c>
      <c r="D2861" s="147">
        <v>106430</v>
      </c>
      <c r="E2861" s="147">
        <f>COUNTIF($B$4:B2861,B2861)</f>
        <v>44</v>
      </c>
      <c r="F2861" s="147">
        <v>1</v>
      </c>
      <c r="G2861" s="147">
        <v>605</v>
      </c>
      <c r="H2861" s="147">
        <v>200</v>
      </c>
      <c r="I2861" s="59" t="str">
        <f>IFERROR(VLOOKUP(D2861,ITEM!A:B,2,0)&amp;" X"&amp;F2861,"아이템값 없음")</f>
        <v>검투사의 미련 X1</v>
      </c>
      <c r="J2861" s="5" t="s">
        <v>843</v>
      </c>
      <c r="K2861" s="147" t="s">
        <v>745</v>
      </c>
    </row>
    <row r="2862" spans="1:11">
      <c r="A2862" s="147">
        <f>100000+B2862*ID규칙_보상_그룹_단위+C2862*ID규칙_요일_단위+COUNTIFS($B$4:B2862,B2862,$C$4:C2862,C2862)</f>
        <v>115145</v>
      </c>
      <c r="B2862" s="65">
        <v>151</v>
      </c>
      <c r="C2862" s="147">
        <v>0</v>
      </c>
      <c r="D2862" s="147">
        <v>107430</v>
      </c>
      <c r="E2862" s="147">
        <f>COUNTIF($B$4:B2862,B2862)</f>
        <v>45</v>
      </c>
      <c r="F2862" s="147">
        <v>1</v>
      </c>
      <c r="G2862" s="147">
        <v>605</v>
      </c>
      <c r="H2862" s="147">
        <v>200</v>
      </c>
      <c r="I2862" s="59" t="str">
        <f>IFERROR(VLOOKUP(D2862,ITEM!A:B,2,0)&amp;" X"&amp;F2862,"아이템값 없음")</f>
        <v>검투사의 귀결 X1</v>
      </c>
      <c r="J2862" s="5" t="s">
        <v>843</v>
      </c>
      <c r="K2862" s="147" t="s">
        <v>745</v>
      </c>
    </row>
    <row r="2863" spans="1:11">
      <c r="A2863" s="147">
        <f>100000+B2863*ID규칙_보상_그룹_단위+C2863*ID규칙_요일_단위+COUNTIFS($B$4:B2863,B2863,$C$4:C2863,C2863)</f>
        <v>115146</v>
      </c>
      <c r="B2863" s="65">
        <v>151</v>
      </c>
      <c r="C2863" s="147">
        <v>0</v>
      </c>
      <c r="D2863" s="147">
        <v>108430</v>
      </c>
      <c r="E2863" s="147">
        <f>COUNTIF($B$4:B2863,B2863)</f>
        <v>46</v>
      </c>
      <c r="F2863" s="147">
        <v>1</v>
      </c>
      <c r="G2863" s="147">
        <v>605</v>
      </c>
      <c r="H2863" s="147">
        <v>200</v>
      </c>
      <c r="I2863" s="59" t="str">
        <f>IFERROR(VLOOKUP(D2863,ITEM!A:B,2,0)&amp;" X"&amp;F2863,"아이템값 없음")</f>
        <v>검투사의 희망 X1</v>
      </c>
      <c r="J2863" s="5" t="s">
        <v>843</v>
      </c>
      <c r="K2863" s="147" t="s">
        <v>745</v>
      </c>
    </row>
    <row r="2864" spans="1:11">
      <c r="A2864" s="147">
        <f>100000+B2864*ID규칙_보상_그룹_단위+C2864*ID규칙_요일_단위+COUNTIFS($B$4:B2864,B2864,$C$4:C2864,C2864)</f>
        <v>115147</v>
      </c>
      <c r="B2864" s="65">
        <v>151</v>
      </c>
      <c r="C2864" s="147">
        <v>0</v>
      </c>
      <c r="D2864" s="147">
        <v>109430</v>
      </c>
      <c r="E2864" s="147">
        <f>COUNTIF($B$4:B2864,B2864)</f>
        <v>47</v>
      </c>
      <c r="F2864" s="147">
        <v>1</v>
      </c>
      <c r="G2864" s="147">
        <v>605</v>
      </c>
      <c r="H2864" s="147">
        <v>200</v>
      </c>
      <c r="I2864" s="59" t="str">
        <f>IFERROR(VLOOKUP(D2864,ITEM!A:B,2,0)&amp;" X"&amp;F2864,"아이템값 없음")</f>
        <v>검투사의 취기 X1</v>
      </c>
      <c r="J2864" s="5" t="s">
        <v>843</v>
      </c>
      <c r="K2864" s="147" t="s">
        <v>745</v>
      </c>
    </row>
    <row r="2865" spans="1:11">
      <c r="A2865" s="147">
        <f>100000+B2865*ID규칙_보상_그룹_단위+C2865*ID규칙_요일_단위+COUNTIFS($B$4:B2865,B2865,$C$4:C2865,C2865)</f>
        <v>115148</v>
      </c>
      <c r="B2865" s="65">
        <v>151</v>
      </c>
      <c r="C2865" s="147">
        <v>0</v>
      </c>
      <c r="D2865" s="147">
        <v>110438</v>
      </c>
      <c r="E2865" s="147">
        <f>COUNTIF($B$4:B2865,B2865)</f>
        <v>48</v>
      </c>
      <c r="F2865" s="147">
        <v>1</v>
      </c>
      <c r="G2865" s="147">
        <v>605</v>
      </c>
      <c r="H2865" s="147">
        <v>200</v>
      </c>
      <c r="I2865" s="59" t="str">
        <f>IFERROR(VLOOKUP(D2865,ITEM!A:B,2,0)&amp;" X"&amp;F2865,"아이템값 없음")</f>
        <v>검투사의 개선 X1</v>
      </c>
      <c r="J2865" s="5" t="s">
        <v>843</v>
      </c>
      <c r="K2865" s="147" t="s">
        <v>745</v>
      </c>
    </row>
    <row r="2866" spans="1:11">
      <c r="A2866" s="147">
        <f>100000+B2866*ID규칙_보상_그룹_단위+C2866*ID규칙_요일_단위+COUNTIFS($B$4:B2866,B2866,$C$4:C2866,C2866)</f>
        <v>115149</v>
      </c>
      <c r="B2866" s="65">
        <v>151</v>
      </c>
      <c r="C2866" s="147">
        <v>0</v>
      </c>
      <c r="D2866" s="147">
        <v>106432</v>
      </c>
      <c r="E2866" s="147">
        <f>COUNTIF($B$4:B2866,B2866)</f>
        <v>49</v>
      </c>
      <c r="F2866" s="147">
        <v>1</v>
      </c>
      <c r="G2866" s="147">
        <v>605</v>
      </c>
      <c r="H2866" s="147">
        <v>200</v>
      </c>
      <c r="I2866" s="59" t="str">
        <f>IFERROR(VLOOKUP(D2866,ITEM!A:B,2,0)&amp;" X"&amp;F2866,"아이템값 없음")</f>
        <v>악단의 서광 X1</v>
      </c>
      <c r="J2866" s="5" t="s">
        <v>843</v>
      </c>
      <c r="K2866" s="147" t="s">
        <v>745</v>
      </c>
    </row>
    <row r="2867" spans="1:11">
      <c r="A2867" s="147">
        <f>100000+B2867*ID규칙_보상_그룹_단위+C2867*ID규칙_요일_단위+COUNTIFS($B$4:B2867,B2867,$C$4:C2867,C2867)</f>
        <v>115150</v>
      </c>
      <c r="B2867" s="65">
        <v>151</v>
      </c>
      <c r="C2867" s="147">
        <v>0</v>
      </c>
      <c r="D2867" s="147">
        <v>107432</v>
      </c>
      <c r="E2867" s="147">
        <f>COUNTIF($B$4:B2867,B2867)</f>
        <v>50</v>
      </c>
      <c r="F2867" s="147">
        <v>1</v>
      </c>
      <c r="G2867" s="147">
        <v>605</v>
      </c>
      <c r="H2867" s="147">
        <v>200</v>
      </c>
      <c r="I2867" s="59" t="str">
        <f>IFERROR(VLOOKUP(D2867,ITEM!A:B,2,0)&amp;" X"&amp;F2867,"아이템값 없음")</f>
        <v>연주자의 화살깃 X1</v>
      </c>
      <c r="J2867" s="5" t="s">
        <v>843</v>
      </c>
      <c r="K2867" s="147" t="s">
        <v>745</v>
      </c>
    </row>
    <row r="2868" spans="1:11">
      <c r="A2868" s="147">
        <f>100000+B2868*ID규칙_보상_그룹_단위+C2868*ID규칙_요일_단위+COUNTIFS($B$4:B2868,B2868,$C$4:C2868,C2868)</f>
        <v>115151</v>
      </c>
      <c r="B2868" s="65">
        <v>151</v>
      </c>
      <c r="C2868" s="147">
        <v>0</v>
      </c>
      <c r="D2868" s="147">
        <v>108432</v>
      </c>
      <c r="E2868" s="147">
        <f>COUNTIF($B$4:B2868,B2868)</f>
        <v>51</v>
      </c>
      <c r="F2868" s="147">
        <v>1</v>
      </c>
      <c r="G2868" s="147">
        <v>605</v>
      </c>
      <c r="H2868" s="147">
        <v>200</v>
      </c>
      <c r="I2868" s="59" t="str">
        <f>IFERROR(VLOOKUP(D2868,ITEM!A:B,2,0)&amp;" X"&amp;F2868,"아이템값 없음")</f>
        <v>피날레의 시계 X1</v>
      </c>
      <c r="J2868" s="5" t="s">
        <v>843</v>
      </c>
      <c r="K2868" s="147" t="s">
        <v>745</v>
      </c>
    </row>
    <row r="2869" spans="1:11">
      <c r="A2869" s="147">
        <f>100000+B2869*ID규칙_보상_그룹_단위+C2869*ID규칙_요일_단위+COUNTIFS($B$4:B2869,B2869,$C$4:C2869,C2869)</f>
        <v>115152</v>
      </c>
      <c r="B2869" s="65">
        <v>151</v>
      </c>
      <c r="C2869" s="147">
        <v>0</v>
      </c>
      <c r="D2869" s="147">
        <v>109432</v>
      </c>
      <c r="E2869" s="147">
        <f>COUNTIF($B$4:B2869,B2869)</f>
        <v>52</v>
      </c>
      <c r="F2869" s="147">
        <v>1</v>
      </c>
      <c r="G2869" s="147">
        <v>605</v>
      </c>
      <c r="H2869" s="147">
        <v>200</v>
      </c>
      <c r="I2869" s="59" t="str">
        <f>IFERROR(VLOOKUP(D2869,ITEM!A:B,2,0)&amp;" X"&amp;F2869,"아이템값 없음")</f>
        <v>음유시인의 주전자 X1</v>
      </c>
      <c r="J2869" s="5" t="s">
        <v>843</v>
      </c>
      <c r="K2869" s="147" t="s">
        <v>745</v>
      </c>
    </row>
    <row r="2870" spans="1:11">
      <c r="A2870" s="147">
        <f>100000+B2870*ID규칙_보상_그룹_단위+C2870*ID규칙_요일_단위+COUNTIFS($B$4:B2870,B2870,$C$4:C2870,C2870)</f>
        <v>115153</v>
      </c>
      <c r="B2870" s="65">
        <v>151</v>
      </c>
      <c r="C2870" s="147">
        <v>0</v>
      </c>
      <c r="D2870" s="147">
        <v>110440</v>
      </c>
      <c r="E2870" s="147">
        <f>COUNTIF($B$4:B2870,B2870)</f>
        <v>53</v>
      </c>
      <c r="F2870" s="147">
        <v>1</v>
      </c>
      <c r="G2870" s="147">
        <v>605</v>
      </c>
      <c r="H2870" s="147">
        <v>200</v>
      </c>
      <c r="I2870" s="59" t="str">
        <f>IFERROR(VLOOKUP(D2870,ITEM!A:B,2,0)&amp;" X"&amp;F2870,"아이템값 없음")</f>
        <v>지휘의 탑 햇 X1</v>
      </c>
      <c r="J2870" s="5" t="s">
        <v>843</v>
      </c>
      <c r="K2870" s="147" t="s">
        <v>745</v>
      </c>
    </row>
    <row r="2871" spans="1:11">
      <c r="A2871" s="147">
        <f>100000+B2871*ID규칙_보상_그룹_단위+C2871*ID규칙_요일_단위+COUNTIFS($B$4:B2871,B2871,$C$4:C2871,C2871)</f>
        <v>115154</v>
      </c>
      <c r="B2871" s="65">
        <v>151</v>
      </c>
      <c r="C2871" s="147">
        <v>0</v>
      </c>
      <c r="D2871" s="147">
        <v>106531</v>
      </c>
      <c r="E2871" s="147">
        <f>COUNTIF($B$4:B2871,B2871)</f>
        <v>54</v>
      </c>
      <c r="F2871" s="147">
        <v>1</v>
      </c>
      <c r="G2871" s="147">
        <v>605</v>
      </c>
      <c r="H2871" s="147">
        <v>200</v>
      </c>
      <c r="I2871" s="59" t="str">
        <f>IFERROR(VLOOKUP(D2871,ITEM!A:B,2,0)&amp;" X"&amp;F2871,"아이템값 없음")</f>
        <v>검투사의 미련 X1</v>
      </c>
      <c r="J2871" s="5" t="s">
        <v>843</v>
      </c>
      <c r="K2871" s="147" t="s">
        <v>745</v>
      </c>
    </row>
    <row r="2872" spans="1:11">
      <c r="A2872" s="147">
        <f>100000+B2872*ID규칙_보상_그룹_단위+C2872*ID규칙_요일_단위+COUNTIFS($B$4:B2872,B2872,$C$4:C2872,C2872)</f>
        <v>115155</v>
      </c>
      <c r="B2872" s="65">
        <v>151</v>
      </c>
      <c r="C2872" s="147">
        <v>0</v>
      </c>
      <c r="D2872" s="147">
        <v>107531</v>
      </c>
      <c r="E2872" s="147">
        <f>COUNTIF($B$4:B2872,B2872)</f>
        <v>55</v>
      </c>
      <c r="F2872" s="147">
        <v>1</v>
      </c>
      <c r="G2872" s="147">
        <v>605</v>
      </c>
      <c r="H2872" s="147">
        <v>200</v>
      </c>
      <c r="I2872" s="59" t="str">
        <f>IFERROR(VLOOKUP(D2872,ITEM!A:B,2,0)&amp;" X"&amp;F2872,"아이템값 없음")</f>
        <v>검투사의 귀결 X1</v>
      </c>
      <c r="J2872" s="5" t="s">
        <v>843</v>
      </c>
      <c r="K2872" s="147" t="s">
        <v>745</v>
      </c>
    </row>
    <row r="2873" spans="1:11">
      <c r="A2873" s="147">
        <f>100000+B2873*ID규칙_보상_그룹_단위+C2873*ID규칙_요일_단위+COUNTIFS($B$4:B2873,B2873,$C$4:C2873,C2873)</f>
        <v>115156</v>
      </c>
      <c r="B2873" s="65">
        <v>151</v>
      </c>
      <c r="C2873" s="147">
        <v>0</v>
      </c>
      <c r="D2873" s="147">
        <v>108531</v>
      </c>
      <c r="E2873" s="147">
        <f>COUNTIF($B$4:B2873,B2873)</f>
        <v>56</v>
      </c>
      <c r="F2873" s="147">
        <v>1</v>
      </c>
      <c r="G2873" s="147">
        <v>605</v>
      </c>
      <c r="H2873" s="147">
        <v>200</v>
      </c>
      <c r="I2873" s="59" t="str">
        <f>IFERROR(VLOOKUP(D2873,ITEM!A:B,2,0)&amp;" X"&amp;F2873,"아이템값 없음")</f>
        <v>검투사의 희망 X1</v>
      </c>
      <c r="J2873" s="5" t="s">
        <v>843</v>
      </c>
      <c r="K2873" s="147" t="s">
        <v>745</v>
      </c>
    </row>
    <row r="2874" spans="1:11">
      <c r="A2874" s="147">
        <f>100000+B2874*ID규칙_보상_그룹_단위+C2874*ID규칙_요일_단위+COUNTIFS($B$4:B2874,B2874,$C$4:C2874,C2874)</f>
        <v>115157</v>
      </c>
      <c r="B2874" s="65">
        <v>151</v>
      </c>
      <c r="C2874" s="147">
        <v>0</v>
      </c>
      <c r="D2874" s="147">
        <v>109531</v>
      </c>
      <c r="E2874" s="147">
        <f>COUNTIF($B$4:B2874,B2874)</f>
        <v>57</v>
      </c>
      <c r="F2874" s="147">
        <v>1</v>
      </c>
      <c r="G2874" s="147">
        <v>605</v>
      </c>
      <c r="H2874" s="147">
        <v>200</v>
      </c>
      <c r="I2874" s="59" t="str">
        <f>IFERROR(VLOOKUP(D2874,ITEM!A:B,2,0)&amp;" X"&amp;F2874,"아이템값 없음")</f>
        <v>검투사의 취기 X1</v>
      </c>
      <c r="J2874" s="5" t="s">
        <v>843</v>
      </c>
      <c r="K2874" s="147" t="s">
        <v>745</v>
      </c>
    </row>
    <row r="2875" spans="1:11">
      <c r="A2875" s="147">
        <f>100000+B2875*ID규칙_보상_그룹_단위+C2875*ID규칙_요일_단위+COUNTIFS($B$4:B2875,B2875,$C$4:C2875,C2875)</f>
        <v>115158</v>
      </c>
      <c r="B2875" s="65">
        <v>151</v>
      </c>
      <c r="C2875" s="147">
        <v>0</v>
      </c>
      <c r="D2875" s="147">
        <v>110539</v>
      </c>
      <c r="E2875" s="147">
        <f>COUNTIF($B$4:B2875,B2875)</f>
        <v>58</v>
      </c>
      <c r="F2875" s="147">
        <v>1</v>
      </c>
      <c r="G2875" s="147">
        <v>605</v>
      </c>
      <c r="H2875" s="147">
        <v>200</v>
      </c>
      <c r="I2875" s="59" t="str">
        <f>IFERROR(VLOOKUP(D2875,ITEM!A:B,2,0)&amp;" X"&amp;F2875,"아이템값 없음")</f>
        <v>검투사의 개선 X1</v>
      </c>
      <c r="J2875" s="5" t="s">
        <v>843</v>
      </c>
      <c r="K2875" s="147" t="s">
        <v>745</v>
      </c>
    </row>
    <row r="2876" spans="1:11">
      <c r="A2876" s="147">
        <f>100000+B2876*ID규칙_보상_그룹_단위+C2876*ID규칙_요일_단위+COUNTIFS($B$4:B2876,B2876,$C$4:C2876,C2876)</f>
        <v>115159</v>
      </c>
      <c r="B2876" s="65">
        <v>151</v>
      </c>
      <c r="C2876" s="147">
        <v>0</v>
      </c>
      <c r="D2876" s="147">
        <v>106533</v>
      </c>
      <c r="E2876" s="147">
        <f>COUNTIF($B$4:B2876,B2876)</f>
        <v>59</v>
      </c>
      <c r="F2876" s="147">
        <v>1</v>
      </c>
      <c r="G2876" s="147">
        <v>605</v>
      </c>
      <c r="H2876" s="147">
        <v>200</v>
      </c>
      <c r="I2876" s="59" t="str">
        <f>IFERROR(VLOOKUP(D2876,ITEM!A:B,2,0)&amp;" X"&amp;F2876,"아이템값 없음")</f>
        <v>악단의 서광 X1</v>
      </c>
      <c r="J2876" s="5" t="s">
        <v>843</v>
      </c>
      <c r="K2876" s="147" t="s">
        <v>745</v>
      </c>
    </row>
    <row r="2877" spans="1:11">
      <c r="A2877" s="147">
        <f>100000+B2877*ID규칙_보상_그룹_단위+C2877*ID규칙_요일_단위+COUNTIFS($B$4:B2877,B2877,$C$4:C2877,C2877)</f>
        <v>115160</v>
      </c>
      <c r="B2877" s="65">
        <v>151</v>
      </c>
      <c r="C2877" s="147">
        <v>0</v>
      </c>
      <c r="D2877" s="147">
        <v>107533</v>
      </c>
      <c r="E2877" s="147">
        <f>COUNTIF($B$4:B2877,B2877)</f>
        <v>60</v>
      </c>
      <c r="F2877" s="147">
        <v>1</v>
      </c>
      <c r="G2877" s="147">
        <v>605</v>
      </c>
      <c r="H2877" s="147">
        <v>200</v>
      </c>
      <c r="I2877" s="59" t="str">
        <f>IFERROR(VLOOKUP(D2877,ITEM!A:B,2,0)&amp;" X"&amp;F2877,"아이템값 없음")</f>
        <v>연주자의 화살깃 X1</v>
      </c>
      <c r="J2877" s="5" t="s">
        <v>843</v>
      </c>
      <c r="K2877" s="147" t="s">
        <v>745</v>
      </c>
    </row>
    <row r="2878" spans="1:11">
      <c r="A2878" s="147">
        <f>100000+B2878*ID규칙_보상_그룹_단위+C2878*ID규칙_요일_단위+COUNTIFS($B$4:B2878,B2878,$C$4:C2878,C2878)</f>
        <v>115161</v>
      </c>
      <c r="B2878" s="65">
        <v>151</v>
      </c>
      <c r="C2878" s="147">
        <v>0</v>
      </c>
      <c r="D2878" s="147">
        <v>108533</v>
      </c>
      <c r="E2878" s="147">
        <f>COUNTIF($B$4:B2878,B2878)</f>
        <v>61</v>
      </c>
      <c r="F2878" s="147">
        <v>1</v>
      </c>
      <c r="G2878" s="147">
        <v>605</v>
      </c>
      <c r="H2878" s="147">
        <v>200</v>
      </c>
      <c r="I2878" s="59" t="str">
        <f>IFERROR(VLOOKUP(D2878,ITEM!A:B,2,0)&amp;" X"&amp;F2878,"아이템값 없음")</f>
        <v>피날레의 시계 X1</v>
      </c>
      <c r="J2878" s="5" t="s">
        <v>843</v>
      </c>
      <c r="K2878" s="147" t="s">
        <v>745</v>
      </c>
    </row>
    <row r="2879" spans="1:11">
      <c r="A2879" s="147">
        <f>100000+B2879*ID규칙_보상_그룹_단위+C2879*ID규칙_요일_단위+COUNTIFS($B$4:B2879,B2879,$C$4:C2879,C2879)</f>
        <v>115162</v>
      </c>
      <c r="B2879" s="65">
        <v>151</v>
      </c>
      <c r="C2879" s="147">
        <v>0</v>
      </c>
      <c r="D2879" s="147">
        <v>109533</v>
      </c>
      <c r="E2879" s="147">
        <f>COUNTIF($B$4:B2879,B2879)</f>
        <v>62</v>
      </c>
      <c r="F2879" s="147">
        <v>1</v>
      </c>
      <c r="G2879" s="147">
        <v>605</v>
      </c>
      <c r="H2879" s="147">
        <v>200</v>
      </c>
      <c r="I2879" s="59" t="str">
        <f>IFERROR(VLOOKUP(D2879,ITEM!A:B,2,0)&amp;" X"&amp;F2879,"아이템값 없음")</f>
        <v>음유시인의 주전자 X1</v>
      </c>
      <c r="J2879" s="5" t="s">
        <v>843</v>
      </c>
      <c r="K2879" s="147" t="s">
        <v>745</v>
      </c>
    </row>
    <row r="2880" spans="1:11">
      <c r="A2880" s="147">
        <f>100000+B2880*ID규칙_보상_그룹_단위+C2880*ID규칙_요일_단위+COUNTIFS($B$4:B2880,B2880,$C$4:C2880,C2880)</f>
        <v>115163</v>
      </c>
      <c r="B2880" s="65">
        <v>151</v>
      </c>
      <c r="C2880" s="147">
        <v>0</v>
      </c>
      <c r="D2880" s="147">
        <v>110541</v>
      </c>
      <c r="E2880" s="147">
        <f>COUNTIF($B$4:B2880,B2880)</f>
        <v>63</v>
      </c>
      <c r="F2880" s="147">
        <v>1</v>
      </c>
      <c r="G2880" s="147">
        <v>605</v>
      </c>
      <c r="H2880" s="147">
        <v>200</v>
      </c>
      <c r="I2880" s="59" t="str">
        <f>IFERROR(VLOOKUP(D2880,ITEM!A:B,2,0)&amp;" X"&amp;F2880,"아이템값 없음")</f>
        <v>지휘의 탑 햇 X1</v>
      </c>
      <c r="J2880" s="5" t="s">
        <v>843</v>
      </c>
      <c r="K2880" s="147" t="s">
        <v>745</v>
      </c>
    </row>
    <row r="2881" spans="1:11">
      <c r="A2881" s="147">
        <f>100000+B2881*ID규칙_보상_그룹_단위+C2881*ID규칙_요일_단위+COUNTIFS($B$4:B2881,B2881,$C$4:C2881,C2881)</f>
        <v>115164</v>
      </c>
      <c r="B2881" s="65">
        <v>151</v>
      </c>
      <c r="C2881" s="147">
        <v>0</v>
      </c>
      <c r="D2881" s="147">
        <v>116409</v>
      </c>
      <c r="E2881" s="147">
        <f>COUNTIF($B$4:B2881,B2881)</f>
        <v>64</v>
      </c>
      <c r="F2881" s="147">
        <v>1</v>
      </c>
      <c r="G2881" s="147">
        <v>606</v>
      </c>
      <c r="H2881" s="147">
        <v>2000</v>
      </c>
      <c r="I2881" s="59" t="str">
        <f>IFERROR(VLOOKUP(D2881,ITEM!A:B,2,0)&amp;" X"&amp;F2881,"아이템값 없음")</f>
        <v>북대륙의 한손검 원형 X1</v>
      </c>
      <c r="J2881" s="5" t="s">
        <v>843</v>
      </c>
      <c r="K2881" s="147" t="s">
        <v>745</v>
      </c>
    </row>
    <row r="2882" spans="1:11">
      <c r="A2882" s="147">
        <f>100000+B2882*ID규칙_보상_그룹_단위+C2882*ID규칙_요일_단위+COUNTIFS($B$4:B2882,B2882,$C$4:C2882,C2882)</f>
        <v>115165</v>
      </c>
      <c r="B2882" s="65">
        <v>151</v>
      </c>
      <c r="C2882" s="147">
        <v>0</v>
      </c>
      <c r="D2882" s="147">
        <v>116410</v>
      </c>
      <c r="E2882" s="147">
        <f>COUNTIF($B$4:B2882,B2882)</f>
        <v>65</v>
      </c>
      <c r="F2882" s="147">
        <v>1</v>
      </c>
      <c r="G2882" s="147">
        <v>606</v>
      </c>
      <c r="H2882" s="147">
        <v>2000</v>
      </c>
      <c r="I2882" s="59" t="str">
        <f>IFERROR(VLOOKUP(D2882,ITEM!A:B,2,0)&amp;" X"&amp;F2882,"아이템값 없음")</f>
        <v>북대륙의 활 원형 X1</v>
      </c>
      <c r="J2882" s="5" t="s">
        <v>843</v>
      </c>
      <c r="K2882" s="147" t="s">
        <v>745</v>
      </c>
    </row>
    <row r="2883" spans="1:11">
      <c r="A2883" s="147">
        <f>100000+B2883*ID규칙_보상_그룹_단위+C2883*ID규칙_요일_단위+COUNTIFS($B$4:B2883,B2883,$C$4:C2883,C2883)</f>
        <v>115166</v>
      </c>
      <c r="B2883" s="65">
        <v>151</v>
      </c>
      <c r="C2883" s="147">
        <v>0</v>
      </c>
      <c r="D2883" s="147">
        <v>116411</v>
      </c>
      <c r="E2883" s="147">
        <f>COUNTIF($B$4:B2883,B2883)</f>
        <v>66</v>
      </c>
      <c r="F2883" s="147">
        <v>1</v>
      </c>
      <c r="G2883" s="147">
        <v>606</v>
      </c>
      <c r="H2883" s="147">
        <v>2000</v>
      </c>
      <c r="I2883" s="59" t="str">
        <f>IFERROR(VLOOKUP(D2883,ITEM!A:B,2,0)&amp;" X"&amp;F2883,"아이템값 없음")</f>
        <v>북대륙의 양손검 원형 X1</v>
      </c>
      <c r="J2883" s="5" t="s">
        <v>843</v>
      </c>
      <c r="K2883" s="147" t="s">
        <v>745</v>
      </c>
    </row>
    <row r="2884" spans="1:11">
      <c r="A2884" s="147">
        <f>100000+B2884*ID규칙_보상_그룹_단위+C2884*ID규칙_요일_단위+COUNTIFS($B$4:B2884,B2884,$C$4:C2884,C2884)</f>
        <v>115167</v>
      </c>
      <c r="B2884" s="65">
        <v>151</v>
      </c>
      <c r="C2884" s="147">
        <v>0</v>
      </c>
      <c r="D2884" s="147">
        <v>116412</v>
      </c>
      <c r="E2884" s="147">
        <f>COUNTIF($B$4:B2884,B2884)</f>
        <v>67</v>
      </c>
      <c r="F2884" s="147">
        <v>1</v>
      </c>
      <c r="G2884" s="147">
        <v>606</v>
      </c>
      <c r="H2884" s="147">
        <v>2000</v>
      </c>
      <c r="I2884" s="59" t="str">
        <f>IFERROR(VLOOKUP(D2884,ITEM!A:B,2,0)&amp;" X"&amp;F2884,"아이템값 없음")</f>
        <v>북대륙의 법구 원형 X1</v>
      </c>
      <c r="J2884" s="5" t="s">
        <v>843</v>
      </c>
      <c r="K2884" s="147" t="s">
        <v>745</v>
      </c>
    </row>
    <row r="2885" spans="1:11">
      <c r="A2885" s="147">
        <f>100000+B2885*ID규칙_보상_그룹_단위+C2885*ID규칙_요일_단위+COUNTIFS($B$4:B2885,B2885,$C$4:C2885,C2885)</f>
        <v>115168</v>
      </c>
      <c r="B2885" s="65">
        <v>151</v>
      </c>
      <c r="C2885" s="147">
        <v>0</v>
      </c>
      <c r="D2885" s="147">
        <v>116413</v>
      </c>
      <c r="E2885" s="147">
        <f>COUNTIF($B$4:B2885,B2885)</f>
        <v>68</v>
      </c>
      <c r="F2885" s="147">
        <v>1</v>
      </c>
      <c r="G2885" s="147">
        <v>606</v>
      </c>
      <c r="H2885" s="147">
        <v>2000</v>
      </c>
      <c r="I2885" s="59" t="str">
        <f>IFERROR(VLOOKUP(D2885,ITEM!A:B,2,0)&amp;" X"&amp;F2885,"아이템값 없음")</f>
        <v>북대륙의 장병기 원형 X1</v>
      </c>
      <c r="J2885" s="5" t="s">
        <v>843</v>
      </c>
      <c r="K2885" s="147" t="s">
        <v>745</v>
      </c>
    </row>
    <row r="2886" spans="1:11">
      <c r="A2886" s="147">
        <f>100000+B2886*ID규칙_보상_그룹_단위+C2886*ID규칙_요일_단위+COUNTIFS($B$4:B2886,B2886,$C$4:C2886,C2886)</f>
        <v>115201</v>
      </c>
      <c r="B2886" s="65">
        <v>152</v>
      </c>
      <c r="C2886" s="147">
        <v>0</v>
      </c>
      <c r="D2886" s="147">
        <v>103301</v>
      </c>
      <c r="E2886" s="147">
        <f>COUNTIF($B$4:B2886,B2886)</f>
        <v>1</v>
      </c>
      <c r="F2886" s="147">
        <v>300</v>
      </c>
      <c r="G2886" s="147">
        <v>607</v>
      </c>
      <c r="H2886" s="147">
        <v>10000</v>
      </c>
      <c r="I2886" s="59" t="str">
        <f>IFERROR(VLOOKUP(D2886,ITEM!A:B,2,0)&amp;" X"&amp;F2886,"아이템값 없음")</f>
        <v>모라 X300</v>
      </c>
      <c r="J2886" s="5" t="s">
        <v>844</v>
      </c>
      <c r="K2886" s="147" t="s">
        <v>745</v>
      </c>
    </row>
    <row r="2887" spans="1:11">
      <c r="A2887" s="147">
        <f>100000+B2887*ID규칙_보상_그룹_단위+C2887*ID규칙_요일_단위+COUNTIFS($B$4:B2887,B2887,$C$4:C2887,C2887)</f>
        <v>115202</v>
      </c>
      <c r="B2887" s="65">
        <v>152</v>
      </c>
      <c r="C2887" s="147">
        <v>0</v>
      </c>
      <c r="D2887" s="147">
        <v>102301</v>
      </c>
      <c r="E2887" s="147">
        <f>COUNTIF($B$4:B2887,B2887)</f>
        <v>2</v>
      </c>
      <c r="F2887" s="147">
        <v>6950</v>
      </c>
      <c r="G2887" s="147">
        <v>608</v>
      </c>
      <c r="H2887" s="147">
        <v>10000</v>
      </c>
      <c r="I2887" s="59" t="str">
        <f>IFERROR(VLOOKUP(D2887,ITEM!A:B,2,0)&amp;" X"&amp;F2887,"아이템값 없음")</f>
        <v>모험 경력 X6950</v>
      </c>
      <c r="J2887" s="5" t="s">
        <v>844</v>
      </c>
      <c r="K2887" s="147" t="s">
        <v>745</v>
      </c>
    </row>
    <row r="2888" spans="1:11">
      <c r="A2888" s="147">
        <f>100000+B2888*ID규칙_보상_그룹_단위+C2888*ID규칙_요일_단위+COUNTIFS($B$4:B2888,B2888,$C$4:C2888,C2888)</f>
        <v>115203</v>
      </c>
      <c r="B2888" s="65">
        <v>152</v>
      </c>
      <c r="C2888" s="147">
        <v>0</v>
      </c>
      <c r="D2888" s="147">
        <v>105301</v>
      </c>
      <c r="E2888" s="147">
        <f>COUNTIF($B$4:B2888,B2888)</f>
        <v>3</v>
      </c>
      <c r="F2888" s="147">
        <v>20</v>
      </c>
      <c r="G2888" s="147">
        <v>609</v>
      </c>
      <c r="H2888" s="147">
        <v>10000</v>
      </c>
      <c r="I2888" s="59" t="str">
        <f>IFERROR(VLOOKUP(D2888,ITEM!A:B,2,0)&amp;" X"&amp;F2888,"아이템값 없음")</f>
        <v>호감도 경험치 X20</v>
      </c>
      <c r="J2888" s="5" t="s">
        <v>844</v>
      </c>
      <c r="K2888" s="147" t="s">
        <v>745</v>
      </c>
    </row>
    <row r="2889" spans="1:11">
      <c r="A2889" s="147">
        <f>100000+B2889*ID규칙_보상_그룹_단위+C2889*ID규칙_요일_단위+COUNTIFS($B$4:B2889,B2889,$C$4:C2889,C2889)</f>
        <v>115204</v>
      </c>
      <c r="B2889" s="65">
        <v>152</v>
      </c>
      <c r="C2889" s="147">
        <v>0</v>
      </c>
      <c r="D2889" s="147">
        <v>113217</v>
      </c>
      <c r="E2889" s="147">
        <f>COUNTIF($B$4:B2889,B2889)</f>
        <v>4</v>
      </c>
      <c r="F2889" s="147">
        <v>1</v>
      </c>
      <c r="G2889" s="147">
        <v>610</v>
      </c>
      <c r="H2889" s="147">
        <v>1112</v>
      </c>
      <c r="I2889" s="59" t="str">
        <f>IFERROR(VLOOKUP(D2889,ITEM!A:B,2,0)&amp;" X"&amp;F2889,"아이템값 없음")</f>
        <v>자유로운 터키석 가루 X1</v>
      </c>
      <c r="J2889" s="5" t="s">
        <v>844</v>
      </c>
      <c r="K2889" s="147" t="s">
        <v>745</v>
      </c>
    </row>
    <row r="2890" spans="1:11">
      <c r="A2890" s="147">
        <f>100000+B2890*ID규칙_보상_그룹_단위+C2890*ID규칙_요일_단위+COUNTIFS($B$4:B2890,B2890,$C$4:C2890,C2890)</f>
        <v>115205</v>
      </c>
      <c r="B2890" s="65">
        <v>152</v>
      </c>
      <c r="C2890" s="147">
        <v>0</v>
      </c>
      <c r="D2890" s="147">
        <v>113318</v>
      </c>
      <c r="E2890" s="147">
        <f>COUNTIF($B$4:B2890,B2890)</f>
        <v>5</v>
      </c>
      <c r="F2890" s="147">
        <v>1</v>
      </c>
      <c r="G2890" s="147">
        <v>610</v>
      </c>
      <c r="H2890" s="147">
        <v>1111</v>
      </c>
      <c r="I2890" s="59" t="str">
        <f>IFERROR(VLOOKUP(D2890,ITEM!A:B,2,0)&amp;" X"&amp;F2890,"아이템값 없음")</f>
        <v>자유로운 터키석 조각 X1</v>
      </c>
      <c r="J2890" s="5" t="s">
        <v>844</v>
      </c>
      <c r="K2890" s="147" t="s">
        <v>745</v>
      </c>
    </row>
    <row r="2891" spans="1:11">
      <c r="A2891" s="147">
        <f>100000+B2891*ID규칙_보상_그룹_단위+C2891*ID규칙_요일_단위+COUNTIFS($B$4:B2891,B2891,$C$4:C2891,C2891)</f>
        <v>115206</v>
      </c>
      <c r="B2891" s="65">
        <v>152</v>
      </c>
      <c r="C2891" s="147">
        <v>0</v>
      </c>
      <c r="D2891" s="147">
        <v>113419</v>
      </c>
      <c r="E2891" s="147">
        <f>COUNTIF($B$4:B2891,B2891)</f>
        <v>6</v>
      </c>
      <c r="F2891" s="147">
        <v>1</v>
      </c>
      <c r="G2891" s="147">
        <v>610</v>
      </c>
      <c r="H2891" s="147">
        <v>1111</v>
      </c>
      <c r="I2891" s="59" t="str">
        <f>IFERROR(VLOOKUP(D2891,ITEM!A:B,2,0)&amp;" X"&amp;F2891,"아이템값 없음")</f>
        <v>자유로운 터키석 덩이 X1</v>
      </c>
      <c r="J2891" s="5" t="s">
        <v>844</v>
      </c>
      <c r="K2891" s="147" t="s">
        <v>745</v>
      </c>
    </row>
    <row r="2892" spans="1:11">
      <c r="A2892" s="147">
        <f>100000+B2892*ID규칙_보상_그룹_단위+C2892*ID규칙_요일_단위+COUNTIFS($B$4:B2892,B2892,$C$4:C2892,C2892)</f>
        <v>115207</v>
      </c>
      <c r="B2892" s="65">
        <v>152</v>
      </c>
      <c r="C2892" s="147">
        <v>0</v>
      </c>
      <c r="D2892" s="147">
        <v>113213</v>
      </c>
      <c r="E2892" s="147">
        <f>COUNTIF($B$4:B2892,B2892)</f>
        <v>7</v>
      </c>
      <c r="F2892" s="147">
        <v>1</v>
      </c>
      <c r="G2892" s="147">
        <v>610</v>
      </c>
      <c r="H2892" s="147">
        <v>1111</v>
      </c>
      <c r="I2892" s="59" t="str">
        <f>IFERROR(VLOOKUP(D2892,ITEM!A:B,2,0)&amp;" X"&amp;F2892,"아이템값 없음")</f>
        <v>승리의 자수정 가루 X1</v>
      </c>
      <c r="J2892" s="5" t="s">
        <v>844</v>
      </c>
      <c r="K2892" s="147" t="s">
        <v>745</v>
      </c>
    </row>
    <row r="2893" spans="1:11">
      <c r="A2893" s="147">
        <f>100000+B2893*ID규칙_보상_그룹_단위+C2893*ID규칙_요일_단위+COUNTIFS($B$4:B2893,B2893,$C$4:C2893,C2893)</f>
        <v>115208</v>
      </c>
      <c r="B2893" s="65">
        <v>152</v>
      </c>
      <c r="C2893" s="147">
        <v>0</v>
      </c>
      <c r="D2893" s="147">
        <v>113314</v>
      </c>
      <c r="E2893" s="147">
        <f>COUNTIF($B$4:B2893,B2893)</f>
        <v>8</v>
      </c>
      <c r="F2893" s="147">
        <v>1</v>
      </c>
      <c r="G2893" s="147">
        <v>610</v>
      </c>
      <c r="H2893" s="147">
        <v>1111</v>
      </c>
      <c r="I2893" s="59" t="str">
        <f>IFERROR(VLOOKUP(D2893,ITEM!A:B,2,0)&amp;" X"&amp;F2893,"아이템값 없음")</f>
        <v>승리의 자수정 조각 X1</v>
      </c>
      <c r="J2893" s="5" t="s">
        <v>844</v>
      </c>
      <c r="K2893" s="147" t="s">
        <v>745</v>
      </c>
    </row>
    <row r="2894" spans="1:11">
      <c r="A2894" s="147">
        <f>100000+B2894*ID규칙_보상_그룹_단위+C2894*ID규칙_요일_단위+COUNTIFS($B$4:B2894,B2894,$C$4:C2894,C2894)</f>
        <v>115209</v>
      </c>
      <c r="B2894" s="65">
        <v>152</v>
      </c>
      <c r="C2894" s="147">
        <v>0</v>
      </c>
      <c r="D2894" s="147">
        <v>113415</v>
      </c>
      <c r="E2894" s="147">
        <f>COUNTIF($B$4:B2894,B2894)</f>
        <v>9</v>
      </c>
      <c r="F2894" s="147">
        <v>1</v>
      </c>
      <c r="G2894" s="147">
        <v>610</v>
      </c>
      <c r="H2894" s="147">
        <v>1111</v>
      </c>
      <c r="I2894" s="59" t="str">
        <f>IFERROR(VLOOKUP(D2894,ITEM!A:B,2,0)&amp;" X"&amp;F2894,"아이템값 없음")</f>
        <v>승리의 자수정 덩이 X1</v>
      </c>
      <c r="J2894" s="5" t="s">
        <v>844</v>
      </c>
      <c r="K2894" s="147" t="s">
        <v>745</v>
      </c>
    </row>
    <row r="2895" spans="1:11">
      <c r="A2895" s="147">
        <f>100000+B2895*ID규칙_보상_그룹_단위+C2895*ID규칙_요일_단위+COUNTIFS($B$4:B2895,B2895,$C$4:C2895,C2895)</f>
        <v>115210</v>
      </c>
      <c r="B2895" s="65">
        <v>152</v>
      </c>
      <c r="C2895" s="147">
        <v>0</v>
      </c>
      <c r="D2895" s="147">
        <v>113205</v>
      </c>
      <c r="E2895" s="147">
        <f>COUNTIF($B$4:B2895,B2895)</f>
        <v>10</v>
      </c>
      <c r="F2895" s="147">
        <v>1</v>
      </c>
      <c r="G2895" s="147">
        <v>610</v>
      </c>
      <c r="H2895" s="147">
        <v>1111</v>
      </c>
      <c r="I2895" s="59" t="str">
        <f>IFERROR(VLOOKUP(D2895,ITEM!A:B,2,0)&amp;" X"&amp;F2895,"아이템값 없음")</f>
        <v>순수한 청금석 가루 X1</v>
      </c>
      <c r="J2895" s="5" t="s">
        <v>844</v>
      </c>
      <c r="K2895" s="147" t="s">
        <v>745</v>
      </c>
    </row>
    <row r="2896" spans="1:11">
      <c r="A2896" s="147">
        <f>100000+B2896*ID규칙_보상_그룹_단위+C2896*ID규칙_요일_단위+COUNTIFS($B$4:B2896,B2896,$C$4:C2896,C2896)</f>
        <v>115211</v>
      </c>
      <c r="B2896" s="65">
        <v>152</v>
      </c>
      <c r="C2896" s="147">
        <v>0</v>
      </c>
      <c r="D2896" s="147">
        <v>113306</v>
      </c>
      <c r="E2896" s="147">
        <f>COUNTIF($B$4:B2896,B2896)</f>
        <v>11</v>
      </c>
      <c r="F2896" s="147">
        <v>1</v>
      </c>
      <c r="G2896" s="147">
        <v>610</v>
      </c>
      <c r="H2896" s="147">
        <v>1111</v>
      </c>
      <c r="I2896" s="59" t="str">
        <f>IFERROR(VLOOKUP(D2896,ITEM!A:B,2,0)&amp;" X"&amp;F2896,"아이템값 없음")</f>
        <v>순수한 청금석 조각 X1</v>
      </c>
      <c r="J2896" s="5" t="s">
        <v>844</v>
      </c>
      <c r="K2896" s="147" t="s">
        <v>745</v>
      </c>
    </row>
    <row r="2897" spans="1:11">
      <c r="A2897" s="147">
        <f>100000+B2897*ID규칙_보상_그룹_단위+C2897*ID규칙_요일_단위+COUNTIFS($B$4:B2897,B2897,$C$4:C2897,C2897)</f>
        <v>115212</v>
      </c>
      <c r="B2897" s="65">
        <v>152</v>
      </c>
      <c r="C2897" s="147">
        <v>0</v>
      </c>
      <c r="D2897" s="147">
        <v>113407</v>
      </c>
      <c r="E2897" s="147">
        <f>COUNTIF($B$4:B2897,B2897)</f>
        <v>12</v>
      </c>
      <c r="F2897" s="147">
        <v>1</v>
      </c>
      <c r="G2897" s="147">
        <v>610</v>
      </c>
      <c r="H2897" s="147">
        <v>1111</v>
      </c>
      <c r="I2897" s="59" t="str">
        <f>IFERROR(VLOOKUP(D2897,ITEM!A:B,2,0)&amp;" X"&amp;F2897,"아이템값 없음")</f>
        <v>순수한 청금석 덩이 X1</v>
      </c>
      <c r="J2897" s="5" t="s">
        <v>844</v>
      </c>
      <c r="K2897" s="147" t="s">
        <v>745</v>
      </c>
    </row>
    <row r="2898" spans="1:11">
      <c r="A2898" s="147">
        <f>100000+B2898*ID규칙_보상_그룹_단위+C2898*ID규칙_요일_단위+COUNTIFS($B$4:B2898,B2898,$C$4:C2898,C2898)</f>
        <v>115213</v>
      </c>
      <c r="B2898" s="65">
        <v>152</v>
      </c>
      <c r="C2898" s="147">
        <v>0</v>
      </c>
      <c r="D2898" s="147">
        <v>118401</v>
      </c>
      <c r="E2898" s="147">
        <f>COUNTIF($B$4:B2898,B2898)</f>
        <v>13</v>
      </c>
      <c r="F2898" s="147">
        <v>1</v>
      </c>
      <c r="G2898" s="147">
        <v>611</v>
      </c>
      <c r="H2898" s="147">
        <v>3300</v>
      </c>
      <c r="I2898" s="59" t="str">
        <f>IFERROR(VLOOKUP(D2898,ITEM!A:B,2,0)&amp;" X"&amp;F2898,"아이템값 없음")</f>
        <v>이상한 꿈의 용매 X1</v>
      </c>
      <c r="J2898" s="5" t="s">
        <v>844</v>
      </c>
      <c r="K2898" s="147" t="s">
        <v>745</v>
      </c>
    </row>
    <row r="2899" spans="1:11">
      <c r="A2899" s="147">
        <f>100000+B2899*ID규칙_보상_그룹_단위+C2899*ID규칙_요일_단위+COUNTIFS($B$4:B2899,B2899,$C$4:C2899,C2899)</f>
        <v>115214</v>
      </c>
      <c r="B2899" s="65">
        <v>152</v>
      </c>
      <c r="C2899" s="147">
        <v>0</v>
      </c>
      <c r="D2899" s="147">
        <v>106314</v>
      </c>
      <c r="E2899" s="147">
        <f>COUNTIF($B$4:B2899,B2899)</f>
        <v>14</v>
      </c>
      <c r="F2899" s="147">
        <v>1</v>
      </c>
      <c r="G2899" s="147">
        <v>612</v>
      </c>
      <c r="H2899" s="147">
        <v>200</v>
      </c>
      <c r="I2899" s="59" t="str">
        <f>IFERROR(VLOOKUP(D2899,ITEM!A:B,2,0)&amp;" X"&amp;F2899,"아이템값 없음")</f>
        <v>전투광의 장미 X1</v>
      </c>
      <c r="J2899" s="5" t="s">
        <v>844</v>
      </c>
      <c r="K2899" s="147" t="s">
        <v>745</v>
      </c>
    </row>
    <row r="2900" spans="1:11">
      <c r="A2900" s="147">
        <f>100000+B2900*ID규칙_보상_그룹_단위+C2900*ID규칙_요일_단위+COUNTIFS($B$4:B2900,B2900,$C$4:C2900,C2900)</f>
        <v>115215</v>
      </c>
      <c r="B2900" s="65">
        <v>152</v>
      </c>
      <c r="C2900" s="147">
        <v>0</v>
      </c>
      <c r="D2900" s="147">
        <v>107314</v>
      </c>
      <c r="E2900" s="147">
        <f>COUNTIF($B$4:B2900,B2900)</f>
        <v>15</v>
      </c>
      <c r="F2900" s="147">
        <v>1</v>
      </c>
      <c r="G2900" s="147">
        <v>612</v>
      </c>
      <c r="H2900" s="147">
        <v>200</v>
      </c>
      <c r="I2900" s="59" t="str">
        <f>IFERROR(VLOOKUP(D2900,ITEM!A:B,2,0)&amp;" X"&amp;F2900,"아이템값 없음")</f>
        <v>전투광의 깃털 X1</v>
      </c>
      <c r="J2900" s="5" t="s">
        <v>844</v>
      </c>
      <c r="K2900" s="147" t="s">
        <v>745</v>
      </c>
    </row>
    <row r="2901" spans="1:11">
      <c r="A2901" s="147">
        <f>100000+B2901*ID규칙_보상_그룹_단위+C2901*ID규칙_요일_단위+COUNTIFS($B$4:B2901,B2901,$C$4:C2901,C2901)</f>
        <v>115216</v>
      </c>
      <c r="B2901" s="65">
        <v>152</v>
      </c>
      <c r="C2901" s="147">
        <v>0</v>
      </c>
      <c r="D2901" s="147">
        <v>108314</v>
      </c>
      <c r="E2901" s="147">
        <f>COUNTIF($B$4:B2901,B2901)</f>
        <v>16</v>
      </c>
      <c r="F2901" s="147">
        <v>1</v>
      </c>
      <c r="G2901" s="147">
        <v>612</v>
      </c>
      <c r="H2901" s="147">
        <v>200</v>
      </c>
      <c r="I2901" s="59" t="str">
        <f>IFERROR(VLOOKUP(D2901,ITEM!A:B,2,0)&amp;" X"&amp;F2901,"아이템값 없음")</f>
        <v>전투광의 시계 X1</v>
      </c>
      <c r="J2901" s="5" t="s">
        <v>844</v>
      </c>
      <c r="K2901" s="147" t="s">
        <v>745</v>
      </c>
    </row>
    <row r="2902" spans="1:11">
      <c r="A2902" s="147">
        <f>100000+B2902*ID규칙_보상_그룹_단위+C2902*ID규칙_요일_단위+COUNTIFS($B$4:B2902,B2902,$C$4:C2902,C2902)</f>
        <v>115217</v>
      </c>
      <c r="B2902" s="65">
        <v>152</v>
      </c>
      <c r="C2902" s="147">
        <v>0</v>
      </c>
      <c r="D2902" s="147">
        <v>109314</v>
      </c>
      <c r="E2902" s="147">
        <f>COUNTIF($B$4:B2902,B2902)</f>
        <v>17</v>
      </c>
      <c r="F2902" s="147">
        <v>1</v>
      </c>
      <c r="G2902" s="147">
        <v>612</v>
      </c>
      <c r="H2902" s="147">
        <v>200</v>
      </c>
      <c r="I2902" s="59" t="str">
        <f>IFERROR(VLOOKUP(D2902,ITEM!A:B,2,0)&amp;" X"&amp;F2902,"아이템값 없음")</f>
        <v>전투광의 해골잔 X1</v>
      </c>
      <c r="J2902" s="5" t="s">
        <v>844</v>
      </c>
      <c r="K2902" s="147" t="s">
        <v>745</v>
      </c>
    </row>
    <row r="2903" spans="1:11">
      <c r="A2903" s="147">
        <f>100000+B2903*ID규칙_보상_그룹_단위+C2903*ID규칙_요일_단위+COUNTIFS($B$4:B2903,B2903,$C$4:C2903,C2903)</f>
        <v>115218</v>
      </c>
      <c r="B2903" s="65">
        <v>152</v>
      </c>
      <c r="C2903" s="147">
        <v>0</v>
      </c>
      <c r="D2903" s="147">
        <v>110314</v>
      </c>
      <c r="E2903" s="147">
        <f>COUNTIF($B$4:B2903,B2903)</f>
        <v>18</v>
      </c>
      <c r="F2903" s="147">
        <v>1</v>
      </c>
      <c r="G2903" s="147">
        <v>612</v>
      </c>
      <c r="H2903" s="147">
        <v>200</v>
      </c>
      <c r="I2903" s="59" t="str">
        <f>IFERROR(VLOOKUP(D2903,ITEM!A:B,2,0)&amp;" X"&amp;F2903,"아이템값 없음")</f>
        <v>전투광의 귀면 X1</v>
      </c>
      <c r="J2903" s="5" t="s">
        <v>844</v>
      </c>
      <c r="K2903" s="147" t="s">
        <v>745</v>
      </c>
    </row>
    <row r="2904" spans="1:11">
      <c r="A2904" s="147">
        <f>100000+B2904*ID규칙_보상_그룹_단위+C2904*ID규칙_요일_단위+COUNTIFS($B$4:B2904,B2904,$C$4:C2904,C2904)</f>
        <v>115219</v>
      </c>
      <c r="B2904" s="65">
        <v>152</v>
      </c>
      <c r="C2904" s="147">
        <v>0</v>
      </c>
      <c r="D2904" s="147">
        <v>106316</v>
      </c>
      <c r="E2904" s="147">
        <f>COUNTIF($B$4:B2904,B2904)</f>
        <v>19</v>
      </c>
      <c r="F2904" s="147">
        <v>1</v>
      </c>
      <c r="G2904" s="147">
        <v>612</v>
      </c>
      <c r="H2904" s="147">
        <v>200</v>
      </c>
      <c r="I2904" s="59" t="str">
        <f>IFERROR(VLOOKUP(D2904,ITEM!A:B,2,0)&amp;" X"&amp;F2904,"아이템값 없음")</f>
        <v>교관의 브로치 X1</v>
      </c>
      <c r="J2904" s="5" t="s">
        <v>844</v>
      </c>
      <c r="K2904" s="147" t="s">
        <v>745</v>
      </c>
    </row>
    <row r="2905" spans="1:11">
      <c r="A2905" s="147">
        <f>100000+B2905*ID규칙_보상_그룹_단위+C2905*ID규칙_요일_단위+COUNTIFS($B$4:B2905,B2905,$C$4:C2905,C2905)</f>
        <v>115220</v>
      </c>
      <c r="B2905" s="65">
        <v>152</v>
      </c>
      <c r="C2905" s="147">
        <v>0</v>
      </c>
      <c r="D2905" s="147">
        <v>107316</v>
      </c>
      <c r="E2905" s="147">
        <f>COUNTIF($B$4:B2905,B2905)</f>
        <v>20</v>
      </c>
      <c r="F2905" s="147">
        <v>1</v>
      </c>
      <c r="G2905" s="147">
        <v>612</v>
      </c>
      <c r="H2905" s="147">
        <v>200</v>
      </c>
      <c r="I2905" s="59" t="str">
        <f>IFERROR(VLOOKUP(D2905,ITEM!A:B,2,0)&amp;" X"&amp;F2905,"아이템값 없음")</f>
        <v>교관의 깃털장식 X1</v>
      </c>
      <c r="J2905" s="5" t="s">
        <v>844</v>
      </c>
      <c r="K2905" s="147" t="s">
        <v>745</v>
      </c>
    </row>
    <row r="2906" spans="1:11">
      <c r="A2906" s="147">
        <f>100000+B2906*ID규칙_보상_그룹_단위+C2906*ID규칙_요일_단위+COUNTIFS($B$4:B2906,B2906,$C$4:C2906,C2906)</f>
        <v>115221</v>
      </c>
      <c r="B2906" s="65">
        <v>152</v>
      </c>
      <c r="C2906" s="147">
        <v>0</v>
      </c>
      <c r="D2906" s="147">
        <v>108316</v>
      </c>
      <c r="E2906" s="147">
        <f>COUNTIF($B$4:B2906,B2906)</f>
        <v>21</v>
      </c>
      <c r="F2906" s="147">
        <v>1</v>
      </c>
      <c r="G2906" s="147">
        <v>612</v>
      </c>
      <c r="H2906" s="147">
        <v>200</v>
      </c>
      <c r="I2906" s="59" t="str">
        <f>IFERROR(VLOOKUP(D2906,ITEM!A:B,2,0)&amp;" X"&amp;F2906,"아이템값 없음")</f>
        <v>교관의 회중시계 X1</v>
      </c>
      <c r="J2906" s="5" t="s">
        <v>844</v>
      </c>
      <c r="K2906" s="147" t="s">
        <v>745</v>
      </c>
    </row>
    <row r="2907" spans="1:11">
      <c r="A2907" s="147">
        <f>100000+B2907*ID규칙_보상_그룹_단위+C2907*ID규칙_요일_단위+COUNTIFS($B$4:B2907,B2907,$C$4:C2907,C2907)</f>
        <v>115222</v>
      </c>
      <c r="B2907" s="65">
        <v>152</v>
      </c>
      <c r="C2907" s="147">
        <v>0</v>
      </c>
      <c r="D2907" s="147">
        <v>109316</v>
      </c>
      <c r="E2907" s="147">
        <f>COUNTIF($B$4:B2907,B2907)</f>
        <v>22</v>
      </c>
      <c r="F2907" s="147">
        <v>1</v>
      </c>
      <c r="G2907" s="147">
        <v>612</v>
      </c>
      <c r="H2907" s="147">
        <v>200</v>
      </c>
      <c r="I2907" s="59" t="str">
        <f>IFERROR(VLOOKUP(D2907,ITEM!A:B,2,0)&amp;" X"&amp;F2907,"아이템값 없음")</f>
        <v>교관의 찻잔 X1</v>
      </c>
      <c r="J2907" s="5" t="s">
        <v>844</v>
      </c>
      <c r="K2907" s="147" t="s">
        <v>745</v>
      </c>
    </row>
    <row r="2908" spans="1:11">
      <c r="A2908" s="147">
        <f>100000+B2908*ID규칙_보상_그룹_단위+C2908*ID규칙_요일_단위+COUNTIFS($B$4:B2908,B2908,$C$4:C2908,C2908)</f>
        <v>115223</v>
      </c>
      <c r="B2908" s="65">
        <v>152</v>
      </c>
      <c r="C2908" s="147">
        <v>0</v>
      </c>
      <c r="D2908" s="147">
        <v>110316</v>
      </c>
      <c r="E2908" s="147">
        <f>COUNTIF($B$4:B2908,B2908)</f>
        <v>23</v>
      </c>
      <c r="F2908" s="147">
        <v>1</v>
      </c>
      <c r="G2908" s="147">
        <v>612</v>
      </c>
      <c r="H2908" s="147">
        <v>200</v>
      </c>
      <c r="I2908" s="59" t="str">
        <f>IFERROR(VLOOKUP(D2908,ITEM!A:B,2,0)&amp;" X"&amp;F2908,"아이템값 없음")</f>
        <v>교관의 모자 X1</v>
      </c>
      <c r="J2908" s="5" t="s">
        <v>844</v>
      </c>
      <c r="K2908" s="147" t="s">
        <v>745</v>
      </c>
    </row>
    <row r="2909" spans="1:11">
      <c r="A2909" s="147">
        <f>100000+B2909*ID규칙_보상_그룹_단위+C2909*ID규칙_요일_단위+COUNTIFS($B$4:B2909,B2909,$C$4:C2909,C2909)</f>
        <v>115224</v>
      </c>
      <c r="B2909" s="65">
        <v>152</v>
      </c>
      <c r="C2909" s="147">
        <v>0</v>
      </c>
      <c r="D2909" s="147">
        <v>106318</v>
      </c>
      <c r="E2909" s="147">
        <f>COUNTIF($B$4:B2909,B2909)</f>
        <v>24</v>
      </c>
      <c r="F2909" s="147">
        <v>1</v>
      </c>
      <c r="G2909" s="147">
        <v>612</v>
      </c>
      <c r="H2909" s="147">
        <v>200</v>
      </c>
      <c r="I2909" s="59" t="str">
        <f>IFERROR(VLOOKUP(D2909,ITEM!A:B,2,0)&amp;" X"&amp;F2909,"아이템값 없음")</f>
        <v>유배자의 꽃 X1</v>
      </c>
      <c r="J2909" s="5" t="s">
        <v>844</v>
      </c>
      <c r="K2909" s="147" t="s">
        <v>745</v>
      </c>
    </row>
    <row r="2910" spans="1:11">
      <c r="A2910" s="147">
        <f>100000+B2910*ID규칙_보상_그룹_단위+C2910*ID규칙_요일_단위+COUNTIFS($B$4:B2910,B2910,$C$4:C2910,C2910)</f>
        <v>115225</v>
      </c>
      <c r="B2910" s="65">
        <v>152</v>
      </c>
      <c r="C2910" s="147">
        <v>0</v>
      </c>
      <c r="D2910" s="147">
        <v>107318</v>
      </c>
      <c r="E2910" s="147">
        <f>COUNTIF($B$4:B2910,B2910)</f>
        <v>25</v>
      </c>
      <c r="F2910" s="147">
        <v>1</v>
      </c>
      <c r="G2910" s="147">
        <v>612</v>
      </c>
      <c r="H2910" s="147">
        <v>200</v>
      </c>
      <c r="I2910" s="59" t="str">
        <f>IFERROR(VLOOKUP(D2910,ITEM!A:B,2,0)&amp;" X"&amp;F2910,"아이템값 없음")</f>
        <v>유배자의 깃털 X1</v>
      </c>
      <c r="J2910" s="5" t="s">
        <v>844</v>
      </c>
      <c r="K2910" s="147" t="s">
        <v>745</v>
      </c>
    </row>
    <row r="2911" spans="1:11">
      <c r="A2911" s="147">
        <f>100000+B2911*ID규칙_보상_그룹_단위+C2911*ID규칙_요일_단위+COUNTIFS($B$4:B2911,B2911,$C$4:C2911,C2911)</f>
        <v>115226</v>
      </c>
      <c r="B2911" s="65">
        <v>152</v>
      </c>
      <c r="C2911" s="147">
        <v>0</v>
      </c>
      <c r="D2911" s="147">
        <v>108318</v>
      </c>
      <c r="E2911" s="147">
        <f>COUNTIF($B$4:B2911,B2911)</f>
        <v>26</v>
      </c>
      <c r="F2911" s="147">
        <v>1</v>
      </c>
      <c r="G2911" s="147">
        <v>612</v>
      </c>
      <c r="H2911" s="147">
        <v>200</v>
      </c>
      <c r="I2911" s="59" t="str">
        <f>IFERROR(VLOOKUP(D2911,ITEM!A:B,2,0)&amp;" X"&amp;F2911,"아이템값 없음")</f>
        <v>유배자의 회중시계 X1</v>
      </c>
      <c r="J2911" s="5" t="s">
        <v>844</v>
      </c>
      <c r="K2911" s="147" t="s">
        <v>745</v>
      </c>
    </row>
    <row r="2912" spans="1:11">
      <c r="A2912" s="147">
        <f>100000+B2912*ID규칙_보상_그룹_단위+C2912*ID규칙_요일_단위+COUNTIFS($B$4:B2912,B2912,$C$4:C2912,C2912)</f>
        <v>115227</v>
      </c>
      <c r="B2912" s="65">
        <v>152</v>
      </c>
      <c r="C2912" s="147">
        <v>0</v>
      </c>
      <c r="D2912" s="147">
        <v>109318</v>
      </c>
      <c r="E2912" s="147">
        <f>COUNTIF($B$4:B2912,B2912)</f>
        <v>27</v>
      </c>
      <c r="F2912" s="147">
        <v>1</v>
      </c>
      <c r="G2912" s="147">
        <v>612</v>
      </c>
      <c r="H2912" s="147">
        <v>200</v>
      </c>
      <c r="I2912" s="59" t="str">
        <f>IFERROR(VLOOKUP(D2912,ITEM!A:B,2,0)&amp;" X"&amp;F2912,"아이템값 없음")</f>
        <v>유배자의 잔 X1</v>
      </c>
      <c r="J2912" s="5" t="s">
        <v>844</v>
      </c>
      <c r="K2912" s="147" t="s">
        <v>745</v>
      </c>
    </row>
    <row r="2913" spans="1:11">
      <c r="A2913" s="147">
        <f>100000+B2913*ID규칙_보상_그룹_단위+C2913*ID규칙_요일_단위+COUNTIFS($B$4:B2913,B2913,$C$4:C2913,C2913)</f>
        <v>115228</v>
      </c>
      <c r="B2913" s="65">
        <v>152</v>
      </c>
      <c r="C2913" s="147">
        <v>0</v>
      </c>
      <c r="D2913" s="147">
        <v>110318</v>
      </c>
      <c r="E2913" s="147">
        <f>COUNTIF($B$4:B2913,B2913)</f>
        <v>28</v>
      </c>
      <c r="F2913" s="147">
        <v>1</v>
      </c>
      <c r="G2913" s="147">
        <v>612</v>
      </c>
      <c r="H2913" s="147">
        <v>200</v>
      </c>
      <c r="I2913" s="59" t="str">
        <f>IFERROR(VLOOKUP(D2913,ITEM!A:B,2,0)&amp;" X"&amp;F2913,"아이템값 없음")</f>
        <v>유배자의 머리장식 X1</v>
      </c>
      <c r="J2913" s="5" t="s">
        <v>844</v>
      </c>
      <c r="K2913" s="147" t="s">
        <v>745</v>
      </c>
    </row>
    <row r="2914" spans="1:11">
      <c r="A2914" s="147">
        <f>100000+B2914*ID규칙_보상_그룹_단위+C2914*ID규칙_요일_단위+COUNTIFS($B$4:B2914,B2914,$C$4:C2914,C2914)</f>
        <v>115229</v>
      </c>
      <c r="B2914" s="65">
        <v>152</v>
      </c>
      <c r="C2914" s="147">
        <v>0</v>
      </c>
      <c r="D2914" s="147">
        <v>106415</v>
      </c>
      <c r="E2914" s="147">
        <f>COUNTIF($B$4:B2914,B2914)</f>
        <v>29</v>
      </c>
      <c r="F2914" s="147">
        <v>1</v>
      </c>
      <c r="G2914" s="147">
        <v>612</v>
      </c>
      <c r="H2914" s="147">
        <v>200</v>
      </c>
      <c r="I2914" s="59" t="str">
        <f>IFERROR(VLOOKUP(D2914,ITEM!A:B,2,0)&amp;" X"&amp;F2914,"아이템값 없음")</f>
        <v>전투광의 장미 X1</v>
      </c>
      <c r="J2914" s="5" t="s">
        <v>844</v>
      </c>
      <c r="K2914" s="147" t="s">
        <v>745</v>
      </c>
    </row>
    <row r="2915" spans="1:11">
      <c r="A2915" s="147">
        <f>100000+B2915*ID규칙_보상_그룹_단위+C2915*ID규칙_요일_단위+COUNTIFS($B$4:B2915,B2915,$C$4:C2915,C2915)</f>
        <v>115230</v>
      </c>
      <c r="B2915" s="65">
        <v>152</v>
      </c>
      <c r="C2915" s="147">
        <v>0</v>
      </c>
      <c r="D2915" s="147">
        <v>107415</v>
      </c>
      <c r="E2915" s="147">
        <f>COUNTIF($B$4:B2915,B2915)</f>
        <v>30</v>
      </c>
      <c r="F2915" s="147">
        <v>1</v>
      </c>
      <c r="G2915" s="147">
        <v>612</v>
      </c>
      <c r="H2915" s="147">
        <v>200</v>
      </c>
      <c r="I2915" s="59" t="str">
        <f>IFERROR(VLOOKUP(D2915,ITEM!A:B,2,0)&amp;" X"&amp;F2915,"아이템값 없음")</f>
        <v>전투광의 깃털 X1</v>
      </c>
      <c r="J2915" s="5" t="s">
        <v>844</v>
      </c>
      <c r="K2915" s="147" t="s">
        <v>745</v>
      </c>
    </row>
    <row r="2916" spans="1:11">
      <c r="A2916" s="147">
        <f>100000+B2916*ID규칙_보상_그룹_단위+C2916*ID규칙_요일_단위+COUNTIFS($B$4:B2916,B2916,$C$4:C2916,C2916)</f>
        <v>115231</v>
      </c>
      <c r="B2916" s="65">
        <v>152</v>
      </c>
      <c r="C2916" s="147">
        <v>0</v>
      </c>
      <c r="D2916" s="147">
        <v>108415</v>
      </c>
      <c r="E2916" s="147">
        <f>COUNTIF($B$4:B2916,B2916)</f>
        <v>31</v>
      </c>
      <c r="F2916" s="147">
        <v>1</v>
      </c>
      <c r="G2916" s="147">
        <v>612</v>
      </c>
      <c r="H2916" s="147">
        <v>200</v>
      </c>
      <c r="I2916" s="59" t="str">
        <f>IFERROR(VLOOKUP(D2916,ITEM!A:B,2,0)&amp;" X"&amp;F2916,"아이템값 없음")</f>
        <v>전투광의 시계 X1</v>
      </c>
      <c r="J2916" s="5" t="s">
        <v>844</v>
      </c>
      <c r="K2916" s="147" t="s">
        <v>745</v>
      </c>
    </row>
    <row r="2917" spans="1:11">
      <c r="A2917" s="147">
        <f>100000+B2917*ID규칙_보상_그룹_단위+C2917*ID규칙_요일_단위+COUNTIFS($B$4:B2917,B2917,$C$4:C2917,C2917)</f>
        <v>115232</v>
      </c>
      <c r="B2917" s="65">
        <v>152</v>
      </c>
      <c r="C2917" s="147">
        <v>0</v>
      </c>
      <c r="D2917" s="147">
        <v>109415</v>
      </c>
      <c r="E2917" s="147">
        <f>COUNTIF($B$4:B2917,B2917)</f>
        <v>32</v>
      </c>
      <c r="F2917" s="147">
        <v>1</v>
      </c>
      <c r="G2917" s="147">
        <v>612</v>
      </c>
      <c r="H2917" s="147">
        <v>200</v>
      </c>
      <c r="I2917" s="59" t="str">
        <f>IFERROR(VLOOKUP(D2917,ITEM!A:B,2,0)&amp;" X"&amp;F2917,"아이템값 없음")</f>
        <v>전투광의 해골잔 X1</v>
      </c>
      <c r="J2917" s="5" t="s">
        <v>844</v>
      </c>
      <c r="K2917" s="147" t="s">
        <v>745</v>
      </c>
    </row>
    <row r="2918" spans="1:11">
      <c r="A2918" s="147">
        <f>100000+B2918*ID규칙_보상_그룹_단위+C2918*ID규칙_요일_단위+COUNTIFS($B$4:B2918,B2918,$C$4:C2918,C2918)</f>
        <v>115233</v>
      </c>
      <c r="B2918" s="65">
        <v>152</v>
      </c>
      <c r="C2918" s="147">
        <v>0</v>
      </c>
      <c r="D2918" s="147">
        <v>110415</v>
      </c>
      <c r="E2918" s="147">
        <f>COUNTIF($B$4:B2918,B2918)</f>
        <v>33</v>
      </c>
      <c r="F2918" s="147">
        <v>1</v>
      </c>
      <c r="G2918" s="147">
        <v>612</v>
      </c>
      <c r="H2918" s="147">
        <v>200</v>
      </c>
      <c r="I2918" s="59" t="str">
        <f>IFERROR(VLOOKUP(D2918,ITEM!A:B,2,0)&amp;" X"&amp;F2918,"아이템값 없음")</f>
        <v>전투광의 귀면 X1</v>
      </c>
      <c r="J2918" s="5" t="s">
        <v>844</v>
      </c>
      <c r="K2918" s="147" t="s">
        <v>745</v>
      </c>
    </row>
    <row r="2919" spans="1:11">
      <c r="A2919" s="147">
        <f>100000+B2919*ID규칙_보상_그룹_단위+C2919*ID규칙_요일_단위+COUNTIFS($B$4:B2919,B2919,$C$4:C2919,C2919)</f>
        <v>115234</v>
      </c>
      <c r="B2919" s="65">
        <v>152</v>
      </c>
      <c r="C2919" s="147">
        <v>0</v>
      </c>
      <c r="D2919" s="147">
        <v>106417</v>
      </c>
      <c r="E2919" s="147">
        <f>COUNTIF($B$4:B2919,B2919)</f>
        <v>34</v>
      </c>
      <c r="F2919" s="147">
        <v>1</v>
      </c>
      <c r="G2919" s="147">
        <v>612</v>
      </c>
      <c r="H2919" s="147">
        <v>200</v>
      </c>
      <c r="I2919" s="59" t="str">
        <f>IFERROR(VLOOKUP(D2919,ITEM!A:B,2,0)&amp;" X"&amp;F2919,"아이템값 없음")</f>
        <v>교관의 브로치 X1</v>
      </c>
      <c r="J2919" s="5" t="s">
        <v>844</v>
      </c>
      <c r="K2919" s="147" t="s">
        <v>745</v>
      </c>
    </row>
    <row r="2920" spans="1:11">
      <c r="A2920" s="147">
        <f>100000+B2920*ID규칙_보상_그룹_단위+C2920*ID규칙_요일_단위+COUNTIFS($B$4:B2920,B2920,$C$4:C2920,C2920)</f>
        <v>115235</v>
      </c>
      <c r="B2920" s="65">
        <v>152</v>
      </c>
      <c r="C2920" s="147">
        <v>0</v>
      </c>
      <c r="D2920" s="147">
        <v>107417</v>
      </c>
      <c r="E2920" s="147">
        <f>COUNTIF($B$4:B2920,B2920)</f>
        <v>35</v>
      </c>
      <c r="F2920" s="147">
        <v>1</v>
      </c>
      <c r="G2920" s="147">
        <v>612</v>
      </c>
      <c r="H2920" s="147">
        <v>200</v>
      </c>
      <c r="I2920" s="59" t="str">
        <f>IFERROR(VLOOKUP(D2920,ITEM!A:B,2,0)&amp;" X"&amp;F2920,"아이템값 없음")</f>
        <v>교관의 깃털장식 X1</v>
      </c>
      <c r="J2920" s="5" t="s">
        <v>844</v>
      </c>
      <c r="K2920" s="147" t="s">
        <v>745</v>
      </c>
    </row>
    <row r="2921" spans="1:11">
      <c r="A2921" s="147">
        <f>100000+B2921*ID규칙_보상_그룹_단위+C2921*ID규칙_요일_단위+COUNTIFS($B$4:B2921,B2921,$C$4:C2921,C2921)</f>
        <v>115236</v>
      </c>
      <c r="B2921" s="65">
        <v>152</v>
      </c>
      <c r="C2921" s="147">
        <v>0</v>
      </c>
      <c r="D2921" s="147">
        <v>108417</v>
      </c>
      <c r="E2921" s="147">
        <f>COUNTIF($B$4:B2921,B2921)</f>
        <v>36</v>
      </c>
      <c r="F2921" s="147">
        <v>1</v>
      </c>
      <c r="G2921" s="147">
        <v>612</v>
      </c>
      <c r="H2921" s="147">
        <v>200</v>
      </c>
      <c r="I2921" s="59" t="str">
        <f>IFERROR(VLOOKUP(D2921,ITEM!A:B,2,0)&amp;" X"&amp;F2921,"아이템값 없음")</f>
        <v>교관의 회중시계 X1</v>
      </c>
      <c r="J2921" s="5" t="s">
        <v>844</v>
      </c>
      <c r="K2921" s="147" t="s">
        <v>745</v>
      </c>
    </row>
    <row r="2922" spans="1:11">
      <c r="A2922" s="147">
        <f>100000+B2922*ID규칙_보상_그룹_단위+C2922*ID규칙_요일_단위+COUNTIFS($B$4:B2922,B2922,$C$4:C2922,C2922)</f>
        <v>115237</v>
      </c>
      <c r="B2922" s="65">
        <v>152</v>
      </c>
      <c r="C2922" s="147">
        <v>0</v>
      </c>
      <c r="D2922" s="147">
        <v>109417</v>
      </c>
      <c r="E2922" s="147">
        <f>COUNTIF($B$4:B2922,B2922)</f>
        <v>37</v>
      </c>
      <c r="F2922" s="147">
        <v>1</v>
      </c>
      <c r="G2922" s="147">
        <v>612</v>
      </c>
      <c r="H2922" s="147">
        <v>200</v>
      </c>
      <c r="I2922" s="59" t="str">
        <f>IFERROR(VLOOKUP(D2922,ITEM!A:B,2,0)&amp;" X"&amp;F2922,"아이템값 없음")</f>
        <v>교관의 찻잔 X1</v>
      </c>
      <c r="J2922" s="5" t="s">
        <v>844</v>
      </c>
      <c r="K2922" s="147" t="s">
        <v>745</v>
      </c>
    </row>
    <row r="2923" spans="1:11">
      <c r="A2923" s="147">
        <f>100000+B2923*ID규칙_보상_그룹_단위+C2923*ID규칙_요일_단위+COUNTIFS($B$4:B2923,B2923,$C$4:C2923,C2923)</f>
        <v>115238</v>
      </c>
      <c r="B2923" s="65">
        <v>152</v>
      </c>
      <c r="C2923" s="147">
        <v>0</v>
      </c>
      <c r="D2923" s="147">
        <v>110417</v>
      </c>
      <c r="E2923" s="147">
        <f>COUNTIF($B$4:B2923,B2923)</f>
        <v>38</v>
      </c>
      <c r="F2923" s="147">
        <v>1</v>
      </c>
      <c r="G2923" s="147">
        <v>612</v>
      </c>
      <c r="H2923" s="147">
        <v>200</v>
      </c>
      <c r="I2923" s="59" t="str">
        <f>IFERROR(VLOOKUP(D2923,ITEM!A:B,2,0)&amp;" X"&amp;F2923,"아이템값 없음")</f>
        <v>교관의 모자 X1</v>
      </c>
      <c r="J2923" s="5" t="s">
        <v>844</v>
      </c>
      <c r="K2923" s="147" t="s">
        <v>745</v>
      </c>
    </row>
    <row r="2924" spans="1:11">
      <c r="A2924" s="147">
        <f>100000+B2924*ID규칙_보상_그룹_단위+C2924*ID규칙_요일_단위+COUNTIFS($B$4:B2924,B2924,$C$4:C2924,C2924)</f>
        <v>115239</v>
      </c>
      <c r="B2924" s="65">
        <v>152</v>
      </c>
      <c r="C2924" s="147">
        <v>0</v>
      </c>
      <c r="D2924" s="147">
        <v>106419</v>
      </c>
      <c r="E2924" s="147">
        <f>COUNTIF($B$4:B2924,B2924)</f>
        <v>39</v>
      </c>
      <c r="F2924" s="147">
        <v>1</v>
      </c>
      <c r="G2924" s="147">
        <v>612</v>
      </c>
      <c r="H2924" s="147">
        <v>200</v>
      </c>
      <c r="I2924" s="59" t="str">
        <f>IFERROR(VLOOKUP(D2924,ITEM!A:B,2,0)&amp;" X"&amp;F2924,"아이템값 없음")</f>
        <v>유배자의 꽃 X1</v>
      </c>
      <c r="J2924" s="5" t="s">
        <v>844</v>
      </c>
      <c r="K2924" s="147" t="s">
        <v>745</v>
      </c>
    </row>
    <row r="2925" spans="1:11">
      <c r="A2925" s="147">
        <f>100000+B2925*ID규칙_보상_그룹_단위+C2925*ID규칙_요일_단위+COUNTIFS($B$4:B2925,B2925,$C$4:C2925,C2925)</f>
        <v>115240</v>
      </c>
      <c r="B2925" s="65">
        <v>152</v>
      </c>
      <c r="C2925" s="147">
        <v>0</v>
      </c>
      <c r="D2925" s="147">
        <v>107419</v>
      </c>
      <c r="E2925" s="147">
        <f>COUNTIF($B$4:B2925,B2925)</f>
        <v>40</v>
      </c>
      <c r="F2925" s="147">
        <v>1</v>
      </c>
      <c r="G2925" s="147">
        <v>612</v>
      </c>
      <c r="H2925" s="147">
        <v>200</v>
      </c>
      <c r="I2925" s="59" t="str">
        <f>IFERROR(VLOOKUP(D2925,ITEM!A:B,2,0)&amp;" X"&amp;F2925,"아이템값 없음")</f>
        <v>유배자의 깃털 X1</v>
      </c>
      <c r="J2925" s="5" t="s">
        <v>844</v>
      </c>
      <c r="K2925" s="147" t="s">
        <v>745</v>
      </c>
    </row>
    <row r="2926" spans="1:11">
      <c r="A2926" s="147">
        <f>100000+B2926*ID규칙_보상_그룹_단위+C2926*ID규칙_요일_단위+COUNTIFS($B$4:B2926,B2926,$C$4:C2926,C2926)</f>
        <v>115241</v>
      </c>
      <c r="B2926" s="65">
        <v>152</v>
      </c>
      <c r="C2926" s="147">
        <v>0</v>
      </c>
      <c r="D2926" s="147">
        <v>108419</v>
      </c>
      <c r="E2926" s="147">
        <f>COUNTIF($B$4:B2926,B2926)</f>
        <v>41</v>
      </c>
      <c r="F2926" s="147">
        <v>1</v>
      </c>
      <c r="G2926" s="147">
        <v>612</v>
      </c>
      <c r="H2926" s="147">
        <v>200</v>
      </c>
      <c r="I2926" s="59" t="str">
        <f>IFERROR(VLOOKUP(D2926,ITEM!A:B,2,0)&amp;" X"&amp;F2926,"아이템값 없음")</f>
        <v>유배자의 회중시계 X1</v>
      </c>
      <c r="J2926" s="5" t="s">
        <v>844</v>
      </c>
      <c r="K2926" s="147" t="s">
        <v>745</v>
      </c>
    </row>
    <row r="2927" spans="1:11">
      <c r="A2927" s="147">
        <f>100000+B2927*ID규칙_보상_그룹_단위+C2927*ID규칙_요일_단위+COUNTIFS($B$4:B2927,B2927,$C$4:C2927,C2927)</f>
        <v>115242</v>
      </c>
      <c r="B2927" s="65">
        <v>152</v>
      </c>
      <c r="C2927" s="147">
        <v>0</v>
      </c>
      <c r="D2927" s="147">
        <v>109419</v>
      </c>
      <c r="E2927" s="147">
        <f>COUNTIF($B$4:B2927,B2927)</f>
        <v>42</v>
      </c>
      <c r="F2927" s="147">
        <v>1</v>
      </c>
      <c r="G2927" s="147">
        <v>612</v>
      </c>
      <c r="H2927" s="147">
        <v>200</v>
      </c>
      <c r="I2927" s="59" t="str">
        <f>IFERROR(VLOOKUP(D2927,ITEM!A:B,2,0)&amp;" X"&amp;F2927,"아이템값 없음")</f>
        <v>유배자의 잔 X1</v>
      </c>
      <c r="J2927" s="5" t="s">
        <v>844</v>
      </c>
      <c r="K2927" s="147" t="s">
        <v>745</v>
      </c>
    </row>
    <row r="2928" spans="1:11">
      <c r="A2928" s="147">
        <f>100000+B2928*ID규칙_보상_그룹_단위+C2928*ID규칙_요일_단위+COUNTIFS($B$4:B2928,B2928,$C$4:C2928,C2928)</f>
        <v>115243</v>
      </c>
      <c r="B2928" s="65">
        <v>152</v>
      </c>
      <c r="C2928" s="147">
        <v>0</v>
      </c>
      <c r="D2928" s="147">
        <v>110419</v>
      </c>
      <c r="E2928" s="147">
        <f>COUNTIF($B$4:B2928,B2928)</f>
        <v>43</v>
      </c>
      <c r="F2928" s="147">
        <v>1</v>
      </c>
      <c r="G2928" s="147">
        <v>612</v>
      </c>
      <c r="H2928" s="147">
        <v>200</v>
      </c>
      <c r="I2928" s="59" t="str">
        <f>IFERROR(VLOOKUP(D2928,ITEM!A:B,2,0)&amp;" X"&amp;F2928,"아이템값 없음")</f>
        <v>유배자의 머리장식 X1</v>
      </c>
      <c r="J2928" s="5" t="s">
        <v>844</v>
      </c>
      <c r="K2928" s="147" t="s">
        <v>745</v>
      </c>
    </row>
    <row r="2929" spans="1:11">
      <c r="A2929" s="147">
        <f>100000+B2929*ID규칙_보상_그룹_단위+C2929*ID규칙_요일_단위+COUNTIFS($B$4:B2929,B2929,$C$4:C2929,C2929)</f>
        <v>115244</v>
      </c>
      <c r="B2929" s="65">
        <v>152</v>
      </c>
      <c r="C2929" s="147">
        <v>0</v>
      </c>
      <c r="D2929" s="147">
        <v>106430</v>
      </c>
      <c r="E2929" s="147">
        <f>COUNTIF($B$4:B2929,B2929)</f>
        <v>44</v>
      </c>
      <c r="F2929" s="147">
        <v>1</v>
      </c>
      <c r="G2929" s="147">
        <v>612</v>
      </c>
      <c r="H2929" s="147">
        <v>200</v>
      </c>
      <c r="I2929" s="59" t="str">
        <f>IFERROR(VLOOKUP(D2929,ITEM!A:B,2,0)&amp;" X"&amp;F2929,"아이템값 없음")</f>
        <v>검투사의 미련 X1</v>
      </c>
      <c r="J2929" s="5" t="s">
        <v>844</v>
      </c>
      <c r="K2929" s="147" t="s">
        <v>745</v>
      </c>
    </row>
    <row r="2930" spans="1:11">
      <c r="A2930" s="147">
        <f>100000+B2930*ID규칙_보상_그룹_단위+C2930*ID규칙_요일_단위+COUNTIFS($B$4:B2930,B2930,$C$4:C2930,C2930)</f>
        <v>115245</v>
      </c>
      <c r="B2930" s="65">
        <v>152</v>
      </c>
      <c r="C2930" s="147">
        <v>0</v>
      </c>
      <c r="D2930" s="147">
        <v>107430</v>
      </c>
      <c r="E2930" s="147">
        <f>COUNTIF($B$4:B2930,B2930)</f>
        <v>45</v>
      </c>
      <c r="F2930" s="147">
        <v>1</v>
      </c>
      <c r="G2930" s="147">
        <v>612</v>
      </c>
      <c r="H2930" s="147">
        <v>200</v>
      </c>
      <c r="I2930" s="59" t="str">
        <f>IFERROR(VLOOKUP(D2930,ITEM!A:B,2,0)&amp;" X"&amp;F2930,"아이템값 없음")</f>
        <v>검투사의 귀결 X1</v>
      </c>
      <c r="J2930" s="5" t="s">
        <v>844</v>
      </c>
      <c r="K2930" s="147" t="s">
        <v>745</v>
      </c>
    </row>
    <row r="2931" spans="1:11">
      <c r="A2931" s="147">
        <f>100000+B2931*ID규칙_보상_그룹_단위+C2931*ID규칙_요일_단위+COUNTIFS($B$4:B2931,B2931,$C$4:C2931,C2931)</f>
        <v>115246</v>
      </c>
      <c r="B2931" s="65">
        <v>152</v>
      </c>
      <c r="C2931" s="147">
        <v>0</v>
      </c>
      <c r="D2931" s="147">
        <v>108430</v>
      </c>
      <c r="E2931" s="147">
        <f>COUNTIF($B$4:B2931,B2931)</f>
        <v>46</v>
      </c>
      <c r="F2931" s="147">
        <v>1</v>
      </c>
      <c r="G2931" s="147">
        <v>612</v>
      </c>
      <c r="H2931" s="147">
        <v>200</v>
      </c>
      <c r="I2931" s="59" t="str">
        <f>IFERROR(VLOOKUP(D2931,ITEM!A:B,2,0)&amp;" X"&amp;F2931,"아이템값 없음")</f>
        <v>검투사의 희망 X1</v>
      </c>
      <c r="J2931" s="5" t="s">
        <v>844</v>
      </c>
      <c r="K2931" s="147" t="s">
        <v>745</v>
      </c>
    </row>
    <row r="2932" spans="1:11">
      <c r="A2932" s="147">
        <f>100000+B2932*ID규칙_보상_그룹_단위+C2932*ID규칙_요일_단위+COUNTIFS($B$4:B2932,B2932,$C$4:C2932,C2932)</f>
        <v>115247</v>
      </c>
      <c r="B2932" s="65">
        <v>152</v>
      </c>
      <c r="C2932" s="147">
        <v>0</v>
      </c>
      <c r="D2932" s="147">
        <v>109430</v>
      </c>
      <c r="E2932" s="147">
        <f>COUNTIF($B$4:B2932,B2932)</f>
        <v>47</v>
      </c>
      <c r="F2932" s="147">
        <v>1</v>
      </c>
      <c r="G2932" s="147">
        <v>612</v>
      </c>
      <c r="H2932" s="147">
        <v>200</v>
      </c>
      <c r="I2932" s="59" t="str">
        <f>IFERROR(VLOOKUP(D2932,ITEM!A:B,2,0)&amp;" X"&amp;F2932,"아이템값 없음")</f>
        <v>검투사의 취기 X1</v>
      </c>
      <c r="J2932" s="5" t="s">
        <v>844</v>
      </c>
      <c r="K2932" s="147" t="s">
        <v>745</v>
      </c>
    </row>
    <row r="2933" spans="1:11">
      <c r="A2933" s="147">
        <f>100000+B2933*ID규칙_보상_그룹_단위+C2933*ID규칙_요일_단위+COUNTIFS($B$4:B2933,B2933,$C$4:C2933,C2933)</f>
        <v>115248</v>
      </c>
      <c r="B2933" s="65">
        <v>152</v>
      </c>
      <c r="C2933" s="147">
        <v>0</v>
      </c>
      <c r="D2933" s="147">
        <v>110438</v>
      </c>
      <c r="E2933" s="147">
        <f>COUNTIF($B$4:B2933,B2933)</f>
        <v>48</v>
      </c>
      <c r="F2933" s="147">
        <v>1</v>
      </c>
      <c r="G2933" s="147">
        <v>612</v>
      </c>
      <c r="H2933" s="147">
        <v>200</v>
      </c>
      <c r="I2933" s="59" t="str">
        <f>IFERROR(VLOOKUP(D2933,ITEM!A:B,2,0)&amp;" X"&amp;F2933,"아이템값 없음")</f>
        <v>검투사의 개선 X1</v>
      </c>
      <c r="J2933" s="5" t="s">
        <v>844</v>
      </c>
      <c r="K2933" s="147" t="s">
        <v>745</v>
      </c>
    </row>
    <row r="2934" spans="1:11">
      <c r="A2934" s="147">
        <f>100000+B2934*ID규칙_보상_그룹_단위+C2934*ID규칙_요일_단위+COUNTIFS($B$4:B2934,B2934,$C$4:C2934,C2934)</f>
        <v>115249</v>
      </c>
      <c r="B2934" s="65">
        <v>152</v>
      </c>
      <c r="C2934" s="147">
        <v>0</v>
      </c>
      <c r="D2934" s="147">
        <v>106432</v>
      </c>
      <c r="E2934" s="147">
        <f>COUNTIF($B$4:B2934,B2934)</f>
        <v>49</v>
      </c>
      <c r="F2934" s="147">
        <v>1</v>
      </c>
      <c r="G2934" s="147">
        <v>612</v>
      </c>
      <c r="H2934" s="147">
        <v>200</v>
      </c>
      <c r="I2934" s="59" t="str">
        <f>IFERROR(VLOOKUP(D2934,ITEM!A:B,2,0)&amp;" X"&amp;F2934,"아이템값 없음")</f>
        <v>악단의 서광 X1</v>
      </c>
      <c r="J2934" s="5" t="s">
        <v>844</v>
      </c>
      <c r="K2934" s="147" t="s">
        <v>745</v>
      </c>
    </row>
    <row r="2935" spans="1:11">
      <c r="A2935" s="147">
        <f>100000+B2935*ID규칙_보상_그룹_단위+C2935*ID규칙_요일_단위+COUNTIFS($B$4:B2935,B2935,$C$4:C2935,C2935)</f>
        <v>115250</v>
      </c>
      <c r="B2935" s="65">
        <v>152</v>
      </c>
      <c r="C2935" s="147">
        <v>0</v>
      </c>
      <c r="D2935" s="147">
        <v>107432</v>
      </c>
      <c r="E2935" s="147">
        <f>COUNTIF($B$4:B2935,B2935)</f>
        <v>50</v>
      </c>
      <c r="F2935" s="147">
        <v>1</v>
      </c>
      <c r="G2935" s="147">
        <v>612</v>
      </c>
      <c r="H2935" s="147">
        <v>200</v>
      </c>
      <c r="I2935" s="59" t="str">
        <f>IFERROR(VLOOKUP(D2935,ITEM!A:B,2,0)&amp;" X"&amp;F2935,"아이템값 없음")</f>
        <v>연주자의 화살깃 X1</v>
      </c>
      <c r="J2935" s="5" t="s">
        <v>844</v>
      </c>
      <c r="K2935" s="147" t="s">
        <v>745</v>
      </c>
    </row>
    <row r="2936" spans="1:11">
      <c r="A2936" s="147">
        <f>100000+B2936*ID규칙_보상_그룹_단위+C2936*ID규칙_요일_단위+COUNTIFS($B$4:B2936,B2936,$C$4:C2936,C2936)</f>
        <v>115251</v>
      </c>
      <c r="B2936" s="65">
        <v>152</v>
      </c>
      <c r="C2936" s="147">
        <v>0</v>
      </c>
      <c r="D2936" s="147">
        <v>108432</v>
      </c>
      <c r="E2936" s="147">
        <f>COUNTIF($B$4:B2936,B2936)</f>
        <v>51</v>
      </c>
      <c r="F2936" s="147">
        <v>1</v>
      </c>
      <c r="G2936" s="147">
        <v>612</v>
      </c>
      <c r="H2936" s="147">
        <v>200</v>
      </c>
      <c r="I2936" s="59" t="str">
        <f>IFERROR(VLOOKUP(D2936,ITEM!A:B,2,0)&amp;" X"&amp;F2936,"아이템값 없음")</f>
        <v>피날레의 시계 X1</v>
      </c>
      <c r="J2936" s="5" t="s">
        <v>844</v>
      </c>
      <c r="K2936" s="147" t="s">
        <v>745</v>
      </c>
    </row>
    <row r="2937" spans="1:11">
      <c r="A2937" s="147">
        <f>100000+B2937*ID규칙_보상_그룹_단위+C2937*ID규칙_요일_단위+COUNTIFS($B$4:B2937,B2937,$C$4:C2937,C2937)</f>
        <v>115252</v>
      </c>
      <c r="B2937" s="65">
        <v>152</v>
      </c>
      <c r="C2937" s="147">
        <v>0</v>
      </c>
      <c r="D2937" s="147">
        <v>109432</v>
      </c>
      <c r="E2937" s="147">
        <f>COUNTIF($B$4:B2937,B2937)</f>
        <v>52</v>
      </c>
      <c r="F2937" s="147">
        <v>1</v>
      </c>
      <c r="G2937" s="147">
        <v>612</v>
      </c>
      <c r="H2937" s="147">
        <v>200</v>
      </c>
      <c r="I2937" s="59" t="str">
        <f>IFERROR(VLOOKUP(D2937,ITEM!A:B,2,0)&amp;" X"&amp;F2937,"아이템값 없음")</f>
        <v>음유시인의 주전자 X1</v>
      </c>
      <c r="J2937" s="5" t="s">
        <v>844</v>
      </c>
      <c r="K2937" s="147" t="s">
        <v>745</v>
      </c>
    </row>
    <row r="2938" spans="1:11">
      <c r="A2938" s="147">
        <f>100000+B2938*ID규칙_보상_그룹_단위+C2938*ID규칙_요일_단위+COUNTIFS($B$4:B2938,B2938,$C$4:C2938,C2938)</f>
        <v>115253</v>
      </c>
      <c r="B2938" s="65">
        <v>152</v>
      </c>
      <c r="C2938" s="147">
        <v>0</v>
      </c>
      <c r="D2938" s="147">
        <v>110440</v>
      </c>
      <c r="E2938" s="147">
        <f>COUNTIF($B$4:B2938,B2938)</f>
        <v>53</v>
      </c>
      <c r="F2938" s="147">
        <v>1</v>
      </c>
      <c r="G2938" s="147">
        <v>612</v>
      </c>
      <c r="H2938" s="147">
        <v>200</v>
      </c>
      <c r="I2938" s="59" t="str">
        <f>IFERROR(VLOOKUP(D2938,ITEM!A:B,2,0)&amp;" X"&amp;F2938,"아이템값 없음")</f>
        <v>지휘의 탑 햇 X1</v>
      </c>
      <c r="J2938" s="5" t="s">
        <v>844</v>
      </c>
      <c r="K2938" s="147" t="s">
        <v>745</v>
      </c>
    </row>
    <row r="2939" spans="1:11">
      <c r="A2939" s="147">
        <f>100000+B2939*ID규칙_보상_그룹_단위+C2939*ID규칙_요일_단위+COUNTIFS($B$4:B2939,B2939,$C$4:C2939,C2939)</f>
        <v>115254</v>
      </c>
      <c r="B2939" s="65">
        <v>152</v>
      </c>
      <c r="C2939" s="147">
        <v>0</v>
      </c>
      <c r="D2939" s="147">
        <v>106531</v>
      </c>
      <c r="E2939" s="147">
        <f>COUNTIF($B$4:B2939,B2939)</f>
        <v>54</v>
      </c>
      <c r="F2939" s="147">
        <v>1</v>
      </c>
      <c r="G2939" s="147">
        <v>612</v>
      </c>
      <c r="H2939" s="147">
        <v>200</v>
      </c>
      <c r="I2939" s="59" t="str">
        <f>IFERROR(VLOOKUP(D2939,ITEM!A:B,2,0)&amp;" X"&amp;F2939,"아이템값 없음")</f>
        <v>검투사의 미련 X1</v>
      </c>
      <c r="J2939" s="5" t="s">
        <v>844</v>
      </c>
      <c r="K2939" s="147" t="s">
        <v>745</v>
      </c>
    </row>
    <row r="2940" spans="1:11">
      <c r="A2940" s="147">
        <f>100000+B2940*ID규칙_보상_그룹_단위+C2940*ID규칙_요일_단위+COUNTIFS($B$4:B2940,B2940,$C$4:C2940,C2940)</f>
        <v>115255</v>
      </c>
      <c r="B2940" s="65">
        <v>152</v>
      </c>
      <c r="C2940" s="147">
        <v>0</v>
      </c>
      <c r="D2940" s="147">
        <v>107531</v>
      </c>
      <c r="E2940" s="147">
        <f>COUNTIF($B$4:B2940,B2940)</f>
        <v>55</v>
      </c>
      <c r="F2940" s="147">
        <v>1</v>
      </c>
      <c r="G2940" s="147">
        <v>612</v>
      </c>
      <c r="H2940" s="147">
        <v>200</v>
      </c>
      <c r="I2940" s="59" t="str">
        <f>IFERROR(VLOOKUP(D2940,ITEM!A:B,2,0)&amp;" X"&amp;F2940,"아이템값 없음")</f>
        <v>검투사의 귀결 X1</v>
      </c>
      <c r="J2940" s="5" t="s">
        <v>844</v>
      </c>
      <c r="K2940" s="147" t="s">
        <v>745</v>
      </c>
    </row>
    <row r="2941" spans="1:11">
      <c r="A2941" s="147">
        <f>100000+B2941*ID규칙_보상_그룹_단위+C2941*ID규칙_요일_단위+COUNTIFS($B$4:B2941,B2941,$C$4:C2941,C2941)</f>
        <v>115256</v>
      </c>
      <c r="B2941" s="65">
        <v>152</v>
      </c>
      <c r="C2941" s="147">
        <v>0</v>
      </c>
      <c r="D2941" s="147">
        <v>108531</v>
      </c>
      <c r="E2941" s="147">
        <f>COUNTIF($B$4:B2941,B2941)</f>
        <v>56</v>
      </c>
      <c r="F2941" s="147">
        <v>1</v>
      </c>
      <c r="G2941" s="147">
        <v>612</v>
      </c>
      <c r="H2941" s="147">
        <v>200</v>
      </c>
      <c r="I2941" s="59" t="str">
        <f>IFERROR(VLOOKUP(D2941,ITEM!A:B,2,0)&amp;" X"&amp;F2941,"아이템값 없음")</f>
        <v>검투사의 희망 X1</v>
      </c>
      <c r="J2941" s="5" t="s">
        <v>844</v>
      </c>
      <c r="K2941" s="147" t="s">
        <v>745</v>
      </c>
    </row>
    <row r="2942" spans="1:11">
      <c r="A2942" s="147">
        <f>100000+B2942*ID규칙_보상_그룹_단위+C2942*ID규칙_요일_단위+COUNTIFS($B$4:B2942,B2942,$C$4:C2942,C2942)</f>
        <v>115257</v>
      </c>
      <c r="B2942" s="65">
        <v>152</v>
      </c>
      <c r="C2942" s="147">
        <v>0</v>
      </c>
      <c r="D2942" s="147">
        <v>109531</v>
      </c>
      <c r="E2942" s="147">
        <f>COUNTIF($B$4:B2942,B2942)</f>
        <v>57</v>
      </c>
      <c r="F2942" s="147">
        <v>1</v>
      </c>
      <c r="G2942" s="147">
        <v>612</v>
      </c>
      <c r="H2942" s="147">
        <v>200</v>
      </c>
      <c r="I2942" s="59" t="str">
        <f>IFERROR(VLOOKUP(D2942,ITEM!A:B,2,0)&amp;" X"&amp;F2942,"아이템값 없음")</f>
        <v>검투사의 취기 X1</v>
      </c>
      <c r="J2942" s="5" t="s">
        <v>844</v>
      </c>
      <c r="K2942" s="147" t="s">
        <v>745</v>
      </c>
    </row>
    <row r="2943" spans="1:11">
      <c r="A2943" s="147">
        <f>100000+B2943*ID규칙_보상_그룹_단위+C2943*ID규칙_요일_단위+COUNTIFS($B$4:B2943,B2943,$C$4:C2943,C2943)</f>
        <v>115258</v>
      </c>
      <c r="B2943" s="65">
        <v>152</v>
      </c>
      <c r="C2943" s="147">
        <v>0</v>
      </c>
      <c r="D2943" s="147">
        <v>110539</v>
      </c>
      <c r="E2943" s="147">
        <f>COUNTIF($B$4:B2943,B2943)</f>
        <v>58</v>
      </c>
      <c r="F2943" s="147">
        <v>1</v>
      </c>
      <c r="G2943" s="147">
        <v>612</v>
      </c>
      <c r="H2943" s="147">
        <v>200</v>
      </c>
      <c r="I2943" s="59" t="str">
        <f>IFERROR(VLOOKUP(D2943,ITEM!A:B,2,0)&amp;" X"&amp;F2943,"아이템값 없음")</f>
        <v>검투사의 개선 X1</v>
      </c>
      <c r="J2943" s="5" t="s">
        <v>844</v>
      </c>
      <c r="K2943" s="147" t="s">
        <v>745</v>
      </c>
    </row>
    <row r="2944" spans="1:11">
      <c r="A2944" s="147">
        <f>100000+B2944*ID규칙_보상_그룹_단위+C2944*ID규칙_요일_단위+COUNTIFS($B$4:B2944,B2944,$C$4:C2944,C2944)</f>
        <v>115259</v>
      </c>
      <c r="B2944" s="65">
        <v>152</v>
      </c>
      <c r="C2944" s="147">
        <v>0</v>
      </c>
      <c r="D2944" s="147">
        <v>106533</v>
      </c>
      <c r="E2944" s="147">
        <f>COUNTIF($B$4:B2944,B2944)</f>
        <v>59</v>
      </c>
      <c r="F2944" s="147">
        <v>1</v>
      </c>
      <c r="G2944" s="147">
        <v>612</v>
      </c>
      <c r="H2944" s="147">
        <v>200</v>
      </c>
      <c r="I2944" s="59" t="str">
        <f>IFERROR(VLOOKUP(D2944,ITEM!A:B,2,0)&amp;" X"&amp;F2944,"아이템값 없음")</f>
        <v>악단의 서광 X1</v>
      </c>
      <c r="J2944" s="5" t="s">
        <v>844</v>
      </c>
      <c r="K2944" s="147" t="s">
        <v>745</v>
      </c>
    </row>
    <row r="2945" spans="1:11">
      <c r="A2945" s="147">
        <f>100000+B2945*ID규칙_보상_그룹_단위+C2945*ID규칙_요일_단위+COUNTIFS($B$4:B2945,B2945,$C$4:C2945,C2945)</f>
        <v>115260</v>
      </c>
      <c r="B2945" s="65">
        <v>152</v>
      </c>
      <c r="C2945" s="147">
        <v>0</v>
      </c>
      <c r="D2945" s="147">
        <v>107533</v>
      </c>
      <c r="E2945" s="147">
        <f>COUNTIF($B$4:B2945,B2945)</f>
        <v>60</v>
      </c>
      <c r="F2945" s="147">
        <v>1</v>
      </c>
      <c r="G2945" s="147">
        <v>612</v>
      </c>
      <c r="H2945" s="147">
        <v>200</v>
      </c>
      <c r="I2945" s="59" t="str">
        <f>IFERROR(VLOOKUP(D2945,ITEM!A:B,2,0)&amp;" X"&amp;F2945,"아이템값 없음")</f>
        <v>연주자의 화살깃 X1</v>
      </c>
      <c r="J2945" s="5" t="s">
        <v>844</v>
      </c>
      <c r="K2945" s="147" t="s">
        <v>745</v>
      </c>
    </row>
    <row r="2946" spans="1:11">
      <c r="A2946" s="147">
        <f>100000+B2946*ID규칙_보상_그룹_단위+C2946*ID규칙_요일_단위+COUNTIFS($B$4:B2946,B2946,$C$4:C2946,C2946)</f>
        <v>115261</v>
      </c>
      <c r="B2946" s="65">
        <v>152</v>
      </c>
      <c r="C2946" s="147">
        <v>0</v>
      </c>
      <c r="D2946" s="147">
        <v>108533</v>
      </c>
      <c r="E2946" s="147">
        <f>COUNTIF($B$4:B2946,B2946)</f>
        <v>61</v>
      </c>
      <c r="F2946" s="147">
        <v>1</v>
      </c>
      <c r="G2946" s="147">
        <v>612</v>
      </c>
      <c r="H2946" s="147">
        <v>200</v>
      </c>
      <c r="I2946" s="59" t="str">
        <f>IFERROR(VLOOKUP(D2946,ITEM!A:B,2,0)&amp;" X"&amp;F2946,"아이템값 없음")</f>
        <v>피날레의 시계 X1</v>
      </c>
      <c r="J2946" s="5" t="s">
        <v>844</v>
      </c>
      <c r="K2946" s="147" t="s">
        <v>745</v>
      </c>
    </row>
    <row r="2947" spans="1:11">
      <c r="A2947" s="147">
        <f>100000+B2947*ID규칙_보상_그룹_단위+C2947*ID규칙_요일_단위+COUNTIFS($B$4:B2947,B2947,$C$4:C2947,C2947)</f>
        <v>115262</v>
      </c>
      <c r="B2947" s="65">
        <v>152</v>
      </c>
      <c r="C2947" s="147">
        <v>0</v>
      </c>
      <c r="D2947" s="147">
        <v>109533</v>
      </c>
      <c r="E2947" s="147">
        <f>COUNTIF($B$4:B2947,B2947)</f>
        <v>62</v>
      </c>
      <c r="F2947" s="147">
        <v>1</v>
      </c>
      <c r="G2947" s="147">
        <v>612</v>
      </c>
      <c r="H2947" s="147">
        <v>200</v>
      </c>
      <c r="I2947" s="59" t="str">
        <f>IFERROR(VLOOKUP(D2947,ITEM!A:B,2,0)&amp;" X"&amp;F2947,"아이템값 없음")</f>
        <v>음유시인의 주전자 X1</v>
      </c>
      <c r="J2947" s="5" t="s">
        <v>844</v>
      </c>
      <c r="K2947" s="147" t="s">
        <v>745</v>
      </c>
    </row>
    <row r="2948" spans="1:11">
      <c r="A2948" s="147">
        <f>100000+B2948*ID규칙_보상_그룹_단위+C2948*ID규칙_요일_단위+COUNTIFS($B$4:B2948,B2948,$C$4:C2948,C2948)</f>
        <v>115263</v>
      </c>
      <c r="B2948" s="65">
        <v>152</v>
      </c>
      <c r="C2948" s="147">
        <v>0</v>
      </c>
      <c r="D2948" s="147">
        <v>110541</v>
      </c>
      <c r="E2948" s="147">
        <f>COUNTIF($B$4:B2948,B2948)</f>
        <v>63</v>
      </c>
      <c r="F2948" s="147">
        <v>1</v>
      </c>
      <c r="G2948" s="147">
        <v>612</v>
      </c>
      <c r="H2948" s="147">
        <v>200</v>
      </c>
      <c r="I2948" s="59" t="str">
        <f>IFERROR(VLOOKUP(D2948,ITEM!A:B,2,0)&amp;" X"&amp;F2948,"아이템값 없음")</f>
        <v>지휘의 탑 햇 X1</v>
      </c>
      <c r="J2948" s="5" t="s">
        <v>844</v>
      </c>
      <c r="K2948" s="147" t="s">
        <v>745</v>
      </c>
    </row>
    <row r="2949" spans="1:11">
      <c r="A2949" s="147">
        <f>100000+B2949*ID규칙_보상_그룹_단위+C2949*ID규칙_요일_단위+COUNTIFS($B$4:B2949,B2949,$C$4:C2949,C2949)</f>
        <v>115264</v>
      </c>
      <c r="B2949" s="65">
        <v>152</v>
      </c>
      <c r="C2949" s="147">
        <v>0</v>
      </c>
      <c r="D2949" s="147">
        <v>116409</v>
      </c>
      <c r="E2949" s="147">
        <f>COUNTIF($B$4:B2949,B2949)</f>
        <v>64</v>
      </c>
      <c r="F2949" s="147">
        <v>1</v>
      </c>
      <c r="G2949" s="147">
        <v>613</v>
      </c>
      <c r="H2949" s="147">
        <v>2000</v>
      </c>
      <c r="I2949" s="59" t="str">
        <f>IFERROR(VLOOKUP(D2949,ITEM!A:B,2,0)&amp;" X"&amp;F2949,"아이템값 없음")</f>
        <v>북대륙의 한손검 원형 X1</v>
      </c>
      <c r="J2949" s="5" t="s">
        <v>844</v>
      </c>
      <c r="K2949" s="147" t="s">
        <v>745</v>
      </c>
    </row>
    <row r="2950" spans="1:11">
      <c r="A2950" s="147">
        <f>100000+B2950*ID규칙_보상_그룹_단위+C2950*ID규칙_요일_단위+COUNTIFS($B$4:B2950,B2950,$C$4:C2950,C2950)</f>
        <v>115265</v>
      </c>
      <c r="B2950" s="65">
        <v>152</v>
      </c>
      <c r="C2950" s="147">
        <v>0</v>
      </c>
      <c r="D2950" s="147">
        <v>116410</v>
      </c>
      <c r="E2950" s="147">
        <f>COUNTIF($B$4:B2950,B2950)</f>
        <v>65</v>
      </c>
      <c r="F2950" s="147">
        <v>1</v>
      </c>
      <c r="G2950" s="147">
        <v>613</v>
      </c>
      <c r="H2950" s="147">
        <v>2000</v>
      </c>
      <c r="I2950" s="59" t="str">
        <f>IFERROR(VLOOKUP(D2950,ITEM!A:B,2,0)&amp;" X"&amp;F2950,"아이템값 없음")</f>
        <v>북대륙의 활 원형 X1</v>
      </c>
      <c r="J2950" s="5" t="s">
        <v>844</v>
      </c>
      <c r="K2950" s="147" t="s">
        <v>745</v>
      </c>
    </row>
    <row r="2951" spans="1:11">
      <c r="A2951" s="147">
        <f>100000+B2951*ID규칙_보상_그룹_단위+C2951*ID규칙_요일_단위+COUNTIFS($B$4:B2951,B2951,$C$4:C2951,C2951)</f>
        <v>115266</v>
      </c>
      <c r="B2951" s="65">
        <v>152</v>
      </c>
      <c r="C2951" s="147">
        <v>0</v>
      </c>
      <c r="D2951" s="147">
        <v>116411</v>
      </c>
      <c r="E2951" s="147">
        <f>COUNTIF($B$4:B2951,B2951)</f>
        <v>66</v>
      </c>
      <c r="F2951" s="147">
        <v>1</v>
      </c>
      <c r="G2951" s="147">
        <v>613</v>
      </c>
      <c r="H2951" s="147">
        <v>2000</v>
      </c>
      <c r="I2951" s="59" t="str">
        <f>IFERROR(VLOOKUP(D2951,ITEM!A:B,2,0)&amp;" X"&amp;F2951,"아이템값 없음")</f>
        <v>북대륙의 양손검 원형 X1</v>
      </c>
      <c r="J2951" s="5" t="s">
        <v>844</v>
      </c>
      <c r="K2951" s="147" t="s">
        <v>745</v>
      </c>
    </row>
    <row r="2952" spans="1:11">
      <c r="A2952" s="147">
        <f>100000+B2952*ID규칙_보상_그룹_단위+C2952*ID규칙_요일_단위+COUNTIFS($B$4:B2952,B2952,$C$4:C2952,C2952)</f>
        <v>115267</v>
      </c>
      <c r="B2952" s="65">
        <v>152</v>
      </c>
      <c r="C2952" s="147">
        <v>0</v>
      </c>
      <c r="D2952" s="147">
        <v>116412</v>
      </c>
      <c r="E2952" s="147">
        <f>COUNTIF($B$4:B2952,B2952)</f>
        <v>67</v>
      </c>
      <c r="F2952" s="147">
        <v>1</v>
      </c>
      <c r="G2952" s="147">
        <v>613</v>
      </c>
      <c r="H2952" s="147">
        <v>2000</v>
      </c>
      <c r="I2952" s="59" t="str">
        <f>IFERROR(VLOOKUP(D2952,ITEM!A:B,2,0)&amp;" X"&amp;F2952,"아이템값 없음")</f>
        <v>북대륙의 법구 원형 X1</v>
      </c>
      <c r="J2952" s="5" t="s">
        <v>844</v>
      </c>
      <c r="K2952" s="147" t="s">
        <v>745</v>
      </c>
    </row>
    <row r="2953" spans="1:11">
      <c r="A2953" s="147">
        <f>100000+B2953*ID규칙_보상_그룹_단위+C2953*ID규칙_요일_단위+COUNTIFS($B$4:B2953,B2953,$C$4:C2953,C2953)</f>
        <v>115268</v>
      </c>
      <c r="B2953" s="65">
        <v>152</v>
      </c>
      <c r="C2953" s="147">
        <v>0</v>
      </c>
      <c r="D2953" s="147">
        <v>116413</v>
      </c>
      <c r="E2953" s="147">
        <f>COUNTIF($B$4:B2953,B2953)</f>
        <v>68</v>
      </c>
      <c r="F2953" s="147">
        <v>1</v>
      </c>
      <c r="G2953" s="147">
        <v>613</v>
      </c>
      <c r="H2953" s="147">
        <v>2000</v>
      </c>
      <c r="I2953" s="59" t="str">
        <f>IFERROR(VLOOKUP(D2953,ITEM!A:B,2,0)&amp;" X"&amp;F2953,"아이템값 없음")</f>
        <v>북대륙의 장병기 원형 X1</v>
      </c>
      <c r="J2953" s="5" t="s">
        <v>844</v>
      </c>
      <c r="K2953" s="147" t="s">
        <v>745</v>
      </c>
    </row>
    <row r="2954" spans="1:11">
      <c r="A2954" s="147">
        <f>100000+B2954*ID규칙_보상_그룹_단위+C2954*ID규칙_요일_단위+COUNTIFS($B$4:B2954,B2954,$C$4:C2954,C2954)</f>
        <v>115301</v>
      </c>
      <c r="B2954" s="65">
        <v>153</v>
      </c>
      <c r="C2954" s="147">
        <v>0</v>
      </c>
      <c r="D2954" s="147">
        <v>103301</v>
      </c>
      <c r="E2954" s="147">
        <f>COUNTIF($B$4:B2954,B2954)</f>
        <v>1</v>
      </c>
      <c r="F2954" s="147">
        <v>300</v>
      </c>
      <c r="G2954" s="147">
        <v>614</v>
      </c>
      <c r="H2954" s="147">
        <v>10000</v>
      </c>
      <c r="I2954" s="59" t="str">
        <f>IFERROR(VLOOKUP(D2954,ITEM!A:B,2,0)&amp;" X"&amp;F2954,"아이템값 없음")</f>
        <v>모라 X300</v>
      </c>
      <c r="J2954" s="5" t="s">
        <v>845</v>
      </c>
      <c r="K2954" s="147" t="s">
        <v>745</v>
      </c>
    </row>
    <row r="2955" spans="1:11">
      <c r="A2955" s="147">
        <f>100000+B2955*ID규칙_보상_그룹_단위+C2955*ID규칙_요일_단위+COUNTIFS($B$4:B2955,B2955,$C$4:C2955,C2955)</f>
        <v>115302</v>
      </c>
      <c r="B2955" s="65">
        <v>153</v>
      </c>
      <c r="C2955" s="147">
        <v>0</v>
      </c>
      <c r="D2955" s="147">
        <v>102301</v>
      </c>
      <c r="E2955" s="147">
        <f>COUNTIF($B$4:B2955,B2955)</f>
        <v>2</v>
      </c>
      <c r="F2955" s="147">
        <v>6950</v>
      </c>
      <c r="G2955" s="147">
        <v>615</v>
      </c>
      <c r="H2955" s="147">
        <v>10000</v>
      </c>
      <c r="I2955" s="59" t="str">
        <f>IFERROR(VLOOKUP(D2955,ITEM!A:B,2,0)&amp;" X"&amp;F2955,"아이템값 없음")</f>
        <v>모험 경력 X6950</v>
      </c>
      <c r="J2955" s="5" t="s">
        <v>845</v>
      </c>
      <c r="K2955" s="147" t="s">
        <v>745</v>
      </c>
    </row>
    <row r="2956" spans="1:11">
      <c r="A2956" s="147">
        <f>100000+B2956*ID규칙_보상_그룹_단위+C2956*ID규칙_요일_단위+COUNTIFS($B$4:B2956,B2956,$C$4:C2956,C2956)</f>
        <v>115303</v>
      </c>
      <c r="B2956" s="65">
        <v>153</v>
      </c>
      <c r="C2956" s="147">
        <v>0</v>
      </c>
      <c r="D2956" s="147">
        <v>105301</v>
      </c>
      <c r="E2956" s="147">
        <f>COUNTIF($B$4:B2956,B2956)</f>
        <v>3</v>
      </c>
      <c r="F2956" s="147">
        <v>20</v>
      </c>
      <c r="G2956" s="147">
        <v>616</v>
      </c>
      <c r="H2956" s="147">
        <v>10000</v>
      </c>
      <c r="I2956" s="59" t="str">
        <f>IFERROR(VLOOKUP(D2956,ITEM!A:B,2,0)&amp;" X"&amp;F2956,"아이템값 없음")</f>
        <v>호감도 경험치 X20</v>
      </c>
      <c r="J2956" s="5" t="s">
        <v>845</v>
      </c>
      <c r="K2956" s="147" t="s">
        <v>745</v>
      </c>
    </row>
    <row r="2957" spans="1:11">
      <c r="A2957" s="147">
        <f>100000+B2957*ID규칙_보상_그룹_단위+C2957*ID규칙_요일_단위+COUNTIFS($B$4:B2957,B2957,$C$4:C2957,C2957)</f>
        <v>115304</v>
      </c>
      <c r="B2957" s="65">
        <v>153</v>
      </c>
      <c r="C2957" s="147">
        <v>0</v>
      </c>
      <c r="D2957" s="147">
        <v>113217</v>
      </c>
      <c r="E2957" s="147">
        <f>COUNTIF($B$4:B2957,B2957)</f>
        <v>4</v>
      </c>
      <c r="F2957" s="147">
        <v>1</v>
      </c>
      <c r="G2957" s="147">
        <v>617</v>
      </c>
      <c r="H2957" s="147">
        <v>1112</v>
      </c>
      <c r="I2957" s="59" t="str">
        <f>IFERROR(VLOOKUP(D2957,ITEM!A:B,2,0)&amp;" X"&amp;F2957,"아이템값 없음")</f>
        <v>자유로운 터키석 가루 X1</v>
      </c>
      <c r="J2957" s="5" t="s">
        <v>845</v>
      </c>
      <c r="K2957" s="147" t="s">
        <v>745</v>
      </c>
    </row>
    <row r="2958" spans="1:11">
      <c r="A2958" s="147">
        <f>100000+B2958*ID규칙_보상_그룹_단위+C2958*ID규칙_요일_단위+COUNTIFS($B$4:B2958,B2958,$C$4:C2958,C2958)</f>
        <v>115305</v>
      </c>
      <c r="B2958" s="65">
        <v>153</v>
      </c>
      <c r="C2958" s="147">
        <v>0</v>
      </c>
      <c r="D2958" s="147">
        <v>113318</v>
      </c>
      <c r="E2958" s="147">
        <f>COUNTIF($B$4:B2958,B2958)</f>
        <v>5</v>
      </c>
      <c r="F2958" s="147">
        <v>1</v>
      </c>
      <c r="G2958" s="147">
        <v>617</v>
      </c>
      <c r="H2958" s="147">
        <v>1111</v>
      </c>
      <c r="I2958" s="59" t="str">
        <f>IFERROR(VLOOKUP(D2958,ITEM!A:B,2,0)&amp;" X"&amp;F2958,"아이템값 없음")</f>
        <v>자유로운 터키석 조각 X1</v>
      </c>
      <c r="J2958" s="5" t="s">
        <v>845</v>
      </c>
      <c r="K2958" s="147" t="s">
        <v>745</v>
      </c>
    </row>
    <row r="2959" spans="1:11">
      <c r="A2959" s="147">
        <f>100000+B2959*ID규칙_보상_그룹_단위+C2959*ID규칙_요일_단위+COUNTIFS($B$4:B2959,B2959,$C$4:C2959,C2959)</f>
        <v>115306</v>
      </c>
      <c r="B2959" s="65">
        <v>153</v>
      </c>
      <c r="C2959" s="147">
        <v>0</v>
      </c>
      <c r="D2959" s="147">
        <v>113419</v>
      </c>
      <c r="E2959" s="147">
        <f>COUNTIF($B$4:B2959,B2959)</f>
        <v>6</v>
      </c>
      <c r="F2959" s="147">
        <v>1</v>
      </c>
      <c r="G2959" s="147">
        <v>617</v>
      </c>
      <c r="H2959" s="147">
        <v>1111</v>
      </c>
      <c r="I2959" s="59" t="str">
        <f>IFERROR(VLOOKUP(D2959,ITEM!A:B,2,0)&amp;" X"&amp;F2959,"아이템값 없음")</f>
        <v>자유로운 터키석 덩이 X1</v>
      </c>
      <c r="J2959" s="5" t="s">
        <v>845</v>
      </c>
      <c r="K2959" s="147" t="s">
        <v>745</v>
      </c>
    </row>
    <row r="2960" spans="1:11">
      <c r="A2960" s="147">
        <f>100000+B2960*ID규칙_보상_그룹_단위+C2960*ID규칙_요일_단위+COUNTIFS($B$4:B2960,B2960,$C$4:C2960,C2960)</f>
        <v>115307</v>
      </c>
      <c r="B2960" s="65">
        <v>153</v>
      </c>
      <c r="C2960" s="147">
        <v>0</v>
      </c>
      <c r="D2960" s="147">
        <v>113213</v>
      </c>
      <c r="E2960" s="147">
        <f>COUNTIF($B$4:B2960,B2960)</f>
        <v>7</v>
      </c>
      <c r="F2960" s="147">
        <v>1</v>
      </c>
      <c r="G2960" s="147">
        <v>617</v>
      </c>
      <c r="H2960" s="147">
        <v>1111</v>
      </c>
      <c r="I2960" s="59" t="str">
        <f>IFERROR(VLOOKUP(D2960,ITEM!A:B,2,0)&amp;" X"&amp;F2960,"아이템값 없음")</f>
        <v>승리의 자수정 가루 X1</v>
      </c>
      <c r="J2960" s="5" t="s">
        <v>845</v>
      </c>
      <c r="K2960" s="147" t="s">
        <v>745</v>
      </c>
    </row>
    <row r="2961" spans="1:11">
      <c r="A2961" s="147">
        <f>100000+B2961*ID규칙_보상_그룹_단위+C2961*ID규칙_요일_단위+COUNTIFS($B$4:B2961,B2961,$C$4:C2961,C2961)</f>
        <v>115308</v>
      </c>
      <c r="B2961" s="65">
        <v>153</v>
      </c>
      <c r="C2961" s="147">
        <v>0</v>
      </c>
      <c r="D2961" s="147">
        <v>113314</v>
      </c>
      <c r="E2961" s="147">
        <f>COUNTIF($B$4:B2961,B2961)</f>
        <v>8</v>
      </c>
      <c r="F2961" s="147">
        <v>1</v>
      </c>
      <c r="G2961" s="147">
        <v>617</v>
      </c>
      <c r="H2961" s="147">
        <v>1111</v>
      </c>
      <c r="I2961" s="59" t="str">
        <f>IFERROR(VLOOKUP(D2961,ITEM!A:B,2,0)&amp;" X"&amp;F2961,"아이템값 없음")</f>
        <v>승리의 자수정 조각 X1</v>
      </c>
      <c r="J2961" s="5" t="s">
        <v>845</v>
      </c>
      <c r="K2961" s="147" t="s">
        <v>745</v>
      </c>
    </row>
    <row r="2962" spans="1:11">
      <c r="A2962" s="147">
        <f>100000+B2962*ID규칙_보상_그룹_단위+C2962*ID규칙_요일_단위+COUNTIFS($B$4:B2962,B2962,$C$4:C2962,C2962)</f>
        <v>115309</v>
      </c>
      <c r="B2962" s="65">
        <v>153</v>
      </c>
      <c r="C2962" s="147">
        <v>0</v>
      </c>
      <c r="D2962" s="147">
        <v>113415</v>
      </c>
      <c r="E2962" s="147">
        <f>COUNTIF($B$4:B2962,B2962)</f>
        <v>9</v>
      </c>
      <c r="F2962" s="147">
        <v>1</v>
      </c>
      <c r="G2962" s="147">
        <v>617</v>
      </c>
      <c r="H2962" s="147">
        <v>1111</v>
      </c>
      <c r="I2962" s="59" t="str">
        <f>IFERROR(VLOOKUP(D2962,ITEM!A:B,2,0)&amp;" X"&amp;F2962,"아이템값 없음")</f>
        <v>승리의 자수정 덩이 X1</v>
      </c>
      <c r="J2962" s="5" t="s">
        <v>845</v>
      </c>
      <c r="K2962" s="147" t="s">
        <v>745</v>
      </c>
    </row>
    <row r="2963" spans="1:11">
      <c r="A2963" s="147">
        <f>100000+B2963*ID규칙_보상_그룹_단위+C2963*ID규칙_요일_단위+COUNTIFS($B$4:B2963,B2963,$C$4:C2963,C2963)</f>
        <v>115310</v>
      </c>
      <c r="B2963" s="65">
        <v>153</v>
      </c>
      <c r="C2963" s="147">
        <v>0</v>
      </c>
      <c r="D2963" s="147">
        <v>113205</v>
      </c>
      <c r="E2963" s="147">
        <f>COUNTIF($B$4:B2963,B2963)</f>
        <v>10</v>
      </c>
      <c r="F2963" s="147">
        <v>1</v>
      </c>
      <c r="G2963" s="147">
        <v>617</v>
      </c>
      <c r="H2963" s="147">
        <v>1111</v>
      </c>
      <c r="I2963" s="59" t="str">
        <f>IFERROR(VLOOKUP(D2963,ITEM!A:B,2,0)&amp;" X"&amp;F2963,"아이템값 없음")</f>
        <v>순수한 청금석 가루 X1</v>
      </c>
      <c r="J2963" s="5" t="s">
        <v>845</v>
      </c>
      <c r="K2963" s="147" t="s">
        <v>745</v>
      </c>
    </row>
    <row r="2964" spans="1:11">
      <c r="A2964" s="147">
        <f>100000+B2964*ID규칙_보상_그룹_단위+C2964*ID규칙_요일_단위+COUNTIFS($B$4:B2964,B2964,$C$4:C2964,C2964)</f>
        <v>115311</v>
      </c>
      <c r="B2964" s="65">
        <v>153</v>
      </c>
      <c r="C2964" s="147">
        <v>0</v>
      </c>
      <c r="D2964" s="147">
        <v>113306</v>
      </c>
      <c r="E2964" s="147">
        <f>COUNTIF($B$4:B2964,B2964)</f>
        <v>11</v>
      </c>
      <c r="F2964" s="147">
        <v>1</v>
      </c>
      <c r="G2964" s="147">
        <v>617</v>
      </c>
      <c r="H2964" s="147">
        <v>1111</v>
      </c>
      <c r="I2964" s="59" t="str">
        <f>IFERROR(VLOOKUP(D2964,ITEM!A:B,2,0)&amp;" X"&amp;F2964,"아이템값 없음")</f>
        <v>순수한 청금석 조각 X1</v>
      </c>
      <c r="J2964" s="5" t="s">
        <v>845</v>
      </c>
      <c r="K2964" s="147" t="s">
        <v>745</v>
      </c>
    </row>
    <row r="2965" spans="1:11">
      <c r="A2965" s="147">
        <f>100000+B2965*ID규칙_보상_그룹_단위+C2965*ID규칙_요일_단위+COUNTIFS($B$4:B2965,B2965,$C$4:C2965,C2965)</f>
        <v>115312</v>
      </c>
      <c r="B2965" s="65">
        <v>153</v>
      </c>
      <c r="C2965" s="147">
        <v>0</v>
      </c>
      <c r="D2965" s="147">
        <v>113407</v>
      </c>
      <c r="E2965" s="147">
        <f>COUNTIF($B$4:B2965,B2965)</f>
        <v>12</v>
      </c>
      <c r="F2965" s="147">
        <v>1</v>
      </c>
      <c r="G2965" s="147">
        <v>617</v>
      </c>
      <c r="H2965" s="147">
        <v>1111</v>
      </c>
      <c r="I2965" s="59" t="str">
        <f>IFERROR(VLOOKUP(D2965,ITEM!A:B,2,0)&amp;" X"&amp;F2965,"아이템값 없음")</f>
        <v>순수한 청금석 덩이 X1</v>
      </c>
      <c r="J2965" s="5" t="s">
        <v>845</v>
      </c>
      <c r="K2965" s="147" t="s">
        <v>745</v>
      </c>
    </row>
    <row r="2966" spans="1:11">
      <c r="A2966" s="147">
        <f>100000+B2966*ID규칙_보상_그룹_단위+C2966*ID규칙_요일_단위+COUNTIFS($B$4:B2966,B2966,$C$4:C2966,C2966)</f>
        <v>115313</v>
      </c>
      <c r="B2966" s="65">
        <v>153</v>
      </c>
      <c r="C2966" s="147">
        <v>0</v>
      </c>
      <c r="D2966" s="147">
        <v>118401</v>
      </c>
      <c r="E2966" s="147">
        <f>COUNTIF($B$4:B2966,B2966)</f>
        <v>13</v>
      </c>
      <c r="F2966" s="147">
        <v>1</v>
      </c>
      <c r="G2966" s="147">
        <v>618</v>
      </c>
      <c r="H2966" s="147">
        <v>3300</v>
      </c>
      <c r="I2966" s="59" t="str">
        <f>IFERROR(VLOOKUP(D2966,ITEM!A:B,2,0)&amp;" X"&amp;F2966,"아이템값 없음")</f>
        <v>이상한 꿈의 용매 X1</v>
      </c>
      <c r="J2966" s="5" t="s">
        <v>845</v>
      </c>
      <c r="K2966" s="147" t="s">
        <v>745</v>
      </c>
    </row>
    <row r="2967" spans="1:11">
      <c r="A2967" s="147">
        <f>100000+B2967*ID규칙_보상_그룹_단위+C2967*ID규칙_요일_단위+COUNTIFS($B$4:B2967,B2967,$C$4:C2967,C2967)</f>
        <v>115314</v>
      </c>
      <c r="B2967" s="65">
        <v>153</v>
      </c>
      <c r="C2967" s="147">
        <v>0</v>
      </c>
      <c r="D2967" s="147">
        <v>112598</v>
      </c>
      <c r="E2967" s="147">
        <f>COUNTIF($B$4:B2967,B2967)</f>
        <v>14</v>
      </c>
      <c r="F2967" s="147">
        <v>1</v>
      </c>
      <c r="G2967" s="147">
        <v>619</v>
      </c>
      <c r="H2967" s="147">
        <v>3334</v>
      </c>
      <c r="I2967" s="59" t="str">
        <f>IFERROR(VLOOKUP(D2967,ITEM!A:B,2,0)&amp;" X"&amp;F2967,"아이템값 없음")</f>
        <v>동풍의 깃털 X1</v>
      </c>
      <c r="J2967" s="5" t="s">
        <v>845</v>
      </c>
      <c r="K2967" s="147" t="s">
        <v>745</v>
      </c>
    </row>
    <row r="2968" spans="1:11">
      <c r="A2968" s="147">
        <f>100000+B2968*ID규칙_보상_그룹_단위+C2968*ID규칙_요일_단위+COUNTIFS($B$4:B2968,B2968,$C$4:C2968,C2968)</f>
        <v>115315</v>
      </c>
      <c r="B2968" s="65">
        <v>153</v>
      </c>
      <c r="C2968" s="147">
        <v>0</v>
      </c>
      <c r="D2968" s="147">
        <v>112599</v>
      </c>
      <c r="E2968" s="147">
        <f>COUNTIF($B$4:B2968,B2968)</f>
        <v>15</v>
      </c>
      <c r="F2968" s="147">
        <v>1</v>
      </c>
      <c r="G2968" s="147">
        <v>619</v>
      </c>
      <c r="H2968" s="147">
        <v>3333</v>
      </c>
      <c r="I2968" s="59" t="str">
        <f>IFERROR(VLOOKUP(D2968,ITEM!A:B,2,0)&amp;" X"&amp;F2968,"아이템값 없음")</f>
        <v>동풍의 발톱 X1</v>
      </c>
      <c r="J2968" s="5" t="s">
        <v>845</v>
      </c>
      <c r="K2968" s="147" t="s">
        <v>745</v>
      </c>
    </row>
    <row r="2969" spans="1:11">
      <c r="A2969" s="147">
        <f>100000+B2969*ID규칙_보상_그룹_단위+C2969*ID규칙_요일_단위+COUNTIFS($B$4:B2969,B2969,$C$4:C2969,C2969)</f>
        <v>115316</v>
      </c>
      <c r="B2969" s="65">
        <v>153</v>
      </c>
      <c r="C2969" s="147">
        <v>0</v>
      </c>
      <c r="D2969" s="147">
        <v>112600</v>
      </c>
      <c r="E2969" s="147">
        <f>COUNTIF($B$4:B2969,B2969)</f>
        <v>16</v>
      </c>
      <c r="F2969" s="147">
        <v>1</v>
      </c>
      <c r="G2969" s="147">
        <v>619</v>
      </c>
      <c r="H2969" s="147">
        <v>3333</v>
      </c>
      <c r="I2969" s="59" t="str">
        <f>IFERROR(VLOOKUP(D2969,ITEM!A:B,2,0)&amp;" X"&amp;F2969,"아이템값 없음")</f>
        <v>동풍의 숨결 X1</v>
      </c>
      <c r="J2969" s="5" t="s">
        <v>845</v>
      </c>
      <c r="K2969" s="147" t="s">
        <v>745</v>
      </c>
    </row>
    <row r="2970" spans="1:11">
      <c r="A2970" s="147">
        <f>100000+B2970*ID규칙_보상_그룹_단위+C2970*ID규칙_요일_단위+COUNTIFS($B$4:B2970,B2970,$C$4:C2970,C2970)</f>
        <v>115317</v>
      </c>
      <c r="B2970" s="65">
        <v>153</v>
      </c>
      <c r="C2970" s="147">
        <v>0</v>
      </c>
      <c r="D2970" s="147">
        <v>106314</v>
      </c>
      <c r="E2970" s="147">
        <f>COUNTIF($B$4:B2970,B2970)</f>
        <v>17</v>
      </c>
      <c r="F2970" s="147">
        <v>1</v>
      </c>
      <c r="G2970" s="147">
        <v>620</v>
      </c>
      <c r="H2970" s="147">
        <v>200</v>
      </c>
      <c r="I2970" s="59" t="str">
        <f>IFERROR(VLOOKUP(D2970,ITEM!A:B,2,0)&amp;" X"&amp;F2970,"아이템값 없음")</f>
        <v>전투광의 장미 X1</v>
      </c>
      <c r="J2970" s="5" t="s">
        <v>845</v>
      </c>
      <c r="K2970" s="147" t="s">
        <v>745</v>
      </c>
    </row>
    <row r="2971" spans="1:11">
      <c r="A2971" s="147">
        <f>100000+B2971*ID규칙_보상_그룹_단위+C2971*ID규칙_요일_단위+COUNTIFS($B$4:B2971,B2971,$C$4:C2971,C2971)</f>
        <v>115318</v>
      </c>
      <c r="B2971" s="65">
        <v>153</v>
      </c>
      <c r="C2971" s="147">
        <v>0</v>
      </c>
      <c r="D2971" s="147">
        <v>107314</v>
      </c>
      <c r="E2971" s="147">
        <f>COUNTIF($B$4:B2971,B2971)</f>
        <v>18</v>
      </c>
      <c r="F2971" s="147">
        <v>1</v>
      </c>
      <c r="G2971" s="147">
        <v>620</v>
      </c>
      <c r="H2971" s="147">
        <v>200</v>
      </c>
      <c r="I2971" s="59" t="str">
        <f>IFERROR(VLOOKUP(D2971,ITEM!A:B,2,0)&amp;" X"&amp;F2971,"아이템값 없음")</f>
        <v>전투광의 깃털 X1</v>
      </c>
      <c r="J2971" s="5" t="s">
        <v>845</v>
      </c>
      <c r="K2971" s="147" t="s">
        <v>745</v>
      </c>
    </row>
    <row r="2972" spans="1:11">
      <c r="A2972" s="147">
        <f>100000+B2972*ID규칙_보상_그룹_단위+C2972*ID규칙_요일_단위+COUNTIFS($B$4:B2972,B2972,$C$4:C2972,C2972)</f>
        <v>115319</v>
      </c>
      <c r="B2972" s="65">
        <v>153</v>
      </c>
      <c r="C2972" s="147">
        <v>0</v>
      </c>
      <c r="D2972" s="147">
        <v>108314</v>
      </c>
      <c r="E2972" s="147">
        <f>COUNTIF($B$4:B2972,B2972)</f>
        <v>19</v>
      </c>
      <c r="F2972" s="147">
        <v>1</v>
      </c>
      <c r="G2972" s="147">
        <v>620</v>
      </c>
      <c r="H2972" s="147">
        <v>200</v>
      </c>
      <c r="I2972" s="59" t="str">
        <f>IFERROR(VLOOKUP(D2972,ITEM!A:B,2,0)&amp;" X"&amp;F2972,"아이템값 없음")</f>
        <v>전투광의 시계 X1</v>
      </c>
      <c r="J2972" s="5" t="s">
        <v>845</v>
      </c>
      <c r="K2972" s="147" t="s">
        <v>745</v>
      </c>
    </row>
    <row r="2973" spans="1:11">
      <c r="A2973" s="147">
        <f>100000+B2973*ID규칙_보상_그룹_단위+C2973*ID규칙_요일_단위+COUNTIFS($B$4:B2973,B2973,$C$4:C2973,C2973)</f>
        <v>115320</v>
      </c>
      <c r="B2973" s="65">
        <v>153</v>
      </c>
      <c r="C2973" s="147">
        <v>0</v>
      </c>
      <c r="D2973" s="147">
        <v>109314</v>
      </c>
      <c r="E2973" s="147">
        <f>COUNTIF($B$4:B2973,B2973)</f>
        <v>20</v>
      </c>
      <c r="F2973" s="147">
        <v>1</v>
      </c>
      <c r="G2973" s="147">
        <v>620</v>
      </c>
      <c r="H2973" s="147">
        <v>200</v>
      </c>
      <c r="I2973" s="59" t="str">
        <f>IFERROR(VLOOKUP(D2973,ITEM!A:B,2,0)&amp;" X"&amp;F2973,"아이템값 없음")</f>
        <v>전투광의 해골잔 X1</v>
      </c>
      <c r="J2973" s="5" t="s">
        <v>845</v>
      </c>
      <c r="K2973" s="147" t="s">
        <v>745</v>
      </c>
    </row>
    <row r="2974" spans="1:11">
      <c r="A2974" s="147">
        <f>100000+B2974*ID규칙_보상_그룹_단위+C2974*ID규칙_요일_단위+COUNTIFS($B$4:B2974,B2974,$C$4:C2974,C2974)</f>
        <v>115321</v>
      </c>
      <c r="B2974" s="65">
        <v>153</v>
      </c>
      <c r="C2974" s="147">
        <v>0</v>
      </c>
      <c r="D2974" s="147">
        <v>110314</v>
      </c>
      <c r="E2974" s="147">
        <f>COUNTIF($B$4:B2974,B2974)</f>
        <v>21</v>
      </c>
      <c r="F2974" s="147">
        <v>1</v>
      </c>
      <c r="G2974" s="147">
        <v>620</v>
      </c>
      <c r="H2974" s="147">
        <v>200</v>
      </c>
      <c r="I2974" s="59" t="str">
        <f>IFERROR(VLOOKUP(D2974,ITEM!A:B,2,0)&amp;" X"&amp;F2974,"아이템값 없음")</f>
        <v>전투광의 귀면 X1</v>
      </c>
      <c r="J2974" s="5" t="s">
        <v>845</v>
      </c>
      <c r="K2974" s="147" t="s">
        <v>745</v>
      </c>
    </row>
    <row r="2975" spans="1:11">
      <c r="A2975" s="147">
        <f>100000+B2975*ID규칙_보상_그룹_단위+C2975*ID규칙_요일_단위+COUNTIFS($B$4:B2975,B2975,$C$4:C2975,C2975)</f>
        <v>115322</v>
      </c>
      <c r="B2975" s="65">
        <v>153</v>
      </c>
      <c r="C2975" s="147">
        <v>0</v>
      </c>
      <c r="D2975" s="147">
        <v>106316</v>
      </c>
      <c r="E2975" s="147">
        <f>COUNTIF($B$4:B2975,B2975)</f>
        <v>22</v>
      </c>
      <c r="F2975" s="147">
        <v>1</v>
      </c>
      <c r="G2975" s="147">
        <v>620</v>
      </c>
      <c r="H2975" s="147">
        <v>200</v>
      </c>
      <c r="I2975" s="59" t="str">
        <f>IFERROR(VLOOKUP(D2975,ITEM!A:B,2,0)&amp;" X"&amp;F2975,"아이템값 없음")</f>
        <v>교관의 브로치 X1</v>
      </c>
      <c r="J2975" s="5" t="s">
        <v>845</v>
      </c>
      <c r="K2975" s="147" t="s">
        <v>745</v>
      </c>
    </row>
    <row r="2976" spans="1:11">
      <c r="A2976" s="147">
        <f>100000+B2976*ID규칙_보상_그룹_단위+C2976*ID규칙_요일_단위+COUNTIFS($B$4:B2976,B2976,$C$4:C2976,C2976)</f>
        <v>115323</v>
      </c>
      <c r="B2976" s="65">
        <v>153</v>
      </c>
      <c r="C2976" s="147">
        <v>0</v>
      </c>
      <c r="D2976" s="147">
        <v>107316</v>
      </c>
      <c r="E2976" s="147">
        <f>COUNTIF($B$4:B2976,B2976)</f>
        <v>23</v>
      </c>
      <c r="F2976" s="147">
        <v>1</v>
      </c>
      <c r="G2976" s="147">
        <v>620</v>
      </c>
      <c r="H2976" s="147">
        <v>200</v>
      </c>
      <c r="I2976" s="59" t="str">
        <f>IFERROR(VLOOKUP(D2976,ITEM!A:B,2,0)&amp;" X"&amp;F2976,"아이템값 없음")</f>
        <v>교관의 깃털장식 X1</v>
      </c>
      <c r="J2976" s="5" t="s">
        <v>845</v>
      </c>
      <c r="K2976" s="147" t="s">
        <v>745</v>
      </c>
    </row>
    <row r="2977" spans="1:11">
      <c r="A2977" s="147">
        <f>100000+B2977*ID규칙_보상_그룹_단위+C2977*ID규칙_요일_단위+COUNTIFS($B$4:B2977,B2977,$C$4:C2977,C2977)</f>
        <v>115324</v>
      </c>
      <c r="B2977" s="65">
        <v>153</v>
      </c>
      <c r="C2977" s="147">
        <v>0</v>
      </c>
      <c r="D2977" s="147">
        <v>108316</v>
      </c>
      <c r="E2977" s="147">
        <f>COUNTIF($B$4:B2977,B2977)</f>
        <v>24</v>
      </c>
      <c r="F2977" s="147">
        <v>1</v>
      </c>
      <c r="G2977" s="147">
        <v>620</v>
      </c>
      <c r="H2977" s="147">
        <v>200</v>
      </c>
      <c r="I2977" s="59" t="str">
        <f>IFERROR(VLOOKUP(D2977,ITEM!A:B,2,0)&amp;" X"&amp;F2977,"아이템값 없음")</f>
        <v>교관의 회중시계 X1</v>
      </c>
      <c r="J2977" s="5" t="s">
        <v>845</v>
      </c>
      <c r="K2977" s="147" t="s">
        <v>745</v>
      </c>
    </row>
    <row r="2978" spans="1:11">
      <c r="A2978" s="147">
        <f>100000+B2978*ID규칙_보상_그룹_단위+C2978*ID규칙_요일_단위+COUNTIFS($B$4:B2978,B2978,$C$4:C2978,C2978)</f>
        <v>115325</v>
      </c>
      <c r="B2978" s="65">
        <v>153</v>
      </c>
      <c r="C2978" s="147">
        <v>0</v>
      </c>
      <c r="D2978" s="147">
        <v>109316</v>
      </c>
      <c r="E2978" s="147">
        <f>COUNTIF($B$4:B2978,B2978)</f>
        <v>25</v>
      </c>
      <c r="F2978" s="147">
        <v>1</v>
      </c>
      <c r="G2978" s="147">
        <v>620</v>
      </c>
      <c r="H2978" s="147">
        <v>200</v>
      </c>
      <c r="I2978" s="59" t="str">
        <f>IFERROR(VLOOKUP(D2978,ITEM!A:B,2,0)&amp;" X"&amp;F2978,"아이템값 없음")</f>
        <v>교관의 찻잔 X1</v>
      </c>
      <c r="J2978" s="5" t="s">
        <v>845</v>
      </c>
      <c r="K2978" s="147" t="s">
        <v>745</v>
      </c>
    </row>
    <row r="2979" spans="1:11">
      <c r="A2979" s="147">
        <f>100000+B2979*ID규칙_보상_그룹_단위+C2979*ID규칙_요일_단위+COUNTIFS($B$4:B2979,B2979,$C$4:C2979,C2979)</f>
        <v>115326</v>
      </c>
      <c r="B2979" s="65">
        <v>153</v>
      </c>
      <c r="C2979" s="147">
        <v>0</v>
      </c>
      <c r="D2979" s="147">
        <v>110316</v>
      </c>
      <c r="E2979" s="147">
        <f>COUNTIF($B$4:B2979,B2979)</f>
        <v>26</v>
      </c>
      <c r="F2979" s="147">
        <v>1</v>
      </c>
      <c r="G2979" s="147">
        <v>620</v>
      </c>
      <c r="H2979" s="147">
        <v>200</v>
      </c>
      <c r="I2979" s="59" t="str">
        <f>IFERROR(VLOOKUP(D2979,ITEM!A:B,2,0)&amp;" X"&amp;F2979,"아이템값 없음")</f>
        <v>교관의 모자 X1</v>
      </c>
      <c r="J2979" s="5" t="s">
        <v>845</v>
      </c>
      <c r="K2979" s="147" t="s">
        <v>745</v>
      </c>
    </row>
    <row r="2980" spans="1:11">
      <c r="A2980" s="147">
        <f>100000+B2980*ID규칙_보상_그룹_단위+C2980*ID규칙_요일_단위+COUNTIFS($B$4:B2980,B2980,$C$4:C2980,C2980)</f>
        <v>115327</v>
      </c>
      <c r="B2980" s="65">
        <v>153</v>
      </c>
      <c r="C2980" s="147">
        <v>0</v>
      </c>
      <c r="D2980" s="147">
        <v>106318</v>
      </c>
      <c r="E2980" s="147">
        <f>COUNTIF($B$4:B2980,B2980)</f>
        <v>27</v>
      </c>
      <c r="F2980" s="147">
        <v>1</v>
      </c>
      <c r="G2980" s="147">
        <v>620</v>
      </c>
      <c r="H2980" s="147">
        <v>200</v>
      </c>
      <c r="I2980" s="59" t="str">
        <f>IFERROR(VLOOKUP(D2980,ITEM!A:B,2,0)&amp;" X"&amp;F2980,"아이템값 없음")</f>
        <v>유배자의 꽃 X1</v>
      </c>
      <c r="J2980" s="5" t="s">
        <v>845</v>
      </c>
      <c r="K2980" s="147" t="s">
        <v>745</v>
      </c>
    </row>
    <row r="2981" spans="1:11">
      <c r="A2981" s="147">
        <f>100000+B2981*ID규칙_보상_그룹_단위+C2981*ID규칙_요일_단위+COUNTIFS($B$4:B2981,B2981,$C$4:C2981,C2981)</f>
        <v>115328</v>
      </c>
      <c r="B2981" s="65">
        <v>153</v>
      </c>
      <c r="C2981" s="147">
        <v>0</v>
      </c>
      <c r="D2981" s="147">
        <v>107318</v>
      </c>
      <c r="E2981" s="147">
        <f>COUNTIF($B$4:B2981,B2981)</f>
        <v>28</v>
      </c>
      <c r="F2981" s="147">
        <v>1</v>
      </c>
      <c r="G2981" s="147">
        <v>620</v>
      </c>
      <c r="H2981" s="147">
        <v>200</v>
      </c>
      <c r="I2981" s="59" t="str">
        <f>IFERROR(VLOOKUP(D2981,ITEM!A:B,2,0)&amp;" X"&amp;F2981,"아이템값 없음")</f>
        <v>유배자의 깃털 X1</v>
      </c>
      <c r="J2981" s="5" t="s">
        <v>845</v>
      </c>
      <c r="K2981" s="147" t="s">
        <v>745</v>
      </c>
    </row>
    <row r="2982" spans="1:11">
      <c r="A2982" s="147">
        <f>100000+B2982*ID규칙_보상_그룹_단위+C2982*ID규칙_요일_단위+COUNTIFS($B$4:B2982,B2982,$C$4:C2982,C2982)</f>
        <v>115329</v>
      </c>
      <c r="B2982" s="65">
        <v>153</v>
      </c>
      <c r="C2982" s="147">
        <v>0</v>
      </c>
      <c r="D2982" s="147">
        <v>108318</v>
      </c>
      <c r="E2982" s="147">
        <f>COUNTIF($B$4:B2982,B2982)</f>
        <v>29</v>
      </c>
      <c r="F2982" s="147">
        <v>1</v>
      </c>
      <c r="G2982" s="147">
        <v>620</v>
      </c>
      <c r="H2982" s="147">
        <v>200</v>
      </c>
      <c r="I2982" s="59" t="str">
        <f>IFERROR(VLOOKUP(D2982,ITEM!A:B,2,0)&amp;" X"&amp;F2982,"아이템값 없음")</f>
        <v>유배자의 회중시계 X1</v>
      </c>
      <c r="J2982" s="5" t="s">
        <v>845</v>
      </c>
      <c r="K2982" s="147" t="s">
        <v>745</v>
      </c>
    </row>
    <row r="2983" spans="1:11">
      <c r="A2983" s="147">
        <f>100000+B2983*ID규칙_보상_그룹_단위+C2983*ID규칙_요일_단위+COUNTIFS($B$4:B2983,B2983,$C$4:C2983,C2983)</f>
        <v>115330</v>
      </c>
      <c r="B2983" s="65">
        <v>153</v>
      </c>
      <c r="C2983" s="147">
        <v>0</v>
      </c>
      <c r="D2983" s="147">
        <v>109318</v>
      </c>
      <c r="E2983" s="147">
        <f>COUNTIF($B$4:B2983,B2983)</f>
        <v>30</v>
      </c>
      <c r="F2983" s="147">
        <v>1</v>
      </c>
      <c r="G2983" s="147">
        <v>620</v>
      </c>
      <c r="H2983" s="147">
        <v>200</v>
      </c>
      <c r="I2983" s="59" t="str">
        <f>IFERROR(VLOOKUP(D2983,ITEM!A:B,2,0)&amp;" X"&amp;F2983,"아이템값 없음")</f>
        <v>유배자의 잔 X1</v>
      </c>
      <c r="J2983" s="5" t="s">
        <v>845</v>
      </c>
      <c r="K2983" s="147" t="s">
        <v>745</v>
      </c>
    </row>
    <row r="2984" spans="1:11">
      <c r="A2984" s="147">
        <f>100000+B2984*ID규칙_보상_그룹_단위+C2984*ID규칙_요일_단위+COUNTIFS($B$4:B2984,B2984,$C$4:C2984,C2984)</f>
        <v>115331</v>
      </c>
      <c r="B2984" s="65">
        <v>153</v>
      </c>
      <c r="C2984" s="147">
        <v>0</v>
      </c>
      <c r="D2984" s="147">
        <v>110318</v>
      </c>
      <c r="E2984" s="147">
        <f>COUNTIF($B$4:B2984,B2984)</f>
        <v>31</v>
      </c>
      <c r="F2984" s="147">
        <v>1</v>
      </c>
      <c r="G2984" s="147">
        <v>620</v>
      </c>
      <c r="H2984" s="147">
        <v>200</v>
      </c>
      <c r="I2984" s="59" t="str">
        <f>IFERROR(VLOOKUP(D2984,ITEM!A:B,2,0)&amp;" X"&amp;F2984,"아이템값 없음")</f>
        <v>유배자의 머리장식 X1</v>
      </c>
      <c r="J2984" s="5" t="s">
        <v>845</v>
      </c>
      <c r="K2984" s="147" t="s">
        <v>745</v>
      </c>
    </row>
    <row r="2985" spans="1:11">
      <c r="A2985" s="147">
        <f>100000+B2985*ID규칙_보상_그룹_단위+C2985*ID규칙_요일_단위+COUNTIFS($B$4:B2985,B2985,$C$4:C2985,C2985)</f>
        <v>115332</v>
      </c>
      <c r="B2985" s="65">
        <v>153</v>
      </c>
      <c r="C2985" s="147">
        <v>0</v>
      </c>
      <c r="D2985" s="147">
        <v>106415</v>
      </c>
      <c r="E2985" s="147">
        <f>COUNTIF($B$4:B2985,B2985)</f>
        <v>32</v>
      </c>
      <c r="F2985" s="147">
        <v>1</v>
      </c>
      <c r="G2985" s="147">
        <v>620</v>
      </c>
      <c r="H2985" s="147">
        <v>200</v>
      </c>
      <c r="I2985" s="59" t="str">
        <f>IFERROR(VLOOKUP(D2985,ITEM!A:B,2,0)&amp;" X"&amp;F2985,"아이템값 없음")</f>
        <v>전투광의 장미 X1</v>
      </c>
      <c r="J2985" s="5" t="s">
        <v>845</v>
      </c>
      <c r="K2985" s="147" t="s">
        <v>745</v>
      </c>
    </row>
    <row r="2986" spans="1:11">
      <c r="A2986" s="147">
        <f>100000+B2986*ID규칙_보상_그룹_단위+C2986*ID규칙_요일_단위+COUNTIFS($B$4:B2986,B2986,$C$4:C2986,C2986)</f>
        <v>115333</v>
      </c>
      <c r="B2986" s="65">
        <v>153</v>
      </c>
      <c r="C2986" s="147">
        <v>0</v>
      </c>
      <c r="D2986" s="147">
        <v>107415</v>
      </c>
      <c r="E2986" s="147">
        <f>COUNTIF($B$4:B2986,B2986)</f>
        <v>33</v>
      </c>
      <c r="F2986" s="147">
        <v>1</v>
      </c>
      <c r="G2986" s="147">
        <v>620</v>
      </c>
      <c r="H2986" s="147">
        <v>200</v>
      </c>
      <c r="I2986" s="59" t="str">
        <f>IFERROR(VLOOKUP(D2986,ITEM!A:B,2,0)&amp;" X"&amp;F2986,"아이템값 없음")</f>
        <v>전투광의 깃털 X1</v>
      </c>
      <c r="J2986" s="5" t="s">
        <v>845</v>
      </c>
      <c r="K2986" s="147" t="s">
        <v>745</v>
      </c>
    </row>
    <row r="2987" spans="1:11">
      <c r="A2987" s="147">
        <f>100000+B2987*ID규칙_보상_그룹_단위+C2987*ID규칙_요일_단위+COUNTIFS($B$4:B2987,B2987,$C$4:C2987,C2987)</f>
        <v>115334</v>
      </c>
      <c r="B2987" s="65">
        <v>153</v>
      </c>
      <c r="C2987" s="147">
        <v>0</v>
      </c>
      <c r="D2987" s="147">
        <v>108415</v>
      </c>
      <c r="E2987" s="147">
        <f>COUNTIF($B$4:B2987,B2987)</f>
        <v>34</v>
      </c>
      <c r="F2987" s="147">
        <v>1</v>
      </c>
      <c r="G2987" s="147">
        <v>620</v>
      </c>
      <c r="H2987" s="147">
        <v>200</v>
      </c>
      <c r="I2987" s="59" t="str">
        <f>IFERROR(VLOOKUP(D2987,ITEM!A:B,2,0)&amp;" X"&amp;F2987,"아이템값 없음")</f>
        <v>전투광의 시계 X1</v>
      </c>
      <c r="J2987" s="5" t="s">
        <v>845</v>
      </c>
      <c r="K2987" s="147" t="s">
        <v>745</v>
      </c>
    </row>
    <row r="2988" spans="1:11">
      <c r="A2988" s="147">
        <f>100000+B2988*ID규칙_보상_그룹_단위+C2988*ID규칙_요일_단위+COUNTIFS($B$4:B2988,B2988,$C$4:C2988,C2988)</f>
        <v>115335</v>
      </c>
      <c r="B2988" s="65">
        <v>153</v>
      </c>
      <c r="C2988" s="147">
        <v>0</v>
      </c>
      <c r="D2988" s="147">
        <v>109415</v>
      </c>
      <c r="E2988" s="147">
        <f>COUNTIF($B$4:B2988,B2988)</f>
        <v>35</v>
      </c>
      <c r="F2988" s="147">
        <v>1</v>
      </c>
      <c r="G2988" s="147">
        <v>620</v>
      </c>
      <c r="H2988" s="147">
        <v>200</v>
      </c>
      <c r="I2988" s="59" t="str">
        <f>IFERROR(VLOOKUP(D2988,ITEM!A:B,2,0)&amp;" X"&amp;F2988,"아이템값 없음")</f>
        <v>전투광의 해골잔 X1</v>
      </c>
      <c r="J2988" s="5" t="s">
        <v>845</v>
      </c>
      <c r="K2988" s="147" t="s">
        <v>745</v>
      </c>
    </row>
    <row r="2989" spans="1:11">
      <c r="A2989" s="147">
        <f>100000+B2989*ID규칙_보상_그룹_단위+C2989*ID규칙_요일_단위+COUNTIFS($B$4:B2989,B2989,$C$4:C2989,C2989)</f>
        <v>115336</v>
      </c>
      <c r="B2989" s="65">
        <v>153</v>
      </c>
      <c r="C2989" s="147">
        <v>0</v>
      </c>
      <c r="D2989" s="147">
        <v>110415</v>
      </c>
      <c r="E2989" s="147">
        <f>COUNTIF($B$4:B2989,B2989)</f>
        <v>36</v>
      </c>
      <c r="F2989" s="147">
        <v>1</v>
      </c>
      <c r="G2989" s="147">
        <v>620</v>
      </c>
      <c r="H2989" s="147">
        <v>200</v>
      </c>
      <c r="I2989" s="59" t="str">
        <f>IFERROR(VLOOKUP(D2989,ITEM!A:B,2,0)&amp;" X"&amp;F2989,"아이템값 없음")</f>
        <v>전투광의 귀면 X1</v>
      </c>
      <c r="J2989" s="5" t="s">
        <v>845</v>
      </c>
      <c r="K2989" s="147" t="s">
        <v>745</v>
      </c>
    </row>
    <row r="2990" spans="1:11">
      <c r="A2990" s="147">
        <f>100000+B2990*ID규칙_보상_그룹_단위+C2990*ID규칙_요일_단위+COUNTIFS($B$4:B2990,B2990,$C$4:C2990,C2990)</f>
        <v>115337</v>
      </c>
      <c r="B2990" s="65">
        <v>153</v>
      </c>
      <c r="C2990" s="147">
        <v>0</v>
      </c>
      <c r="D2990" s="147">
        <v>106417</v>
      </c>
      <c r="E2990" s="147">
        <f>COUNTIF($B$4:B2990,B2990)</f>
        <v>37</v>
      </c>
      <c r="F2990" s="147">
        <v>1</v>
      </c>
      <c r="G2990" s="147">
        <v>620</v>
      </c>
      <c r="H2990" s="147">
        <v>200</v>
      </c>
      <c r="I2990" s="59" t="str">
        <f>IFERROR(VLOOKUP(D2990,ITEM!A:B,2,0)&amp;" X"&amp;F2990,"아이템값 없음")</f>
        <v>교관의 브로치 X1</v>
      </c>
      <c r="J2990" s="5" t="s">
        <v>845</v>
      </c>
      <c r="K2990" s="147" t="s">
        <v>745</v>
      </c>
    </row>
    <row r="2991" spans="1:11">
      <c r="A2991" s="147">
        <f>100000+B2991*ID규칙_보상_그룹_단위+C2991*ID규칙_요일_단위+COUNTIFS($B$4:B2991,B2991,$C$4:C2991,C2991)</f>
        <v>115338</v>
      </c>
      <c r="B2991" s="65">
        <v>153</v>
      </c>
      <c r="C2991" s="147">
        <v>0</v>
      </c>
      <c r="D2991" s="147">
        <v>107417</v>
      </c>
      <c r="E2991" s="147">
        <f>COUNTIF($B$4:B2991,B2991)</f>
        <v>38</v>
      </c>
      <c r="F2991" s="147">
        <v>1</v>
      </c>
      <c r="G2991" s="147">
        <v>620</v>
      </c>
      <c r="H2991" s="147">
        <v>200</v>
      </c>
      <c r="I2991" s="59" t="str">
        <f>IFERROR(VLOOKUP(D2991,ITEM!A:B,2,0)&amp;" X"&amp;F2991,"아이템값 없음")</f>
        <v>교관의 깃털장식 X1</v>
      </c>
      <c r="J2991" s="5" t="s">
        <v>845</v>
      </c>
      <c r="K2991" s="147" t="s">
        <v>745</v>
      </c>
    </row>
    <row r="2992" spans="1:11">
      <c r="A2992" s="147">
        <f>100000+B2992*ID규칙_보상_그룹_단위+C2992*ID규칙_요일_단위+COUNTIFS($B$4:B2992,B2992,$C$4:C2992,C2992)</f>
        <v>115339</v>
      </c>
      <c r="B2992" s="65">
        <v>153</v>
      </c>
      <c r="C2992" s="147">
        <v>0</v>
      </c>
      <c r="D2992" s="147">
        <v>108417</v>
      </c>
      <c r="E2992" s="147">
        <f>COUNTIF($B$4:B2992,B2992)</f>
        <v>39</v>
      </c>
      <c r="F2992" s="147">
        <v>1</v>
      </c>
      <c r="G2992" s="147">
        <v>620</v>
      </c>
      <c r="H2992" s="147">
        <v>200</v>
      </c>
      <c r="I2992" s="59" t="str">
        <f>IFERROR(VLOOKUP(D2992,ITEM!A:B,2,0)&amp;" X"&amp;F2992,"아이템값 없음")</f>
        <v>교관의 회중시계 X1</v>
      </c>
      <c r="J2992" s="5" t="s">
        <v>845</v>
      </c>
      <c r="K2992" s="147" t="s">
        <v>745</v>
      </c>
    </row>
    <row r="2993" spans="1:11">
      <c r="A2993" s="147">
        <f>100000+B2993*ID규칙_보상_그룹_단위+C2993*ID규칙_요일_단위+COUNTIFS($B$4:B2993,B2993,$C$4:C2993,C2993)</f>
        <v>115340</v>
      </c>
      <c r="B2993" s="65">
        <v>153</v>
      </c>
      <c r="C2993" s="147">
        <v>0</v>
      </c>
      <c r="D2993" s="147">
        <v>109417</v>
      </c>
      <c r="E2993" s="147">
        <f>COUNTIF($B$4:B2993,B2993)</f>
        <v>40</v>
      </c>
      <c r="F2993" s="147">
        <v>1</v>
      </c>
      <c r="G2993" s="147">
        <v>620</v>
      </c>
      <c r="H2993" s="147">
        <v>200</v>
      </c>
      <c r="I2993" s="59" t="str">
        <f>IFERROR(VLOOKUP(D2993,ITEM!A:B,2,0)&amp;" X"&amp;F2993,"아이템값 없음")</f>
        <v>교관의 찻잔 X1</v>
      </c>
      <c r="J2993" s="5" t="s">
        <v>845</v>
      </c>
      <c r="K2993" s="147" t="s">
        <v>745</v>
      </c>
    </row>
    <row r="2994" spans="1:11">
      <c r="A2994" s="147">
        <f>100000+B2994*ID규칙_보상_그룹_단위+C2994*ID규칙_요일_단위+COUNTIFS($B$4:B2994,B2994,$C$4:C2994,C2994)</f>
        <v>115341</v>
      </c>
      <c r="B2994" s="65">
        <v>153</v>
      </c>
      <c r="C2994" s="147">
        <v>0</v>
      </c>
      <c r="D2994" s="147">
        <v>110417</v>
      </c>
      <c r="E2994" s="147">
        <f>COUNTIF($B$4:B2994,B2994)</f>
        <v>41</v>
      </c>
      <c r="F2994" s="147">
        <v>1</v>
      </c>
      <c r="G2994" s="147">
        <v>620</v>
      </c>
      <c r="H2994" s="147">
        <v>200</v>
      </c>
      <c r="I2994" s="59" t="str">
        <f>IFERROR(VLOOKUP(D2994,ITEM!A:B,2,0)&amp;" X"&amp;F2994,"아이템값 없음")</f>
        <v>교관의 모자 X1</v>
      </c>
      <c r="J2994" s="5" t="s">
        <v>845</v>
      </c>
      <c r="K2994" s="147" t="s">
        <v>745</v>
      </c>
    </row>
    <row r="2995" spans="1:11">
      <c r="A2995" s="147">
        <f>100000+B2995*ID규칙_보상_그룹_단위+C2995*ID규칙_요일_단위+COUNTIFS($B$4:B2995,B2995,$C$4:C2995,C2995)</f>
        <v>115342</v>
      </c>
      <c r="B2995" s="65">
        <v>153</v>
      </c>
      <c r="C2995" s="147">
        <v>0</v>
      </c>
      <c r="D2995" s="147">
        <v>106419</v>
      </c>
      <c r="E2995" s="147">
        <f>COUNTIF($B$4:B2995,B2995)</f>
        <v>42</v>
      </c>
      <c r="F2995" s="147">
        <v>1</v>
      </c>
      <c r="G2995" s="147">
        <v>620</v>
      </c>
      <c r="H2995" s="147">
        <v>200</v>
      </c>
      <c r="I2995" s="59" t="str">
        <f>IFERROR(VLOOKUP(D2995,ITEM!A:B,2,0)&amp;" X"&amp;F2995,"아이템값 없음")</f>
        <v>유배자의 꽃 X1</v>
      </c>
      <c r="J2995" s="5" t="s">
        <v>845</v>
      </c>
      <c r="K2995" s="147" t="s">
        <v>745</v>
      </c>
    </row>
    <row r="2996" spans="1:11">
      <c r="A2996" s="147">
        <f>100000+B2996*ID규칙_보상_그룹_단위+C2996*ID규칙_요일_단위+COUNTIFS($B$4:B2996,B2996,$C$4:C2996,C2996)</f>
        <v>115343</v>
      </c>
      <c r="B2996" s="65">
        <v>153</v>
      </c>
      <c r="C2996" s="147">
        <v>0</v>
      </c>
      <c r="D2996" s="147">
        <v>107419</v>
      </c>
      <c r="E2996" s="147">
        <f>COUNTIF($B$4:B2996,B2996)</f>
        <v>43</v>
      </c>
      <c r="F2996" s="147">
        <v>1</v>
      </c>
      <c r="G2996" s="147">
        <v>620</v>
      </c>
      <c r="H2996" s="147">
        <v>200</v>
      </c>
      <c r="I2996" s="59" t="str">
        <f>IFERROR(VLOOKUP(D2996,ITEM!A:B,2,0)&amp;" X"&amp;F2996,"아이템값 없음")</f>
        <v>유배자의 깃털 X1</v>
      </c>
      <c r="J2996" s="5" t="s">
        <v>845</v>
      </c>
      <c r="K2996" s="147" t="s">
        <v>745</v>
      </c>
    </row>
    <row r="2997" spans="1:11">
      <c r="A2997" s="147">
        <f>100000+B2997*ID규칙_보상_그룹_단위+C2997*ID규칙_요일_단위+COUNTIFS($B$4:B2997,B2997,$C$4:C2997,C2997)</f>
        <v>115344</v>
      </c>
      <c r="B2997" s="65">
        <v>153</v>
      </c>
      <c r="C2997" s="147">
        <v>0</v>
      </c>
      <c r="D2997" s="147">
        <v>108419</v>
      </c>
      <c r="E2997" s="147">
        <f>COUNTIF($B$4:B2997,B2997)</f>
        <v>44</v>
      </c>
      <c r="F2997" s="147">
        <v>1</v>
      </c>
      <c r="G2997" s="147">
        <v>620</v>
      </c>
      <c r="H2997" s="147">
        <v>200</v>
      </c>
      <c r="I2997" s="59" t="str">
        <f>IFERROR(VLOOKUP(D2997,ITEM!A:B,2,0)&amp;" X"&amp;F2997,"아이템값 없음")</f>
        <v>유배자의 회중시계 X1</v>
      </c>
      <c r="J2997" s="5" t="s">
        <v>845</v>
      </c>
      <c r="K2997" s="147" t="s">
        <v>745</v>
      </c>
    </row>
    <row r="2998" spans="1:11">
      <c r="A2998" s="147">
        <f>100000+B2998*ID규칙_보상_그룹_단위+C2998*ID규칙_요일_단위+COUNTIFS($B$4:B2998,B2998,$C$4:C2998,C2998)</f>
        <v>115345</v>
      </c>
      <c r="B2998" s="65">
        <v>153</v>
      </c>
      <c r="C2998" s="147">
        <v>0</v>
      </c>
      <c r="D2998" s="147">
        <v>109419</v>
      </c>
      <c r="E2998" s="147">
        <f>COUNTIF($B$4:B2998,B2998)</f>
        <v>45</v>
      </c>
      <c r="F2998" s="147">
        <v>1</v>
      </c>
      <c r="G2998" s="147">
        <v>620</v>
      </c>
      <c r="H2998" s="147">
        <v>200</v>
      </c>
      <c r="I2998" s="59" t="str">
        <f>IFERROR(VLOOKUP(D2998,ITEM!A:B,2,0)&amp;" X"&amp;F2998,"아이템값 없음")</f>
        <v>유배자의 잔 X1</v>
      </c>
      <c r="J2998" s="5" t="s">
        <v>845</v>
      </c>
      <c r="K2998" s="147" t="s">
        <v>745</v>
      </c>
    </row>
    <row r="2999" spans="1:11">
      <c r="A2999" s="147">
        <f>100000+B2999*ID규칙_보상_그룹_단위+C2999*ID규칙_요일_단위+COUNTIFS($B$4:B2999,B2999,$C$4:C2999,C2999)</f>
        <v>115346</v>
      </c>
      <c r="B2999" s="65">
        <v>153</v>
      </c>
      <c r="C2999" s="147">
        <v>0</v>
      </c>
      <c r="D2999" s="147">
        <v>110419</v>
      </c>
      <c r="E2999" s="147">
        <f>COUNTIF($B$4:B2999,B2999)</f>
        <v>46</v>
      </c>
      <c r="F2999" s="147">
        <v>1</v>
      </c>
      <c r="G2999" s="147">
        <v>620</v>
      </c>
      <c r="H2999" s="147">
        <v>200</v>
      </c>
      <c r="I2999" s="59" t="str">
        <f>IFERROR(VLOOKUP(D2999,ITEM!A:B,2,0)&amp;" X"&amp;F2999,"아이템값 없음")</f>
        <v>유배자의 머리장식 X1</v>
      </c>
      <c r="J2999" s="5" t="s">
        <v>845</v>
      </c>
      <c r="K2999" s="147" t="s">
        <v>745</v>
      </c>
    </row>
    <row r="3000" spans="1:11">
      <c r="A3000" s="147">
        <f>100000+B3000*ID규칙_보상_그룹_단위+C3000*ID규칙_요일_단위+COUNTIFS($B$4:B3000,B3000,$C$4:C3000,C3000)</f>
        <v>115347</v>
      </c>
      <c r="B3000" s="65">
        <v>153</v>
      </c>
      <c r="C3000" s="147">
        <v>0</v>
      </c>
      <c r="D3000" s="147">
        <v>106430</v>
      </c>
      <c r="E3000" s="147">
        <f>COUNTIF($B$4:B3000,B3000)</f>
        <v>47</v>
      </c>
      <c r="F3000" s="147">
        <v>1</v>
      </c>
      <c r="G3000" s="147">
        <v>620</v>
      </c>
      <c r="H3000" s="147">
        <v>200</v>
      </c>
      <c r="I3000" s="59" t="str">
        <f>IFERROR(VLOOKUP(D3000,ITEM!A:B,2,0)&amp;" X"&amp;F3000,"아이템값 없음")</f>
        <v>검투사의 미련 X1</v>
      </c>
      <c r="J3000" s="5" t="s">
        <v>845</v>
      </c>
      <c r="K3000" s="147" t="s">
        <v>745</v>
      </c>
    </row>
    <row r="3001" spans="1:11">
      <c r="A3001" s="147">
        <f>100000+B3001*ID규칙_보상_그룹_단위+C3001*ID규칙_요일_단위+COUNTIFS($B$4:B3001,B3001,$C$4:C3001,C3001)</f>
        <v>115348</v>
      </c>
      <c r="B3001" s="65">
        <v>153</v>
      </c>
      <c r="C3001" s="147">
        <v>0</v>
      </c>
      <c r="D3001" s="147">
        <v>107430</v>
      </c>
      <c r="E3001" s="147">
        <f>COUNTIF($B$4:B3001,B3001)</f>
        <v>48</v>
      </c>
      <c r="F3001" s="147">
        <v>1</v>
      </c>
      <c r="G3001" s="147">
        <v>620</v>
      </c>
      <c r="H3001" s="147">
        <v>200</v>
      </c>
      <c r="I3001" s="59" t="str">
        <f>IFERROR(VLOOKUP(D3001,ITEM!A:B,2,0)&amp;" X"&amp;F3001,"아이템값 없음")</f>
        <v>검투사의 귀결 X1</v>
      </c>
      <c r="J3001" s="5" t="s">
        <v>845</v>
      </c>
      <c r="K3001" s="147" t="s">
        <v>745</v>
      </c>
    </row>
    <row r="3002" spans="1:11">
      <c r="A3002" s="147">
        <f>100000+B3002*ID규칙_보상_그룹_단위+C3002*ID규칙_요일_단위+COUNTIFS($B$4:B3002,B3002,$C$4:C3002,C3002)</f>
        <v>115349</v>
      </c>
      <c r="B3002" s="65">
        <v>153</v>
      </c>
      <c r="C3002" s="147">
        <v>0</v>
      </c>
      <c r="D3002" s="147">
        <v>108430</v>
      </c>
      <c r="E3002" s="147">
        <f>COUNTIF($B$4:B3002,B3002)</f>
        <v>49</v>
      </c>
      <c r="F3002" s="147">
        <v>1</v>
      </c>
      <c r="G3002" s="147">
        <v>620</v>
      </c>
      <c r="H3002" s="147">
        <v>200</v>
      </c>
      <c r="I3002" s="59" t="str">
        <f>IFERROR(VLOOKUP(D3002,ITEM!A:B,2,0)&amp;" X"&amp;F3002,"아이템값 없음")</f>
        <v>검투사의 희망 X1</v>
      </c>
      <c r="J3002" s="5" t="s">
        <v>845</v>
      </c>
      <c r="K3002" s="147" t="s">
        <v>745</v>
      </c>
    </row>
    <row r="3003" spans="1:11">
      <c r="A3003" s="147">
        <f>100000+B3003*ID규칙_보상_그룹_단위+C3003*ID규칙_요일_단위+COUNTIFS($B$4:B3003,B3003,$C$4:C3003,C3003)</f>
        <v>115350</v>
      </c>
      <c r="B3003" s="65">
        <v>153</v>
      </c>
      <c r="C3003" s="147">
        <v>0</v>
      </c>
      <c r="D3003" s="147">
        <v>109430</v>
      </c>
      <c r="E3003" s="147">
        <f>COUNTIF($B$4:B3003,B3003)</f>
        <v>50</v>
      </c>
      <c r="F3003" s="147">
        <v>1</v>
      </c>
      <c r="G3003" s="147">
        <v>620</v>
      </c>
      <c r="H3003" s="147">
        <v>200</v>
      </c>
      <c r="I3003" s="59" t="str">
        <f>IFERROR(VLOOKUP(D3003,ITEM!A:B,2,0)&amp;" X"&amp;F3003,"아이템값 없음")</f>
        <v>검투사의 취기 X1</v>
      </c>
      <c r="J3003" s="5" t="s">
        <v>845</v>
      </c>
      <c r="K3003" s="147" t="s">
        <v>745</v>
      </c>
    </row>
    <row r="3004" spans="1:11">
      <c r="A3004" s="147">
        <f>100000+B3004*ID규칙_보상_그룹_단위+C3004*ID규칙_요일_단위+COUNTIFS($B$4:B3004,B3004,$C$4:C3004,C3004)</f>
        <v>115351</v>
      </c>
      <c r="B3004" s="65">
        <v>153</v>
      </c>
      <c r="C3004" s="147">
        <v>0</v>
      </c>
      <c r="D3004" s="147">
        <v>110438</v>
      </c>
      <c r="E3004" s="147">
        <f>COUNTIF($B$4:B3004,B3004)</f>
        <v>51</v>
      </c>
      <c r="F3004" s="147">
        <v>1</v>
      </c>
      <c r="G3004" s="147">
        <v>620</v>
      </c>
      <c r="H3004" s="147">
        <v>200</v>
      </c>
      <c r="I3004" s="59" t="str">
        <f>IFERROR(VLOOKUP(D3004,ITEM!A:B,2,0)&amp;" X"&amp;F3004,"아이템값 없음")</f>
        <v>검투사의 개선 X1</v>
      </c>
      <c r="J3004" s="5" t="s">
        <v>845</v>
      </c>
      <c r="K3004" s="147" t="s">
        <v>745</v>
      </c>
    </row>
    <row r="3005" spans="1:11">
      <c r="A3005" s="147">
        <f>100000+B3005*ID규칙_보상_그룹_단위+C3005*ID규칙_요일_단위+COUNTIFS($B$4:B3005,B3005,$C$4:C3005,C3005)</f>
        <v>115352</v>
      </c>
      <c r="B3005" s="65">
        <v>153</v>
      </c>
      <c r="C3005" s="147">
        <v>0</v>
      </c>
      <c r="D3005" s="147">
        <v>106432</v>
      </c>
      <c r="E3005" s="147">
        <f>COUNTIF($B$4:B3005,B3005)</f>
        <v>52</v>
      </c>
      <c r="F3005" s="147">
        <v>1</v>
      </c>
      <c r="G3005" s="147">
        <v>620</v>
      </c>
      <c r="H3005" s="147">
        <v>200</v>
      </c>
      <c r="I3005" s="59" t="str">
        <f>IFERROR(VLOOKUP(D3005,ITEM!A:B,2,0)&amp;" X"&amp;F3005,"아이템값 없음")</f>
        <v>악단의 서광 X1</v>
      </c>
      <c r="J3005" s="5" t="s">
        <v>845</v>
      </c>
      <c r="K3005" s="147" t="s">
        <v>745</v>
      </c>
    </row>
    <row r="3006" spans="1:11">
      <c r="A3006" s="147">
        <f>100000+B3006*ID규칙_보상_그룹_단위+C3006*ID규칙_요일_단위+COUNTIFS($B$4:B3006,B3006,$C$4:C3006,C3006)</f>
        <v>115353</v>
      </c>
      <c r="B3006" s="65">
        <v>153</v>
      </c>
      <c r="C3006" s="147">
        <v>0</v>
      </c>
      <c r="D3006" s="147">
        <v>107432</v>
      </c>
      <c r="E3006" s="147">
        <f>COUNTIF($B$4:B3006,B3006)</f>
        <v>53</v>
      </c>
      <c r="F3006" s="147">
        <v>1</v>
      </c>
      <c r="G3006" s="147">
        <v>620</v>
      </c>
      <c r="H3006" s="147">
        <v>200</v>
      </c>
      <c r="I3006" s="59" t="str">
        <f>IFERROR(VLOOKUP(D3006,ITEM!A:B,2,0)&amp;" X"&amp;F3006,"아이템값 없음")</f>
        <v>연주자의 화살깃 X1</v>
      </c>
      <c r="J3006" s="5" t="s">
        <v>845</v>
      </c>
      <c r="K3006" s="147" t="s">
        <v>745</v>
      </c>
    </row>
    <row r="3007" spans="1:11">
      <c r="A3007" s="147">
        <f>100000+B3007*ID규칙_보상_그룹_단위+C3007*ID규칙_요일_단위+COUNTIFS($B$4:B3007,B3007,$C$4:C3007,C3007)</f>
        <v>115354</v>
      </c>
      <c r="B3007" s="65">
        <v>153</v>
      </c>
      <c r="C3007" s="147">
        <v>0</v>
      </c>
      <c r="D3007" s="147">
        <v>108432</v>
      </c>
      <c r="E3007" s="147">
        <f>COUNTIF($B$4:B3007,B3007)</f>
        <v>54</v>
      </c>
      <c r="F3007" s="147">
        <v>1</v>
      </c>
      <c r="G3007" s="147">
        <v>620</v>
      </c>
      <c r="H3007" s="147">
        <v>200</v>
      </c>
      <c r="I3007" s="59" t="str">
        <f>IFERROR(VLOOKUP(D3007,ITEM!A:B,2,0)&amp;" X"&amp;F3007,"아이템값 없음")</f>
        <v>피날레의 시계 X1</v>
      </c>
      <c r="J3007" s="5" t="s">
        <v>845</v>
      </c>
      <c r="K3007" s="147" t="s">
        <v>745</v>
      </c>
    </row>
    <row r="3008" spans="1:11">
      <c r="A3008" s="147">
        <f>100000+B3008*ID규칙_보상_그룹_단위+C3008*ID규칙_요일_단위+COUNTIFS($B$4:B3008,B3008,$C$4:C3008,C3008)</f>
        <v>115355</v>
      </c>
      <c r="B3008" s="65">
        <v>153</v>
      </c>
      <c r="C3008" s="147">
        <v>0</v>
      </c>
      <c r="D3008" s="147">
        <v>109432</v>
      </c>
      <c r="E3008" s="147">
        <f>COUNTIF($B$4:B3008,B3008)</f>
        <v>55</v>
      </c>
      <c r="F3008" s="147">
        <v>1</v>
      </c>
      <c r="G3008" s="147">
        <v>620</v>
      </c>
      <c r="H3008" s="147">
        <v>200</v>
      </c>
      <c r="I3008" s="59" t="str">
        <f>IFERROR(VLOOKUP(D3008,ITEM!A:B,2,0)&amp;" X"&amp;F3008,"아이템값 없음")</f>
        <v>음유시인의 주전자 X1</v>
      </c>
      <c r="J3008" s="5" t="s">
        <v>845</v>
      </c>
      <c r="K3008" s="147" t="s">
        <v>745</v>
      </c>
    </row>
    <row r="3009" spans="1:11">
      <c r="A3009" s="147">
        <f>100000+B3009*ID규칙_보상_그룹_단위+C3009*ID규칙_요일_단위+COUNTIFS($B$4:B3009,B3009,$C$4:C3009,C3009)</f>
        <v>115356</v>
      </c>
      <c r="B3009" s="65">
        <v>153</v>
      </c>
      <c r="C3009" s="147">
        <v>0</v>
      </c>
      <c r="D3009" s="147">
        <v>110440</v>
      </c>
      <c r="E3009" s="147">
        <f>COUNTIF($B$4:B3009,B3009)</f>
        <v>56</v>
      </c>
      <c r="F3009" s="147">
        <v>1</v>
      </c>
      <c r="G3009" s="147">
        <v>620</v>
      </c>
      <c r="H3009" s="147">
        <v>200</v>
      </c>
      <c r="I3009" s="59" t="str">
        <f>IFERROR(VLOOKUP(D3009,ITEM!A:B,2,0)&amp;" X"&amp;F3009,"아이템값 없음")</f>
        <v>지휘의 탑 햇 X1</v>
      </c>
      <c r="J3009" s="5" t="s">
        <v>845</v>
      </c>
      <c r="K3009" s="147" t="s">
        <v>745</v>
      </c>
    </row>
    <row r="3010" spans="1:11">
      <c r="A3010" s="147">
        <f>100000+B3010*ID규칙_보상_그룹_단위+C3010*ID규칙_요일_단위+COUNTIFS($B$4:B3010,B3010,$C$4:C3010,C3010)</f>
        <v>115357</v>
      </c>
      <c r="B3010" s="65">
        <v>153</v>
      </c>
      <c r="C3010" s="147">
        <v>0</v>
      </c>
      <c r="D3010" s="147">
        <v>106531</v>
      </c>
      <c r="E3010" s="147">
        <f>COUNTIF($B$4:B3010,B3010)</f>
        <v>57</v>
      </c>
      <c r="F3010" s="147">
        <v>1</v>
      </c>
      <c r="G3010" s="147">
        <v>620</v>
      </c>
      <c r="H3010" s="147">
        <v>200</v>
      </c>
      <c r="I3010" s="59" t="str">
        <f>IFERROR(VLOOKUP(D3010,ITEM!A:B,2,0)&amp;" X"&amp;F3010,"아이템값 없음")</f>
        <v>검투사의 미련 X1</v>
      </c>
      <c r="J3010" s="5" t="s">
        <v>845</v>
      </c>
      <c r="K3010" s="147" t="s">
        <v>745</v>
      </c>
    </row>
    <row r="3011" spans="1:11">
      <c r="A3011" s="147">
        <f>100000+B3011*ID규칙_보상_그룹_단위+C3011*ID규칙_요일_단위+COUNTIFS($B$4:B3011,B3011,$C$4:C3011,C3011)</f>
        <v>115358</v>
      </c>
      <c r="B3011" s="65">
        <v>153</v>
      </c>
      <c r="C3011" s="147">
        <v>0</v>
      </c>
      <c r="D3011" s="147">
        <v>107531</v>
      </c>
      <c r="E3011" s="147">
        <f>COUNTIF($B$4:B3011,B3011)</f>
        <v>58</v>
      </c>
      <c r="F3011" s="147">
        <v>1</v>
      </c>
      <c r="G3011" s="147">
        <v>620</v>
      </c>
      <c r="H3011" s="147">
        <v>200</v>
      </c>
      <c r="I3011" s="59" t="str">
        <f>IFERROR(VLOOKUP(D3011,ITEM!A:B,2,0)&amp;" X"&amp;F3011,"아이템값 없음")</f>
        <v>검투사의 귀결 X1</v>
      </c>
      <c r="J3011" s="5" t="s">
        <v>845</v>
      </c>
      <c r="K3011" s="147" t="s">
        <v>745</v>
      </c>
    </row>
    <row r="3012" spans="1:11">
      <c r="A3012" s="147">
        <f>100000+B3012*ID규칙_보상_그룹_단위+C3012*ID규칙_요일_단위+COUNTIFS($B$4:B3012,B3012,$C$4:C3012,C3012)</f>
        <v>115359</v>
      </c>
      <c r="B3012" s="65">
        <v>153</v>
      </c>
      <c r="C3012" s="147">
        <v>0</v>
      </c>
      <c r="D3012" s="147">
        <v>108531</v>
      </c>
      <c r="E3012" s="147">
        <f>COUNTIF($B$4:B3012,B3012)</f>
        <v>59</v>
      </c>
      <c r="F3012" s="147">
        <v>1</v>
      </c>
      <c r="G3012" s="147">
        <v>620</v>
      </c>
      <c r="H3012" s="147">
        <v>200</v>
      </c>
      <c r="I3012" s="59" t="str">
        <f>IFERROR(VLOOKUP(D3012,ITEM!A:B,2,0)&amp;" X"&amp;F3012,"아이템값 없음")</f>
        <v>검투사의 희망 X1</v>
      </c>
      <c r="J3012" s="5" t="s">
        <v>845</v>
      </c>
      <c r="K3012" s="147" t="s">
        <v>745</v>
      </c>
    </row>
    <row r="3013" spans="1:11">
      <c r="A3013" s="147">
        <f>100000+B3013*ID규칙_보상_그룹_단위+C3013*ID규칙_요일_단위+COUNTIFS($B$4:B3013,B3013,$C$4:C3013,C3013)</f>
        <v>115360</v>
      </c>
      <c r="B3013" s="65">
        <v>153</v>
      </c>
      <c r="C3013" s="147">
        <v>0</v>
      </c>
      <c r="D3013" s="147">
        <v>109531</v>
      </c>
      <c r="E3013" s="147">
        <f>COUNTIF($B$4:B3013,B3013)</f>
        <v>60</v>
      </c>
      <c r="F3013" s="147">
        <v>1</v>
      </c>
      <c r="G3013" s="147">
        <v>620</v>
      </c>
      <c r="H3013" s="147">
        <v>200</v>
      </c>
      <c r="I3013" s="59" t="str">
        <f>IFERROR(VLOOKUP(D3013,ITEM!A:B,2,0)&amp;" X"&amp;F3013,"아이템값 없음")</f>
        <v>검투사의 취기 X1</v>
      </c>
      <c r="J3013" s="5" t="s">
        <v>845</v>
      </c>
      <c r="K3013" s="147" t="s">
        <v>745</v>
      </c>
    </row>
    <row r="3014" spans="1:11">
      <c r="A3014" s="147">
        <f>100000+B3014*ID규칙_보상_그룹_단위+C3014*ID규칙_요일_단위+COUNTIFS($B$4:B3014,B3014,$C$4:C3014,C3014)</f>
        <v>115361</v>
      </c>
      <c r="B3014" s="65">
        <v>153</v>
      </c>
      <c r="C3014" s="147">
        <v>0</v>
      </c>
      <c r="D3014" s="147">
        <v>110539</v>
      </c>
      <c r="E3014" s="147">
        <f>COUNTIF($B$4:B3014,B3014)</f>
        <v>61</v>
      </c>
      <c r="F3014" s="147">
        <v>1</v>
      </c>
      <c r="G3014" s="147">
        <v>620</v>
      </c>
      <c r="H3014" s="147">
        <v>200</v>
      </c>
      <c r="I3014" s="59" t="str">
        <f>IFERROR(VLOOKUP(D3014,ITEM!A:B,2,0)&amp;" X"&amp;F3014,"아이템값 없음")</f>
        <v>검투사의 개선 X1</v>
      </c>
      <c r="J3014" s="5" t="s">
        <v>845</v>
      </c>
      <c r="K3014" s="147" t="s">
        <v>745</v>
      </c>
    </row>
    <row r="3015" spans="1:11">
      <c r="A3015" s="147">
        <f>100000+B3015*ID규칙_보상_그룹_단위+C3015*ID규칙_요일_단위+COUNTIFS($B$4:B3015,B3015,$C$4:C3015,C3015)</f>
        <v>115362</v>
      </c>
      <c r="B3015" s="65">
        <v>153</v>
      </c>
      <c r="C3015" s="147">
        <v>0</v>
      </c>
      <c r="D3015" s="147">
        <v>106533</v>
      </c>
      <c r="E3015" s="147">
        <f>COUNTIF($B$4:B3015,B3015)</f>
        <v>62</v>
      </c>
      <c r="F3015" s="147">
        <v>1</v>
      </c>
      <c r="G3015" s="147">
        <v>620</v>
      </c>
      <c r="H3015" s="147">
        <v>200</v>
      </c>
      <c r="I3015" s="59" t="str">
        <f>IFERROR(VLOOKUP(D3015,ITEM!A:B,2,0)&amp;" X"&amp;F3015,"아이템값 없음")</f>
        <v>악단의 서광 X1</v>
      </c>
      <c r="J3015" s="5" t="s">
        <v>845</v>
      </c>
      <c r="K3015" s="147" t="s">
        <v>745</v>
      </c>
    </row>
    <row r="3016" spans="1:11">
      <c r="A3016" s="147">
        <f>100000+B3016*ID규칙_보상_그룹_단위+C3016*ID규칙_요일_단위+COUNTIFS($B$4:B3016,B3016,$C$4:C3016,C3016)</f>
        <v>115363</v>
      </c>
      <c r="B3016" s="65">
        <v>153</v>
      </c>
      <c r="C3016" s="147">
        <v>0</v>
      </c>
      <c r="D3016" s="147">
        <v>107533</v>
      </c>
      <c r="E3016" s="147">
        <f>COUNTIF($B$4:B3016,B3016)</f>
        <v>63</v>
      </c>
      <c r="F3016" s="147">
        <v>1</v>
      </c>
      <c r="G3016" s="147">
        <v>620</v>
      </c>
      <c r="H3016" s="147">
        <v>200</v>
      </c>
      <c r="I3016" s="59" t="str">
        <f>IFERROR(VLOOKUP(D3016,ITEM!A:B,2,0)&amp;" X"&amp;F3016,"아이템값 없음")</f>
        <v>연주자의 화살깃 X1</v>
      </c>
      <c r="J3016" s="5" t="s">
        <v>845</v>
      </c>
      <c r="K3016" s="147" t="s">
        <v>745</v>
      </c>
    </row>
    <row r="3017" spans="1:11">
      <c r="A3017" s="147">
        <f>100000+B3017*ID규칙_보상_그룹_단위+C3017*ID규칙_요일_단위+COUNTIFS($B$4:B3017,B3017,$C$4:C3017,C3017)</f>
        <v>115364</v>
      </c>
      <c r="B3017" s="65">
        <v>153</v>
      </c>
      <c r="C3017" s="147">
        <v>0</v>
      </c>
      <c r="D3017" s="147">
        <v>108533</v>
      </c>
      <c r="E3017" s="147">
        <f>COUNTIF($B$4:B3017,B3017)</f>
        <v>64</v>
      </c>
      <c r="F3017" s="147">
        <v>1</v>
      </c>
      <c r="G3017" s="147">
        <v>620</v>
      </c>
      <c r="H3017" s="147">
        <v>200</v>
      </c>
      <c r="I3017" s="59" t="str">
        <f>IFERROR(VLOOKUP(D3017,ITEM!A:B,2,0)&amp;" X"&amp;F3017,"아이템값 없음")</f>
        <v>피날레의 시계 X1</v>
      </c>
      <c r="J3017" s="5" t="s">
        <v>845</v>
      </c>
      <c r="K3017" s="147" t="s">
        <v>745</v>
      </c>
    </row>
    <row r="3018" spans="1:11">
      <c r="A3018" s="147">
        <f>100000+B3018*ID규칙_보상_그룹_단위+C3018*ID규칙_요일_단위+COUNTIFS($B$4:B3018,B3018,$C$4:C3018,C3018)</f>
        <v>115365</v>
      </c>
      <c r="B3018" s="65">
        <v>153</v>
      </c>
      <c r="C3018" s="147">
        <v>0</v>
      </c>
      <c r="D3018" s="147">
        <v>109533</v>
      </c>
      <c r="E3018" s="147">
        <f>COUNTIF($B$4:B3018,B3018)</f>
        <v>65</v>
      </c>
      <c r="F3018" s="147">
        <v>1</v>
      </c>
      <c r="G3018" s="147">
        <v>620</v>
      </c>
      <c r="H3018" s="147">
        <v>200</v>
      </c>
      <c r="I3018" s="59" t="str">
        <f>IFERROR(VLOOKUP(D3018,ITEM!A:B,2,0)&amp;" X"&amp;F3018,"아이템값 없음")</f>
        <v>음유시인의 주전자 X1</v>
      </c>
      <c r="J3018" s="5" t="s">
        <v>845</v>
      </c>
      <c r="K3018" s="147" t="s">
        <v>745</v>
      </c>
    </row>
    <row r="3019" spans="1:11">
      <c r="A3019" s="147">
        <f>100000+B3019*ID규칙_보상_그룹_단위+C3019*ID규칙_요일_단위+COUNTIFS($B$4:B3019,B3019,$C$4:C3019,C3019)</f>
        <v>115366</v>
      </c>
      <c r="B3019" s="65">
        <v>153</v>
      </c>
      <c r="C3019" s="147">
        <v>0</v>
      </c>
      <c r="D3019" s="147">
        <v>110541</v>
      </c>
      <c r="E3019" s="147">
        <f>COUNTIF($B$4:B3019,B3019)</f>
        <v>66</v>
      </c>
      <c r="F3019" s="147">
        <v>1</v>
      </c>
      <c r="G3019" s="147">
        <v>620</v>
      </c>
      <c r="H3019" s="147">
        <v>200</v>
      </c>
      <c r="I3019" s="59" t="str">
        <f>IFERROR(VLOOKUP(D3019,ITEM!A:B,2,0)&amp;" X"&amp;F3019,"아이템값 없음")</f>
        <v>지휘의 탑 햇 X1</v>
      </c>
      <c r="J3019" s="5" t="s">
        <v>845</v>
      </c>
      <c r="K3019" s="147" t="s">
        <v>745</v>
      </c>
    </row>
    <row r="3020" spans="1:11">
      <c r="A3020" s="147">
        <f>100000+B3020*ID규칙_보상_그룹_단위+C3020*ID규칙_요일_단위+COUNTIFS($B$4:B3020,B3020,$C$4:C3020,C3020)</f>
        <v>115367</v>
      </c>
      <c r="B3020" s="65">
        <v>153</v>
      </c>
      <c r="C3020" s="147">
        <v>0</v>
      </c>
      <c r="D3020" s="147">
        <v>116409</v>
      </c>
      <c r="E3020" s="147">
        <f>COUNTIF($B$4:B3020,B3020)</f>
        <v>67</v>
      </c>
      <c r="F3020" s="147">
        <v>1</v>
      </c>
      <c r="G3020" s="147">
        <v>621</v>
      </c>
      <c r="H3020" s="147">
        <v>2000</v>
      </c>
      <c r="I3020" s="59" t="str">
        <f>IFERROR(VLOOKUP(D3020,ITEM!A:B,2,0)&amp;" X"&amp;F3020,"아이템값 없음")</f>
        <v>북대륙의 한손검 원형 X1</v>
      </c>
      <c r="J3020" s="5" t="s">
        <v>845</v>
      </c>
      <c r="K3020" s="147" t="s">
        <v>745</v>
      </c>
    </row>
    <row r="3021" spans="1:11">
      <c r="A3021" s="147">
        <f>100000+B3021*ID규칙_보상_그룹_단위+C3021*ID규칙_요일_단위+COUNTIFS($B$4:B3021,B3021,$C$4:C3021,C3021)</f>
        <v>115368</v>
      </c>
      <c r="B3021" s="65">
        <v>153</v>
      </c>
      <c r="C3021" s="147">
        <v>0</v>
      </c>
      <c r="D3021" s="147">
        <v>116410</v>
      </c>
      <c r="E3021" s="147">
        <f>COUNTIF($B$4:B3021,B3021)</f>
        <v>68</v>
      </c>
      <c r="F3021" s="147">
        <v>1</v>
      </c>
      <c r="G3021" s="147">
        <v>621</v>
      </c>
      <c r="H3021" s="147">
        <v>2000</v>
      </c>
      <c r="I3021" s="59" t="str">
        <f>IFERROR(VLOOKUP(D3021,ITEM!A:B,2,0)&amp;" X"&amp;F3021,"아이템값 없음")</f>
        <v>북대륙의 활 원형 X1</v>
      </c>
      <c r="J3021" s="5" t="s">
        <v>845</v>
      </c>
      <c r="K3021" s="147" t="s">
        <v>745</v>
      </c>
    </row>
    <row r="3022" spans="1:11">
      <c r="A3022" s="147">
        <f>100000+B3022*ID규칙_보상_그룹_단위+C3022*ID규칙_요일_단위+COUNTIFS($B$4:B3022,B3022,$C$4:C3022,C3022)</f>
        <v>115369</v>
      </c>
      <c r="B3022" s="65">
        <v>153</v>
      </c>
      <c r="C3022" s="147">
        <v>0</v>
      </c>
      <c r="D3022" s="147">
        <v>116411</v>
      </c>
      <c r="E3022" s="147">
        <f>COUNTIF($B$4:B3022,B3022)</f>
        <v>69</v>
      </c>
      <c r="F3022" s="147">
        <v>1</v>
      </c>
      <c r="G3022" s="147">
        <v>621</v>
      </c>
      <c r="H3022" s="147">
        <v>2000</v>
      </c>
      <c r="I3022" s="59" t="str">
        <f>IFERROR(VLOOKUP(D3022,ITEM!A:B,2,0)&amp;" X"&amp;F3022,"아이템값 없음")</f>
        <v>북대륙의 양손검 원형 X1</v>
      </c>
      <c r="J3022" s="5" t="s">
        <v>845</v>
      </c>
      <c r="K3022" s="147" t="s">
        <v>745</v>
      </c>
    </row>
    <row r="3023" spans="1:11">
      <c r="A3023" s="147">
        <f>100000+B3023*ID규칙_보상_그룹_단위+C3023*ID규칙_요일_단위+COUNTIFS($B$4:B3023,B3023,$C$4:C3023,C3023)</f>
        <v>115370</v>
      </c>
      <c r="B3023" s="65">
        <v>153</v>
      </c>
      <c r="C3023" s="147">
        <v>0</v>
      </c>
      <c r="D3023" s="147">
        <v>116412</v>
      </c>
      <c r="E3023" s="147">
        <f>COUNTIF($B$4:B3023,B3023)</f>
        <v>70</v>
      </c>
      <c r="F3023" s="147">
        <v>1</v>
      </c>
      <c r="G3023" s="147">
        <v>621</v>
      </c>
      <c r="H3023" s="147">
        <v>2000</v>
      </c>
      <c r="I3023" s="59" t="str">
        <f>IFERROR(VLOOKUP(D3023,ITEM!A:B,2,0)&amp;" X"&amp;F3023,"아이템값 없음")</f>
        <v>북대륙의 법구 원형 X1</v>
      </c>
      <c r="J3023" s="5" t="s">
        <v>845</v>
      </c>
      <c r="K3023" s="147" t="s">
        <v>745</v>
      </c>
    </row>
    <row r="3024" spans="1:11">
      <c r="A3024" s="147">
        <f>100000+B3024*ID규칙_보상_그룹_단위+C3024*ID규칙_요일_단위+COUNTIFS($B$4:B3024,B3024,$C$4:C3024,C3024)</f>
        <v>115371</v>
      </c>
      <c r="B3024" s="65">
        <v>153</v>
      </c>
      <c r="C3024" s="147">
        <v>0</v>
      </c>
      <c r="D3024" s="147">
        <v>116413</v>
      </c>
      <c r="E3024" s="147">
        <f>COUNTIF($B$4:B3024,B3024)</f>
        <v>71</v>
      </c>
      <c r="F3024" s="147">
        <v>1</v>
      </c>
      <c r="G3024" s="147">
        <v>621</v>
      </c>
      <c r="H3024" s="147">
        <v>2000</v>
      </c>
      <c r="I3024" s="59" t="str">
        <f>IFERROR(VLOOKUP(D3024,ITEM!A:B,2,0)&amp;" X"&amp;F3024,"아이템값 없음")</f>
        <v>북대륙의 장병기 원형 X1</v>
      </c>
      <c r="J3024" s="5" t="s">
        <v>845</v>
      </c>
      <c r="K3024" s="147" t="s">
        <v>745</v>
      </c>
    </row>
    <row r="3025" spans="1:11">
      <c r="A3025" s="147">
        <f>100000+B3025*ID규칙_보상_그룹_단위+C3025*ID규칙_요일_단위+COUNTIFS($B$4:B3025,B3025,$C$4:C3025,C3025)</f>
        <v>115401</v>
      </c>
      <c r="B3025" s="65">
        <v>154</v>
      </c>
      <c r="C3025" s="147">
        <v>0</v>
      </c>
      <c r="D3025" s="147">
        <v>103301</v>
      </c>
      <c r="E3025" s="147">
        <f>COUNTIF($B$4:B3025,B3025)</f>
        <v>1</v>
      </c>
      <c r="F3025" s="147">
        <v>300</v>
      </c>
      <c r="G3025" s="147">
        <v>622</v>
      </c>
      <c r="H3025" s="147">
        <v>10000</v>
      </c>
      <c r="I3025" s="59" t="str">
        <f>IFERROR(VLOOKUP(D3025,ITEM!A:B,2,0)&amp;" X"&amp;F3025,"아이템값 없음")</f>
        <v>모라 X300</v>
      </c>
      <c r="J3025" s="5" t="s">
        <v>846</v>
      </c>
      <c r="K3025" s="147" t="s">
        <v>745</v>
      </c>
    </row>
    <row r="3026" spans="1:11">
      <c r="A3026" s="147">
        <f>100000+B3026*ID규칙_보상_그룹_단위+C3026*ID규칙_요일_단위+COUNTIFS($B$4:B3026,B3026,$C$4:C3026,C3026)</f>
        <v>115402</v>
      </c>
      <c r="B3026" s="65">
        <v>154</v>
      </c>
      <c r="C3026" s="147">
        <v>0</v>
      </c>
      <c r="D3026" s="147">
        <v>102301</v>
      </c>
      <c r="E3026" s="147">
        <f>COUNTIF($B$4:B3026,B3026)</f>
        <v>2</v>
      </c>
      <c r="F3026" s="147">
        <v>6950</v>
      </c>
      <c r="G3026" s="147">
        <v>623</v>
      </c>
      <c r="H3026" s="147">
        <v>10000</v>
      </c>
      <c r="I3026" s="59" t="str">
        <f>IFERROR(VLOOKUP(D3026,ITEM!A:B,2,0)&amp;" X"&amp;F3026,"아이템값 없음")</f>
        <v>모험 경력 X6950</v>
      </c>
      <c r="J3026" s="5" t="s">
        <v>846</v>
      </c>
      <c r="K3026" s="147" t="s">
        <v>745</v>
      </c>
    </row>
    <row r="3027" spans="1:11">
      <c r="A3027" s="147">
        <f>100000+B3027*ID규칙_보상_그룹_단위+C3027*ID규칙_요일_단위+COUNTIFS($B$4:B3027,B3027,$C$4:C3027,C3027)</f>
        <v>115403</v>
      </c>
      <c r="B3027" s="65">
        <v>154</v>
      </c>
      <c r="C3027" s="147">
        <v>0</v>
      </c>
      <c r="D3027" s="147">
        <v>105301</v>
      </c>
      <c r="E3027" s="147">
        <f>COUNTIF($B$4:B3027,B3027)</f>
        <v>3</v>
      </c>
      <c r="F3027" s="147">
        <v>20</v>
      </c>
      <c r="G3027" s="147">
        <v>624</v>
      </c>
      <c r="H3027" s="147">
        <v>10000</v>
      </c>
      <c r="I3027" s="59" t="str">
        <f>IFERROR(VLOOKUP(D3027,ITEM!A:B,2,0)&amp;" X"&amp;F3027,"아이템값 없음")</f>
        <v>호감도 경험치 X20</v>
      </c>
      <c r="J3027" s="5" t="s">
        <v>846</v>
      </c>
      <c r="K3027" s="147" t="s">
        <v>745</v>
      </c>
    </row>
    <row r="3028" spans="1:11">
      <c r="A3028" s="147">
        <f>100000+B3028*ID규칙_보상_그룹_단위+C3028*ID규칙_요일_단위+COUNTIFS($B$4:B3028,B3028,$C$4:C3028,C3028)</f>
        <v>115404</v>
      </c>
      <c r="B3028" s="65">
        <v>154</v>
      </c>
      <c r="C3028" s="147">
        <v>0</v>
      </c>
      <c r="D3028" s="147">
        <v>113217</v>
      </c>
      <c r="E3028" s="147">
        <f>COUNTIF($B$4:B3028,B3028)</f>
        <v>4</v>
      </c>
      <c r="F3028" s="147">
        <v>1</v>
      </c>
      <c r="G3028" s="147">
        <v>625</v>
      </c>
      <c r="H3028" s="147">
        <v>834</v>
      </c>
      <c r="I3028" s="59" t="str">
        <f>IFERROR(VLOOKUP(D3028,ITEM!A:B,2,0)&amp;" X"&amp;F3028,"아이템값 없음")</f>
        <v>자유로운 터키석 가루 X1</v>
      </c>
      <c r="J3028" s="5" t="s">
        <v>846</v>
      </c>
      <c r="K3028" s="147" t="s">
        <v>745</v>
      </c>
    </row>
    <row r="3029" spans="1:11">
      <c r="A3029" s="147">
        <f>100000+B3029*ID규칙_보상_그룹_단위+C3029*ID규칙_요일_단위+COUNTIFS($B$4:B3029,B3029,$C$4:C3029,C3029)</f>
        <v>115405</v>
      </c>
      <c r="B3029" s="65">
        <v>154</v>
      </c>
      <c r="C3029" s="147">
        <v>0</v>
      </c>
      <c r="D3029" s="147">
        <v>113318</v>
      </c>
      <c r="E3029" s="147">
        <f>COUNTIF($B$4:B3029,B3029)</f>
        <v>5</v>
      </c>
      <c r="F3029" s="147">
        <v>1</v>
      </c>
      <c r="G3029" s="147">
        <v>625</v>
      </c>
      <c r="H3029" s="147">
        <v>834</v>
      </c>
      <c r="I3029" s="59" t="str">
        <f>IFERROR(VLOOKUP(D3029,ITEM!A:B,2,0)&amp;" X"&amp;F3029,"아이템값 없음")</f>
        <v>자유로운 터키석 조각 X1</v>
      </c>
      <c r="J3029" s="5" t="s">
        <v>846</v>
      </c>
      <c r="K3029" s="147" t="s">
        <v>745</v>
      </c>
    </row>
    <row r="3030" spans="1:11">
      <c r="A3030" s="147">
        <f>100000+B3030*ID규칙_보상_그룹_단위+C3030*ID규칙_요일_단위+COUNTIFS($B$4:B3030,B3030,$C$4:C3030,C3030)</f>
        <v>115406</v>
      </c>
      <c r="B3030" s="65">
        <v>154</v>
      </c>
      <c r="C3030" s="147">
        <v>0</v>
      </c>
      <c r="D3030" s="147">
        <v>113419</v>
      </c>
      <c r="E3030" s="147">
        <f>COUNTIF($B$4:B3030,B3030)</f>
        <v>6</v>
      </c>
      <c r="F3030" s="147">
        <v>1</v>
      </c>
      <c r="G3030" s="147">
        <v>625</v>
      </c>
      <c r="H3030" s="147">
        <v>834</v>
      </c>
      <c r="I3030" s="59" t="str">
        <f>IFERROR(VLOOKUP(D3030,ITEM!A:B,2,0)&amp;" X"&amp;F3030,"아이템값 없음")</f>
        <v>자유로운 터키석 덩이 X1</v>
      </c>
      <c r="J3030" s="5" t="s">
        <v>846</v>
      </c>
      <c r="K3030" s="147" t="s">
        <v>745</v>
      </c>
    </row>
    <row r="3031" spans="1:11">
      <c r="A3031" s="147">
        <f>100000+B3031*ID규칙_보상_그룹_단위+C3031*ID규칙_요일_단위+COUNTIFS($B$4:B3031,B3031,$C$4:C3031,C3031)</f>
        <v>115407</v>
      </c>
      <c r="B3031" s="65">
        <v>154</v>
      </c>
      <c r="C3031" s="147">
        <v>0</v>
      </c>
      <c r="D3031" s="147">
        <v>113520</v>
      </c>
      <c r="E3031" s="147">
        <f>COUNTIF($B$4:B3031,B3031)</f>
        <v>7</v>
      </c>
      <c r="F3031" s="147">
        <v>1</v>
      </c>
      <c r="G3031" s="147">
        <v>625</v>
      </c>
      <c r="H3031" s="147">
        <v>834</v>
      </c>
      <c r="I3031" s="59" t="str">
        <f>IFERROR(VLOOKUP(D3031,ITEM!A:B,2,0)&amp;" X"&amp;F3031,"아이템값 없음")</f>
        <v>자유로운 터키석 X1</v>
      </c>
      <c r="J3031" s="5" t="s">
        <v>846</v>
      </c>
      <c r="K3031" s="147" t="s">
        <v>745</v>
      </c>
    </row>
    <row r="3032" spans="1:11">
      <c r="A3032" s="147">
        <f>100000+B3032*ID규칙_보상_그룹_단위+C3032*ID규칙_요일_단위+COUNTIFS($B$4:B3032,B3032,$C$4:C3032,C3032)</f>
        <v>115408</v>
      </c>
      <c r="B3032" s="65">
        <v>154</v>
      </c>
      <c r="C3032" s="147">
        <v>0</v>
      </c>
      <c r="D3032" s="147">
        <v>113213</v>
      </c>
      <c r="E3032" s="147">
        <f>COUNTIF($B$4:B3032,B3032)</f>
        <v>8</v>
      </c>
      <c r="F3032" s="147">
        <v>1</v>
      </c>
      <c r="G3032" s="147">
        <v>625</v>
      </c>
      <c r="H3032" s="147">
        <v>833</v>
      </c>
      <c r="I3032" s="59" t="str">
        <f>IFERROR(VLOOKUP(D3032,ITEM!A:B,2,0)&amp;" X"&amp;F3032,"아이템값 없음")</f>
        <v>승리의 자수정 가루 X1</v>
      </c>
      <c r="J3032" s="5" t="s">
        <v>846</v>
      </c>
      <c r="K3032" s="147" t="s">
        <v>745</v>
      </c>
    </row>
    <row r="3033" spans="1:11">
      <c r="A3033" s="147">
        <f>100000+B3033*ID규칙_보상_그룹_단위+C3033*ID규칙_요일_단위+COUNTIFS($B$4:B3033,B3033,$C$4:C3033,C3033)</f>
        <v>115409</v>
      </c>
      <c r="B3033" s="65">
        <v>154</v>
      </c>
      <c r="C3033" s="147">
        <v>0</v>
      </c>
      <c r="D3033" s="147">
        <v>113314</v>
      </c>
      <c r="E3033" s="147">
        <f>COUNTIF($B$4:B3033,B3033)</f>
        <v>9</v>
      </c>
      <c r="F3033" s="147">
        <v>1</v>
      </c>
      <c r="G3033" s="147">
        <v>625</v>
      </c>
      <c r="H3033" s="147">
        <v>833</v>
      </c>
      <c r="I3033" s="59" t="str">
        <f>IFERROR(VLOOKUP(D3033,ITEM!A:B,2,0)&amp;" X"&amp;F3033,"아이템값 없음")</f>
        <v>승리의 자수정 조각 X1</v>
      </c>
      <c r="J3033" s="5" t="s">
        <v>846</v>
      </c>
      <c r="K3033" s="147" t="s">
        <v>745</v>
      </c>
    </row>
    <row r="3034" spans="1:11">
      <c r="A3034" s="147">
        <f>100000+B3034*ID규칙_보상_그룹_단위+C3034*ID규칙_요일_단위+COUNTIFS($B$4:B3034,B3034,$C$4:C3034,C3034)</f>
        <v>115410</v>
      </c>
      <c r="B3034" s="65">
        <v>154</v>
      </c>
      <c r="C3034" s="147">
        <v>0</v>
      </c>
      <c r="D3034" s="147">
        <v>113415</v>
      </c>
      <c r="E3034" s="147">
        <f>COUNTIF($B$4:B3034,B3034)</f>
        <v>10</v>
      </c>
      <c r="F3034" s="147">
        <v>1</v>
      </c>
      <c r="G3034" s="147">
        <v>625</v>
      </c>
      <c r="H3034" s="147">
        <v>833</v>
      </c>
      <c r="I3034" s="59" t="str">
        <f>IFERROR(VLOOKUP(D3034,ITEM!A:B,2,0)&amp;" X"&amp;F3034,"아이템값 없음")</f>
        <v>승리의 자수정 덩이 X1</v>
      </c>
      <c r="J3034" s="5" t="s">
        <v>846</v>
      </c>
      <c r="K3034" s="147" t="s">
        <v>745</v>
      </c>
    </row>
    <row r="3035" spans="1:11">
      <c r="A3035" s="147">
        <f>100000+B3035*ID규칙_보상_그룹_단위+C3035*ID규칙_요일_단위+COUNTIFS($B$4:B3035,B3035,$C$4:C3035,C3035)</f>
        <v>115411</v>
      </c>
      <c r="B3035" s="65">
        <v>154</v>
      </c>
      <c r="C3035" s="147">
        <v>0</v>
      </c>
      <c r="D3035" s="147">
        <v>113516</v>
      </c>
      <c r="E3035" s="147">
        <f>COUNTIF($B$4:B3035,B3035)</f>
        <v>11</v>
      </c>
      <c r="F3035" s="147">
        <v>1</v>
      </c>
      <c r="G3035" s="147">
        <v>625</v>
      </c>
      <c r="H3035" s="147">
        <v>833</v>
      </c>
      <c r="I3035" s="59" t="str">
        <f>IFERROR(VLOOKUP(D3035,ITEM!A:B,2,0)&amp;" X"&amp;F3035,"아이템값 없음")</f>
        <v>승리의 자수정 X1</v>
      </c>
      <c r="J3035" s="5" t="s">
        <v>846</v>
      </c>
      <c r="K3035" s="147" t="s">
        <v>745</v>
      </c>
    </row>
    <row r="3036" spans="1:11">
      <c r="A3036" s="147">
        <f>100000+B3036*ID규칙_보상_그룹_단위+C3036*ID규칙_요일_단위+COUNTIFS($B$4:B3036,B3036,$C$4:C3036,C3036)</f>
        <v>115412</v>
      </c>
      <c r="B3036" s="65">
        <v>154</v>
      </c>
      <c r="C3036" s="147">
        <v>0</v>
      </c>
      <c r="D3036" s="147">
        <v>113205</v>
      </c>
      <c r="E3036" s="147">
        <f>COUNTIF($B$4:B3036,B3036)</f>
        <v>12</v>
      </c>
      <c r="F3036" s="147">
        <v>1</v>
      </c>
      <c r="G3036" s="147">
        <v>625</v>
      </c>
      <c r="H3036" s="147">
        <v>833</v>
      </c>
      <c r="I3036" s="59" t="str">
        <f>IFERROR(VLOOKUP(D3036,ITEM!A:B,2,0)&amp;" X"&amp;F3036,"아이템값 없음")</f>
        <v>순수한 청금석 가루 X1</v>
      </c>
      <c r="J3036" s="5" t="s">
        <v>846</v>
      </c>
      <c r="K3036" s="147" t="s">
        <v>745</v>
      </c>
    </row>
    <row r="3037" spans="1:11">
      <c r="A3037" s="147">
        <f>100000+B3037*ID규칙_보상_그룹_단위+C3037*ID규칙_요일_단위+COUNTIFS($B$4:B3037,B3037,$C$4:C3037,C3037)</f>
        <v>115413</v>
      </c>
      <c r="B3037" s="65">
        <v>154</v>
      </c>
      <c r="C3037" s="147">
        <v>0</v>
      </c>
      <c r="D3037" s="147">
        <v>113306</v>
      </c>
      <c r="E3037" s="147">
        <f>COUNTIF($B$4:B3037,B3037)</f>
        <v>13</v>
      </c>
      <c r="F3037" s="147">
        <v>1</v>
      </c>
      <c r="G3037" s="147">
        <v>625</v>
      </c>
      <c r="H3037" s="147">
        <v>833</v>
      </c>
      <c r="I3037" s="59" t="str">
        <f>IFERROR(VLOOKUP(D3037,ITEM!A:B,2,0)&amp;" X"&amp;F3037,"아이템값 없음")</f>
        <v>순수한 청금석 조각 X1</v>
      </c>
      <c r="J3037" s="5" t="s">
        <v>846</v>
      </c>
      <c r="K3037" s="147" t="s">
        <v>745</v>
      </c>
    </row>
    <row r="3038" spans="1:11">
      <c r="A3038" s="147">
        <f>100000+B3038*ID규칙_보상_그룹_단위+C3038*ID규칙_요일_단위+COUNTIFS($B$4:B3038,B3038,$C$4:C3038,C3038)</f>
        <v>115414</v>
      </c>
      <c r="B3038" s="65">
        <v>154</v>
      </c>
      <c r="C3038" s="147">
        <v>0</v>
      </c>
      <c r="D3038" s="147">
        <v>113407</v>
      </c>
      <c r="E3038" s="147">
        <f>COUNTIF($B$4:B3038,B3038)</f>
        <v>14</v>
      </c>
      <c r="F3038" s="147">
        <v>1</v>
      </c>
      <c r="G3038" s="147">
        <v>625</v>
      </c>
      <c r="H3038" s="147">
        <v>833</v>
      </c>
      <c r="I3038" s="59" t="str">
        <f>IFERROR(VLOOKUP(D3038,ITEM!A:B,2,0)&amp;" X"&amp;F3038,"아이템값 없음")</f>
        <v>순수한 청금석 덩이 X1</v>
      </c>
      <c r="J3038" s="5" t="s">
        <v>846</v>
      </c>
      <c r="K3038" s="147" t="s">
        <v>745</v>
      </c>
    </row>
    <row r="3039" spans="1:11">
      <c r="A3039" s="147">
        <f>100000+B3039*ID규칙_보상_그룹_단위+C3039*ID규칙_요일_단위+COUNTIFS($B$4:B3039,B3039,$C$4:C3039,C3039)</f>
        <v>115415</v>
      </c>
      <c r="B3039" s="65">
        <v>154</v>
      </c>
      <c r="C3039" s="147">
        <v>0</v>
      </c>
      <c r="D3039" s="147">
        <v>113508</v>
      </c>
      <c r="E3039" s="147">
        <f>COUNTIF($B$4:B3039,B3039)</f>
        <v>15</v>
      </c>
      <c r="F3039" s="147">
        <v>1</v>
      </c>
      <c r="G3039" s="147">
        <v>625</v>
      </c>
      <c r="H3039" s="147">
        <v>833</v>
      </c>
      <c r="I3039" s="59" t="str">
        <f>IFERROR(VLOOKUP(D3039,ITEM!A:B,2,0)&amp;" X"&amp;F3039,"아이템값 없음")</f>
        <v>순수한 청금석 X1</v>
      </c>
      <c r="J3039" s="5" t="s">
        <v>846</v>
      </c>
      <c r="K3039" s="147" t="s">
        <v>745</v>
      </c>
    </row>
    <row r="3040" spans="1:11">
      <c r="A3040" s="147">
        <f>100000+B3040*ID규칙_보상_그룹_단위+C3040*ID규칙_요일_단위+COUNTIFS($B$4:B3040,B3040,$C$4:C3040,C3040)</f>
        <v>115416</v>
      </c>
      <c r="B3040" s="65">
        <v>154</v>
      </c>
      <c r="C3040" s="147">
        <v>0</v>
      </c>
      <c r="D3040" s="147">
        <v>118401</v>
      </c>
      <c r="E3040" s="147">
        <f>COUNTIF($B$4:B3040,B3040)</f>
        <v>16</v>
      </c>
      <c r="F3040" s="147">
        <v>1</v>
      </c>
      <c r="G3040" s="147">
        <v>626</v>
      </c>
      <c r="H3040" s="147">
        <v>3300</v>
      </c>
      <c r="I3040" s="59" t="str">
        <f>IFERROR(VLOOKUP(D3040,ITEM!A:B,2,0)&amp;" X"&amp;F3040,"아이템값 없음")</f>
        <v>이상한 꿈의 용매 X1</v>
      </c>
      <c r="J3040" s="5" t="s">
        <v>846</v>
      </c>
      <c r="K3040" s="147" t="s">
        <v>745</v>
      </c>
    </row>
    <row r="3041" spans="1:11">
      <c r="A3041" s="147">
        <f>100000+B3041*ID규칙_보상_그룹_단위+C3041*ID규칙_요일_단위+COUNTIFS($B$4:B3041,B3041,$C$4:C3041,C3041)</f>
        <v>115417</v>
      </c>
      <c r="B3041" s="65">
        <v>154</v>
      </c>
      <c r="C3041" s="147">
        <v>0</v>
      </c>
      <c r="D3041" s="147">
        <v>112598</v>
      </c>
      <c r="E3041" s="147">
        <f>COUNTIF($B$4:B3041,B3041)</f>
        <v>17</v>
      </c>
      <c r="F3041" s="147">
        <v>1</v>
      </c>
      <c r="G3041" s="147">
        <v>627</v>
      </c>
      <c r="H3041" s="147">
        <v>3334</v>
      </c>
      <c r="I3041" s="59" t="str">
        <f>IFERROR(VLOOKUP(D3041,ITEM!A:B,2,0)&amp;" X"&amp;F3041,"아이템값 없음")</f>
        <v>동풍의 깃털 X1</v>
      </c>
      <c r="J3041" s="5" t="s">
        <v>846</v>
      </c>
      <c r="K3041" s="147" t="s">
        <v>745</v>
      </c>
    </row>
    <row r="3042" spans="1:11">
      <c r="A3042" s="147">
        <f>100000+B3042*ID규칙_보상_그룹_단위+C3042*ID규칙_요일_단위+COUNTIFS($B$4:B3042,B3042,$C$4:C3042,C3042)</f>
        <v>115418</v>
      </c>
      <c r="B3042" s="65">
        <v>154</v>
      </c>
      <c r="C3042" s="147">
        <v>0</v>
      </c>
      <c r="D3042" s="147">
        <v>112599</v>
      </c>
      <c r="E3042" s="147">
        <f>COUNTIF($B$4:B3042,B3042)</f>
        <v>18</v>
      </c>
      <c r="F3042" s="147">
        <v>1</v>
      </c>
      <c r="G3042" s="147">
        <v>627</v>
      </c>
      <c r="H3042" s="147">
        <v>3333</v>
      </c>
      <c r="I3042" s="59" t="str">
        <f>IFERROR(VLOOKUP(D3042,ITEM!A:B,2,0)&amp;" X"&amp;F3042,"아이템값 없음")</f>
        <v>동풍의 발톱 X1</v>
      </c>
      <c r="J3042" s="5" t="s">
        <v>846</v>
      </c>
      <c r="K3042" s="147" t="s">
        <v>745</v>
      </c>
    </row>
    <row r="3043" spans="1:11">
      <c r="A3043" s="147">
        <f>100000+B3043*ID규칙_보상_그룹_단위+C3043*ID규칙_요일_단위+COUNTIFS($B$4:B3043,B3043,$C$4:C3043,C3043)</f>
        <v>115419</v>
      </c>
      <c r="B3043" s="65">
        <v>154</v>
      </c>
      <c r="C3043" s="147">
        <v>0</v>
      </c>
      <c r="D3043" s="147">
        <v>112600</v>
      </c>
      <c r="E3043" s="147">
        <f>COUNTIF($B$4:B3043,B3043)</f>
        <v>19</v>
      </c>
      <c r="F3043" s="147">
        <v>1</v>
      </c>
      <c r="G3043" s="147">
        <v>627</v>
      </c>
      <c r="H3043" s="147">
        <v>3333</v>
      </c>
      <c r="I3043" s="59" t="str">
        <f>IFERROR(VLOOKUP(D3043,ITEM!A:B,2,0)&amp;" X"&amp;F3043,"아이템값 없음")</f>
        <v>동풍의 숨결 X1</v>
      </c>
      <c r="J3043" s="5" t="s">
        <v>846</v>
      </c>
      <c r="K3043" s="147" t="s">
        <v>745</v>
      </c>
    </row>
    <row r="3044" spans="1:11">
      <c r="A3044" s="147">
        <f>100000+B3044*ID규칙_보상_그룹_단위+C3044*ID규칙_요일_단위+COUNTIFS($B$4:B3044,B3044,$C$4:C3044,C3044)</f>
        <v>115420</v>
      </c>
      <c r="B3044" s="65">
        <v>154</v>
      </c>
      <c r="C3044" s="147">
        <v>0</v>
      </c>
      <c r="D3044" s="147">
        <v>106314</v>
      </c>
      <c r="E3044" s="147">
        <f>COUNTIF($B$4:B3044,B3044)</f>
        <v>20</v>
      </c>
      <c r="F3044" s="147">
        <v>1</v>
      </c>
      <c r="G3044" s="147">
        <v>628</v>
      </c>
      <c r="H3044" s="147">
        <v>200</v>
      </c>
      <c r="I3044" s="59" t="str">
        <f>IFERROR(VLOOKUP(D3044,ITEM!A:B,2,0)&amp;" X"&amp;F3044,"아이템값 없음")</f>
        <v>전투광의 장미 X1</v>
      </c>
      <c r="J3044" s="5" t="s">
        <v>846</v>
      </c>
      <c r="K3044" s="147" t="s">
        <v>745</v>
      </c>
    </row>
    <row r="3045" spans="1:11">
      <c r="A3045" s="147">
        <f>100000+B3045*ID규칙_보상_그룹_단위+C3045*ID규칙_요일_단위+COUNTIFS($B$4:B3045,B3045,$C$4:C3045,C3045)</f>
        <v>115421</v>
      </c>
      <c r="B3045" s="65">
        <v>154</v>
      </c>
      <c r="C3045" s="147">
        <v>0</v>
      </c>
      <c r="D3045" s="147">
        <v>107314</v>
      </c>
      <c r="E3045" s="147">
        <f>COUNTIF($B$4:B3045,B3045)</f>
        <v>21</v>
      </c>
      <c r="F3045" s="147">
        <v>1</v>
      </c>
      <c r="G3045" s="147">
        <v>628</v>
      </c>
      <c r="H3045" s="147">
        <v>200</v>
      </c>
      <c r="I3045" s="59" t="str">
        <f>IFERROR(VLOOKUP(D3045,ITEM!A:B,2,0)&amp;" X"&amp;F3045,"아이템값 없음")</f>
        <v>전투광의 깃털 X1</v>
      </c>
      <c r="J3045" s="5" t="s">
        <v>846</v>
      </c>
      <c r="K3045" s="147" t="s">
        <v>745</v>
      </c>
    </row>
    <row r="3046" spans="1:11">
      <c r="A3046" s="147">
        <f>100000+B3046*ID규칙_보상_그룹_단위+C3046*ID규칙_요일_단위+COUNTIFS($B$4:B3046,B3046,$C$4:C3046,C3046)</f>
        <v>115422</v>
      </c>
      <c r="B3046" s="65">
        <v>154</v>
      </c>
      <c r="C3046" s="147">
        <v>0</v>
      </c>
      <c r="D3046" s="147">
        <v>108314</v>
      </c>
      <c r="E3046" s="147">
        <f>COUNTIF($B$4:B3046,B3046)</f>
        <v>22</v>
      </c>
      <c r="F3046" s="147">
        <v>1</v>
      </c>
      <c r="G3046" s="147">
        <v>628</v>
      </c>
      <c r="H3046" s="147">
        <v>200</v>
      </c>
      <c r="I3046" s="59" t="str">
        <f>IFERROR(VLOOKUP(D3046,ITEM!A:B,2,0)&amp;" X"&amp;F3046,"아이템값 없음")</f>
        <v>전투광의 시계 X1</v>
      </c>
      <c r="J3046" s="5" t="s">
        <v>846</v>
      </c>
      <c r="K3046" s="147" t="s">
        <v>745</v>
      </c>
    </row>
    <row r="3047" spans="1:11">
      <c r="A3047" s="147">
        <f>100000+B3047*ID규칙_보상_그룹_단위+C3047*ID규칙_요일_단위+COUNTIFS($B$4:B3047,B3047,$C$4:C3047,C3047)</f>
        <v>115423</v>
      </c>
      <c r="B3047" s="65">
        <v>154</v>
      </c>
      <c r="C3047" s="147">
        <v>0</v>
      </c>
      <c r="D3047" s="147">
        <v>109314</v>
      </c>
      <c r="E3047" s="147">
        <f>COUNTIF($B$4:B3047,B3047)</f>
        <v>23</v>
      </c>
      <c r="F3047" s="147">
        <v>1</v>
      </c>
      <c r="G3047" s="147">
        <v>628</v>
      </c>
      <c r="H3047" s="147">
        <v>200</v>
      </c>
      <c r="I3047" s="59" t="str">
        <f>IFERROR(VLOOKUP(D3047,ITEM!A:B,2,0)&amp;" X"&amp;F3047,"아이템값 없음")</f>
        <v>전투광의 해골잔 X1</v>
      </c>
      <c r="J3047" s="5" t="s">
        <v>846</v>
      </c>
      <c r="K3047" s="147" t="s">
        <v>745</v>
      </c>
    </row>
    <row r="3048" spans="1:11">
      <c r="A3048" s="147">
        <f>100000+B3048*ID규칙_보상_그룹_단위+C3048*ID규칙_요일_단위+COUNTIFS($B$4:B3048,B3048,$C$4:C3048,C3048)</f>
        <v>115424</v>
      </c>
      <c r="B3048" s="65">
        <v>154</v>
      </c>
      <c r="C3048" s="147">
        <v>0</v>
      </c>
      <c r="D3048" s="147">
        <v>110314</v>
      </c>
      <c r="E3048" s="147">
        <f>COUNTIF($B$4:B3048,B3048)</f>
        <v>24</v>
      </c>
      <c r="F3048" s="147">
        <v>1</v>
      </c>
      <c r="G3048" s="147">
        <v>628</v>
      </c>
      <c r="H3048" s="147">
        <v>200</v>
      </c>
      <c r="I3048" s="59" t="str">
        <f>IFERROR(VLOOKUP(D3048,ITEM!A:B,2,0)&amp;" X"&amp;F3048,"아이템값 없음")</f>
        <v>전투광의 귀면 X1</v>
      </c>
      <c r="J3048" s="5" t="s">
        <v>846</v>
      </c>
      <c r="K3048" s="147" t="s">
        <v>745</v>
      </c>
    </row>
    <row r="3049" spans="1:11">
      <c r="A3049" s="147">
        <f>100000+B3049*ID규칙_보상_그룹_단위+C3049*ID규칙_요일_단위+COUNTIFS($B$4:B3049,B3049,$C$4:C3049,C3049)</f>
        <v>115425</v>
      </c>
      <c r="B3049" s="65">
        <v>154</v>
      </c>
      <c r="C3049" s="147">
        <v>0</v>
      </c>
      <c r="D3049" s="147">
        <v>106316</v>
      </c>
      <c r="E3049" s="147">
        <f>COUNTIF($B$4:B3049,B3049)</f>
        <v>25</v>
      </c>
      <c r="F3049" s="147">
        <v>1</v>
      </c>
      <c r="G3049" s="147">
        <v>628</v>
      </c>
      <c r="H3049" s="147">
        <v>200</v>
      </c>
      <c r="I3049" s="59" t="str">
        <f>IFERROR(VLOOKUP(D3049,ITEM!A:B,2,0)&amp;" X"&amp;F3049,"아이템값 없음")</f>
        <v>교관의 브로치 X1</v>
      </c>
      <c r="J3049" s="5" t="s">
        <v>846</v>
      </c>
      <c r="K3049" s="147" t="s">
        <v>745</v>
      </c>
    </row>
    <row r="3050" spans="1:11">
      <c r="A3050" s="147">
        <f>100000+B3050*ID규칙_보상_그룹_단위+C3050*ID규칙_요일_단위+COUNTIFS($B$4:B3050,B3050,$C$4:C3050,C3050)</f>
        <v>115426</v>
      </c>
      <c r="B3050" s="65">
        <v>154</v>
      </c>
      <c r="C3050" s="147">
        <v>0</v>
      </c>
      <c r="D3050" s="147">
        <v>107316</v>
      </c>
      <c r="E3050" s="147">
        <f>COUNTIF($B$4:B3050,B3050)</f>
        <v>26</v>
      </c>
      <c r="F3050" s="147">
        <v>1</v>
      </c>
      <c r="G3050" s="147">
        <v>628</v>
      </c>
      <c r="H3050" s="147">
        <v>200</v>
      </c>
      <c r="I3050" s="59" t="str">
        <f>IFERROR(VLOOKUP(D3050,ITEM!A:B,2,0)&amp;" X"&amp;F3050,"아이템값 없음")</f>
        <v>교관의 깃털장식 X1</v>
      </c>
      <c r="J3050" s="5" t="s">
        <v>846</v>
      </c>
      <c r="K3050" s="147" t="s">
        <v>745</v>
      </c>
    </row>
    <row r="3051" spans="1:11">
      <c r="A3051" s="147">
        <f>100000+B3051*ID규칙_보상_그룹_단위+C3051*ID규칙_요일_단위+COUNTIFS($B$4:B3051,B3051,$C$4:C3051,C3051)</f>
        <v>115427</v>
      </c>
      <c r="B3051" s="65">
        <v>154</v>
      </c>
      <c r="C3051" s="147">
        <v>0</v>
      </c>
      <c r="D3051" s="147">
        <v>108316</v>
      </c>
      <c r="E3051" s="147">
        <f>COUNTIF($B$4:B3051,B3051)</f>
        <v>27</v>
      </c>
      <c r="F3051" s="147">
        <v>1</v>
      </c>
      <c r="G3051" s="147">
        <v>628</v>
      </c>
      <c r="H3051" s="147">
        <v>200</v>
      </c>
      <c r="I3051" s="59" t="str">
        <f>IFERROR(VLOOKUP(D3051,ITEM!A:B,2,0)&amp;" X"&amp;F3051,"아이템값 없음")</f>
        <v>교관의 회중시계 X1</v>
      </c>
      <c r="J3051" s="5" t="s">
        <v>846</v>
      </c>
      <c r="K3051" s="147" t="s">
        <v>745</v>
      </c>
    </row>
    <row r="3052" spans="1:11">
      <c r="A3052" s="147">
        <f>100000+B3052*ID규칙_보상_그룹_단위+C3052*ID규칙_요일_단위+COUNTIFS($B$4:B3052,B3052,$C$4:C3052,C3052)</f>
        <v>115428</v>
      </c>
      <c r="B3052" s="65">
        <v>154</v>
      </c>
      <c r="C3052" s="147">
        <v>0</v>
      </c>
      <c r="D3052" s="147">
        <v>109316</v>
      </c>
      <c r="E3052" s="147">
        <f>COUNTIF($B$4:B3052,B3052)</f>
        <v>28</v>
      </c>
      <c r="F3052" s="147">
        <v>1</v>
      </c>
      <c r="G3052" s="147">
        <v>628</v>
      </c>
      <c r="H3052" s="147">
        <v>200</v>
      </c>
      <c r="I3052" s="59" t="str">
        <f>IFERROR(VLOOKUP(D3052,ITEM!A:B,2,0)&amp;" X"&amp;F3052,"아이템값 없음")</f>
        <v>교관의 찻잔 X1</v>
      </c>
      <c r="J3052" s="5" t="s">
        <v>846</v>
      </c>
      <c r="K3052" s="147" t="s">
        <v>745</v>
      </c>
    </row>
    <row r="3053" spans="1:11">
      <c r="A3053" s="147">
        <f>100000+B3053*ID규칙_보상_그룹_단위+C3053*ID규칙_요일_단위+COUNTIFS($B$4:B3053,B3053,$C$4:C3053,C3053)</f>
        <v>115429</v>
      </c>
      <c r="B3053" s="65">
        <v>154</v>
      </c>
      <c r="C3053" s="147">
        <v>0</v>
      </c>
      <c r="D3053" s="147">
        <v>110316</v>
      </c>
      <c r="E3053" s="147">
        <f>COUNTIF($B$4:B3053,B3053)</f>
        <v>29</v>
      </c>
      <c r="F3053" s="147">
        <v>1</v>
      </c>
      <c r="G3053" s="147">
        <v>628</v>
      </c>
      <c r="H3053" s="147">
        <v>200</v>
      </c>
      <c r="I3053" s="59" t="str">
        <f>IFERROR(VLOOKUP(D3053,ITEM!A:B,2,0)&amp;" X"&amp;F3053,"아이템값 없음")</f>
        <v>교관의 모자 X1</v>
      </c>
      <c r="J3053" s="5" t="s">
        <v>846</v>
      </c>
      <c r="K3053" s="147" t="s">
        <v>745</v>
      </c>
    </row>
    <row r="3054" spans="1:11">
      <c r="A3054" s="147">
        <f>100000+B3054*ID규칙_보상_그룹_단위+C3054*ID규칙_요일_단위+COUNTIFS($B$4:B3054,B3054,$C$4:C3054,C3054)</f>
        <v>115430</v>
      </c>
      <c r="B3054" s="65">
        <v>154</v>
      </c>
      <c r="C3054" s="147">
        <v>0</v>
      </c>
      <c r="D3054" s="147">
        <v>106318</v>
      </c>
      <c r="E3054" s="147">
        <f>COUNTIF($B$4:B3054,B3054)</f>
        <v>30</v>
      </c>
      <c r="F3054" s="147">
        <v>1</v>
      </c>
      <c r="G3054" s="147">
        <v>628</v>
      </c>
      <c r="H3054" s="147">
        <v>200</v>
      </c>
      <c r="I3054" s="59" t="str">
        <f>IFERROR(VLOOKUP(D3054,ITEM!A:B,2,0)&amp;" X"&amp;F3054,"아이템값 없음")</f>
        <v>유배자의 꽃 X1</v>
      </c>
      <c r="J3054" s="5" t="s">
        <v>846</v>
      </c>
      <c r="K3054" s="147" t="s">
        <v>745</v>
      </c>
    </row>
    <row r="3055" spans="1:11">
      <c r="A3055" s="147">
        <f>100000+B3055*ID규칙_보상_그룹_단위+C3055*ID규칙_요일_단위+COUNTIFS($B$4:B3055,B3055,$C$4:C3055,C3055)</f>
        <v>115431</v>
      </c>
      <c r="B3055" s="65">
        <v>154</v>
      </c>
      <c r="C3055" s="147">
        <v>0</v>
      </c>
      <c r="D3055" s="147">
        <v>107318</v>
      </c>
      <c r="E3055" s="147">
        <f>COUNTIF($B$4:B3055,B3055)</f>
        <v>31</v>
      </c>
      <c r="F3055" s="147">
        <v>1</v>
      </c>
      <c r="G3055" s="147">
        <v>628</v>
      </c>
      <c r="H3055" s="147">
        <v>200</v>
      </c>
      <c r="I3055" s="59" t="str">
        <f>IFERROR(VLOOKUP(D3055,ITEM!A:B,2,0)&amp;" X"&amp;F3055,"아이템값 없음")</f>
        <v>유배자의 깃털 X1</v>
      </c>
      <c r="J3055" s="5" t="s">
        <v>846</v>
      </c>
      <c r="K3055" s="147" t="s">
        <v>745</v>
      </c>
    </row>
    <row r="3056" spans="1:11">
      <c r="A3056" s="147">
        <f>100000+B3056*ID규칙_보상_그룹_단위+C3056*ID규칙_요일_단위+COUNTIFS($B$4:B3056,B3056,$C$4:C3056,C3056)</f>
        <v>115432</v>
      </c>
      <c r="B3056" s="65">
        <v>154</v>
      </c>
      <c r="C3056" s="147">
        <v>0</v>
      </c>
      <c r="D3056" s="147">
        <v>108318</v>
      </c>
      <c r="E3056" s="147">
        <f>COUNTIF($B$4:B3056,B3056)</f>
        <v>32</v>
      </c>
      <c r="F3056" s="147">
        <v>1</v>
      </c>
      <c r="G3056" s="147">
        <v>628</v>
      </c>
      <c r="H3056" s="147">
        <v>200</v>
      </c>
      <c r="I3056" s="59" t="str">
        <f>IFERROR(VLOOKUP(D3056,ITEM!A:B,2,0)&amp;" X"&amp;F3056,"아이템값 없음")</f>
        <v>유배자의 회중시계 X1</v>
      </c>
      <c r="J3056" s="5" t="s">
        <v>846</v>
      </c>
      <c r="K3056" s="147" t="s">
        <v>745</v>
      </c>
    </row>
    <row r="3057" spans="1:11">
      <c r="A3057" s="147">
        <f>100000+B3057*ID규칙_보상_그룹_단위+C3057*ID규칙_요일_단위+COUNTIFS($B$4:B3057,B3057,$C$4:C3057,C3057)</f>
        <v>115433</v>
      </c>
      <c r="B3057" s="65">
        <v>154</v>
      </c>
      <c r="C3057" s="147">
        <v>0</v>
      </c>
      <c r="D3057" s="147">
        <v>109318</v>
      </c>
      <c r="E3057" s="147">
        <f>COUNTIF($B$4:B3057,B3057)</f>
        <v>33</v>
      </c>
      <c r="F3057" s="147">
        <v>1</v>
      </c>
      <c r="G3057" s="147">
        <v>628</v>
      </c>
      <c r="H3057" s="147">
        <v>200</v>
      </c>
      <c r="I3057" s="59" t="str">
        <f>IFERROR(VLOOKUP(D3057,ITEM!A:B,2,0)&amp;" X"&amp;F3057,"아이템값 없음")</f>
        <v>유배자의 잔 X1</v>
      </c>
      <c r="J3057" s="5" t="s">
        <v>846</v>
      </c>
      <c r="K3057" s="147" t="s">
        <v>745</v>
      </c>
    </row>
    <row r="3058" spans="1:11">
      <c r="A3058" s="147">
        <f>100000+B3058*ID규칙_보상_그룹_단위+C3058*ID규칙_요일_단위+COUNTIFS($B$4:B3058,B3058,$C$4:C3058,C3058)</f>
        <v>115434</v>
      </c>
      <c r="B3058" s="65">
        <v>154</v>
      </c>
      <c r="C3058" s="147">
        <v>0</v>
      </c>
      <c r="D3058" s="147">
        <v>110318</v>
      </c>
      <c r="E3058" s="147">
        <f>COUNTIF($B$4:B3058,B3058)</f>
        <v>34</v>
      </c>
      <c r="F3058" s="147">
        <v>1</v>
      </c>
      <c r="G3058" s="147">
        <v>628</v>
      </c>
      <c r="H3058" s="147">
        <v>200</v>
      </c>
      <c r="I3058" s="59" t="str">
        <f>IFERROR(VLOOKUP(D3058,ITEM!A:B,2,0)&amp;" X"&amp;F3058,"아이템값 없음")</f>
        <v>유배자의 머리장식 X1</v>
      </c>
      <c r="J3058" s="5" t="s">
        <v>846</v>
      </c>
      <c r="K3058" s="147" t="s">
        <v>745</v>
      </c>
    </row>
    <row r="3059" spans="1:11">
      <c r="A3059" s="147">
        <f>100000+B3059*ID규칙_보상_그룹_단위+C3059*ID규칙_요일_단위+COUNTIFS($B$4:B3059,B3059,$C$4:C3059,C3059)</f>
        <v>115435</v>
      </c>
      <c r="B3059" s="65">
        <v>154</v>
      </c>
      <c r="C3059" s="147">
        <v>0</v>
      </c>
      <c r="D3059" s="147">
        <v>106415</v>
      </c>
      <c r="E3059" s="147">
        <f>COUNTIF($B$4:B3059,B3059)</f>
        <v>35</v>
      </c>
      <c r="F3059" s="147">
        <v>1</v>
      </c>
      <c r="G3059" s="147">
        <v>628</v>
      </c>
      <c r="H3059" s="147">
        <v>200</v>
      </c>
      <c r="I3059" s="59" t="str">
        <f>IFERROR(VLOOKUP(D3059,ITEM!A:B,2,0)&amp;" X"&amp;F3059,"아이템값 없음")</f>
        <v>전투광의 장미 X1</v>
      </c>
      <c r="J3059" s="5" t="s">
        <v>846</v>
      </c>
      <c r="K3059" s="147" t="s">
        <v>745</v>
      </c>
    </row>
    <row r="3060" spans="1:11">
      <c r="A3060" s="147">
        <f>100000+B3060*ID규칙_보상_그룹_단위+C3060*ID규칙_요일_단위+COUNTIFS($B$4:B3060,B3060,$C$4:C3060,C3060)</f>
        <v>115436</v>
      </c>
      <c r="B3060" s="65">
        <v>154</v>
      </c>
      <c r="C3060" s="147">
        <v>0</v>
      </c>
      <c r="D3060" s="147">
        <v>107415</v>
      </c>
      <c r="E3060" s="147">
        <f>COUNTIF($B$4:B3060,B3060)</f>
        <v>36</v>
      </c>
      <c r="F3060" s="147">
        <v>1</v>
      </c>
      <c r="G3060" s="147">
        <v>628</v>
      </c>
      <c r="H3060" s="147">
        <v>200</v>
      </c>
      <c r="I3060" s="59" t="str">
        <f>IFERROR(VLOOKUP(D3060,ITEM!A:B,2,0)&amp;" X"&amp;F3060,"아이템값 없음")</f>
        <v>전투광의 깃털 X1</v>
      </c>
      <c r="J3060" s="5" t="s">
        <v>846</v>
      </c>
      <c r="K3060" s="147" t="s">
        <v>745</v>
      </c>
    </row>
    <row r="3061" spans="1:11">
      <c r="A3061" s="147">
        <f>100000+B3061*ID규칙_보상_그룹_단위+C3061*ID규칙_요일_단위+COUNTIFS($B$4:B3061,B3061,$C$4:C3061,C3061)</f>
        <v>115437</v>
      </c>
      <c r="B3061" s="65">
        <v>154</v>
      </c>
      <c r="C3061" s="147">
        <v>0</v>
      </c>
      <c r="D3061" s="147">
        <v>108415</v>
      </c>
      <c r="E3061" s="147">
        <f>COUNTIF($B$4:B3061,B3061)</f>
        <v>37</v>
      </c>
      <c r="F3061" s="147">
        <v>1</v>
      </c>
      <c r="G3061" s="147">
        <v>628</v>
      </c>
      <c r="H3061" s="147">
        <v>200</v>
      </c>
      <c r="I3061" s="59" t="str">
        <f>IFERROR(VLOOKUP(D3061,ITEM!A:B,2,0)&amp;" X"&amp;F3061,"아이템값 없음")</f>
        <v>전투광의 시계 X1</v>
      </c>
      <c r="J3061" s="5" t="s">
        <v>846</v>
      </c>
      <c r="K3061" s="147" t="s">
        <v>745</v>
      </c>
    </row>
    <row r="3062" spans="1:11">
      <c r="A3062" s="147">
        <f>100000+B3062*ID규칙_보상_그룹_단위+C3062*ID규칙_요일_단위+COUNTIFS($B$4:B3062,B3062,$C$4:C3062,C3062)</f>
        <v>115438</v>
      </c>
      <c r="B3062" s="65">
        <v>154</v>
      </c>
      <c r="C3062" s="147">
        <v>0</v>
      </c>
      <c r="D3062" s="147">
        <v>109415</v>
      </c>
      <c r="E3062" s="147">
        <f>COUNTIF($B$4:B3062,B3062)</f>
        <v>38</v>
      </c>
      <c r="F3062" s="147">
        <v>1</v>
      </c>
      <c r="G3062" s="147">
        <v>628</v>
      </c>
      <c r="H3062" s="147">
        <v>200</v>
      </c>
      <c r="I3062" s="59" t="str">
        <f>IFERROR(VLOOKUP(D3062,ITEM!A:B,2,0)&amp;" X"&amp;F3062,"아이템값 없음")</f>
        <v>전투광의 해골잔 X1</v>
      </c>
      <c r="J3062" s="5" t="s">
        <v>846</v>
      </c>
      <c r="K3062" s="147" t="s">
        <v>745</v>
      </c>
    </row>
    <row r="3063" spans="1:11">
      <c r="A3063" s="147">
        <f>100000+B3063*ID규칙_보상_그룹_단위+C3063*ID규칙_요일_단위+COUNTIFS($B$4:B3063,B3063,$C$4:C3063,C3063)</f>
        <v>115439</v>
      </c>
      <c r="B3063" s="65">
        <v>154</v>
      </c>
      <c r="C3063" s="147">
        <v>0</v>
      </c>
      <c r="D3063" s="147">
        <v>110415</v>
      </c>
      <c r="E3063" s="147">
        <f>COUNTIF($B$4:B3063,B3063)</f>
        <v>39</v>
      </c>
      <c r="F3063" s="147">
        <v>1</v>
      </c>
      <c r="G3063" s="147">
        <v>628</v>
      </c>
      <c r="H3063" s="147">
        <v>200</v>
      </c>
      <c r="I3063" s="59" t="str">
        <f>IFERROR(VLOOKUP(D3063,ITEM!A:B,2,0)&amp;" X"&amp;F3063,"아이템값 없음")</f>
        <v>전투광의 귀면 X1</v>
      </c>
      <c r="J3063" s="5" t="s">
        <v>846</v>
      </c>
      <c r="K3063" s="147" t="s">
        <v>745</v>
      </c>
    </row>
    <row r="3064" spans="1:11">
      <c r="A3064" s="147">
        <f>100000+B3064*ID규칙_보상_그룹_단위+C3064*ID규칙_요일_단위+COUNTIFS($B$4:B3064,B3064,$C$4:C3064,C3064)</f>
        <v>115440</v>
      </c>
      <c r="B3064" s="65">
        <v>154</v>
      </c>
      <c r="C3064" s="147">
        <v>0</v>
      </c>
      <c r="D3064" s="147">
        <v>106417</v>
      </c>
      <c r="E3064" s="147">
        <f>COUNTIF($B$4:B3064,B3064)</f>
        <v>40</v>
      </c>
      <c r="F3064" s="147">
        <v>1</v>
      </c>
      <c r="G3064" s="147">
        <v>628</v>
      </c>
      <c r="H3064" s="147">
        <v>200</v>
      </c>
      <c r="I3064" s="59" t="str">
        <f>IFERROR(VLOOKUP(D3064,ITEM!A:B,2,0)&amp;" X"&amp;F3064,"아이템값 없음")</f>
        <v>교관의 브로치 X1</v>
      </c>
      <c r="J3064" s="5" t="s">
        <v>846</v>
      </c>
      <c r="K3064" s="147" t="s">
        <v>745</v>
      </c>
    </row>
    <row r="3065" spans="1:11">
      <c r="A3065" s="147">
        <f>100000+B3065*ID규칙_보상_그룹_단위+C3065*ID규칙_요일_단위+COUNTIFS($B$4:B3065,B3065,$C$4:C3065,C3065)</f>
        <v>115441</v>
      </c>
      <c r="B3065" s="65">
        <v>154</v>
      </c>
      <c r="C3065" s="147">
        <v>0</v>
      </c>
      <c r="D3065" s="147">
        <v>107417</v>
      </c>
      <c r="E3065" s="147">
        <f>COUNTIF($B$4:B3065,B3065)</f>
        <v>41</v>
      </c>
      <c r="F3065" s="147">
        <v>1</v>
      </c>
      <c r="G3065" s="147">
        <v>628</v>
      </c>
      <c r="H3065" s="147">
        <v>200</v>
      </c>
      <c r="I3065" s="59" t="str">
        <f>IFERROR(VLOOKUP(D3065,ITEM!A:B,2,0)&amp;" X"&amp;F3065,"아이템값 없음")</f>
        <v>교관의 깃털장식 X1</v>
      </c>
      <c r="J3065" s="5" t="s">
        <v>846</v>
      </c>
      <c r="K3065" s="147" t="s">
        <v>745</v>
      </c>
    </row>
    <row r="3066" spans="1:11">
      <c r="A3066" s="147">
        <f>100000+B3066*ID규칙_보상_그룹_단위+C3066*ID규칙_요일_단위+COUNTIFS($B$4:B3066,B3066,$C$4:C3066,C3066)</f>
        <v>115442</v>
      </c>
      <c r="B3066" s="65">
        <v>154</v>
      </c>
      <c r="C3066" s="147">
        <v>0</v>
      </c>
      <c r="D3066" s="147">
        <v>108417</v>
      </c>
      <c r="E3066" s="147">
        <f>COUNTIF($B$4:B3066,B3066)</f>
        <v>42</v>
      </c>
      <c r="F3066" s="147">
        <v>1</v>
      </c>
      <c r="G3066" s="147">
        <v>628</v>
      </c>
      <c r="H3066" s="147">
        <v>200</v>
      </c>
      <c r="I3066" s="59" t="str">
        <f>IFERROR(VLOOKUP(D3066,ITEM!A:B,2,0)&amp;" X"&amp;F3066,"아이템값 없음")</f>
        <v>교관의 회중시계 X1</v>
      </c>
      <c r="J3066" s="5" t="s">
        <v>846</v>
      </c>
      <c r="K3066" s="147" t="s">
        <v>745</v>
      </c>
    </row>
    <row r="3067" spans="1:11">
      <c r="A3067" s="147">
        <f>100000+B3067*ID규칙_보상_그룹_단위+C3067*ID규칙_요일_단위+COUNTIFS($B$4:B3067,B3067,$C$4:C3067,C3067)</f>
        <v>115443</v>
      </c>
      <c r="B3067" s="65">
        <v>154</v>
      </c>
      <c r="C3067" s="147">
        <v>0</v>
      </c>
      <c r="D3067" s="147">
        <v>109417</v>
      </c>
      <c r="E3067" s="147">
        <f>COUNTIF($B$4:B3067,B3067)</f>
        <v>43</v>
      </c>
      <c r="F3067" s="147">
        <v>1</v>
      </c>
      <c r="G3067" s="147">
        <v>628</v>
      </c>
      <c r="H3067" s="147">
        <v>200</v>
      </c>
      <c r="I3067" s="59" t="str">
        <f>IFERROR(VLOOKUP(D3067,ITEM!A:B,2,0)&amp;" X"&amp;F3067,"아이템값 없음")</f>
        <v>교관의 찻잔 X1</v>
      </c>
      <c r="J3067" s="5" t="s">
        <v>846</v>
      </c>
      <c r="K3067" s="147" t="s">
        <v>745</v>
      </c>
    </row>
    <row r="3068" spans="1:11">
      <c r="A3068" s="147">
        <f>100000+B3068*ID규칙_보상_그룹_단위+C3068*ID규칙_요일_단위+COUNTIFS($B$4:B3068,B3068,$C$4:C3068,C3068)</f>
        <v>115444</v>
      </c>
      <c r="B3068" s="65">
        <v>154</v>
      </c>
      <c r="C3068" s="147">
        <v>0</v>
      </c>
      <c r="D3068" s="147">
        <v>110417</v>
      </c>
      <c r="E3068" s="147">
        <f>COUNTIF($B$4:B3068,B3068)</f>
        <v>44</v>
      </c>
      <c r="F3068" s="147">
        <v>1</v>
      </c>
      <c r="G3068" s="147">
        <v>628</v>
      </c>
      <c r="H3068" s="147">
        <v>200</v>
      </c>
      <c r="I3068" s="59" t="str">
        <f>IFERROR(VLOOKUP(D3068,ITEM!A:B,2,0)&amp;" X"&amp;F3068,"아이템값 없음")</f>
        <v>교관의 모자 X1</v>
      </c>
      <c r="J3068" s="5" t="s">
        <v>846</v>
      </c>
      <c r="K3068" s="147" t="s">
        <v>745</v>
      </c>
    </row>
    <row r="3069" spans="1:11">
      <c r="A3069" s="147">
        <f>100000+B3069*ID규칙_보상_그룹_단위+C3069*ID규칙_요일_단위+COUNTIFS($B$4:B3069,B3069,$C$4:C3069,C3069)</f>
        <v>115445</v>
      </c>
      <c r="B3069" s="65">
        <v>154</v>
      </c>
      <c r="C3069" s="147">
        <v>0</v>
      </c>
      <c r="D3069" s="147">
        <v>106419</v>
      </c>
      <c r="E3069" s="147">
        <f>COUNTIF($B$4:B3069,B3069)</f>
        <v>45</v>
      </c>
      <c r="F3069" s="147">
        <v>1</v>
      </c>
      <c r="G3069" s="147">
        <v>628</v>
      </c>
      <c r="H3069" s="147">
        <v>200</v>
      </c>
      <c r="I3069" s="59" t="str">
        <f>IFERROR(VLOOKUP(D3069,ITEM!A:B,2,0)&amp;" X"&amp;F3069,"아이템값 없음")</f>
        <v>유배자의 꽃 X1</v>
      </c>
      <c r="J3069" s="5" t="s">
        <v>846</v>
      </c>
      <c r="K3069" s="147" t="s">
        <v>745</v>
      </c>
    </row>
    <row r="3070" spans="1:11">
      <c r="A3070" s="147">
        <f>100000+B3070*ID규칙_보상_그룹_단위+C3070*ID규칙_요일_단위+COUNTIFS($B$4:B3070,B3070,$C$4:C3070,C3070)</f>
        <v>115446</v>
      </c>
      <c r="B3070" s="65">
        <v>154</v>
      </c>
      <c r="C3070" s="147">
        <v>0</v>
      </c>
      <c r="D3070" s="147">
        <v>107419</v>
      </c>
      <c r="E3070" s="147">
        <f>COUNTIF($B$4:B3070,B3070)</f>
        <v>46</v>
      </c>
      <c r="F3070" s="147">
        <v>1</v>
      </c>
      <c r="G3070" s="147">
        <v>628</v>
      </c>
      <c r="H3070" s="147">
        <v>200</v>
      </c>
      <c r="I3070" s="59" t="str">
        <f>IFERROR(VLOOKUP(D3070,ITEM!A:B,2,0)&amp;" X"&amp;F3070,"아이템값 없음")</f>
        <v>유배자의 깃털 X1</v>
      </c>
      <c r="J3070" s="5" t="s">
        <v>846</v>
      </c>
      <c r="K3070" s="147" t="s">
        <v>745</v>
      </c>
    </row>
    <row r="3071" spans="1:11">
      <c r="A3071" s="147">
        <f>100000+B3071*ID규칙_보상_그룹_단위+C3071*ID규칙_요일_단위+COUNTIFS($B$4:B3071,B3071,$C$4:C3071,C3071)</f>
        <v>115447</v>
      </c>
      <c r="B3071" s="65">
        <v>154</v>
      </c>
      <c r="C3071" s="147">
        <v>0</v>
      </c>
      <c r="D3071" s="147">
        <v>108419</v>
      </c>
      <c r="E3071" s="147">
        <f>COUNTIF($B$4:B3071,B3071)</f>
        <v>47</v>
      </c>
      <c r="F3071" s="147">
        <v>1</v>
      </c>
      <c r="G3071" s="147">
        <v>628</v>
      </c>
      <c r="H3071" s="147">
        <v>200</v>
      </c>
      <c r="I3071" s="59" t="str">
        <f>IFERROR(VLOOKUP(D3071,ITEM!A:B,2,0)&amp;" X"&amp;F3071,"아이템값 없음")</f>
        <v>유배자의 회중시계 X1</v>
      </c>
      <c r="J3071" s="5" t="s">
        <v>846</v>
      </c>
      <c r="K3071" s="147" t="s">
        <v>745</v>
      </c>
    </row>
    <row r="3072" spans="1:11">
      <c r="A3072" s="147">
        <f>100000+B3072*ID규칙_보상_그룹_단위+C3072*ID규칙_요일_단위+COUNTIFS($B$4:B3072,B3072,$C$4:C3072,C3072)</f>
        <v>115448</v>
      </c>
      <c r="B3072" s="65">
        <v>154</v>
      </c>
      <c r="C3072" s="147">
        <v>0</v>
      </c>
      <c r="D3072" s="147">
        <v>109419</v>
      </c>
      <c r="E3072" s="147">
        <f>COUNTIF($B$4:B3072,B3072)</f>
        <v>48</v>
      </c>
      <c r="F3072" s="147">
        <v>1</v>
      </c>
      <c r="G3072" s="147">
        <v>628</v>
      </c>
      <c r="H3072" s="147">
        <v>200</v>
      </c>
      <c r="I3072" s="59" t="str">
        <f>IFERROR(VLOOKUP(D3072,ITEM!A:B,2,0)&amp;" X"&amp;F3072,"아이템값 없음")</f>
        <v>유배자의 잔 X1</v>
      </c>
      <c r="J3072" s="5" t="s">
        <v>846</v>
      </c>
      <c r="K3072" s="147" t="s">
        <v>745</v>
      </c>
    </row>
    <row r="3073" spans="1:11">
      <c r="A3073" s="147">
        <f>100000+B3073*ID규칙_보상_그룹_단위+C3073*ID규칙_요일_단위+COUNTIFS($B$4:B3073,B3073,$C$4:C3073,C3073)</f>
        <v>115449</v>
      </c>
      <c r="B3073" s="65">
        <v>154</v>
      </c>
      <c r="C3073" s="147">
        <v>0</v>
      </c>
      <c r="D3073" s="147">
        <v>110419</v>
      </c>
      <c r="E3073" s="147">
        <f>COUNTIF($B$4:B3073,B3073)</f>
        <v>49</v>
      </c>
      <c r="F3073" s="147">
        <v>1</v>
      </c>
      <c r="G3073" s="147">
        <v>628</v>
      </c>
      <c r="H3073" s="147">
        <v>200</v>
      </c>
      <c r="I3073" s="59" t="str">
        <f>IFERROR(VLOOKUP(D3073,ITEM!A:B,2,0)&amp;" X"&amp;F3073,"아이템값 없음")</f>
        <v>유배자의 머리장식 X1</v>
      </c>
      <c r="J3073" s="5" t="s">
        <v>846</v>
      </c>
      <c r="K3073" s="147" t="s">
        <v>745</v>
      </c>
    </row>
    <row r="3074" spans="1:11">
      <c r="A3074" s="147">
        <f>100000+B3074*ID규칙_보상_그룹_단위+C3074*ID규칙_요일_단위+COUNTIFS($B$4:B3074,B3074,$C$4:C3074,C3074)</f>
        <v>115450</v>
      </c>
      <c r="B3074" s="65">
        <v>154</v>
      </c>
      <c r="C3074" s="147">
        <v>0</v>
      </c>
      <c r="D3074" s="147">
        <v>106430</v>
      </c>
      <c r="E3074" s="147">
        <f>COUNTIF($B$4:B3074,B3074)</f>
        <v>50</v>
      </c>
      <c r="F3074" s="147">
        <v>1</v>
      </c>
      <c r="G3074" s="147">
        <v>628</v>
      </c>
      <c r="H3074" s="147">
        <v>200</v>
      </c>
      <c r="I3074" s="59" t="str">
        <f>IFERROR(VLOOKUP(D3074,ITEM!A:B,2,0)&amp;" X"&amp;F3074,"아이템값 없음")</f>
        <v>검투사의 미련 X1</v>
      </c>
      <c r="J3074" s="5" t="s">
        <v>846</v>
      </c>
      <c r="K3074" s="147" t="s">
        <v>745</v>
      </c>
    </row>
    <row r="3075" spans="1:11">
      <c r="A3075" s="147">
        <f>100000+B3075*ID규칙_보상_그룹_단위+C3075*ID규칙_요일_단위+COUNTIFS($B$4:B3075,B3075,$C$4:C3075,C3075)</f>
        <v>115451</v>
      </c>
      <c r="B3075" s="65">
        <v>154</v>
      </c>
      <c r="C3075" s="147">
        <v>0</v>
      </c>
      <c r="D3075" s="147">
        <v>107430</v>
      </c>
      <c r="E3075" s="147">
        <f>COUNTIF($B$4:B3075,B3075)</f>
        <v>51</v>
      </c>
      <c r="F3075" s="147">
        <v>1</v>
      </c>
      <c r="G3075" s="147">
        <v>628</v>
      </c>
      <c r="H3075" s="147">
        <v>200</v>
      </c>
      <c r="I3075" s="59" t="str">
        <f>IFERROR(VLOOKUP(D3075,ITEM!A:B,2,0)&amp;" X"&amp;F3075,"아이템값 없음")</f>
        <v>검투사의 귀결 X1</v>
      </c>
      <c r="J3075" s="5" t="s">
        <v>846</v>
      </c>
      <c r="K3075" s="147" t="s">
        <v>745</v>
      </c>
    </row>
    <row r="3076" spans="1:11">
      <c r="A3076" s="147">
        <f>100000+B3076*ID규칙_보상_그룹_단위+C3076*ID규칙_요일_단위+COUNTIFS($B$4:B3076,B3076,$C$4:C3076,C3076)</f>
        <v>115452</v>
      </c>
      <c r="B3076" s="65">
        <v>154</v>
      </c>
      <c r="C3076" s="147">
        <v>0</v>
      </c>
      <c r="D3076" s="147">
        <v>108430</v>
      </c>
      <c r="E3076" s="147">
        <f>COUNTIF($B$4:B3076,B3076)</f>
        <v>52</v>
      </c>
      <c r="F3076" s="147">
        <v>1</v>
      </c>
      <c r="G3076" s="147">
        <v>628</v>
      </c>
      <c r="H3076" s="147">
        <v>200</v>
      </c>
      <c r="I3076" s="59" t="str">
        <f>IFERROR(VLOOKUP(D3076,ITEM!A:B,2,0)&amp;" X"&amp;F3076,"아이템값 없음")</f>
        <v>검투사의 희망 X1</v>
      </c>
      <c r="J3076" s="5" t="s">
        <v>846</v>
      </c>
      <c r="K3076" s="147" t="s">
        <v>745</v>
      </c>
    </row>
    <row r="3077" spans="1:11">
      <c r="A3077" s="147">
        <f>100000+B3077*ID규칙_보상_그룹_단위+C3077*ID규칙_요일_단위+COUNTIFS($B$4:B3077,B3077,$C$4:C3077,C3077)</f>
        <v>115453</v>
      </c>
      <c r="B3077" s="65">
        <v>154</v>
      </c>
      <c r="C3077" s="147">
        <v>0</v>
      </c>
      <c r="D3077" s="147">
        <v>109430</v>
      </c>
      <c r="E3077" s="147">
        <f>COUNTIF($B$4:B3077,B3077)</f>
        <v>53</v>
      </c>
      <c r="F3077" s="147">
        <v>1</v>
      </c>
      <c r="G3077" s="147">
        <v>628</v>
      </c>
      <c r="H3077" s="147">
        <v>200</v>
      </c>
      <c r="I3077" s="59" t="str">
        <f>IFERROR(VLOOKUP(D3077,ITEM!A:B,2,0)&amp;" X"&amp;F3077,"아이템값 없음")</f>
        <v>검투사의 취기 X1</v>
      </c>
      <c r="J3077" s="5" t="s">
        <v>846</v>
      </c>
      <c r="K3077" s="147" t="s">
        <v>745</v>
      </c>
    </row>
    <row r="3078" spans="1:11">
      <c r="A3078" s="147">
        <f>100000+B3078*ID규칙_보상_그룹_단위+C3078*ID규칙_요일_단위+COUNTIFS($B$4:B3078,B3078,$C$4:C3078,C3078)</f>
        <v>115454</v>
      </c>
      <c r="B3078" s="65">
        <v>154</v>
      </c>
      <c r="C3078" s="147">
        <v>0</v>
      </c>
      <c r="D3078" s="147">
        <v>110438</v>
      </c>
      <c r="E3078" s="147">
        <f>COUNTIF($B$4:B3078,B3078)</f>
        <v>54</v>
      </c>
      <c r="F3078" s="147">
        <v>1</v>
      </c>
      <c r="G3078" s="147">
        <v>628</v>
      </c>
      <c r="H3078" s="147">
        <v>200</v>
      </c>
      <c r="I3078" s="59" t="str">
        <f>IFERROR(VLOOKUP(D3078,ITEM!A:B,2,0)&amp;" X"&amp;F3078,"아이템값 없음")</f>
        <v>검투사의 개선 X1</v>
      </c>
      <c r="J3078" s="5" t="s">
        <v>846</v>
      </c>
      <c r="K3078" s="147" t="s">
        <v>745</v>
      </c>
    </row>
    <row r="3079" spans="1:11">
      <c r="A3079" s="147">
        <f>100000+B3079*ID규칙_보상_그룹_단위+C3079*ID규칙_요일_단위+COUNTIFS($B$4:B3079,B3079,$C$4:C3079,C3079)</f>
        <v>115455</v>
      </c>
      <c r="B3079" s="65">
        <v>154</v>
      </c>
      <c r="C3079" s="147">
        <v>0</v>
      </c>
      <c r="D3079" s="147">
        <v>106432</v>
      </c>
      <c r="E3079" s="147">
        <f>COUNTIF($B$4:B3079,B3079)</f>
        <v>55</v>
      </c>
      <c r="F3079" s="147">
        <v>1</v>
      </c>
      <c r="G3079" s="147">
        <v>628</v>
      </c>
      <c r="H3079" s="147">
        <v>200</v>
      </c>
      <c r="I3079" s="59" t="str">
        <f>IFERROR(VLOOKUP(D3079,ITEM!A:B,2,0)&amp;" X"&amp;F3079,"아이템값 없음")</f>
        <v>악단의 서광 X1</v>
      </c>
      <c r="J3079" s="5" t="s">
        <v>846</v>
      </c>
      <c r="K3079" s="147" t="s">
        <v>745</v>
      </c>
    </row>
    <row r="3080" spans="1:11">
      <c r="A3080" s="147">
        <f>100000+B3080*ID규칙_보상_그룹_단위+C3080*ID규칙_요일_단위+COUNTIFS($B$4:B3080,B3080,$C$4:C3080,C3080)</f>
        <v>115456</v>
      </c>
      <c r="B3080" s="65">
        <v>154</v>
      </c>
      <c r="C3080" s="147">
        <v>0</v>
      </c>
      <c r="D3080" s="147">
        <v>107432</v>
      </c>
      <c r="E3080" s="147">
        <f>COUNTIF($B$4:B3080,B3080)</f>
        <v>56</v>
      </c>
      <c r="F3080" s="147">
        <v>1</v>
      </c>
      <c r="G3080" s="147">
        <v>628</v>
      </c>
      <c r="H3080" s="147">
        <v>200</v>
      </c>
      <c r="I3080" s="59" t="str">
        <f>IFERROR(VLOOKUP(D3080,ITEM!A:B,2,0)&amp;" X"&amp;F3080,"아이템값 없음")</f>
        <v>연주자의 화살깃 X1</v>
      </c>
      <c r="J3080" s="5" t="s">
        <v>846</v>
      </c>
      <c r="K3080" s="147" t="s">
        <v>745</v>
      </c>
    </row>
    <row r="3081" spans="1:11">
      <c r="A3081" s="147">
        <f>100000+B3081*ID규칙_보상_그룹_단위+C3081*ID규칙_요일_단위+COUNTIFS($B$4:B3081,B3081,$C$4:C3081,C3081)</f>
        <v>115457</v>
      </c>
      <c r="B3081" s="65">
        <v>154</v>
      </c>
      <c r="C3081" s="147">
        <v>0</v>
      </c>
      <c r="D3081" s="147">
        <v>108432</v>
      </c>
      <c r="E3081" s="147">
        <f>COUNTIF($B$4:B3081,B3081)</f>
        <v>57</v>
      </c>
      <c r="F3081" s="147">
        <v>1</v>
      </c>
      <c r="G3081" s="147">
        <v>628</v>
      </c>
      <c r="H3081" s="147">
        <v>200</v>
      </c>
      <c r="I3081" s="59" t="str">
        <f>IFERROR(VLOOKUP(D3081,ITEM!A:B,2,0)&amp;" X"&amp;F3081,"아이템값 없음")</f>
        <v>피날레의 시계 X1</v>
      </c>
      <c r="J3081" s="5" t="s">
        <v>846</v>
      </c>
      <c r="K3081" s="147" t="s">
        <v>745</v>
      </c>
    </row>
    <row r="3082" spans="1:11">
      <c r="A3082" s="147">
        <f>100000+B3082*ID규칙_보상_그룹_단위+C3082*ID규칙_요일_단위+COUNTIFS($B$4:B3082,B3082,$C$4:C3082,C3082)</f>
        <v>115458</v>
      </c>
      <c r="B3082" s="65">
        <v>154</v>
      </c>
      <c r="C3082" s="147">
        <v>0</v>
      </c>
      <c r="D3082" s="147">
        <v>109432</v>
      </c>
      <c r="E3082" s="147">
        <f>COUNTIF($B$4:B3082,B3082)</f>
        <v>58</v>
      </c>
      <c r="F3082" s="147">
        <v>1</v>
      </c>
      <c r="G3082" s="147">
        <v>628</v>
      </c>
      <c r="H3082" s="147">
        <v>200</v>
      </c>
      <c r="I3082" s="59" t="str">
        <f>IFERROR(VLOOKUP(D3082,ITEM!A:B,2,0)&amp;" X"&amp;F3082,"아이템값 없음")</f>
        <v>음유시인의 주전자 X1</v>
      </c>
      <c r="J3082" s="5" t="s">
        <v>846</v>
      </c>
      <c r="K3082" s="147" t="s">
        <v>745</v>
      </c>
    </row>
    <row r="3083" spans="1:11">
      <c r="A3083" s="147">
        <f>100000+B3083*ID규칙_보상_그룹_단위+C3083*ID규칙_요일_단위+COUNTIFS($B$4:B3083,B3083,$C$4:C3083,C3083)</f>
        <v>115459</v>
      </c>
      <c r="B3083" s="65">
        <v>154</v>
      </c>
      <c r="C3083" s="147">
        <v>0</v>
      </c>
      <c r="D3083" s="147">
        <v>110440</v>
      </c>
      <c r="E3083" s="147">
        <f>COUNTIF($B$4:B3083,B3083)</f>
        <v>59</v>
      </c>
      <c r="F3083" s="147">
        <v>1</v>
      </c>
      <c r="G3083" s="147">
        <v>628</v>
      </c>
      <c r="H3083" s="147">
        <v>200</v>
      </c>
      <c r="I3083" s="59" t="str">
        <f>IFERROR(VLOOKUP(D3083,ITEM!A:B,2,0)&amp;" X"&amp;F3083,"아이템값 없음")</f>
        <v>지휘의 탑 햇 X1</v>
      </c>
      <c r="J3083" s="5" t="s">
        <v>846</v>
      </c>
      <c r="K3083" s="147" t="s">
        <v>745</v>
      </c>
    </row>
    <row r="3084" spans="1:11">
      <c r="A3084" s="147">
        <f>100000+B3084*ID규칙_보상_그룹_단위+C3084*ID규칙_요일_단위+COUNTIFS($B$4:B3084,B3084,$C$4:C3084,C3084)</f>
        <v>115460</v>
      </c>
      <c r="B3084" s="65">
        <v>154</v>
      </c>
      <c r="C3084" s="147">
        <v>0</v>
      </c>
      <c r="D3084" s="147">
        <v>106531</v>
      </c>
      <c r="E3084" s="147">
        <f>COUNTIF($B$4:B3084,B3084)</f>
        <v>60</v>
      </c>
      <c r="F3084" s="147">
        <v>1</v>
      </c>
      <c r="G3084" s="147">
        <v>628</v>
      </c>
      <c r="H3084" s="147">
        <v>200</v>
      </c>
      <c r="I3084" s="59" t="str">
        <f>IFERROR(VLOOKUP(D3084,ITEM!A:B,2,0)&amp;" X"&amp;F3084,"아이템값 없음")</f>
        <v>검투사의 미련 X1</v>
      </c>
      <c r="J3084" s="5" t="s">
        <v>846</v>
      </c>
      <c r="K3084" s="147" t="s">
        <v>745</v>
      </c>
    </row>
    <row r="3085" spans="1:11">
      <c r="A3085" s="147">
        <f>100000+B3085*ID규칙_보상_그룹_단위+C3085*ID규칙_요일_단위+COUNTIFS($B$4:B3085,B3085,$C$4:C3085,C3085)</f>
        <v>115461</v>
      </c>
      <c r="B3085" s="65">
        <v>154</v>
      </c>
      <c r="C3085" s="147">
        <v>0</v>
      </c>
      <c r="D3085" s="147">
        <v>107531</v>
      </c>
      <c r="E3085" s="147">
        <f>COUNTIF($B$4:B3085,B3085)</f>
        <v>61</v>
      </c>
      <c r="F3085" s="147">
        <v>1</v>
      </c>
      <c r="G3085" s="147">
        <v>628</v>
      </c>
      <c r="H3085" s="147">
        <v>200</v>
      </c>
      <c r="I3085" s="59" t="str">
        <f>IFERROR(VLOOKUP(D3085,ITEM!A:B,2,0)&amp;" X"&amp;F3085,"아이템값 없음")</f>
        <v>검투사의 귀결 X1</v>
      </c>
      <c r="J3085" s="5" t="s">
        <v>846</v>
      </c>
      <c r="K3085" s="147" t="s">
        <v>745</v>
      </c>
    </row>
    <row r="3086" spans="1:11">
      <c r="A3086" s="147">
        <f>100000+B3086*ID규칙_보상_그룹_단위+C3086*ID규칙_요일_단위+COUNTIFS($B$4:B3086,B3086,$C$4:C3086,C3086)</f>
        <v>115462</v>
      </c>
      <c r="B3086" s="65">
        <v>154</v>
      </c>
      <c r="C3086" s="147">
        <v>0</v>
      </c>
      <c r="D3086" s="147">
        <v>108531</v>
      </c>
      <c r="E3086" s="147">
        <f>COUNTIF($B$4:B3086,B3086)</f>
        <v>62</v>
      </c>
      <c r="F3086" s="147">
        <v>1</v>
      </c>
      <c r="G3086" s="147">
        <v>628</v>
      </c>
      <c r="H3086" s="147">
        <v>200</v>
      </c>
      <c r="I3086" s="59" t="str">
        <f>IFERROR(VLOOKUP(D3086,ITEM!A:B,2,0)&amp;" X"&amp;F3086,"아이템값 없음")</f>
        <v>검투사의 희망 X1</v>
      </c>
      <c r="J3086" s="5" t="s">
        <v>846</v>
      </c>
      <c r="K3086" s="147" t="s">
        <v>745</v>
      </c>
    </row>
    <row r="3087" spans="1:11">
      <c r="A3087" s="147">
        <f>100000+B3087*ID규칙_보상_그룹_단위+C3087*ID규칙_요일_단위+COUNTIFS($B$4:B3087,B3087,$C$4:C3087,C3087)</f>
        <v>115463</v>
      </c>
      <c r="B3087" s="65">
        <v>154</v>
      </c>
      <c r="C3087" s="147">
        <v>0</v>
      </c>
      <c r="D3087" s="147">
        <v>109531</v>
      </c>
      <c r="E3087" s="147">
        <f>COUNTIF($B$4:B3087,B3087)</f>
        <v>63</v>
      </c>
      <c r="F3087" s="147">
        <v>1</v>
      </c>
      <c r="G3087" s="147">
        <v>628</v>
      </c>
      <c r="H3087" s="147">
        <v>200</v>
      </c>
      <c r="I3087" s="59" t="str">
        <f>IFERROR(VLOOKUP(D3087,ITEM!A:B,2,0)&amp;" X"&amp;F3087,"아이템값 없음")</f>
        <v>검투사의 취기 X1</v>
      </c>
      <c r="J3087" s="5" t="s">
        <v>846</v>
      </c>
      <c r="K3087" s="147" t="s">
        <v>745</v>
      </c>
    </row>
    <row r="3088" spans="1:11">
      <c r="A3088" s="147">
        <f>100000+B3088*ID규칙_보상_그룹_단위+C3088*ID규칙_요일_단위+COUNTIFS($B$4:B3088,B3088,$C$4:C3088,C3088)</f>
        <v>115464</v>
      </c>
      <c r="B3088" s="65">
        <v>154</v>
      </c>
      <c r="C3088" s="147">
        <v>0</v>
      </c>
      <c r="D3088" s="147">
        <v>110539</v>
      </c>
      <c r="E3088" s="147">
        <f>COUNTIF($B$4:B3088,B3088)</f>
        <v>64</v>
      </c>
      <c r="F3088" s="147">
        <v>1</v>
      </c>
      <c r="G3088" s="147">
        <v>628</v>
      </c>
      <c r="H3088" s="147">
        <v>200</v>
      </c>
      <c r="I3088" s="59" t="str">
        <f>IFERROR(VLOOKUP(D3088,ITEM!A:B,2,0)&amp;" X"&amp;F3088,"아이템값 없음")</f>
        <v>검투사의 개선 X1</v>
      </c>
      <c r="J3088" s="5" t="s">
        <v>846</v>
      </c>
      <c r="K3088" s="147" t="s">
        <v>745</v>
      </c>
    </row>
    <row r="3089" spans="1:11">
      <c r="A3089" s="147">
        <f>100000+B3089*ID규칙_보상_그룹_단위+C3089*ID규칙_요일_단위+COUNTIFS($B$4:B3089,B3089,$C$4:C3089,C3089)</f>
        <v>115465</v>
      </c>
      <c r="B3089" s="65">
        <v>154</v>
      </c>
      <c r="C3089" s="147">
        <v>0</v>
      </c>
      <c r="D3089" s="147">
        <v>106533</v>
      </c>
      <c r="E3089" s="147">
        <f>COUNTIF($B$4:B3089,B3089)</f>
        <v>65</v>
      </c>
      <c r="F3089" s="147">
        <v>1</v>
      </c>
      <c r="G3089" s="147">
        <v>628</v>
      </c>
      <c r="H3089" s="147">
        <v>200</v>
      </c>
      <c r="I3089" s="59" t="str">
        <f>IFERROR(VLOOKUP(D3089,ITEM!A:B,2,0)&amp;" X"&amp;F3089,"아이템값 없음")</f>
        <v>악단의 서광 X1</v>
      </c>
      <c r="J3089" s="5" t="s">
        <v>846</v>
      </c>
      <c r="K3089" s="147" t="s">
        <v>745</v>
      </c>
    </row>
    <row r="3090" spans="1:11">
      <c r="A3090" s="147">
        <f>100000+B3090*ID규칙_보상_그룹_단위+C3090*ID규칙_요일_단위+COUNTIFS($B$4:B3090,B3090,$C$4:C3090,C3090)</f>
        <v>115466</v>
      </c>
      <c r="B3090" s="65">
        <v>154</v>
      </c>
      <c r="C3090" s="147">
        <v>0</v>
      </c>
      <c r="D3090" s="147">
        <v>107533</v>
      </c>
      <c r="E3090" s="147">
        <f>COUNTIF($B$4:B3090,B3090)</f>
        <v>66</v>
      </c>
      <c r="F3090" s="147">
        <v>1</v>
      </c>
      <c r="G3090" s="147">
        <v>628</v>
      </c>
      <c r="H3090" s="147">
        <v>200</v>
      </c>
      <c r="I3090" s="59" t="str">
        <f>IFERROR(VLOOKUP(D3090,ITEM!A:B,2,0)&amp;" X"&amp;F3090,"아이템값 없음")</f>
        <v>연주자의 화살깃 X1</v>
      </c>
      <c r="J3090" s="5" t="s">
        <v>846</v>
      </c>
      <c r="K3090" s="147" t="s">
        <v>745</v>
      </c>
    </row>
    <row r="3091" spans="1:11">
      <c r="A3091" s="147">
        <f>100000+B3091*ID규칙_보상_그룹_단위+C3091*ID규칙_요일_단위+COUNTIFS($B$4:B3091,B3091,$C$4:C3091,C3091)</f>
        <v>115467</v>
      </c>
      <c r="B3091" s="65">
        <v>154</v>
      </c>
      <c r="C3091" s="147">
        <v>0</v>
      </c>
      <c r="D3091" s="147">
        <v>108533</v>
      </c>
      <c r="E3091" s="147">
        <f>COUNTIF($B$4:B3091,B3091)</f>
        <v>67</v>
      </c>
      <c r="F3091" s="147">
        <v>1</v>
      </c>
      <c r="G3091" s="147">
        <v>628</v>
      </c>
      <c r="H3091" s="147">
        <v>200</v>
      </c>
      <c r="I3091" s="59" t="str">
        <f>IFERROR(VLOOKUP(D3091,ITEM!A:B,2,0)&amp;" X"&amp;F3091,"아이템값 없음")</f>
        <v>피날레의 시계 X1</v>
      </c>
      <c r="J3091" s="5" t="s">
        <v>846</v>
      </c>
      <c r="K3091" s="147" t="s">
        <v>745</v>
      </c>
    </row>
    <row r="3092" spans="1:11">
      <c r="A3092" s="147">
        <f>100000+B3092*ID규칙_보상_그룹_단위+C3092*ID규칙_요일_단위+COUNTIFS($B$4:B3092,B3092,$C$4:C3092,C3092)</f>
        <v>115468</v>
      </c>
      <c r="B3092" s="65">
        <v>154</v>
      </c>
      <c r="C3092" s="147">
        <v>0</v>
      </c>
      <c r="D3092" s="147">
        <v>109533</v>
      </c>
      <c r="E3092" s="147">
        <f>COUNTIF($B$4:B3092,B3092)</f>
        <v>68</v>
      </c>
      <c r="F3092" s="147">
        <v>1</v>
      </c>
      <c r="G3092" s="147">
        <v>628</v>
      </c>
      <c r="H3092" s="147">
        <v>200</v>
      </c>
      <c r="I3092" s="59" t="str">
        <f>IFERROR(VLOOKUP(D3092,ITEM!A:B,2,0)&amp;" X"&amp;F3092,"아이템값 없음")</f>
        <v>음유시인의 주전자 X1</v>
      </c>
      <c r="J3092" s="5" t="s">
        <v>846</v>
      </c>
      <c r="K3092" s="147" t="s">
        <v>745</v>
      </c>
    </row>
    <row r="3093" spans="1:11">
      <c r="A3093" s="147">
        <f>100000+B3093*ID규칙_보상_그룹_단위+C3093*ID규칙_요일_단위+COUNTIFS($B$4:B3093,B3093,$C$4:C3093,C3093)</f>
        <v>115469</v>
      </c>
      <c r="B3093" s="65">
        <v>154</v>
      </c>
      <c r="C3093" s="147">
        <v>0</v>
      </c>
      <c r="D3093" s="147">
        <v>110541</v>
      </c>
      <c r="E3093" s="147">
        <f>COUNTIF($B$4:B3093,B3093)</f>
        <v>69</v>
      </c>
      <c r="F3093" s="147">
        <v>1</v>
      </c>
      <c r="G3093" s="147">
        <v>628</v>
      </c>
      <c r="H3093" s="147">
        <v>200</v>
      </c>
      <c r="I3093" s="59" t="str">
        <f>IFERROR(VLOOKUP(D3093,ITEM!A:B,2,0)&amp;" X"&amp;F3093,"아이템값 없음")</f>
        <v>지휘의 탑 햇 X1</v>
      </c>
      <c r="J3093" s="5" t="s">
        <v>846</v>
      </c>
      <c r="K3093" s="147" t="s">
        <v>745</v>
      </c>
    </row>
    <row r="3094" spans="1:11">
      <c r="A3094" s="147">
        <f>100000+B3094*ID규칙_보상_그룹_단위+C3094*ID규칙_요일_단위+COUNTIFS($B$4:B3094,B3094,$C$4:C3094,C3094)</f>
        <v>115470</v>
      </c>
      <c r="B3094" s="65">
        <v>154</v>
      </c>
      <c r="C3094" s="147">
        <v>0</v>
      </c>
      <c r="D3094" s="147">
        <v>116409</v>
      </c>
      <c r="E3094" s="147">
        <f>COUNTIF($B$4:B3094,B3094)</f>
        <v>70</v>
      </c>
      <c r="F3094" s="147">
        <v>1</v>
      </c>
      <c r="G3094" s="147">
        <v>629</v>
      </c>
      <c r="H3094" s="147">
        <v>2000</v>
      </c>
      <c r="I3094" s="59" t="str">
        <f>IFERROR(VLOOKUP(D3094,ITEM!A:B,2,0)&amp;" X"&amp;F3094,"아이템값 없음")</f>
        <v>북대륙의 한손검 원형 X1</v>
      </c>
      <c r="J3094" s="5" t="s">
        <v>846</v>
      </c>
      <c r="K3094" s="147" t="s">
        <v>745</v>
      </c>
    </row>
    <row r="3095" spans="1:11">
      <c r="A3095" s="147">
        <f>100000+B3095*ID규칙_보상_그룹_단위+C3095*ID규칙_요일_단위+COUNTIFS($B$4:B3095,B3095,$C$4:C3095,C3095)</f>
        <v>115471</v>
      </c>
      <c r="B3095" s="65">
        <v>154</v>
      </c>
      <c r="C3095" s="147">
        <v>0</v>
      </c>
      <c r="D3095" s="147">
        <v>116410</v>
      </c>
      <c r="E3095" s="147">
        <f>COUNTIF($B$4:B3095,B3095)</f>
        <v>71</v>
      </c>
      <c r="F3095" s="147">
        <v>1</v>
      </c>
      <c r="G3095" s="147">
        <v>629</v>
      </c>
      <c r="H3095" s="147">
        <v>2000</v>
      </c>
      <c r="I3095" s="59" t="str">
        <f>IFERROR(VLOOKUP(D3095,ITEM!A:B,2,0)&amp;" X"&amp;F3095,"아이템값 없음")</f>
        <v>북대륙의 활 원형 X1</v>
      </c>
      <c r="J3095" s="5" t="s">
        <v>846</v>
      </c>
      <c r="K3095" s="147" t="s">
        <v>745</v>
      </c>
    </row>
    <row r="3096" spans="1:11">
      <c r="A3096" s="147">
        <f>100000+B3096*ID규칙_보상_그룹_단위+C3096*ID규칙_요일_단위+COUNTIFS($B$4:B3096,B3096,$C$4:C3096,C3096)</f>
        <v>115472</v>
      </c>
      <c r="B3096" s="65">
        <v>154</v>
      </c>
      <c r="C3096" s="147">
        <v>0</v>
      </c>
      <c r="D3096" s="147">
        <v>116411</v>
      </c>
      <c r="E3096" s="147">
        <f>COUNTIF($B$4:B3096,B3096)</f>
        <v>72</v>
      </c>
      <c r="F3096" s="147">
        <v>1</v>
      </c>
      <c r="G3096" s="147">
        <v>629</v>
      </c>
      <c r="H3096" s="147">
        <v>2000</v>
      </c>
      <c r="I3096" s="59" t="str">
        <f>IFERROR(VLOOKUP(D3096,ITEM!A:B,2,0)&amp;" X"&amp;F3096,"아이템값 없음")</f>
        <v>북대륙의 양손검 원형 X1</v>
      </c>
      <c r="J3096" s="5" t="s">
        <v>846</v>
      </c>
      <c r="K3096" s="147" t="s">
        <v>745</v>
      </c>
    </row>
    <row r="3097" spans="1:11">
      <c r="A3097" s="147">
        <f>100000+B3097*ID규칙_보상_그룹_단위+C3097*ID규칙_요일_단위+COUNTIFS($B$4:B3097,B3097,$C$4:C3097,C3097)</f>
        <v>115473</v>
      </c>
      <c r="B3097" s="65">
        <v>154</v>
      </c>
      <c r="C3097" s="147">
        <v>0</v>
      </c>
      <c r="D3097" s="147">
        <v>116412</v>
      </c>
      <c r="E3097" s="147">
        <f>COUNTIF($B$4:B3097,B3097)</f>
        <v>73</v>
      </c>
      <c r="F3097" s="147">
        <v>1</v>
      </c>
      <c r="G3097" s="147">
        <v>629</v>
      </c>
      <c r="H3097" s="147">
        <v>2000</v>
      </c>
      <c r="I3097" s="59" t="str">
        <f>IFERROR(VLOOKUP(D3097,ITEM!A:B,2,0)&amp;" X"&amp;F3097,"아이템값 없음")</f>
        <v>북대륙의 법구 원형 X1</v>
      </c>
      <c r="J3097" s="5" t="s">
        <v>846</v>
      </c>
      <c r="K3097" s="147" t="s">
        <v>745</v>
      </c>
    </row>
    <row r="3098" spans="1:11">
      <c r="A3098" s="147">
        <f>100000+B3098*ID규칙_보상_그룹_단위+C3098*ID규칙_요일_단위+COUNTIFS($B$4:B3098,B3098,$C$4:C3098,C3098)</f>
        <v>115474</v>
      </c>
      <c r="B3098" s="65">
        <v>154</v>
      </c>
      <c r="C3098" s="147">
        <v>0</v>
      </c>
      <c r="D3098" s="147">
        <v>116413</v>
      </c>
      <c r="E3098" s="147">
        <f>COUNTIF($B$4:B3098,B3098)</f>
        <v>74</v>
      </c>
      <c r="F3098" s="147">
        <v>1</v>
      </c>
      <c r="G3098" s="147">
        <v>629</v>
      </c>
      <c r="H3098" s="147">
        <v>2000</v>
      </c>
      <c r="I3098" s="59" t="str">
        <f>IFERROR(VLOOKUP(D3098,ITEM!A:B,2,0)&amp;" X"&amp;F3098,"아이템값 없음")</f>
        <v>북대륙의 장병기 원형 X1</v>
      </c>
      <c r="J3098" s="5" t="s">
        <v>846</v>
      </c>
      <c r="K3098" s="147" t="s">
        <v>745</v>
      </c>
    </row>
    <row r="3099" spans="1:11">
      <c r="A3099" s="147">
        <f>100000+B3099*ID규칙_보상_그룹_단위+C3099*ID규칙_요일_단위+COUNTIFS($B$4:B3099,B3099,$C$4:C3099,C3099)</f>
        <v>115501</v>
      </c>
      <c r="B3099" s="65">
        <v>155</v>
      </c>
      <c r="C3099" s="147">
        <v>0</v>
      </c>
      <c r="D3099" s="147">
        <v>103301</v>
      </c>
      <c r="E3099" s="147">
        <f>COUNTIF($B$4:B3099,B3099)</f>
        <v>1</v>
      </c>
      <c r="F3099" s="147">
        <v>300</v>
      </c>
      <c r="G3099" s="147">
        <v>630</v>
      </c>
      <c r="H3099" s="147">
        <v>10000</v>
      </c>
      <c r="I3099" s="59" t="str">
        <f>IFERROR(VLOOKUP(D3099,ITEM!A:B,2,0)&amp;" X"&amp;F3099,"아이템값 없음")</f>
        <v>모라 X300</v>
      </c>
      <c r="J3099" s="5" t="s">
        <v>847</v>
      </c>
      <c r="K3099" s="147" t="s">
        <v>745</v>
      </c>
    </row>
    <row r="3100" spans="1:11">
      <c r="A3100" s="147">
        <f>100000+B3100*ID규칙_보상_그룹_단위+C3100*ID규칙_요일_단위+COUNTIFS($B$4:B3100,B3100,$C$4:C3100,C3100)</f>
        <v>115502</v>
      </c>
      <c r="B3100" s="65">
        <v>155</v>
      </c>
      <c r="C3100" s="147">
        <v>0</v>
      </c>
      <c r="D3100" s="147">
        <v>102301</v>
      </c>
      <c r="E3100" s="147">
        <f>COUNTIF($B$4:B3100,B3100)</f>
        <v>2</v>
      </c>
      <c r="F3100" s="147">
        <v>6950</v>
      </c>
      <c r="G3100" s="147">
        <v>631</v>
      </c>
      <c r="H3100" s="147">
        <v>10000</v>
      </c>
      <c r="I3100" s="59" t="str">
        <f>IFERROR(VLOOKUP(D3100,ITEM!A:B,2,0)&amp;" X"&amp;F3100,"아이템값 없음")</f>
        <v>모험 경력 X6950</v>
      </c>
      <c r="J3100" s="5" t="s">
        <v>847</v>
      </c>
      <c r="K3100" s="147" t="s">
        <v>745</v>
      </c>
    </row>
    <row r="3101" spans="1:11">
      <c r="A3101" s="147">
        <f>100000+B3101*ID규칙_보상_그룹_단위+C3101*ID규칙_요일_단위+COUNTIFS($B$4:B3101,B3101,$C$4:C3101,C3101)</f>
        <v>115503</v>
      </c>
      <c r="B3101" s="65">
        <v>155</v>
      </c>
      <c r="C3101" s="147">
        <v>0</v>
      </c>
      <c r="D3101" s="147">
        <v>105301</v>
      </c>
      <c r="E3101" s="147">
        <f>COUNTIF($B$4:B3101,B3101)</f>
        <v>3</v>
      </c>
      <c r="F3101" s="147">
        <v>20</v>
      </c>
      <c r="G3101" s="147">
        <v>632</v>
      </c>
      <c r="H3101" s="147">
        <v>10000</v>
      </c>
      <c r="I3101" s="59" t="str">
        <f>IFERROR(VLOOKUP(D3101,ITEM!A:B,2,0)&amp;" X"&amp;F3101,"아이템값 없음")</f>
        <v>호감도 경험치 X20</v>
      </c>
      <c r="J3101" s="5" t="s">
        <v>847</v>
      </c>
      <c r="K3101" s="147" t="s">
        <v>745</v>
      </c>
    </row>
    <row r="3102" spans="1:11">
      <c r="A3102" s="147">
        <f>100000+B3102*ID규칙_보상_그룹_단위+C3102*ID규칙_요일_단위+COUNTIFS($B$4:B3102,B3102,$C$4:C3102,C3102)</f>
        <v>115504</v>
      </c>
      <c r="B3102" s="65">
        <v>155</v>
      </c>
      <c r="C3102" s="147">
        <v>0</v>
      </c>
      <c r="D3102" s="147">
        <v>113217</v>
      </c>
      <c r="E3102" s="147">
        <f>COUNTIF($B$4:B3102,B3102)</f>
        <v>4</v>
      </c>
      <c r="F3102" s="147">
        <v>1</v>
      </c>
      <c r="G3102" s="147">
        <v>633</v>
      </c>
      <c r="H3102" s="147">
        <v>834</v>
      </c>
      <c r="I3102" s="59" t="str">
        <f>IFERROR(VLOOKUP(D3102,ITEM!A:B,2,0)&amp;" X"&amp;F3102,"아이템값 없음")</f>
        <v>자유로운 터키석 가루 X1</v>
      </c>
      <c r="J3102" s="5" t="s">
        <v>847</v>
      </c>
      <c r="K3102" s="147" t="s">
        <v>745</v>
      </c>
    </row>
    <row r="3103" spans="1:11">
      <c r="A3103" s="147">
        <f>100000+B3103*ID규칙_보상_그룹_단위+C3103*ID규칙_요일_단위+COUNTIFS($B$4:B3103,B3103,$C$4:C3103,C3103)</f>
        <v>115505</v>
      </c>
      <c r="B3103" s="65">
        <v>155</v>
      </c>
      <c r="C3103" s="147">
        <v>0</v>
      </c>
      <c r="D3103" s="147">
        <v>113318</v>
      </c>
      <c r="E3103" s="147">
        <f>COUNTIF($B$4:B3103,B3103)</f>
        <v>5</v>
      </c>
      <c r="F3103" s="147">
        <v>1</v>
      </c>
      <c r="G3103" s="147">
        <v>633</v>
      </c>
      <c r="H3103" s="147">
        <v>834</v>
      </c>
      <c r="I3103" s="59" t="str">
        <f>IFERROR(VLOOKUP(D3103,ITEM!A:B,2,0)&amp;" X"&amp;F3103,"아이템값 없음")</f>
        <v>자유로운 터키석 조각 X1</v>
      </c>
      <c r="J3103" s="5" t="s">
        <v>847</v>
      </c>
      <c r="K3103" s="147" t="s">
        <v>745</v>
      </c>
    </row>
    <row r="3104" spans="1:11">
      <c r="A3104" s="147">
        <f>100000+B3104*ID규칙_보상_그룹_단위+C3104*ID규칙_요일_단위+COUNTIFS($B$4:B3104,B3104,$C$4:C3104,C3104)</f>
        <v>115506</v>
      </c>
      <c r="B3104" s="65">
        <v>155</v>
      </c>
      <c r="C3104" s="147">
        <v>0</v>
      </c>
      <c r="D3104" s="147">
        <v>113419</v>
      </c>
      <c r="E3104" s="147">
        <f>COUNTIF($B$4:B3104,B3104)</f>
        <v>6</v>
      </c>
      <c r="F3104" s="147">
        <v>1</v>
      </c>
      <c r="G3104" s="147">
        <v>633</v>
      </c>
      <c r="H3104" s="147">
        <v>834</v>
      </c>
      <c r="I3104" s="59" t="str">
        <f>IFERROR(VLOOKUP(D3104,ITEM!A:B,2,0)&amp;" X"&amp;F3104,"아이템값 없음")</f>
        <v>자유로운 터키석 덩이 X1</v>
      </c>
      <c r="J3104" s="5" t="s">
        <v>847</v>
      </c>
      <c r="K3104" s="147" t="s">
        <v>745</v>
      </c>
    </row>
    <row r="3105" spans="1:11">
      <c r="A3105" s="147">
        <f>100000+B3105*ID규칙_보상_그룹_단위+C3105*ID규칙_요일_단위+COUNTIFS($B$4:B3105,B3105,$C$4:C3105,C3105)</f>
        <v>115507</v>
      </c>
      <c r="B3105" s="65">
        <v>155</v>
      </c>
      <c r="C3105" s="147">
        <v>0</v>
      </c>
      <c r="D3105" s="147">
        <v>113520</v>
      </c>
      <c r="E3105" s="147">
        <f>COUNTIF($B$4:B3105,B3105)</f>
        <v>7</v>
      </c>
      <c r="F3105" s="147">
        <v>1</v>
      </c>
      <c r="G3105" s="147">
        <v>633</v>
      </c>
      <c r="H3105" s="147">
        <v>834</v>
      </c>
      <c r="I3105" s="59" t="str">
        <f>IFERROR(VLOOKUP(D3105,ITEM!A:B,2,0)&amp;" X"&amp;F3105,"아이템값 없음")</f>
        <v>자유로운 터키석 X1</v>
      </c>
      <c r="J3105" s="5" t="s">
        <v>847</v>
      </c>
      <c r="K3105" s="147" t="s">
        <v>745</v>
      </c>
    </row>
    <row r="3106" spans="1:11">
      <c r="A3106" s="147">
        <f>100000+B3106*ID규칙_보상_그룹_단위+C3106*ID규칙_요일_단위+COUNTIFS($B$4:B3106,B3106,$C$4:C3106,C3106)</f>
        <v>115508</v>
      </c>
      <c r="B3106" s="65">
        <v>155</v>
      </c>
      <c r="C3106" s="147">
        <v>0</v>
      </c>
      <c r="D3106" s="147">
        <v>113213</v>
      </c>
      <c r="E3106" s="147">
        <f>COUNTIF($B$4:B3106,B3106)</f>
        <v>8</v>
      </c>
      <c r="F3106" s="147">
        <v>1</v>
      </c>
      <c r="G3106" s="147">
        <v>633</v>
      </c>
      <c r="H3106" s="147">
        <v>833</v>
      </c>
      <c r="I3106" s="59" t="str">
        <f>IFERROR(VLOOKUP(D3106,ITEM!A:B,2,0)&amp;" X"&amp;F3106,"아이템값 없음")</f>
        <v>승리의 자수정 가루 X1</v>
      </c>
      <c r="J3106" s="5" t="s">
        <v>847</v>
      </c>
      <c r="K3106" s="147" t="s">
        <v>745</v>
      </c>
    </row>
    <row r="3107" spans="1:11">
      <c r="A3107" s="147">
        <f>100000+B3107*ID규칙_보상_그룹_단위+C3107*ID규칙_요일_단위+COUNTIFS($B$4:B3107,B3107,$C$4:C3107,C3107)</f>
        <v>115509</v>
      </c>
      <c r="B3107" s="65">
        <v>155</v>
      </c>
      <c r="C3107" s="147">
        <v>0</v>
      </c>
      <c r="D3107" s="147">
        <v>113314</v>
      </c>
      <c r="E3107" s="147">
        <f>COUNTIF($B$4:B3107,B3107)</f>
        <v>9</v>
      </c>
      <c r="F3107" s="147">
        <v>1</v>
      </c>
      <c r="G3107" s="147">
        <v>633</v>
      </c>
      <c r="H3107" s="147">
        <v>833</v>
      </c>
      <c r="I3107" s="59" t="str">
        <f>IFERROR(VLOOKUP(D3107,ITEM!A:B,2,0)&amp;" X"&amp;F3107,"아이템값 없음")</f>
        <v>승리의 자수정 조각 X1</v>
      </c>
      <c r="J3107" s="5" t="s">
        <v>847</v>
      </c>
      <c r="K3107" s="147" t="s">
        <v>745</v>
      </c>
    </row>
    <row r="3108" spans="1:11">
      <c r="A3108" s="147">
        <f>100000+B3108*ID규칙_보상_그룹_단위+C3108*ID규칙_요일_단위+COUNTIFS($B$4:B3108,B3108,$C$4:C3108,C3108)</f>
        <v>115510</v>
      </c>
      <c r="B3108" s="65">
        <v>155</v>
      </c>
      <c r="C3108" s="147">
        <v>0</v>
      </c>
      <c r="D3108" s="147">
        <v>113415</v>
      </c>
      <c r="E3108" s="147">
        <f>COUNTIF($B$4:B3108,B3108)</f>
        <v>10</v>
      </c>
      <c r="F3108" s="147">
        <v>1</v>
      </c>
      <c r="G3108" s="147">
        <v>633</v>
      </c>
      <c r="H3108" s="147">
        <v>833</v>
      </c>
      <c r="I3108" s="59" t="str">
        <f>IFERROR(VLOOKUP(D3108,ITEM!A:B,2,0)&amp;" X"&amp;F3108,"아이템값 없음")</f>
        <v>승리의 자수정 덩이 X1</v>
      </c>
      <c r="J3108" s="5" t="s">
        <v>847</v>
      </c>
      <c r="K3108" s="147" t="s">
        <v>745</v>
      </c>
    </row>
    <row r="3109" spans="1:11">
      <c r="A3109" s="147">
        <f>100000+B3109*ID규칙_보상_그룹_단위+C3109*ID규칙_요일_단위+COUNTIFS($B$4:B3109,B3109,$C$4:C3109,C3109)</f>
        <v>115511</v>
      </c>
      <c r="B3109" s="65">
        <v>155</v>
      </c>
      <c r="C3109" s="147">
        <v>0</v>
      </c>
      <c r="D3109" s="147">
        <v>113516</v>
      </c>
      <c r="E3109" s="147">
        <f>COUNTIF($B$4:B3109,B3109)</f>
        <v>11</v>
      </c>
      <c r="F3109" s="147">
        <v>1</v>
      </c>
      <c r="G3109" s="147">
        <v>633</v>
      </c>
      <c r="H3109" s="147">
        <v>833</v>
      </c>
      <c r="I3109" s="59" t="str">
        <f>IFERROR(VLOOKUP(D3109,ITEM!A:B,2,0)&amp;" X"&amp;F3109,"아이템값 없음")</f>
        <v>승리의 자수정 X1</v>
      </c>
      <c r="J3109" s="5" t="s">
        <v>847</v>
      </c>
      <c r="K3109" s="147" t="s">
        <v>745</v>
      </c>
    </row>
    <row r="3110" spans="1:11">
      <c r="A3110" s="147">
        <f>100000+B3110*ID규칙_보상_그룹_단위+C3110*ID규칙_요일_단위+COUNTIFS($B$4:B3110,B3110,$C$4:C3110,C3110)</f>
        <v>115512</v>
      </c>
      <c r="B3110" s="65">
        <v>155</v>
      </c>
      <c r="C3110" s="147">
        <v>0</v>
      </c>
      <c r="D3110" s="147">
        <v>113205</v>
      </c>
      <c r="E3110" s="147">
        <f>COUNTIF($B$4:B3110,B3110)</f>
        <v>12</v>
      </c>
      <c r="F3110" s="147">
        <v>1</v>
      </c>
      <c r="G3110" s="147">
        <v>633</v>
      </c>
      <c r="H3110" s="147">
        <v>833</v>
      </c>
      <c r="I3110" s="59" t="str">
        <f>IFERROR(VLOOKUP(D3110,ITEM!A:B,2,0)&amp;" X"&amp;F3110,"아이템값 없음")</f>
        <v>순수한 청금석 가루 X1</v>
      </c>
      <c r="J3110" s="5" t="s">
        <v>847</v>
      </c>
      <c r="K3110" s="147" t="s">
        <v>745</v>
      </c>
    </row>
    <row r="3111" spans="1:11">
      <c r="A3111" s="147">
        <f>100000+B3111*ID규칙_보상_그룹_단위+C3111*ID규칙_요일_단위+COUNTIFS($B$4:B3111,B3111,$C$4:C3111,C3111)</f>
        <v>115513</v>
      </c>
      <c r="B3111" s="65">
        <v>155</v>
      </c>
      <c r="C3111" s="147">
        <v>0</v>
      </c>
      <c r="D3111" s="147">
        <v>113306</v>
      </c>
      <c r="E3111" s="147">
        <f>COUNTIF($B$4:B3111,B3111)</f>
        <v>13</v>
      </c>
      <c r="F3111" s="147">
        <v>1</v>
      </c>
      <c r="G3111" s="147">
        <v>633</v>
      </c>
      <c r="H3111" s="147">
        <v>833</v>
      </c>
      <c r="I3111" s="59" t="str">
        <f>IFERROR(VLOOKUP(D3111,ITEM!A:B,2,0)&amp;" X"&amp;F3111,"아이템값 없음")</f>
        <v>순수한 청금석 조각 X1</v>
      </c>
      <c r="J3111" s="5" t="s">
        <v>847</v>
      </c>
      <c r="K3111" s="147" t="s">
        <v>745</v>
      </c>
    </row>
    <row r="3112" spans="1:11">
      <c r="A3112" s="147">
        <f>100000+B3112*ID규칙_보상_그룹_단위+C3112*ID규칙_요일_단위+COUNTIFS($B$4:B3112,B3112,$C$4:C3112,C3112)</f>
        <v>115514</v>
      </c>
      <c r="B3112" s="65">
        <v>155</v>
      </c>
      <c r="C3112" s="147">
        <v>0</v>
      </c>
      <c r="D3112" s="147">
        <v>113407</v>
      </c>
      <c r="E3112" s="147">
        <f>COUNTIF($B$4:B3112,B3112)</f>
        <v>14</v>
      </c>
      <c r="F3112" s="147">
        <v>1</v>
      </c>
      <c r="G3112" s="147">
        <v>633</v>
      </c>
      <c r="H3112" s="147">
        <v>833</v>
      </c>
      <c r="I3112" s="59" t="str">
        <f>IFERROR(VLOOKUP(D3112,ITEM!A:B,2,0)&amp;" X"&amp;F3112,"아이템값 없음")</f>
        <v>순수한 청금석 덩이 X1</v>
      </c>
      <c r="J3112" s="5" t="s">
        <v>847</v>
      </c>
      <c r="K3112" s="147" t="s">
        <v>745</v>
      </c>
    </row>
    <row r="3113" spans="1:11">
      <c r="A3113" s="147">
        <f>100000+B3113*ID규칙_보상_그룹_단위+C3113*ID규칙_요일_단위+COUNTIFS($B$4:B3113,B3113,$C$4:C3113,C3113)</f>
        <v>115515</v>
      </c>
      <c r="B3113" s="65">
        <v>155</v>
      </c>
      <c r="C3113" s="147">
        <v>0</v>
      </c>
      <c r="D3113" s="147">
        <v>113508</v>
      </c>
      <c r="E3113" s="147">
        <f>COUNTIF($B$4:B3113,B3113)</f>
        <v>15</v>
      </c>
      <c r="F3113" s="147">
        <v>1</v>
      </c>
      <c r="G3113" s="147">
        <v>633</v>
      </c>
      <c r="H3113" s="147">
        <v>833</v>
      </c>
      <c r="I3113" s="59" t="str">
        <f>IFERROR(VLOOKUP(D3113,ITEM!A:B,2,0)&amp;" X"&amp;F3113,"아이템값 없음")</f>
        <v>순수한 청금석 X1</v>
      </c>
      <c r="J3113" s="5" t="s">
        <v>847</v>
      </c>
      <c r="K3113" s="147" t="s">
        <v>745</v>
      </c>
    </row>
    <row r="3114" spans="1:11">
      <c r="A3114" s="147">
        <f>100000+B3114*ID규칙_보상_그룹_단위+C3114*ID규칙_요일_단위+COUNTIFS($B$4:B3114,B3114,$C$4:C3114,C3114)</f>
        <v>115516</v>
      </c>
      <c r="B3114" s="65">
        <v>155</v>
      </c>
      <c r="C3114" s="147">
        <v>0</v>
      </c>
      <c r="D3114" s="147">
        <v>118401</v>
      </c>
      <c r="E3114" s="147">
        <f>COUNTIF($B$4:B3114,B3114)</f>
        <v>16</v>
      </c>
      <c r="F3114" s="147">
        <v>1</v>
      </c>
      <c r="G3114" s="147">
        <v>634</v>
      </c>
      <c r="H3114" s="147">
        <v>3300</v>
      </c>
      <c r="I3114" s="59" t="str">
        <f>IFERROR(VLOOKUP(D3114,ITEM!A:B,2,0)&amp;" X"&amp;F3114,"아이템값 없음")</f>
        <v>이상한 꿈의 용매 X1</v>
      </c>
      <c r="J3114" s="5" t="s">
        <v>847</v>
      </c>
      <c r="K3114" s="147" t="s">
        <v>745</v>
      </c>
    </row>
    <row r="3115" spans="1:11">
      <c r="A3115" s="147">
        <f>100000+B3115*ID규칙_보상_그룹_단위+C3115*ID규칙_요일_단위+COUNTIFS($B$4:B3115,B3115,$C$4:C3115,C3115)</f>
        <v>115517</v>
      </c>
      <c r="B3115" s="65">
        <v>155</v>
      </c>
      <c r="C3115" s="147">
        <v>0</v>
      </c>
      <c r="D3115" s="147">
        <v>112598</v>
      </c>
      <c r="E3115" s="147">
        <f>COUNTIF($B$4:B3115,B3115)</f>
        <v>17</v>
      </c>
      <c r="F3115" s="147">
        <v>1</v>
      </c>
      <c r="G3115" s="147">
        <v>635</v>
      </c>
      <c r="H3115" s="147">
        <v>3334</v>
      </c>
      <c r="I3115" s="59" t="str">
        <f>IFERROR(VLOOKUP(D3115,ITEM!A:B,2,0)&amp;" X"&amp;F3115,"아이템값 없음")</f>
        <v>동풍의 깃털 X1</v>
      </c>
      <c r="J3115" s="5" t="s">
        <v>847</v>
      </c>
      <c r="K3115" s="147" t="s">
        <v>745</v>
      </c>
    </row>
    <row r="3116" spans="1:11">
      <c r="A3116" s="147">
        <f>100000+B3116*ID규칙_보상_그룹_단위+C3116*ID규칙_요일_단위+COUNTIFS($B$4:B3116,B3116,$C$4:C3116,C3116)</f>
        <v>115518</v>
      </c>
      <c r="B3116" s="65">
        <v>155</v>
      </c>
      <c r="C3116" s="147">
        <v>0</v>
      </c>
      <c r="D3116" s="147">
        <v>112599</v>
      </c>
      <c r="E3116" s="147">
        <f>COUNTIF($B$4:B3116,B3116)</f>
        <v>18</v>
      </c>
      <c r="F3116" s="147">
        <v>1</v>
      </c>
      <c r="G3116" s="147">
        <v>635</v>
      </c>
      <c r="H3116" s="147">
        <v>3333</v>
      </c>
      <c r="I3116" s="59" t="str">
        <f>IFERROR(VLOOKUP(D3116,ITEM!A:B,2,0)&amp;" X"&amp;F3116,"아이템값 없음")</f>
        <v>동풍의 발톱 X1</v>
      </c>
      <c r="J3116" s="5" t="s">
        <v>847</v>
      </c>
      <c r="K3116" s="147" t="s">
        <v>745</v>
      </c>
    </row>
    <row r="3117" spans="1:11">
      <c r="A3117" s="147">
        <f>100000+B3117*ID규칙_보상_그룹_단위+C3117*ID규칙_요일_단위+COUNTIFS($B$4:B3117,B3117,$C$4:C3117,C3117)</f>
        <v>115519</v>
      </c>
      <c r="B3117" s="65">
        <v>155</v>
      </c>
      <c r="C3117" s="147">
        <v>0</v>
      </c>
      <c r="D3117" s="147">
        <v>112600</v>
      </c>
      <c r="E3117" s="147">
        <f>COUNTIF($B$4:B3117,B3117)</f>
        <v>19</v>
      </c>
      <c r="F3117" s="147">
        <v>1</v>
      </c>
      <c r="G3117" s="147">
        <v>635</v>
      </c>
      <c r="H3117" s="147">
        <v>3333</v>
      </c>
      <c r="I3117" s="59" t="str">
        <f>IFERROR(VLOOKUP(D3117,ITEM!A:B,2,0)&amp;" X"&amp;F3117,"아이템값 없음")</f>
        <v>동풍의 숨결 X1</v>
      </c>
      <c r="J3117" s="5" t="s">
        <v>847</v>
      </c>
      <c r="K3117" s="147" t="s">
        <v>745</v>
      </c>
    </row>
    <row r="3118" spans="1:11">
      <c r="A3118" s="147">
        <f>100000+B3118*ID규칙_보상_그룹_단위+C3118*ID규칙_요일_단위+COUNTIFS($B$4:B3118,B3118,$C$4:C3118,C3118)</f>
        <v>115520</v>
      </c>
      <c r="B3118" s="65">
        <v>155</v>
      </c>
      <c r="C3118" s="147">
        <v>0</v>
      </c>
      <c r="D3118" s="147">
        <v>106314</v>
      </c>
      <c r="E3118" s="147">
        <f>COUNTIF($B$4:B3118,B3118)</f>
        <v>20</v>
      </c>
      <c r="F3118" s="147">
        <v>1</v>
      </c>
      <c r="G3118" s="147">
        <v>636</v>
      </c>
      <c r="H3118" s="147">
        <v>200</v>
      </c>
      <c r="I3118" s="59" t="str">
        <f>IFERROR(VLOOKUP(D3118,ITEM!A:B,2,0)&amp;" X"&amp;F3118,"아이템값 없음")</f>
        <v>전투광의 장미 X1</v>
      </c>
      <c r="J3118" s="5" t="s">
        <v>847</v>
      </c>
      <c r="K3118" s="147" t="s">
        <v>745</v>
      </c>
    </row>
    <row r="3119" spans="1:11">
      <c r="A3119" s="147">
        <f>100000+B3119*ID규칙_보상_그룹_단위+C3119*ID규칙_요일_단위+COUNTIFS($B$4:B3119,B3119,$C$4:C3119,C3119)</f>
        <v>115521</v>
      </c>
      <c r="B3119" s="65">
        <v>155</v>
      </c>
      <c r="C3119" s="147">
        <v>0</v>
      </c>
      <c r="D3119" s="147">
        <v>107314</v>
      </c>
      <c r="E3119" s="147">
        <f>COUNTIF($B$4:B3119,B3119)</f>
        <v>21</v>
      </c>
      <c r="F3119" s="147">
        <v>1</v>
      </c>
      <c r="G3119" s="147">
        <v>636</v>
      </c>
      <c r="H3119" s="147">
        <v>200</v>
      </c>
      <c r="I3119" s="59" t="str">
        <f>IFERROR(VLOOKUP(D3119,ITEM!A:B,2,0)&amp;" X"&amp;F3119,"아이템값 없음")</f>
        <v>전투광의 깃털 X1</v>
      </c>
      <c r="J3119" s="5" t="s">
        <v>847</v>
      </c>
      <c r="K3119" s="147" t="s">
        <v>745</v>
      </c>
    </row>
    <row r="3120" spans="1:11">
      <c r="A3120" s="147">
        <f>100000+B3120*ID규칙_보상_그룹_단위+C3120*ID규칙_요일_단위+COUNTIFS($B$4:B3120,B3120,$C$4:C3120,C3120)</f>
        <v>115522</v>
      </c>
      <c r="B3120" s="65">
        <v>155</v>
      </c>
      <c r="C3120" s="147">
        <v>0</v>
      </c>
      <c r="D3120" s="147">
        <v>108314</v>
      </c>
      <c r="E3120" s="147">
        <f>COUNTIF($B$4:B3120,B3120)</f>
        <v>22</v>
      </c>
      <c r="F3120" s="147">
        <v>1</v>
      </c>
      <c r="G3120" s="147">
        <v>636</v>
      </c>
      <c r="H3120" s="147">
        <v>200</v>
      </c>
      <c r="I3120" s="59" t="str">
        <f>IFERROR(VLOOKUP(D3120,ITEM!A:B,2,0)&amp;" X"&amp;F3120,"아이템값 없음")</f>
        <v>전투광의 시계 X1</v>
      </c>
      <c r="J3120" s="5" t="s">
        <v>847</v>
      </c>
      <c r="K3120" s="147" t="s">
        <v>745</v>
      </c>
    </row>
    <row r="3121" spans="1:11">
      <c r="A3121" s="147">
        <f>100000+B3121*ID규칙_보상_그룹_단위+C3121*ID규칙_요일_단위+COUNTIFS($B$4:B3121,B3121,$C$4:C3121,C3121)</f>
        <v>115523</v>
      </c>
      <c r="B3121" s="65">
        <v>155</v>
      </c>
      <c r="C3121" s="147">
        <v>0</v>
      </c>
      <c r="D3121" s="147">
        <v>109314</v>
      </c>
      <c r="E3121" s="147">
        <f>COUNTIF($B$4:B3121,B3121)</f>
        <v>23</v>
      </c>
      <c r="F3121" s="147">
        <v>1</v>
      </c>
      <c r="G3121" s="147">
        <v>636</v>
      </c>
      <c r="H3121" s="147">
        <v>200</v>
      </c>
      <c r="I3121" s="59" t="str">
        <f>IFERROR(VLOOKUP(D3121,ITEM!A:B,2,0)&amp;" X"&amp;F3121,"아이템값 없음")</f>
        <v>전투광의 해골잔 X1</v>
      </c>
      <c r="J3121" s="5" t="s">
        <v>847</v>
      </c>
      <c r="K3121" s="147" t="s">
        <v>745</v>
      </c>
    </row>
    <row r="3122" spans="1:11">
      <c r="A3122" s="147">
        <f>100000+B3122*ID규칙_보상_그룹_단위+C3122*ID규칙_요일_단위+COUNTIFS($B$4:B3122,B3122,$C$4:C3122,C3122)</f>
        <v>115524</v>
      </c>
      <c r="B3122" s="65">
        <v>155</v>
      </c>
      <c r="C3122" s="147">
        <v>0</v>
      </c>
      <c r="D3122" s="147">
        <v>110314</v>
      </c>
      <c r="E3122" s="147">
        <f>COUNTIF($B$4:B3122,B3122)</f>
        <v>24</v>
      </c>
      <c r="F3122" s="147">
        <v>1</v>
      </c>
      <c r="G3122" s="147">
        <v>636</v>
      </c>
      <c r="H3122" s="147">
        <v>200</v>
      </c>
      <c r="I3122" s="59" t="str">
        <f>IFERROR(VLOOKUP(D3122,ITEM!A:B,2,0)&amp;" X"&amp;F3122,"아이템값 없음")</f>
        <v>전투광의 귀면 X1</v>
      </c>
      <c r="J3122" s="5" t="s">
        <v>847</v>
      </c>
      <c r="K3122" s="147" t="s">
        <v>745</v>
      </c>
    </row>
    <row r="3123" spans="1:11">
      <c r="A3123" s="147">
        <f>100000+B3123*ID규칙_보상_그룹_단위+C3123*ID규칙_요일_단위+COUNTIFS($B$4:B3123,B3123,$C$4:C3123,C3123)</f>
        <v>115525</v>
      </c>
      <c r="B3123" s="65">
        <v>155</v>
      </c>
      <c r="C3123" s="147">
        <v>0</v>
      </c>
      <c r="D3123" s="147">
        <v>106316</v>
      </c>
      <c r="E3123" s="147">
        <f>COUNTIF($B$4:B3123,B3123)</f>
        <v>25</v>
      </c>
      <c r="F3123" s="147">
        <v>1</v>
      </c>
      <c r="G3123" s="147">
        <v>636</v>
      </c>
      <c r="H3123" s="147">
        <v>200</v>
      </c>
      <c r="I3123" s="59" t="str">
        <f>IFERROR(VLOOKUP(D3123,ITEM!A:B,2,0)&amp;" X"&amp;F3123,"아이템값 없음")</f>
        <v>교관의 브로치 X1</v>
      </c>
      <c r="J3123" s="5" t="s">
        <v>847</v>
      </c>
      <c r="K3123" s="147" t="s">
        <v>745</v>
      </c>
    </row>
    <row r="3124" spans="1:11">
      <c r="A3124" s="147">
        <f>100000+B3124*ID규칙_보상_그룹_단위+C3124*ID규칙_요일_단위+COUNTIFS($B$4:B3124,B3124,$C$4:C3124,C3124)</f>
        <v>115526</v>
      </c>
      <c r="B3124" s="65">
        <v>155</v>
      </c>
      <c r="C3124" s="147">
        <v>0</v>
      </c>
      <c r="D3124" s="147">
        <v>107316</v>
      </c>
      <c r="E3124" s="147">
        <f>COUNTIF($B$4:B3124,B3124)</f>
        <v>26</v>
      </c>
      <c r="F3124" s="147">
        <v>1</v>
      </c>
      <c r="G3124" s="147">
        <v>636</v>
      </c>
      <c r="H3124" s="147">
        <v>200</v>
      </c>
      <c r="I3124" s="59" t="str">
        <f>IFERROR(VLOOKUP(D3124,ITEM!A:B,2,0)&amp;" X"&amp;F3124,"아이템값 없음")</f>
        <v>교관의 깃털장식 X1</v>
      </c>
      <c r="J3124" s="5" t="s">
        <v>847</v>
      </c>
      <c r="K3124" s="147" t="s">
        <v>745</v>
      </c>
    </row>
    <row r="3125" spans="1:11">
      <c r="A3125" s="147">
        <f>100000+B3125*ID규칙_보상_그룹_단위+C3125*ID규칙_요일_단위+COUNTIFS($B$4:B3125,B3125,$C$4:C3125,C3125)</f>
        <v>115527</v>
      </c>
      <c r="B3125" s="65">
        <v>155</v>
      </c>
      <c r="C3125" s="147">
        <v>0</v>
      </c>
      <c r="D3125" s="147">
        <v>108316</v>
      </c>
      <c r="E3125" s="147">
        <f>COUNTIF($B$4:B3125,B3125)</f>
        <v>27</v>
      </c>
      <c r="F3125" s="147">
        <v>1</v>
      </c>
      <c r="G3125" s="147">
        <v>636</v>
      </c>
      <c r="H3125" s="147">
        <v>200</v>
      </c>
      <c r="I3125" s="59" t="str">
        <f>IFERROR(VLOOKUP(D3125,ITEM!A:B,2,0)&amp;" X"&amp;F3125,"아이템값 없음")</f>
        <v>교관의 회중시계 X1</v>
      </c>
      <c r="J3125" s="5" t="s">
        <v>847</v>
      </c>
      <c r="K3125" s="147" t="s">
        <v>745</v>
      </c>
    </row>
    <row r="3126" spans="1:11">
      <c r="A3126" s="147">
        <f>100000+B3126*ID규칙_보상_그룹_단위+C3126*ID규칙_요일_단위+COUNTIFS($B$4:B3126,B3126,$C$4:C3126,C3126)</f>
        <v>115528</v>
      </c>
      <c r="B3126" s="65">
        <v>155</v>
      </c>
      <c r="C3126" s="147">
        <v>0</v>
      </c>
      <c r="D3126" s="147">
        <v>109316</v>
      </c>
      <c r="E3126" s="147">
        <f>COUNTIF($B$4:B3126,B3126)</f>
        <v>28</v>
      </c>
      <c r="F3126" s="147">
        <v>1</v>
      </c>
      <c r="G3126" s="147">
        <v>636</v>
      </c>
      <c r="H3126" s="147">
        <v>200</v>
      </c>
      <c r="I3126" s="59" t="str">
        <f>IFERROR(VLOOKUP(D3126,ITEM!A:B,2,0)&amp;" X"&amp;F3126,"아이템값 없음")</f>
        <v>교관의 찻잔 X1</v>
      </c>
      <c r="J3126" s="5" t="s">
        <v>847</v>
      </c>
      <c r="K3126" s="147" t="s">
        <v>745</v>
      </c>
    </row>
    <row r="3127" spans="1:11">
      <c r="A3127" s="147">
        <f>100000+B3127*ID규칙_보상_그룹_단위+C3127*ID규칙_요일_단위+COUNTIFS($B$4:B3127,B3127,$C$4:C3127,C3127)</f>
        <v>115529</v>
      </c>
      <c r="B3127" s="65">
        <v>155</v>
      </c>
      <c r="C3127" s="147">
        <v>0</v>
      </c>
      <c r="D3127" s="147">
        <v>110316</v>
      </c>
      <c r="E3127" s="147">
        <f>COUNTIF($B$4:B3127,B3127)</f>
        <v>29</v>
      </c>
      <c r="F3127" s="147">
        <v>1</v>
      </c>
      <c r="G3127" s="147">
        <v>636</v>
      </c>
      <c r="H3127" s="147">
        <v>200</v>
      </c>
      <c r="I3127" s="59" t="str">
        <f>IFERROR(VLOOKUP(D3127,ITEM!A:B,2,0)&amp;" X"&amp;F3127,"아이템값 없음")</f>
        <v>교관의 모자 X1</v>
      </c>
      <c r="J3127" s="5" t="s">
        <v>847</v>
      </c>
      <c r="K3127" s="147" t="s">
        <v>745</v>
      </c>
    </row>
    <row r="3128" spans="1:11">
      <c r="A3128" s="147">
        <f>100000+B3128*ID규칙_보상_그룹_단위+C3128*ID규칙_요일_단위+COUNTIFS($B$4:B3128,B3128,$C$4:C3128,C3128)</f>
        <v>115530</v>
      </c>
      <c r="B3128" s="65">
        <v>155</v>
      </c>
      <c r="C3128" s="147">
        <v>0</v>
      </c>
      <c r="D3128" s="147">
        <v>106318</v>
      </c>
      <c r="E3128" s="147">
        <f>COUNTIF($B$4:B3128,B3128)</f>
        <v>30</v>
      </c>
      <c r="F3128" s="147">
        <v>1</v>
      </c>
      <c r="G3128" s="147">
        <v>636</v>
      </c>
      <c r="H3128" s="147">
        <v>200</v>
      </c>
      <c r="I3128" s="59" t="str">
        <f>IFERROR(VLOOKUP(D3128,ITEM!A:B,2,0)&amp;" X"&amp;F3128,"아이템값 없음")</f>
        <v>유배자의 꽃 X1</v>
      </c>
      <c r="J3128" s="5" t="s">
        <v>847</v>
      </c>
      <c r="K3128" s="147" t="s">
        <v>745</v>
      </c>
    </row>
    <row r="3129" spans="1:11">
      <c r="A3129" s="147">
        <f>100000+B3129*ID규칙_보상_그룹_단위+C3129*ID규칙_요일_단위+COUNTIFS($B$4:B3129,B3129,$C$4:C3129,C3129)</f>
        <v>115531</v>
      </c>
      <c r="B3129" s="65">
        <v>155</v>
      </c>
      <c r="C3129" s="147">
        <v>0</v>
      </c>
      <c r="D3129" s="147">
        <v>107318</v>
      </c>
      <c r="E3129" s="147">
        <f>COUNTIF($B$4:B3129,B3129)</f>
        <v>31</v>
      </c>
      <c r="F3129" s="147">
        <v>1</v>
      </c>
      <c r="G3129" s="147">
        <v>636</v>
      </c>
      <c r="H3129" s="147">
        <v>200</v>
      </c>
      <c r="I3129" s="59" t="str">
        <f>IFERROR(VLOOKUP(D3129,ITEM!A:B,2,0)&amp;" X"&amp;F3129,"아이템값 없음")</f>
        <v>유배자의 깃털 X1</v>
      </c>
      <c r="J3129" s="5" t="s">
        <v>847</v>
      </c>
      <c r="K3129" s="147" t="s">
        <v>745</v>
      </c>
    </row>
    <row r="3130" spans="1:11">
      <c r="A3130" s="147">
        <f>100000+B3130*ID규칙_보상_그룹_단위+C3130*ID규칙_요일_단위+COUNTIFS($B$4:B3130,B3130,$C$4:C3130,C3130)</f>
        <v>115532</v>
      </c>
      <c r="B3130" s="65">
        <v>155</v>
      </c>
      <c r="C3130" s="147">
        <v>0</v>
      </c>
      <c r="D3130" s="147">
        <v>108318</v>
      </c>
      <c r="E3130" s="147">
        <f>COUNTIF($B$4:B3130,B3130)</f>
        <v>32</v>
      </c>
      <c r="F3130" s="147">
        <v>1</v>
      </c>
      <c r="G3130" s="147">
        <v>636</v>
      </c>
      <c r="H3130" s="147">
        <v>200</v>
      </c>
      <c r="I3130" s="59" t="str">
        <f>IFERROR(VLOOKUP(D3130,ITEM!A:B,2,0)&amp;" X"&amp;F3130,"아이템값 없음")</f>
        <v>유배자의 회중시계 X1</v>
      </c>
      <c r="J3130" s="5" t="s">
        <v>847</v>
      </c>
      <c r="K3130" s="147" t="s">
        <v>745</v>
      </c>
    </row>
    <row r="3131" spans="1:11">
      <c r="A3131" s="147">
        <f>100000+B3131*ID규칙_보상_그룹_단위+C3131*ID규칙_요일_단위+COUNTIFS($B$4:B3131,B3131,$C$4:C3131,C3131)</f>
        <v>115533</v>
      </c>
      <c r="B3131" s="65">
        <v>155</v>
      </c>
      <c r="C3131" s="147">
        <v>0</v>
      </c>
      <c r="D3131" s="147">
        <v>109318</v>
      </c>
      <c r="E3131" s="147">
        <f>COUNTIF($B$4:B3131,B3131)</f>
        <v>33</v>
      </c>
      <c r="F3131" s="147">
        <v>1</v>
      </c>
      <c r="G3131" s="147">
        <v>636</v>
      </c>
      <c r="H3131" s="147">
        <v>200</v>
      </c>
      <c r="I3131" s="59" t="str">
        <f>IFERROR(VLOOKUP(D3131,ITEM!A:B,2,0)&amp;" X"&amp;F3131,"아이템값 없음")</f>
        <v>유배자의 잔 X1</v>
      </c>
      <c r="J3131" s="5" t="s">
        <v>847</v>
      </c>
      <c r="K3131" s="147" t="s">
        <v>745</v>
      </c>
    </row>
    <row r="3132" spans="1:11">
      <c r="A3132" s="147">
        <f>100000+B3132*ID규칙_보상_그룹_단위+C3132*ID규칙_요일_단위+COUNTIFS($B$4:B3132,B3132,$C$4:C3132,C3132)</f>
        <v>115534</v>
      </c>
      <c r="B3132" s="65">
        <v>155</v>
      </c>
      <c r="C3132" s="147">
        <v>0</v>
      </c>
      <c r="D3132" s="147">
        <v>110318</v>
      </c>
      <c r="E3132" s="147">
        <f>COUNTIF($B$4:B3132,B3132)</f>
        <v>34</v>
      </c>
      <c r="F3132" s="147">
        <v>1</v>
      </c>
      <c r="G3132" s="147">
        <v>636</v>
      </c>
      <c r="H3132" s="147">
        <v>200</v>
      </c>
      <c r="I3132" s="59" t="str">
        <f>IFERROR(VLOOKUP(D3132,ITEM!A:B,2,0)&amp;" X"&amp;F3132,"아이템값 없음")</f>
        <v>유배자의 머리장식 X1</v>
      </c>
      <c r="J3132" s="5" t="s">
        <v>847</v>
      </c>
      <c r="K3132" s="147" t="s">
        <v>745</v>
      </c>
    </row>
    <row r="3133" spans="1:11">
      <c r="A3133" s="147">
        <f>100000+B3133*ID규칙_보상_그룹_단위+C3133*ID규칙_요일_단위+COUNTIFS($B$4:B3133,B3133,$C$4:C3133,C3133)</f>
        <v>115535</v>
      </c>
      <c r="B3133" s="65">
        <v>155</v>
      </c>
      <c r="C3133" s="147">
        <v>0</v>
      </c>
      <c r="D3133" s="147">
        <v>106415</v>
      </c>
      <c r="E3133" s="147">
        <f>COUNTIF($B$4:B3133,B3133)</f>
        <v>35</v>
      </c>
      <c r="F3133" s="147">
        <v>1</v>
      </c>
      <c r="G3133" s="147">
        <v>636</v>
      </c>
      <c r="H3133" s="147">
        <v>200</v>
      </c>
      <c r="I3133" s="59" t="str">
        <f>IFERROR(VLOOKUP(D3133,ITEM!A:B,2,0)&amp;" X"&amp;F3133,"아이템값 없음")</f>
        <v>전투광의 장미 X1</v>
      </c>
      <c r="J3133" s="5" t="s">
        <v>847</v>
      </c>
      <c r="K3133" s="147" t="s">
        <v>745</v>
      </c>
    </row>
    <row r="3134" spans="1:11">
      <c r="A3134" s="147">
        <f>100000+B3134*ID규칙_보상_그룹_단위+C3134*ID규칙_요일_단위+COUNTIFS($B$4:B3134,B3134,$C$4:C3134,C3134)</f>
        <v>115536</v>
      </c>
      <c r="B3134" s="65">
        <v>155</v>
      </c>
      <c r="C3134" s="147">
        <v>0</v>
      </c>
      <c r="D3134" s="147">
        <v>107415</v>
      </c>
      <c r="E3134" s="147">
        <f>COUNTIF($B$4:B3134,B3134)</f>
        <v>36</v>
      </c>
      <c r="F3134" s="147">
        <v>1</v>
      </c>
      <c r="G3134" s="147">
        <v>636</v>
      </c>
      <c r="H3134" s="147">
        <v>200</v>
      </c>
      <c r="I3134" s="59" t="str">
        <f>IFERROR(VLOOKUP(D3134,ITEM!A:B,2,0)&amp;" X"&amp;F3134,"아이템값 없음")</f>
        <v>전투광의 깃털 X1</v>
      </c>
      <c r="J3134" s="5" t="s">
        <v>847</v>
      </c>
      <c r="K3134" s="147" t="s">
        <v>745</v>
      </c>
    </row>
    <row r="3135" spans="1:11">
      <c r="A3135" s="147">
        <f>100000+B3135*ID규칙_보상_그룹_단위+C3135*ID규칙_요일_단위+COUNTIFS($B$4:B3135,B3135,$C$4:C3135,C3135)</f>
        <v>115537</v>
      </c>
      <c r="B3135" s="65">
        <v>155</v>
      </c>
      <c r="C3135" s="147">
        <v>0</v>
      </c>
      <c r="D3135" s="147">
        <v>108415</v>
      </c>
      <c r="E3135" s="147">
        <f>COUNTIF($B$4:B3135,B3135)</f>
        <v>37</v>
      </c>
      <c r="F3135" s="147">
        <v>1</v>
      </c>
      <c r="G3135" s="147">
        <v>636</v>
      </c>
      <c r="H3135" s="147">
        <v>200</v>
      </c>
      <c r="I3135" s="59" t="str">
        <f>IFERROR(VLOOKUP(D3135,ITEM!A:B,2,0)&amp;" X"&amp;F3135,"아이템값 없음")</f>
        <v>전투광의 시계 X1</v>
      </c>
      <c r="J3135" s="5" t="s">
        <v>847</v>
      </c>
      <c r="K3135" s="147" t="s">
        <v>745</v>
      </c>
    </row>
    <row r="3136" spans="1:11">
      <c r="A3136" s="147">
        <f>100000+B3136*ID규칙_보상_그룹_단위+C3136*ID규칙_요일_단위+COUNTIFS($B$4:B3136,B3136,$C$4:C3136,C3136)</f>
        <v>115538</v>
      </c>
      <c r="B3136" s="65">
        <v>155</v>
      </c>
      <c r="C3136" s="147">
        <v>0</v>
      </c>
      <c r="D3136" s="147">
        <v>109415</v>
      </c>
      <c r="E3136" s="147">
        <f>COUNTIF($B$4:B3136,B3136)</f>
        <v>38</v>
      </c>
      <c r="F3136" s="147">
        <v>1</v>
      </c>
      <c r="G3136" s="147">
        <v>636</v>
      </c>
      <c r="H3136" s="147">
        <v>200</v>
      </c>
      <c r="I3136" s="59" t="str">
        <f>IFERROR(VLOOKUP(D3136,ITEM!A:B,2,0)&amp;" X"&amp;F3136,"아이템값 없음")</f>
        <v>전투광의 해골잔 X1</v>
      </c>
      <c r="J3136" s="5" t="s">
        <v>847</v>
      </c>
      <c r="K3136" s="147" t="s">
        <v>745</v>
      </c>
    </row>
    <row r="3137" spans="1:11">
      <c r="A3137" s="147">
        <f>100000+B3137*ID규칙_보상_그룹_단위+C3137*ID규칙_요일_단위+COUNTIFS($B$4:B3137,B3137,$C$4:C3137,C3137)</f>
        <v>115539</v>
      </c>
      <c r="B3137" s="65">
        <v>155</v>
      </c>
      <c r="C3137" s="147">
        <v>0</v>
      </c>
      <c r="D3137" s="147">
        <v>110415</v>
      </c>
      <c r="E3137" s="147">
        <f>COUNTIF($B$4:B3137,B3137)</f>
        <v>39</v>
      </c>
      <c r="F3137" s="147">
        <v>1</v>
      </c>
      <c r="G3137" s="147">
        <v>636</v>
      </c>
      <c r="H3137" s="147">
        <v>200</v>
      </c>
      <c r="I3137" s="59" t="str">
        <f>IFERROR(VLOOKUP(D3137,ITEM!A:B,2,0)&amp;" X"&amp;F3137,"아이템값 없음")</f>
        <v>전투광의 귀면 X1</v>
      </c>
      <c r="J3137" s="5" t="s">
        <v>847</v>
      </c>
      <c r="K3137" s="147" t="s">
        <v>745</v>
      </c>
    </row>
    <row r="3138" spans="1:11">
      <c r="A3138" s="147">
        <f>100000+B3138*ID규칙_보상_그룹_단위+C3138*ID규칙_요일_단위+COUNTIFS($B$4:B3138,B3138,$C$4:C3138,C3138)</f>
        <v>115540</v>
      </c>
      <c r="B3138" s="65">
        <v>155</v>
      </c>
      <c r="C3138" s="147">
        <v>0</v>
      </c>
      <c r="D3138" s="147">
        <v>106417</v>
      </c>
      <c r="E3138" s="147">
        <f>COUNTIF($B$4:B3138,B3138)</f>
        <v>40</v>
      </c>
      <c r="F3138" s="147">
        <v>1</v>
      </c>
      <c r="G3138" s="147">
        <v>636</v>
      </c>
      <c r="H3138" s="147">
        <v>200</v>
      </c>
      <c r="I3138" s="59" t="str">
        <f>IFERROR(VLOOKUP(D3138,ITEM!A:B,2,0)&amp;" X"&amp;F3138,"아이템값 없음")</f>
        <v>교관의 브로치 X1</v>
      </c>
      <c r="J3138" s="5" t="s">
        <v>847</v>
      </c>
      <c r="K3138" s="147" t="s">
        <v>745</v>
      </c>
    </row>
    <row r="3139" spans="1:11">
      <c r="A3139" s="147">
        <f>100000+B3139*ID규칙_보상_그룹_단위+C3139*ID규칙_요일_단위+COUNTIFS($B$4:B3139,B3139,$C$4:C3139,C3139)</f>
        <v>115541</v>
      </c>
      <c r="B3139" s="65">
        <v>155</v>
      </c>
      <c r="C3139" s="147">
        <v>0</v>
      </c>
      <c r="D3139" s="147">
        <v>107417</v>
      </c>
      <c r="E3139" s="147">
        <f>COUNTIF($B$4:B3139,B3139)</f>
        <v>41</v>
      </c>
      <c r="F3139" s="147">
        <v>1</v>
      </c>
      <c r="G3139" s="147">
        <v>636</v>
      </c>
      <c r="H3139" s="147">
        <v>200</v>
      </c>
      <c r="I3139" s="59" t="str">
        <f>IFERROR(VLOOKUP(D3139,ITEM!A:B,2,0)&amp;" X"&amp;F3139,"아이템값 없음")</f>
        <v>교관의 깃털장식 X1</v>
      </c>
      <c r="J3139" s="5" t="s">
        <v>847</v>
      </c>
      <c r="K3139" s="147" t="s">
        <v>745</v>
      </c>
    </row>
    <row r="3140" spans="1:11">
      <c r="A3140" s="147">
        <f>100000+B3140*ID규칙_보상_그룹_단위+C3140*ID규칙_요일_단위+COUNTIFS($B$4:B3140,B3140,$C$4:C3140,C3140)</f>
        <v>115542</v>
      </c>
      <c r="B3140" s="65">
        <v>155</v>
      </c>
      <c r="C3140" s="147">
        <v>0</v>
      </c>
      <c r="D3140" s="147">
        <v>108417</v>
      </c>
      <c r="E3140" s="147">
        <f>COUNTIF($B$4:B3140,B3140)</f>
        <v>42</v>
      </c>
      <c r="F3140" s="147">
        <v>1</v>
      </c>
      <c r="G3140" s="147">
        <v>636</v>
      </c>
      <c r="H3140" s="147">
        <v>200</v>
      </c>
      <c r="I3140" s="59" t="str">
        <f>IFERROR(VLOOKUP(D3140,ITEM!A:B,2,0)&amp;" X"&amp;F3140,"아이템값 없음")</f>
        <v>교관의 회중시계 X1</v>
      </c>
      <c r="J3140" s="5" t="s">
        <v>847</v>
      </c>
      <c r="K3140" s="147" t="s">
        <v>745</v>
      </c>
    </row>
    <row r="3141" spans="1:11">
      <c r="A3141" s="147">
        <f>100000+B3141*ID규칙_보상_그룹_단위+C3141*ID규칙_요일_단위+COUNTIFS($B$4:B3141,B3141,$C$4:C3141,C3141)</f>
        <v>115543</v>
      </c>
      <c r="B3141" s="65">
        <v>155</v>
      </c>
      <c r="C3141" s="147">
        <v>0</v>
      </c>
      <c r="D3141" s="147">
        <v>109417</v>
      </c>
      <c r="E3141" s="147">
        <f>COUNTIF($B$4:B3141,B3141)</f>
        <v>43</v>
      </c>
      <c r="F3141" s="147">
        <v>1</v>
      </c>
      <c r="G3141" s="147">
        <v>636</v>
      </c>
      <c r="H3141" s="147">
        <v>200</v>
      </c>
      <c r="I3141" s="59" t="str">
        <f>IFERROR(VLOOKUP(D3141,ITEM!A:B,2,0)&amp;" X"&amp;F3141,"아이템값 없음")</f>
        <v>교관의 찻잔 X1</v>
      </c>
      <c r="J3141" s="5" t="s">
        <v>847</v>
      </c>
      <c r="K3141" s="147" t="s">
        <v>745</v>
      </c>
    </row>
    <row r="3142" spans="1:11">
      <c r="A3142" s="147">
        <f>100000+B3142*ID규칙_보상_그룹_단위+C3142*ID규칙_요일_단위+COUNTIFS($B$4:B3142,B3142,$C$4:C3142,C3142)</f>
        <v>115544</v>
      </c>
      <c r="B3142" s="65">
        <v>155</v>
      </c>
      <c r="C3142" s="147">
        <v>0</v>
      </c>
      <c r="D3142" s="147">
        <v>110417</v>
      </c>
      <c r="E3142" s="147">
        <f>COUNTIF($B$4:B3142,B3142)</f>
        <v>44</v>
      </c>
      <c r="F3142" s="147">
        <v>1</v>
      </c>
      <c r="G3142" s="147">
        <v>636</v>
      </c>
      <c r="H3142" s="147">
        <v>200</v>
      </c>
      <c r="I3142" s="59" t="str">
        <f>IFERROR(VLOOKUP(D3142,ITEM!A:B,2,0)&amp;" X"&amp;F3142,"아이템값 없음")</f>
        <v>교관의 모자 X1</v>
      </c>
      <c r="J3142" s="5" t="s">
        <v>847</v>
      </c>
      <c r="K3142" s="147" t="s">
        <v>745</v>
      </c>
    </row>
    <row r="3143" spans="1:11">
      <c r="A3143" s="147">
        <f>100000+B3143*ID규칙_보상_그룹_단위+C3143*ID규칙_요일_단위+COUNTIFS($B$4:B3143,B3143,$C$4:C3143,C3143)</f>
        <v>115545</v>
      </c>
      <c r="B3143" s="65">
        <v>155</v>
      </c>
      <c r="C3143" s="147">
        <v>0</v>
      </c>
      <c r="D3143" s="147">
        <v>106419</v>
      </c>
      <c r="E3143" s="147">
        <f>COUNTIF($B$4:B3143,B3143)</f>
        <v>45</v>
      </c>
      <c r="F3143" s="147">
        <v>1</v>
      </c>
      <c r="G3143" s="147">
        <v>636</v>
      </c>
      <c r="H3143" s="147">
        <v>200</v>
      </c>
      <c r="I3143" s="59" t="str">
        <f>IFERROR(VLOOKUP(D3143,ITEM!A:B,2,0)&amp;" X"&amp;F3143,"아이템값 없음")</f>
        <v>유배자의 꽃 X1</v>
      </c>
      <c r="J3143" s="5" t="s">
        <v>847</v>
      </c>
      <c r="K3143" s="147" t="s">
        <v>745</v>
      </c>
    </row>
    <row r="3144" spans="1:11">
      <c r="A3144" s="147">
        <f>100000+B3144*ID규칙_보상_그룹_단위+C3144*ID규칙_요일_단위+COUNTIFS($B$4:B3144,B3144,$C$4:C3144,C3144)</f>
        <v>115546</v>
      </c>
      <c r="B3144" s="65">
        <v>155</v>
      </c>
      <c r="C3144" s="147">
        <v>0</v>
      </c>
      <c r="D3144" s="147">
        <v>107419</v>
      </c>
      <c r="E3144" s="147">
        <f>COUNTIF($B$4:B3144,B3144)</f>
        <v>46</v>
      </c>
      <c r="F3144" s="147">
        <v>1</v>
      </c>
      <c r="G3144" s="147">
        <v>636</v>
      </c>
      <c r="H3144" s="147">
        <v>200</v>
      </c>
      <c r="I3144" s="59" t="str">
        <f>IFERROR(VLOOKUP(D3144,ITEM!A:B,2,0)&amp;" X"&amp;F3144,"아이템값 없음")</f>
        <v>유배자의 깃털 X1</v>
      </c>
      <c r="J3144" s="5" t="s">
        <v>847</v>
      </c>
      <c r="K3144" s="147" t="s">
        <v>745</v>
      </c>
    </row>
    <row r="3145" spans="1:11">
      <c r="A3145" s="147">
        <f>100000+B3145*ID규칙_보상_그룹_단위+C3145*ID규칙_요일_단위+COUNTIFS($B$4:B3145,B3145,$C$4:C3145,C3145)</f>
        <v>115547</v>
      </c>
      <c r="B3145" s="65">
        <v>155</v>
      </c>
      <c r="C3145" s="147">
        <v>0</v>
      </c>
      <c r="D3145" s="147">
        <v>108419</v>
      </c>
      <c r="E3145" s="147">
        <f>COUNTIF($B$4:B3145,B3145)</f>
        <v>47</v>
      </c>
      <c r="F3145" s="147">
        <v>1</v>
      </c>
      <c r="G3145" s="147">
        <v>636</v>
      </c>
      <c r="H3145" s="147">
        <v>200</v>
      </c>
      <c r="I3145" s="59" t="str">
        <f>IFERROR(VLOOKUP(D3145,ITEM!A:B,2,0)&amp;" X"&amp;F3145,"아이템값 없음")</f>
        <v>유배자의 회중시계 X1</v>
      </c>
      <c r="J3145" s="5" t="s">
        <v>847</v>
      </c>
      <c r="K3145" s="147" t="s">
        <v>745</v>
      </c>
    </row>
    <row r="3146" spans="1:11">
      <c r="A3146" s="147">
        <f>100000+B3146*ID규칙_보상_그룹_단위+C3146*ID규칙_요일_단위+COUNTIFS($B$4:B3146,B3146,$C$4:C3146,C3146)</f>
        <v>115548</v>
      </c>
      <c r="B3146" s="65">
        <v>155</v>
      </c>
      <c r="C3146" s="147">
        <v>0</v>
      </c>
      <c r="D3146" s="147">
        <v>109419</v>
      </c>
      <c r="E3146" s="147">
        <f>COUNTIF($B$4:B3146,B3146)</f>
        <v>48</v>
      </c>
      <c r="F3146" s="147">
        <v>1</v>
      </c>
      <c r="G3146" s="147">
        <v>636</v>
      </c>
      <c r="H3146" s="147">
        <v>200</v>
      </c>
      <c r="I3146" s="59" t="str">
        <f>IFERROR(VLOOKUP(D3146,ITEM!A:B,2,0)&amp;" X"&amp;F3146,"아이템값 없음")</f>
        <v>유배자의 잔 X1</v>
      </c>
      <c r="J3146" s="5" t="s">
        <v>847</v>
      </c>
      <c r="K3146" s="147" t="s">
        <v>745</v>
      </c>
    </row>
    <row r="3147" spans="1:11">
      <c r="A3147" s="147">
        <f>100000+B3147*ID규칙_보상_그룹_단위+C3147*ID규칙_요일_단위+COUNTIFS($B$4:B3147,B3147,$C$4:C3147,C3147)</f>
        <v>115549</v>
      </c>
      <c r="B3147" s="65">
        <v>155</v>
      </c>
      <c r="C3147" s="147">
        <v>0</v>
      </c>
      <c r="D3147" s="147">
        <v>110419</v>
      </c>
      <c r="E3147" s="147">
        <f>COUNTIF($B$4:B3147,B3147)</f>
        <v>49</v>
      </c>
      <c r="F3147" s="147">
        <v>1</v>
      </c>
      <c r="G3147" s="147">
        <v>636</v>
      </c>
      <c r="H3147" s="147">
        <v>200</v>
      </c>
      <c r="I3147" s="59" t="str">
        <f>IFERROR(VLOOKUP(D3147,ITEM!A:B,2,0)&amp;" X"&amp;F3147,"아이템값 없음")</f>
        <v>유배자의 머리장식 X1</v>
      </c>
      <c r="J3147" s="5" t="s">
        <v>847</v>
      </c>
      <c r="K3147" s="147" t="s">
        <v>745</v>
      </c>
    </row>
    <row r="3148" spans="1:11">
      <c r="A3148" s="147">
        <f>100000+B3148*ID규칙_보상_그룹_단위+C3148*ID규칙_요일_단위+COUNTIFS($B$4:B3148,B3148,$C$4:C3148,C3148)</f>
        <v>115550</v>
      </c>
      <c r="B3148" s="65">
        <v>155</v>
      </c>
      <c r="C3148" s="147">
        <v>0</v>
      </c>
      <c r="D3148" s="147">
        <v>106430</v>
      </c>
      <c r="E3148" s="147">
        <f>COUNTIF($B$4:B3148,B3148)</f>
        <v>50</v>
      </c>
      <c r="F3148" s="147">
        <v>1</v>
      </c>
      <c r="G3148" s="147">
        <v>636</v>
      </c>
      <c r="H3148" s="147">
        <v>200</v>
      </c>
      <c r="I3148" s="59" t="str">
        <f>IFERROR(VLOOKUP(D3148,ITEM!A:B,2,0)&amp;" X"&amp;F3148,"아이템값 없음")</f>
        <v>검투사의 미련 X1</v>
      </c>
      <c r="J3148" s="5" t="s">
        <v>847</v>
      </c>
      <c r="K3148" s="147" t="s">
        <v>745</v>
      </c>
    </row>
    <row r="3149" spans="1:11">
      <c r="A3149" s="147">
        <f>100000+B3149*ID규칙_보상_그룹_단위+C3149*ID규칙_요일_단위+COUNTIFS($B$4:B3149,B3149,$C$4:C3149,C3149)</f>
        <v>115551</v>
      </c>
      <c r="B3149" s="65">
        <v>155</v>
      </c>
      <c r="C3149" s="147">
        <v>0</v>
      </c>
      <c r="D3149" s="147">
        <v>107430</v>
      </c>
      <c r="E3149" s="147">
        <f>COUNTIF($B$4:B3149,B3149)</f>
        <v>51</v>
      </c>
      <c r="F3149" s="147">
        <v>1</v>
      </c>
      <c r="G3149" s="147">
        <v>636</v>
      </c>
      <c r="H3149" s="147">
        <v>200</v>
      </c>
      <c r="I3149" s="59" t="str">
        <f>IFERROR(VLOOKUP(D3149,ITEM!A:B,2,0)&amp;" X"&amp;F3149,"아이템값 없음")</f>
        <v>검투사의 귀결 X1</v>
      </c>
      <c r="J3149" s="5" t="s">
        <v>847</v>
      </c>
      <c r="K3149" s="147" t="s">
        <v>745</v>
      </c>
    </row>
    <row r="3150" spans="1:11">
      <c r="A3150" s="147">
        <f>100000+B3150*ID규칙_보상_그룹_단위+C3150*ID규칙_요일_단위+COUNTIFS($B$4:B3150,B3150,$C$4:C3150,C3150)</f>
        <v>115552</v>
      </c>
      <c r="B3150" s="65">
        <v>155</v>
      </c>
      <c r="C3150" s="147">
        <v>0</v>
      </c>
      <c r="D3150" s="147">
        <v>108430</v>
      </c>
      <c r="E3150" s="147">
        <f>COUNTIF($B$4:B3150,B3150)</f>
        <v>52</v>
      </c>
      <c r="F3150" s="147">
        <v>1</v>
      </c>
      <c r="G3150" s="147">
        <v>636</v>
      </c>
      <c r="H3150" s="147">
        <v>200</v>
      </c>
      <c r="I3150" s="59" t="str">
        <f>IFERROR(VLOOKUP(D3150,ITEM!A:B,2,0)&amp;" X"&amp;F3150,"아이템값 없음")</f>
        <v>검투사의 희망 X1</v>
      </c>
      <c r="J3150" s="5" t="s">
        <v>847</v>
      </c>
      <c r="K3150" s="147" t="s">
        <v>745</v>
      </c>
    </row>
    <row r="3151" spans="1:11">
      <c r="A3151" s="147">
        <f>100000+B3151*ID규칙_보상_그룹_단위+C3151*ID규칙_요일_단위+COUNTIFS($B$4:B3151,B3151,$C$4:C3151,C3151)</f>
        <v>115553</v>
      </c>
      <c r="B3151" s="65">
        <v>155</v>
      </c>
      <c r="C3151" s="147">
        <v>0</v>
      </c>
      <c r="D3151" s="147">
        <v>109430</v>
      </c>
      <c r="E3151" s="147">
        <f>COUNTIF($B$4:B3151,B3151)</f>
        <v>53</v>
      </c>
      <c r="F3151" s="147">
        <v>1</v>
      </c>
      <c r="G3151" s="147">
        <v>636</v>
      </c>
      <c r="H3151" s="147">
        <v>200</v>
      </c>
      <c r="I3151" s="59" t="str">
        <f>IFERROR(VLOOKUP(D3151,ITEM!A:B,2,0)&amp;" X"&amp;F3151,"아이템값 없음")</f>
        <v>검투사의 취기 X1</v>
      </c>
      <c r="J3151" s="5" t="s">
        <v>847</v>
      </c>
      <c r="K3151" s="147" t="s">
        <v>745</v>
      </c>
    </row>
    <row r="3152" spans="1:11">
      <c r="A3152" s="147">
        <f>100000+B3152*ID규칙_보상_그룹_단위+C3152*ID규칙_요일_단위+COUNTIFS($B$4:B3152,B3152,$C$4:C3152,C3152)</f>
        <v>115554</v>
      </c>
      <c r="B3152" s="65">
        <v>155</v>
      </c>
      <c r="C3152" s="147">
        <v>0</v>
      </c>
      <c r="D3152" s="147">
        <v>110438</v>
      </c>
      <c r="E3152" s="147">
        <f>COUNTIF($B$4:B3152,B3152)</f>
        <v>54</v>
      </c>
      <c r="F3152" s="147">
        <v>1</v>
      </c>
      <c r="G3152" s="147">
        <v>636</v>
      </c>
      <c r="H3152" s="147">
        <v>200</v>
      </c>
      <c r="I3152" s="59" t="str">
        <f>IFERROR(VLOOKUP(D3152,ITEM!A:B,2,0)&amp;" X"&amp;F3152,"아이템값 없음")</f>
        <v>검투사의 개선 X1</v>
      </c>
      <c r="J3152" s="5" t="s">
        <v>847</v>
      </c>
      <c r="K3152" s="147" t="s">
        <v>745</v>
      </c>
    </row>
    <row r="3153" spans="1:11">
      <c r="A3153" s="147">
        <f>100000+B3153*ID규칙_보상_그룹_단위+C3153*ID규칙_요일_단위+COUNTIFS($B$4:B3153,B3153,$C$4:C3153,C3153)</f>
        <v>115555</v>
      </c>
      <c r="B3153" s="65">
        <v>155</v>
      </c>
      <c r="C3153" s="147">
        <v>0</v>
      </c>
      <c r="D3153" s="147">
        <v>106432</v>
      </c>
      <c r="E3153" s="147">
        <f>COUNTIF($B$4:B3153,B3153)</f>
        <v>55</v>
      </c>
      <c r="F3153" s="147">
        <v>1</v>
      </c>
      <c r="G3153" s="147">
        <v>636</v>
      </c>
      <c r="H3153" s="147">
        <v>200</v>
      </c>
      <c r="I3153" s="59" t="str">
        <f>IFERROR(VLOOKUP(D3153,ITEM!A:B,2,0)&amp;" X"&amp;F3153,"아이템값 없음")</f>
        <v>악단의 서광 X1</v>
      </c>
      <c r="J3153" s="5" t="s">
        <v>847</v>
      </c>
      <c r="K3153" s="147" t="s">
        <v>745</v>
      </c>
    </row>
    <row r="3154" spans="1:11">
      <c r="A3154" s="147">
        <f>100000+B3154*ID규칙_보상_그룹_단위+C3154*ID규칙_요일_단위+COUNTIFS($B$4:B3154,B3154,$C$4:C3154,C3154)</f>
        <v>115556</v>
      </c>
      <c r="B3154" s="65">
        <v>155</v>
      </c>
      <c r="C3154" s="147">
        <v>0</v>
      </c>
      <c r="D3154" s="147">
        <v>107432</v>
      </c>
      <c r="E3154" s="147">
        <f>COUNTIF($B$4:B3154,B3154)</f>
        <v>56</v>
      </c>
      <c r="F3154" s="147">
        <v>1</v>
      </c>
      <c r="G3154" s="147">
        <v>636</v>
      </c>
      <c r="H3154" s="147">
        <v>200</v>
      </c>
      <c r="I3154" s="59" t="str">
        <f>IFERROR(VLOOKUP(D3154,ITEM!A:B,2,0)&amp;" X"&amp;F3154,"아이템값 없음")</f>
        <v>연주자의 화살깃 X1</v>
      </c>
      <c r="J3154" s="5" t="s">
        <v>847</v>
      </c>
      <c r="K3154" s="147" t="s">
        <v>745</v>
      </c>
    </row>
    <row r="3155" spans="1:11">
      <c r="A3155" s="147">
        <f>100000+B3155*ID규칙_보상_그룹_단위+C3155*ID규칙_요일_단위+COUNTIFS($B$4:B3155,B3155,$C$4:C3155,C3155)</f>
        <v>115557</v>
      </c>
      <c r="B3155" s="65">
        <v>155</v>
      </c>
      <c r="C3155" s="147">
        <v>0</v>
      </c>
      <c r="D3155" s="147">
        <v>108432</v>
      </c>
      <c r="E3155" s="147">
        <f>COUNTIF($B$4:B3155,B3155)</f>
        <v>57</v>
      </c>
      <c r="F3155" s="147">
        <v>1</v>
      </c>
      <c r="G3155" s="147">
        <v>636</v>
      </c>
      <c r="H3155" s="147">
        <v>200</v>
      </c>
      <c r="I3155" s="59" t="str">
        <f>IFERROR(VLOOKUP(D3155,ITEM!A:B,2,0)&amp;" X"&amp;F3155,"아이템값 없음")</f>
        <v>피날레의 시계 X1</v>
      </c>
      <c r="J3155" s="5" t="s">
        <v>847</v>
      </c>
      <c r="K3155" s="147" t="s">
        <v>745</v>
      </c>
    </row>
    <row r="3156" spans="1:11">
      <c r="A3156" s="147">
        <f>100000+B3156*ID규칙_보상_그룹_단위+C3156*ID규칙_요일_단위+COUNTIFS($B$4:B3156,B3156,$C$4:C3156,C3156)</f>
        <v>115558</v>
      </c>
      <c r="B3156" s="65">
        <v>155</v>
      </c>
      <c r="C3156" s="147">
        <v>0</v>
      </c>
      <c r="D3156" s="147">
        <v>109432</v>
      </c>
      <c r="E3156" s="147">
        <f>COUNTIF($B$4:B3156,B3156)</f>
        <v>58</v>
      </c>
      <c r="F3156" s="147">
        <v>1</v>
      </c>
      <c r="G3156" s="147">
        <v>636</v>
      </c>
      <c r="H3156" s="147">
        <v>200</v>
      </c>
      <c r="I3156" s="59" t="str">
        <f>IFERROR(VLOOKUP(D3156,ITEM!A:B,2,0)&amp;" X"&amp;F3156,"아이템값 없음")</f>
        <v>음유시인의 주전자 X1</v>
      </c>
      <c r="J3156" s="5" t="s">
        <v>847</v>
      </c>
      <c r="K3156" s="147" t="s">
        <v>745</v>
      </c>
    </row>
    <row r="3157" spans="1:11">
      <c r="A3157" s="147">
        <f>100000+B3157*ID규칙_보상_그룹_단위+C3157*ID규칙_요일_단위+COUNTIFS($B$4:B3157,B3157,$C$4:C3157,C3157)</f>
        <v>115559</v>
      </c>
      <c r="B3157" s="65">
        <v>155</v>
      </c>
      <c r="C3157" s="147">
        <v>0</v>
      </c>
      <c r="D3157" s="147">
        <v>110440</v>
      </c>
      <c r="E3157" s="147">
        <f>COUNTIF($B$4:B3157,B3157)</f>
        <v>59</v>
      </c>
      <c r="F3157" s="147">
        <v>1</v>
      </c>
      <c r="G3157" s="147">
        <v>636</v>
      </c>
      <c r="H3157" s="147">
        <v>200</v>
      </c>
      <c r="I3157" s="59" t="str">
        <f>IFERROR(VLOOKUP(D3157,ITEM!A:B,2,0)&amp;" X"&amp;F3157,"아이템값 없음")</f>
        <v>지휘의 탑 햇 X1</v>
      </c>
      <c r="J3157" s="5" t="s">
        <v>847</v>
      </c>
      <c r="K3157" s="147" t="s">
        <v>745</v>
      </c>
    </row>
    <row r="3158" spans="1:11">
      <c r="A3158" s="147">
        <f>100000+B3158*ID규칙_보상_그룹_단위+C3158*ID규칙_요일_단위+COUNTIFS($B$4:B3158,B3158,$C$4:C3158,C3158)</f>
        <v>115560</v>
      </c>
      <c r="B3158" s="65">
        <v>155</v>
      </c>
      <c r="C3158" s="147">
        <v>0</v>
      </c>
      <c r="D3158" s="147">
        <v>106531</v>
      </c>
      <c r="E3158" s="147">
        <f>COUNTIF($B$4:B3158,B3158)</f>
        <v>60</v>
      </c>
      <c r="F3158" s="147">
        <v>1</v>
      </c>
      <c r="G3158" s="147">
        <v>636</v>
      </c>
      <c r="H3158" s="147">
        <v>200</v>
      </c>
      <c r="I3158" s="59" t="str">
        <f>IFERROR(VLOOKUP(D3158,ITEM!A:B,2,0)&amp;" X"&amp;F3158,"아이템값 없음")</f>
        <v>검투사의 미련 X1</v>
      </c>
      <c r="J3158" s="5" t="s">
        <v>847</v>
      </c>
      <c r="K3158" s="147" t="s">
        <v>745</v>
      </c>
    </row>
    <row r="3159" spans="1:11">
      <c r="A3159" s="147">
        <f>100000+B3159*ID규칙_보상_그룹_단위+C3159*ID규칙_요일_단위+COUNTIFS($B$4:B3159,B3159,$C$4:C3159,C3159)</f>
        <v>115561</v>
      </c>
      <c r="B3159" s="65">
        <v>155</v>
      </c>
      <c r="C3159" s="147">
        <v>0</v>
      </c>
      <c r="D3159" s="147">
        <v>107531</v>
      </c>
      <c r="E3159" s="147">
        <f>COUNTIF($B$4:B3159,B3159)</f>
        <v>61</v>
      </c>
      <c r="F3159" s="147">
        <v>1</v>
      </c>
      <c r="G3159" s="147">
        <v>636</v>
      </c>
      <c r="H3159" s="147">
        <v>200</v>
      </c>
      <c r="I3159" s="59" t="str">
        <f>IFERROR(VLOOKUP(D3159,ITEM!A:B,2,0)&amp;" X"&amp;F3159,"아이템값 없음")</f>
        <v>검투사의 귀결 X1</v>
      </c>
      <c r="J3159" s="5" t="s">
        <v>847</v>
      </c>
      <c r="K3159" s="147" t="s">
        <v>745</v>
      </c>
    </row>
    <row r="3160" spans="1:11">
      <c r="A3160" s="147">
        <f>100000+B3160*ID규칙_보상_그룹_단위+C3160*ID규칙_요일_단위+COUNTIFS($B$4:B3160,B3160,$C$4:C3160,C3160)</f>
        <v>115562</v>
      </c>
      <c r="B3160" s="65">
        <v>155</v>
      </c>
      <c r="C3160" s="147">
        <v>0</v>
      </c>
      <c r="D3160" s="147">
        <v>108531</v>
      </c>
      <c r="E3160" s="147">
        <f>COUNTIF($B$4:B3160,B3160)</f>
        <v>62</v>
      </c>
      <c r="F3160" s="147">
        <v>1</v>
      </c>
      <c r="G3160" s="147">
        <v>636</v>
      </c>
      <c r="H3160" s="147">
        <v>200</v>
      </c>
      <c r="I3160" s="59" t="str">
        <f>IFERROR(VLOOKUP(D3160,ITEM!A:B,2,0)&amp;" X"&amp;F3160,"아이템값 없음")</f>
        <v>검투사의 희망 X1</v>
      </c>
      <c r="J3160" s="5" t="s">
        <v>847</v>
      </c>
      <c r="K3160" s="147" t="s">
        <v>745</v>
      </c>
    </row>
    <row r="3161" spans="1:11">
      <c r="A3161" s="147">
        <f>100000+B3161*ID규칙_보상_그룹_단위+C3161*ID규칙_요일_단위+COUNTIFS($B$4:B3161,B3161,$C$4:C3161,C3161)</f>
        <v>115563</v>
      </c>
      <c r="B3161" s="65">
        <v>155</v>
      </c>
      <c r="C3161" s="147">
        <v>0</v>
      </c>
      <c r="D3161" s="147">
        <v>109531</v>
      </c>
      <c r="E3161" s="147">
        <f>COUNTIF($B$4:B3161,B3161)</f>
        <v>63</v>
      </c>
      <c r="F3161" s="147">
        <v>1</v>
      </c>
      <c r="G3161" s="147">
        <v>636</v>
      </c>
      <c r="H3161" s="147">
        <v>200</v>
      </c>
      <c r="I3161" s="59" t="str">
        <f>IFERROR(VLOOKUP(D3161,ITEM!A:B,2,0)&amp;" X"&amp;F3161,"아이템값 없음")</f>
        <v>검투사의 취기 X1</v>
      </c>
      <c r="J3161" s="5" t="s">
        <v>847</v>
      </c>
      <c r="K3161" s="147" t="s">
        <v>745</v>
      </c>
    </row>
    <row r="3162" spans="1:11">
      <c r="A3162" s="147">
        <f>100000+B3162*ID규칙_보상_그룹_단위+C3162*ID규칙_요일_단위+COUNTIFS($B$4:B3162,B3162,$C$4:C3162,C3162)</f>
        <v>115564</v>
      </c>
      <c r="B3162" s="65">
        <v>155</v>
      </c>
      <c r="C3162" s="147">
        <v>0</v>
      </c>
      <c r="D3162" s="147">
        <v>110539</v>
      </c>
      <c r="E3162" s="147">
        <f>COUNTIF($B$4:B3162,B3162)</f>
        <v>64</v>
      </c>
      <c r="F3162" s="147">
        <v>1</v>
      </c>
      <c r="G3162" s="147">
        <v>636</v>
      </c>
      <c r="H3162" s="147">
        <v>200</v>
      </c>
      <c r="I3162" s="59" t="str">
        <f>IFERROR(VLOOKUP(D3162,ITEM!A:B,2,0)&amp;" X"&amp;F3162,"아이템값 없음")</f>
        <v>검투사의 개선 X1</v>
      </c>
      <c r="J3162" s="5" t="s">
        <v>847</v>
      </c>
      <c r="K3162" s="147" t="s">
        <v>745</v>
      </c>
    </row>
    <row r="3163" spans="1:11">
      <c r="A3163" s="147">
        <f>100000+B3163*ID규칙_보상_그룹_단위+C3163*ID규칙_요일_단위+COUNTIFS($B$4:B3163,B3163,$C$4:C3163,C3163)</f>
        <v>115565</v>
      </c>
      <c r="B3163" s="65">
        <v>155</v>
      </c>
      <c r="C3163" s="147">
        <v>0</v>
      </c>
      <c r="D3163" s="147">
        <v>106533</v>
      </c>
      <c r="E3163" s="147">
        <f>COUNTIF($B$4:B3163,B3163)</f>
        <v>65</v>
      </c>
      <c r="F3163" s="147">
        <v>1</v>
      </c>
      <c r="G3163" s="147">
        <v>636</v>
      </c>
      <c r="H3163" s="147">
        <v>200</v>
      </c>
      <c r="I3163" s="59" t="str">
        <f>IFERROR(VLOOKUP(D3163,ITEM!A:B,2,0)&amp;" X"&amp;F3163,"아이템값 없음")</f>
        <v>악단의 서광 X1</v>
      </c>
      <c r="J3163" s="5" t="s">
        <v>847</v>
      </c>
      <c r="K3163" s="147" t="s">
        <v>745</v>
      </c>
    </row>
    <row r="3164" spans="1:11">
      <c r="A3164" s="147">
        <f>100000+B3164*ID규칙_보상_그룹_단위+C3164*ID규칙_요일_단위+COUNTIFS($B$4:B3164,B3164,$C$4:C3164,C3164)</f>
        <v>115566</v>
      </c>
      <c r="B3164" s="65">
        <v>155</v>
      </c>
      <c r="C3164" s="147">
        <v>0</v>
      </c>
      <c r="D3164" s="147">
        <v>107533</v>
      </c>
      <c r="E3164" s="147">
        <f>COUNTIF($B$4:B3164,B3164)</f>
        <v>66</v>
      </c>
      <c r="F3164" s="147">
        <v>1</v>
      </c>
      <c r="G3164" s="147">
        <v>636</v>
      </c>
      <c r="H3164" s="147">
        <v>200</v>
      </c>
      <c r="I3164" s="59" t="str">
        <f>IFERROR(VLOOKUP(D3164,ITEM!A:B,2,0)&amp;" X"&amp;F3164,"아이템값 없음")</f>
        <v>연주자의 화살깃 X1</v>
      </c>
      <c r="J3164" s="5" t="s">
        <v>847</v>
      </c>
      <c r="K3164" s="147" t="s">
        <v>745</v>
      </c>
    </row>
    <row r="3165" spans="1:11">
      <c r="A3165" s="147">
        <f>100000+B3165*ID규칙_보상_그룹_단위+C3165*ID규칙_요일_단위+COUNTIFS($B$4:B3165,B3165,$C$4:C3165,C3165)</f>
        <v>115567</v>
      </c>
      <c r="B3165" s="65">
        <v>155</v>
      </c>
      <c r="C3165" s="147">
        <v>0</v>
      </c>
      <c r="D3165" s="147">
        <v>108533</v>
      </c>
      <c r="E3165" s="147">
        <f>COUNTIF($B$4:B3165,B3165)</f>
        <v>67</v>
      </c>
      <c r="F3165" s="147">
        <v>1</v>
      </c>
      <c r="G3165" s="147">
        <v>636</v>
      </c>
      <c r="H3165" s="147">
        <v>200</v>
      </c>
      <c r="I3165" s="59" t="str">
        <f>IFERROR(VLOOKUP(D3165,ITEM!A:B,2,0)&amp;" X"&amp;F3165,"아이템값 없음")</f>
        <v>피날레의 시계 X1</v>
      </c>
      <c r="J3165" s="5" t="s">
        <v>847</v>
      </c>
      <c r="K3165" s="147" t="s">
        <v>745</v>
      </c>
    </row>
    <row r="3166" spans="1:11">
      <c r="A3166" s="147">
        <f>100000+B3166*ID규칙_보상_그룹_단위+C3166*ID규칙_요일_단위+COUNTIFS($B$4:B3166,B3166,$C$4:C3166,C3166)</f>
        <v>115568</v>
      </c>
      <c r="B3166" s="65">
        <v>155</v>
      </c>
      <c r="C3166" s="147">
        <v>0</v>
      </c>
      <c r="D3166" s="147">
        <v>109533</v>
      </c>
      <c r="E3166" s="147">
        <f>COUNTIF($B$4:B3166,B3166)</f>
        <v>68</v>
      </c>
      <c r="F3166" s="147">
        <v>1</v>
      </c>
      <c r="G3166" s="147">
        <v>636</v>
      </c>
      <c r="H3166" s="147">
        <v>200</v>
      </c>
      <c r="I3166" s="59" t="str">
        <f>IFERROR(VLOOKUP(D3166,ITEM!A:B,2,0)&amp;" X"&amp;F3166,"아이템값 없음")</f>
        <v>음유시인의 주전자 X1</v>
      </c>
      <c r="J3166" s="5" t="s">
        <v>847</v>
      </c>
      <c r="K3166" s="147" t="s">
        <v>745</v>
      </c>
    </row>
    <row r="3167" spans="1:11">
      <c r="A3167" s="147">
        <f>100000+B3167*ID규칙_보상_그룹_단위+C3167*ID규칙_요일_단위+COUNTIFS($B$4:B3167,B3167,$C$4:C3167,C3167)</f>
        <v>115569</v>
      </c>
      <c r="B3167" s="65">
        <v>155</v>
      </c>
      <c r="C3167" s="147">
        <v>0</v>
      </c>
      <c r="D3167" s="147">
        <v>110541</v>
      </c>
      <c r="E3167" s="147">
        <f>COUNTIF($B$4:B3167,B3167)</f>
        <v>69</v>
      </c>
      <c r="F3167" s="147">
        <v>1</v>
      </c>
      <c r="G3167" s="147">
        <v>636</v>
      </c>
      <c r="H3167" s="147">
        <v>200</v>
      </c>
      <c r="I3167" s="59" t="str">
        <f>IFERROR(VLOOKUP(D3167,ITEM!A:B,2,0)&amp;" X"&amp;F3167,"아이템값 없음")</f>
        <v>지휘의 탑 햇 X1</v>
      </c>
      <c r="J3167" s="5" t="s">
        <v>847</v>
      </c>
      <c r="K3167" s="147" t="s">
        <v>745</v>
      </c>
    </row>
    <row r="3168" spans="1:11">
      <c r="A3168" s="147">
        <f>100000+B3168*ID규칙_보상_그룹_단위+C3168*ID규칙_요일_단위+COUNTIFS($B$4:B3168,B3168,$C$4:C3168,C3168)</f>
        <v>115570</v>
      </c>
      <c r="B3168" s="65">
        <v>155</v>
      </c>
      <c r="C3168" s="147">
        <v>0</v>
      </c>
      <c r="D3168" s="147">
        <v>116409</v>
      </c>
      <c r="E3168" s="147">
        <f>COUNTIF($B$4:B3168,B3168)</f>
        <v>70</v>
      </c>
      <c r="F3168" s="147">
        <v>1</v>
      </c>
      <c r="G3168" s="147">
        <v>637</v>
      </c>
      <c r="H3168" s="147">
        <v>2000</v>
      </c>
      <c r="I3168" s="59" t="str">
        <f>IFERROR(VLOOKUP(D3168,ITEM!A:B,2,0)&amp;" X"&amp;F3168,"아이템값 없음")</f>
        <v>북대륙의 한손검 원형 X1</v>
      </c>
      <c r="J3168" s="5" t="s">
        <v>847</v>
      </c>
      <c r="K3168" s="147" t="s">
        <v>745</v>
      </c>
    </row>
    <row r="3169" spans="1:11">
      <c r="A3169" s="147">
        <f>100000+B3169*ID규칙_보상_그룹_단위+C3169*ID규칙_요일_단위+COUNTIFS($B$4:B3169,B3169,$C$4:C3169,C3169)</f>
        <v>115571</v>
      </c>
      <c r="B3169" s="65">
        <v>155</v>
      </c>
      <c r="C3169" s="147">
        <v>0</v>
      </c>
      <c r="D3169" s="147">
        <v>116410</v>
      </c>
      <c r="E3169" s="147">
        <f>COUNTIF($B$4:B3169,B3169)</f>
        <v>71</v>
      </c>
      <c r="F3169" s="147">
        <v>1</v>
      </c>
      <c r="G3169" s="147">
        <v>637</v>
      </c>
      <c r="H3169" s="147">
        <v>2000</v>
      </c>
      <c r="I3169" s="59" t="str">
        <f>IFERROR(VLOOKUP(D3169,ITEM!A:B,2,0)&amp;" X"&amp;F3169,"아이템값 없음")</f>
        <v>북대륙의 활 원형 X1</v>
      </c>
      <c r="J3169" s="5" t="s">
        <v>847</v>
      </c>
      <c r="K3169" s="147" t="s">
        <v>745</v>
      </c>
    </row>
    <row r="3170" spans="1:11">
      <c r="A3170" s="147">
        <f>100000+B3170*ID규칙_보상_그룹_단위+C3170*ID규칙_요일_단위+COUNTIFS($B$4:B3170,B3170,$C$4:C3170,C3170)</f>
        <v>115572</v>
      </c>
      <c r="B3170" s="65">
        <v>155</v>
      </c>
      <c r="C3170" s="147">
        <v>0</v>
      </c>
      <c r="D3170" s="147">
        <v>116411</v>
      </c>
      <c r="E3170" s="147">
        <f>COUNTIF($B$4:B3170,B3170)</f>
        <v>72</v>
      </c>
      <c r="F3170" s="147">
        <v>1</v>
      </c>
      <c r="G3170" s="147">
        <v>637</v>
      </c>
      <c r="H3170" s="147">
        <v>2000</v>
      </c>
      <c r="I3170" s="59" t="str">
        <f>IFERROR(VLOOKUP(D3170,ITEM!A:B,2,0)&amp;" X"&amp;F3170,"아이템값 없음")</f>
        <v>북대륙의 양손검 원형 X1</v>
      </c>
      <c r="J3170" s="5" t="s">
        <v>847</v>
      </c>
      <c r="K3170" s="147" t="s">
        <v>745</v>
      </c>
    </row>
    <row r="3171" spans="1:11">
      <c r="A3171" s="147">
        <f>100000+B3171*ID규칙_보상_그룹_단위+C3171*ID규칙_요일_단위+COUNTIFS($B$4:B3171,B3171,$C$4:C3171,C3171)</f>
        <v>115573</v>
      </c>
      <c r="B3171" s="65">
        <v>155</v>
      </c>
      <c r="C3171" s="147">
        <v>0</v>
      </c>
      <c r="D3171" s="147">
        <v>116412</v>
      </c>
      <c r="E3171" s="147">
        <f>COUNTIF($B$4:B3171,B3171)</f>
        <v>73</v>
      </c>
      <c r="F3171" s="147">
        <v>1</v>
      </c>
      <c r="G3171" s="147">
        <v>637</v>
      </c>
      <c r="H3171" s="147">
        <v>2000</v>
      </c>
      <c r="I3171" s="59" t="str">
        <f>IFERROR(VLOOKUP(D3171,ITEM!A:B,2,0)&amp;" X"&amp;F3171,"아이템값 없음")</f>
        <v>북대륙의 법구 원형 X1</v>
      </c>
      <c r="J3171" s="5" t="s">
        <v>847</v>
      </c>
      <c r="K3171" s="147" t="s">
        <v>745</v>
      </c>
    </row>
    <row r="3172" spans="1:11">
      <c r="A3172" s="147">
        <f>100000+B3172*ID규칙_보상_그룹_단위+C3172*ID규칙_요일_단위+COUNTIFS($B$4:B3172,B3172,$C$4:C3172,C3172)</f>
        <v>115574</v>
      </c>
      <c r="B3172" s="65">
        <v>155</v>
      </c>
      <c r="C3172" s="147">
        <v>0</v>
      </c>
      <c r="D3172" s="147">
        <v>116413</v>
      </c>
      <c r="E3172" s="147">
        <f>COUNTIF($B$4:B3172,B3172)</f>
        <v>74</v>
      </c>
      <c r="F3172" s="147">
        <v>1</v>
      </c>
      <c r="G3172" s="147">
        <v>637</v>
      </c>
      <c r="H3172" s="147">
        <v>2000</v>
      </c>
      <c r="I3172" s="59" t="str">
        <f>IFERROR(VLOOKUP(D3172,ITEM!A:B,2,0)&amp;" X"&amp;F3172,"아이템값 없음")</f>
        <v>북대륙의 장병기 원형 X1</v>
      </c>
      <c r="J3172" s="5" t="s">
        <v>847</v>
      </c>
      <c r="K3172" s="147" t="s">
        <v>745</v>
      </c>
    </row>
    <row r="3173" spans="1:11">
      <c r="A3173" s="147">
        <f>100000+B3173*ID규칙_보상_그룹_단위+C3173*ID규칙_요일_단위+COUNTIFS($B$4:B3173,B3173,$C$4:C3173,C3173)</f>
        <v>115601</v>
      </c>
      <c r="B3173" s="65">
        <v>156</v>
      </c>
      <c r="C3173" s="147">
        <v>0</v>
      </c>
      <c r="D3173" s="147">
        <v>103301</v>
      </c>
      <c r="E3173" s="147">
        <f>COUNTIF($B$4:B3173,B3173)</f>
        <v>1</v>
      </c>
      <c r="F3173" s="147">
        <v>300</v>
      </c>
      <c r="G3173" s="147">
        <v>638</v>
      </c>
      <c r="H3173" s="147">
        <v>10000</v>
      </c>
      <c r="I3173" s="59" t="str">
        <f>IFERROR(VLOOKUP(D3173,ITEM!A:B,2,0)&amp;" X"&amp;F3173,"아이템값 없음")</f>
        <v>모라 X300</v>
      </c>
      <c r="J3173" s="5" t="s">
        <v>898</v>
      </c>
      <c r="K3173" s="147" t="s">
        <v>745</v>
      </c>
    </row>
    <row r="3174" spans="1:11">
      <c r="A3174" s="147">
        <f>100000+B3174*ID규칙_보상_그룹_단위+C3174*ID규칙_요일_단위+COUNTIFS($B$4:B3174,B3174,$C$4:C3174,C3174)</f>
        <v>115602</v>
      </c>
      <c r="B3174" s="65">
        <v>156</v>
      </c>
      <c r="C3174" s="147">
        <v>0</v>
      </c>
      <c r="D3174" s="147">
        <v>102301</v>
      </c>
      <c r="E3174" s="147">
        <f>COUNTIF($B$4:B3174,B3174)</f>
        <v>2</v>
      </c>
      <c r="F3174" s="147">
        <v>6950</v>
      </c>
      <c r="G3174" s="147">
        <v>639</v>
      </c>
      <c r="H3174" s="147">
        <v>10000</v>
      </c>
      <c r="I3174" s="59" t="str">
        <f>IFERROR(VLOOKUP(D3174,ITEM!A:B,2,0)&amp;" X"&amp;F3174,"아이템값 없음")</f>
        <v>모험 경력 X6950</v>
      </c>
      <c r="J3174" s="5" t="s">
        <v>898</v>
      </c>
      <c r="K3174" s="147" t="s">
        <v>745</v>
      </c>
    </row>
    <row r="3175" spans="1:11">
      <c r="A3175" s="147">
        <f>100000+B3175*ID규칙_보상_그룹_단위+C3175*ID규칙_요일_단위+COUNTIFS($B$4:B3175,B3175,$C$4:C3175,C3175)</f>
        <v>115603</v>
      </c>
      <c r="B3175" s="65">
        <v>156</v>
      </c>
      <c r="C3175" s="147">
        <v>0</v>
      </c>
      <c r="D3175" s="147">
        <v>105301</v>
      </c>
      <c r="E3175" s="147">
        <f>COUNTIF($B$4:B3175,B3175)</f>
        <v>3</v>
      </c>
      <c r="F3175" s="147">
        <v>20</v>
      </c>
      <c r="G3175" s="147">
        <v>640</v>
      </c>
      <c r="H3175" s="147">
        <v>10000</v>
      </c>
      <c r="I3175" s="59" t="str">
        <f>IFERROR(VLOOKUP(D3175,ITEM!A:B,2,0)&amp;" X"&amp;F3175,"아이템값 없음")</f>
        <v>호감도 경험치 X20</v>
      </c>
      <c r="J3175" s="5" t="s">
        <v>898</v>
      </c>
      <c r="K3175" s="147" t="s">
        <v>745</v>
      </c>
    </row>
    <row r="3176" spans="1:11">
      <c r="A3176" s="147">
        <f>100000+B3176*ID규칙_보상_그룹_단위+C3176*ID규칙_요일_단위+COUNTIFS($B$4:B3176,B3176,$C$4:C3176,C3176)</f>
        <v>115604</v>
      </c>
      <c r="B3176" s="65">
        <v>156</v>
      </c>
      <c r="C3176" s="147">
        <v>0</v>
      </c>
      <c r="D3176" s="147">
        <v>113205</v>
      </c>
      <c r="E3176" s="147">
        <f>COUNTIF($B$4:B3176,B3176)</f>
        <v>4</v>
      </c>
      <c r="F3176" s="147">
        <v>1</v>
      </c>
      <c r="G3176" s="147">
        <v>641</v>
      </c>
      <c r="H3176" s="147">
        <v>1112</v>
      </c>
      <c r="I3176" s="59" t="str">
        <f>IFERROR(VLOOKUP(D3176,ITEM!A:B,2,0)&amp;" X"&amp;F3176,"아이템값 없음")</f>
        <v>순수한 청금석 가루 X1</v>
      </c>
      <c r="J3176" s="5" t="s">
        <v>898</v>
      </c>
      <c r="K3176" s="147" t="s">
        <v>745</v>
      </c>
    </row>
    <row r="3177" spans="1:11">
      <c r="A3177" s="147">
        <f>100000+B3177*ID규칙_보상_그룹_단위+C3177*ID규칙_요일_단위+COUNTIFS($B$4:B3177,B3177,$C$4:C3177,C3177)</f>
        <v>115605</v>
      </c>
      <c r="B3177" s="65">
        <v>156</v>
      </c>
      <c r="C3177" s="147">
        <v>0</v>
      </c>
      <c r="D3177" s="147">
        <v>113306</v>
      </c>
      <c r="E3177" s="147">
        <f>COUNTIF($B$4:B3177,B3177)</f>
        <v>5</v>
      </c>
      <c r="F3177" s="147">
        <v>1</v>
      </c>
      <c r="G3177" s="147">
        <v>641</v>
      </c>
      <c r="H3177" s="147">
        <v>1111</v>
      </c>
      <c r="I3177" s="59" t="str">
        <f>IFERROR(VLOOKUP(D3177,ITEM!A:B,2,0)&amp;" X"&amp;F3177,"아이템값 없음")</f>
        <v>순수한 청금석 조각 X1</v>
      </c>
      <c r="J3177" s="5" t="s">
        <v>898</v>
      </c>
      <c r="K3177" s="147" t="s">
        <v>745</v>
      </c>
    </row>
    <row r="3178" spans="1:11">
      <c r="A3178" s="147">
        <f>100000+B3178*ID규칙_보상_그룹_단위+C3178*ID규칙_요일_단위+COUNTIFS($B$4:B3178,B3178,$C$4:C3178,C3178)</f>
        <v>115606</v>
      </c>
      <c r="B3178" s="65">
        <v>156</v>
      </c>
      <c r="C3178" s="147">
        <v>0</v>
      </c>
      <c r="D3178" s="147">
        <v>113407</v>
      </c>
      <c r="E3178" s="147">
        <f>COUNTIF($B$4:B3178,B3178)</f>
        <v>6</v>
      </c>
      <c r="F3178" s="147">
        <v>1</v>
      </c>
      <c r="G3178" s="147">
        <v>641</v>
      </c>
      <c r="H3178" s="147">
        <v>1111</v>
      </c>
      <c r="I3178" s="59" t="str">
        <f>IFERROR(VLOOKUP(D3178,ITEM!A:B,2,0)&amp;" X"&amp;F3178,"아이템값 없음")</f>
        <v>순수한 청금석 덩이 X1</v>
      </c>
      <c r="J3178" s="5" t="s">
        <v>898</v>
      </c>
      <c r="K3178" s="147" t="s">
        <v>745</v>
      </c>
    </row>
    <row r="3179" spans="1:11">
      <c r="A3179" s="147">
        <f>100000+B3179*ID규칙_보상_그룹_단위+C3179*ID규칙_요일_단위+COUNTIFS($B$4:B3179,B3179,$C$4:C3179,C3179)</f>
        <v>115607</v>
      </c>
      <c r="B3179" s="65">
        <v>156</v>
      </c>
      <c r="C3179" s="147">
        <v>0</v>
      </c>
      <c r="D3179" s="147">
        <v>113213</v>
      </c>
      <c r="E3179" s="147">
        <f>COUNTIF($B$4:B3179,B3179)</f>
        <v>7</v>
      </c>
      <c r="F3179" s="147">
        <v>1</v>
      </c>
      <c r="G3179" s="147">
        <v>641</v>
      </c>
      <c r="H3179" s="147">
        <v>1111</v>
      </c>
      <c r="I3179" s="59" t="str">
        <f>IFERROR(VLOOKUP(D3179,ITEM!A:B,2,0)&amp;" X"&amp;F3179,"아이템값 없음")</f>
        <v>승리의 자수정 가루 X1</v>
      </c>
      <c r="J3179" s="5" t="s">
        <v>898</v>
      </c>
      <c r="K3179" s="147" t="s">
        <v>745</v>
      </c>
    </row>
    <row r="3180" spans="1:11">
      <c r="A3180" s="147">
        <f>100000+B3180*ID규칙_보상_그룹_단위+C3180*ID규칙_요일_단위+COUNTIFS($B$4:B3180,B3180,$C$4:C3180,C3180)</f>
        <v>115608</v>
      </c>
      <c r="B3180" s="65">
        <v>156</v>
      </c>
      <c r="C3180" s="147">
        <v>0</v>
      </c>
      <c r="D3180" s="147">
        <v>113314</v>
      </c>
      <c r="E3180" s="147">
        <f>COUNTIF($B$4:B3180,B3180)</f>
        <v>8</v>
      </c>
      <c r="F3180" s="147">
        <v>1</v>
      </c>
      <c r="G3180" s="147">
        <v>641</v>
      </c>
      <c r="H3180" s="147">
        <v>1111</v>
      </c>
      <c r="I3180" s="59" t="str">
        <f>IFERROR(VLOOKUP(D3180,ITEM!A:B,2,0)&amp;" X"&amp;F3180,"아이템값 없음")</f>
        <v>승리의 자수정 조각 X1</v>
      </c>
      <c r="J3180" s="5" t="s">
        <v>898</v>
      </c>
      <c r="K3180" s="147" t="s">
        <v>745</v>
      </c>
    </row>
    <row r="3181" spans="1:11">
      <c r="A3181" s="147">
        <f>100000+B3181*ID규칙_보상_그룹_단위+C3181*ID규칙_요일_단위+COUNTIFS($B$4:B3181,B3181,$C$4:C3181,C3181)</f>
        <v>115609</v>
      </c>
      <c r="B3181" s="65">
        <v>156</v>
      </c>
      <c r="C3181" s="147">
        <v>0</v>
      </c>
      <c r="D3181" s="147">
        <v>113415</v>
      </c>
      <c r="E3181" s="147">
        <f>COUNTIF($B$4:B3181,B3181)</f>
        <v>9</v>
      </c>
      <c r="F3181" s="147">
        <v>1</v>
      </c>
      <c r="G3181" s="147">
        <v>641</v>
      </c>
      <c r="H3181" s="147">
        <v>1111</v>
      </c>
      <c r="I3181" s="59" t="str">
        <f>IFERROR(VLOOKUP(D3181,ITEM!A:B,2,0)&amp;" X"&amp;F3181,"아이템값 없음")</f>
        <v>승리의 자수정 덩이 X1</v>
      </c>
      <c r="J3181" s="5" t="s">
        <v>898</v>
      </c>
      <c r="K3181" s="147" t="s">
        <v>745</v>
      </c>
    </row>
    <row r="3182" spans="1:11">
      <c r="A3182" s="147">
        <f>100000+B3182*ID규칙_보상_그룹_단위+C3182*ID규칙_요일_단위+COUNTIFS($B$4:B3182,B3182,$C$4:C3182,C3182)</f>
        <v>115610</v>
      </c>
      <c r="B3182" s="65">
        <v>156</v>
      </c>
      <c r="C3182" s="147">
        <v>0</v>
      </c>
      <c r="D3182" s="147">
        <v>113221</v>
      </c>
      <c r="E3182" s="147">
        <f>COUNTIF($B$4:B3182,B3182)</f>
        <v>10</v>
      </c>
      <c r="F3182" s="147">
        <v>1</v>
      </c>
      <c r="G3182" s="147">
        <v>641</v>
      </c>
      <c r="H3182" s="147">
        <v>1111</v>
      </c>
      <c r="I3182" s="59" t="str">
        <f>IFERROR(VLOOKUP(D3182,ITEM!A:B,2,0)&amp;" X"&amp;F3182,"아이템값 없음")</f>
        <v>서늘한 빙옥 가루 X1</v>
      </c>
      <c r="J3182" s="5" t="s">
        <v>898</v>
      </c>
      <c r="K3182" s="147" t="s">
        <v>745</v>
      </c>
    </row>
    <row r="3183" spans="1:11">
      <c r="A3183" s="147">
        <f>100000+B3183*ID규칙_보상_그룹_단위+C3183*ID규칙_요일_단위+COUNTIFS($B$4:B3183,B3183,$C$4:C3183,C3183)</f>
        <v>115611</v>
      </c>
      <c r="B3183" s="65">
        <v>156</v>
      </c>
      <c r="C3183" s="147">
        <v>0</v>
      </c>
      <c r="D3183" s="147">
        <v>113322</v>
      </c>
      <c r="E3183" s="147">
        <f>COUNTIF($B$4:B3183,B3183)</f>
        <v>11</v>
      </c>
      <c r="F3183" s="147">
        <v>1</v>
      </c>
      <c r="G3183" s="147">
        <v>641</v>
      </c>
      <c r="H3183" s="147">
        <v>1111</v>
      </c>
      <c r="I3183" s="59" t="str">
        <f>IFERROR(VLOOKUP(D3183,ITEM!A:B,2,0)&amp;" X"&amp;F3183,"아이템값 없음")</f>
        <v>서늘한 빙옥 조각 X1</v>
      </c>
      <c r="J3183" s="5" t="s">
        <v>898</v>
      </c>
      <c r="K3183" s="147" t="s">
        <v>745</v>
      </c>
    </row>
    <row r="3184" spans="1:11">
      <c r="A3184" s="147">
        <f>100000+B3184*ID규칙_보상_그룹_단위+C3184*ID규칙_요일_단위+COUNTIFS($B$4:B3184,B3184,$C$4:C3184,C3184)</f>
        <v>115612</v>
      </c>
      <c r="B3184" s="65">
        <v>156</v>
      </c>
      <c r="C3184" s="147">
        <v>0</v>
      </c>
      <c r="D3184" s="147">
        <v>113423</v>
      </c>
      <c r="E3184" s="147">
        <f>COUNTIF($B$4:B3184,B3184)</f>
        <v>12</v>
      </c>
      <c r="F3184" s="147">
        <v>1</v>
      </c>
      <c r="G3184" s="147">
        <v>641</v>
      </c>
      <c r="H3184" s="147">
        <v>1111</v>
      </c>
      <c r="I3184" s="59" t="str">
        <f>IFERROR(VLOOKUP(D3184,ITEM!A:B,2,0)&amp;" X"&amp;F3184,"아이템값 없음")</f>
        <v>서늘한 빙옥 덩이 X1</v>
      </c>
      <c r="J3184" s="5" t="s">
        <v>898</v>
      </c>
      <c r="K3184" s="147" t="s">
        <v>745</v>
      </c>
    </row>
    <row r="3185" spans="1:11">
      <c r="A3185" s="147">
        <f>100000+B3185*ID규칙_보상_그룹_단위+C3185*ID규칙_요일_단위+COUNTIFS($B$4:B3185,B3185,$C$4:C3185,C3185)</f>
        <v>115613</v>
      </c>
      <c r="B3185" s="65">
        <v>156</v>
      </c>
      <c r="C3185" s="147">
        <v>0</v>
      </c>
      <c r="D3185" s="147">
        <v>118401</v>
      </c>
      <c r="E3185" s="147">
        <f>COUNTIF($B$4:B3185,B3185)</f>
        <v>13</v>
      </c>
      <c r="F3185" s="147">
        <v>1</v>
      </c>
      <c r="G3185" s="147">
        <v>642</v>
      </c>
      <c r="H3185" s="147">
        <v>3300</v>
      </c>
      <c r="I3185" s="59" t="str">
        <f>IFERROR(VLOOKUP(D3185,ITEM!A:B,2,0)&amp;" X"&amp;F3185,"아이템값 없음")</f>
        <v>이상한 꿈의 용매 X1</v>
      </c>
      <c r="J3185" s="5" t="s">
        <v>898</v>
      </c>
      <c r="K3185" s="147" t="s">
        <v>745</v>
      </c>
    </row>
    <row r="3186" spans="1:11">
      <c r="A3186" s="147">
        <f>100000+B3186*ID규칙_보상_그룹_단위+C3186*ID규칙_요일_단위+COUNTIFS($B$4:B3186,B3186,$C$4:C3186,C3186)</f>
        <v>115614</v>
      </c>
      <c r="B3186" s="65">
        <v>156</v>
      </c>
      <c r="C3186" s="147">
        <v>0</v>
      </c>
      <c r="D3186" s="147">
        <v>106314</v>
      </c>
      <c r="E3186" s="147">
        <f>COUNTIF($B$4:B3186,B3186)</f>
        <v>14</v>
      </c>
      <c r="F3186" s="147">
        <v>1</v>
      </c>
      <c r="G3186" s="147">
        <v>643</v>
      </c>
      <c r="H3186" s="147">
        <v>200</v>
      </c>
      <c r="I3186" s="59" t="str">
        <f>IFERROR(VLOOKUP(D3186,ITEM!A:B,2,0)&amp;" X"&amp;F3186,"아이템값 없음")</f>
        <v>전투광의 장미 X1</v>
      </c>
      <c r="J3186" s="5" t="s">
        <v>898</v>
      </c>
      <c r="K3186" s="147" t="s">
        <v>745</v>
      </c>
    </row>
    <row r="3187" spans="1:11">
      <c r="A3187" s="147">
        <f>100000+B3187*ID규칙_보상_그룹_단위+C3187*ID규칙_요일_단위+COUNTIFS($B$4:B3187,B3187,$C$4:C3187,C3187)</f>
        <v>115615</v>
      </c>
      <c r="B3187" s="65">
        <v>156</v>
      </c>
      <c r="C3187" s="147">
        <v>0</v>
      </c>
      <c r="D3187" s="147">
        <v>107314</v>
      </c>
      <c r="E3187" s="147">
        <f>COUNTIF($B$4:B3187,B3187)</f>
        <v>15</v>
      </c>
      <c r="F3187" s="147">
        <v>1</v>
      </c>
      <c r="G3187" s="147">
        <v>643</v>
      </c>
      <c r="H3187" s="147">
        <v>200</v>
      </c>
      <c r="I3187" s="59" t="str">
        <f>IFERROR(VLOOKUP(D3187,ITEM!A:B,2,0)&amp;" X"&amp;F3187,"아이템값 없음")</f>
        <v>전투광의 깃털 X1</v>
      </c>
      <c r="J3187" s="5" t="s">
        <v>898</v>
      </c>
      <c r="K3187" s="147" t="s">
        <v>745</v>
      </c>
    </row>
    <row r="3188" spans="1:11">
      <c r="A3188" s="147">
        <f>100000+B3188*ID규칙_보상_그룹_단위+C3188*ID규칙_요일_단위+COUNTIFS($B$4:B3188,B3188,$C$4:C3188,C3188)</f>
        <v>115616</v>
      </c>
      <c r="B3188" s="65">
        <v>156</v>
      </c>
      <c r="C3188" s="147">
        <v>0</v>
      </c>
      <c r="D3188" s="147">
        <v>108314</v>
      </c>
      <c r="E3188" s="147">
        <f>COUNTIF($B$4:B3188,B3188)</f>
        <v>16</v>
      </c>
      <c r="F3188" s="147">
        <v>1</v>
      </c>
      <c r="G3188" s="147">
        <v>643</v>
      </c>
      <c r="H3188" s="147">
        <v>200</v>
      </c>
      <c r="I3188" s="59" t="str">
        <f>IFERROR(VLOOKUP(D3188,ITEM!A:B,2,0)&amp;" X"&amp;F3188,"아이템값 없음")</f>
        <v>전투광의 시계 X1</v>
      </c>
      <c r="J3188" s="5" t="s">
        <v>898</v>
      </c>
      <c r="K3188" s="147" t="s">
        <v>745</v>
      </c>
    </row>
    <row r="3189" spans="1:11">
      <c r="A3189" s="147">
        <f>100000+B3189*ID규칙_보상_그룹_단위+C3189*ID규칙_요일_단위+COUNTIFS($B$4:B3189,B3189,$C$4:C3189,C3189)</f>
        <v>115617</v>
      </c>
      <c r="B3189" s="65">
        <v>156</v>
      </c>
      <c r="C3189" s="147">
        <v>0</v>
      </c>
      <c r="D3189" s="147">
        <v>109314</v>
      </c>
      <c r="E3189" s="147">
        <f>COUNTIF($B$4:B3189,B3189)</f>
        <v>17</v>
      </c>
      <c r="F3189" s="147">
        <v>1</v>
      </c>
      <c r="G3189" s="147">
        <v>643</v>
      </c>
      <c r="H3189" s="147">
        <v>200</v>
      </c>
      <c r="I3189" s="59" t="str">
        <f>IFERROR(VLOOKUP(D3189,ITEM!A:B,2,0)&amp;" X"&amp;F3189,"아이템값 없음")</f>
        <v>전투광의 해골잔 X1</v>
      </c>
      <c r="J3189" s="5" t="s">
        <v>898</v>
      </c>
      <c r="K3189" s="147" t="s">
        <v>745</v>
      </c>
    </row>
    <row r="3190" spans="1:11">
      <c r="A3190" s="147">
        <f>100000+B3190*ID규칙_보상_그룹_단위+C3190*ID규칙_요일_단위+COUNTIFS($B$4:B3190,B3190,$C$4:C3190,C3190)</f>
        <v>115618</v>
      </c>
      <c r="B3190" s="65">
        <v>156</v>
      </c>
      <c r="C3190" s="147">
        <v>0</v>
      </c>
      <c r="D3190" s="147">
        <v>110314</v>
      </c>
      <c r="E3190" s="147">
        <f>COUNTIF($B$4:B3190,B3190)</f>
        <v>18</v>
      </c>
      <c r="F3190" s="147">
        <v>1</v>
      </c>
      <c r="G3190" s="147">
        <v>643</v>
      </c>
      <c r="H3190" s="147">
        <v>200</v>
      </c>
      <c r="I3190" s="59" t="str">
        <f>IFERROR(VLOOKUP(D3190,ITEM!A:B,2,0)&amp;" X"&amp;F3190,"아이템값 없음")</f>
        <v>전투광의 귀면 X1</v>
      </c>
      <c r="J3190" s="5" t="s">
        <v>898</v>
      </c>
      <c r="K3190" s="147" t="s">
        <v>745</v>
      </c>
    </row>
    <row r="3191" spans="1:11">
      <c r="A3191" s="147">
        <f>100000+B3191*ID규칙_보상_그룹_단위+C3191*ID규칙_요일_단위+COUNTIFS($B$4:B3191,B3191,$C$4:C3191,C3191)</f>
        <v>115619</v>
      </c>
      <c r="B3191" s="65">
        <v>156</v>
      </c>
      <c r="C3191" s="147">
        <v>0</v>
      </c>
      <c r="D3191" s="147">
        <v>106316</v>
      </c>
      <c r="E3191" s="147">
        <f>COUNTIF($B$4:B3191,B3191)</f>
        <v>19</v>
      </c>
      <c r="F3191" s="147">
        <v>1</v>
      </c>
      <c r="G3191" s="147">
        <v>643</v>
      </c>
      <c r="H3191" s="147">
        <v>200</v>
      </c>
      <c r="I3191" s="59" t="str">
        <f>IFERROR(VLOOKUP(D3191,ITEM!A:B,2,0)&amp;" X"&amp;F3191,"아이템값 없음")</f>
        <v>교관의 브로치 X1</v>
      </c>
      <c r="J3191" s="5" t="s">
        <v>898</v>
      </c>
      <c r="K3191" s="147" t="s">
        <v>745</v>
      </c>
    </row>
    <row r="3192" spans="1:11">
      <c r="A3192" s="147">
        <f>100000+B3192*ID규칙_보상_그룹_단위+C3192*ID규칙_요일_단위+COUNTIFS($B$4:B3192,B3192,$C$4:C3192,C3192)</f>
        <v>115620</v>
      </c>
      <c r="B3192" s="65">
        <v>156</v>
      </c>
      <c r="C3192" s="147">
        <v>0</v>
      </c>
      <c r="D3192" s="147">
        <v>107316</v>
      </c>
      <c r="E3192" s="147">
        <f>COUNTIF($B$4:B3192,B3192)</f>
        <v>20</v>
      </c>
      <c r="F3192" s="147">
        <v>1</v>
      </c>
      <c r="G3192" s="147">
        <v>643</v>
      </c>
      <c r="H3192" s="147">
        <v>200</v>
      </c>
      <c r="I3192" s="59" t="str">
        <f>IFERROR(VLOOKUP(D3192,ITEM!A:B,2,0)&amp;" X"&amp;F3192,"아이템값 없음")</f>
        <v>교관의 깃털장식 X1</v>
      </c>
      <c r="J3192" s="5" t="s">
        <v>898</v>
      </c>
      <c r="K3192" s="147" t="s">
        <v>745</v>
      </c>
    </row>
    <row r="3193" spans="1:11">
      <c r="A3193" s="147">
        <f>100000+B3193*ID규칙_보상_그룹_단위+C3193*ID규칙_요일_단위+COUNTIFS($B$4:B3193,B3193,$C$4:C3193,C3193)</f>
        <v>115621</v>
      </c>
      <c r="B3193" s="65">
        <v>156</v>
      </c>
      <c r="C3193" s="147">
        <v>0</v>
      </c>
      <c r="D3193" s="147">
        <v>108316</v>
      </c>
      <c r="E3193" s="147">
        <f>COUNTIF($B$4:B3193,B3193)</f>
        <v>21</v>
      </c>
      <c r="F3193" s="147">
        <v>1</v>
      </c>
      <c r="G3193" s="147">
        <v>643</v>
      </c>
      <c r="H3193" s="147">
        <v>200</v>
      </c>
      <c r="I3193" s="59" t="str">
        <f>IFERROR(VLOOKUP(D3193,ITEM!A:B,2,0)&amp;" X"&amp;F3193,"아이템값 없음")</f>
        <v>교관의 회중시계 X1</v>
      </c>
      <c r="J3193" s="5" t="s">
        <v>898</v>
      </c>
      <c r="K3193" s="147" t="s">
        <v>745</v>
      </c>
    </row>
    <row r="3194" spans="1:11">
      <c r="A3194" s="147">
        <f>100000+B3194*ID규칙_보상_그룹_단위+C3194*ID규칙_요일_단위+COUNTIFS($B$4:B3194,B3194,$C$4:C3194,C3194)</f>
        <v>115622</v>
      </c>
      <c r="B3194" s="65">
        <v>156</v>
      </c>
      <c r="C3194" s="147">
        <v>0</v>
      </c>
      <c r="D3194" s="147">
        <v>109316</v>
      </c>
      <c r="E3194" s="147">
        <f>COUNTIF($B$4:B3194,B3194)</f>
        <v>22</v>
      </c>
      <c r="F3194" s="147">
        <v>1</v>
      </c>
      <c r="G3194" s="147">
        <v>643</v>
      </c>
      <c r="H3194" s="147">
        <v>200</v>
      </c>
      <c r="I3194" s="59" t="str">
        <f>IFERROR(VLOOKUP(D3194,ITEM!A:B,2,0)&amp;" X"&amp;F3194,"아이템값 없음")</f>
        <v>교관의 찻잔 X1</v>
      </c>
      <c r="J3194" s="5" t="s">
        <v>898</v>
      </c>
      <c r="K3194" s="147" t="s">
        <v>745</v>
      </c>
    </row>
    <row r="3195" spans="1:11">
      <c r="A3195" s="147">
        <f>100000+B3195*ID규칙_보상_그룹_단위+C3195*ID규칙_요일_단위+COUNTIFS($B$4:B3195,B3195,$C$4:C3195,C3195)</f>
        <v>115623</v>
      </c>
      <c r="B3195" s="65">
        <v>156</v>
      </c>
      <c r="C3195" s="147">
        <v>0</v>
      </c>
      <c r="D3195" s="147">
        <v>110316</v>
      </c>
      <c r="E3195" s="147">
        <f>COUNTIF($B$4:B3195,B3195)</f>
        <v>23</v>
      </c>
      <c r="F3195" s="147">
        <v>1</v>
      </c>
      <c r="G3195" s="147">
        <v>643</v>
      </c>
      <c r="H3195" s="147">
        <v>200</v>
      </c>
      <c r="I3195" s="59" t="str">
        <f>IFERROR(VLOOKUP(D3195,ITEM!A:B,2,0)&amp;" X"&amp;F3195,"아이템값 없음")</f>
        <v>교관의 모자 X1</v>
      </c>
      <c r="J3195" s="5" t="s">
        <v>898</v>
      </c>
      <c r="K3195" s="147" t="s">
        <v>745</v>
      </c>
    </row>
    <row r="3196" spans="1:11">
      <c r="A3196" s="147">
        <f>100000+B3196*ID규칙_보상_그룹_단위+C3196*ID규칙_요일_단위+COUNTIFS($B$4:B3196,B3196,$C$4:C3196,C3196)</f>
        <v>115624</v>
      </c>
      <c r="B3196" s="65">
        <v>156</v>
      </c>
      <c r="C3196" s="147">
        <v>0</v>
      </c>
      <c r="D3196" s="147">
        <v>106318</v>
      </c>
      <c r="E3196" s="147">
        <f>COUNTIF($B$4:B3196,B3196)</f>
        <v>24</v>
      </c>
      <c r="F3196" s="147">
        <v>1</v>
      </c>
      <c r="G3196" s="147">
        <v>643</v>
      </c>
      <c r="H3196" s="147">
        <v>200</v>
      </c>
      <c r="I3196" s="59" t="str">
        <f>IFERROR(VLOOKUP(D3196,ITEM!A:B,2,0)&amp;" X"&amp;F3196,"아이템값 없음")</f>
        <v>유배자의 꽃 X1</v>
      </c>
      <c r="J3196" s="5" t="s">
        <v>898</v>
      </c>
      <c r="K3196" s="147" t="s">
        <v>745</v>
      </c>
    </row>
    <row r="3197" spans="1:11">
      <c r="A3197" s="147">
        <f>100000+B3197*ID규칙_보상_그룹_단위+C3197*ID규칙_요일_단위+COUNTIFS($B$4:B3197,B3197,$C$4:C3197,C3197)</f>
        <v>115625</v>
      </c>
      <c r="B3197" s="65">
        <v>156</v>
      </c>
      <c r="C3197" s="147">
        <v>0</v>
      </c>
      <c r="D3197" s="147">
        <v>107318</v>
      </c>
      <c r="E3197" s="147">
        <f>COUNTIF($B$4:B3197,B3197)</f>
        <v>25</v>
      </c>
      <c r="F3197" s="147">
        <v>1</v>
      </c>
      <c r="G3197" s="147">
        <v>643</v>
      </c>
      <c r="H3197" s="147">
        <v>200</v>
      </c>
      <c r="I3197" s="59" t="str">
        <f>IFERROR(VLOOKUP(D3197,ITEM!A:B,2,0)&amp;" X"&amp;F3197,"아이템값 없음")</f>
        <v>유배자의 깃털 X1</v>
      </c>
      <c r="J3197" s="5" t="s">
        <v>898</v>
      </c>
      <c r="K3197" s="147" t="s">
        <v>745</v>
      </c>
    </row>
    <row r="3198" spans="1:11">
      <c r="A3198" s="147">
        <f>100000+B3198*ID규칙_보상_그룹_단위+C3198*ID규칙_요일_단위+COUNTIFS($B$4:B3198,B3198,$C$4:C3198,C3198)</f>
        <v>115626</v>
      </c>
      <c r="B3198" s="65">
        <v>156</v>
      </c>
      <c r="C3198" s="147">
        <v>0</v>
      </c>
      <c r="D3198" s="147">
        <v>108318</v>
      </c>
      <c r="E3198" s="147">
        <f>COUNTIF($B$4:B3198,B3198)</f>
        <v>26</v>
      </c>
      <c r="F3198" s="147">
        <v>1</v>
      </c>
      <c r="G3198" s="147">
        <v>643</v>
      </c>
      <c r="H3198" s="147">
        <v>200</v>
      </c>
      <c r="I3198" s="59" t="str">
        <f>IFERROR(VLOOKUP(D3198,ITEM!A:B,2,0)&amp;" X"&amp;F3198,"아이템값 없음")</f>
        <v>유배자의 회중시계 X1</v>
      </c>
      <c r="J3198" s="5" t="s">
        <v>898</v>
      </c>
      <c r="K3198" s="147" t="s">
        <v>745</v>
      </c>
    </row>
    <row r="3199" spans="1:11">
      <c r="A3199" s="147">
        <f>100000+B3199*ID규칙_보상_그룹_단위+C3199*ID규칙_요일_단위+COUNTIFS($B$4:B3199,B3199,$C$4:C3199,C3199)</f>
        <v>115627</v>
      </c>
      <c r="B3199" s="65">
        <v>156</v>
      </c>
      <c r="C3199" s="147">
        <v>0</v>
      </c>
      <c r="D3199" s="147">
        <v>109318</v>
      </c>
      <c r="E3199" s="147">
        <f>COUNTIF($B$4:B3199,B3199)</f>
        <v>27</v>
      </c>
      <c r="F3199" s="147">
        <v>1</v>
      </c>
      <c r="G3199" s="147">
        <v>643</v>
      </c>
      <c r="H3199" s="147">
        <v>200</v>
      </c>
      <c r="I3199" s="59" t="str">
        <f>IFERROR(VLOOKUP(D3199,ITEM!A:B,2,0)&amp;" X"&amp;F3199,"아이템값 없음")</f>
        <v>유배자의 잔 X1</v>
      </c>
      <c r="J3199" s="5" t="s">
        <v>898</v>
      </c>
      <c r="K3199" s="147" t="s">
        <v>745</v>
      </c>
    </row>
    <row r="3200" spans="1:11">
      <c r="A3200" s="147">
        <f>100000+B3200*ID규칙_보상_그룹_단위+C3200*ID규칙_요일_단위+COUNTIFS($B$4:B3200,B3200,$C$4:C3200,C3200)</f>
        <v>115628</v>
      </c>
      <c r="B3200" s="65">
        <v>156</v>
      </c>
      <c r="C3200" s="147">
        <v>0</v>
      </c>
      <c r="D3200" s="147">
        <v>110318</v>
      </c>
      <c r="E3200" s="147">
        <f>COUNTIF($B$4:B3200,B3200)</f>
        <v>28</v>
      </c>
      <c r="F3200" s="147">
        <v>1</v>
      </c>
      <c r="G3200" s="147">
        <v>643</v>
      </c>
      <c r="H3200" s="147">
        <v>200</v>
      </c>
      <c r="I3200" s="59" t="str">
        <f>IFERROR(VLOOKUP(D3200,ITEM!A:B,2,0)&amp;" X"&amp;F3200,"아이템값 없음")</f>
        <v>유배자의 머리장식 X1</v>
      </c>
      <c r="J3200" s="5" t="s">
        <v>898</v>
      </c>
      <c r="K3200" s="147" t="s">
        <v>745</v>
      </c>
    </row>
    <row r="3201" spans="1:11">
      <c r="A3201" s="147">
        <f>100000+B3201*ID규칙_보상_그룹_단위+C3201*ID규칙_요일_단위+COUNTIFS($B$4:B3201,B3201,$C$4:C3201,C3201)</f>
        <v>115629</v>
      </c>
      <c r="B3201" s="65">
        <v>156</v>
      </c>
      <c r="C3201" s="147">
        <v>0</v>
      </c>
      <c r="D3201" s="147">
        <v>106415</v>
      </c>
      <c r="E3201" s="147">
        <f>COUNTIF($B$4:B3201,B3201)</f>
        <v>29</v>
      </c>
      <c r="F3201" s="147">
        <v>1</v>
      </c>
      <c r="G3201" s="147">
        <v>643</v>
      </c>
      <c r="H3201" s="147">
        <v>200</v>
      </c>
      <c r="I3201" s="59" t="str">
        <f>IFERROR(VLOOKUP(D3201,ITEM!A:B,2,0)&amp;" X"&amp;F3201,"아이템값 없음")</f>
        <v>전투광의 장미 X1</v>
      </c>
      <c r="J3201" s="5" t="s">
        <v>898</v>
      </c>
      <c r="K3201" s="147" t="s">
        <v>745</v>
      </c>
    </row>
    <row r="3202" spans="1:11">
      <c r="A3202" s="147">
        <f>100000+B3202*ID규칙_보상_그룹_단위+C3202*ID규칙_요일_단위+COUNTIFS($B$4:B3202,B3202,$C$4:C3202,C3202)</f>
        <v>115630</v>
      </c>
      <c r="B3202" s="65">
        <v>156</v>
      </c>
      <c r="C3202" s="147">
        <v>0</v>
      </c>
      <c r="D3202" s="147">
        <v>107415</v>
      </c>
      <c r="E3202" s="147">
        <f>COUNTIF($B$4:B3202,B3202)</f>
        <v>30</v>
      </c>
      <c r="F3202" s="147">
        <v>1</v>
      </c>
      <c r="G3202" s="147">
        <v>643</v>
      </c>
      <c r="H3202" s="147">
        <v>200</v>
      </c>
      <c r="I3202" s="59" t="str">
        <f>IFERROR(VLOOKUP(D3202,ITEM!A:B,2,0)&amp;" X"&amp;F3202,"아이템값 없음")</f>
        <v>전투광의 깃털 X1</v>
      </c>
      <c r="J3202" s="5" t="s">
        <v>898</v>
      </c>
      <c r="K3202" s="147" t="s">
        <v>745</v>
      </c>
    </row>
    <row r="3203" spans="1:11">
      <c r="A3203" s="147">
        <f>100000+B3203*ID규칙_보상_그룹_단위+C3203*ID규칙_요일_단위+COUNTIFS($B$4:B3203,B3203,$C$4:C3203,C3203)</f>
        <v>115631</v>
      </c>
      <c r="B3203" s="65">
        <v>156</v>
      </c>
      <c r="C3203" s="147">
        <v>0</v>
      </c>
      <c r="D3203" s="147">
        <v>108415</v>
      </c>
      <c r="E3203" s="147">
        <f>COUNTIF($B$4:B3203,B3203)</f>
        <v>31</v>
      </c>
      <c r="F3203" s="147">
        <v>1</v>
      </c>
      <c r="G3203" s="147">
        <v>643</v>
      </c>
      <c r="H3203" s="147">
        <v>200</v>
      </c>
      <c r="I3203" s="59" t="str">
        <f>IFERROR(VLOOKUP(D3203,ITEM!A:B,2,0)&amp;" X"&amp;F3203,"아이템값 없음")</f>
        <v>전투광의 시계 X1</v>
      </c>
      <c r="J3203" s="5" t="s">
        <v>898</v>
      </c>
      <c r="K3203" s="147" t="s">
        <v>745</v>
      </c>
    </row>
    <row r="3204" spans="1:11">
      <c r="A3204" s="147">
        <f>100000+B3204*ID규칙_보상_그룹_단위+C3204*ID규칙_요일_단위+COUNTIFS($B$4:B3204,B3204,$C$4:C3204,C3204)</f>
        <v>115632</v>
      </c>
      <c r="B3204" s="65">
        <v>156</v>
      </c>
      <c r="C3204" s="147">
        <v>0</v>
      </c>
      <c r="D3204" s="147">
        <v>109415</v>
      </c>
      <c r="E3204" s="147">
        <f>COUNTIF($B$4:B3204,B3204)</f>
        <v>32</v>
      </c>
      <c r="F3204" s="147">
        <v>1</v>
      </c>
      <c r="G3204" s="147">
        <v>643</v>
      </c>
      <c r="H3204" s="147">
        <v>200</v>
      </c>
      <c r="I3204" s="59" t="str">
        <f>IFERROR(VLOOKUP(D3204,ITEM!A:B,2,0)&amp;" X"&amp;F3204,"아이템값 없음")</f>
        <v>전투광의 해골잔 X1</v>
      </c>
      <c r="J3204" s="5" t="s">
        <v>898</v>
      </c>
      <c r="K3204" s="147" t="s">
        <v>745</v>
      </c>
    </row>
    <row r="3205" spans="1:11">
      <c r="A3205" s="147">
        <f>100000+B3205*ID규칙_보상_그룹_단위+C3205*ID규칙_요일_단위+COUNTIFS($B$4:B3205,B3205,$C$4:C3205,C3205)</f>
        <v>115633</v>
      </c>
      <c r="B3205" s="65">
        <v>156</v>
      </c>
      <c r="C3205" s="147">
        <v>0</v>
      </c>
      <c r="D3205" s="147">
        <v>110415</v>
      </c>
      <c r="E3205" s="147">
        <f>COUNTIF($B$4:B3205,B3205)</f>
        <v>33</v>
      </c>
      <c r="F3205" s="147">
        <v>1</v>
      </c>
      <c r="G3205" s="147">
        <v>643</v>
      </c>
      <c r="H3205" s="147">
        <v>200</v>
      </c>
      <c r="I3205" s="59" t="str">
        <f>IFERROR(VLOOKUP(D3205,ITEM!A:B,2,0)&amp;" X"&amp;F3205,"아이템값 없음")</f>
        <v>전투광의 귀면 X1</v>
      </c>
      <c r="J3205" s="5" t="s">
        <v>898</v>
      </c>
      <c r="K3205" s="147" t="s">
        <v>745</v>
      </c>
    </row>
    <row r="3206" spans="1:11">
      <c r="A3206" s="147">
        <f>100000+B3206*ID규칙_보상_그룹_단위+C3206*ID규칙_요일_단위+COUNTIFS($B$4:B3206,B3206,$C$4:C3206,C3206)</f>
        <v>115634</v>
      </c>
      <c r="B3206" s="65">
        <v>156</v>
      </c>
      <c r="C3206" s="147">
        <v>0</v>
      </c>
      <c r="D3206" s="147">
        <v>106417</v>
      </c>
      <c r="E3206" s="147">
        <f>COUNTIF($B$4:B3206,B3206)</f>
        <v>34</v>
      </c>
      <c r="F3206" s="147">
        <v>1</v>
      </c>
      <c r="G3206" s="147">
        <v>643</v>
      </c>
      <c r="H3206" s="147">
        <v>200</v>
      </c>
      <c r="I3206" s="59" t="str">
        <f>IFERROR(VLOOKUP(D3206,ITEM!A:B,2,0)&amp;" X"&amp;F3206,"아이템값 없음")</f>
        <v>교관의 브로치 X1</v>
      </c>
      <c r="J3206" s="5" t="s">
        <v>898</v>
      </c>
      <c r="K3206" s="147" t="s">
        <v>745</v>
      </c>
    </row>
    <row r="3207" spans="1:11">
      <c r="A3207" s="147">
        <f>100000+B3207*ID규칙_보상_그룹_단위+C3207*ID규칙_요일_단위+COUNTIFS($B$4:B3207,B3207,$C$4:C3207,C3207)</f>
        <v>115635</v>
      </c>
      <c r="B3207" s="65">
        <v>156</v>
      </c>
      <c r="C3207" s="147">
        <v>0</v>
      </c>
      <c r="D3207" s="147">
        <v>107417</v>
      </c>
      <c r="E3207" s="147">
        <f>COUNTIF($B$4:B3207,B3207)</f>
        <v>35</v>
      </c>
      <c r="F3207" s="147">
        <v>1</v>
      </c>
      <c r="G3207" s="147">
        <v>643</v>
      </c>
      <c r="H3207" s="147">
        <v>200</v>
      </c>
      <c r="I3207" s="59" t="str">
        <f>IFERROR(VLOOKUP(D3207,ITEM!A:B,2,0)&amp;" X"&amp;F3207,"아이템값 없음")</f>
        <v>교관의 깃털장식 X1</v>
      </c>
      <c r="J3207" s="5" t="s">
        <v>898</v>
      </c>
      <c r="K3207" s="147" t="s">
        <v>745</v>
      </c>
    </row>
    <row r="3208" spans="1:11">
      <c r="A3208" s="147">
        <f>100000+B3208*ID규칙_보상_그룹_단위+C3208*ID규칙_요일_단위+COUNTIFS($B$4:B3208,B3208,$C$4:C3208,C3208)</f>
        <v>115636</v>
      </c>
      <c r="B3208" s="65">
        <v>156</v>
      </c>
      <c r="C3208" s="147">
        <v>0</v>
      </c>
      <c r="D3208" s="147">
        <v>108417</v>
      </c>
      <c r="E3208" s="147">
        <f>COUNTIF($B$4:B3208,B3208)</f>
        <v>36</v>
      </c>
      <c r="F3208" s="147">
        <v>1</v>
      </c>
      <c r="G3208" s="147">
        <v>643</v>
      </c>
      <c r="H3208" s="147">
        <v>200</v>
      </c>
      <c r="I3208" s="59" t="str">
        <f>IFERROR(VLOOKUP(D3208,ITEM!A:B,2,0)&amp;" X"&amp;F3208,"아이템값 없음")</f>
        <v>교관의 회중시계 X1</v>
      </c>
      <c r="J3208" s="5" t="s">
        <v>898</v>
      </c>
      <c r="K3208" s="147" t="s">
        <v>745</v>
      </c>
    </row>
    <row r="3209" spans="1:11">
      <c r="A3209" s="147">
        <f>100000+B3209*ID규칙_보상_그룹_단위+C3209*ID규칙_요일_단위+COUNTIFS($B$4:B3209,B3209,$C$4:C3209,C3209)</f>
        <v>115637</v>
      </c>
      <c r="B3209" s="65">
        <v>156</v>
      </c>
      <c r="C3209" s="147">
        <v>0</v>
      </c>
      <c r="D3209" s="147">
        <v>109417</v>
      </c>
      <c r="E3209" s="147">
        <f>COUNTIF($B$4:B3209,B3209)</f>
        <v>37</v>
      </c>
      <c r="F3209" s="147">
        <v>1</v>
      </c>
      <c r="G3209" s="147">
        <v>643</v>
      </c>
      <c r="H3209" s="147">
        <v>200</v>
      </c>
      <c r="I3209" s="59" t="str">
        <f>IFERROR(VLOOKUP(D3209,ITEM!A:B,2,0)&amp;" X"&amp;F3209,"아이템값 없음")</f>
        <v>교관의 찻잔 X1</v>
      </c>
      <c r="J3209" s="5" t="s">
        <v>898</v>
      </c>
      <c r="K3209" s="147" t="s">
        <v>745</v>
      </c>
    </row>
    <row r="3210" spans="1:11">
      <c r="A3210" s="147">
        <f>100000+B3210*ID규칙_보상_그룹_단위+C3210*ID규칙_요일_단위+COUNTIFS($B$4:B3210,B3210,$C$4:C3210,C3210)</f>
        <v>115638</v>
      </c>
      <c r="B3210" s="65">
        <v>156</v>
      </c>
      <c r="C3210" s="147">
        <v>0</v>
      </c>
      <c r="D3210" s="147">
        <v>110417</v>
      </c>
      <c r="E3210" s="147">
        <f>COUNTIF($B$4:B3210,B3210)</f>
        <v>38</v>
      </c>
      <c r="F3210" s="147">
        <v>1</v>
      </c>
      <c r="G3210" s="147">
        <v>643</v>
      </c>
      <c r="H3210" s="147">
        <v>200</v>
      </c>
      <c r="I3210" s="59" t="str">
        <f>IFERROR(VLOOKUP(D3210,ITEM!A:B,2,0)&amp;" X"&amp;F3210,"아이템값 없음")</f>
        <v>교관의 모자 X1</v>
      </c>
      <c r="J3210" s="5" t="s">
        <v>898</v>
      </c>
      <c r="K3210" s="147" t="s">
        <v>745</v>
      </c>
    </row>
    <row r="3211" spans="1:11">
      <c r="A3211" s="147">
        <f>100000+B3211*ID규칙_보상_그룹_단위+C3211*ID규칙_요일_단위+COUNTIFS($B$4:B3211,B3211,$C$4:C3211,C3211)</f>
        <v>115639</v>
      </c>
      <c r="B3211" s="65">
        <v>156</v>
      </c>
      <c r="C3211" s="147">
        <v>0</v>
      </c>
      <c r="D3211" s="147">
        <v>106419</v>
      </c>
      <c r="E3211" s="147">
        <f>COUNTIF($B$4:B3211,B3211)</f>
        <v>39</v>
      </c>
      <c r="F3211" s="147">
        <v>1</v>
      </c>
      <c r="G3211" s="147">
        <v>643</v>
      </c>
      <c r="H3211" s="147">
        <v>200</v>
      </c>
      <c r="I3211" s="59" t="str">
        <f>IFERROR(VLOOKUP(D3211,ITEM!A:B,2,0)&amp;" X"&amp;F3211,"아이템값 없음")</f>
        <v>유배자의 꽃 X1</v>
      </c>
      <c r="J3211" s="5" t="s">
        <v>898</v>
      </c>
      <c r="K3211" s="147" t="s">
        <v>745</v>
      </c>
    </row>
    <row r="3212" spans="1:11">
      <c r="A3212" s="147">
        <f>100000+B3212*ID규칙_보상_그룹_단위+C3212*ID규칙_요일_단위+COUNTIFS($B$4:B3212,B3212,$C$4:C3212,C3212)</f>
        <v>115640</v>
      </c>
      <c r="B3212" s="65">
        <v>156</v>
      </c>
      <c r="C3212" s="147">
        <v>0</v>
      </c>
      <c r="D3212" s="147">
        <v>107419</v>
      </c>
      <c r="E3212" s="147">
        <f>COUNTIF($B$4:B3212,B3212)</f>
        <v>40</v>
      </c>
      <c r="F3212" s="147">
        <v>1</v>
      </c>
      <c r="G3212" s="147">
        <v>643</v>
      </c>
      <c r="H3212" s="147">
        <v>200</v>
      </c>
      <c r="I3212" s="59" t="str">
        <f>IFERROR(VLOOKUP(D3212,ITEM!A:B,2,0)&amp;" X"&amp;F3212,"아이템값 없음")</f>
        <v>유배자의 깃털 X1</v>
      </c>
      <c r="J3212" s="5" t="s">
        <v>898</v>
      </c>
      <c r="K3212" s="147" t="s">
        <v>745</v>
      </c>
    </row>
    <row r="3213" spans="1:11">
      <c r="A3213" s="147">
        <f>100000+B3213*ID규칙_보상_그룹_단위+C3213*ID규칙_요일_단위+COUNTIFS($B$4:B3213,B3213,$C$4:C3213,C3213)</f>
        <v>115641</v>
      </c>
      <c r="B3213" s="65">
        <v>156</v>
      </c>
      <c r="C3213" s="147">
        <v>0</v>
      </c>
      <c r="D3213" s="147">
        <v>108419</v>
      </c>
      <c r="E3213" s="147">
        <f>COUNTIF($B$4:B3213,B3213)</f>
        <v>41</v>
      </c>
      <c r="F3213" s="147">
        <v>1</v>
      </c>
      <c r="G3213" s="147">
        <v>643</v>
      </c>
      <c r="H3213" s="147">
        <v>200</v>
      </c>
      <c r="I3213" s="59" t="str">
        <f>IFERROR(VLOOKUP(D3213,ITEM!A:B,2,0)&amp;" X"&amp;F3213,"아이템값 없음")</f>
        <v>유배자의 회중시계 X1</v>
      </c>
      <c r="J3213" s="5" t="s">
        <v>898</v>
      </c>
      <c r="K3213" s="147" t="s">
        <v>745</v>
      </c>
    </row>
    <row r="3214" spans="1:11">
      <c r="A3214" s="147">
        <f>100000+B3214*ID규칙_보상_그룹_단위+C3214*ID규칙_요일_단위+COUNTIFS($B$4:B3214,B3214,$C$4:C3214,C3214)</f>
        <v>115642</v>
      </c>
      <c r="B3214" s="65">
        <v>156</v>
      </c>
      <c r="C3214" s="147">
        <v>0</v>
      </c>
      <c r="D3214" s="147">
        <v>109419</v>
      </c>
      <c r="E3214" s="147">
        <f>COUNTIF($B$4:B3214,B3214)</f>
        <v>42</v>
      </c>
      <c r="F3214" s="147">
        <v>1</v>
      </c>
      <c r="G3214" s="147">
        <v>643</v>
      </c>
      <c r="H3214" s="147">
        <v>200</v>
      </c>
      <c r="I3214" s="59" t="str">
        <f>IFERROR(VLOOKUP(D3214,ITEM!A:B,2,0)&amp;" X"&amp;F3214,"아이템값 없음")</f>
        <v>유배자의 잔 X1</v>
      </c>
      <c r="J3214" s="5" t="s">
        <v>898</v>
      </c>
      <c r="K3214" s="147" t="s">
        <v>745</v>
      </c>
    </row>
    <row r="3215" spans="1:11">
      <c r="A3215" s="147">
        <f>100000+B3215*ID규칙_보상_그룹_단위+C3215*ID규칙_요일_단위+COUNTIFS($B$4:B3215,B3215,$C$4:C3215,C3215)</f>
        <v>115643</v>
      </c>
      <c r="B3215" s="65">
        <v>156</v>
      </c>
      <c r="C3215" s="147">
        <v>0</v>
      </c>
      <c r="D3215" s="147">
        <v>110419</v>
      </c>
      <c r="E3215" s="147">
        <f>COUNTIF($B$4:B3215,B3215)</f>
        <v>43</v>
      </c>
      <c r="F3215" s="147">
        <v>1</v>
      </c>
      <c r="G3215" s="147">
        <v>643</v>
      </c>
      <c r="H3215" s="147">
        <v>200</v>
      </c>
      <c r="I3215" s="59" t="str">
        <f>IFERROR(VLOOKUP(D3215,ITEM!A:B,2,0)&amp;" X"&amp;F3215,"아이템값 없음")</f>
        <v>유배자의 머리장식 X1</v>
      </c>
      <c r="J3215" s="5" t="s">
        <v>898</v>
      </c>
      <c r="K3215" s="147" t="s">
        <v>745</v>
      </c>
    </row>
    <row r="3216" spans="1:11">
      <c r="A3216" s="147">
        <f>100000+B3216*ID규칙_보상_그룹_단위+C3216*ID규칙_요일_단위+COUNTIFS($B$4:B3216,B3216,$C$4:C3216,C3216)</f>
        <v>115644</v>
      </c>
      <c r="B3216" s="65">
        <v>156</v>
      </c>
      <c r="C3216" s="147">
        <v>0</v>
      </c>
      <c r="D3216" s="147">
        <v>106430</v>
      </c>
      <c r="E3216" s="147">
        <f>COUNTIF($B$4:B3216,B3216)</f>
        <v>44</v>
      </c>
      <c r="F3216" s="147">
        <v>1</v>
      </c>
      <c r="G3216" s="147">
        <v>643</v>
      </c>
      <c r="H3216" s="147">
        <v>200</v>
      </c>
      <c r="I3216" s="59" t="str">
        <f>IFERROR(VLOOKUP(D3216,ITEM!A:B,2,0)&amp;" X"&amp;F3216,"아이템값 없음")</f>
        <v>검투사의 미련 X1</v>
      </c>
      <c r="J3216" s="5" t="s">
        <v>898</v>
      </c>
      <c r="K3216" s="147" t="s">
        <v>745</v>
      </c>
    </row>
    <row r="3217" spans="1:11">
      <c r="A3217" s="147">
        <f>100000+B3217*ID규칙_보상_그룹_단위+C3217*ID규칙_요일_단위+COUNTIFS($B$4:B3217,B3217,$C$4:C3217,C3217)</f>
        <v>115645</v>
      </c>
      <c r="B3217" s="65">
        <v>156</v>
      </c>
      <c r="C3217" s="147">
        <v>0</v>
      </c>
      <c r="D3217" s="147">
        <v>107430</v>
      </c>
      <c r="E3217" s="147">
        <f>COUNTIF($B$4:B3217,B3217)</f>
        <v>45</v>
      </c>
      <c r="F3217" s="147">
        <v>1</v>
      </c>
      <c r="G3217" s="147">
        <v>643</v>
      </c>
      <c r="H3217" s="147">
        <v>200</v>
      </c>
      <c r="I3217" s="59" t="str">
        <f>IFERROR(VLOOKUP(D3217,ITEM!A:B,2,0)&amp;" X"&amp;F3217,"아이템값 없음")</f>
        <v>검투사의 귀결 X1</v>
      </c>
      <c r="J3217" s="5" t="s">
        <v>898</v>
      </c>
      <c r="K3217" s="147" t="s">
        <v>745</v>
      </c>
    </row>
    <row r="3218" spans="1:11">
      <c r="A3218" s="147">
        <f>100000+B3218*ID규칙_보상_그룹_단위+C3218*ID규칙_요일_단위+COUNTIFS($B$4:B3218,B3218,$C$4:C3218,C3218)</f>
        <v>115646</v>
      </c>
      <c r="B3218" s="65">
        <v>156</v>
      </c>
      <c r="C3218" s="147">
        <v>0</v>
      </c>
      <c r="D3218" s="147">
        <v>108430</v>
      </c>
      <c r="E3218" s="147">
        <f>COUNTIF($B$4:B3218,B3218)</f>
        <v>46</v>
      </c>
      <c r="F3218" s="147">
        <v>1</v>
      </c>
      <c r="G3218" s="147">
        <v>643</v>
      </c>
      <c r="H3218" s="147">
        <v>200</v>
      </c>
      <c r="I3218" s="59" t="str">
        <f>IFERROR(VLOOKUP(D3218,ITEM!A:B,2,0)&amp;" X"&amp;F3218,"아이템값 없음")</f>
        <v>검투사의 희망 X1</v>
      </c>
      <c r="J3218" s="5" t="s">
        <v>898</v>
      </c>
      <c r="K3218" s="147" t="s">
        <v>745</v>
      </c>
    </row>
    <row r="3219" spans="1:11">
      <c r="A3219" s="147">
        <f>100000+B3219*ID규칙_보상_그룹_단위+C3219*ID규칙_요일_단위+COUNTIFS($B$4:B3219,B3219,$C$4:C3219,C3219)</f>
        <v>115647</v>
      </c>
      <c r="B3219" s="65">
        <v>156</v>
      </c>
      <c r="C3219" s="147">
        <v>0</v>
      </c>
      <c r="D3219" s="147">
        <v>109430</v>
      </c>
      <c r="E3219" s="147">
        <f>COUNTIF($B$4:B3219,B3219)</f>
        <v>47</v>
      </c>
      <c r="F3219" s="147">
        <v>1</v>
      </c>
      <c r="G3219" s="147">
        <v>643</v>
      </c>
      <c r="H3219" s="147">
        <v>200</v>
      </c>
      <c r="I3219" s="59" t="str">
        <f>IFERROR(VLOOKUP(D3219,ITEM!A:B,2,0)&amp;" X"&amp;F3219,"아이템값 없음")</f>
        <v>검투사의 취기 X1</v>
      </c>
      <c r="J3219" s="5" t="s">
        <v>898</v>
      </c>
      <c r="K3219" s="147" t="s">
        <v>745</v>
      </c>
    </row>
    <row r="3220" spans="1:11">
      <c r="A3220" s="147">
        <f>100000+B3220*ID규칙_보상_그룹_단위+C3220*ID규칙_요일_단위+COUNTIFS($B$4:B3220,B3220,$C$4:C3220,C3220)</f>
        <v>115648</v>
      </c>
      <c r="B3220" s="65">
        <v>156</v>
      </c>
      <c r="C3220" s="147">
        <v>0</v>
      </c>
      <c r="D3220" s="147">
        <v>110438</v>
      </c>
      <c r="E3220" s="147">
        <f>COUNTIF($B$4:B3220,B3220)</f>
        <v>48</v>
      </c>
      <c r="F3220" s="147">
        <v>1</v>
      </c>
      <c r="G3220" s="147">
        <v>643</v>
      </c>
      <c r="H3220" s="147">
        <v>200</v>
      </c>
      <c r="I3220" s="59" t="str">
        <f>IFERROR(VLOOKUP(D3220,ITEM!A:B,2,0)&amp;" X"&amp;F3220,"아이템값 없음")</f>
        <v>검투사의 개선 X1</v>
      </c>
      <c r="J3220" s="5" t="s">
        <v>898</v>
      </c>
      <c r="K3220" s="147" t="s">
        <v>745</v>
      </c>
    </row>
    <row r="3221" spans="1:11">
      <c r="A3221" s="147">
        <f>100000+B3221*ID규칙_보상_그룹_단위+C3221*ID규칙_요일_단위+COUNTIFS($B$4:B3221,B3221,$C$4:C3221,C3221)</f>
        <v>115649</v>
      </c>
      <c r="B3221" s="65">
        <v>156</v>
      </c>
      <c r="C3221" s="147">
        <v>0</v>
      </c>
      <c r="D3221" s="147">
        <v>106432</v>
      </c>
      <c r="E3221" s="147">
        <f>COUNTIF($B$4:B3221,B3221)</f>
        <v>49</v>
      </c>
      <c r="F3221" s="147">
        <v>1</v>
      </c>
      <c r="G3221" s="147">
        <v>643</v>
      </c>
      <c r="H3221" s="147">
        <v>200</v>
      </c>
      <c r="I3221" s="59" t="str">
        <f>IFERROR(VLOOKUP(D3221,ITEM!A:B,2,0)&amp;" X"&amp;F3221,"아이템값 없음")</f>
        <v>악단의 서광 X1</v>
      </c>
      <c r="J3221" s="5" t="s">
        <v>898</v>
      </c>
      <c r="K3221" s="147" t="s">
        <v>745</v>
      </c>
    </row>
    <row r="3222" spans="1:11">
      <c r="A3222" s="147">
        <f>100000+B3222*ID규칙_보상_그룹_단위+C3222*ID규칙_요일_단위+COUNTIFS($B$4:B3222,B3222,$C$4:C3222,C3222)</f>
        <v>115650</v>
      </c>
      <c r="B3222" s="65">
        <v>156</v>
      </c>
      <c r="C3222" s="147">
        <v>0</v>
      </c>
      <c r="D3222" s="147">
        <v>107432</v>
      </c>
      <c r="E3222" s="147">
        <f>COUNTIF($B$4:B3222,B3222)</f>
        <v>50</v>
      </c>
      <c r="F3222" s="147">
        <v>1</v>
      </c>
      <c r="G3222" s="147">
        <v>643</v>
      </c>
      <c r="H3222" s="147">
        <v>200</v>
      </c>
      <c r="I3222" s="59" t="str">
        <f>IFERROR(VLOOKUP(D3222,ITEM!A:B,2,0)&amp;" X"&amp;F3222,"아이템값 없음")</f>
        <v>연주자의 화살깃 X1</v>
      </c>
      <c r="J3222" s="5" t="s">
        <v>898</v>
      </c>
      <c r="K3222" s="147" t="s">
        <v>745</v>
      </c>
    </row>
    <row r="3223" spans="1:11">
      <c r="A3223" s="147">
        <f>100000+B3223*ID규칙_보상_그룹_단위+C3223*ID규칙_요일_단위+COUNTIFS($B$4:B3223,B3223,$C$4:C3223,C3223)</f>
        <v>115651</v>
      </c>
      <c r="B3223" s="65">
        <v>156</v>
      </c>
      <c r="C3223" s="147">
        <v>0</v>
      </c>
      <c r="D3223" s="147">
        <v>108432</v>
      </c>
      <c r="E3223" s="147">
        <f>COUNTIF($B$4:B3223,B3223)</f>
        <v>51</v>
      </c>
      <c r="F3223" s="147">
        <v>1</v>
      </c>
      <c r="G3223" s="147">
        <v>643</v>
      </c>
      <c r="H3223" s="147">
        <v>200</v>
      </c>
      <c r="I3223" s="59" t="str">
        <f>IFERROR(VLOOKUP(D3223,ITEM!A:B,2,0)&amp;" X"&amp;F3223,"아이템값 없음")</f>
        <v>피날레의 시계 X1</v>
      </c>
      <c r="J3223" s="5" t="s">
        <v>898</v>
      </c>
      <c r="K3223" s="147" t="s">
        <v>745</v>
      </c>
    </row>
    <row r="3224" spans="1:11">
      <c r="A3224" s="147">
        <f>100000+B3224*ID규칙_보상_그룹_단위+C3224*ID규칙_요일_단위+COUNTIFS($B$4:B3224,B3224,$C$4:C3224,C3224)</f>
        <v>115652</v>
      </c>
      <c r="B3224" s="65">
        <v>156</v>
      </c>
      <c r="C3224" s="147">
        <v>0</v>
      </c>
      <c r="D3224" s="147">
        <v>109432</v>
      </c>
      <c r="E3224" s="147">
        <f>COUNTIF($B$4:B3224,B3224)</f>
        <v>52</v>
      </c>
      <c r="F3224" s="147">
        <v>1</v>
      </c>
      <c r="G3224" s="147">
        <v>643</v>
      </c>
      <c r="H3224" s="147">
        <v>200</v>
      </c>
      <c r="I3224" s="59" t="str">
        <f>IFERROR(VLOOKUP(D3224,ITEM!A:B,2,0)&amp;" X"&amp;F3224,"아이템값 없음")</f>
        <v>음유시인의 주전자 X1</v>
      </c>
      <c r="J3224" s="5" t="s">
        <v>898</v>
      </c>
      <c r="K3224" s="147" t="s">
        <v>745</v>
      </c>
    </row>
    <row r="3225" spans="1:11">
      <c r="A3225" s="147">
        <f>100000+B3225*ID규칙_보상_그룹_단위+C3225*ID규칙_요일_단위+COUNTIFS($B$4:B3225,B3225,$C$4:C3225,C3225)</f>
        <v>115653</v>
      </c>
      <c r="B3225" s="65">
        <v>156</v>
      </c>
      <c r="C3225" s="147">
        <v>0</v>
      </c>
      <c r="D3225" s="147">
        <v>110440</v>
      </c>
      <c r="E3225" s="147">
        <f>COUNTIF($B$4:B3225,B3225)</f>
        <v>53</v>
      </c>
      <c r="F3225" s="147">
        <v>1</v>
      </c>
      <c r="G3225" s="147">
        <v>643</v>
      </c>
      <c r="H3225" s="147">
        <v>200</v>
      </c>
      <c r="I3225" s="59" t="str">
        <f>IFERROR(VLOOKUP(D3225,ITEM!A:B,2,0)&amp;" X"&amp;F3225,"아이템값 없음")</f>
        <v>지휘의 탑 햇 X1</v>
      </c>
      <c r="J3225" s="5" t="s">
        <v>898</v>
      </c>
      <c r="K3225" s="147" t="s">
        <v>745</v>
      </c>
    </row>
    <row r="3226" spans="1:11">
      <c r="A3226" s="147">
        <f>100000+B3226*ID규칙_보상_그룹_단위+C3226*ID규칙_요일_단위+COUNTIFS($B$4:B3226,B3226,$C$4:C3226,C3226)</f>
        <v>115654</v>
      </c>
      <c r="B3226" s="65">
        <v>156</v>
      </c>
      <c r="C3226" s="147">
        <v>0</v>
      </c>
      <c r="D3226" s="147">
        <v>106531</v>
      </c>
      <c r="E3226" s="147">
        <f>COUNTIF($B$4:B3226,B3226)</f>
        <v>54</v>
      </c>
      <c r="F3226" s="147">
        <v>1</v>
      </c>
      <c r="G3226" s="147">
        <v>643</v>
      </c>
      <c r="H3226" s="147">
        <v>200</v>
      </c>
      <c r="I3226" s="59" t="str">
        <f>IFERROR(VLOOKUP(D3226,ITEM!A:B,2,0)&amp;" X"&amp;F3226,"아이템값 없음")</f>
        <v>검투사의 미련 X1</v>
      </c>
      <c r="J3226" s="5" t="s">
        <v>898</v>
      </c>
      <c r="K3226" s="147" t="s">
        <v>745</v>
      </c>
    </row>
    <row r="3227" spans="1:11">
      <c r="A3227" s="147">
        <f>100000+B3227*ID규칙_보상_그룹_단위+C3227*ID규칙_요일_단위+COUNTIFS($B$4:B3227,B3227,$C$4:C3227,C3227)</f>
        <v>115655</v>
      </c>
      <c r="B3227" s="65">
        <v>156</v>
      </c>
      <c r="C3227" s="147">
        <v>0</v>
      </c>
      <c r="D3227" s="147">
        <v>107531</v>
      </c>
      <c r="E3227" s="147">
        <f>COUNTIF($B$4:B3227,B3227)</f>
        <v>55</v>
      </c>
      <c r="F3227" s="147">
        <v>1</v>
      </c>
      <c r="G3227" s="147">
        <v>643</v>
      </c>
      <c r="H3227" s="147">
        <v>200</v>
      </c>
      <c r="I3227" s="59" t="str">
        <f>IFERROR(VLOOKUP(D3227,ITEM!A:B,2,0)&amp;" X"&amp;F3227,"아이템값 없음")</f>
        <v>검투사의 귀결 X1</v>
      </c>
      <c r="J3227" s="5" t="s">
        <v>898</v>
      </c>
      <c r="K3227" s="147" t="s">
        <v>745</v>
      </c>
    </row>
    <row r="3228" spans="1:11">
      <c r="A3228" s="147">
        <f>100000+B3228*ID규칙_보상_그룹_단위+C3228*ID규칙_요일_단위+COUNTIFS($B$4:B3228,B3228,$C$4:C3228,C3228)</f>
        <v>115656</v>
      </c>
      <c r="B3228" s="65">
        <v>156</v>
      </c>
      <c r="C3228" s="147">
        <v>0</v>
      </c>
      <c r="D3228" s="147">
        <v>108531</v>
      </c>
      <c r="E3228" s="147">
        <f>COUNTIF($B$4:B3228,B3228)</f>
        <v>56</v>
      </c>
      <c r="F3228" s="147">
        <v>1</v>
      </c>
      <c r="G3228" s="147">
        <v>643</v>
      </c>
      <c r="H3228" s="147">
        <v>200</v>
      </c>
      <c r="I3228" s="59" t="str">
        <f>IFERROR(VLOOKUP(D3228,ITEM!A:B,2,0)&amp;" X"&amp;F3228,"아이템값 없음")</f>
        <v>검투사의 희망 X1</v>
      </c>
      <c r="J3228" s="5" t="s">
        <v>898</v>
      </c>
      <c r="K3228" s="147" t="s">
        <v>745</v>
      </c>
    </row>
    <row r="3229" spans="1:11">
      <c r="A3229" s="147">
        <f>100000+B3229*ID규칙_보상_그룹_단위+C3229*ID규칙_요일_단위+COUNTIFS($B$4:B3229,B3229,$C$4:C3229,C3229)</f>
        <v>115657</v>
      </c>
      <c r="B3229" s="65">
        <v>156</v>
      </c>
      <c r="C3229" s="147">
        <v>0</v>
      </c>
      <c r="D3229" s="147">
        <v>109531</v>
      </c>
      <c r="E3229" s="147">
        <f>COUNTIF($B$4:B3229,B3229)</f>
        <v>57</v>
      </c>
      <c r="F3229" s="147">
        <v>1</v>
      </c>
      <c r="G3229" s="147">
        <v>643</v>
      </c>
      <c r="H3229" s="147">
        <v>200</v>
      </c>
      <c r="I3229" s="59" t="str">
        <f>IFERROR(VLOOKUP(D3229,ITEM!A:B,2,0)&amp;" X"&amp;F3229,"아이템값 없음")</f>
        <v>검투사의 취기 X1</v>
      </c>
      <c r="J3229" s="5" t="s">
        <v>898</v>
      </c>
      <c r="K3229" s="147" t="s">
        <v>745</v>
      </c>
    </row>
    <row r="3230" spans="1:11">
      <c r="A3230" s="147">
        <f>100000+B3230*ID규칙_보상_그룹_단위+C3230*ID규칙_요일_단위+COUNTIFS($B$4:B3230,B3230,$C$4:C3230,C3230)</f>
        <v>115658</v>
      </c>
      <c r="B3230" s="65">
        <v>156</v>
      </c>
      <c r="C3230" s="147">
        <v>0</v>
      </c>
      <c r="D3230" s="147">
        <v>110539</v>
      </c>
      <c r="E3230" s="147">
        <f>COUNTIF($B$4:B3230,B3230)</f>
        <v>58</v>
      </c>
      <c r="F3230" s="147">
        <v>1</v>
      </c>
      <c r="G3230" s="147">
        <v>643</v>
      </c>
      <c r="H3230" s="147">
        <v>200</v>
      </c>
      <c r="I3230" s="59" t="str">
        <f>IFERROR(VLOOKUP(D3230,ITEM!A:B,2,0)&amp;" X"&amp;F3230,"아이템값 없음")</f>
        <v>검투사의 개선 X1</v>
      </c>
      <c r="J3230" s="5" t="s">
        <v>898</v>
      </c>
      <c r="K3230" s="147" t="s">
        <v>745</v>
      </c>
    </row>
    <row r="3231" spans="1:11">
      <c r="A3231" s="147">
        <f>100000+B3231*ID규칙_보상_그룹_단위+C3231*ID규칙_요일_단위+COUNTIFS($B$4:B3231,B3231,$C$4:C3231,C3231)</f>
        <v>115659</v>
      </c>
      <c r="B3231" s="65">
        <v>156</v>
      </c>
      <c r="C3231" s="147">
        <v>0</v>
      </c>
      <c r="D3231" s="147">
        <v>106533</v>
      </c>
      <c r="E3231" s="147">
        <f>COUNTIF($B$4:B3231,B3231)</f>
        <v>59</v>
      </c>
      <c r="F3231" s="147">
        <v>1</v>
      </c>
      <c r="G3231" s="147">
        <v>643</v>
      </c>
      <c r="H3231" s="147">
        <v>200</v>
      </c>
      <c r="I3231" s="59" t="str">
        <f>IFERROR(VLOOKUP(D3231,ITEM!A:B,2,0)&amp;" X"&amp;F3231,"아이템값 없음")</f>
        <v>악단의 서광 X1</v>
      </c>
      <c r="J3231" s="5" t="s">
        <v>898</v>
      </c>
      <c r="K3231" s="147" t="s">
        <v>745</v>
      </c>
    </row>
    <row r="3232" spans="1:11">
      <c r="A3232" s="147">
        <f>100000+B3232*ID규칙_보상_그룹_단위+C3232*ID규칙_요일_단위+COUNTIFS($B$4:B3232,B3232,$C$4:C3232,C3232)</f>
        <v>115660</v>
      </c>
      <c r="B3232" s="65">
        <v>156</v>
      </c>
      <c r="C3232" s="147">
        <v>0</v>
      </c>
      <c r="D3232" s="147">
        <v>107533</v>
      </c>
      <c r="E3232" s="147">
        <f>COUNTIF($B$4:B3232,B3232)</f>
        <v>60</v>
      </c>
      <c r="F3232" s="147">
        <v>1</v>
      </c>
      <c r="G3232" s="147">
        <v>643</v>
      </c>
      <c r="H3232" s="147">
        <v>200</v>
      </c>
      <c r="I3232" s="59" t="str">
        <f>IFERROR(VLOOKUP(D3232,ITEM!A:B,2,0)&amp;" X"&amp;F3232,"아이템값 없음")</f>
        <v>연주자의 화살깃 X1</v>
      </c>
      <c r="J3232" s="5" t="s">
        <v>898</v>
      </c>
      <c r="K3232" s="147" t="s">
        <v>745</v>
      </c>
    </row>
    <row r="3233" spans="1:11">
      <c r="A3233" s="147">
        <f>100000+B3233*ID규칙_보상_그룹_단위+C3233*ID규칙_요일_단위+COUNTIFS($B$4:B3233,B3233,$C$4:C3233,C3233)</f>
        <v>115661</v>
      </c>
      <c r="B3233" s="65">
        <v>156</v>
      </c>
      <c r="C3233" s="147">
        <v>0</v>
      </c>
      <c r="D3233" s="147">
        <v>108533</v>
      </c>
      <c r="E3233" s="147">
        <f>COUNTIF($B$4:B3233,B3233)</f>
        <v>61</v>
      </c>
      <c r="F3233" s="147">
        <v>1</v>
      </c>
      <c r="G3233" s="147">
        <v>643</v>
      </c>
      <c r="H3233" s="147">
        <v>200</v>
      </c>
      <c r="I3233" s="59" t="str">
        <f>IFERROR(VLOOKUP(D3233,ITEM!A:B,2,0)&amp;" X"&amp;F3233,"아이템값 없음")</f>
        <v>피날레의 시계 X1</v>
      </c>
      <c r="J3233" s="5" t="s">
        <v>898</v>
      </c>
      <c r="K3233" s="147" t="s">
        <v>745</v>
      </c>
    </row>
    <row r="3234" spans="1:11">
      <c r="A3234" s="147">
        <f>100000+B3234*ID규칙_보상_그룹_단위+C3234*ID규칙_요일_단위+COUNTIFS($B$4:B3234,B3234,$C$4:C3234,C3234)</f>
        <v>115662</v>
      </c>
      <c r="B3234" s="65">
        <v>156</v>
      </c>
      <c r="C3234" s="147">
        <v>0</v>
      </c>
      <c r="D3234" s="147">
        <v>109533</v>
      </c>
      <c r="E3234" s="147">
        <f>COUNTIF($B$4:B3234,B3234)</f>
        <v>62</v>
      </c>
      <c r="F3234" s="147">
        <v>1</v>
      </c>
      <c r="G3234" s="147">
        <v>643</v>
      </c>
      <c r="H3234" s="147">
        <v>200</v>
      </c>
      <c r="I3234" s="59" t="str">
        <f>IFERROR(VLOOKUP(D3234,ITEM!A:B,2,0)&amp;" X"&amp;F3234,"아이템값 없음")</f>
        <v>음유시인의 주전자 X1</v>
      </c>
      <c r="J3234" s="5" t="s">
        <v>898</v>
      </c>
      <c r="K3234" s="147" t="s">
        <v>745</v>
      </c>
    </row>
    <row r="3235" spans="1:11">
      <c r="A3235" s="147">
        <f>100000+B3235*ID규칙_보상_그룹_단위+C3235*ID규칙_요일_단위+COUNTIFS($B$4:B3235,B3235,$C$4:C3235,C3235)</f>
        <v>115663</v>
      </c>
      <c r="B3235" s="65">
        <v>156</v>
      </c>
      <c r="C3235" s="147">
        <v>0</v>
      </c>
      <c r="D3235" s="147">
        <v>110541</v>
      </c>
      <c r="E3235" s="147">
        <f>COUNTIF($B$4:B3235,B3235)</f>
        <v>63</v>
      </c>
      <c r="F3235" s="147">
        <v>1</v>
      </c>
      <c r="G3235" s="147">
        <v>643</v>
      </c>
      <c r="H3235" s="147">
        <v>200</v>
      </c>
      <c r="I3235" s="59" t="str">
        <f>IFERROR(VLOOKUP(D3235,ITEM!A:B,2,0)&amp;" X"&amp;F3235,"아이템값 없음")</f>
        <v>지휘의 탑 햇 X1</v>
      </c>
      <c r="J3235" s="5" t="s">
        <v>898</v>
      </c>
      <c r="K3235" s="147" t="s">
        <v>745</v>
      </c>
    </row>
    <row r="3236" spans="1:11">
      <c r="A3236" s="147">
        <f>100000+B3236*ID규칙_보상_그룹_단위+C3236*ID규칙_요일_단위+COUNTIFS($B$4:B3236,B3236,$C$4:C3236,C3236)</f>
        <v>115664</v>
      </c>
      <c r="B3236" s="65">
        <v>156</v>
      </c>
      <c r="C3236" s="147">
        <v>0</v>
      </c>
      <c r="D3236" s="147">
        <v>116409</v>
      </c>
      <c r="E3236" s="147">
        <f>COUNTIF($B$4:B3236,B3236)</f>
        <v>64</v>
      </c>
      <c r="F3236" s="147">
        <v>1</v>
      </c>
      <c r="G3236" s="147">
        <v>644</v>
      </c>
      <c r="H3236" s="147">
        <v>2000</v>
      </c>
      <c r="I3236" s="59" t="str">
        <f>IFERROR(VLOOKUP(D3236,ITEM!A:B,2,0)&amp;" X"&amp;F3236,"아이템값 없음")</f>
        <v>북대륙의 한손검 원형 X1</v>
      </c>
      <c r="J3236" s="5" t="s">
        <v>898</v>
      </c>
      <c r="K3236" s="147" t="s">
        <v>745</v>
      </c>
    </row>
    <row r="3237" spans="1:11">
      <c r="A3237" s="147">
        <f>100000+B3237*ID규칙_보상_그룹_단위+C3237*ID규칙_요일_단위+COUNTIFS($B$4:B3237,B3237,$C$4:C3237,C3237)</f>
        <v>115665</v>
      </c>
      <c r="B3237" s="65">
        <v>156</v>
      </c>
      <c r="C3237" s="147">
        <v>0</v>
      </c>
      <c r="D3237" s="147">
        <v>116410</v>
      </c>
      <c r="E3237" s="147">
        <f>COUNTIF($B$4:B3237,B3237)</f>
        <v>65</v>
      </c>
      <c r="F3237" s="147">
        <v>1</v>
      </c>
      <c r="G3237" s="147">
        <v>644</v>
      </c>
      <c r="H3237" s="147">
        <v>2000</v>
      </c>
      <c r="I3237" s="59" t="str">
        <f>IFERROR(VLOOKUP(D3237,ITEM!A:B,2,0)&amp;" X"&amp;F3237,"아이템값 없음")</f>
        <v>북대륙의 활 원형 X1</v>
      </c>
      <c r="J3237" s="5" t="s">
        <v>898</v>
      </c>
      <c r="K3237" s="147" t="s">
        <v>745</v>
      </c>
    </row>
    <row r="3238" spans="1:11">
      <c r="A3238" s="147">
        <f>100000+B3238*ID규칙_보상_그룹_단위+C3238*ID규칙_요일_단위+COUNTIFS($B$4:B3238,B3238,$C$4:C3238,C3238)</f>
        <v>115666</v>
      </c>
      <c r="B3238" s="65">
        <v>156</v>
      </c>
      <c r="C3238" s="147">
        <v>0</v>
      </c>
      <c r="D3238" s="147">
        <v>116411</v>
      </c>
      <c r="E3238" s="147">
        <f>COUNTIF($B$4:B3238,B3238)</f>
        <v>66</v>
      </c>
      <c r="F3238" s="147">
        <v>1</v>
      </c>
      <c r="G3238" s="147">
        <v>644</v>
      </c>
      <c r="H3238" s="147">
        <v>2000</v>
      </c>
      <c r="I3238" s="59" t="str">
        <f>IFERROR(VLOOKUP(D3238,ITEM!A:B,2,0)&amp;" X"&amp;F3238,"아이템값 없음")</f>
        <v>북대륙의 양손검 원형 X1</v>
      </c>
      <c r="J3238" s="5" t="s">
        <v>898</v>
      </c>
      <c r="K3238" s="147" t="s">
        <v>745</v>
      </c>
    </row>
    <row r="3239" spans="1:11">
      <c r="A3239" s="147">
        <f>100000+B3239*ID규칙_보상_그룹_단위+C3239*ID규칙_요일_단위+COUNTIFS($B$4:B3239,B3239,$C$4:C3239,C3239)</f>
        <v>115667</v>
      </c>
      <c r="B3239" s="65">
        <v>156</v>
      </c>
      <c r="C3239" s="147">
        <v>0</v>
      </c>
      <c r="D3239" s="147">
        <v>116412</v>
      </c>
      <c r="E3239" s="147">
        <f>COUNTIF($B$4:B3239,B3239)</f>
        <v>67</v>
      </c>
      <c r="F3239" s="147">
        <v>1</v>
      </c>
      <c r="G3239" s="147">
        <v>644</v>
      </c>
      <c r="H3239" s="147">
        <v>2000</v>
      </c>
      <c r="I3239" s="59" t="str">
        <f>IFERROR(VLOOKUP(D3239,ITEM!A:B,2,0)&amp;" X"&amp;F3239,"아이템값 없음")</f>
        <v>북대륙의 법구 원형 X1</v>
      </c>
      <c r="J3239" s="5" t="s">
        <v>898</v>
      </c>
      <c r="K3239" s="147" t="s">
        <v>745</v>
      </c>
    </row>
    <row r="3240" spans="1:11">
      <c r="A3240" s="147">
        <f>100000+B3240*ID규칙_보상_그룹_단위+C3240*ID규칙_요일_단위+COUNTIFS($B$4:B3240,B3240,$C$4:C3240,C3240)</f>
        <v>115668</v>
      </c>
      <c r="B3240" s="65">
        <v>156</v>
      </c>
      <c r="C3240" s="147">
        <v>0</v>
      </c>
      <c r="D3240" s="147">
        <v>116413</v>
      </c>
      <c r="E3240" s="147">
        <f>COUNTIF($B$4:B3240,B3240)</f>
        <v>68</v>
      </c>
      <c r="F3240" s="147">
        <v>1</v>
      </c>
      <c r="G3240" s="147">
        <v>644</v>
      </c>
      <c r="H3240" s="147">
        <v>2000</v>
      </c>
      <c r="I3240" s="59" t="str">
        <f>IFERROR(VLOOKUP(D3240,ITEM!A:B,2,0)&amp;" X"&amp;F3240,"아이템값 없음")</f>
        <v>북대륙의 장병기 원형 X1</v>
      </c>
      <c r="J3240" s="5" t="s">
        <v>898</v>
      </c>
      <c r="K3240" s="147" t="s">
        <v>745</v>
      </c>
    </row>
    <row r="3241" spans="1:11">
      <c r="A3241" s="147">
        <f>100000+B3241*ID규칙_보상_그룹_단위+C3241*ID규칙_요일_단위+COUNTIFS($B$4:B3241,B3241,$C$4:C3241,C3241)</f>
        <v>115701</v>
      </c>
      <c r="B3241" s="65">
        <v>157</v>
      </c>
      <c r="C3241" s="147">
        <v>0</v>
      </c>
      <c r="D3241" s="147">
        <v>103301</v>
      </c>
      <c r="E3241" s="147">
        <f>COUNTIF($B$4:B3241,B3241)</f>
        <v>1</v>
      </c>
      <c r="F3241" s="147">
        <v>300</v>
      </c>
      <c r="G3241" s="147">
        <v>645</v>
      </c>
      <c r="H3241" s="147">
        <v>10000</v>
      </c>
      <c r="I3241" s="59" t="str">
        <f>IFERROR(VLOOKUP(D3241,ITEM!A:B,2,0)&amp;" X"&amp;F3241,"아이템값 없음")</f>
        <v>모라 X300</v>
      </c>
      <c r="J3241" s="5" t="s">
        <v>899</v>
      </c>
      <c r="K3241" s="147" t="s">
        <v>745</v>
      </c>
    </row>
    <row r="3242" spans="1:11">
      <c r="A3242" s="147">
        <f>100000+B3242*ID규칙_보상_그룹_단위+C3242*ID규칙_요일_단위+COUNTIFS($B$4:B3242,B3242,$C$4:C3242,C3242)</f>
        <v>115702</v>
      </c>
      <c r="B3242" s="65">
        <v>157</v>
      </c>
      <c r="C3242" s="147">
        <v>0</v>
      </c>
      <c r="D3242" s="147">
        <v>102301</v>
      </c>
      <c r="E3242" s="147">
        <f>COUNTIF($B$4:B3242,B3242)</f>
        <v>2</v>
      </c>
      <c r="F3242" s="147">
        <v>6950</v>
      </c>
      <c r="G3242" s="147">
        <v>646</v>
      </c>
      <c r="H3242" s="147">
        <v>10000</v>
      </c>
      <c r="I3242" s="59" t="str">
        <f>IFERROR(VLOOKUP(D3242,ITEM!A:B,2,0)&amp;" X"&amp;F3242,"아이템값 없음")</f>
        <v>모험 경력 X6950</v>
      </c>
      <c r="J3242" s="5" t="s">
        <v>899</v>
      </c>
      <c r="K3242" s="147" t="s">
        <v>745</v>
      </c>
    </row>
    <row r="3243" spans="1:11">
      <c r="A3243" s="147">
        <f>100000+B3243*ID규칙_보상_그룹_단위+C3243*ID규칙_요일_단위+COUNTIFS($B$4:B3243,B3243,$C$4:C3243,C3243)</f>
        <v>115703</v>
      </c>
      <c r="B3243" s="65">
        <v>157</v>
      </c>
      <c r="C3243" s="147">
        <v>0</v>
      </c>
      <c r="D3243" s="147">
        <v>105301</v>
      </c>
      <c r="E3243" s="147">
        <f>COUNTIF($B$4:B3243,B3243)</f>
        <v>3</v>
      </c>
      <c r="F3243" s="147">
        <v>20</v>
      </c>
      <c r="G3243" s="147">
        <v>647</v>
      </c>
      <c r="H3243" s="147">
        <v>10000</v>
      </c>
      <c r="I3243" s="59" t="str">
        <f>IFERROR(VLOOKUP(D3243,ITEM!A:B,2,0)&amp;" X"&amp;F3243,"아이템값 없음")</f>
        <v>호감도 경험치 X20</v>
      </c>
      <c r="J3243" s="5" t="s">
        <v>899</v>
      </c>
      <c r="K3243" s="147" t="s">
        <v>745</v>
      </c>
    </row>
    <row r="3244" spans="1:11">
      <c r="A3244" s="147">
        <f>100000+B3244*ID규칙_보상_그룹_단위+C3244*ID규칙_요일_단위+COUNTIFS($B$4:B3244,B3244,$C$4:C3244,C3244)</f>
        <v>115704</v>
      </c>
      <c r="B3244" s="65">
        <v>157</v>
      </c>
      <c r="C3244" s="147">
        <v>0</v>
      </c>
      <c r="D3244" s="147">
        <v>113205</v>
      </c>
      <c r="E3244" s="147">
        <f>COUNTIF($B$4:B3244,B3244)</f>
        <v>4</v>
      </c>
      <c r="F3244" s="147">
        <v>1</v>
      </c>
      <c r="G3244" s="147">
        <v>648</v>
      </c>
      <c r="H3244" s="147">
        <v>1112</v>
      </c>
      <c r="I3244" s="59" t="str">
        <f>IFERROR(VLOOKUP(D3244,ITEM!A:B,2,0)&amp;" X"&amp;F3244,"아이템값 없음")</f>
        <v>순수한 청금석 가루 X1</v>
      </c>
      <c r="J3244" s="5" t="s">
        <v>899</v>
      </c>
      <c r="K3244" s="147" t="s">
        <v>745</v>
      </c>
    </row>
    <row r="3245" spans="1:11">
      <c r="A3245" s="147">
        <f>100000+B3245*ID규칙_보상_그룹_단위+C3245*ID규칙_요일_단위+COUNTIFS($B$4:B3245,B3245,$C$4:C3245,C3245)</f>
        <v>115705</v>
      </c>
      <c r="B3245" s="65">
        <v>157</v>
      </c>
      <c r="C3245" s="147">
        <v>0</v>
      </c>
      <c r="D3245" s="147">
        <v>113306</v>
      </c>
      <c r="E3245" s="147">
        <f>COUNTIF($B$4:B3245,B3245)</f>
        <v>5</v>
      </c>
      <c r="F3245" s="147">
        <v>1</v>
      </c>
      <c r="G3245" s="147">
        <v>648</v>
      </c>
      <c r="H3245" s="147">
        <v>1111</v>
      </c>
      <c r="I3245" s="59" t="str">
        <f>IFERROR(VLOOKUP(D3245,ITEM!A:B,2,0)&amp;" X"&amp;F3245,"아이템값 없음")</f>
        <v>순수한 청금석 조각 X1</v>
      </c>
      <c r="J3245" s="5" t="s">
        <v>899</v>
      </c>
      <c r="K3245" s="147" t="s">
        <v>745</v>
      </c>
    </row>
    <row r="3246" spans="1:11">
      <c r="A3246" s="147">
        <f>100000+B3246*ID규칙_보상_그룹_단위+C3246*ID규칙_요일_단위+COUNTIFS($B$4:B3246,B3246,$C$4:C3246,C3246)</f>
        <v>115706</v>
      </c>
      <c r="B3246" s="65">
        <v>157</v>
      </c>
      <c r="C3246" s="147">
        <v>0</v>
      </c>
      <c r="D3246" s="147">
        <v>113407</v>
      </c>
      <c r="E3246" s="147">
        <f>COUNTIF($B$4:B3246,B3246)</f>
        <v>6</v>
      </c>
      <c r="F3246" s="147">
        <v>1</v>
      </c>
      <c r="G3246" s="147">
        <v>648</v>
      </c>
      <c r="H3246" s="147">
        <v>1111</v>
      </c>
      <c r="I3246" s="59" t="str">
        <f>IFERROR(VLOOKUP(D3246,ITEM!A:B,2,0)&amp;" X"&amp;F3246,"아이템값 없음")</f>
        <v>순수한 청금석 덩이 X1</v>
      </c>
      <c r="J3246" s="5" t="s">
        <v>899</v>
      </c>
      <c r="K3246" s="147" t="s">
        <v>745</v>
      </c>
    </row>
    <row r="3247" spans="1:11">
      <c r="A3247" s="147">
        <f>100000+B3247*ID규칙_보상_그룹_단위+C3247*ID규칙_요일_단위+COUNTIFS($B$4:B3247,B3247,$C$4:C3247,C3247)</f>
        <v>115707</v>
      </c>
      <c r="B3247" s="65">
        <v>157</v>
      </c>
      <c r="C3247" s="147">
        <v>0</v>
      </c>
      <c r="D3247" s="147">
        <v>113213</v>
      </c>
      <c r="E3247" s="147">
        <f>COUNTIF($B$4:B3247,B3247)</f>
        <v>7</v>
      </c>
      <c r="F3247" s="147">
        <v>1</v>
      </c>
      <c r="G3247" s="147">
        <v>648</v>
      </c>
      <c r="H3247" s="147">
        <v>1111</v>
      </c>
      <c r="I3247" s="59" t="str">
        <f>IFERROR(VLOOKUP(D3247,ITEM!A:B,2,0)&amp;" X"&amp;F3247,"아이템값 없음")</f>
        <v>승리의 자수정 가루 X1</v>
      </c>
      <c r="J3247" s="5" t="s">
        <v>899</v>
      </c>
      <c r="K3247" s="147" t="s">
        <v>745</v>
      </c>
    </row>
    <row r="3248" spans="1:11">
      <c r="A3248" s="147">
        <f>100000+B3248*ID규칙_보상_그룹_단위+C3248*ID규칙_요일_단위+COUNTIFS($B$4:B3248,B3248,$C$4:C3248,C3248)</f>
        <v>115708</v>
      </c>
      <c r="B3248" s="65">
        <v>157</v>
      </c>
      <c r="C3248" s="147">
        <v>0</v>
      </c>
      <c r="D3248" s="147">
        <v>113314</v>
      </c>
      <c r="E3248" s="147">
        <f>COUNTIF($B$4:B3248,B3248)</f>
        <v>8</v>
      </c>
      <c r="F3248" s="147">
        <v>1</v>
      </c>
      <c r="G3248" s="147">
        <v>648</v>
      </c>
      <c r="H3248" s="147">
        <v>1111</v>
      </c>
      <c r="I3248" s="59" t="str">
        <f>IFERROR(VLOOKUP(D3248,ITEM!A:B,2,0)&amp;" X"&amp;F3248,"아이템값 없음")</f>
        <v>승리의 자수정 조각 X1</v>
      </c>
      <c r="J3248" s="5" t="s">
        <v>899</v>
      </c>
      <c r="K3248" s="147" t="s">
        <v>745</v>
      </c>
    </row>
    <row r="3249" spans="1:11">
      <c r="A3249" s="147">
        <f>100000+B3249*ID규칙_보상_그룹_단위+C3249*ID규칙_요일_단위+COUNTIFS($B$4:B3249,B3249,$C$4:C3249,C3249)</f>
        <v>115709</v>
      </c>
      <c r="B3249" s="65">
        <v>157</v>
      </c>
      <c r="C3249" s="147">
        <v>0</v>
      </c>
      <c r="D3249" s="147">
        <v>113415</v>
      </c>
      <c r="E3249" s="147">
        <f>COUNTIF($B$4:B3249,B3249)</f>
        <v>9</v>
      </c>
      <c r="F3249" s="147">
        <v>1</v>
      </c>
      <c r="G3249" s="147">
        <v>648</v>
      </c>
      <c r="H3249" s="147">
        <v>1111</v>
      </c>
      <c r="I3249" s="59" t="str">
        <f>IFERROR(VLOOKUP(D3249,ITEM!A:B,2,0)&amp;" X"&amp;F3249,"아이템값 없음")</f>
        <v>승리의 자수정 덩이 X1</v>
      </c>
      <c r="J3249" s="5" t="s">
        <v>899</v>
      </c>
      <c r="K3249" s="147" t="s">
        <v>745</v>
      </c>
    </row>
    <row r="3250" spans="1:11">
      <c r="A3250" s="147">
        <f>100000+B3250*ID규칙_보상_그룹_단위+C3250*ID규칙_요일_단위+COUNTIFS($B$4:B3250,B3250,$C$4:C3250,C3250)</f>
        <v>115710</v>
      </c>
      <c r="B3250" s="65">
        <v>157</v>
      </c>
      <c r="C3250" s="147">
        <v>0</v>
      </c>
      <c r="D3250" s="147">
        <v>113221</v>
      </c>
      <c r="E3250" s="147">
        <f>COUNTIF($B$4:B3250,B3250)</f>
        <v>10</v>
      </c>
      <c r="F3250" s="147">
        <v>1</v>
      </c>
      <c r="G3250" s="147">
        <v>648</v>
      </c>
      <c r="H3250" s="147">
        <v>1111</v>
      </c>
      <c r="I3250" s="59" t="str">
        <f>IFERROR(VLOOKUP(D3250,ITEM!A:B,2,0)&amp;" X"&amp;F3250,"아이템값 없음")</f>
        <v>서늘한 빙옥 가루 X1</v>
      </c>
      <c r="J3250" s="5" t="s">
        <v>899</v>
      </c>
      <c r="K3250" s="147" t="s">
        <v>745</v>
      </c>
    </row>
    <row r="3251" spans="1:11">
      <c r="A3251" s="147">
        <f>100000+B3251*ID규칙_보상_그룹_단위+C3251*ID규칙_요일_단위+COUNTIFS($B$4:B3251,B3251,$C$4:C3251,C3251)</f>
        <v>115711</v>
      </c>
      <c r="B3251" s="65">
        <v>157</v>
      </c>
      <c r="C3251" s="147">
        <v>0</v>
      </c>
      <c r="D3251" s="147">
        <v>113322</v>
      </c>
      <c r="E3251" s="147">
        <f>COUNTIF($B$4:B3251,B3251)</f>
        <v>11</v>
      </c>
      <c r="F3251" s="147">
        <v>1</v>
      </c>
      <c r="G3251" s="147">
        <v>648</v>
      </c>
      <c r="H3251" s="147">
        <v>1111</v>
      </c>
      <c r="I3251" s="59" t="str">
        <f>IFERROR(VLOOKUP(D3251,ITEM!A:B,2,0)&amp;" X"&amp;F3251,"아이템값 없음")</f>
        <v>서늘한 빙옥 조각 X1</v>
      </c>
      <c r="J3251" s="5" t="s">
        <v>899</v>
      </c>
      <c r="K3251" s="147" t="s">
        <v>745</v>
      </c>
    </row>
    <row r="3252" spans="1:11">
      <c r="A3252" s="147">
        <f>100000+B3252*ID규칙_보상_그룹_단위+C3252*ID규칙_요일_단위+COUNTIFS($B$4:B3252,B3252,$C$4:C3252,C3252)</f>
        <v>115712</v>
      </c>
      <c r="B3252" s="65">
        <v>157</v>
      </c>
      <c r="C3252" s="147">
        <v>0</v>
      </c>
      <c r="D3252" s="147">
        <v>113423</v>
      </c>
      <c r="E3252" s="147">
        <f>COUNTIF($B$4:B3252,B3252)</f>
        <v>12</v>
      </c>
      <c r="F3252" s="147">
        <v>1</v>
      </c>
      <c r="G3252" s="147">
        <v>648</v>
      </c>
      <c r="H3252" s="147">
        <v>1111</v>
      </c>
      <c r="I3252" s="59" t="str">
        <f>IFERROR(VLOOKUP(D3252,ITEM!A:B,2,0)&amp;" X"&amp;F3252,"아이템값 없음")</f>
        <v>서늘한 빙옥 덩이 X1</v>
      </c>
      <c r="J3252" s="5" t="s">
        <v>899</v>
      </c>
      <c r="K3252" s="147" t="s">
        <v>745</v>
      </c>
    </row>
    <row r="3253" spans="1:11">
      <c r="A3253" s="147">
        <f>100000+B3253*ID규칙_보상_그룹_단위+C3253*ID규칙_요일_단위+COUNTIFS($B$4:B3253,B3253,$C$4:C3253,C3253)</f>
        <v>115713</v>
      </c>
      <c r="B3253" s="65">
        <v>157</v>
      </c>
      <c r="C3253" s="147">
        <v>0</v>
      </c>
      <c r="D3253" s="147">
        <v>118401</v>
      </c>
      <c r="E3253" s="147">
        <f>COUNTIF($B$4:B3253,B3253)</f>
        <v>13</v>
      </c>
      <c r="F3253" s="147">
        <v>1</v>
      </c>
      <c r="G3253" s="147">
        <v>649</v>
      </c>
      <c r="H3253" s="147">
        <v>3300</v>
      </c>
      <c r="I3253" s="59" t="str">
        <f>IFERROR(VLOOKUP(D3253,ITEM!A:B,2,0)&amp;" X"&amp;F3253,"아이템값 없음")</f>
        <v>이상한 꿈의 용매 X1</v>
      </c>
      <c r="J3253" s="5" t="s">
        <v>899</v>
      </c>
      <c r="K3253" s="147" t="s">
        <v>745</v>
      </c>
    </row>
    <row r="3254" spans="1:11">
      <c r="A3254" s="147">
        <f>100000+B3254*ID규칙_보상_그룹_단위+C3254*ID규칙_요일_단위+COUNTIFS($B$4:B3254,B3254,$C$4:C3254,C3254)</f>
        <v>115714</v>
      </c>
      <c r="B3254" s="65">
        <v>157</v>
      </c>
      <c r="C3254" s="147">
        <v>0</v>
      </c>
      <c r="D3254" s="147">
        <v>112604</v>
      </c>
      <c r="E3254" s="147">
        <f>COUNTIF($B$4:B3254,B3254)</f>
        <v>14</v>
      </c>
      <c r="F3254" s="147">
        <v>1</v>
      </c>
      <c r="G3254" s="147">
        <v>650</v>
      </c>
      <c r="H3254" s="147">
        <v>3334</v>
      </c>
      <c r="I3254" s="59" t="str">
        <f>IFERROR(VLOOKUP(D3254,ITEM!A:B,2,0)&amp;" X"&amp;F3254,"아이템값 없음")</f>
        <v>하늘을 삼킨 고래·뿔 X1</v>
      </c>
      <c r="J3254" s="5" t="s">
        <v>899</v>
      </c>
      <c r="K3254" s="147" t="s">
        <v>745</v>
      </c>
    </row>
    <row r="3255" spans="1:11">
      <c r="A3255" s="147">
        <f>100000+B3255*ID규칙_보상_그룹_단위+C3255*ID규칙_요일_단위+COUNTIFS($B$4:B3255,B3255,$C$4:C3255,C3255)</f>
        <v>115715</v>
      </c>
      <c r="B3255" s="65">
        <v>157</v>
      </c>
      <c r="C3255" s="147">
        <v>0</v>
      </c>
      <c r="D3255" s="147">
        <v>112605</v>
      </c>
      <c r="E3255" s="147">
        <f>COUNTIF($B$4:B3255,B3255)</f>
        <v>15</v>
      </c>
      <c r="F3255" s="147">
        <v>1</v>
      </c>
      <c r="G3255" s="147">
        <v>650</v>
      </c>
      <c r="H3255" s="147">
        <v>3333</v>
      </c>
      <c r="I3255" s="59" t="str">
        <f>IFERROR(VLOOKUP(D3255,ITEM!A:B,2,0)&amp;" X"&amp;F3255,"아이템값 없음")</f>
        <v>마왕의 칼날·조각 X1</v>
      </c>
      <c r="J3255" s="5" t="s">
        <v>899</v>
      </c>
      <c r="K3255" s="147" t="s">
        <v>745</v>
      </c>
    </row>
    <row r="3256" spans="1:11">
      <c r="A3256" s="147">
        <f>100000+B3256*ID규칙_보상_그룹_단위+C3256*ID규칙_요일_단위+COUNTIFS($B$4:B3256,B3256,$C$4:C3256,C3256)</f>
        <v>115716</v>
      </c>
      <c r="B3256" s="65">
        <v>157</v>
      </c>
      <c r="C3256" s="147">
        <v>0</v>
      </c>
      <c r="D3256" s="147">
        <v>112606</v>
      </c>
      <c r="E3256" s="147">
        <f>COUNTIF($B$4:B3256,B3256)</f>
        <v>16</v>
      </c>
      <c r="F3256" s="147">
        <v>1</v>
      </c>
      <c r="G3256" s="147">
        <v>650</v>
      </c>
      <c r="H3256" s="147">
        <v>3333</v>
      </c>
      <c r="I3256" s="59" t="str">
        <f>IFERROR(VLOOKUP(D3256,ITEM!A:B,2,0)&amp;" X"&amp;F3256,"아이템값 없음")</f>
        <v>무예의 혼·고영 X1</v>
      </c>
      <c r="J3256" s="5" t="s">
        <v>899</v>
      </c>
      <c r="K3256" s="147" t="s">
        <v>745</v>
      </c>
    </row>
    <row r="3257" spans="1:11">
      <c r="A3257" s="147">
        <f>100000+B3257*ID규칙_보상_그룹_단위+C3257*ID규칙_요일_단위+COUNTIFS($B$4:B3257,B3257,$C$4:C3257,C3257)</f>
        <v>115717</v>
      </c>
      <c r="B3257" s="65">
        <v>157</v>
      </c>
      <c r="C3257" s="147">
        <v>0</v>
      </c>
      <c r="D3257" s="147">
        <v>106314</v>
      </c>
      <c r="E3257" s="147">
        <f>COUNTIF($B$4:B3257,B3257)</f>
        <v>17</v>
      </c>
      <c r="F3257" s="147">
        <v>1</v>
      </c>
      <c r="G3257" s="147">
        <v>651</v>
      </c>
      <c r="H3257" s="147">
        <v>200</v>
      </c>
      <c r="I3257" s="59" t="str">
        <f>IFERROR(VLOOKUP(D3257,ITEM!A:B,2,0)&amp;" X"&amp;F3257,"아이템값 없음")</f>
        <v>전투광의 장미 X1</v>
      </c>
      <c r="J3257" s="5" t="s">
        <v>899</v>
      </c>
      <c r="K3257" s="147" t="s">
        <v>745</v>
      </c>
    </row>
    <row r="3258" spans="1:11">
      <c r="A3258" s="147">
        <f>100000+B3258*ID규칙_보상_그룹_단위+C3258*ID규칙_요일_단위+COUNTIFS($B$4:B3258,B3258,$C$4:C3258,C3258)</f>
        <v>115718</v>
      </c>
      <c r="B3258" s="65">
        <v>157</v>
      </c>
      <c r="C3258" s="147">
        <v>0</v>
      </c>
      <c r="D3258" s="147">
        <v>107314</v>
      </c>
      <c r="E3258" s="147">
        <f>COUNTIF($B$4:B3258,B3258)</f>
        <v>18</v>
      </c>
      <c r="F3258" s="147">
        <v>1</v>
      </c>
      <c r="G3258" s="147">
        <v>651</v>
      </c>
      <c r="H3258" s="147">
        <v>200</v>
      </c>
      <c r="I3258" s="59" t="str">
        <f>IFERROR(VLOOKUP(D3258,ITEM!A:B,2,0)&amp;" X"&amp;F3258,"아이템값 없음")</f>
        <v>전투광의 깃털 X1</v>
      </c>
      <c r="J3258" s="5" t="s">
        <v>899</v>
      </c>
      <c r="K3258" s="147" t="s">
        <v>745</v>
      </c>
    </row>
    <row r="3259" spans="1:11">
      <c r="A3259" s="147">
        <f>100000+B3259*ID규칙_보상_그룹_단위+C3259*ID규칙_요일_단위+COUNTIFS($B$4:B3259,B3259,$C$4:C3259,C3259)</f>
        <v>115719</v>
      </c>
      <c r="B3259" s="65">
        <v>157</v>
      </c>
      <c r="C3259" s="147">
        <v>0</v>
      </c>
      <c r="D3259" s="147">
        <v>108314</v>
      </c>
      <c r="E3259" s="147">
        <f>COUNTIF($B$4:B3259,B3259)</f>
        <v>19</v>
      </c>
      <c r="F3259" s="147">
        <v>1</v>
      </c>
      <c r="G3259" s="147">
        <v>651</v>
      </c>
      <c r="H3259" s="147">
        <v>200</v>
      </c>
      <c r="I3259" s="59" t="str">
        <f>IFERROR(VLOOKUP(D3259,ITEM!A:B,2,0)&amp;" X"&amp;F3259,"아이템값 없음")</f>
        <v>전투광의 시계 X1</v>
      </c>
      <c r="J3259" s="5" t="s">
        <v>899</v>
      </c>
      <c r="K3259" s="147" t="s">
        <v>745</v>
      </c>
    </row>
    <row r="3260" spans="1:11">
      <c r="A3260" s="147">
        <f>100000+B3260*ID규칙_보상_그룹_단위+C3260*ID규칙_요일_단위+COUNTIFS($B$4:B3260,B3260,$C$4:C3260,C3260)</f>
        <v>115720</v>
      </c>
      <c r="B3260" s="65">
        <v>157</v>
      </c>
      <c r="C3260" s="147">
        <v>0</v>
      </c>
      <c r="D3260" s="147">
        <v>109314</v>
      </c>
      <c r="E3260" s="147">
        <f>COUNTIF($B$4:B3260,B3260)</f>
        <v>20</v>
      </c>
      <c r="F3260" s="147">
        <v>1</v>
      </c>
      <c r="G3260" s="147">
        <v>651</v>
      </c>
      <c r="H3260" s="147">
        <v>200</v>
      </c>
      <c r="I3260" s="59" t="str">
        <f>IFERROR(VLOOKUP(D3260,ITEM!A:B,2,0)&amp;" X"&amp;F3260,"아이템값 없음")</f>
        <v>전투광의 해골잔 X1</v>
      </c>
      <c r="J3260" s="5" t="s">
        <v>899</v>
      </c>
      <c r="K3260" s="147" t="s">
        <v>745</v>
      </c>
    </row>
    <row r="3261" spans="1:11">
      <c r="A3261" s="147">
        <f>100000+B3261*ID규칙_보상_그룹_단위+C3261*ID규칙_요일_단위+COUNTIFS($B$4:B3261,B3261,$C$4:C3261,C3261)</f>
        <v>115721</v>
      </c>
      <c r="B3261" s="65">
        <v>157</v>
      </c>
      <c r="C3261" s="147">
        <v>0</v>
      </c>
      <c r="D3261" s="147">
        <v>110314</v>
      </c>
      <c r="E3261" s="147">
        <f>COUNTIF($B$4:B3261,B3261)</f>
        <v>21</v>
      </c>
      <c r="F3261" s="147">
        <v>1</v>
      </c>
      <c r="G3261" s="147">
        <v>651</v>
      </c>
      <c r="H3261" s="147">
        <v>200</v>
      </c>
      <c r="I3261" s="59" t="str">
        <f>IFERROR(VLOOKUP(D3261,ITEM!A:B,2,0)&amp;" X"&amp;F3261,"아이템값 없음")</f>
        <v>전투광의 귀면 X1</v>
      </c>
      <c r="J3261" s="5" t="s">
        <v>899</v>
      </c>
      <c r="K3261" s="147" t="s">
        <v>745</v>
      </c>
    </row>
    <row r="3262" spans="1:11">
      <c r="A3262" s="147">
        <f>100000+B3262*ID규칙_보상_그룹_단위+C3262*ID규칙_요일_단위+COUNTIFS($B$4:B3262,B3262,$C$4:C3262,C3262)</f>
        <v>115722</v>
      </c>
      <c r="B3262" s="65">
        <v>157</v>
      </c>
      <c r="C3262" s="147">
        <v>0</v>
      </c>
      <c r="D3262" s="147">
        <v>106316</v>
      </c>
      <c r="E3262" s="147">
        <f>COUNTIF($B$4:B3262,B3262)</f>
        <v>22</v>
      </c>
      <c r="F3262" s="147">
        <v>1</v>
      </c>
      <c r="G3262" s="147">
        <v>651</v>
      </c>
      <c r="H3262" s="147">
        <v>200</v>
      </c>
      <c r="I3262" s="59" t="str">
        <f>IFERROR(VLOOKUP(D3262,ITEM!A:B,2,0)&amp;" X"&amp;F3262,"아이템값 없음")</f>
        <v>교관의 브로치 X1</v>
      </c>
      <c r="J3262" s="5" t="s">
        <v>899</v>
      </c>
      <c r="K3262" s="147" t="s">
        <v>745</v>
      </c>
    </row>
    <row r="3263" spans="1:11">
      <c r="A3263" s="147">
        <f>100000+B3263*ID규칙_보상_그룹_단위+C3263*ID규칙_요일_단위+COUNTIFS($B$4:B3263,B3263,$C$4:C3263,C3263)</f>
        <v>115723</v>
      </c>
      <c r="B3263" s="65">
        <v>157</v>
      </c>
      <c r="C3263" s="147">
        <v>0</v>
      </c>
      <c r="D3263" s="147">
        <v>107316</v>
      </c>
      <c r="E3263" s="147">
        <f>COUNTIF($B$4:B3263,B3263)</f>
        <v>23</v>
      </c>
      <c r="F3263" s="147">
        <v>1</v>
      </c>
      <c r="G3263" s="147">
        <v>651</v>
      </c>
      <c r="H3263" s="147">
        <v>200</v>
      </c>
      <c r="I3263" s="59" t="str">
        <f>IFERROR(VLOOKUP(D3263,ITEM!A:B,2,0)&amp;" X"&amp;F3263,"아이템값 없음")</f>
        <v>교관의 깃털장식 X1</v>
      </c>
      <c r="J3263" s="5" t="s">
        <v>899</v>
      </c>
      <c r="K3263" s="147" t="s">
        <v>745</v>
      </c>
    </row>
    <row r="3264" spans="1:11">
      <c r="A3264" s="147">
        <f>100000+B3264*ID규칙_보상_그룹_단위+C3264*ID규칙_요일_단위+COUNTIFS($B$4:B3264,B3264,$C$4:C3264,C3264)</f>
        <v>115724</v>
      </c>
      <c r="B3264" s="65">
        <v>157</v>
      </c>
      <c r="C3264" s="147">
        <v>0</v>
      </c>
      <c r="D3264" s="147">
        <v>108316</v>
      </c>
      <c r="E3264" s="147">
        <f>COUNTIF($B$4:B3264,B3264)</f>
        <v>24</v>
      </c>
      <c r="F3264" s="147">
        <v>1</v>
      </c>
      <c r="G3264" s="147">
        <v>651</v>
      </c>
      <c r="H3264" s="147">
        <v>200</v>
      </c>
      <c r="I3264" s="59" t="str">
        <f>IFERROR(VLOOKUP(D3264,ITEM!A:B,2,0)&amp;" X"&amp;F3264,"아이템값 없음")</f>
        <v>교관의 회중시계 X1</v>
      </c>
      <c r="J3264" s="5" t="s">
        <v>899</v>
      </c>
      <c r="K3264" s="147" t="s">
        <v>745</v>
      </c>
    </row>
    <row r="3265" spans="1:11">
      <c r="A3265" s="147">
        <f>100000+B3265*ID규칙_보상_그룹_단위+C3265*ID규칙_요일_단위+COUNTIFS($B$4:B3265,B3265,$C$4:C3265,C3265)</f>
        <v>115725</v>
      </c>
      <c r="B3265" s="65">
        <v>157</v>
      </c>
      <c r="C3265" s="147">
        <v>0</v>
      </c>
      <c r="D3265" s="147">
        <v>109316</v>
      </c>
      <c r="E3265" s="147">
        <f>COUNTIF($B$4:B3265,B3265)</f>
        <v>25</v>
      </c>
      <c r="F3265" s="147">
        <v>1</v>
      </c>
      <c r="G3265" s="147">
        <v>651</v>
      </c>
      <c r="H3265" s="147">
        <v>200</v>
      </c>
      <c r="I3265" s="59" t="str">
        <f>IFERROR(VLOOKUP(D3265,ITEM!A:B,2,0)&amp;" X"&amp;F3265,"아이템값 없음")</f>
        <v>교관의 찻잔 X1</v>
      </c>
      <c r="J3265" s="5" t="s">
        <v>899</v>
      </c>
      <c r="K3265" s="147" t="s">
        <v>745</v>
      </c>
    </row>
    <row r="3266" spans="1:11">
      <c r="A3266" s="147">
        <f>100000+B3266*ID규칙_보상_그룹_단위+C3266*ID규칙_요일_단위+COUNTIFS($B$4:B3266,B3266,$C$4:C3266,C3266)</f>
        <v>115726</v>
      </c>
      <c r="B3266" s="65">
        <v>157</v>
      </c>
      <c r="C3266" s="147">
        <v>0</v>
      </c>
      <c r="D3266" s="147">
        <v>110316</v>
      </c>
      <c r="E3266" s="147">
        <f>COUNTIF($B$4:B3266,B3266)</f>
        <v>26</v>
      </c>
      <c r="F3266" s="147">
        <v>1</v>
      </c>
      <c r="G3266" s="147">
        <v>651</v>
      </c>
      <c r="H3266" s="147">
        <v>200</v>
      </c>
      <c r="I3266" s="59" t="str">
        <f>IFERROR(VLOOKUP(D3266,ITEM!A:B,2,0)&amp;" X"&amp;F3266,"아이템값 없음")</f>
        <v>교관의 모자 X1</v>
      </c>
      <c r="J3266" s="5" t="s">
        <v>899</v>
      </c>
      <c r="K3266" s="147" t="s">
        <v>745</v>
      </c>
    </row>
    <row r="3267" spans="1:11">
      <c r="A3267" s="147">
        <f>100000+B3267*ID규칙_보상_그룹_단위+C3267*ID규칙_요일_단위+COUNTIFS($B$4:B3267,B3267,$C$4:C3267,C3267)</f>
        <v>115727</v>
      </c>
      <c r="B3267" s="65">
        <v>157</v>
      </c>
      <c r="C3267" s="147">
        <v>0</v>
      </c>
      <c r="D3267" s="147">
        <v>106318</v>
      </c>
      <c r="E3267" s="147">
        <f>COUNTIF($B$4:B3267,B3267)</f>
        <v>27</v>
      </c>
      <c r="F3267" s="147">
        <v>1</v>
      </c>
      <c r="G3267" s="147">
        <v>651</v>
      </c>
      <c r="H3267" s="147">
        <v>200</v>
      </c>
      <c r="I3267" s="59" t="str">
        <f>IFERROR(VLOOKUP(D3267,ITEM!A:B,2,0)&amp;" X"&amp;F3267,"아이템값 없음")</f>
        <v>유배자의 꽃 X1</v>
      </c>
      <c r="J3267" s="5" t="s">
        <v>899</v>
      </c>
      <c r="K3267" s="147" t="s">
        <v>745</v>
      </c>
    </row>
    <row r="3268" spans="1:11">
      <c r="A3268" s="147">
        <f>100000+B3268*ID규칙_보상_그룹_단위+C3268*ID규칙_요일_단위+COUNTIFS($B$4:B3268,B3268,$C$4:C3268,C3268)</f>
        <v>115728</v>
      </c>
      <c r="B3268" s="65">
        <v>157</v>
      </c>
      <c r="C3268" s="147">
        <v>0</v>
      </c>
      <c r="D3268" s="147">
        <v>107318</v>
      </c>
      <c r="E3268" s="147">
        <f>COUNTIF($B$4:B3268,B3268)</f>
        <v>28</v>
      </c>
      <c r="F3268" s="147">
        <v>1</v>
      </c>
      <c r="G3268" s="147">
        <v>651</v>
      </c>
      <c r="H3268" s="147">
        <v>200</v>
      </c>
      <c r="I3268" s="59" t="str">
        <f>IFERROR(VLOOKUP(D3268,ITEM!A:B,2,0)&amp;" X"&amp;F3268,"아이템값 없음")</f>
        <v>유배자의 깃털 X1</v>
      </c>
      <c r="J3268" s="5" t="s">
        <v>899</v>
      </c>
      <c r="K3268" s="147" t="s">
        <v>745</v>
      </c>
    </row>
    <row r="3269" spans="1:11">
      <c r="A3269" s="147">
        <f>100000+B3269*ID규칙_보상_그룹_단위+C3269*ID규칙_요일_단위+COUNTIFS($B$4:B3269,B3269,$C$4:C3269,C3269)</f>
        <v>115729</v>
      </c>
      <c r="B3269" s="65">
        <v>157</v>
      </c>
      <c r="C3269" s="147">
        <v>0</v>
      </c>
      <c r="D3269" s="147">
        <v>108318</v>
      </c>
      <c r="E3269" s="147">
        <f>COUNTIF($B$4:B3269,B3269)</f>
        <v>29</v>
      </c>
      <c r="F3269" s="147">
        <v>1</v>
      </c>
      <c r="G3269" s="147">
        <v>651</v>
      </c>
      <c r="H3269" s="147">
        <v>200</v>
      </c>
      <c r="I3269" s="59" t="str">
        <f>IFERROR(VLOOKUP(D3269,ITEM!A:B,2,0)&amp;" X"&amp;F3269,"아이템값 없음")</f>
        <v>유배자의 회중시계 X1</v>
      </c>
      <c r="J3269" s="5" t="s">
        <v>899</v>
      </c>
      <c r="K3269" s="147" t="s">
        <v>745</v>
      </c>
    </row>
    <row r="3270" spans="1:11">
      <c r="A3270" s="147">
        <f>100000+B3270*ID규칙_보상_그룹_단위+C3270*ID규칙_요일_단위+COUNTIFS($B$4:B3270,B3270,$C$4:C3270,C3270)</f>
        <v>115730</v>
      </c>
      <c r="B3270" s="65">
        <v>157</v>
      </c>
      <c r="C3270" s="147">
        <v>0</v>
      </c>
      <c r="D3270" s="147">
        <v>109318</v>
      </c>
      <c r="E3270" s="147">
        <f>COUNTIF($B$4:B3270,B3270)</f>
        <v>30</v>
      </c>
      <c r="F3270" s="147">
        <v>1</v>
      </c>
      <c r="G3270" s="147">
        <v>651</v>
      </c>
      <c r="H3270" s="147">
        <v>200</v>
      </c>
      <c r="I3270" s="59" t="str">
        <f>IFERROR(VLOOKUP(D3270,ITEM!A:B,2,0)&amp;" X"&amp;F3270,"아이템값 없음")</f>
        <v>유배자의 잔 X1</v>
      </c>
      <c r="J3270" s="5" t="s">
        <v>899</v>
      </c>
      <c r="K3270" s="147" t="s">
        <v>745</v>
      </c>
    </row>
    <row r="3271" spans="1:11">
      <c r="A3271" s="147">
        <f>100000+B3271*ID규칙_보상_그룹_단위+C3271*ID규칙_요일_단위+COUNTIFS($B$4:B3271,B3271,$C$4:C3271,C3271)</f>
        <v>115731</v>
      </c>
      <c r="B3271" s="65">
        <v>157</v>
      </c>
      <c r="C3271" s="147">
        <v>0</v>
      </c>
      <c r="D3271" s="147">
        <v>110318</v>
      </c>
      <c r="E3271" s="147">
        <f>COUNTIF($B$4:B3271,B3271)</f>
        <v>31</v>
      </c>
      <c r="F3271" s="147">
        <v>1</v>
      </c>
      <c r="G3271" s="147">
        <v>651</v>
      </c>
      <c r="H3271" s="147">
        <v>200</v>
      </c>
      <c r="I3271" s="59" t="str">
        <f>IFERROR(VLOOKUP(D3271,ITEM!A:B,2,0)&amp;" X"&amp;F3271,"아이템값 없음")</f>
        <v>유배자의 머리장식 X1</v>
      </c>
      <c r="J3271" s="5" t="s">
        <v>899</v>
      </c>
      <c r="K3271" s="147" t="s">
        <v>745</v>
      </c>
    </row>
    <row r="3272" spans="1:11">
      <c r="A3272" s="147">
        <f>100000+B3272*ID규칙_보상_그룹_단위+C3272*ID규칙_요일_단위+COUNTIFS($B$4:B3272,B3272,$C$4:C3272,C3272)</f>
        <v>115732</v>
      </c>
      <c r="B3272" s="65">
        <v>157</v>
      </c>
      <c r="C3272" s="147">
        <v>0</v>
      </c>
      <c r="D3272" s="147">
        <v>106415</v>
      </c>
      <c r="E3272" s="147">
        <f>COUNTIF($B$4:B3272,B3272)</f>
        <v>32</v>
      </c>
      <c r="F3272" s="147">
        <v>1</v>
      </c>
      <c r="G3272" s="147">
        <v>651</v>
      </c>
      <c r="H3272" s="147">
        <v>200</v>
      </c>
      <c r="I3272" s="59" t="str">
        <f>IFERROR(VLOOKUP(D3272,ITEM!A:B,2,0)&amp;" X"&amp;F3272,"아이템값 없음")</f>
        <v>전투광의 장미 X1</v>
      </c>
      <c r="J3272" s="5" t="s">
        <v>899</v>
      </c>
      <c r="K3272" s="147" t="s">
        <v>745</v>
      </c>
    </row>
    <row r="3273" spans="1:11">
      <c r="A3273" s="147">
        <f>100000+B3273*ID규칙_보상_그룹_단위+C3273*ID규칙_요일_단위+COUNTIFS($B$4:B3273,B3273,$C$4:C3273,C3273)</f>
        <v>115733</v>
      </c>
      <c r="B3273" s="65">
        <v>157</v>
      </c>
      <c r="C3273" s="147">
        <v>0</v>
      </c>
      <c r="D3273" s="147">
        <v>107415</v>
      </c>
      <c r="E3273" s="147">
        <f>COUNTIF($B$4:B3273,B3273)</f>
        <v>33</v>
      </c>
      <c r="F3273" s="147">
        <v>1</v>
      </c>
      <c r="G3273" s="147">
        <v>651</v>
      </c>
      <c r="H3273" s="147">
        <v>200</v>
      </c>
      <c r="I3273" s="59" t="str">
        <f>IFERROR(VLOOKUP(D3273,ITEM!A:B,2,0)&amp;" X"&amp;F3273,"아이템값 없음")</f>
        <v>전투광의 깃털 X1</v>
      </c>
      <c r="J3273" s="5" t="s">
        <v>899</v>
      </c>
      <c r="K3273" s="147" t="s">
        <v>745</v>
      </c>
    </row>
    <row r="3274" spans="1:11">
      <c r="A3274" s="147">
        <f>100000+B3274*ID규칙_보상_그룹_단위+C3274*ID규칙_요일_단위+COUNTIFS($B$4:B3274,B3274,$C$4:C3274,C3274)</f>
        <v>115734</v>
      </c>
      <c r="B3274" s="65">
        <v>157</v>
      </c>
      <c r="C3274" s="147">
        <v>0</v>
      </c>
      <c r="D3274" s="147">
        <v>108415</v>
      </c>
      <c r="E3274" s="147">
        <f>COUNTIF($B$4:B3274,B3274)</f>
        <v>34</v>
      </c>
      <c r="F3274" s="147">
        <v>1</v>
      </c>
      <c r="G3274" s="147">
        <v>651</v>
      </c>
      <c r="H3274" s="147">
        <v>200</v>
      </c>
      <c r="I3274" s="59" t="str">
        <f>IFERROR(VLOOKUP(D3274,ITEM!A:B,2,0)&amp;" X"&amp;F3274,"아이템값 없음")</f>
        <v>전투광의 시계 X1</v>
      </c>
      <c r="J3274" s="5" t="s">
        <v>899</v>
      </c>
      <c r="K3274" s="147" t="s">
        <v>745</v>
      </c>
    </row>
    <row r="3275" spans="1:11">
      <c r="A3275" s="147">
        <f>100000+B3275*ID규칙_보상_그룹_단위+C3275*ID규칙_요일_단위+COUNTIFS($B$4:B3275,B3275,$C$4:C3275,C3275)</f>
        <v>115735</v>
      </c>
      <c r="B3275" s="65">
        <v>157</v>
      </c>
      <c r="C3275" s="147">
        <v>0</v>
      </c>
      <c r="D3275" s="147">
        <v>109415</v>
      </c>
      <c r="E3275" s="147">
        <f>COUNTIF($B$4:B3275,B3275)</f>
        <v>35</v>
      </c>
      <c r="F3275" s="147">
        <v>1</v>
      </c>
      <c r="G3275" s="147">
        <v>651</v>
      </c>
      <c r="H3275" s="147">
        <v>200</v>
      </c>
      <c r="I3275" s="59" t="str">
        <f>IFERROR(VLOOKUP(D3275,ITEM!A:B,2,0)&amp;" X"&amp;F3275,"아이템값 없음")</f>
        <v>전투광의 해골잔 X1</v>
      </c>
      <c r="J3275" s="5" t="s">
        <v>899</v>
      </c>
      <c r="K3275" s="147" t="s">
        <v>745</v>
      </c>
    </row>
    <row r="3276" spans="1:11">
      <c r="A3276" s="147">
        <f>100000+B3276*ID규칙_보상_그룹_단위+C3276*ID규칙_요일_단위+COUNTIFS($B$4:B3276,B3276,$C$4:C3276,C3276)</f>
        <v>115736</v>
      </c>
      <c r="B3276" s="65">
        <v>157</v>
      </c>
      <c r="C3276" s="147">
        <v>0</v>
      </c>
      <c r="D3276" s="147">
        <v>110415</v>
      </c>
      <c r="E3276" s="147">
        <f>COUNTIF($B$4:B3276,B3276)</f>
        <v>36</v>
      </c>
      <c r="F3276" s="147">
        <v>1</v>
      </c>
      <c r="G3276" s="147">
        <v>651</v>
      </c>
      <c r="H3276" s="147">
        <v>200</v>
      </c>
      <c r="I3276" s="59" t="str">
        <f>IFERROR(VLOOKUP(D3276,ITEM!A:B,2,0)&amp;" X"&amp;F3276,"아이템값 없음")</f>
        <v>전투광의 귀면 X1</v>
      </c>
      <c r="J3276" s="5" t="s">
        <v>899</v>
      </c>
      <c r="K3276" s="147" t="s">
        <v>745</v>
      </c>
    </row>
    <row r="3277" spans="1:11">
      <c r="A3277" s="147">
        <f>100000+B3277*ID규칙_보상_그룹_단위+C3277*ID규칙_요일_단위+COUNTIFS($B$4:B3277,B3277,$C$4:C3277,C3277)</f>
        <v>115737</v>
      </c>
      <c r="B3277" s="65">
        <v>157</v>
      </c>
      <c r="C3277" s="147">
        <v>0</v>
      </c>
      <c r="D3277" s="147">
        <v>106417</v>
      </c>
      <c r="E3277" s="147">
        <f>COUNTIF($B$4:B3277,B3277)</f>
        <v>37</v>
      </c>
      <c r="F3277" s="147">
        <v>1</v>
      </c>
      <c r="G3277" s="147">
        <v>651</v>
      </c>
      <c r="H3277" s="147">
        <v>200</v>
      </c>
      <c r="I3277" s="59" t="str">
        <f>IFERROR(VLOOKUP(D3277,ITEM!A:B,2,0)&amp;" X"&amp;F3277,"아이템값 없음")</f>
        <v>교관의 브로치 X1</v>
      </c>
      <c r="J3277" s="5" t="s">
        <v>899</v>
      </c>
      <c r="K3277" s="147" t="s">
        <v>745</v>
      </c>
    </row>
    <row r="3278" spans="1:11">
      <c r="A3278" s="147">
        <f>100000+B3278*ID규칙_보상_그룹_단위+C3278*ID규칙_요일_단위+COUNTIFS($B$4:B3278,B3278,$C$4:C3278,C3278)</f>
        <v>115738</v>
      </c>
      <c r="B3278" s="65">
        <v>157</v>
      </c>
      <c r="C3278" s="147">
        <v>0</v>
      </c>
      <c r="D3278" s="147">
        <v>107417</v>
      </c>
      <c r="E3278" s="147">
        <f>COUNTIF($B$4:B3278,B3278)</f>
        <v>38</v>
      </c>
      <c r="F3278" s="147">
        <v>1</v>
      </c>
      <c r="G3278" s="147">
        <v>651</v>
      </c>
      <c r="H3278" s="147">
        <v>200</v>
      </c>
      <c r="I3278" s="59" t="str">
        <f>IFERROR(VLOOKUP(D3278,ITEM!A:B,2,0)&amp;" X"&amp;F3278,"아이템값 없음")</f>
        <v>교관의 깃털장식 X1</v>
      </c>
      <c r="J3278" s="5" t="s">
        <v>899</v>
      </c>
      <c r="K3278" s="147" t="s">
        <v>745</v>
      </c>
    </row>
    <row r="3279" spans="1:11">
      <c r="A3279" s="147">
        <f>100000+B3279*ID규칙_보상_그룹_단위+C3279*ID규칙_요일_단위+COUNTIFS($B$4:B3279,B3279,$C$4:C3279,C3279)</f>
        <v>115739</v>
      </c>
      <c r="B3279" s="65">
        <v>157</v>
      </c>
      <c r="C3279" s="147">
        <v>0</v>
      </c>
      <c r="D3279" s="147">
        <v>108417</v>
      </c>
      <c r="E3279" s="147">
        <f>COUNTIF($B$4:B3279,B3279)</f>
        <v>39</v>
      </c>
      <c r="F3279" s="147">
        <v>1</v>
      </c>
      <c r="G3279" s="147">
        <v>651</v>
      </c>
      <c r="H3279" s="147">
        <v>200</v>
      </c>
      <c r="I3279" s="59" t="str">
        <f>IFERROR(VLOOKUP(D3279,ITEM!A:B,2,0)&amp;" X"&amp;F3279,"아이템값 없음")</f>
        <v>교관의 회중시계 X1</v>
      </c>
      <c r="J3279" s="5" t="s">
        <v>899</v>
      </c>
      <c r="K3279" s="147" t="s">
        <v>745</v>
      </c>
    </row>
    <row r="3280" spans="1:11">
      <c r="A3280" s="147">
        <f>100000+B3280*ID규칙_보상_그룹_단위+C3280*ID규칙_요일_단위+COUNTIFS($B$4:B3280,B3280,$C$4:C3280,C3280)</f>
        <v>115740</v>
      </c>
      <c r="B3280" s="65">
        <v>157</v>
      </c>
      <c r="C3280" s="147">
        <v>0</v>
      </c>
      <c r="D3280" s="147">
        <v>109417</v>
      </c>
      <c r="E3280" s="147">
        <f>COUNTIF($B$4:B3280,B3280)</f>
        <v>40</v>
      </c>
      <c r="F3280" s="147">
        <v>1</v>
      </c>
      <c r="G3280" s="147">
        <v>651</v>
      </c>
      <c r="H3280" s="147">
        <v>200</v>
      </c>
      <c r="I3280" s="59" t="str">
        <f>IFERROR(VLOOKUP(D3280,ITEM!A:B,2,0)&amp;" X"&amp;F3280,"아이템값 없음")</f>
        <v>교관의 찻잔 X1</v>
      </c>
      <c r="J3280" s="5" t="s">
        <v>899</v>
      </c>
      <c r="K3280" s="147" t="s">
        <v>745</v>
      </c>
    </row>
    <row r="3281" spans="1:11">
      <c r="A3281" s="147">
        <f>100000+B3281*ID규칙_보상_그룹_단위+C3281*ID규칙_요일_단위+COUNTIFS($B$4:B3281,B3281,$C$4:C3281,C3281)</f>
        <v>115741</v>
      </c>
      <c r="B3281" s="65">
        <v>157</v>
      </c>
      <c r="C3281" s="147">
        <v>0</v>
      </c>
      <c r="D3281" s="147">
        <v>110417</v>
      </c>
      <c r="E3281" s="147">
        <f>COUNTIF($B$4:B3281,B3281)</f>
        <v>41</v>
      </c>
      <c r="F3281" s="147">
        <v>1</v>
      </c>
      <c r="G3281" s="147">
        <v>651</v>
      </c>
      <c r="H3281" s="147">
        <v>200</v>
      </c>
      <c r="I3281" s="59" t="str">
        <f>IFERROR(VLOOKUP(D3281,ITEM!A:B,2,0)&amp;" X"&amp;F3281,"아이템값 없음")</f>
        <v>교관의 모자 X1</v>
      </c>
      <c r="J3281" s="5" t="s">
        <v>899</v>
      </c>
      <c r="K3281" s="147" t="s">
        <v>745</v>
      </c>
    </row>
    <row r="3282" spans="1:11">
      <c r="A3282" s="147">
        <f>100000+B3282*ID규칙_보상_그룹_단위+C3282*ID규칙_요일_단위+COUNTIFS($B$4:B3282,B3282,$C$4:C3282,C3282)</f>
        <v>115742</v>
      </c>
      <c r="B3282" s="65">
        <v>157</v>
      </c>
      <c r="C3282" s="147">
        <v>0</v>
      </c>
      <c r="D3282" s="147">
        <v>106419</v>
      </c>
      <c r="E3282" s="147">
        <f>COUNTIF($B$4:B3282,B3282)</f>
        <v>42</v>
      </c>
      <c r="F3282" s="147">
        <v>1</v>
      </c>
      <c r="G3282" s="147">
        <v>651</v>
      </c>
      <c r="H3282" s="147">
        <v>200</v>
      </c>
      <c r="I3282" s="59" t="str">
        <f>IFERROR(VLOOKUP(D3282,ITEM!A:B,2,0)&amp;" X"&amp;F3282,"아이템값 없음")</f>
        <v>유배자의 꽃 X1</v>
      </c>
      <c r="J3282" s="5" t="s">
        <v>899</v>
      </c>
      <c r="K3282" s="147" t="s">
        <v>745</v>
      </c>
    </row>
    <row r="3283" spans="1:11">
      <c r="A3283" s="147">
        <f>100000+B3283*ID규칙_보상_그룹_단위+C3283*ID규칙_요일_단위+COUNTIFS($B$4:B3283,B3283,$C$4:C3283,C3283)</f>
        <v>115743</v>
      </c>
      <c r="B3283" s="65">
        <v>157</v>
      </c>
      <c r="C3283" s="147">
        <v>0</v>
      </c>
      <c r="D3283" s="147">
        <v>107419</v>
      </c>
      <c r="E3283" s="147">
        <f>COUNTIF($B$4:B3283,B3283)</f>
        <v>43</v>
      </c>
      <c r="F3283" s="147">
        <v>1</v>
      </c>
      <c r="G3283" s="147">
        <v>651</v>
      </c>
      <c r="H3283" s="147">
        <v>200</v>
      </c>
      <c r="I3283" s="59" t="str">
        <f>IFERROR(VLOOKUP(D3283,ITEM!A:B,2,0)&amp;" X"&amp;F3283,"아이템값 없음")</f>
        <v>유배자의 깃털 X1</v>
      </c>
      <c r="J3283" s="5" t="s">
        <v>899</v>
      </c>
      <c r="K3283" s="147" t="s">
        <v>745</v>
      </c>
    </row>
    <row r="3284" spans="1:11">
      <c r="A3284" s="147">
        <f>100000+B3284*ID규칙_보상_그룹_단위+C3284*ID규칙_요일_단위+COUNTIFS($B$4:B3284,B3284,$C$4:C3284,C3284)</f>
        <v>115744</v>
      </c>
      <c r="B3284" s="65">
        <v>157</v>
      </c>
      <c r="C3284" s="147">
        <v>0</v>
      </c>
      <c r="D3284" s="147">
        <v>108419</v>
      </c>
      <c r="E3284" s="147">
        <f>COUNTIF($B$4:B3284,B3284)</f>
        <v>44</v>
      </c>
      <c r="F3284" s="147">
        <v>1</v>
      </c>
      <c r="G3284" s="147">
        <v>651</v>
      </c>
      <c r="H3284" s="147">
        <v>200</v>
      </c>
      <c r="I3284" s="59" t="str">
        <f>IFERROR(VLOOKUP(D3284,ITEM!A:B,2,0)&amp;" X"&amp;F3284,"아이템값 없음")</f>
        <v>유배자의 회중시계 X1</v>
      </c>
      <c r="J3284" s="5" t="s">
        <v>899</v>
      </c>
      <c r="K3284" s="147" t="s">
        <v>745</v>
      </c>
    </row>
    <row r="3285" spans="1:11">
      <c r="A3285" s="147">
        <f>100000+B3285*ID규칙_보상_그룹_단위+C3285*ID규칙_요일_단위+COUNTIFS($B$4:B3285,B3285,$C$4:C3285,C3285)</f>
        <v>115745</v>
      </c>
      <c r="B3285" s="65">
        <v>157</v>
      </c>
      <c r="C3285" s="147">
        <v>0</v>
      </c>
      <c r="D3285" s="147">
        <v>109419</v>
      </c>
      <c r="E3285" s="147">
        <f>COUNTIF($B$4:B3285,B3285)</f>
        <v>45</v>
      </c>
      <c r="F3285" s="147">
        <v>1</v>
      </c>
      <c r="G3285" s="147">
        <v>651</v>
      </c>
      <c r="H3285" s="147">
        <v>200</v>
      </c>
      <c r="I3285" s="59" t="str">
        <f>IFERROR(VLOOKUP(D3285,ITEM!A:B,2,0)&amp;" X"&amp;F3285,"아이템값 없음")</f>
        <v>유배자의 잔 X1</v>
      </c>
      <c r="J3285" s="5" t="s">
        <v>899</v>
      </c>
      <c r="K3285" s="147" t="s">
        <v>745</v>
      </c>
    </row>
    <row r="3286" spans="1:11">
      <c r="A3286" s="147">
        <f>100000+B3286*ID규칙_보상_그룹_단위+C3286*ID규칙_요일_단위+COUNTIFS($B$4:B3286,B3286,$C$4:C3286,C3286)</f>
        <v>115746</v>
      </c>
      <c r="B3286" s="65">
        <v>157</v>
      </c>
      <c r="C3286" s="147">
        <v>0</v>
      </c>
      <c r="D3286" s="147">
        <v>110419</v>
      </c>
      <c r="E3286" s="147">
        <f>COUNTIF($B$4:B3286,B3286)</f>
        <v>46</v>
      </c>
      <c r="F3286" s="147">
        <v>1</v>
      </c>
      <c r="G3286" s="147">
        <v>651</v>
      </c>
      <c r="H3286" s="147">
        <v>200</v>
      </c>
      <c r="I3286" s="59" t="str">
        <f>IFERROR(VLOOKUP(D3286,ITEM!A:B,2,0)&amp;" X"&amp;F3286,"아이템값 없음")</f>
        <v>유배자의 머리장식 X1</v>
      </c>
      <c r="J3286" s="5" t="s">
        <v>899</v>
      </c>
      <c r="K3286" s="147" t="s">
        <v>745</v>
      </c>
    </row>
    <row r="3287" spans="1:11">
      <c r="A3287" s="147">
        <f>100000+B3287*ID규칙_보상_그룹_단위+C3287*ID규칙_요일_단위+COUNTIFS($B$4:B3287,B3287,$C$4:C3287,C3287)</f>
        <v>115747</v>
      </c>
      <c r="B3287" s="65">
        <v>157</v>
      </c>
      <c r="C3287" s="147">
        <v>0</v>
      </c>
      <c r="D3287" s="147">
        <v>106430</v>
      </c>
      <c r="E3287" s="147">
        <f>COUNTIF($B$4:B3287,B3287)</f>
        <v>47</v>
      </c>
      <c r="F3287" s="147">
        <v>1</v>
      </c>
      <c r="G3287" s="147">
        <v>651</v>
      </c>
      <c r="H3287" s="147">
        <v>200</v>
      </c>
      <c r="I3287" s="59" t="str">
        <f>IFERROR(VLOOKUP(D3287,ITEM!A:B,2,0)&amp;" X"&amp;F3287,"아이템값 없음")</f>
        <v>검투사의 미련 X1</v>
      </c>
      <c r="J3287" s="5" t="s">
        <v>899</v>
      </c>
      <c r="K3287" s="147" t="s">
        <v>745</v>
      </c>
    </row>
    <row r="3288" spans="1:11">
      <c r="A3288" s="147">
        <f>100000+B3288*ID규칙_보상_그룹_단위+C3288*ID규칙_요일_단위+COUNTIFS($B$4:B3288,B3288,$C$4:C3288,C3288)</f>
        <v>115748</v>
      </c>
      <c r="B3288" s="65">
        <v>157</v>
      </c>
      <c r="C3288" s="147">
        <v>0</v>
      </c>
      <c r="D3288" s="147">
        <v>107430</v>
      </c>
      <c r="E3288" s="147">
        <f>COUNTIF($B$4:B3288,B3288)</f>
        <v>48</v>
      </c>
      <c r="F3288" s="147">
        <v>1</v>
      </c>
      <c r="G3288" s="147">
        <v>651</v>
      </c>
      <c r="H3288" s="147">
        <v>200</v>
      </c>
      <c r="I3288" s="59" t="str">
        <f>IFERROR(VLOOKUP(D3288,ITEM!A:B,2,0)&amp;" X"&amp;F3288,"아이템값 없음")</f>
        <v>검투사의 귀결 X1</v>
      </c>
      <c r="J3288" s="5" t="s">
        <v>899</v>
      </c>
      <c r="K3288" s="147" t="s">
        <v>745</v>
      </c>
    </row>
    <row r="3289" spans="1:11">
      <c r="A3289" s="147">
        <f>100000+B3289*ID규칙_보상_그룹_단위+C3289*ID규칙_요일_단위+COUNTIFS($B$4:B3289,B3289,$C$4:C3289,C3289)</f>
        <v>115749</v>
      </c>
      <c r="B3289" s="65">
        <v>157</v>
      </c>
      <c r="C3289" s="147">
        <v>0</v>
      </c>
      <c r="D3289" s="147">
        <v>108430</v>
      </c>
      <c r="E3289" s="147">
        <f>COUNTIF($B$4:B3289,B3289)</f>
        <v>49</v>
      </c>
      <c r="F3289" s="147">
        <v>1</v>
      </c>
      <c r="G3289" s="147">
        <v>651</v>
      </c>
      <c r="H3289" s="147">
        <v>200</v>
      </c>
      <c r="I3289" s="59" t="str">
        <f>IFERROR(VLOOKUP(D3289,ITEM!A:B,2,0)&amp;" X"&amp;F3289,"아이템값 없음")</f>
        <v>검투사의 희망 X1</v>
      </c>
      <c r="J3289" s="5" t="s">
        <v>899</v>
      </c>
      <c r="K3289" s="147" t="s">
        <v>745</v>
      </c>
    </row>
    <row r="3290" spans="1:11">
      <c r="A3290" s="147">
        <f>100000+B3290*ID규칙_보상_그룹_단위+C3290*ID규칙_요일_단위+COUNTIFS($B$4:B3290,B3290,$C$4:C3290,C3290)</f>
        <v>115750</v>
      </c>
      <c r="B3290" s="65">
        <v>157</v>
      </c>
      <c r="C3290" s="147">
        <v>0</v>
      </c>
      <c r="D3290" s="147">
        <v>109430</v>
      </c>
      <c r="E3290" s="147">
        <f>COUNTIF($B$4:B3290,B3290)</f>
        <v>50</v>
      </c>
      <c r="F3290" s="147">
        <v>1</v>
      </c>
      <c r="G3290" s="147">
        <v>651</v>
      </c>
      <c r="H3290" s="147">
        <v>200</v>
      </c>
      <c r="I3290" s="59" t="str">
        <f>IFERROR(VLOOKUP(D3290,ITEM!A:B,2,0)&amp;" X"&amp;F3290,"아이템값 없음")</f>
        <v>검투사의 취기 X1</v>
      </c>
      <c r="J3290" s="5" t="s">
        <v>899</v>
      </c>
      <c r="K3290" s="147" t="s">
        <v>745</v>
      </c>
    </row>
    <row r="3291" spans="1:11">
      <c r="A3291" s="147">
        <f>100000+B3291*ID규칙_보상_그룹_단위+C3291*ID규칙_요일_단위+COUNTIFS($B$4:B3291,B3291,$C$4:C3291,C3291)</f>
        <v>115751</v>
      </c>
      <c r="B3291" s="65">
        <v>157</v>
      </c>
      <c r="C3291" s="147">
        <v>0</v>
      </c>
      <c r="D3291" s="147">
        <v>110438</v>
      </c>
      <c r="E3291" s="147">
        <f>COUNTIF($B$4:B3291,B3291)</f>
        <v>51</v>
      </c>
      <c r="F3291" s="147">
        <v>1</v>
      </c>
      <c r="G3291" s="147">
        <v>651</v>
      </c>
      <c r="H3291" s="147">
        <v>200</v>
      </c>
      <c r="I3291" s="59" t="str">
        <f>IFERROR(VLOOKUP(D3291,ITEM!A:B,2,0)&amp;" X"&amp;F3291,"아이템값 없음")</f>
        <v>검투사의 개선 X1</v>
      </c>
      <c r="J3291" s="5" t="s">
        <v>899</v>
      </c>
      <c r="K3291" s="147" t="s">
        <v>745</v>
      </c>
    </row>
    <row r="3292" spans="1:11">
      <c r="A3292" s="147">
        <f>100000+B3292*ID규칙_보상_그룹_단위+C3292*ID규칙_요일_단위+COUNTIFS($B$4:B3292,B3292,$C$4:C3292,C3292)</f>
        <v>115752</v>
      </c>
      <c r="B3292" s="65">
        <v>157</v>
      </c>
      <c r="C3292" s="147">
        <v>0</v>
      </c>
      <c r="D3292" s="147">
        <v>106432</v>
      </c>
      <c r="E3292" s="147">
        <f>COUNTIF($B$4:B3292,B3292)</f>
        <v>52</v>
      </c>
      <c r="F3292" s="147">
        <v>1</v>
      </c>
      <c r="G3292" s="147">
        <v>651</v>
      </c>
      <c r="H3292" s="147">
        <v>200</v>
      </c>
      <c r="I3292" s="59" t="str">
        <f>IFERROR(VLOOKUP(D3292,ITEM!A:B,2,0)&amp;" X"&amp;F3292,"아이템값 없음")</f>
        <v>악단의 서광 X1</v>
      </c>
      <c r="J3292" s="5" t="s">
        <v>899</v>
      </c>
      <c r="K3292" s="147" t="s">
        <v>745</v>
      </c>
    </row>
    <row r="3293" spans="1:11">
      <c r="A3293" s="147">
        <f>100000+B3293*ID규칙_보상_그룹_단위+C3293*ID규칙_요일_단위+COUNTIFS($B$4:B3293,B3293,$C$4:C3293,C3293)</f>
        <v>115753</v>
      </c>
      <c r="B3293" s="65">
        <v>157</v>
      </c>
      <c r="C3293" s="147">
        <v>0</v>
      </c>
      <c r="D3293" s="147">
        <v>107432</v>
      </c>
      <c r="E3293" s="147">
        <f>COUNTIF($B$4:B3293,B3293)</f>
        <v>53</v>
      </c>
      <c r="F3293" s="147">
        <v>1</v>
      </c>
      <c r="G3293" s="147">
        <v>651</v>
      </c>
      <c r="H3293" s="147">
        <v>200</v>
      </c>
      <c r="I3293" s="59" t="str">
        <f>IFERROR(VLOOKUP(D3293,ITEM!A:B,2,0)&amp;" X"&amp;F3293,"아이템값 없음")</f>
        <v>연주자의 화살깃 X1</v>
      </c>
      <c r="J3293" s="5" t="s">
        <v>899</v>
      </c>
      <c r="K3293" s="147" t="s">
        <v>745</v>
      </c>
    </row>
    <row r="3294" spans="1:11">
      <c r="A3294" s="147">
        <f>100000+B3294*ID규칙_보상_그룹_단위+C3294*ID규칙_요일_단위+COUNTIFS($B$4:B3294,B3294,$C$4:C3294,C3294)</f>
        <v>115754</v>
      </c>
      <c r="B3294" s="65">
        <v>157</v>
      </c>
      <c r="C3294" s="147">
        <v>0</v>
      </c>
      <c r="D3294" s="147">
        <v>108432</v>
      </c>
      <c r="E3294" s="147">
        <f>COUNTIF($B$4:B3294,B3294)</f>
        <v>54</v>
      </c>
      <c r="F3294" s="147">
        <v>1</v>
      </c>
      <c r="G3294" s="147">
        <v>651</v>
      </c>
      <c r="H3294" s="147">
        <v>200</v>
      </c>
      <c r="I3294" s="59" t="str">
        <f>IFERROR(VLOOKUP(D3294,ITEM!A:B,2,0)&amp;" X"&amp;F3294,"아이템값 없음")</f>
        <v>피날레의 시계 X1</v>
      </c>
      <c r="J3294" s="5" t="s">
        <v>899</v>
      </c>
      <c r="K3294" s="147" t="s">
        <v>745</v>
      </c>
    </row>
    <row r="3295" spans="1:11">
      <c r="A3295" s="147">
        <f>100000+B3295*ID규칙_보상_그룹_단위+C3295*ID규칙_요일_단위+COUNTIFS($B$4:B3295,B3295,$C$4:C3295,C3295)</f>
        <v>115755</v>
      </c>
      <c r="B3295" s="65">
        <v>157</v>
      </c>
      <c r="C3295" s="147">
        <v>0</v>
      </c>
      <c r="D3295" s="147">
        <v>109432</v>
      </c>
      <c r="E3295" s="147">
        <f>COUNTIF($B$4:B3295,B3295)</f>
        <v>55</v>
      </c>
      <c r="F3295" s="147">
        <v>1</v>
      </c>
      <c r="G3295" s="147">
        <v>651</v>
      </c>
      <c r="H3295" s="147">
        <v>200</v>
      </c>
      <c r="I3295" s="59" t="str">
        <f>IFERROR(VLOOKUP(D3295,ITEM!A:B,2,0)&amp;" X"&amp;F3295,"아이템값 없음")</f>
        <v>음유시인의 주전자 X1</v>
      </c>
      <c r="J3295" s="5" t="s">
        <v>899</v>
      </c>
      <c r="K3295" s="147" t="s">
        <v>745</v>
      </c>
    </row>
    <row r="3296" spans="1:11">
      <c r="A3296" s="147">
        <f>100000+B3296*ID규칙_보상_그룹_단위+C3296*ID규칙_요일_단위+COUNTIFS($B$4:B3296,B3296,$C$4:C3296,C3296)</f>
        <v>115756</v>
      </c>
      <c r="B3296" s="65">
        <v>157</v>
      </c>
      <c r="C3296" s="147">
        <v>0</v>
      </c>
      <c r="D3296" s="147">
        <v>110440</v>
      </c>
      <c r="E3296" s="147">
        <f>COUNTIF($B$4:B3296,B3296)</f>
        <v>56</v>
      </c>
      <c r="F3296" s="147">
        <v>1</v>
      </c>
      <c r="G3296" s="147">
        <v>651</v>
      </c>
      <c r="H3296" s="147">
        <v>200</v>
      </c>
      <c r="I3296" s="59" t="str">
        <f>IFERROR(VLOOKUP(D3296,ITEM!A:B,2,0)&amp;" X"&amp;F3296,"아이템값 없음")</f>
        <v>지휘의 탑 햇 X1</v>
      </c>
      <c r="J3296" s="5" t="s">
        <v>899</v>
      </c>
      <c r="K3296" s="147" t="s">
        <v>745</v>
      </c>
    </row>
    <row r="3297" spans="1:11">
      <c r="A3297" s="147">
        <f>100000+B3297*ID규칙_보상_그룹_단위+C3297*ID규칙_요일_단위+COUNTIFS($B$4:B3297,B3297,$C$4:C3297,C3297)</f>
        <v>115757</v>
      </c>
      <c r="B3297" s="65">
        <v>157</v>
      </c>
      <c r="C3297" s="147">
        <v>0</v>
      </c>
      <c r="D3297" s="147">
        <v>106531</v>
      </c>
      <c r="E3297" s="147">
        <f>COUNTIF($B$4:B3297,B3297)</f>
        <v>57</v>
      </c>
      <c r="F3297" s="147">
        <v>1</v>
      </c>
      <c r="G3297" s="147">
        <v>651</v>
      </c>
      <c r="H3297" s="147">
        <v>200</v>
      </c>
      <c r="I3297" s="59" t="str">
        <f>IFERROR(VLOOKUP(D3297,ITEM!A:B,2,0)&amp;" X"&amp;F3297,"아이템값 없음")</f>
        <v>검투사의 미련 X1</v>
      </c>
      <c r="J3297" s="5" t="s">
        <v>899</v>
      </c>
      <c r="K3297" s="147" t="s">
        <v>745</v>
      </c>
    </row>
    <row r="3298" spans="1:11">
      <c r="A3298" s="147">
        <f>100000+B3298*ID규칙_보상_그룹_단위+C3298*ID규칙_요일_단위+COUNTIFS($B$4:B3298,B3298,$C$4:C3298,C3298)</f>
        <v>115758</v>
      </c>
      <c r="B3298" s="65">
        <v>157</v>
      </c>
      <c r="C3298" s="147">
        <v>0</v>
      </c>
      <c r="D3298" s="147">
        <v>107531</v>
      </c>
      <c r="E3298" s="147">
        <f>COUNTIF($B$4:B3298,B3298)</f>
        <v>58</v>
      </c>
      <c r="F3298" s="147">
        <v>1</v>
      </c>
      <c r="G3298" s="147">
        <v>651</v>
      </c>
      <c r="H3298" s="147">
        <v>200</v>
      </c>
      <c r="I3298" s="59" t="str">
        <f>IFERROR(VLOOKUP(D3298,ITEM!A:B,2,0)&amp;" X"&amp;F3298,"아이템값 없음")</f>
        <v>검투사의 귀결 X1</v>
      </c>
      <c r="J3298" s="5" t="s">
        <v>899</v>
      </c>
      <c r="K3298" s="147" t="s">
        <v>745</v>
      </c>
    </row>
    <row r="3299" spans="1:11">
      <c r="A3299" s="147">
        <f>100000+B3299*ID규칙_보상_그룹_단위+C3299*ID규칙_요일_단위+COUNTIFS($B$4:B3299,B3299,$C$4:C3299,C3299)</f>
        <v>115759</v>
      </c>
      <c r="B3299" s="65">
        <v>157</v>
      </c>
      <c r="C3299" s="147">
        <v>0</v>
      </c>
      <c r="D3299" s="147">
        <v>108531</v>
      </c>
      <c r="E3299" s="147">
        <f>COUNTIF($B$4:B3299,B3299)</f>
        <v>59</v>
      </c>
      <c r="F3299" s="147">
        <v>1</v>
      </c>
      <c r="G3299" s="147">
        <v>651</v>
      </c>
      <c r="H3299" s="147">
        <v>200</v>
      </c>
      <c r="I3299" s="59" t="str">
        <f>IFERROR(VLOOKUP(D3299,ITEM!A:B,2,0)&amp;" X"&amp;F3299,"아이템값 없음")</f>
        <v>검투사의 희망 X1</v>
      </c>
      <c r="J3299" s="5" t="s">
        <v>899</v>
      </c>
      <c r="K3299" s="147" t="s">
        <v>745</v>
      </c>
    </row>
    <row r="3300" spans="1:11">
      <c r="A3300" s="147">
        <f>100000+B3300*ID규칙_보상_그룹_단위+C3300*ID규칙_요일_단위+COUNTIFS($B$4:B3300,B3300,$C$4:C3300,C3300)</f>
        <v>115760</v>
      </c>
      <c r="B3300" s="65">
        <v>157</v>
      </c>
      <c r="C3300" s="147">
        <v>0</v>
      </c>
      <c r="D3300" s="147">
        <v>109531</v>
      </c>
      <c r="E3300" s="147">
        <f>COUNTIF($B$4:B3300,B3300)</f>
        <v>60</v>
      </c>
      <c r="F3300" s="147">
        <v>1</v>
      </c>
      <c r="G3300" s="147">
        <v>651</v>
      </c>
      <c r="H3300" s="147">
        <v>200</v>
      </c>
      <c r="I3300" s="59" t="str">
        <f>IFERROR(VLOOKUP(D3300,ITEM!A:B,2,0)&amp;" X"&amp;F3300,"아이템값 없음")</f>
        <v>검투사의 취기 X1</v>
      </c>
      <c r="J3300" s="5" t="s">
        <v>899</v>
      </c>
      <c r="K3300" s="147" t="s">
        <v>745</v>
      </c>
    </row>
    <row r="3301" spans="1:11">
      <c r="A3301" s="147">
        <f>100000+B3301*ID규칙_보상_그룹_단위+C3301*ID규칙_요일_단위+COUNTIFS($B$4:B3301,B3301,$C$4:C3301,C3301)</f>
        <v>115761</v>
      </c>
      <c r="B3301" s="65">
        <v>157</v>
      </c>
      <c r="C3301" s="147">
        <v>0</v>
      </c>
      <c r="D3301" s="147">
        <v>110539</v>
      </c>
      <c r="E3301" s="147">
        <f>COUNTIF($B$4:B3301,B3301)</f>
        <v>61</v>
      </c>
      <c r="F3301" s="147">
        <v>1</v>
      </c>
      <c r="G3301" s="147">
        <v>651</v>
      </c>
      <c r="H3301" s="147">
        <v>200</v>
      </c>
      <c r="I3301" s="59" t="str">
        <f>IFERROR(VLOOKUP(D3301,ITEM!A:B,2,0)&amp;" X"&amp;F3301,"아이템값 없음")</f>
        <v>검투사의 개선 X1</v>
      </c>
      <c r="J3301" s="5" t="s">
        <v>899</v>
      </c>
      <c r="K3301" s="147" t="s">
        <v>745</v>
      </c>
    </row>
    <row r="3302" spans="1:11">
      <c r="A3302" s="147">
        <f>100000+B3302*ID규칙_보상_그룹_단위+C3302*ID규칙_요일_단위+COUNTIFS($B$4:B3302,B3302,$C$4:C3302,C3302)</f>
        <v>115762</v>
      </c>
      <c r="B3302" s="65">
        <v>157</v>
      </c>
      <c r="C3302" s="147">
        <v>0</v>
      </c>
      <c r="D3302" s="147">
        <v>106533</v>
      </c>
      <c r="E3302" s="147">
        <f>COUNTIF($B$4:B3302,B3302)</f>
        <v>62</v>
      </c>
      <c r="F3302" s="147">
        <v>1</v>
      </c>
      <c r="G3302" s="147">
        <v>651</v>
      </c>
      <c r="H3302" s="147">
        <v>200</v>
      </c>
      <c r="I3302" s="59" t="str">
        <f>IFERROR(VLOOKUP(D3302,ITEM!A:B,2,0)&amp;" X"&amp;F3302,"아이템값 없음")</f>
        <v>악단의 서광 X1</v>
      </c>
      <c r="J3302" s="5" t="s">
        <v>899</v>
      </c>
      <c r="K3302" s="147" t="s">
        <v>745</v>
      </c>
    </row>
    <row r="3303" spans="1:11">
      <c r="A3303" s="147">
        <f>100000+B3303*ID규칙_보상_그룹_단위+C3303*ID규칙_요일_단위+COUNTIFS($B$4:B3303,B3303,$C$4:C3303,C3303)</f>
        <v>115763</v>
      </c>
      <c r="B3303" s="65">
        <v>157</v>
      </c>
      <c r="C3303" s="147">
        <v>0</v>
      </c>
      <c r="D3303" s="147">
        <v>107533</v>
      </c>
      <c r="E3303" s="147">
        <f>COUNTIF($B$4:B3303,B3303)</f>
        <v>63</v>
      </c>
      <c r="F3303" s="147">
        <v>1</v>
      </c>
      <c r="G3303" s="147">
        <v>651</v>
      </c>
      <c r="H3303" s="147">
        <v>200</v>
      </c>
      <c r="I3303" s="59" t="str">
        <f>IFERROR(VLOOKUP(D3303,ITEM!A:B,2,0)&amp;" X"&amp;F3303,"아이템값 없음")</f>
        <v>연주자의 화살깃 X1</v>
      </c>
      <c r="J3303" s="5" t="s">
        <v>899</v>
      </c>
      <c r="K3303" s="147" t="s">
        <v>745</v>
      </c>
    </row>
    <row r="3304" spans="1:11">
      <c r="A3304" s="147">
        <f>100000+B3304*ID규칙_보상_그룹_단위+C3304*ID규칙_요일_단위+COUNTIFS($B$4:B3304,B3304,$C$4:C3304,C3304)</f>
        <v>115764</v>
      </c>
      <c r="B3304" s="65">
        <v>157</v>
      </c>
      <c r="C3304" s="147">
        <v>0</v>
      </c>
      <c r="D3304" s="147">
        <v>108533</v>
      </c>
      <c r="E3304" s="147">
        <f>COUNTIF($B$4:B3304,B3304)</f>
        <v>64</v>
      </c>
      <c r="F3304" s="147">
        <v>1</v>
      </c>
      <c r="G3304" s="147">
        <v>651</v>
      </c>
      <c r="H3304" s="147">
        <v>200</v>
      </c>
      <c r="I3304" s="59" t="str">
        <f>IFERROR(VLOOKUP(D3304,ITEM!A:B,2,0)&amp;" X"&amp;F3304,"아이템값 없음")</f>
        <v>피날레의 시계 X1</v>
      </c>
      <c r="J3304" s="5" t="s">
        <v>899</v>
      </c>
      <c r="K3304" s="147" t="s">
        <v>745</v>
      </c>
    </row>
    <row r="3305" spans="1:11">
      <c r="A3305" s="147">
        <f>100000+B3305*ID규칙_보상_그룹_단위+C3305*ID규칙_요일_단위+COUNTIFS($B$4:B3305,B3305,$C$4:C3305,C3305)</f>
        <v>115765</v>
      </c>
      <c r="B3305" s="65">
        <v>157</v>
      </c>
      <c r="C3305" s="147">
        <v>0</v>
      </c>
      <c r="D3305" s="147">
        <v>109533</v>
      </c>
      <c r="E3305" s="147">
        <f>COUNTIF($B$4:B3305,B3305)</f>
        <v>65</v>
      </c>
      <c r="F3305" s="147">
        <v>1</v>
      </c>
      <c r="G3305" s="147">
        <v>651</v>
      </c>
      <c r="H3305" s="147">
        <v>200</v>
      </c>
      <c r="I3305" s="59" t="str">
        <f>IFERROR(VLOOKUP(D3305,ITEM!A:B,2,0)&amp;" X"&amp;F3305,"아이템값 없음")</f>
        <v>음유시인의 주전자 X1</v>
      </c>
      <c r="J3305" s="5" t="s">
        <v>899</v>
      </c>
      <c r="K3305" s="147" t="s">
        <v>745</v>
      </c>
    </row>
    <row r="3306" spans="1:11">
      <c r="A3306" s="147">
        <f>100000+B3306*ID규칙_보상_그룹_단위+C3306*ID규칙_요일_단위+COUNTIFS($B$4:B3306,B3306,$C$4:C3306,C3306)</f>
        <v>115766</v>
      </c>
      <c r="B3306" s="65">
        <v>157</v>
      </c>
      <c r="C3306" s="147">
        <v>0</v>
      </c>
      <c r="D3306" s="147">
        <v>110541</v>
      </c>
      <c r="E3306" s="147">
        <f>COUNTIF($B$4:B3306,B3306)</f>
        <v>66</v>
      </c>
      <c r="F3306" s="147">
        <v>1</v>
      </c>
      <c r="G3306" s="147">
        <v>651</v>
      </c>
      <c r="H3306" s="147">
        <v>200</v>
      </c>
      <c r="I3306" s="59" t="str">
        <f>IFERROR(VLOOKUP(D3306,ITEM!A:B,2,0)&amp;" X"&amp;F3306,"아이템값 없음")</f>
        <v>지휘의 탑 햇 X1</v>
      </c>
      <c r="J3306" s="5" t="s">
        <v>899</v>
      </c>
      <c r="K3306" s="147" t="s">
        <v>745</v>
      </c>
    </row>
    <row r="3307" spans="1:11">
      <c r="A3307" s="147">
        <f>100000+B3307*ID규칙_보상_그룹_단위+C3307*ID규칙_요일_단위+COUNTIFS($B$4:B3307,B3307,$C$4:C3307,C3307)</f>
        <v>115767</v>
      </c>
      <c r="B3307" s="65">
        <v>157</v>
      </c>
      <c r="C3307" s="147">
        <v>0</v>
      </c>
      <c r="D3307" s="147">
        <v>116409</v>
      </c>
      <c r="E3307" s="147">
        <f>COUNTIF($B$4:B3307,B3307)</f>
        <v>67</v>
      </c>
      <c r="F3307" s="147">
        <v>1</v>
      </c>
      <c r="G3307" s="147">
        <v>652</v>
      </c>
      <c r="H3307" s="147">
        <v>2000</v>
      </c>
      <c r="I3307" s="59" t="str">
        <f>IFERROR(VLOOKUP(D3307,ITEM!A:B,2,0)&amp;" X"&amp;F3307,"아이템값 없음")</f>
        <v>북대륙의 한손검 원형 X1</v>
      </c>
      <c r="J3307" s="5" t="s">
        <v>899</v>
      </c>
      <c r="K3307" s="147" t="s">
        <v>745</v>
      </c>
    </row>
    <row r="3308" spans="1:11">
      <c r="A3308" s="147">
        <f>100000+B3308*ID규칙_보상_그룹_단위+C3308*ID규칙_요일_단위+COUNTIFS($B$4:B3308,B3308,$C$4:C3308,C3308)</f>
        <v>115768</v>
      </c>
      <c r="B3308" s="65">
        <v>157</v>
      </c>
      <c r="C3308" s="147">
        <v>0</v>
      </c>
      <c r="D3308" s="147">
        <v>116410</v>
      </c>
      <c r="E3308" s="147">
        <f>COUNTIF($B$4:B3308,B3308)</f>
        <v>68</v>
      </c>
      <c r="F3308" s="147">
        <v>1</v>
      </c>
      <c r="G3308" s="147">
        <v>652</v>
      </c>
      <c r="H3308" s="147">
        <v>2000</v>
      </c>
      <c r="I3308" s="59" t="str">
        <f>IFERROR(VLOOKUP(D3308,ITEM!A:B,2,0)&amp;" X"&amp;F3308,"아이템값 없음")</f>
        <v>북대륙의 활 원형 X1</v>
      </c>
      <c r="J3308" s="5" t="s">
        <v>899</v>
      </c>
      <c r="K3308" s="147" t="s">
        <v>745</v>
      </c>
    </row>
    <row r="3309" spans="1:11">
      <c r="A3309" s="147">
        <f>100000+B3309*ID규칙_보상_그룹_단위+C3309*ID규칙_요일_단위+COUNTIFS($B$4:B3309,B3309,$C$4:C3309,C3309)</f>
        <v>115769</v>
      </c>
      <c r="B3309" s="65">
        <v>157</v>
      </c>
      <c r="C3309" s="147">
        <v>0</v>
      </c>
      <c r="D3309" s="147">
        <v>116411</v>
      </c>
      <c r="E3309" s="147">
        <f>COUNTIF($B$4:B3309,B3309)</f>
        <v>69</v>
      </c>
      <c r="F3309" s="147">
        <v>1</v>
      </c>
      <c r="G3309" s="147">
        <v>652</v>
      </c>
      <c r="H3309" s="147">
        <v>2000</v>
      </c>
      <c r="I3309" s="59" t="str">
        <f>IFERROR(VLOOKUP(D3309,ITEM!A:B,2,0)&amp;" X"&amp;F3309,"아이템값 없음")</f>
        <v>북대륙의 양손검 원형 X1</v>
      </c>
      <c r="J3309" s="5" t="s">
        <v>899</v>
      </c>
      <c r="K3309" s="147" t="s">
        <v>745</v>
      </c>
    </row>
    <row r="3310" spans="1:11">
      <c r="A3310" s="147">
        <f>100000+B3310*ID규칙_보상_그룹_단위+C3310*ID규칙_요일_단위+COUNTIFS($B$4:B3310,B3310,$C$4:C3310,C3310)</f>
        <v>115770</v>
      </c>
      <c r="B3310" s="65">
        <v>157</v>
      </c>
      <c r="C3310" s="147">
        <v>0</v>
      </c>
      <c r="D3310" s="147">
        <v>116412</v>
      </c>
      <c r="E3310" s="147">
        <f>COUNTIF($B$4:B3310,B3310)</f>
        <v>70</v>
      </c>
      <c r="F3310" s="147">
        <v>1</v>
      </c>
      <c r="G3310" s="147">
        <v>652</v>
      </c>
      <c r="H3310" s="147">
        <v>2000</v>
      </c>
      <c r="I3310" s="59" t="str">
        <f>IFERROR(VLOOKUP(D3310,ITEM!A:B,2,0)&amp;" X"&amp;F3310,"아이템값 없음")</f>
        <v>북대륙의 법구 원형 X1</v>
      </c>
      <c r="J3310" s="5" t="s">
        <v>899</v>
      </c>
      <c r="K3310" s="147" t="s">
        <v>745</v>
      </c>
    </row>
    <row r="3311" spans="1:11">
      <c r="A3311" s="147">
        <f>100000+B3311*ID규칙_보상_그룹_단위+C3311*ID규칙_요일_단위+COUNTIFS($B$4:B3311,B3311,$C$4:C3311,C3311)</f>
        <v>115771</v>
      </c>
      <c r="B3311" s="65">
        <v>157</v>
      </c>
      <c r="C3311" s="147">
        <v>0</v>
      </c>
      <c r="D3311" s="147">
        <v>116413</v>
      </c>
      <c r="E3311" s="147">
        <f>COUNTIF($B$4:B3311,B3311)</f>
        <v>71</v>
      </c>
      <c r="F3311" s="147">
        <v>1</v>
      </c>
      <c r="G3311" s="147">
        <v>652</v>
      </c>
      <c r="H3311" s="147">
        <v>2000</v>
      </c>
      <c r="I3311" s="59" t="str">
        <f>IFERROR(VLOOKUP(D3311,ITEM!A:B,2,0)&amp;" X"&amp;F3311,"아이템값 없음")</f>
        <v>북대륙의 장병기 원형 X1</v>
      </c>
      <c r="J3311" s="5" t="s">
        <v>899</v>
      </c>
      <c r="K3311" s="147" t="s">
        <v>745</v>
      </c>
    </row>
    <row r="3312" spans="1:11">
      <c r="A3312" s="147">
        <f>100000+B3312*ID규칙_보상_그룹_단위+C3312*ID규칙_요일_단위+COUNTIFS($B$4:B3312,B3312,$C$4:C3312,C3312)</f>
        <v>115801</v>
      </c>
      <c r="B3312" s="65">
        <v>158</v>
      </c>
      <c r="C3312" s="147">
        <v>0</v>
      </c>
      <c r="D3312" s="147">
        <v>103301</v>
      </c>
      <c r="E3312" s="147">
        <f>COUNTIF($B$4:B3312,B3312)</f>
        <v>1</v>
      </c>
      <c r="F3312" s="147">
        <v>300</v>
      </c>
      <c r="G3312" s="147">
        <v>653</v>
      </c>
      <c r="H3312" s="147">
        <v>10000</v>
      </c>
      <c r="I3312" s="59" t="str">
        <f>IFERROR(VLOOKUP(D3312,ITEM!A:B,2,0)&amp;" X"&amp;F3312,"아이템값 없음")</f>
        <v>모라 X300</v>
      </c>
      <c r="J3312" s="5" t="s">
        <v>900</v>
      </c>
      <c r="K3312" s="147" t="s">
        <v>745</v>
      </c>
    </row>
    <row r="3313" spans="1:11">
      <c r="A3313" s="147">
        <f>100000+B3313*ID규칙_보상_그룹_단위+C3313*ID규칙_요일_단위+COUNTIFS($B$4:B3313,B3313,$C$4:C3313,C3313)</f>
        <v>115802</v>
      </c>
      <c r="B3313" s="65">
        <v>158</v>
      </c>
      <c r="C3313" s="147">
        <v>0</v>
      </c>
      <c r="D3313" s="147">
        <v>102301</v>
      </c>
      <c r="E3313" s="147">
        <f>COUNTIF($B$4:B3313,B3313)</f>
        <v>2</v>
      </c>
      <c r="F3313" s="147">
        <v>6950</v>
      </c>
      <c r="G3313" s="147">
        <v>654</v>
      </c>
      <c r="H3313" s="147">
        <v>10000</v>
      </c>
      <c r="I3313" s="59" t="str">
        <f>IFERROR(VLOOKUP(D3313,ITEM!A:B,2,0)&amp;" X"&amp;F3313,"아이템값 없음")</f>
        <v>모험 경력 X6950</v>
      </c>
      <c r="J3313" s="5" t="s">
        <v>900</v>
      </c>
      <c r="K3313" s="147" t="s">
        <v>745</v>
      </c>
    </row>
    <row r="3314" spans="1:11">
      <c r="A3314" s="147">
        <f>100000+B3314*ID규칙_보상_그룹_단위+C3314*ID규칙_요일_단위+COUNTIFS($B$4:B3314,B3314,$C$4:C3314,C3314)</f>
        <v>115803</v>
      </c>
      <c r="B3314" s="65">
        <v>158</v>
      </c>
      <c r="C3314" s="147">
        <v>0</v>
      </c>
      <c r="D3314" s="147">
        <v>105301</v>
      </c>
      <c r="E3314" s="147">
        <f>COUNTIF($B$4:B3314,B3314)</f>
        <v>3</v>
      </c>
      <c r="F3314" s="147">
        <v>20</v>
      </c>
      <c r="G3314" s="147">
        <v>655</v>
      </c>
      <c r="H3314" s="147">
        <v>10000</v>
      </c>
      <c r="I3314" s="59" t="str">
        <f>IFERROR(VLOOKUP(D3314,ITEM!A:B,2,0)&amp;" X"&amp;F3314,"아이템값 없음")</f>
        <v>호감도 경험치 X20</v>
      </c>
      <c r="J3314" s="5" t="s">
        <v>900</v>
      </c>
      <c r="K3314" s="147" t="s">
        <v>745</v>
      </c>
    </row>
    <row r="3315" spans="1:11">
      <c r="A3315" s="147">
        <f>100000+B3315*ID규칙_보상_그룹_단위+C3315*ID규칙_요일_단위+COUNTIFS($B$4:B3315,B3315,$C$4:C3315,C3315)</f>
        <v>115804</v>
      </c>
      <c r="B3315" s="65">
        <v>158</v>
      </c>
      <c r="C3315" s="147">
        <v>0</v>
      </c>
      <c r="D3315" s="147">
        <v>113205</v>
      </c>
      <c r="E3315" s="147">
        <f>COUNTIF($B$4:B3315,B3315)</f>
        <v>4</v>
      </c>
      <c r="F3315" s="147">
        <v>1</v>
      </c>
      <c r="G3315" s="147">
        <v>656</v>
      </c>
      <c r="H3315" s="147">
        <v>834</v>
      </c>
      <c r="I3315" s="59" t="str">
        <f>IFERROR(VLOOKUP(D3315,ITEM!A:B,2,0)&amp;" X"&amp;F3315,"아이템값 없음")</f>
        <v>순수한 청금석 가루 X1</v>
      </c>
      <c r="J3315" s="5" t="s">
        <v>900</v>
      </c>
      <c r="K3315" s="147" t="s">
        <v>745</v>
      </c>
    </row>
    <row r="3316" spans="1:11">
      <c r="A3316" s="147">
        <f>100000+B3316*ID규칙_보상_그룹_단위+C3316*ID규칙_요일_단위+COUNTIFS($B$4:B3316,B3316,$C$4:C3316,C3316)</f>
        <v>115805</v>
      </c>
      <c r="B3316" s="65">
        <v>158</v>
      </c>
      <c r="C3316" s="147">
        <v>0</v>
      </c>
      <c r="D3316" s="147">
        <v>113306</v>
      </c>
      <c r="E3316" s="147">
        <f>COUNTIF($B$4:B3316,B3316)</f>
        <v>5</v>
      </c>
      <c r="F3316" s="147">
        <v>1</v>
      </c>
      <c r="G3316" s="147">
        <v>656</v>
      </c>
      <c r="H3316" s="147">
        <v>834</v>
      </c>
      <c r="I3316" s="59" t="str">
        <f>IFERROR(VLOOKUP(D3316,ITEM!A:B,2,0)&amp;" X"&amp;F3316,"아이템값 없음")</f>
        <v>순수한 청금석 조각 X1</v>
      </c>
      <c r="J3316" s="5" t="s">
        <v>900</v>
      </c>
      <c r="K3316" s="147" t="s">
        <v>745</v>
      </c>
    </row>
    <row r="3317" spans="1:11">
      <c r="A3317" s="147">
        <f>100000+B3317*ID규칙_보상_그룹_단위+C3317*ID규칙_요일_단위+COUNTIFS($B$4:B3317,B3317,$C$4:C3317,C3317)</f>
        <v>115806</v>
      </c>
      <c r="B3317" s="65">
        <v>158</v>
      </c>
      <c r="C3317" s="147">
        <v>0</v>
      </c>
      <c r="D3317" s="147">
        <v>113407</v>
      </c>
      <c r="E3317" s="147">
        <f>COUNTIF($B$4:B3317,B3317)</f>
        <v>6</v>
      </c>
      <c r="F3317" s="147">
        <v>1</v>
      </c>
      <c r="G3317" s="147">
        <v>656</v>
      </c>
      <c r="H3317" s="147">
        <v>834</v>
      </c>
      <c r="I3317" s="59" t="str">
        <f>IFERROR(VLOOKUP(D3317,ITEM!A:B,2,0)&amp;" X"&amp;F3317,"아이템값 없음")</f>
        <v>순수한 청금석 덩이 X1</v>
      </c>
      <c r="J3317" s="5" t="s">
        <v>900</v>
      </c>
      <c r="K3317" s="147" t="s">
        <v>745</v>
      </c>
    </row>
    <row r="3318" spans="1:11">
      <c r="A3318" s="147">
        <f>100000+B3318*ID규칙_보상_그룹_단위+C3318*ID규칙_요일_단위+COUNTIFS($B$4:B3318,B3318,$C$4:C3318,C3318)</f>
        <v>115807</v>
      </c>
      <c r="B3318" s="65">
        <v>158</v>
      </c>
      <c r="C3318" s="147">
        <v>0</v>
      </c>
      <c r="D3318" s="147">
        <v>113508</v>
      </c>
      <c r="E3318" s="147">
        <f>COUNTIF($B$4:B3318,B3318)</f>
        <v>7</v>
      </c>
      <c r="F3318" s="147">
        <v>1</v>
      </c>
      <c r="G3318" s="147">
        <v>656</v>
      </c>
      <c r="H3318" s="147">
        <v>834</v>
      </c>
      <c r="I3318" s="59" t="str">
        <f>IFERROR(VLOOKUP(D3318,ITEM!A:B,2,0)&amp;" X"&amp;F3318,"아이템값 없음")</f>
        <v>순수한 청금석 X1</v>
      </c>
      <c r="J3318" s="5" t="s">
        <v>900</v>
      </c>
      <c r="K3318" s="147" t="s">
        <v>745</v>
      </c>
    </row>
    <row r="3319" spans="1:11">
      <c r="A3319" s="147">
        <f>100000+B3319*ID규칙_보상_그룹_단위+C3319*ID규칙_요일_단위+COUNTIFS($B$4:B3319,B3319,$C$4:C3319,C3319)</f>
        <v>115808</v>
      </c>
      <c r="B3319" s="65">
        <v>158</v>
      </c>
      <c r="C3319" s="147">
        <v>0</v>
      </c>
      <c r="D3319" s="147">
        <v>113213</v>
      </c>
      <c r="E3319" s="147">
        <f>COUNTIF($B$4:B3319,B3319)</f>
        <v>8</v>
      </c>
      <c r="F3319" s="147">
        <v>1</v>
      </c>
      <c r="G3319" s="147">
        <v>656</v>
      </c>
      <c r="H3319" s="147">
        <v>833</v>
      </c>
      <c r="I3319" s="59" t="str">
        <f>IFERROR(VLOOKUP(D3319,ITEM!A:B,2,0)&amp;" X"&amp;F3319,"아이템값 없음")</f>
        <v>승리의 자수정 가루 X1</v>
      </c>
      <c r="J3319" s="5" t="s">
        <v>900</v>
      </c>
      <c r="K3319" s="147" t="s">
        <v>745</v>
      </c>
    </row>
    <row r="3320" spans="1:11">
      <c r="A3320" s="147">
        <f>100000+B3320*ID규칙_보상_그룹_단위+C3320*ID규칙_요일_단위+COUNTIFS($B$4:B3320,B3320,$C$4:C3320,C3320)</f>
        <v>115809</v>
      </c>
      <c r="B3320" s="65">
        <v>158</v>
      </c>
      <c r="C3320" s="147">
        <v>0</v>
      </c>
      <c r="D3320" s="147">
        <v>113314</v>
      </c>
      <c r="E3320" s="147">
        <f>COUNTIF($B$4:B3320,B3320)</f>
        <v>9</v>
      </c>
      <c r="F3320" s="147">
        <v>1</v>
      </c>
      <c r="G3320" s="147">
        <v>656</v>
      </c>
      <c r="H3320" s="147">
        <v>833</v>
      </c>
      <c r="I3320" s="59" t="str">
        <f>IFERROR(VLOOKUP(D3320,ITEM!A:B,2,0)&amp;" X"&amp;F3320,"아이템값 없음")</f>
        <v>승리의 자수정 조각 X1</v>
      </c>
      <c r="J3320" s="5" t="s">
        <v>900</v>
      </c>
      <c r="K3320" s="147" t="s">
        <v>745</v>
      </c>
    </row>
    <row r="3321" spans="1:11">
      <c r="A3321" s="147">
        <f>100000+B3321*ID규칙_보상_그룹_단위+C3321*ID규칙_요일_단위+COUNTIFS($B$4:B3321,B3321,$C$4:C3321,C3321)</f>
        <v>115810</v>
      </c>
      <c r="B3321" s="65">
        <v>158</v>
      </c>
      <c r="C3321" s="147">
        <v>0</v>
      </c>
      <c r="D3321" s="147">
        <v>113415</v>
      </c>
      <c r="E3321" s="147">
        <f>COUNTIF($B$4:B3321,B3321)</f>
        <v>10</v>
      </c>
      <c r="F3321" s="147">
        <v>1</v>
      </c>
      <c r="G3321" s="147">
        <v>656</v>
      </c>
      <c r="H3321" s="147">
        <v>833</v>
      </c>
      <c r="I3321" s="59" t="str">
        <f>IFERROR(VLOOKUP(D3321,ITEM!A:B,2,0)&amp;" X"&amp;F3321,"아이템값 없음")</f>
        <v>승리의 자수정 덩이 X1</v>
      </c>
      <c r="J3321" s="5" t="s">
        <v>900</v>
      </c>
      <c r="K3321" s="147" t="s">
        <v>745</v>
      </c>
    </row>
    <row r="3322" spans="1:11">
      <c r="A3322" s="147">
        <f>100000+B3322*ID규칙_보상_그룹_단위+C3322*ID규칙_요일_단위+COUNTIFS($B$4:B3322,B3322,$C$4:C3322,C3322)</f>
        <v>115811</v>
      </c>
      <c r="B3322" s="65">
        <v>158</v>
      </c>
      <c r="C3322" s="147">
        <v>0</v>
      </c>
      <c r="D3322" s="147">
        <v>113516</v>
      </c>
      <c r="E3322" s="147">
        <f>COUNTIF($B$4:B3322,B3322)</f>
        <v>11</v>
      </c>
      <c r="F3322" s="147">
        <v>1</v>
      </c>
      <c r="G3322" s="147">
        <v>656</v>
      </c>
      <c r="H3322" s="147">
        <v>833</v>
      </c>
      <c r="I3322" s="59" t="str">
        <f>IFERROR(VLOOKUP(D3322,ITEM!A:B,2,0)&amp;" X"&amp;F3322,"아이템값 없음")</f>
        <v>승리의 자수정 X1</v>
      </c>
      <c r="J3322" s="5" t="s">
        <v>900</v>
      </c>
      <c r="K3322" s="147" t="s">
        <v>745</v>
      </c>
    </row>
    <row r="3323" spans="1:11">
      <c r="A3323" s="147">
        <f>100000+B3323*ID규칙_보상_그룹_단위+C3323*ID규칙_요일_단위+COUNTIFS($B$4:B3323,B3323,$C$4:C3323,C3323)</f>
        <v>115812</v>
      </c>
      <c r="B3323" s="65">
        <v>158</v>
      </c>
      <c r="C3323" s="147">
        <v>0</v>
      </c>
      <c r="D3323" s="147">
        <v>113221</v>
      </c>
      <c r="E3323" s="147">
        <f>COUNTIF($B$4:B3323,B3323)</f>
        <v>12</v>
      </c>
      <c r="F3323" s="147">
        <v>1</v>
      </c>
      <c r="G3323" s="147">
        <v>656</v>
      </c>
      <c r="H3323" s="147">
        <v>833</v>
      </c>
      <c r="I3323" s="59" t="str">
        <f>IFERROR(VLOOKUP(D3323,ITEM!A:B,2,0)&amp;" X"&amp;F3323,"아이템값 없음")</f>
        <v>서늘한 빙옥 가루 X1</v>
      </c>
      <c r="J3323" s="5" t="s">
        <v>900</v>
      </c>
      <c r="K3323" s="147" t="s">
        <v>745</v>
      </c>
    </row>
    <row r="3324" spans="1:11">
      <c r="A3324" s="147">
        <f>100000+B3324*ID규칙_보상_그룹_단위+C3324*ID규칙_요일_단위+COUNTIFS($B$4:B3324,B3324,$C$4:C3324,C3324)</f>
        <v>115813</v>
      </c>
      <c r="B3324" s="65">
        <v>158</v>
      </c>
      <c r="C3324" s="147">
        <v>0</v>
      </c>
      <c r="D3324" s="147">
        <v>113322</v>
      </c>
      <c r="E3324" s="147">
        <f>COUNTIF($B$4:B3324,B3324)</f>
        <v>13</v>
      </c>
      <c r="F3324" s="147">
        <v>1</v>
      </c>
      <c r="G3324" s="147">
        <v>656</v>
      </c>
      <c r="H3324" s="147">
        <v>833</v>
      </c>
      <c r="I3324" s="59" t="str">
        <f>IFERROR(VLOOKUP(D3324,ITEM!A:B,2,0)&amp;" X"&amp;F3324,"아이템값 없음")</f>
        <v>서늘한 빙옥 조각 X1</v>
      </c>
      <c r="J3324" s="5" t="s">
        <v>900</v>
      </c>
      <c r="K3324" s="147" t="s">
        <v>745</v>
      </c>
    </row>
    <row r="3325" spans="1:11">
      <c r="A3325" s="147">
        <f>100000+B3325*ID규칙_보상_그룹_단위+C3325*ID규칙_요일_단위+COUNTIFS($B$4:B3325,B3325,$C$4:C3325,C3325)</f>
        <v>115814</v>
      </c>
      <c r="B3325" s="65">
        <v>158</v>
      </c>
      <c r="C3325" s="147">
        <v>0</v>
      </c>
      <c r="D3325" s="147">
        <v>113423</v>
      </c>
      <c r="E3325" s="147">
        <f>COUNTIF($B$4:B3325,B3325)</f>
        <v>14</v>
      </c>
      <c r="F3325" s="147">
        <v>1</v>
      </c>
      <c r="G3325" s="147">
        <v>656</v>
      </c>
      <c r="H3325" s="147">
        <v>833</v>
      </c>
      <c r="I3325" s="59" t="str">
        <f>IFERROR(VLOOKUP(D3325,ITEM!A:B,2,0)&amp;" X"&amp;F3325,"아이템값 없음")</f>
        <v>서늘한 빙옥 덩이 X1</v>
      </c>
      <c r="J3325" s="5" t="s">
        <v>900</v>
      </c>
      <c r="K3325" s="147" t="s">
        <v>745</v>
      </c>
    </row>
    <row r="3326" spans="1:11">
      <c r="A3326" s="147">
        <f>100000+B3326*ID규칙_보상_그룹_단위+C3326*ID규칙_요일_단위+COUNTIFS($B$4:B3326,B3326,$C$4:C3326,C3326)</f>
        <v>115815</v>
      </c>
      <c r="B3326" s="65">
        <v>158</v>
      </c>
      <c r="C3326" s="147">
        <v>0</v>
      </c>
      <c r="D3326" s="147">
        <v>113524</v>
      </c>
      <c r="E3326" s="147">
        <f>COUNTIF($B$4:B3326,B3326)</f>
        <v>15</v>
      </c>
      <c r="F3326" s="147">
        <v>1</v>
      </c>
      <c r="G3326" s="147">
        <v>656</v>
      </c>
      <c r="H3326" s="147">
        <v>833</v>
      </c>
      <c r="I3326" s="59" t="str">
        <f>IFERROR(VLOOKUP(D3326,ITEM!A:B,2,0)&amp;" X"&amp;F3326,"아이템값 없음")</f>
        <v>서늘한 빙옥 X1</v>
      </c>
      <c r="J3326" s="5" t="s">
        <v>900</v>
      </c>
      <c r="K3326" s="147" t="s">
        <v>745</v>
      </c>
    </row>
    <row r="3327" spans="1:11">
      <c r="A3327" s="147">
        <f>100000+B3327*ID규칙_보상_그룹_단위+C3327*ID규칙_요일_단위+COUNTIFS($B$4:B3327,B3327,$C$4:C3327,C3327)</f>
        <v>115816</v>
      </c>
      <c r="B3327" s="65">
        <v>158</v>
      </c>
      <c r="C3327" s="147">
        <v>0</v>
      </c>
      <c r="D3327" s="147">
        <v>118401</v>
      </c>
      <c r="E3327" s="147">
        <f>COUNTIF($B$4:B3327,B3327)</f>
        <v>16</v>
      </c>
      <c r="F3327" s="147">
        <v>1</v>
      </c>
      <c r="G3327" s="147">
        <v>657</v>
      </c>
      <c r="H3327" s="147">
        <v>3300</v>
      </c>
      <c r="I3327" s="59" t="str">
        <f>IFERROR(VLOOKUP(D3327,ITEM!A:B,2,0)&amp;" X"&amp;F3327,"아이템값 없음")</f>
        <v>이상한 꿈의 용매 X1</v>
      </c>
      <c r="J3327" s="5" t="s">
        <v>900</v>
      </c>
      <c r="K3327" s="147" t="s">
        <v>745</v>
      </c>
    </row>
    <row r="3328" spans="1:11">
      <c r="A3328" s="147">
        <f>100000+B3328*ID규칙_보상_그룹_단위+C3328*ID규칙_요일_단위+COUNTIFS($B$4:B3328,B3328,$C$4:C3328,C3328)</f>
        <v>115817</v>
      </c>
      <c r="B3328" s="65">
        <v>158</v>
      </c>
      <c r="C3328" s="147">
        <v>0</v>
      </c>
      <c r="D3328" s="147">
        <v>112604</v>
      </c>
      <c r="E3328" s="147">
        <f>COUNTIF($B$4:B3328,B3328)</f>
        <v>17</v>
      </c>
      <c r="F3328" s="147">
        <v>1</v>
      </c>
      <c r="G3328" s="147">
        <v>658</v>
      </c>
      <c r="H3328" s="147">
        <v>3334</v>
      </c>
      <c r="I3328" s="59" t="str">
        <f>IFERROR(VLOOKUP(D3328,ITEM!A:B,2,0)&amp;" X"&amp;F3328,"아이템값 없음")</f>
        <v>하늘을 삼킨 고래·뿔 X1</v>
      </c>
      <c r="J3328" s="5" t="s">
        <v>900</v>
      </c>
      <c r="K3328" s="147" t="s">
        <v>745</v>
      </c>
    </row>
    <row r="3329" spans="1:11">
      <c r="A3329" s="147">
        <f>100000+B3329*ID규칙_보상_그룹_단위+C3329*ID규칙_요일_단위+COUNTIFS($B$4:B3329,B3329,$C$4:C3329,C3329)</f>
        <v>115818</v>
      </c>
      <c r="B3329" s="65">
        <v>158</v>
      </c>
      <c r="C3329" s="147">
        <v>0</v>
      </c>
      <c r="D3329" s="147">
        <v>112605</v>
      </c>
      <c r="E3329" s="147">
        <f>COUNTIF($B$4:B3329,B3329)</f>
        <v>18</v>
      </c>
      <c r="F3329" s="147">
        <v>1</v>
      </c>
      <c r="G3329" s="147">
        <v>658</v>
      </c>
      <c r="H3329" s="147">
        <v>3333</v>
      </c>
      <c r="I3329" s="59" t="str">
        <f>IFERROR(VLOOKUP(D3329,ITEM!A:B,2,0)&amp;" X"&amp;F3329,"아이템값 없음")</f>
        <v>마왕의 칼날·조각 X1</v>
      </c>
      <c r="J3329" s="5" t="s">
        <v>900</v>
      </c>
      <c r="K3329" s="147" t="s">
        <v>745</v>
      </c>
    </row>
    <row r="3330" spans="1:11">
      <c r="A3330" s="147">
        <f>100000+B3330*ID규칙_보상_그룹_단위+C3330*ID규칙_요일_단위+COUNTIFS($B$4:B3330,B3330,$C$4:C3330,C3330)</f>
        <v>115819</v>
      </c>
      <c r="B3330" s="65">
        <v>158</v>
      </c>
      <c r="C3330" s="147">
        <v>0</v>
      </c>
      <c r="D3330" s="147">
        <v>112606</v>
      </c>
      <c r="E3330" s="147">
        <f>COUNTIF($B$4:B3330,B3330)</f>
        <v>19</v>
      </c>
      <c r="F3330" s="147">
        <v>1</v>
      </c>
      <c r="G3330" s="147">
        <v>658</v>
      </c>
      <c r="H3330" s="147">
        <v>3333</v>
      </c>
      <c r="I3330" s="59" t="str">
        <f>IFERROR(VLOOKUP(D3330,ITEM!A:B,2,0)&amp;" X"&amp;F3330,"아이템값 없음")</f>
        <v>무예의 혼·고영 X1</v>
      </c>
      <c r="J3330" s="5" t="s">
        <v>900</v>
      </c>
      <c r="K3330" s="147" t="s">
        <v>745</v>
      </c>
    </row>
    <row r="3331" spans="1:11">
      <c r="A3331" s="147">
        <f>100000+B3331*ID규칙_보상_그룹_단위+C3331*ID규칙_요일_단위+COUNTIFS($B$4:B3331,B3331,$C$4:C3331,C3331)</f>
        <v>115820</v>
      </c>
      <c r="B3331" s="65">
        <v>158</v>
      </c>
      <c r="C3331" s="147">
        <v>0</v>
      </c>
      <c r="D3331" s="147">
        <v>106314</v>
      </c>
      <c r="E3331" s="147">
        <f>COUNTIF($B$4:B3331,B3331)</f>
        <v>20</v>
      </c>
      <c r="F3331" s="147">
        <v>1</v>
      </c>
      <c r="G3331" s="147">
        <v>659</v>
      </c>
      <c r="H3331" s="147">
        <v>200</v>
      </c>
      <c r="I3331" s="59" t="str">
        <f>IFERROR(VLOOKUP(D3331,ITEM!A:B,2,0)&amp;" X"&amp;F3331,"아이템값 없음")</f>
        <v>전투광의 장미 X1</v>
      </c>
      <c r="J3331" s="5" t="s">
        <v>900</v>
      </c>
      <c r="K3331" s="147" t="s">
        <v>745</v>
      </c>
    </row>
    <row r="3332" spans="1:11">
      <c r="A3332" s="147">
        <f>100000+B3332*ID규칙_보상_그룹_단위+C3332*ID규칙_요일_단위+COUNTIFS($B$4:B3332,B3332,$C$4:C3332,C3332)</f>
        <v>115821</v>
      </c>
      <c r="B3332" s="65">
        <v>158</v>
      </c>
      <c r="C3332" s="147">
        <v>0</v>
      </c>
      <c r="D3332" s="147">
        <v>107314</v>
      </c>
      <c r="E3332" s="147">
        <f>COUNTIF($B$4:B3332,B3332)</f>
        <v>21</v>
      </c>
      <c r="F3332" s="147">
        <v>1</v>
      </c>
      <c r="G3332" s="147">
        <v>659</v>
      </c>
      <c r="H3332" s="147">
        <v>200</v>
      </c>
      <c r="I3332" s="59" t="str">
        <f>IFERROR(VLOOKUP(D3332,ITEM!A:B,2,0)&amp;" X"&amp;F3332,"아이템값 없음")</f>
        <v>전투광의 깃털 X1</v>
      </c>
      <c r="J3332" s="5" t="s">
        <v>900</v>
      </c>
      <c r="K3332" s="147" t="s">
        <v>745</v>
      </c>
    </row>
    <row r="3333" spans="1:11">
      <c r="A3333" s="147">
        <f>100000+B3333*ID규칙_보상_그룹_단위+C3333*ID규칙_요일_단위+COUNTIFS($B$4:B3333,B3333,$C$4:C3333,C3333)</f>
        <v>115822</v>
      </c>
      <c r="B3333" s="65">
        <v>158</v>
      </c>
      <c r="C3333" s="147">
        <v>0</v>
      </c>
      <c r="D3333" s="147">
        <v>108314</v>
      </c>
      <c r="E3333" s="147">
        <f>COUNTIF($B$4:B3333,B3333)</f>
        <v>22</v>
      </c>
      <c r="F3333" s="147">
        <v>1</v>
      </c>
      <c r="G3333" s="147">
        <v>659</v>
      </c>
      <c r="H3333" s="147">
        <v>200</v>
      </c>
      <c r="I3333" s="59" t="str">
        <f>IFERROR(VLOOKUP(D3333,ITEM!A:B,2,0)&amp;" X"&amp;F3333,"아이템값 없음")</f>
        <v>전투광의 시계 X1</v>
      </c>
      <c r="J3333" s="5" t="s">
        <v>900</v>
      </c>
      <c r="K3333" s="147" t="s">
        <v>745</v>
      </c>
    </row>
    <row r="3334" spans="1:11">
      <c r="A3334" s="147">
        <f>100000+B3334*ID규칙_보상_그룹_단위+C3334*ID규칙_요일_단위+COUNTIFS($B$4:B3334,B3334,$C$4:C3334,C3334)</f>
        <v>115823</v>
      </c>
      <c r="B3334" s="65">
        <v>158</v>
      </c>
      <c r="C3334" s="147">
        <v>0</v>
      </c>
      <c r="D3334" s="147">
        <v>109314</v>
      </c>
      <c r="E3334" s="147">
        <f>COUNTIF($B$4:B3334,B3334)</f>
        <v>23</v>
      </c>
      <c r="F3334" s="147">
        <v>1</v>
      </c>
      <c r="G3334" s="147">
        <v>659</v>
      </c>
      <c r="H3334" s="147">
        <v>200</v>
      </c>
      <c r="I3334" s="59" t="str">
        <f>IFERROR(VLOOKUP(D3334,ITEM!A:B,2,0)&amp;" X"&amp;F3334,"아이템값 없음")</f>
        <v>전투광의 해골잔 X1</v>
      </c>
      <c r="J3334" s="5" t="s">
        <v>900</v>
      </c>
      <c r="K3334" s="147" t="s">
        <v>745</v>
      </c>
    </row>
    <row r="3335" spans="1:11">
      <c r="A3335" s="147">
        <f>100000+B3335*ID규칙_보상_그룹_단위+C3335*ID규칙_요일_단위+COUNTIFS($B$4:B3335,B3335,$C$4:C3335,C3335)</f>
        <v>115824</v>
      </c>
      <c r="B3335" s="65">
        <v>158</v>
      </c>
      <c r="C3335" s="147">
        <v>0</v>
      </c>
      <c r="D3335" s="147">
        <v>110314</v>
      </c>
      <c r="E3335" s="147">
        <f>COUNTIF($B$4:B3335,B3335)</f>
        <v>24</v>
      </c>
      <c r="F3335" s="147">
        <v>1</v>
      </c>
      <c r="G3335" s="147">
        <v>659</v>
      </c>
      <c r="H3335" s="147">
        <v>200</v>
      </c>
      <c r="I3335" s="59" t="str">
        <f>IFERROR(VLOOKUP(D3335,ITEM!A:B,2,0)&amp;" X"&amp;F3335,"아이템값 없음")</f>
        <v>전투광의 귀면 X1</v>
      </c>
      <c r="J3335" s="5" t="s">
        <v>900</v>
      </c>
      <c r="K3335" s="147" t="s">
        <v>745</v>
      </c>
    </row>
    <row r="3336" spans="1:11">
      <c r="A3336" s="147">
        <f>100000+B3336*ID규칙_보상_그룹_단위+C3336*ID규칙_요일_단위+COUNTIFS($B$4:B3336,B3336,$C$4:C3336,C3336)</f>
        <v>115825</v>
      </c>
      <c r="B3336" s="65">
        <v>158</v>
      </c>
      <c r="C3336" s="147">
        <v>0</v>
      </c>
      <c r="D3336" s="147">
        <v>106316</v>
      </c>
      <c r="E3336" s="147">
        <f>COUNTIF($B$4:B3336,B3336)</f>
        <v>25</v>
      </c>
      <c r="F3336" s="147">
        <v>1</v>
      </c>
      <c r="G3336" s="147">
        <v>659</v>
      </c>
      <c r="H3336" s="147">
        <v>200</v>
      </c>
      <c r="I3336" s="59" t="str">
        <f>IFERROR(VLOOKUP(D3336,ITEM!A:B,2,0)&amp;" X"&amp;F3336,"아이템값 없음")</f>
        <v>교관의 브로치 X1</v>
      </c>
      <c r="J3336" s="5" t="s">
        <v>900</v>
      </c>
      <c r="K3336" s="147" t="s">
        <v>745</v>
      </c>
    </row>
    <row r="3337" spans="1:11">
      <c r="A3337" s="147">
        <f>100000+B3337*ID규칙_보상_그룹_단위+C3337*ID규칙_요일_단위+COUNTIFS($B$4:B3337,B3337,$C$4:C3337,C3337)</f>
        <v>115826</v>
      </c>
      <c r="B3337" s="65">
        <v>158</v>
      </c>
      <c r="C3337" s="147">
        <v>0</v>
      </c>
      <c r="D3337" s="147">
        <v>107316</v>
      </c>
      <c r="E3337" s="147">
        <f>COUNTIF($B$4:B3337,B3337)</f>
        <v>26</v>
      </c>
      <c r="F3337" s="147">
        <v>1</v>
      </c>
      <c r="G3337" s="147">
        <v>659</v>
      </c>
      <c r="H3337" s="147">
        <v>200</v>
      </c>
      <c r="I3337" s="59" t="str">
        <f>IFERROR(VLOOKUP(D3337,ITEM!A:B,2,0)&amp;" X"&amp;F3337,"아이템값 없음")</f>
        <v>교관의 깃털장식 X1</v>
      </c>
      <c r="J3337" s="5" t="s">
        <v>900</v>
      </c>
      <c r="K3337" s="147" t="s">
        <v>745</v>
      </c>
    </row>
    <row r="3338" spans="1:11">
      <c r="A3338" s="147">
        <f>100000+B3338*ID규칙_보상_그룹_단위+C3338*ID규칙_요일_단위+COUNTIFS($B$4:B3338,B3338,$C$4:C3338,C3338)</f>
        <v>115827</v>
      </c>
      <c r="B3338" s="65">
        <v>158</v>
      </c>
      <c r="C3338" s="147">
        <v>0</v>
      </c>
      <c r="D3338" s="147">
        <v>108316</v>
      </c>
      <c r="E3338" s="147">
        <f>COUNTIF($B$4:B3338,B3338)</f>
        <v>27</v>
      </c>
      <c r="F3338" s="147">
        <v>1</v>
      </c>
      <c r="G3338" s="147">
        <v>659</v>
      </c>
      <c r="H3338" s="147">
        <v>200</v>
      </c>
      <c r="I3338" s="59" t="str">
        <f>IFERROR(VLOOKUP(D3338,ITEM!A:B,2,0)&amp;" X"&amp;F3338,"아이템값 없음")</f>
        <v>교관의 회중시계 X1</v>
      </c>
      <c r="J3338" s="5" t="s">
        <v>900</v>
      </c>
      <c r="K3338" s="147" t="s">
        <v>745</v>
      </c>
    </row>
    <row r="3339" spans="1:11">
      <c r="A3339" s="147">
        <f>100000+B3339*ID규칙_보상_그룹_단위+C3339*ID규칙_요일_단위+COUNTIFS($B$4:B3339,B3339,$C$4:C3339,C3339)</f>
        <v>115828</v>
      </c>
      <c r="B3339" s="65">
        <v>158</v>
      </c>
      <c r="C3339" s="147">
        <v>0</v>
      </c>
      <c r="D3339" s="147">
        <v>109316</v>
      </c>
      <c r="E3339" s="147">
        <f>COUNTIF($B$4:B3339,B3339)</f>
        <v>28</v>
      </c>
      <c r="F3339" s="147">
        <v>1</v>
      </c>
      <c r="G3339" s="147">
        <v>659</v>
      </c>
      <c r="H3339" s="147">
        <v>200</v>
      </c>
      <c r="I3339" s="59" t="str">
        <f>IFERROR(VLOOKUP(D3339,ITEM!A:B,2,0)&amp;" X"&amp;F3339,"아이템값 없음")</f>
        <v>교관의 찻잔 X1</v>
      </c>
      <c r="J3339" s="5" t="s">
        <v>900</v>
      </c>
      <c r="K3339" s="147" t="s">
        <v>745</v>
      </c>
    </row>
    <row r="3340" spans="1:11">
      <c r="A3340" s="147">
        <f>100000+B3340*ID규칙_보상_그룹_단위+C3340*ID규칙_요일_단위+COUNTIFS($B$4:B3340,B3340,$C$4:C3340,C3340)</f>
        <v>115829</v>
      </c>
      <c r="B3340" s="65">
        <v>158</v>
      </c>
      <c r="C3340" s="147">
        <v>0</v>
      </c>
      <c r="D3340" s="147">
        <v>110316</v>
      </c>
      <c r="E3340" s="147">
        <f>COUNTIF($B$4:B3340,B3340)</f>
        <v>29</v>
      </c>
      <c r="F3340" s="147">
        <v>1</v>
      </c>
      <c r="G3340" s="147">
        <v>659</v>
      </c>
      <c r="H3340" s="147">
        <v>200</v>
      </c>
      <c r="I3340" s="59" t="str">
        <f>IFERROR(VLOOKUP(D3340,ITEM!A:B,2,0)&amp;" X"&amp;F3340,"아이템값 없음")</f>
        <v>교관의 모자 X1</v>
      </c>
      <c r="J3340" s="5" t="s">
        <v>900</v>
      </c>
      <c r="K3340" s="147" t="s">
        <v>745</v>
      </c>
    </row>
    <row r="3341" spans="1:11">
      <c r="A3341" s="147">
        <f>100000+B3341*ID규칙_보상_그룹_단위+C3341*ID규칙_요일_단위+COUNTIFS($B$4:B3341,B3341,$C$4:C3341,C3341)</f>
        <v>115830</v>
      </c>
      <c r="B3341" s="65">
        <v>158</v>
      </c>
      <c r="C3341" s="147">
        <v>0</v>
      </c>
      <c r="D3341" s="147">
        <v>106318</v>
      </c>
      <c r="E3341" s="147">
        <f>COUNTIF($B$4:B3341,B3341)</f>
        <v>30</v>
      </c>
      <c r="F3341" s="147">
        <v>1</v>
      </c>
      <c r="G3341" s="147">
        <v>659</v>
      </c>
      <c r="H3341" s="147">
        <v>200</v>
      </c>
      <c r="I3341" s="59" t="str">
        <f>IFERROR(VLOOKUP(D3341,ITEM!A:B,2,0)&amp;" X"&amp;F3341,"아이템값 없음")</f>
        <v>유배자의 꽃 X1</v>
      </c>
      <c r="J3341" s="5" t="s">
        <v>900</v>
      </c>
      <c r="K3341" s="147" t="s">
        <v>745</v>
      </c>
    </row>
    <row r="3342" spans="1:11">
      <c r="A3342" s="147">
        <f>100000+B3342*ID규칙_보상_그룹_단위+C3342*ID규칙_요일_단위+COUNTIFS($B$4:B3342,B3342,$C$4:C3342,C3342)</f>
        <v>115831</v>
      </c>
      <c r="B3342" s="65">
        <v>158</v>
      </c>
      <c r="C3342" s="147">
        <v>0</v>
      </c>
      <c r="D3342" s="147">
        <v>107318</v>
      </c>
      <c r="E3342" s="147">
        <f>COUNTIF($B$4:B3342,B3342)</f>
        <v>31</v>
      </c>
      <c r="F3342" s="147">
        <v>1</v>
      </c>
      <c r="G3342" s="147">
        <v>659</v>
      </c>
      <c r="H3342" s="147">
        <v>200</v>
      </c>
      <c r="I3342" s="59" t="str">
        <f>IFERROR(VLOOKUP(D3342,ITEM!A:B,2,0)&amp;" X"&amp;F3342,"아이템값 없음")</f>
        <v>유배자의 깃털 X1</v>
      </c>
      <c r="J3342" s="5" t="s">
        <v>900</v>
      </c>
      <c r="K3342" s="147" t="s">
        <v>745</v>
      </c>
    </row>
    <row r="3343" spans="1:11">
      <c r="A3343" s="147">
        <f>100000+B3343*ID규칙_보상_그룹_단위+C3343*ID규칙_요일_단위+COUNTIFS($B$4:B3343,B3343,$C$4:C3343,C3343)</f>
        <v>115832</v>
      </c>
      <c r="B3343" s="65">
        <v>158</v>
      </c>
      <c r="C3343" s="147">
        <v>0</v>
      </c>
      <c r="D3343" s="147">
        <v>108318</v>
      </c>
      <c r="E3343" s="147">
        <f>COUNTIF($B$4:B3343,B3343)</f>
        <v>32</v>
      </c>
      <c r="F3343" s="147">
        <v>1</v>
      </c>
      <c r="G3343" s="147">
        <v>659</v>
      </c>
      <c r="H3343" s="147">
        <v>200</v>
      </c>
      <c r="I3343" s="59" t="str">
        <f>IFERROR(VLOOKUP(D3343,ITEM!A:B,2,0)&amp;" X"&amp;F3343,"아이템값 없음")</f>
        <v>유배자의 회중시계 X1</v>
      </c>
      <c r="J3343" s="5" t="s">
        <v>900</v>
      </c>
      <c r="K3343" s="147" t="s">
        <v>745</v>
      </c>
    </row>
    <row r="3344" spans="1:11">
      <c r="A3344" s="147">
        <f>100000+B3344*ID규칙_보상_그룹_단위+C3344*ID규칙_요일_단위+COUNTIFS($B$4:B3344,B3344,$C$4:C3344,C3344)</f>
        <v>115833</v>
      </c>
      <c r="B3344" s="65">
        <v>158</v>
      </c>
      <c r="C3344" s="147">
        <v>0</v>
      </c>
      <c r="D3344" s="147">
        <v>109318</v>
      </c>
      <c r="E3344" s="147">
        <f>COUNTIF($B$4:B3344,B3344)</f>
        <v>33</v>
      </c>
      <c r="F3344" s="147">
        <v>1</v>
      </c>
      <c r="G3344" s="147">
        <v>659</v>
      </c>
      <c r="H3344" s="147">
        <v>200</v>
      </c>
      <c r="I3344" s="59" t="str">
        <f>IFERROR(VLOOKUP(D3344,ITEM!A:B,2,0)&amp;" X"&amp;F3344,"아이템값 없음")</f>
        <v>유배자의 잔 X1</v>
      </c>
      <c r="J3344" s="5" t="s">
        <v>900</v>
      </c>
      <c r="K3344" s="147" t="s">
        <v>745</v>
      </c>
    </row>
    <row r="3345" spans="1:11">
      <c r="A3345" s="147">
        <f>100000+B3345*ID규칙_보상_그룹_단위+C3345*ID규칙_요일_단위+COUNTIFS($B$4:B3345,B3345,$C$4:C3345,C3345)</f>
        <v>115834</v>
      </c>
      <c r="B3345" s="65">
        <v>158</v>
      </c>
      <c r="C3345" s="147">
        <v>0</v>
      </c>
      <c r="D3345" s="147">
        <v>110318</v>
      </c>
      <c r="E3345" s="147">
        <f>COUNTIF($B$4:B3345,B3345)</f>
        <v>34</v>
      </c>
      <c r="F3345" s="147">
        <v>1</v>
      </c>
      <c r="G3345" s="147">
        <v>659</v>
      </c>
      <c r="H3345" s="147">
        <v>200</v>
      </c>
      <c r="I3345" s="59" t="str">
        <f>IFERROR(VLOOKUP(D3345,ITEM!A:B,2,0)&amp;" X"&amp;F3345,"아이템값 없음")</f>
        <v>유배자의 머리장식 X1</v>
      </c>
      <c r="J3345" s="5" t="s">
        <v>900</v>
      </c>
      <c r="K3345" s="147" t="s">
        <v>745</v>
      </c>
    </row>
    <row r="3346" spans="1:11">
      <c r="A3346" s="147">
        <f>100000+B3346*ID규칙_보상_그룹_단위+C3346*ID규칙_요일_단위+COUNTIFS($B$4:B3346,B3346,$C$4:C3346,C3346)</f>
        <v>115835</v>
      </c>
      <c r="B3346" s="65">
        <v>158</v>
      </c>
      <c r="C3346" s="147">
        <v>0</v>
      </c>
      <c r="D3346" s="147">
        <v>106415</v>
      </c>
      <c r="E3346" s="147">
        <f>COUNTIF($B$4:B3346,B3346)</f>
        <v>35</v>
      </c>
      <c r="F3346" s="147">
        <v>1</v>
      </c>
      <c r="G3346" s="147">
        <v>659</v>
      </c>
      <c r="H3346" s="147">
        <v>200</v>
      </c>
      <c r="I3346" s="59" t="str">
        <f>IFERROR(VLOOKUP(D3346,ITEM!A:B,2,0)&amp;" X"&amp;F3346,"아이템값 없음")</f>
        <v>전투광의 장미 X1</v>
      </c>
      <c r="J3346" s="5" t="s">
        <v>900</v>
      </c>
      <c r="K3346" s="147" t="s">
        <v>745</v>
      </c>
    </row>
    <row r="3347" spans="1:11">
      <c r="A3347" s="147">
        <f>100000+B3347*ID규칙_보상_그룹_단위+C3347*ID규칙_요일_단위+COUNTIFS($B$4:B3347,B3347,$C$4:C3347,C3347)</f>
        <v>115836</v>
      </c>
      <c r="B3347" s="65">
        <v>158</v>
      </c>
      <c r="C3347" s="147">
        <v>0</v>
      </c>
      <c r="D3347" s="147">
        <v>107415</v>
      </c>
      <c r="E3347" s="147">
        <f>COUNTIF($B$4:B3347,B3347)</f>
        <v>36</v>
      </c>
      <c r="F3347" s="147">
        <v>1</v>
      </c>
      <c r="G3347" s="147">
        <v>659</v>
      </c>
      <c r="H3347" s="147">
        <v>200</v>
      </c>
      <c r="I3347" s="59" t="str">
        <f>IFERROR(VLOOKUP(D3347,ITEM!A:B,2,0)&amp;" X"&amp;F3347,"아이템값 없음")</f>
        <v>전투광의 깃털 X1</v>
      </c>
      <c r="J3347" s="5" t="s">
        <v>900</v>
      </c>
      <c r="K3347" s="147" t="s">
        <v>745</v>
      </c>
    </row>
    <row r="3348" spans="1:11">
      <c r="A3348" s="147">
        <f>100000+B3348*ID규칙_보상_그룹_단위+C3348*ID규칙_요일_단위+COUNTIFS($B$4:B3348,B3348,$C$4:C3348,C3348)</f>
        <v>115837</v>
      </c>
      <c r="B3348" s="65">
        <v>158</v>
      </c>
      <c r="C3348" s="147">
        <v>0</v>
      </c>
      <c r="D3348" s="147">
        <v>108415</v>
      </c>
      <c r="E3348" s="147">
        <f>COUNTIF($B$4:B3348,B3348)</f>
        <v>37</v>
      </c>
      <c r="F3348" s="147">
        <v>1</v>
      </c>
      <c r="G3348" s="147">
        <v>659</v>
      </c>
      <c r="H3348" s="147">
        <v>200</v>
      </c>
      <c r="I3348" s="59" t="str">
        <f>IFERROR(VLOOKUP(D3348,ITEM!A:B,2,0)&amp;" X"&amp;F3348,"아이템값 없음")</f>
        <v>전투광의 시계 X1</v>
      </c>
      <c r="J3348" s="5" t="s">
        <v>900</v>
      </c>
      <c r="K3348" s="147" t="s">
        <v>745</v>
      </c>
    </row>
    <row r="3349" spans="1:11">
      <c r="A3349" s="147">
        <f>100000+B3349*ID규칙_보상_그룹_단위+C3349*ID규칙_요일_단위+COUNTIFS($B$4:B3349,B3349,$C$4:C3349,C3349)</f>
        <v>115838</v>
      </c>
      <c r="B3349" s="65">
        <v>158</v>
      </c>
      <c r="C3349" s="147">
        <v>0</v>
      </c>
      <c r="D3349" s="147">
        <v>109415</v>
      </c>
      <c r="E3349" s="147">
        <f>COUNTIF($B$4:B3349,B3349)</f>
        <v>38</v>
      </c>
      <c r="F3349" s="147">
        <v>1</v>
      </c>
      <c r="G3349" s="147">
        <v>659</v>
      </c>
      <c r="H3349" s="147">
        <v>200</v>
      </c>
      <c r="I3349" s="59" t="str">
        <f>IFERROR(VLOOKUP(D3349,ITEM!A:B,2,0)&amp;" X"&amp;F3349,"아이템값 없음")</f>
        <v>전투광의 해골잔 X1</v>
      </c>
      <c r="J3349" s="5" t="s">
        <v>900</v>
      </c>
      <c r="K3349" s="147" t="s">
        <v>745</v>
      </c>
    </row>
    <row r="3350" spans="1:11">
      <c r="A3350" s="147">
        <f>100000+B3350*ID규칙_보상_그룹_단위+C3350*ID규칙_요일_단위+COUNTIFS($B$4:B3350,B3350,$C$4:C3350,C3350)</f>
        <v>115839</v>
      </c>
      <c r="B3350" s="65">
        <v>158</v>
      </c>
      <c r="C3350" s="147">
        <v>0</v>
      </c>
      <c r="D3350" s="147">
        <v>110415</v>
      </c>
      <c r="E3350" s="147">
        <f>COUNTIF($B$4:B3350,B3350)</f>
        <v>39</v>
      </c>
      <c r="F3350" s="147">
        <v>1</v>
      </c>
      <c r="G3350" s="147">
        <v>659</v>
      </c>
      <c r="H3350" s="147">
        <v>200</v>
      </c>
      <c r="I3350" s="59" t="str">
        <f>IFERROR(VLOOKUP(D3350,ITEM!A:B,2,0)&amp;" X"&amp;F3350,"아이템값 없음")</f>
        <v>전투광의 귀면 X1</v>
      </c>
      <c r="J3350" s="5" t="s">
        <v>900</v>
      </c>
      <c r="K3350" s="147" t="s">
        <v>745</v>
      </c>
    </row>
    <row r="3351" spans="1:11">
      <c r="A3351" s="147">
        <f>100000+B3351*ID규칙_보상_그룹_단위+C3351*ID규칙_요일_단위+COUNTIFS($B$4:B3351,B3351,$C$4:C3351,C3351)</f>
        <v>115840</v>
      </c>
      <c r="B3351" s="65">
        <v>158</v>
      </c>
      <c r="C3351" s="147">
        <v>0</v>
      </c>
      <c r="D3351" s="147">
        <v>106417</v>
      </c>
      <c r="E3351" s="147">
        <f>COUNTIF($B$4:B3351,B3351)</f>
        <v>40</v>
      </c>
      <c r="F3351" s="147">
        <v>1</v>
      </c>
      <c r="G3351" s="147">
        <v>659</v>
      </c>
      <c r="H3351" s="147">
        <v>200</v>
      </c>
      <c r="I3351" s="59" t="str">
        <f>IFERROR(VLOOKUP(D3351,ITEM!A:B,2,0)&amp;" X"&amp;F3351,"아이템값 없음")</f>
        <v>교관의 브로치 X1</v>
      </c>
      <c r="J3351" s="5" t="s">
        <v>900</v>
      </c>
      <c r="K3351" s="147" t="s">
        <v>745</v>
      </c>
    </row>
    <row r="3352" spans="1:11">
      <c r="A3352" s="147">
        <f>100000+B3352*ID규칙_보상_그룹_단위+C3352*ID규칙_요일_단위+COUNTIFS($B$4:B3352,B3352,$C$4:C3352,C3352)</f>
        <v>115841</v>
      </c>
      <c r="B3352" s="65">
        <v>158</v>
      </c>
      <c r="C3352" s="147">
        <v>0</v>
      </c>
      <c r="D3352" s="147">
        <v>107417</v>
      </c>
      <c r="E3352" s="147">
        <f>COUNTIF($B$4:B3352,B3352)</f>
        <v>41</v>
      </c>
      <c r="F3352" s="147">
        <v>1</v>
      </c>
      <c r="G3352" s="147">
        <v>659</v>
      </c>
      <c r="H3352" s="147">
        <v>200</v>
      </c>
      <c r="I3352" s="59" t="str">
        <f>IFERROR(VLOOKUP(D3352,ITEM!A:B,2,0)&amp;" X"&amp;F3352,"아이템값 없음")</f>
        <v>교관의 깃털장식 X1</v>
      </c>
      <c r="J3352" s="5" t="s">
        <v>900</v>
      </c>
      <c r="K3352" s="147" t="s">
        <v>745</v>
      </c>
    </row>
    <row r="3353" spans="1:11">
      <c r="A3353" s="147">
        <f>100000+B3353*ID규칙_보상_그룹_단위+C3353*ID규칙_요일_단위+COUNTIFS($B$4:B3353,B3353,$C$4:C3353,C3353)</f>
        <v>115842</v>
      </c>
      <c r="B3353" s="65">
        <v>158</v>
      </c>
      <c r="C3353" s="147">
        <v>0</v>
      </c>
      <c r="D3353" s="147">
        <v>108417</v>
      </c>
      <c r="E3353" s="147">
        <f>COUNTIF($B$4:B3353,B3353)</f>
        <v>42</v>
      </c>
      <c r="F3353" s="147">
        <v>1</v>
      </c>
      <c r="G3353" s="147">
        <v>659</v>
      </c>
      <c r="H3353" s="147">
        <v>200</v>
      </c>
      <c r="I3353" s="59" t="str">
        <f>IFERROR(VLOOKUP(D3353,ITEM!A:B,2,0)&amp;" X"&amp;F3353,"아이템값 없음")</f>
        <v>교관의 회중시계 X1</v>
      </c>
      <c r="J3353" s="5" t="s">
        <v>900</v>
      </c>
      <c r="K3353" s="147" t="s">
        <v>745</v>
      </c>
    </row>
    <row r="3354" spans="1:11">
      <c r="A3354" s="147">
        <f>100000+B3354*ID규칙_보상_그룹_단위+C3354*ID규칙_요일_단위+COUNTIFS($B$4:B3354,B3354,$C$4:C3354,C3354)</f>
        <v>115843</v>
      </c>
      <c r="B3354" s="65">
        <v>158</v>
      </c>
      <c r="C3354" s="147">
        <v>0</v>
      </c>
      <c r="D3354" s="147">
        <v>109417</v>
      </c>
      <c r="E3354" s="147">
        <f>COUNTIF($B$4:B3354,B3354)</f>
        <v>43</v>
      </c>
      <c r="F3354" s="147">
        <v>1</v>
      </c>
      <c r="G3354" s="147">
        <v>659</v>
      </c>
      <c r="H3354" s="147">
        <v>200</v>
      </c>
      <c r="I3354" s="59" t="str">
        <f>IFERROR(VLOOKUP(D3354,ITEM!A:B,2,0)&amp;" X"&amp;F3354,"아이템값 없음")</f>
        <v>교관의 찻잔 X1</v>
      </c>
      <c r="J3354" s="5" t="s">
        <v>900</v>
      </c>
      <c r="K3354" s="147" t="s">
        <v>745</v>
      </c>
    </row>
    <row r="3355" spans="1:11">
      <c r="A3355" s="147">
        <f>100000+B3355*ID규칙_보상_그룹_단위+C3355*ID규칙_요일_단위+COUNTIFS($B$4:B3355,B3355,$C$4:C3355,C3355)</f>
        <v>115844</v>
      </c>
      <c r="B3355" s="65">
        <v>158</v>
      </c>
      <c r="C3355" s="147">
        <v>0</v>
      </c>
      <c r="D3355" s="147">
        <v>110417</v>
      </c>
      <c r="E3355" s="147">
        <f>COUNTIF($B$4:B3355,B3355)</f>
        <v>44</v>
      </c>
      <c r="F3355" s="147">
        <v>1</v>
      </c>
      <c r="G3355" s="147">
        <v>659</v>
      </c>
      <c r="H3355" s="147">
        <v>200</v>
      </c>
      <c r="I3355" s="59" t="str">
        <f>IFERROR(VLOOKUP(D3355,ITEM!A:B,2,0)&amp;" X"&amp;F3355,"아이템값 없음")</f>
        <v>교관의 모자 X1</v>
      </c>
      <c r="J3355" s="5" t="s">
        <v>900</v>
      </c>
      <c r="K3355" s="147" t="s">
        <v>745</v>
      </c>
    </row>
    <row r="3356" spans="1:11">
      <c r="A3356" s="147">
        <f>100000+B3356*ID규칙_보상_그룹_단위+C3356*ID규칙_요일_단위+COUNTIFS($B$4:B3356,B3356,$C$4:C3356,C3356)</f>
        <v>115845</v>
      </c>
      <c r="B3356" s="65">
        <v>158</v>
      </c>
      <c r="C3356" s="147">
        <v>0</v>
      </c>
      <c r="D3356" s="147">
        <v>106419</v>
      </c>
      <c r="E3356" s="147">
        <f>COUNTIF($B$4:B3356,B3356)</f>
        <v>45</v>
      </c>
      <c r="F3356" s="147">
        <v>1</v>
      </c>
      <c r="G3356" s="147">
        <v>659</v>
      </c>
      <c r="H3356" s="147">
        <v>200</v>
      </c>
      <c r="I3356" s="59" t="str">
        <f>IFERROR(VLOOKUP(D3356,ITEM!A:B,2,0)&amp;" X"&amp;F3356,"아이템값 없음")</f>
        <v>유배자의 꽃 X1</v>
      </c>
      <c r="J3356" s="5" t="s">
        <v>900</v>
      </c>
      <c r="K3356" s="147" t="s">
        <v>745</v>
      </c>
    </row>
    <row r="3357" spans="1:11">
      <c r="A3357" s="147">
        <f>100000+B3357*ID규칙_보상_그룹_단위+C3357*ID규칙_요일_단위+COUNTIFS($B$4:B3357,B3357,$C$4:C3357,C3357)</f>
        <v>115846</v>
      </c>
      <c r="B3357" s="65">
        <v>158</v>
      </c>
      <c r="C3357" s="147">
        <v>0</v>
      </c>
      <c r="D3357" s="147">
        <v>107419</v>
      </c>
      <c r="E3357" s="147">
        <f>COUNTIF($B$4:B3357,B3357)</f>
        <v>46</v>
      </c>
      <c r="F3357" s="147">
        <v>1</v>
      </c>
      <c r="G3357" s="147">
        <v>659</v>
      </c>
      <c r="H3357" s="147">
        <v>200</v>
      </c>
      <c r="I3357" s="59" t="str">
        <f>IFERROR(VLOOKUP(D3357,ITEM!A:B,2,0)&amp;" X"&amp;F3357,"아이템값 없음")</f>
        <v>유배자의 깃털 X1</v>
      </c>
      <c r="J3357" s="5" t="s">
        <v>900</v>
      </c>
      <c r="K3357" s="147" t="s">
        <v>745</v>
      </c>
    </row>
    <row r="3358" spans="1:11">
      <c r="A3358" s="147">
        <f>100000+B3358*ID규칙_보상_그룹_단위+C3358*ID규칙_요일_단위+COUNTIFS($B$4:B3358,B3358,$C$4:C3358,C3358)</f>
        <v>115847</v>
      </c>
      <c r="B3358" s="65">
        <v>158</v>
      </c>
      <c r="C3358" s="147">
        <v>0</v>
      </c>
      <c r="D3358" s="147">
        <v>108419</v>
      </c>
      <c r="E3358" s="147">
        <f>COUNTIF($B$4:B3358,B3358)</f>
        <v>47</v>
      </c>
      <c r="F3358" s="147">
        <v>1</v>
      </c>
      <c r="G3358" s="147">
        <v>659</v>
      </c>
      <c r="H3358" s="147">
        <v>200</v>
      </c>
      <c r="I3358" s="59" t="str">
        <f>IFERROR(VLOOKUP(D3358,ITEM!A:B,2,0)&amp;" X"&amp;F3358,"아이템값 없음")</f>
        <v>유배자의 회중시계 X1</v>
      </c>
      <c r="J3358" s="5" t="s">
        <v>900</v>
      </c>
      <c r="K3358" s="147" t="s">
        <v>745</v>
      </c>
    </row>
    <row r="3359" spans="1:11">
      <c r="A3359" s="147">
        <f>100000+B3359*ID규칙_보상_그룹_단위+C3359*ID규칙_요일_단위+COUNTIFS($B$4:B3359,B3359,$C$4:C3359,C3359)</f>
        <v>115848</v>
      </c>
      <c r="B3359" s="65">
        <v>158</v>
      </c>
      <c r="C3359" s="147">
        <v>0</v>
      </c>
      <c r="D3359" s="147">
        <v>109419</v>
      </c>
      <c r="E3359" s="147">
        <f>COUNTIF($B$4:B3359,B3359)</f>
        <v>48</v>
      </c>
      <c r="F3359" s="147">
        <v>1</v>
      </c>
      <c r="G3359" s="147">
        <v>659</v>
      </c>
      <c r="H3359" s="147">
        <v>200</v>
      </c>
      <c r="I3359" s="59" t="str">
        <f>IFERROR(VLOOKUP(D3359,ITEM!A:B,2,0)&amp;" X"&amp;F3359,"아이템값 없음")</f>
        <v>유배자의 잔 X1</v>
      </c>
      <c r="J3359" s="5" t="s">
        <v>900</v>
      </c>
      <c r="K3359" s="147" t="s">
        <v>745</v>
      </c>
    </row>
    <row r="3360" spans="1:11">
      <c r="A3360" s="147">
        <f>100000+B3360*ID규칙_보상_그룹_단위+C3360*ID규칙_요일_단위+COUNTIFS($B$4:B3360,B3360,$C$4:C3360,C3360)</f>
        <v>115849</v>
      </c>
      <c r="B3360" s="65">
        <v>158</v>
      </c>
      <c r="C3360" s="147">
        <v>0</v>
      </c>
      <c r="D3360" s="147">
        <v>110419</v>
      </c>
      <c r="E3360" s="147">
        <f>COUNTIF($B$4:B3360,B3360)</f>
        <v>49</v>
      </c>
      <c r="F3360" s="147">
        <v>1</v>
      </c>
      <c r="G3360" s="147">
        <v>659</v>
      </c>
      <c r="H3360" s="147">
        <v>200</v>
      </c>
      <c r="I3360" s="59" t="str">
        <f>IFERROR(VLOOKUP(D3360,ITEM!A:B,2,0)&amp;" X"&amp;F3360,"아이템값 없음")</f>
        <v>유배자의 머리장식 X1</v>
      </c>
      <c r="J3360" s="5" t="s">
        <v>900</v>
      </c>
      <c r="K3360" s="147" t="s">
        <v>745</v>
      </c>
    </row>
    <row r="3361" spans="1:11">
      <c r="A3361" s="147">
        <f>100000+B3361*ID규칙_보상_그룹_단위+C3361*ID규칙_요일_단위+COUNTIFS($B$4:B3361,B3361,$C$4:C3361,C3361)</f>
        <v>115850</v>
      </c>
      <c r="B3361" s="65">
        <v>158</v>
      </c>
      <c r="C3361" s="147">
        <v>0</v>
      </c>
      <c r="D3361" s="147">
        <v>106430</v>
      </c>
      <c r="E3361" s="147">
        <f>COUNTIF($B$4:B3361,B3361)</f>
        <v>50</v>
      </c>
      <c r="F3361" s="147">
        <v>1</v>
      </c>
      <c r="G3361" s="147">
        <v>659</v>
      </c>
      <c r="H3361" s="147">
        <v>200</v>
      </c>
      <c r="I3361" s="59" t="str">
        <f>IFERROR(VLOOKUP(D3361,ITEM!A:B,2,0)&amp;" X"&amp;F3361,"아이템값 없음")</f>
        <v>검투사의 미련 X1</v>
      </c>
      <c r="J3361" s="5" t="s">
        <v>900</v>
      </c>
      <c r="K3361" s="147" t="s">
        <v>745</v>
      </c>
    </row>
    <row r="3362" spans="1:11">
      <c r="A3362" s="147">
        <f>100000+B3362*ID규칙_보상_그룹_단위+C3362*ID규칙_요일_단위+COUNTIFS($B$4:B3362,B3362,$C$4:C3362,C3362)</f>
        <v>115851</v>
      </c>
      <c r="B3362" s="65">
        <v>158</v>
      </c>
      <c r="C3362" s="147">
        <v>0</v>
      </c>
      <c r="D3362" s="147">
        <v>107430</v>
      </c>
      <c r="E3362" s="147">
        <f>COUNTIF($B$4:B3362,B3362)</f>
        <v>51</v>
      </c>
      <c r="F3362" s="147">
        <v>1</v>
      </c>
      <c r="G3362" s="147">
        <v>659</v>
      </c>
      <c r="H3362" s="147">
        <v>200</v>
      </c>
      <c r="I3362" s="59" t="str">
        <f>IFERROR(VLOOKUP(D3362,ITEM!A:B,2,0)&amp;" X"&amp;F3362,"아이템값 없음")</f>
        <v>검투사의 귀결 X1</v>
      </c>
      <c r="J3362" s="5" t="s">
        <v>900</v>
      </c>
      <c r="K3362" s="147" t="s">
        <v>745</v>
      </c>
    </row>
    <row r="3363" spans="1:11">
      <c r="A3363" s="147">
        <f>100000+B3363*ID규칙_보상_그룹_단위+C3363*ID규칙_요일_단위+COUNTIFS($B$4:B3363,B3363,$C$4:C3363,C3363)</f>
        <v>115852</v>
      </c>
      <c r="B3363" s="65">
        <v>158</v>
      </c>
      <c r="C3363" s="147">
        <v>0</v>
      </c>
      <c r="D3363" s="147">
        <v>108430</v>
      </c>
      <c r="E3363" s="147">
        <f>COUNTIF($B$4:B3363,B3363)</f>
        <v>52</v>
      </c>
      <c r="F3363" s="147">
        <v>1</v>
      </c>
      <c r="G3363" s="147">
        <v>659</v>
      </c>
      <c r="H3363" s="147">
        <v>200</v>
      </c>
      <c r="I3363" s="59" t="str">
        <f>IFERROR(VLOOKUP(D3363,ITEM!A:B,2,0)&amp;" X"&amp;F3363,"아이템값 없음")</f>
        <v>검투사의 희망 X1</v>
      </c>
      <c r="J3363" s="5" t="s">
        <v>900</v>
      </c>
      <c r="K3363" s="147" t="s">
        <v>745</v>
      </c>
    </row>
    <row r="3364" spans="1:11">
      <c r="A3364" s="147">
        <f>100000+B3364*ID규칙_보상_그룹_단위+C3364*ID규칙_요일_단위+COUNTIFS($B$4:B3364,B3364,$C$4:C3364,C3364)</f>
        <v>115853</v>
      </c>
      <c r="B3364" s="65">
        <v>158</v>
      </c>
      <c r="C3364" s="147">
        <v>0</v>
      </c>
      <c r="D3364" s="147">
        <v>109430</v>
      </c>
      <c r="E3364" s="147">
        <f>COUNTIF($B$4:B3364,B3364)</f>
        <v>53</v>
      </c>
      <c r="F3364" s="147">
        <v>1</v>
      </c>
      <c r="G3364" s="147">
        <v>659</v>
      </c>
      <c r="H3364" s="147">
        <v>200</v>
      </c>
      <c r="I3364" s="59" t="str">
        <f>IFERROR(VLOOKUP(D3364,ITEM!A:B,2,0)&amp;" X"&amp;F3364,"아이템값 없음")</f>
        <v>검투사의 취기 X1</v>
      </c>
      <c r="J3364" s="5" t="s">
        <v>900</v>
      </c>
      <c r="K3364" s="147" t="s">
        <v>745</v>
      </c>
    </row>
    <row r="3365" spans="1:11">
      <c r="A3365" s="147">
        <f>100000+B3365*ID규칙_보상_그룹_단위+C3365*ID규칙_요일_단위+COUNTIFS($B$4:B3365,B3365,$C$4:C3365,C3365)</f>
        <v>115854</v>
      </c>
      <c r="B3365" s="65">
        <v>158</v>
      </c>
      <c r="C3365" s="147">
        <v>0</v>
      </c>
      <c r="D3365" s="147">
        <v>110438</v>
      </c>
      <c r="E3365" s="147">
        <f>COUNTIF($B$4:B3365,B3365)</f>
        <v>54</v>
      </c>
      <c r="F3365" s="147">
        <v>1</v>
      </c>
      <c r="G3365" s="147">
        <v>659</v>
      </c>
      <c r="H3365" s="147">
        <v>200</v>
      </c>
      <c r="I3365" s="59" t="str">
        <f>IFERROR(VLOOKUP(D3365,ITEM!A:B,2,0)&amp;" X"&amp;F3365,"아이템값 없음")</f>
        <v>검투사의 개선 X1</v>
      </c>
      <c r="J3365" s="5" t="s">
        <v>900</v>
      </c>
      <c r="K3365" s="147" t="s">
        <v>745</v>
      </c>
    </row>
    <row r="3366" spans="1:11">
      <c r="A3366" s="147">
        <f>100000+B3366*ID규칙_보상_그룹_단위+C3366*ID규칙_요일_단위+COUNTIFS($B$4:B3366,B3366,$C$4:C3366,C3366)</f>
        <v>115855</v>
      </c>
      <c r="B3366" s="65">
        <v>158</v>
      </c>
      <c r="C3366" s="147">
        <v>0</v>
      </c>
      <c r="D3366" s="147">
        <v>106432</v>
      </c>
      <c r="E3366" s="147">
        <f>COUNTIF($B$4:B3366,B3366)</f>
        <v>55</v>
      </c>
      <c r="F3366" s="147">
        <v>1</v>
      </c>
      <c r="G3366" s="147">
        <v>659</v>
      </c>
      <c r="H3366" s="147">
        <v>200</v>
      </c>
      <c r="I3366" s="59" t="str">
        <f>IFERROR(VLOOKUP(D3366,ITEM!A:B,2,0)&amp;" X"&amp;F3366,"아이템값 없음")</f>
        <v>악단의 서광 X1</v>
      </c>
      <c r="J3366" s="5" t="s">
        <v>900</v>
      </c>
      <c r="K3366" s="147" t="s">
        <v>745</v>
      </c>
    </row>
    <row r="3367" spans="1:11">
      <c r="A3367" s="147">
        <f>100000+B3367*ID규칙_보상_그룹_단위+C3367*ID규칙_요일_단위+COUNTIFS($B$4:B3367,B3367,$C$4:C3367,C3367)</f>
        <v>115856</v>
      </c>
      <c r="B3367" s="65">
        <v>158</v>
      </c>
      <c r="C3367" s="147">
        <v>0</v>
      </c>
      <c r="D3367" s="147">
        <v>107432</v>
      </c>
      <c r="E3367" s="147">
        <f>COUNTIF($B$4:B3367,B3367)</f>
        <v>56</v>
      </c>
      <c r="F3367" s="147">
        <v>1</v>
      </c>
      <c r="G3367" s="147">
        <v>659</v>
      </c>
      <c r="H3367" s="147">
        <v>200</v>
      </c>
      <c r="I3367" s="59" t="str">
        <f>IFERROR(VLOOKUP(D3367,ITEM!A:B,2,0)&amp;" X"&amp;F3367,"아이템값 없음")</f>
        <v>연주자의 화살깃 X1</v>
      </c>
      <c r="J3367" s="5" t="s">
        <v>900</v>
      </c>
      <c r="K3367" s="147" t="s">
        <v>745</v>
      </c>
    </row>
    <row r="3368" spans="1:11">
      <c r="A3368" s="147">
        <f>100000+B3368*ID규칙_보상_그룹_단위+C3368*ID규칙_요일_단위+COUNTIFS($B$4:B3368,B3368,$C$4:C3368,C3368)</f>
        <v>115857</v>
      </c>
      <c r="B3368" s="65">
        <v>158</v>
      </c>
      <c r="C3368" s="147">
        <v>0</v>
      </c>
      <c r="D3368" s="147">
        <v>108432</v>
      </c>
      <c r="E3368" s="147">
        <f>COUNTIF($B$4:B3368,B3368)</f>
        <v>57</v>
      </c>
      <c r="F3368" s="147">
        <v>1</v>
      </c>
      <c r="G3368" s="147">
        <v>659</v>
      </c>
      <c r="H3368" s="147">
        <v>200</v>
      </c>
      <c r="I3368" s="59" t="str">
        <f>IFERROR(VLOOKUP(D3368,ITEM!A:B,2,0)&amp;" X"&amp;F3368,"아이템값 없음")</f>
        <v>피날레의 시계 X1</v>
      </c>
      <c r="J3368" s="5" t="s">
        <v>900</v>
      </c>
      <c r="K3368" s="147" t="s">
        <v>745</v>
      </c>
    </row>
    <row r="3369" spans="1:11">
      <c r="A3369" s="147">
        <f>100000+B3369*ID규칙_보상_그룹_단위+C3369*ID규칙_요일_단위+COUNTIFS($B$4:B3369,B3369,$C$4:C3369,C3369)</f>
        <v>115858</v>
      </c>
      <c r="B3369" s="65">
        <v>158</v>
      </c>
      <c r="C3369" s="147">
        <v>0</v>
      </c>
      <c r="D3369" s="147">
        <v>109432</v>
      </c>
      <c r="E3369" s="147">
        <f>COUNTIF($B$4:B3369,B3369)</f>
        <v>58</v>
      </c>
      <c r="F3369" s="147">
        <v>1</v>
      </c>
      <c r="G3369" s="147">
        <v>659</v>
      </c>
      <c r="H3369" s="147">
        <v>200</v>
      </c>
      <c r="I3369" s="59" t="str">
        <f>IFERROR(VLOOKUP(D3369,ITEM!A:B,2,0)&amp;" X"&amp;F3369,"아이템값 없음")</f>
        <v>음유시인의 주전자 X1</v>
      </c>
      <c r="J3369" s="5" t="s">
        <v>900</v>
      </c>
      <c r="K3369" s="147" t="s">
        <v>745</v>
      </c>
    </row>
    <row r="3370" spans="1:11">
      <c r="A3370" s="147">
        <f>100000+B3370*ID규칙_보상_그룹_단위+C3370*ID규칙_요일_단위+COUNTIFS($B$4:B3370,B3370,$C$4:C3370,C3370)</f>
        <v>115859</v>
      </c>
      <c r="B3370" s="65">
        <v>158</v>
      </c>
      <c r="C3370" s="147">
        <v>0</v>
      </c>
      <c r="D3370" s="147">
        <v>110440</v>
      </c>
      <c r="E3370" s="147">
        <f>COUNTIF($B$4:B3370,B3370)</f>
        <v>59</v>
      </c>
      <c r="F3370" s="147">
        <v>1</v>
      </c>
      <c r="G3370" s="147">
        <v>659</v>
      </c>
      <c r="H3370" s="147">
        <v>200</v>
      </c>
      <c r="I3370" s="59" t="str">
        <f>IFERROR(VLOOKUP(D3370,ITEM!A:B,2,0)&amp;" X"&amp;F3370,"아이템값 없음")</f>
        <v>지휘의 탑 햇 X1</v>
      </c>
      <c r="J3370" s="5" t="s">
        <v>900</v>
      </c>
      <c r="K3370" s="147" t="s">
        <v>745</v>
      </c>
    </row>
    <row r="3371" spans="1:11">
      <c r="A3371" s="147">
        <f>100000+B3371*ID규칙_보상_그룹_단위+C3371*ID규칙_요일_단위+COUNTIFS($B$4:B3371,B3371,$C$4:C3371,C3371)</f>
        <v>115860</v>
      </c>
      <c r="B3371" s="65">
        <v>158</v>
      </c>
      <c r="C3371" s="147">
        <v>0</v>
      </c>
      <c r="D3371" s="147">
        <v>106531</v>
      </c>
      <c r="E3371" s="147">
        <f>COUNTIF($B$4:B3371,B3371)</f>
        <v>60</v>
      </c>
      <c r="F3371" s="147">
        <v>1</v>
      </c>
      <c r="G3371" s="147">
        <v>659</v>
      </c>
      <c r="H3371" s="147">
        <v>200</v>
      </c>
      <c r="I3371" s="59" t="str">
        <f>IFERROR(VLOOKUP(D3371,ITEM!A:B,2,0)&amp;" X"&amp;F3371,"아이템값 없음")</f>
        <v>검투사의 미련 X1</v>
      </c>
      <c r="J3371" s="5" t="s">
        <v>900</v>
      </c>
      <c r="K3371" s="147" t="s">
        <v>745</v>
      </c>
    </row>
    <row r="3372" spans="1:11">
      <c r="A3372" s="147">
        <f>100000+B3372*ID규칙_보상_그룹_단위+C3372*ID규칙_요일_단위+COUNTIFS($B$4:B3372,B3372,$C$4:C3372,C3372)</f>
        <v>115861</v>
      </c>
      <c r="B3372" s="65">
        <v>158</v>
      </c>
      <c r="C3372" s="147">
        <v>0</v>
      </c>
      <c r="D3372" s="147">
        <v>107531</v>
      </c>
      <c r="E3372" s="147">
        <f>COUNTIF($B$4:B3372,B3372)</f>
        <v>61</v>
      </c>
      <c r="F3372" s="147">
        <v>1</v>
      </c>
      <c r="G3372" s="147">
        <v>659</v>
      </c>
      <c r="H3372" s="147">
        <v>200</v>
      </c>
      <c r="I3372" s="59" t="str">
        <f>IFERROR(VLOOKUP(D3372,ITEM!A:B,2,0)&amp;" X"&amp;F3372,"아이템값 없음")</f>
        <v>검투사의 귀결 X1</v>
      </c>
      <c r="J3372" s="5" t="s">
        <v>900</v>
      </c>
      <c r="K3372" s="147" t="s">
        <v>745</v>
      </c>
    </row>
    <row r="3373" spans="1:11">
      <c r="A3373" s="147">
        <f>100000+B3373*ID규칙_보상_그룹_단위+C3373*ID규칙_요일_단위+COUNTIFS($B$4:B3373,B3373,$C$4:C3373,C3373)</f>
        <v>115862</v>
      </c>
      <c r="B3373" s="65">
        <v>158</v>
      </c>
      <c r="C3373" s="147">
        <v>0</v>
      </c>
      <c r="D3373" s="147">
        <v>108531</v>
      </c>
      <c r="E3373" s="147">
        <f>COUNTIF($B$4:B3373,B3373)</f>
        <v>62</v>
      </c>
      <c r="F3373" s="147">
        <v>1</v>
      </c>
      <c r="G3373" s="147">
        <v>659</v>
      </c>
      <c r="H3373" s="147">
        <v>200</v>
      </c>
      <c r="I3373" s="59" t="str">
        <f>IFERROR(VLOOKUP(D3373,ITEM!A:B,2,0)&amp;" X"&amp;F3373,"아이템값 없음")</f>
        <v>검투사의 희망 X1</v>
      </c>
      <c r="J3373" s="5" t="s">
        <v>900</v>
      </c>
      <c r="K3373" s="147" t="s">
        <v>745</v>
      </c>
    </row>
    <row r="3374" spans="1:11">
      <c r="A3374" s="147">
        <f>100000+B3374*ID규칙_보상_그룹_단위+C3374*ID규칙_요일_단위+COUNTIFS($B$4:B3374,B3374,$C$4:C3374,C3374)</f>
        <v>115863</v>
      </c>
      <c r="B3374" s="65">
        <v>158</v>
      </c>
      <c r="C3374" s="147">
        <v>0</v>
      </c>
      <c r="D3374" s="147">
        <v>109531</v>
      </c>
      <c r="E3374" s="147">
        <f>COUNTIF($B$4:B3374,B3374)</f>
        <v>63</v>
      </c>
      <c r="F3374" s="147">
        <v>1</v>
      </c>
      <c r="G3374" s="147">
        <v>659</v>
      </c>
      <c r="H3374" s="147">
        <v>200</v>
      </c>
      <c r="I3374" s="59" t="str">
        <f>IFERROR(VLOOKUP(D3374,ITEM!A:B,2,0)&amp;" X"&amp;F3374,"아이템값 없음")</f>
        <v>검투사의 취기 X1</v>
      </c>
      <c r="J3374" s="5" t="s">
        <v>900</v>
      </c>
      <c r="K3374" s="147" t="s">
        <v>745</v>
      </c>
    </row>
    <row r="3375" spans="1:11">
      <c r="A3375" s="147">
        <f>100000+B3375*ID규칙_보상_그룹_단위+C3375*ID규칙_요일_단위+COUNTIFS($B$4:B3375,B3375,$C$4:C3375,C3375)</f>
        <v>115864</v>
      </c>
      <c r="B3375" s="65">
        <v>158</v>
      </c>
      <c r="C3375" s="147">
        <v>0</v>
      </c>
      <c r="D3375" s="147">
        <v>110539</v>
      </c>
      <c r="E3375" s="147">
        <f>COUNTIF($B$4:B3375,B3375)</f>
        <v>64</v>
      </c>
      <c r="F3375" s="147">
        <v>1</v>
      </c>
      <c r="G3375" s="147">
        <v>659</v>
      </c>
      <c r="H3375" s="147">
        <v>200</v>
      </c>
      <c r="I3375" s="59" t="str">
        <f>IFERROR(VLOOKUP(D3375,ITEM!A:B,2,0)&amp;" X"&amp;F3375,"아이템값 없음")</f>
        <v>검투사의 개선 X1</v>
      </c>
      <c r="J3375" s="5" t="s">
        <v>900</v>
      </c>
      <c r="K3375" s="147" t="s">
        <v>745</v>
      </c>
    </row>
    <row r="3376" spans="1:11">
      <c r="A3376" s="147">
        <f>100000+B3376*ID규칙_보상_그룹_단위+C3376*ID규칙_요일_단위+COUNTIFS($B$4:B3376,B3376,$C$4:C3376,C3376)</f>
        <v>115865</v>
      </c>
      <c r="B3376" s="65">
        <v>158</v>
      </c>
      <c r="C3376" s="147">
        <v>0</v>
      </c>
      <c r="D3376" s="147">
        <v>106533</v>
      </c>
      <c r="E3376" s="147">
        <f>COUNTIF($B$4:B3376,B3376)</f>
        <v>65</v>
      </c>
      <c r="F3376" s="147">
        <v>1</v>
      </c>
      <c r="G3376" s="147">
        <v>659</v>
      </c>
      <c r="H3376" s="147">
        <v>200</v>
      </c>
      <c r="I3376" s="59" t="str">
        <f>IFERROR(VLOOKUP(D3376,ITEM!A:B,2,0)&amp;" X"&amp;F3376,"아이템값 없음")</f>
        <v>악단의 서광 X1</v>
      </c>
      <c r="J3376" s="5" t="s">
        <v>900</v>
      </c>
      <c r="K3376" s="147" t="s">
        <v>745</v>
      </c>
    </row>
    <row r="3377" spans="1:11">
      <c r="A3377" s="147">
        <f>100000+B3377*ID규칙_보상_그룹_단위+C3377*ID규칙_요일_단위+COUNTIFS($B$4:B3377,B3377,$C$4:C3377,C3377)</f>
        <v>115866</v>
      </c>
      <c r="B3377" s="65">
        <v>158</v>
      </c>
      <c r="C3377" s="147">
        <v>0</v>
      </c>
      <c r="D3377" s="147">
        <v>107533</v>
      </c>
      <c r="E3377" s="147">
        <f>COUNTIF($B$4:B3377,B3377)</f>
        <v>66</v>
      </c>
      <c r="F3377" s="147">
        <v>1</v>
      </c>
      <c r="G3377" s="147">
        <v>659</v>
      </c>
      <c r="H3377" s="147">
        <v>200</v>
      </c>
      <c r="I3377" s="59" t="str">
        <f>IFERROR(VLOOKUP(D3377,ITEM!A:B,2,0)&amp;" X"&amp;F3377,"아이템값 없음")</f>
        <v>연주자의 화살깃 X1</v>
      </c>
      <c r="J3377" s="5" t="s">
        <v>900</v>
      </c>
      <c r="K3377" s="147" t="s">
        <v>745</v>
      </c>
    </row>
    <row r="3378" spans="1:11">
      <c r="A3378" s="147">
        <f>100000+B3378*ID규칙_보상_그룹_단위+C3378*ID규칙_요일_단위+COUNTIFS($B$4:B3378,B3378,$C$4:C3378,C3378)</f>
        <v>115867</v>
      </c>
      <c r="B3378" s="65">
        <v>158</v>
      </c>
      <c r="C3378" s="147">
        <v>0</v>
      </c>
      <c r="D3378" s="147">
        <v>108533</v>
      </c>
      <c r="E3378" s="147">
        <f>COUNTIF($B$4:B3378,B3378)</f>
        <v>67</v>
      </c>
      <c r="F3378" s="147">
        <v>1</v>
      </c>
      <c r="G3378" s="147">
        <v>659</v>
      </c>
      <c r="H3378" s="147">
        <v>200</v>
      </c>
      <c r="I3378" s="59" t="str">
        <f>IFERROR(VLOOKUP(D3378,ITEM!A:B,2,0)&amp;" X"&amp;F3378,"아이템값 없음")</f>
        <v>피날레의 시계 X1</v>
      </c>
      <c r="J3378" s="5" t="s">
        <v>900</v>
      </c>
      <c r="K3378" s="147" t="s">
        <v>745</v>
      </c>
    </row>
    <row r="3379" spans="1:11">
      <c r="A3379" s="147">
        <f>100000+B3379*ID규칙_보상_그룹_단위+C3379*ID규칙_요일_단위+COUNTIFS($B$4:B3379,B3379,$C$4:C3379,C3379)</f>
        <v>115868</v>
      </c>
      <c r="B3379" s="65">
        <v>158</v>
      </c>
      <c r="C3379" s="147">
        <v>0</v>
      </c>
      <c r="D3379" s="147">
        <v>109533</v>
      </c>
      <c r="E3379" s="147">
        <f>COUNTIF($B$4:B3379,B3379)</f>
        <v>68</v>
      </c>
      <c r="F3379" s="147">
        <v>1</v>
      </c>
      <c r="G3379" s="147">
        <v>659</v>
      </c>
      <c r="H3379" s="147">
        <v>200</v>
      </c>
      <c r="I3379" s="59" t="str">
        <f>IFERROR(VLOOKUP(D3379,ITEM!A:B,2,0)&amp;" X"&amp;F3379,"아이템값 없음")</f>
        <v>음유시인의 주전자 X1</v>
      </c>
      <c r="J3379" s="5" t="s">
        <v>900</v>
      </c>
      <c r="K3379" s="147" t="s">
        <v>745</v>
      </c>
    </row>
    <row r="3380" spans="1:11">
      <c r="A3380" s="147">
        <f>100000+B3380*ID규칙_보상_그룹_단위+C3380*ID규칙_요일_단위+COUNTIFS($B$4:B3380,B3380,$C$4:C3380,C3380)</f>
        <v>115869</v>
      </c>
      <c r="B3380" s="65">
        <v>158</v>
      </c>
      <c r="C3380" s="147">
        <v>0</v>
      </c>
      <c r="D3380" s="147">
        <v>110541</v>
      </c>
      <c r="E3380" s="147">
        <f>COUNTIF($B$4:B3380,B3380)</f>
        <v>69</v>
      </c>
      <c r="F3380" s="147">
        <v>1</v>
      </c>
      <c r="G3380" s="147">
        <v>659</v>
      </c>
      <c r="H3380" s="147">
        <v>200</v>
      </c>
      <c r="I3380" s="59" t="str">
        <f>IFERROR(VLOOKUP(D3380,ITEM!A:B,2,0)&amp;" X"&amp;F3380,"아이템값 없음")</f>
        <v>지휘의 탑 햇 X1</v>
      </c>
      <c r="J3380" s="5" t="s">
        <v>900</v>
      </c>
      <c r="K3380" s="147" t="s">
        <v>745</v>
      </c>
    </row>
    <row r="3381" spans="1:11">
      <c r="A3381" s="147">
        <f>100000+B3381*ID규칙_보상_그룹_단위+C3381*ID규칙_요일_단위+COUNTIFS($B$4:B3381,B3381,$C$4:C3381,C3381)</f>
        <v>115870</v>
      </c>
      <c r="B3381" s="65">
        <v>158</v>
      </c>
      <c r="C3381" s="147">
        <v>0</v>
      </c>
      <c r="D3381" s="147">
        <v>116409</v>
      </c>
      <c r="E3381" s="147">
        <f>COUNTIF($B$4:B3381,B3381)</f>
        <v>70</v>
      </c>
      <c r="F3381" s="147">
        <v>1</v>
      </c>
      <c r="G3381" s="147">
        <v>660</v>
      </c>
      <c r="H3381" s="147">
        <v>2000</v>
      </c>
      <c r="I3381" s="59" t="str">
        <f>IFERROR(VLOOKUP(D3381,ITEM!A:B,2,0)&amp;" X"&amp;F3381,"아이템값 없음")</f>
        <v>북대륙의 한손검 원형 X1</v>
      </c>
      <c r="J3381" s="5" t="s">
        <v>900</v>
      </c>
      <c r="K3381" s="147" t="s">
        <v>745</v>
      </c>
    </row>
    <row r="3382" spans="1:11">
      <c r="A3382" s="147">
        <f>100000+B3382*ID규칙_보상_그룹_단위+C3382*ID규칙_요일_단위+COUNTIFS($B$4:B3382,B3382,$C$4:C3382,C3382)</f>
        <v>115871</v>
      </c>
      <c r="B3382" s="65">
        <v>158</v>
      </c>
      <c r="C3382" s="147">
        <v>0</v>
      </c>
      <c r="D3382" s="147">
        <v>116410</v>
      </c>
      <c r="E3382" s="147">
        <f>COUNTIF($B$4:B3382,B3382)</f>
        <v>71</v>
      </c>
      <c r="F3382" s="147">
        <v>1</v>
      </c>
      <c r="G3382" s="147">
        <v>660</v>
      </c>
      <c r="H3382" s="147">
        <v>2000</v>
      </c>
      <c r="I3382" s="59" t="str">
        <f>IFERROR(VLOOKUP(D3382,ITEM!A:B,2,0)&amp;" X"&amp;F3382,"아이템값 없음")</f>
        <v>북대륙의 활 원형 X1</v>
      </c>
      <c r="J3382" s="5" t="s">
        <v>900</v>
      </c>
      <c r="K3382" s="147" t="s">
        <v>745</v>
      </c>
    </row>
    <row r="3383" spans="1:11">
      <c r="A3383" s="147">
        <f>100000+B3383*ID규칙_보상_그룹_단위+C3383*ID규칙_요일_단위+COUNTIFS($B$4:B3383,B3383,$C$4:C3383,C3383)</f>
        <v>115872</v>
      </c>
      <c r="B3383" s="65">
        <v>158</v>
      </c>
      <c r="C3383" s="147">
        <v>0</v>
      </c>
      <c r="D3383" s="147">
        <v>116411</v>
      </c>
      <c r="E3383" s="147">
        <f>COUNTIF($B$4:B3383,B3383)</f>
        <v>72</v>
      </c>
      <c r="F3383" s="147">
        <v>1</v>
      </c>
      <c r="G3383" s="147">
        <v>660</v>
      </c>
      <c r="H3383" s="147">
        <v>2000</v>
      </c>
      <c r="I3383" s="59" t="str">
        <f>IFERROR(VLOOKUP(D3383,ITEM!A:B,2,0)&amp;" X"&amp;F3383,"아이템값 없음")</f>
        <v>북대륙의 양손검 원형 X1</v>
      </c>
      <c r="J3383" s="5" t="s">
        <v>900</v>
      </c>
      <c r="K3383" s="147" t="s">
        <v>745</v>
      </c>
    </row>
    <row r="3384" spans="1:11">
      <c r="A3384" s="147">
        <f>100000+B3384*ID규칙_보상_그룹_단위+C3384*ID규칙_요일_단위+COUNTIFS($B$4:B3384,B3384,$C$4:C3384,C3384)</f>
        <v>115873</v>
      </c>
      <c r="B3384" s="65">
        <v>158</v>
      </c>
      <c r="C3384" s="147">
        <v>0</v>
      </c>
      <c r="D3384" s="147">
        <v>116412</v>
      </c>
      <c r="E3384" s="147">
        <f>COUNTIF($B$4:B3384,B3384)</f>
        <v>73</v>
      </c>
      <c r="F3384" s="147">
        <v>1</v>
      </c>
      <c r="G3384" s="147">
        <v>660</v>
      </c>
      <c r="H3384" s="147">
        <v>2000</v>
      </c>
      <c r="I3384" s="59" t="str">
        <f>IFERROR(VLOOKUP(D3384,ITEM!A:B,2,0)&amp;" X"&amp;F3384,"아이템값 없음")</f>
        <v>북대륙의 법구 원형 X1</v>
      </c>
      <c r="J3384" s="5" t="s">
        <v>900</v>
      </c>
      <c r="K3384" s="147" t="s">
        <v>745</v>
      </c>
    </row>
    <row r="3385" spans="1:11">
      <c r="A3385" s="147">
        <f>100000+B3385*ID규칙_보상_그룹_단위+C3385*ID규칙_요일_단위+COUNTIFS($B$4:B3385,B3385,$C$4:C3385,C3385)</f>
        <v>115874</v>
      </c>
      <c r="B3385" s="65">
        <v>158</v>
      </c>
      <c r="C3385" s="147">
        <v>0</v>
      </c>
      <c r="D3385" s="147">
        <v>116413</v>
      </c>
      <c r="E3385" s="147">
        <f>COUNTIF($B$4:B3385,B3385)</f>
        <v>74</v>
      </c>
      <c r="F3385" s="147">
        <v>1</v>
      </c>
      <c r="G3385" s="147">
        <v>660</v>
      </c>
      <c r="H3385" s="147">
        <v>2000</v>
      </c>
      <c r="I3385" s="59" t="str">
        <f>IFERROR(VLOOKUP(D3385,ITEM!A:B,2,0)&amp;" X"&amp;F3385,"아이템값 없음")</f>
        <v>북대륙의 장병기 원형 X1</v>
      </c>
      <c r="J3385" s="5" t="s">
        <v>900</v>
      </c>
      <c r="K3385" s="147" t="s">
        <v>745</v>
      </c>
    </row>
    <row r="3386" spans="1:11">
      <c r="A3386" s="147">
        <f>100000+B3386*ID규칙_보상_그룹_단위+C3386*ID규칙_요일_단위+COUNTIFS($B$4:B3386,B3386,$C$4:C3386,C3386)</f>
        <v>115901</v>
      </c>
      <c r="B3386" s="65">
        <v>159</v>
      </c>
      <c r="C3386" s="147">
        <v>0</v>
      </c>
      <c r="D3386" s="147">
        <v>103301</v>
      </c>
      <c r="E3386" s="147">
        <f>COUNTIF($B$4:B3386,B3386)</f>
        <v>1</v>
      </c>
      <c r="F3386" s="147">
        <v>300</v>
      </c>
      <c r="G3386" s="147">
        <v>661</v>
      </c>
      <c r="H3386" s="147">
        <v>10000</v>
      </c>
      <c r="I3386" s="59" t="str">
        <f>IFERROR(VLOOKUP(D3386,ITEM!A:B,2,0)&amp;" X"&amp;F3386,"아이템값 없음")</f>
        <v>모라 X300</v>
      </c>
      <c r="J3386" s="5" t="s">
        <v>901</v>
      </c>
      <c r="K3386" s="147" t="s">
        <v>745</v>
      </c>
    </row>
    <row r="3387" spans="1:11">
      <c r="A3387" s="147">
        <f>100000+B3387*ID규칙_보상_그룹_단위+C3387*ID규칙_요일_단위+COUNTIFS($B$4:B3387,B3387,$C$4:C3387,C3387)</f>
        <v>115902</v>
      </c>
      <c r="B3387" s="65">
        <v>159</v>
      </c>
      <c r="C3387" s="147">
        <v>0</v>
      </c>
      <c r="D3387" s="147">
        <v>102301</v>
      </c>
      <c r="E3387" s="147">
        <f>COUNTIF($B$4:B3387,B3387)</f>
        <v>2</v>
      </c>
      <c r="F3387" s="147">
        <v>6950</v>
      </c>
      <c r="G3387" s="147">
        <v>662</v>
      </c>
      <c r="H3387" s="147">
        <v>10000</v>
      </c>
      <c r="I3387" s="59" t="str">
        <f>IFERROR(VLOOKUP(D3387,ITEM!A:B,2,0)&amp;" X"&amp;F3387,"아이템값 없음")</f>
        <v>모험 경력 X6950</v>
      </c>
      <c r="J3387" s="5" t="s">
        <v>901</v>
      </c>
      <c r="K3387" s="147" t="s">
        <v>745</v>
      </c>
    </row>
    <row r="3388" spans="1:11">
      <c r="A3388" s="147">
        <f>100000+B3388*ID규칙_보상_그룹_단위+C3388*ID규칙_요일_단위+COUNTIFS($B$4:B3388,B3388,$C$4:C3388,C3388)</f>
        <v>115903</v>
      </c>
      <c r="B3388" s="65">
        <v>159</v>
      </c>
      <c r="C3388" s="147">
        <v>0</v>
      </c>
      <c r="D3388" s="147">
        <v>105301</v>
      </c>
      <c r="E3388" s="147">
        <f>COUNTIF($B$4:B3388,B3388)</f>
        <v>3</v>
      </c>
      <c r="F3388" s="147">
        <v>20</v>
      </c>
      <c r="G3388" s="147">
        <v>663</v>
      </c>
      <c r="H3388" s="147">
        <v>10000</v>
      </c>
      <c r="I3388" s="59" t="str">
        <f>IFERROR(VLOOKUP(D3388,ITEM!A:B,2,0)&amp;" X"&amp;F3388,"아이템값 없음")</f>
        <v>호감도 경험치 X20</v>
      </c>
      <c r="J3388" s="5" t="s">
        <v>901</v>
      </c>
      <c r="K3388" s="147" t="s">
        <v>745</v>
      </c>
    </row>
    <row r="3389" spans="1:11">
      <c r="A3389" s="147">
        <f>100000+B3389*ID규칙_보상_그룹_단위+C3389*ID규칙_요일_단위+COUNTIFS($B$4:B3389,B3389,$C$4:C3389,C3389)</f>
        <v>115904</v>
      </c>
      <c r="B3389" s="65">
        <v>159</v>
      </c>
      <c r="C3389" s="147">
        <v>0</v>
      </c>
      <c r="D3389" s="147">
        <v>113205</v>
      </c>
      <c r="E3389" s="147">
        <f>COUNTIF($B$4:B3389,B3389)</f>
        <v>4</v>
      </c>
      <c r="F3389" s="147">
        <v>1</v>
      </c>
      <c r="G3389" s="147">
        <v>664</v>
      </c>
      <c r="H3389" s="147">
        <v>834</v>
      </c>
      <c r="I3389" s="59" t="str">
        <f>IFERROR(VLOOKUP(D3389,ITEM!A:B,2,0)&amp;" X"&amp;F3389,"아이템값 없음")</f>
        <v>순수한 청금석 가루 X1</v>
      </c>
      <c r="J3389" s="5" t="s">
        <v>901</v>
      </c>
      <c r="K3389" s="147" t="s">
        <v>745</v>
      </c>
    </row>
    <row r="3390" spans="1:11">
      <c r="A3390" s="147">
        <f>100000+B3390*ID규칙_보상_그룹_단위+C3390*ID규칙_요일_단위+COUNTIFS($B$4:B3390,B3390,$C$4:C3390,C3390)</f>
        <v>115905</v>
      </c>
      <c r="B3390" s="65">
        <v>159</v>
      </c>
      <c r="C3390" s="147">
        <v>0</v>
      </c>
      <c r="D3390" s="147">
        <v>113306</v>
      </c>
      <c r="E3390" s="147">
        <f>COUNTIF($B$4:B3390,B3390)</f>
        <v>5</v>
      </c>
      <c r="F3390" s="147">
        <v>1</v>
      </c>
      <c r="G3390" s="147">
        <v>664</v>
      </c>
      <c r="H3390" s="147">
        <v>834</v>
      </c>
      <c r="I3390" s="59" t="str">
        <f>IFERROR(VLOOKUP(D3390,ITEM!A:B,2,0)&amp;" X"&amp;F3390,"아이템값 없음")</f>
        <v>순수한 청금석 조각 X1</v>
      </c>
      <c r="J3390" s="5" t="s">
        <v>901</v>
      </c>
      <c r="K3390" s="147" t="s">
        <v>745</v>
      </c>
    </row>
    <row r="3391" spans="1:11">
      <c r="A3391" s="147">
        <f>100000+B3391*ID규칙_보상_그룹_단위+C3391*ID규칙_요일_단위+COUNTIFS($B$4:B3391,B3391,$C$4:C3391,C3391)</f>
        <v>115906</v>
      </c>
      <c r="B3391" s="65">
        <v>159</v>
      </c>
      <c r="C3391" s="147">
        <v>0</v>
      </c>
      <c r="D3391" s="147">
        <v>113407</v>
      </c>
      <c r="E3391" s="147">
        <f>COUNTIF($B$4:B3391,B3391)</f>
        <v>6</v>
      </c>
      <c r="F3391" s="147">
        <v>1</v>
      </c>
      <c r="G3391" s="147">
        <v>664</v>
      </c>
      <c r="H3391" s="147">
        <v>834</v>
      </c>
      <c r="I3391" s="59" t="str">
        <f>IFERROR(VLOOKUP(D3391,ITEM!A:B,2,0)&amp;" X"&amp;F3391,"아이템값 없음")</f>
        <v>순수한 청금석 덩이 X1</v>
      </c>
      <c r="J3391" s="5" t="s">
        <v>901</v>
      </c>
      <c r="K3391" s="147" t="s">
        <v>745</v>
      </c>
    </row>
    <row r="3392" spans="1:11">
      <c r="A3392" s="147">
        <f>100000+B3392*ID규칙_보상_그룹_단위+C3392*ID규칙_요일_단위+COUNTIFS($B$4:B3392,B3392,$C$4:C3392,C3392)</f>
        <v>115907</v>
      </c>
      <c r="B3392" s="65">
        <v>159</v>
      </c>
      <c r="C3392" s="147">
        <v>0</v>
      </c>
      <c r="D3392" s="147">
        <v>113508</v>
      </c>
      <c r="E3392" s="147">
        <f>COUNTIF($B$4:B3392,B3392)</f>
        <v>7</v>
      </c>
      <c r="F3392" s="147">
        <v>1</v>
      </c>
      <c r="G3392" s="147">
        <v>664</v>
      </c>
      <c r="H3392" s="147">
        <v>834</v>
      </c>
      <c r="I3392" s="59" t="str">
        <f>IFERROR(VLOOKUP(D3392,ITEM!A:B,2,0)&amp;" X"&amp;F3392,"아이템값 없음")</f>
        <v>순수한 청금석 X1</v>
      </c>
      <c r="J3392" s="5" t="s">
        <v>901</v>
      </c>
      <c r="K3392" s="147" t="s">
        <v>745</v>
      </c>
    </row>
    <row r="3393" spans="1:11">
      <c r="A3393" s="147">
        <f>100000+B3393*ID규칙_보상_그룹_단위+C3393*ID규칙_요일_단위+COUNTIFS($B$4:B3393,B3393,$C$4:C3393,C3393)</f>
        <v>115908</v>
      </c>
      <c r="B3393" s="65">
        <v>159</v>
      </c>
      <c r="C3393" s="147">
        <v>0</v>
      </c>
      <c r="D3393" s="147">
        <v>113213</v>
      </c>
      <c r="E3393" s="147">
        <f>COUNTIF($B$4:B3393,B3393)</f>
        <v>8</v>
      </c>
      <c r="F3393" s="147">
        <v>1</v>
      </c>
      <c r="G3393" s="147">
        <v>664</v>
      </c>
      <c r="H3393" s="147">
        <v>833</v>
      </c>
      <c r="I3393" s="59" t="str">
        <f>IFERROR(VLOOKUP(D3393,ITEM!A:B,2,0)&amp;" X"&amp;F3393,"아이템값 없음")</f>
        <v>승리의 자수정 가루 X1</v>
      </c>
      <c r="J3393" s="5" t="s">
        <v>901</v>
      </c>
      <c r="K3393" s="147" t="s">
        <v>745</v>
      </c>
    </row>
    <row r="3394" spans="1:11">
      <c r="A3394" s="147">
        <f>100000+B3394*ID규칙_보상_그룹_단위+C3394*ID규칙_요일_단위+COUNTIFS($B$4:B3394,B3394,$C$4:C3394,C3394)</f>
        <v>115909</v>
      </c>
      <c r="B3394" s="65">
        <v>159</v>
      </c>
      <c r="C3394" s="147">
        <v>0</v>
      </c>
      <c r="D3394" s="147">
        <v>113314</v>
      </c>
      <c r="E3394" s="147">
        <f>COUNTIF($B$4:B3394,B3394)</f>
        <v>9</v>
      </c>
      <c r="F3394" s="147">
        <v>1</v>
      </c>
      <c r="G3394" s="147">
        <v>664</v>
      </c>
      <c r="H3394" s="147">
        <v>833</v>
      </c>
      <c r="I3394" s="59" t="str">
        <f>IFERROR(VLOOKUP(D3394,ITEM!A:B,2,0)&amp;" X"&amp;F3394,"아이템값 없음")</f>
        <v>승리의 자수정 조각 X1</v>
      </c>
      <c r="J3394" s="5" t="s">
        <v>901</v>
      </c>
      <c r="K3394" s="147" t="s">
        <v>745</v>
      </c>
    </row>
    <row r="3395" spans="1:11">
      <c r="A3395" s="147">
        <f>100000+B3395*ID규칙_보상_그룹_단위+C3395*ID규칙_요일_단위+COUNTIFS($B$4:B3395,B3395,$C$4:C3395,C3395)</f>
        <v>115910</v>
      </c>
      <c r="B3395" s="65">
        <v>159</v>
      </c>
      <c r="C3395" s="147">
        <v>0</v>
      </c>
      <c r="D3395" s="147">
        <v>113415</v>
      </c>
      <c r="E3395" s="147">
        <f>COUNTIF($B$4:B3395,B3395)</f>
        <v>10</v>
      </c>
      <c r="F3395" s="147">
        <v>1</v>
      </c>
      <c r="G3395" s="147">
        <v>664</v>
      </c>
      <c r="H3395" s="147">
        <v>833</v>
      </c>
      <c r="I3395" s="59" t="str">
        <f>IFERROR(VLOOKUP(D3395,ITEM!A:B,2,0)&amp;" X"&amp;F3395,"아이템값 없음")</f>
        <v>승리의 자수정 덩이 X1</v>
      </c>
      <c r="J3395" s="5" t="s">
        <v>901</v>
      </c>
      <c r="K3395" s="147" t="s">
        <v>745</v>
      </c>
    </row>
    <row r="3396" spans="1:11">
      <c r="A3396" s="147">
        <f>100000+B3396*ID규칙_보상_그룹_단위+C3396*ID규칙_요일_단위+COUNTIFS($B$4:B3396,B3396,$C$4:C3396,C3396)</f>
        <v>115911</v>
      </c>
      <c r="B3396" s="65">
        <v>159</v>
      </c>
      <c r="C3396" s="147">
        <v>0</v>
      </c>
      <c r="D3396" s="147">
        <v>113516</v>
      </c>
      <c r="E3396" s="147">
        <f>COUNTIF($B$4:B3396,B3396)</f>
        <v>11</v>
      </c>
      <c r="F3396" s="147">
        <v>1</v>
      </c>
      <c r="G3396" s="147">
        <v>664</v>
      </c>
      <c r="H3396" s="147">
        <v>833</v>
      </c>
      <c r="I3396" s="59" t="str">
        <f>IFERROR(VLOOKUP(D3396,ITEM!A:B,2,0)&amp;" X"&amp;F3396,"아이템값 없음")</f>
        <v>승리의 자수정 X1</v>
      </c>
      <c r="J3396" s="5" t="s">
        <v>901</v>
      </c>
      <c r="K3396" s="147" t="s">
        <v>745</v>
      </c>
    </row>
    <row r="3397" spans="1:11">
      <c r="A3397" s="147">
        <f>100000+B3397*ID규칙_보상_그룹_단위+C3397*ID규칙_요일_단위+COUNTIFS($B$4:B3397,B3397,$C$4:C3397,C3397)</f>
        <v>115912</v>
      </c>
      <c r="B3397" s="65">
        <v>159</v>
      </c>
      <c r="C3397" s="147">
        <v>0</v>
      </c>
      <c r="D3397" s="147">
        <v>113221</v>
      </c>
      <c r="E3397" s="147">
        <f>COUNTIF($B$4:B3397,B3397)</f>
        <v>12</v>
      </c>
      <c r="F3397" s="147">
        <v>1</v>
      </c>
      <c r="G3397" s="147">
        <v>664</v>
      </c>
      <c r="H3397" s="147">
        <v>833</v>
      </c>
      <c r="I3397" s="59" t="str">
        <f>IFERROR(VLOOKUP(D3397,ITEM!A:B,2,0)&amp;" X"&amp;F3397,"아이템값 없음")</f>
        <v>서늘한 빙옥 가루 X1</v>
      </c>
      <c r="J3397" s="5" t="s">
        <v>901</v>
      </c>
      <c r="K3397" s="147" t="s">
        <v>745</v>
      </c>
    </row>
    <row r="3398" spans="1:11">
      <c r="A3398" s="147">
        <f>100000+B3398*ID규칙_보상_그룹_단위+C3398*ID규칙_요일_단위+COUNTIFS($B$4:B3398,B3398,$C$4:C3398,C3398)</f>
        <v>115913</v>
      </c>
      <c r="B3398" s="65">
        <v>159</v>
      </c>
      <c r="C3398" s="147">
        <v>0</v>
      </c>
      <c r="D3398" s="147">
        <v>113322</v>
      </c>
      <c r="E3398" s="147">
        <f>COUNTIF($B$4:B3398,B3398)</f>
        <v>13</v>
      </c>
      <c r="F3398" s="147">
        <v>1</v>
      </c>
      <c r="G3398" s="147">
        <v>664</v>
      </c>
      <c r="H3398" s="147">
        <v>833</v>
      </c>
      <c r="I3398" s="59" t="str">
        <f>IFERROR(VLOOKUP(D3398,ITEM!A:B,2,0)&amp;" X"&amp;F3398,"아이템값 없음")</f>
        <v>서늘한 빙옥 조각 X1</v>
      </c>
      <c r="J3398" s="5" t="s">
        <v>901</v>
      </c>
      <c r="K3398" s="147" t="s">
        <v>745</v>
      </c>
    </row>
    <row r="3399" spans="1:11">
      <c r="A3399" s="147">
        <f>100000+B3399*ID규칙_보상_그룹_단위+C3399*ID규칙_요일_단위+COUNTIFS($B$4:B3399,B3399,$C$4:C3399,C3399)</f>
        <v>115914</v>
      </c>
      <c r="B3399" s="65">
        <v>159</v>
      </c>
      <c r="C3399" s="147">
        <v>0</v>
      </c>
      <c r="D3399" s="147">
        <v>113423</v>
      </c>
      <c r="E3399" s="147">
        <f>COUNTIF($B$4:B3399,B3399)</f>
        <v>14</v>
      </c>
      <c r="F3399" s="147">
        <v>1</v>
      </c>
      <c r="G3399" s="147">
        <v>664</v>
      </c>
      <c r="H3399" s="147">
        <v>833</v>
      </c>
      <c r="I3399" s="59" t="str">
        <f>IFERROR(VLOOKUP(D3399,ITEM!A:B,2,0)&amp;" X"&amp;F3399,"아이템값 없음")</f>
        <v>서늘한 빙옥 덩이 X1</v>
      </c>
      <c r="J3399" s="5" t="s">
        <v>901</v>
      </c>
      <c r="K3399" s="147" t="s">
        <v>745</v>
      </c>
    </row>
    <row r="3400" spans="1:11">
      <c r="A3400" s="147">
        <f>100000+B3400*ID규칙_보상_그룹_단위+C3400*ID규칙_요일_단위+COUNTIFS($B$4:B3400,B3400,$C$4:C3400,C3400)</f>
        <v>115915</v>
      </c>
      <c r="B3400" s="65">
        <v>159</v>
      </c>
      <c r="C3400" s="147">
        <v>0</v>
      </c>
      <c r="D3400" s="147">
        <v>113524</v>
      </c>
      <c r="E3400" s="147">
        <f>COUNTIF($B$4:B3400,B3400)</f>
        <v>15</v>
      </c>
      <c r="F3400" s="147">
        <v>1</v>
      </c>
      <c r="G3400" s="147">
        <v>664</v>
      </c>
      <c r="H3400" s="147">
        <v>833</v>
      </c>
      <c r="I3400" s="59" t="str">
        <f>IFERROR(VLOOKUP(D3400,ITEM!A:B,2,0)&amp;" X"&amp;F3400,"아이템값 없음")</f>
        <v>서늘한 빙옥 X1</v>
      </c>
      <c r="J3400" s="5" t="s">
        <v>901</v>
      </c>
      <c r="K3400" s="147" t="s">
        <v>745</v>
      </c>
    </row>
    <row r="3401" spans="1:11">
      <c r="A3401" s="147">
        <f>100000+B3401*ID규칙_보상_그룹_단위+C3401*ID규칙_요일_단위+COUNTIFS($B$4:B3401,B3401,$C$4:C3401,C3401)</f>
        <v>115916</v>
      </c>
      <c r="B3401" s="65">
        <v>159</v>
      </c>
      <c r="C3401" s="147">
        <v>0</v>
      </c>
      <c r="D3401" s="147">
        <v>118401</v>
      </c>
      <c r="E3401" s="147">
        <f>COUNTIF($B$4:B3401,B3401)</f>
        <v>16</v>
      </c>
      <c r="F3401" s="147">
        <v>1</v>
      </c>
      <c r="G3401" s="147">
        <v>665</v>
      </c>
      <c r="H3401" s="147">
        <v>3300</v>
      </c>
      <c r="I3401" s="59" t="str">
        <f>IFERROR(VLOOKUP(D3401,ITEM!A:B,2,0)&amp;" X"&amp;F3401,"아이템값 없음")</f>
        <v>이상한 꿈의 용매 X1</v>
      </c>
      <c r="J3401" s="5" t="s">
        <v>901</v>
      </c>
      <c r="K3401" s="147" t="s">
        <v>745</v>
      </c>
    </row>
    <row r="3402" spans="1:11">
      <c r="A3402" s="147">
        <f>100000+B3402*ID규칙_보상_그룹_단위+C3402*ID규칙_요일_단위+COUNTIFS($B$4:B3402,B3402,$C$4:C3402,C3402)</f>
        <v>115917</v>
      </c>
      <c r="B3402" s="65">
        <v>159</v>
      </c>
      <c r="C3402" s="147">
        <v>0</v>
      </c>
      <c r="D3402" s="147">
        <v>112604</v>
      </c>
      <c r="E3402" s="147">
        <f>COUNTIF($B$4:B3402,B3402)</f>
        <v>17</v>
      </c>
      <c r="F3402" s="147">
        <v>1</v>
      </c>
      <c r="G3402" s="147">
        <v>666</v>
      </c>
      <c r="H3402" s="147">
        <v>3334</v>
      </c>
      <c r="I3402" s="59" t="str">
        <f>IFERROR(VLOOKUP(D3402,ITEM!A:B,2,0)&amp;" X"&amp;F3402,"아이템값 없음")</f>
        <v>하늘을 삼킨 고래·뿔 X1</v>
      </c>
      <c r="J3402" s="5" t="s">
        <v>901</v>
      </c>
      <c r="K3402" s="147" t="s">
        <v>745</v>
      </c>
    </row>
    <row r="3403" spans="1:11">
      <c r="A3403" s="147">
        <f>100000+B3403*ID규칙_보상_그룹_단위+C3403*ID규칙_요일_단위+COUNTIFS($B$4:B3403,B3403,$C$4:C3403,C3403)</f>
        <v>115918</v>
      </c>
      <c r="B3403" s="65">
        <v>159</v>
      </c>
      <c r="C3403" s="147">
        <v>0</v>
      </c>
      <c r="D3403" s="147">
        <v>112605</v>
      </c>
      <c r="E3403" s="147">
        <f>COUNTIF($B$4:B3403,B3403)</f>
        <v>18</v>
      </c>
      <c r="F3403" s="147">
        <v>1</v>
      </c>
      <c r="G3403" s="147">
        <v>666</v>
      </c>
      <c r="H3403" s="147">
        <v>3333</v>
      </c>
      <c r="I3403" s="59" t="str">
        <f>IFERROR(VLOOKUP(D3403,ITEM!A:B,2,0)&amp;" X"&amp;F3403,"아이템값 없음")</f>
        <v>마왕의 칼날·조각 X1</v>
      </c>
      <c r="J3403" s="5" t="s">
        <v>901</v>
      </c>
      <c r="K3403" s="147" t="s">
        <v>745</v>
      </c>
    </row>
    <row r="3404" spans="1:11">
      <c r="A3404" s="147">
        <f>100000+B3404*ID규칙_보상_그룹_단위+C3404*ID규칙_요일_단위+COUNTIFS($B$4:B3404,B3404,$C$4:C3404,C3404)</f>
        <v>115919</v>
      </c>
      <c r="B3404" s="65">
        <v>159</v>
      </c>
      <c r="C3404" s="147">
        <v>0</v>
      </c>
      <c r="D3404" s="147">
        <v>112606</v>
      </c>
      <c r="E3404" s="147">
        <f>COUNTIF($B$4:B3404,B3404)</f>
        <v>19</v>
      </c>
      <c r="F3404" s="147">
        <v>1</v>
      </c>
      <c r="G3404" s="147">
        <v>666</v>
      </c>
      <c r="H3404" s="147">
        <v>3333</v>
      </c>
      <c r="I3404" s="59" t="str">
        <f>IFERROR(VLOOKUP(D3404,ITEM!A:B,2,0)&amp;" X"&amp;F3404,"아이템값 없음")</f>
        <v>무예의 혼·고영 X1</v>
      </c>
      <c r="J3404" s="5" t="s">
        <v>901</v>
      </c>
      <c r="K3404" s="147" t="s">
        <v>745</v>
      </c>
    </row>
    <row r="3405" spans="1:11">
      <c r="A3405" s="147">
        <f>100000+B3405*ID규칙_보상_그룹_단위+C3405*ID규칙_요일_단위+COUNTIFS($B$4:B3405,B3405,$C$4:C3405,C3405)</f>
        <v>115920</v>
      </c>
      <c r="B3405" s="65">
        <v>159</v>
      </c>
      <c r="C3405" s="147">
        <v>0</v>
      </c>
      <c r="D3405" s="147">
        <v>106314</v>
      </c>
      <c r="E3405" s="147">
        <f>COUNTIF($B$4:B3405,B3405)</f>
        <v>20</v>
      </c>
      <c r="F3405" s="147">
        <v>1</v>
      </c>
      <c r="G3405" s="147">
        <v>667</v>
      </c>
      <c r="H3405" s="147">
        <v>200</v>
      </c>
      <c r="I3405" s="59" t="str">
        <f>IFERROR(VLOOKUP(D3405,ITEM!A:B,2,0)&amp;" X"&amp;F3405,"아이템값 없음")</f>
        <v>전투광의 장미 X1</v>
      </c>
      <c r="J3405" s="5" t="s">
        <v>901</v>
      </c>
      <c r="K3405" s="147" t="s">
        <v>745</v>
      </c>
    </row>
    <row r="3406" spans="1:11">
      <c r="A3406" s="147">
        <f>100000+B3406*ID규칙_보상_그룹_단위+C3406*ID규칙_요일_단위+COUNTIFS($B$4:B3406,B3406,$C$4:C3406,C3406)</f>
        <v>115921</v>
      </c>
      <c r="B3406" s="65">
        <v>159</v>
      </c>
      <c r="C3406" s="147">
        <v>0</v>
      </c>
      <c r="D3406" s="147">
        <v>107314</v>
      </c>
      <c r="E3406" s="147">
        <f>COUNTIF($B$4:B3406,B3406)</f>
        <v>21</v>
      </c>
      <c r="F3406" s="147">
        <v>1</v>
      </c>
      <c r="G3406" s="147">
        <v>667</v>
      </c>
      <c r="H3406" s="147">
        <v>200</v>
      </c>
      <c r="I3406" s="59" t="str">
        <f>IFERROR(VLOOKUP(D3406,ITEM!A:B,2,0)&amp;" X"&amp;F3406,"아이템값 없음")</f>
        <v>전투광의 깃털 X1</v>
      </c>
      <c r="J3406" s="5" t="s">
        <v>901</v>
      </c>
      <c r="K3406" s="147" t="s">
        <v>745</v>
      </c>
    </row>
    <row r="3407" spans="1:11">
      <c r="A3407" s="147">
        <f>100000+B3407*ID규칙_보상_그룹_단위+C3407*ID규칙_요일_단위+COUNTIFS($B$4:B3407,B3407,$C$4:C3407,C3407)</f>
        <v>115922</v>
      </c>
      <c r="B3407" s="65">
        <v>159</v>
      </c>
      <c r="C3407" s="147">
        <v>0</v>
      </c>
      <c r="D3407" s="147">
        <v>108314</v>
      </c>
      <c r="E3407" s="147">
        <f>COUNTIF($B$4:B3407,B3407)</f>
        <v>22</v>
      </c>
      <c r="F3407" s="147">
        <v>1</v>
      </c>
      <c r="G3407" s="147">
        <v>667</v>
      </c>
      <c r="H3407" s="147">
        <v>200</v>
      </c>
      <c r="I3407" s="59" t="str">
        <f>IFERROR(VLOOKUP(D3407,ITEM!A:B,2,0)&amp;" X"&amp;F3407,"아이템값 없음")</f>
        <v>전투광의 시계 X1</v>
      </c>
      <c r="J3407" s="5" t="s">
        <v>901</v>
      </c>
      <c r="K3407" s="147" t="s">
        <v>745</v>
      </c>
    </row>
    <row r="3408" spans="1:11">
      <c r="A3408" s="147">
        <f>100000+B3408*ID규칙_보상_그룹_단위+C3408*ID규칙_요일_단위+COUNTIFS($B$4:B3408,B3408,$C$4:C3408,C3408)</f>
        <v>115923</v>
      </c>
      <c r="B3408" s="65">
        <v>159</v>
      </c>
      <c r="C3408" s="147">
        <v>0</v>
      </c>
      <c r="D3408" s="147">
        <v>109314</v>
      </c>
      <c r="E3408" s="147">
        <f>COUNTIF($B$4:B3408,B3408)</f>
        <v>23</v>
      </c>
      <c r="F3408" s="147">
        <v>1</v>
      </c>
      <c r="G3408" s="147">
        <v>667</v>
      </c>
      <c r="H3408" s="147">
        <v>200</v>
      </c>
      <c r="I3408" s="59" t="str">
        <f>IFERROR(VLOOKUP(D3408,ITEM!A:B,2,0)&amp;" X"&amp;F3408,"아이템값 없음")</f>
        <v>전투광의 해골잔 X1</v>
      </c>
      <c r="J3408" s="5" t="s">
        <v>901</v>
      </c>
      <c r="K3408" s="147" t="s">
        <v>745</v>
      </c>
    </row>
    <row r="3409" spans="1:11">
      <c r="A3409" s="147">
        <f>100000+B3409*ID규칙_보상_그룹_단위+C3409*ID규칙_요일_단위+COUNTIFS($B$4:B3409,B3409,$C$4:C3409,C3409)</f>
        <v>115924</v>
      </c>
      <c r="B3409" s="65">
        <v>159</v>
      </c>
      <c r="C3409" s="147">
        <v>0</v>
      </c>
      <c r="D3409" s="147">
        <v>110314</v>
      </c>
      <c r="E3409" s="147">
        <f>COUNTIF($B$4:B3409,B3409)</f>
        <v>24</v>
      </c>
      <c r="F3409" s="147">
        <v>1</v>
      </c>
      <c r="G3409" s="147">
        <v>667</v>
      </c>
      <c r="H3409" s="147">
        <v>200</v>
      </c>
      <c r="I3409" s="59" t="str">
        <f>IFERROR(VLOOKUP(D3409,ITEM!A:B,2,0)&amp;" X"&amp;F3409,"아이템값 없음")</f>
        <v>전투광의 귀면 X1</v>
      </c>
      <c r="J3409" s="5" t="s">
        <v>901</v>
      </c>
      <c r="K3409" s="147" t="s">
        <v>745</v>
      </c>
    </row>
    <row r="3410" spans="1:11">
      <c r="A3410" s="147">
        <f>100000+B3410*ID규칙_보상_그룹_단위+C3410*ID규칙_요일_단위+COUNTIFS($B$4:B3410,B3410,$C$4:C3410,C3410)</f>
        <v>115925</v>
      </c>
      <c r="B3410" s="65">
        <v>159</v>
      </c>
      <c r="C3410" s="147">
        <v>0</v>
      </c>
      <c r="D3410" s="147">
        <v>106316</v>
      </c>
      <c r="E3410" s="147">
        <f>COUNTIF($B$4:B3410,B3410)</f>
        <v>25</v>
      </c>
      <c r="F3410" s="147">
        <v>1</v>
      </c>
      <c r="G3410" s="147">
        <v>667</v>
      </c>
      <c r="H3410" s="147">
        <v>200</v>
      </c>
      <c r="I3410" s="59" t="str">
        <f>IFERROR(VLOOKUP(D3410,ITEM!A:B,2,0)&amp;" X"&amp;F3410,"아이템값 없음")</f>
        <v>교관의 브로치 X1</v>
      </c>
      <c r="J3410" s="5" t="s">
        <v>901</v>
      </c>
      <c r="K3410" s="147" t="s">
        <v>745</v>
      </c>
    </row>
    <row r="3411" spans="1:11">
      <c r="A3411" s="147">
        <f>100000+B3411*ID규칙_보상_그룹_단위+C3411*ID규칙_요일_단위+COUNTIFS($B$4:B3411,B3411,$C$4:C3411,C3411)</f>
        <v>115926</v>
      </c>
      <c r="B3411" s="65">
        <v>159</v>
      </c>
      <c r="C3411" s="147">
        <v>0</v>
      </c>
      <c r="D3411" s="147">
        <v>107316</v>
      </c>
      <c r="E3411" s="147">
        <f>COUNTIF($B$4:B3411,B3411)</f>
        <v>26</v>
      </c>
      <c r="F3411" s="147">
        <v>1</v>
      </c>
      <c r="G3411" s="147">
        <v>667</v>
      </c>
      <c r="H3411" s="147">
        <v>200</v>
      </c>
      <c r="I3411" s="59" t="str">
        <f>IFERROR(VLOOKUP(D3411,ITEM!A:B,2,0)&amp;" X"&amp;F3411,"아이템값 없음")</f>
        <v>교관의 깃털장식 X1</v>
      </c>
      <c r="J3411" s="5" t="s">
        <v>901</v>
      </c>
      <c r="K3411" s="147" t="s">
        <v>745</v>
      </c>
    </row>
    <row r="3412" spans="1:11">
      <c r="A3412" s="147">
        <f>100000+B3412*ID규칙_보상_그룹_단위+C3412*ID규칙_요일_단위+COUNTIFS($B$4:B3412,B3412,$C$4:C3412,C3412)</f>
        <v>115927</v>
      </c>
      <c r="B3412" s="65">
        <v>159</v>
      </c>
      <c r="C3412" s="147">
        <v>0</v>
      </c>
      <c r="D3412" s="147">
        <v>108316</v>
      </c>
      <c r="E3412" s="147">
        <f>COUNTIF($B$4:B3412,B3412)</f>
        <v>27</v>
      </c>
      <c r="F3412" s="147">
        <v>1</v>
      </c>
      <c r="G3412" s="147">
        <v>667</v>
      </c>
      <c r="H3412" s="147">
        <v>200</v>
      </c>
      <c r="I3412" s="59" t="str">
        <f>IFERROR(VLOOKUP(D3412,ITEM!A:B,2,0)&amp;" X"&amp;F3412,"아이템값 없음")</f>
        <v>교관의 회중시계 X1</v>
      </c>
      <c r="J3412" s="5" t="s">
        <v>901</v>
      </c>
      <c r="K3412" s="147" t="s">
        <v>745</v>
      </c>
    </row>
    <row r="3413" spans="1:11">
      <c r="A3413" s="147">
        <f>100000+B3413*ID규칙_보상_그룹_단위+C3413*ID규칙_요일_단위+COUNTIFS($B$4:B3413,B3413,$C$4:C3413,C3413)</f>
        <v>115928</v>
      </c>
      <c r="B3413" s="65">
        <v>159</v>
      </c>
      <c r="C3413" s="147">
        <v>0</v>
      </c>
      <c r="D3413" s="147">
        <v>109316</v>
      </c>
      <c r="E3413" s="147">
        <f>COUNTIF($B$4:B3413,B3413)</f>
        <v>28</v>
      </c>
      <c r="F3413" s="147">
        <v>1</v>
      </c>
      <c r="G3413" s="147">
        <v>667</v>
      </c>
      <c r="H3413" s="147">
        <v>200</v>
      </c>
      <c r="I3413" s="59" t="str">
        <f>IFERROR(VLOOKUP(D3413,ITEM!A:B,2,0)&amp;" X"&amp;F3413,"아이템값 없음")</f>
        <v>교관의 찻잔 X1</v>
      </c>
      <c r="J3413" s="5" t="s">
        <v>901</v>
      </c>
      <c r="K3413" s="147" t="s">
        <v>745</v>
      </c>
    </row>
    <row r="3414" spans="1:11">
      <c r="A3414" s="147">
        <f>100000+B3414*ID규칙_보상_그룹_단위+C3414*ID규칙_요일_단위+COUNTIFS($B$4:B3414,B3414,$C$4:C3414,C3414)</f>
        <v>115929</v>
      </c>
      <c r="B3414" s="65">
        <v>159</v>
      </c>
      <c r="C3414" s="147">
        <v>0</v>
      </c>
      <c r="D3414" s="147">
        <v>110316</v>
      </c>
      <c r="E3414" s="147">
        <f>COUNTIF($B$4:B3414,B3414)</f>
        <v>29</v>
      </c>
      <c r="F3414" s="147">
        <v>1</v>
      </c>
      <c r="G3414" s="147">
        <v>667</v>
      </c>
      <c r="H3414" s="147">
        <v>200</v>
      </c>
      <c r="I3414" s="59" t="str">
        <f>IFERROR(VLOOKUP(D3414,ITEM!A:B,2,0)&amp;" X"&amp;F3414,"아이템값 없음")</f>
        <v>교관의 모자 X1</v>
      </c>
      <c r="J3414" s="5" t="s">
        <v>901</v>
      </c>
      <c r="K3414" s="147" t="s">
        <v>745</v>
      </c>
    </row>
    <row r="3415" spans="1:11">
      <c r="A3415" s="147">
        <f>100000+B3415*ID규칙_보상_그룹_단위+C3415*ID규칙_요일_단위+COUNTIFS($B$4:B3415,B3415,$C$4:C3415,C3415)</f>
        <v>115930</v>
      </c>
      <c r="B3415" s="65">
        <v>159</v>
      </c>
      <c r="C3415" s="147">
        <v>0</v>
      </c>
      <c r="D3415" s="147">
        <v>106318</v>
      </c>
      <c r="E3415" s="147">
        <f>COUNTIF($B$4:B3415,B3415)</f>
        <v>30</v>
      </c>
      <c r="F3415" s="147">
        <v>1</v>
      </c>
      <c r="G3415" s="147">
        <v>667</v>
      </c>
      <c r="H3415" s="147">
        <v>200</v>
      </c>
      <c r="I3415" s="59" t="str">
        <f>IFERROR(VLOOKUP(D3415,ITEM!A:B,2,0)&amp;" X"&amp;F3415,"아이템값 없음")</f>
        <v>유배자의 꽃 X1</v>
      </c>
      <c r="J3415" s="5" t="s">
        <v>901</v>
      </c>
      <c r="K3415" s="147" t="s">
        <v>745</v>
      </c>
    </row>
    <row r="3416" spans="1:11">
      <c r="A3416" s="147">
        <f>100000+B3416*ID규칙_보상_그룹_단위+C3416*ID규칙_요일_단위+COUNTIFS($B$4:B3416,B3416,$C$4:C3416,C3416)</f>
        <v>115931</v>
      </c>
      <c r="B3416" s="65">
        <v>159</v>
      </c>
      <c r="C3416" s="147">
        <v>0</v>
      </c>
      <c r="D3416" s="147">
        <v>107318</v>
      </c>
      <c r="E3416" s="147">
        <f>COUNTIF($B$4:B3416,B3416)</f>
        <v>31</v>
      </c>
      <c r="F3416" s="147">
        <v>1</v>
      </c>
      <c r="G3416" s="147">
        <v>667</v>
      </c>
      <c r="H3416" s="147">
        <v>200</v>
      </c>
      <c r="I3416" s="59" t="str">
        <f>IFERROR(VLOOKUP(D3416,ITEM!A:B,2,0)&amp;" X"&amp;F3416,"아이템값 없음")</f>
        <v>유배자의 깃털 X1</v>
      </c>
      <c r="J3416" s="5" t="s">
        <v>901</v>
      </c>
      <c r="K3416" s="147" t="s">
        <v>745</v>
      </c>
    </row>
    <row r="3417" spans="1:11">
      <c r="A3417" s="147">
        <f>100000+B3417*ID규칙_보상_그룹_단위+C3417*ID규칙_요일_단위+COUNTIFS($B$4:B3417,B3417,$C$4:C3417,C3417)</f>
        <v>115932</v>
      </c>
      <c r="B3417" s="65">
        <v>159</v>
      </c>
      <c r="C3417" s="147">
        <v>0</v>
      </c>
      <c r="D3417" s="147">
        <v>108318</v>
      </c>
      <c r="E3417" s="147">
        <f>COUNTIF($B$4:B3417,B3417)</f>
        <v>32</v>
      </c>
      <c r="F3417" s="147">
        <v>1</v>
      </c>
      <c r="G3417" s="147">
        <v>667</v>
      </c>
      <c r="H3417" s="147">
        <v>200</v>
      </c>
      <c r="I3417" s="59" t="str">
        <f>IFERROR(VLOOKUP(D3417,ITEM!A:B,2,0)&amp;" X"&amp;F3417,"아이템값 없음")</f>
        <v>유배자의 회중시계 X1</v>
      </c>
      <c r="J3417" s="5" t="s">
        <v>901</v>
      </c>
      <c r="K3417" s="147" t="s">
        <v>745</v>
      </c>
    </row>
    <row r="3418" spans="1:11">
      <c r="A3418" s="147">
        <f>100000+B3418*ID규칙_보상_그룹_단위+C3418*ID규칙_요일_단위+COUNTIFS($B$4:B3418,B3418,$C$4:C3418,C3418)</f>
        <v>115933</v>
      </c>
      <c r="B3418" s="65">
        <v>159</v>
      </c>
      <c r="C3418" s="147">
        <v>0</v>
      </c>
      <c r="D3418" s="147">
        <v>109318</v>
      </c>
      <c r="E3418" s="147">
        <f>COUNTIF($B$4:B3418,B3418)</f>
        <v>33</v>
      </c>
      <c r="F3418" s="147">
        <v>1</v>
      </c>
      <c r="G3418" s="147">
        <v>667</v>
      </c>
      <c r="H3418" s="147">
        <v>200</v>
      </c>
      <c r="I3418" s="59" t="str">
        <f>IFERROR(VLOOKUP(D3418,ITEM!A:B,2,0)&amp;" X"&amp;F3418,"아이템값 없음")</f>
        <v>유배자의 잔 X1</v>
      </c>
      <c r="J3418" s="5" t="s">
        <v>901</v>
      </c>
      <c r="K3418" s="147" t="s">
        <v>745</v>
      </c>
    </row>
    <row r="3419" spans="1:11">
      <c r="A3419" s="147">
        <f>100000+B3419*ID규칙_보상_그룹_단위+C3419*ID규칙_요일_단위+COUNTIFS($B$4:B3419,B3419,$C$4:C3419,C3419)</f>
        <v>115934</v>
      </c>
      <c r="B3419" s="65">
        <v>159</v>
      </c>
      <c r="C3419" s="147">
        <v>0</v>
      </c>
      <c r="D3419" s="147">
        <v>110318</v>
      </c>
      <c r="E3419" s="147">
        <f>COUNTIF($B$4:B3419,B3419)</f>
        <v>34</v>
      </c>
      <c r="F3419" s="147">
        <v>1</v>
      </c>
      <c r="G3419" s="147">
        <v>667</v>
      </c>
      <c r="H3419" s="147">
        <v>200</v>
      </c>
      <c r="I3419" s="59" t="str">
        <f>IFERROR(VLOOKUP(D3419,ITEM!A:B,2,0)&amp;" X"&amp;F3419,"아이템값 없음")</f>
        <v>유배자의 머리장식 X1</v>
      </c>
      <c r="J3419" s="5" t="s">
        <v>901</v>
      </c>
      <c r="K3419" s="147" t="s">
        <v>745</v>
      </c>
    </row>
    <row r="3420" spans="1:11">
      <c r="A3420" s="147">
        <f>100000+B3420*ID규칙_보상_그룹_단위+C3420*ID규칙_요일_단위+COUNTIFS($B$4:B3420,B3420,$C$4:C3420,C3420)</f>
        <v>115935</v>
      </c>
      <c r="B3420" s="65">
        <v>159</v>
      </c>
      <c r="C3420" s="147">
        <v>0</v>
      </c>
      <c r="D3420" s="147">
        <v>106415</v>
      </c>
      <c r="E3420" s="147">
        <f>COUNTIF($B$4:B3420,B3420)</f>
        <v>35</v>
      </c>
      <c r="F3420" s="147">
        <v>1</v>
      </c>
      <c r="G3420" s="147">
        <v>667</v>
      </c>
      <c r="H3420" s="147">
        <v>200</v>
      </c>
      <c r="I3420" s="59" t="str">
        <f>IFERROR(VLOOKUP(D3420,ITEM!A:B,2,0)&amp;" X"&amp;F3420,"아이템값 없음")</f>
        <v>전투광의 장미 X1</v>
      </c>
      <c r="J3420" s="5" t="s">
        <v>901</v>
      </c>
      <c r="K3420" s="147" t="s">
        <v>745</v>
      </c>
    </row>
    <row r="3421" spans="1:11">
      <c r="A3421" s="147">
        <f>100000+B3421*ID규칙_보상_그룹_단위+C3421*ID규칙_요일_단위+COUNTIFS($B$4:B3421,B3421,$C$4:C3421,C3421)</f>
        <v>115936</v>
      </c>
      <c r="B3421" s="65">
        <v>159</v>
      </c>
      <c r="C3421" s="147">
        <v>0</v>
      </c>
      <c r="D3421" s="147">
        <v>107415</v>
      </c>
      <c r="E3421" s="147">
        <f>COUNTIF($B$4:B3421,B3421)</f>
        <v>36</v>
      </c>
      <c r="F3421" s="147">
        <v>1</v>
      </c>
      <c r="G3421" s="147">
        <v>667</v>
      </c>
      <c r="H3421" s="147">
        <v>200</v>
      </c>
      <c r="I3421" s="59" t="str">
        <f>IFERROR(VLOOKUP(D3421,ITEM!A:B,2,0)&amp;" X"&amp;F3421,"아이템값 없음")</f>
        <v>전투광의 깃털 X1</v>
      </c>
      <c r="J3421" s="5" t="s">
        <v>901</v>
      </c>
      <c r="K3421" s="147" t="s">
        <v>745</v>
      </c>
    </row>
    <row r="3422" spans="1:11">
      <c r="A3422" s="147">
        <f>100000+B3422*ID규칙_보상_그룹_단위+C3422*ID규칙_요일_단위+COUNTIFS($B$4:B3422,B3422,$C$4:C3422,C3422)</f>
        <v>115937</v>
      </c>
      <c r="B3422" s="65">
        <v>159</v>
      </c>
      <c r="C3422" s="147">
        <v>0</v>
      </c>
      <c r="D3422" s="147">
        <v>108415</v>
      </c>
      <c r="E3422" s="147">
        <f>COUNTIF($B$4:B3422,B3422)</f>
        <v>37</v>
      </c>
      <c r="F3422" s="147">
        <v>1</v>
      </c>
      <c r="G3422" s="147">
        <v>667</v>
      </c>
      <c r="H3422" s="147">
        <v>200</v>
      </c>
      <c r="I3422" s="59" t="str">
        <f>IFERROR(VLOOKUP(D3422,ITEM!A:B,2,0)&amp;" X"&amp;F3422,"아이템값 없음")</f>
        <v>전투광의 시계 X1</v>
      </c>
      <c r="J3422" s="5" t="s">
        <v>901</v>
      </c>
      <c r="K3422" s="147" t="s">
        <v>745</v>
      </c>
    </row>
    <row r="3423" spans="1:11">
      <c r="A3423" s="147">
        <f>100000+B3423*ID규칙_보상_그룹_단위+C3423*ID규칙_요일_단위+COUNTIFS($B$4:B3423,B3423,$C$4:C3423,C3423)</f>
        <v>115938</v>
      </c>
      <c r="B3423" s="65">
        <v>159</v>
      </c>
      <c r="C3423" s="147">
        <v>0</v>
      </c>
      <c r="D3423" s="147">
        <v>109415</v>
      </c>
      <c r="E3423" s="147">
        <f>COUNTIF($B$4:B3423,B3423)</f>
        <v>38</v>
      </c>
      <c r="F3423" s="147">
        <v>1</v>
      </c>
      <c r="G3423" s="147">
        <v>667</v>
      </c>
      <c r="H3423" s="147">
        <v>200</v>
      </c>
      <c r="I3423" s="59" t="str">
        <f>IFERROR(VLOOKUP(D3423,ITEM!A:B,2,0)&amp;" X"&amp;F3423,"아이템값 없음")</f>
        <v>전투광의 해골잔 X1</v>
      </c>
      <c r="J3423" s="5" t="s">
        <v>901</v>
      </c>
      <c r="K3423" s="147" t="s">
        <v>745</v>
      </c>
    </row>
    <row r="3424" spans="1:11">
      <c r="A3424" s="147">
        <f>100000+B3424*ID규칙_보상_그룹_단위+C3424*ID규칙_요일_단위+COUNTIFS($B$4:B3424,B3424,$C$4:C3424,C3424)</f>
        <v>115939</v>
      </c>
      <c r="B3424" s="65">
        <v>159</v>
      </c>
      <c r="C3424" s="147">
        <v>0</v>
      </c>
      <c r="D3424" s="147">
        <v>110415</v>
      </c>
      <c r="E3424" s="147">
        <f>COUNTIF($B$4:B3424,B3424)</f>
        <v>39</v>
      </c>
      <c r="F3424" s="147">
        <v>1</v>
      </c>
      <c r="G3424" s="147">
        <v>667</v>
      </c>
      <c r="H3424" s="147">
        <v>200</v>
      </c>
      <c r="I3424" s="59" t="str">
        <f>IFERROR(VLOOKUP(D3424,ITEM!A:B,2,0)&amp;" X"&amp;F3424,"아이템값 없음")</f>
        <v>전투광의 귀면 X1</v>
      </c>
      <c r="J3424" s="5" t="s">
        <v>901</v>
      </c>
      <c r="K3424" s="147" t="s">
        <v>745</v>
      </c>
    </row>
    <row r="3425" spans="1:11">
      <c r="A3425" s="147">
        <f>100000+B3425*ID규칙_보상_그룹_단위+C3425*ID규칙_요일_단위+COUNTIFS($B$4:B3425,B3425,$C$4:C3425,C3425)</f>
        <v>115940</v>
      </c>
      <c r="B3425" s="65">
        <v>159</v>
      </c>
      <c r="C3425" s="147">
        <v>0</v>
      </c>
      <c r="D3425" s="147">
        <v>106417</v>
      </c>
      <c r="E3425" s="147">
        <f>COUNTIF($B$4:B3425,B3425)</f>
        <v>40</v>
      </c>
      <c r="F3425" s="147">
        <v>1</v>
      </c>
      <c r="G3425" s="147">
        <v>667</v>
      </c>
      <c r="H3425" s="147">
        <v>200</v>
      </c>
      <c r="I3425" s="59" t="str">
        <f>IFERROR(VLOOKUP(D3425,ITEM!A:B,2,0)&amp;" X"&amp;F3425,"아이템값 없음")</f>
        <v>교관의 브로치 X1</v>
      </c>
      <c r="J3425" s="5" t="s">
        <v>901</v>
      </c>
      <c r="K3425" s="147" t="s">
        <v>745</v>
      </c>
    </row>
    <row r="3426" spans="1:11">
      <c r="A3426" s="147">
        <f>100000+B3426*ID규칙_보상_그룹_단위+C3426*ID규칙_요일_단위+COUNTIFS($B$4:B3426,B3426,$C$4:C3426,C3426)</f>
        <v>115941</v>
      </c>
      <c r="B3426" s="65">
        <v>159</v>
      </c>
      <c r="C3426" s="147">
        <v>0</v>
      </c>
      <c r="D3426" s="147">
        <v>107417</v>
      </c>
      <c r="E3426" s="147">
        <f>COUNTIF($B$4:B3426,B3426)</f>
        <v>41</v>
      </c>
      <c r="F3426" s="147">
        <v>1</v>
      </c>
      <c r="G3426" s="147">
        <v>667</v>
      </c>
      <c r="H3426" s="147">
        <v>200</v>
      </c>
      <c r="I3426" s="59" t="str">
        <f>IFERROR(VLOOKUP(D3426,ITEM!A:B,2,0)&amp;" X"&amp;F3426,"아이템값 없음")</f>
        <v>교관의 깃털장식 X1</v>
      </c>
      <c r="J3426" s="5" t="s">
        <v>901</v>
      </c>
      <c r="K3426" s="147" t="s">
        <v>745</v>
      </c>
    </row>
    <row r="3427" spans="1:11">
      <c r="A3427" s="147">
        <f>100000+B3427*ID규칙_보상_그룹_단위+C3427*ID규칙_요일_단위+COUNTIFS($B$4:B3427,B3427,$C$4:C3427,C3427)</f>
        <v>115942</v>
      </c>
      <c r="B3427" s="65">
        <v>159</v>
      </c>
      <c r="C3427" s="147">
        <v>0</v>
      </c>
      <c r="D3427" s="147">
        <v>108417</v>
      </c>
      <c r="E3427" s="147">
        <f>COUNTIF($B$4:B3427,B3427)</f>
        <v>42</v>
      </c>
      <c r="F3427" s="147">
        <v>1</v>
      </c>
      <c r="G3427" s="147">
        <v>667</v>
      </c>
      <c r="H3427" s="147">
        <v>200</v>
      </c>
      <c r="I3427" s="59" t="str">
        <f>IFERROR(VLOOKUP(D3427,ITEM!A:B,2,0)&amp;" X"&amp;F3427,"아이템값 없음")</f>
        <v>교관의 회중시계 X1</v>
      </c>
      <c r="J3427" s="5" t="s">
        <v>901</v>
      </c>
      <c r="K3427" s="147" t="s">
        <v>745</v>
      </c>
    </row>
    <row r="3428" spans="1:11">
      <c r="A3428" s="147">
        <f>100000+B3428*ID규칙_보상_그룹_단위+C3428*ID규칙_요일_단위+COUNTIFS($B$4:B3428,B3428,$C$4:C3428,C3428)</f>
        <v>115943</v>
      </c>
      <c r="B3428" s="65">
        <v>159</v>
      </c>
      <c r="C3428" s="147">
        <v>0</v>
      </c>
      <c r="D3428" s="147">
        <v>109417</v>
      </c>
      <c r="E3428" s="147">
        <f>COUNTIF($B$4:B3428,B3428)</f>
        <v>43</v>
      </c>
      <c r="F3428" s="147">
        <v>1</v>
      </c>
      <c r="G3428" s="147">
        <v>667</v>
      </c>
      <c r="H3428" s="147">
        <v>200</v>
      </c>
      <c r="I3428" s="59" t="str">
        <f>IFERROR(VLOOKUP(D3428,ITEM!A:B,2,0)&amp;" X"&amp;F3428,"아이템값 없음")</f>
        <v>교관의 찻잔 X1</v>
      </c>
      <c r="J3428" s="5" t="s">
        <v>901</v>
      </c>
      <c r="K3428" s="147" t="s">
        <v>745</v>
      </c>
    </row>
    <row r="3429" spans="1:11">
      <c r="A3429" s="147">
        <f>100000+B3429*ID규칙_보상_그룹_단위+C3429*ID규칙_요일_단위+COUNTIFS($B$4:B3429,B3429,$C$4:C3429,C3429)</f>
        <v>115944</v>
      </c>
      <c r="B3429" s="65">
        <v>159</v>
      </c>
      <c r="C3429" s="147">
        <v>0</v>
      </c>
      <c r="D3429" s="147">
        <v>110417</v>
      </c>
      <c r="E3429" s="147">
        <f>COUNTIF($B$4:B3429,B3429)</f>
        <v>44</v>
      </c>
      <c r="F3429" s="147">
        <v>1</v>
      </c>
      <c r="G3429" s="147">
        <v>667</v>
      </c>
      <c r="H3429" s="147">
        <v>200</v>
      </c>
      <c r="I3429" s="59" t="str">
        <f>IFERROR(VLOOKUP(D3429,ITEM!A:B,2,0)&amp;" X"&amp;F3429,"아이템값 없음")</f>
        <v>교관의 모자 X1</v>
      </c>
      <c r="J3429" s="5" t="s">
        <v>901</v>
      </c>
      <c r="K3429" s="147" t="s">
        <v>745</v>
      </c>
    </row>
    <row r="3430" spans="1:11">
      <c r="A3430" s="147">
        <f>100000+B3430*ID규칙_보상_그룹_단위+C3430*ID규칙_요일_단위+COUNTIFS($B$4:B3430,B3430,$C$4:C3430,C3430)</f>
        <v>115945</v>
      </c>
      <c r="B3430" s="65">
        <v>159</v>
      </c>
      <c r="C3430" s="147">
        <v>0</v>
      </c>
      <c r="D3430" s="147">
        <v>106419</v>
      </c>
      <c r="E3430" s="147">
        <f>COUNTIF($B$4:B3430,B3430)</f>
        <v>45</v>
      </c>
      <c r="F3430" s="147">
        <v>1</v>
      </c>
      <c r="G3430" s="147">
        <v>667</v>
      </c>
      <c r="H3430" s="147">
        <v>200</v>
      </c>
      <c r="I3430" s="59" t="str">
        <f>IFERROR(VLOOKUP(D3430,ITEM!A:B,2,0)&amp;" X"&amp;F3430,"아이템값 없음")</f>
        <v>유배자의 꽃 X1</v>
      </c>
      <c r="J3430" s="5" t="s">
        <v>901</v>
      </c>
      <c r="K3430" s="147" t="s">
        <v>745</v>
      </c>
    </row>
    <row r="3431" spans="1:11">
      <c r="A3431" s="147">
        <f>100000+B3431*ID규칙_보상_그룹_단위+C3431*ID규칙_요일_단위+COUNTIFS($B$4:B3431,B3431,$C$4:C3431,C3431)</f>
        <v>115946</v>
      </c>
      <c r="B3431" s="65">
        <v>159</v>
      </c>
      <c r="C3431" s="147">
        <v>0</v>
      </c>
      <c r="D3431" s="147">
        <v>107419</v>
      </c>
      <c r="E3431" s="147">
        <f>COUNTIF($B$4:B3431,B3431)</f>
        <v>46</v>
      </c>
      <c r="F3431" s="147">
        <v>1</v>
      </c>
      <c r="G3431" s="147">
        <v>667</v>
      </c>
      <c r="H3431" s="147">
        <v>200</v>
      </c>
      <c r="I3431" s="59" t="str">
        <f>IFERROR(VLOOKUP(D3431,ITEM!A:B,2,0)&amp;" X"&amp;F3431,"아이템값 없음")</f>
        <v>유배자의 깃털 X1</v>
      </c>
      <c r="J3431" s="5" t="s">
        <v>901</v>
      </c>
      <c r="K3431" s="147" t="s">
        <v>745</v>
      </c>
    </row>
    <row r="3432" spans="1:11">
      <c r="A3432" s="147">
        <f>100000+B3432*ID규칙_보상_그룹_단위+C3432*ID규칙_요일_단위+COUNTIFS($B$4:B3432,B3432,$C$4:C3432,C3432)</f>
        <v>115947</v>
      </c>
      <c r="B3432" s="65">
        <v>159</v>
      </c>
      <c r="C3432" s="147">
        <v>0</v>
      </c>
      <c r="D3432" s="147">
        <v>108419</v>
      </c>
      <c r="E3432" s="147">
        <f>COUNTIF($B$4:B3432,B3432)</f>
        <v>47</v>
      </c>
      <c r="F3432" s="147">
        <v>1</v>
      </c>
      <c r="G3432" s="147">
        <v>667</v>
      </c>
      <c r="H3432" s="147">
        <v>200</v>
      </c>
      <c r="I3432" s="59" t="str">
        <f>IFERROR(VLOOKUP(D3432,ITEM!A:B,2,0)&amp;" X"&amp;F3432,"아이템값 없음")</f>
        <v>유배자의 회중시계 X1</v>
      </c>
      <c r="J3432" s="5" t="s">
        <v>901</v>
      </c>
      <c r="K3432" s="147" t="s">
        <v>745</v>
      </c>
    </row>
    <row r="3433" spans="1:11">
      <c r="A3433" s="147">
        <f>100000+B3433*ID규칙_보상_그룹_단위+C3433*ID규칙_요일_단위+COUNTIFS($B$4:B3433,B3433,$C$4:C3433,C3433)</f>
        <v>115948</v>
      </c>
      <c r="B3433" s="65">
        <v>159</v>
      </c>
      <c r="C3433" s="147">
        <v>0</v>
      </c>
      <c r="D3433" s="147">
        <v>109419</v>
      </c>
      <c r="E3433" s="147">
        <f>COUNTIF($B$4:B3433,B3433)</f>
        <v>48</v>
      </c>
      <c r="F3433" s="147">
        <v>1</v>
      </c>
      <c r="G3433" s="147">
        <v>667</v>
      </c>
      <c r="H3433" s="147">
        <v>200</v>
      </c>
      <c r="I3433" s="59" t="str">
        <f>IFERROR(VLOOKUP(D3433,ITEM!A:B,2,0)&amp;" X"&amp;F3433,"아이템값 없음")</f>
        <v>유배자의 잔 X1</v>
      </c>
      <c r="J3433" s="5" t="s">
        <v>901</v>
      </c>
      <c r="K3433" s="147" t="s">
        <v>745</v>
      </c>
    </row>
    <row r="3434" spans="1:11">
      <c r="A3434" s="147">
        <f>100000+B3434*ID규칙_보상_그룹_단위+C3434*ID규칙_요일_단위+COUNTIFS($B$4:B3434,B3434,$C$4:C3434,C3434)</f>
        <v>115949</v>
      </c>
      <c r="B3434" s="65">
        <v>159</v>
      </c>
      <c r="C3434" s="147">
        <v>0</v>
      </c>
      <c r="D3434" s="147">
        <v>110419</v>
      </c>
      <c r="E3434" s="147">
        <f>COUNTIF($B$4:B3434,B3434)</f>
        <v>49</v>
      </c>
      <c r="F3434" s="147">
        <v>1</v>
      </c>
      <c r="G3434" s="147">
        <v>667</v>
      </c>
      <c r="H3434" s="147">
        <v>200</v>
      </c>
      <c r="I3434" s="59" t="str">
        <f>IFERROR(VLOOKUP(D3434,ITEM!A:B,2,0)&amp;" X"&amp;F3434,"아이템값 없음")</f>
        <v>유배자의 머리장식 X1</v>
      </c>
      <c r="J3434" s="5" t="s">
        <v>901</v>
      </c>
      <c r="K3434" s="147" t="s">
        <v>745</v>
      </c>
    </row>
    <row r="3435" spans="1:11">
      <c r="A3435" s="147">
        <f>100000+B3435*ID규칙_보상_그룹_단위+C3435*ID규칙_요일_단위+COUNTIFS($B$4:B3435,B3435,$C$4:C3435,C3435)</f>
        <v>115950</v>
      </c>
      <c r="B3435" s="65">
        <v>159</v>
      </c>
      <c r="C3435" s="147">
        <v>0</v>
      </c>
      <c r="D3435" s="147">
        <v>106430</v>
      </c>
      <c r="E3435" s="147">
        <f>COUNTIF($B$4:B3435,B3435)</f>
        <v>50</v>
      </c>
      <c r="F3435" s="147">
        <v>1</v>
      </c>
      <c r="G3435" s="147">
        <v>667</v>
      </c>
      <c r="H3435" s="147">
        <v>200</v>
      </c>
      <c r="I3435" s="59" t="str">
        <f>IFERROR(VLOOKUP(D3435,ITEM!A:B,2,0)&amp;" X"&amp;F3435,"아이템값 없음")</f>
        <v>검투사의 미련 X1</v>
      </c>
      <c r="J3435" s="5" t="s">
        <v>901</v>
      </c>
      <c r="K3435" s="147" t="s">
        <v>745</v>
      </c>
    </row>
    <row r="3436" spans="1:11">
      <c r="A3436" s="147">
        <f>100000+B3436*ID규칙_보상_그룹_단위+C3436*ID규칙_요일_단위+COUNTIFS($B$4:B3436,B3436,$C$4:C3436,C3436)</f>
        <v>115951</v>
      </c>
      <c r="B3436" s="65">
        <v>159</v>
      </c>
      <c r="C3436" s="147">
        <v>0</v>
      </c>
      <c r="D3436" s="147">
        <v>107430</v>
      </c>
      <c r="E3436" s="147">
        <f>COUNTIF($B$4:B3436,B3436)</f>
        <v>51</v>
      </c>
      <c r="F3436" s="147">
        <v>1</v>
      </c>
      <c r="G3436" s="147">
        <v>667</v>
      </c>
      <c r="H3436" s="147">
        <v>200</v>
      </c>
      <c r="I3436" s="59" t="str">
        <f>IFERROR(VLOOKUP(D3436,ITEM!A:B,2,0)&amp;" X"&amp;F3436,"아이템값 없음")</f>
        <v>검투사의 귀결 X1</v>
      </c>
      <c r="J3436" s="5" t="s">
        <v>901</v>
      </c>
      <c r="K3436" s="147" t="s">
        <v>745</v>
      </c>
    </row>
    <row r="3437" spans="1:11">
      <c r="A3437" s="147">
        <f>100000+B3437*ID규칙_보상_그룹_단위+C3437*ID규칙_요일_단위+COUNTIFS($B$4:B3437,B3437,$C$4:C3437,C3437)</f>
        <v>115952</v>
      </c>
      <c r="B3437" s="65">
        <v>159</v>
      </c>
      <c r="C3437" s="147">
        <v>0</v>
      </c>
      <c r="D3437" s="147">
        <v>108430</v>
      </c>
      <c r="E3437" s="147">
        <f>COUNTIF($B$4:B3437,B3437)</f>
        <v>52</v>
      </c>
      <c r="F3437" s="147">
        <v>1</v>
      </c>
      <c r="G3437" s="147">
        <v>667</v>
      </c>
      <c r="H3437" s="147">
        <v>200</v>
      </c>
      <c r="I3437" s="59" t="str">
        <f>IFERROR(VLOOKUP(D3437,ITEM!A:B,2,0)&amp;" X"&amp;F3437,"아이템값 없음")</f>
        <v>검투사의 희망 X1</v>
      </c>
      <c r="J3437" s="5" t="s">
        <v>901</v>
      </c>
      <c r="K3437" s="147" t="s">
        <v>745</v>
      </c>
    </row>
    <row r="3438" spans="1:11">
      <c r="A3438" s="147">
        <f>100000+B3438*ID규칙_보상_그룹_단위+C3438*ID규칙_요일_단위+COUNTIFS($B$4:B3438,B3438,$C$4:C3438,C3438)</f>
        <v>115953</v>
      </c>
      <c r="B3438" s="65">
        <v>159</v>
      </c>
      <c r="C3438" s="147">
        <v>0</v>
      </c>
      <c r="D3438" s="147">
        <v>109430</v>
      </c>
      <c r="E3438" s="147">
        <f>COUNTIF($B$4:B3438,B3438)</f>
        <v>53</v>
      </c>
      <c r="F3438" s="147">
        <v>1</v>
      </c>
      <c r="G3438" s="147">
        <v>667</v>
      </c>
      <c r="H3438" s="147">
        <v>200</v>
      </c>
      <c r="I3438" s="59" t="str">
        <f>IFERROR(VLOOKUP(D3438,ITEM!A:B,2,0)&amp;" X"&amp;F3438,"아이템값 없음")</f>
        <v>검투사의 취기 X1</v>
      </c>
      <c r="J3438" s="5" t="s">
        <v>901</v>
      </c>
      <c r="K3438" s="147" t="s">
        <v>745</v>
      </c>
    </row>
    <row r="3439" spans="1:11">
      <c r="A3439" s="147">
        <f>100000+B3439*ID규칙_보상_그룹_단위+C3439*ID규칙_요일_단위+COUNTIFS($B$4:B3439,B3439,$C$4:C3439,C3439)</f>
        <v>115954</v>
      </c>
      <c r="B3439" s="65">
        <v>159</v>
      </c>
      <c r="C3439" s="147">
        <v>0</v>
      </c>
      <c r="D3439" s="147">
        <v>110438</v>
      </c>
      <c r="E3439" s="147">
        <f>COUNTIF($B$4:B3439,B3439)</f>
        <v>54</v>
      </c>
      <c r="F3439" s="147">
        <v>1</v>
      </c>
      <c r="G3439" s="147">
        <v>667</v>
      </c>
      <c r="H3439" s="147">
        <v>200</v>
      </c>
      <c r="I3439" s="59" t="str">
        <f>IFERROR(VLOOKUP(D3439,ITEM!A:B,2,0)&amp;" X"&amp;F3439,"아이템값 없음")</f>
        <v>검투사의 개선 X1</v>
      </c>
      <c r="J3439" s="5" t="s">
        <v>901</v>
      </c>
      <c r="K3439" s="147" t="s">
        <v>745</v>
      </c>
    </row>
    <row r="3440" spans="1:11">
      <c r="A3440" s="147">
        <f>100000+B3440*ID규칙_보상_그룹_단위+C3440*ID규칙_요일_단위+COUNTIFS($B$4:B3440,B3440,$C$4:C3440,C3440)</f>
        <v>115955</v>
      </c>
      <c r="B3440" s="65">
        <v>159</v>
      </c>
      <c r="C3440" s="147">
        <v>0</v>
      </c>
      <c r="D3440" s="147">
        <v>106432</v>
      </c>
      <c r="E3440" s="147">
        <f>COUNTIF($B$4:B3440,B3440)</f>
        <v>55</v>
      </c>
      <c r="F3440" s="147">
        <v>1</v>
      </c>
      <c r="G3440" s="147">
        <v>667</v>
      </c>
      <c r="H3440" s="147">
        <v>200</v>
      </c>
      <c r="I3440" s="59" t="str">
        <f>IFERROR(VLOOKUP(D3440,ITEM!A:B,2,0)&amp;" X"&amp;F3440,"아이템값 없음")</f>
        <v>악단의 서광 X1</v>
      </c>
      <c r="J3440" s="5" t="s">
        <v>901</v>
      </c>
      <c r="K3440" s="147" t="s">
        <v>745</v>
      </c>
    </row>
    <row r="3441" spans="1:11">
      <c r="A3441" s="147">
        <f>100000+B3441*ID규칙_보상_그룹_단위+C3441*ID규칙_요일_단위+COUNTIFS($B$4:B3441,B3441,$C$4:C3441,C3441)</f>
        <v>115956</v>
      </c>
      <c r="B3441" s="65">
        <v>159</v>
      </c>
      <c r="C3441" s="147">
        <v>0</v>
      </c>
      <c r="D3441" s="147">
        <v>107432</v>
      </c>
      <c r="E3441" s="147">
        <f>COUNTIF($B$4:B3441,B3441)</f>
        <v>56</v>
      </c>
      <c r="F3441" s="147">
        <v>1</v>
      </c>
      <c r="G3441" s="147">
        <v>667</v>
      </c>
      <c r="H3441" s="147">
        <v>200</v>
      </c>
      <c r="I3441" s="59" t="str">
        <f>IFERROR(VLOOKUP(D3441,ITEM!A:B,2,0)&amp;" X"&amp;F3441,"아이템값 없음")</f>
        <v>연주자의 화살깃 X1</v>
      </c>
      <c r="J3441" s="5" t="s">
        <v>901</v>
      </c>
      <c r="K3441" s="147" t="s">
        <v>745</v>
      </c>
    </row>
    <row r="3442" spans="1:11">
      <c r="A3442" s="147">
        <f>100000+B3442*ID규칙_보상_그룹_단위+C3442*ID규칙_요일_단위+COUNTIFS($B$4:B3442,B3442,$C$4:C3442,C3442)</f>
        <v>115957</v>
      </c>
      <c r="B3442" s="65">
        <v>159</v>
      </c>
      <c r="C3442" s="147">
        <v>0</v>
      </c>
      <c r="D3442" s="147">
        <v>108432</v>
      </c>
      <c r="E3442" s="147">
        <f>COUNTIF($B$4:B3442,B3442)</f>
        <v>57</v>
      </c>
      <c r="F3442" s="147">
        <v>1</v>
      </c>
      <c r="G3442" s="147">
        <v>667</v>
      </c>
      <c r="H3442" s="147">
        <v>200</v>
      </c>
      <c r="I3442" s="59" t="str">
        <f>IFERROR(VLOOKUP(D3442,ITEM!A:B,2,0)&amp;" X"&amp;F3442,"아이템값 없음")</f>
        <v>피날레의 시계 X1</v>
      </c>
      <c r="J3442" s="5" t="s">
        <v>901</v>
      </c>
      <c r="K3442" s="147" t="s">
        <v>745</v>
      </c>
    </row>
    <row r="3443" spans="1:11">
      <c r="A3443" s="147">
        <f>100000+B3443*ID규칙_보상_그룹_단위+C3443*ID규칙_요일_단위+COUNTIFS($B$4:B3443,B3443,$C$4:C3443,C3443)</f>
        <v>115958</v>
      </c>
      <c r="B3443" s="65">
        <v>159</v>
      </c>
      <c r="C3443" s="147">
        <v>0</v>
      </c>
      <c r="D3443" s="147">
        <v>109432</v>
      </c>
      <c r="E3443" s="147">
        <f>COUNTIF($B$4:B3443,B3443)</f>
        <v>58</v>
      </c>
      <c r="F3443" s="147">
        <v>1</v>
      </c>
      <c r="G3443" s="147">
        <v>667</v>
      </c>
      <c r="H3443" s="147">
        <v>200</v>
      </c>
      <c r="I3443" s="59" t="str">
        <f>IFERROR(VLOOKUP(D3443,ITEM!A:B,2,0)&amp;" X"&amp;F3443,"아이템값 없음")</f>
        <v>음유시인의 주전자 X1</v>
      </c>
      <c r="J3443" s="5" t="s">
        <v>901</v>
      </c>
      <c r="K3443" s="147" t="s">
        <v>745</v>
      </c>
    </row>
    <row r="3444" spans="1:11">
      <c r="A3444" s="147">
        <f>100000+B3444*ID규칙_보상_그룹_단위+C3444*ID규칙_요일_단위+COUNTIFS($B$4:B3444,B3444,$C$4:C3444,C3444)</f>
        <v>115959</v>
      </c>
      <c r="B3444" s="65">
        <v>159</v>
      </c>
      <c r="C3444" s="147">
        <v>0</v>
      </c>
      <c r="D3444" s="147">
        <v>110440</v>
      </c>
      <c r="E3444" s="147">
        <f>COUNTIF($B$4:B3444,B3444)</f>
        <v>59</v>
      </c>
      <c r="F3444" s="147">
        <v>1</v>
      </c>
      <c r="G3444" s="147">
        <v>667</v>
      </c>
      <c r="H3444" s="147">
        <v>200</v>
      </c>
      <c r="I3444" s="59" t="str">
        <f>IFERROR(VLOOKUP(D3444,ITEM!A:B,2,0)&amp;" X"&amp;F3444,"아이템값 없음")</f>
        <v>지휘의 탑 햇 X1</v>
      </c>
      <c r="J3444" s="5" t="s">
        <v>901</v>
      </c>
      <c r="K3444" s="147" t="s">
        <v>745</v>
      </c>
    </row>
    <row r="3445" spans="1:11">
      <c r="A3445" s="147">
        <f>100000+B3445*ID규칙_보상_그룹_단위+C3445*ID규칙_요일_단위+COUNTIFS($B$4:B3445,B3445,$C$4:C3445,C3445)</f>
        <v>115960</v>
      </c>
      <c r="B3445" s="65">
        <v>159</v>
      </c>
      <c r="C3445" s="147">
        <v>0</v>
      </c>
      <c r="D3445" s="147">
        <v>106531</v>
      </c>
      <c r="E3445" s="147">
        <f>COUNTIF($B$4:B3445,B3445)</f>
        <v>60</v>
      </c>
      <c r="F3445" s="147">
        <v>1</v>
      </c>
      <c r="G3445" s="147">
        <v>667</v>
      </c>
      <c r="H3445" s="147">
        <v>200</v>
      </c>
      <c r="I3445" s="59" t="str">
        <f>IFERROR(VLOOKUP(D3445,ITEM!A:B,2,0)&amp;" X"&amp;F3445,"아이템값 없음")</f>
        <v>검투사의 미련 X1</v>
      </c>
      <c r="J3445" s="5" t="s">
        <v>901</v>
      </c>
      <c r="K3445" s="147" t="s">
        <v>745</v>
      </c>
    </row>
    <row r="3446" spans="1:11">
      <c r="A3446" s="147">
        <f>100000+B3446*ID규칙_보상_그룹_단위+C3446*ID규칙_요일_단위+COUNTIFS($B$4:B3446,B3446,$C$4:C3446,C3446)</f>
        <v>115961</v>
      </c>
      <c r="B3446" s="65">
        <v>159</v>
      </c>
      <c r="C3446" s="147">
        <v>0</v>
      </c>
      <c r="D3446" s="147">
        <v>107531</v>
      </c>
      <c r="E3446" s="147">
        <f>COUNTIF($B$4:B3446,B3446)</f>
        <v>61</v>
      </c>
      <c r="F3446" s="147">
        <v>1</v>
      </c>
      <c r="G3446" s="147">
        <v>667</v>
      </c>
      <c r="H3446" s="147">
        <v>200</v>
      </c>
      <c r="I3446" s="59" t="str">
        <f>IFERROR(VLOOKUP(D3446,ITEM!A:B,2,0)&amp;" X"&amp;F3446,"아이템값 없음")</f>
        <v>검투사의 귀결 X1</v>
      </c>
      <c r="J3446" s="5" t="s">
        <v>901</v>
      </c>
      <c r="K3446" s="147" t="s">
        <v>745</v>
      </c>
    </row>
    <row r="3447" spans="1:11">
      <c r="A3447" s="147">
        <f>100000+B3447*ID규칙_보상_그룹_단위+C3447*ID규칙_요일_단위+COUNTIFS($B$4:B3447,B3447,$C$4:C3447,C3447)</f>
        <v>115962</v>
      </c>
      <c r="B3447" s="65">
        <v>159</v>
      </c>
      <c r="C3447" s="147">
        <v>0</v>
      </c>
      <c r="D3447" s="147">
        <v>108531</v>
      </c>
      <c r="E3447" s="147">
        <f>COUNTIF($B$4:B3447,B3447)</f>
        <v>62</v>
      </c>
      <c r="F3447" s="147">
        <v>1</v>
      </c>
      <c r="G3447" s="147">
        <v>667</v>
      </c>
      <c r="H3447" s="147">
        <v>200</v>
      </c>
      <c r="I3447" s="59" t="str">
        <f>IFERROR(VLOOKUP(D3447,ITEM!A:B,2,0)&amp;" X"&amp;F3447,"아이템값 없음")</f>
        <v>검투사의 희망 X1</v>
      </c>
      <c r="J3447" s="5" t="s">
        <v>901</v>
      </c>
      <c r="K3447" s="147" t="s">
        <v>745</v>
      </c>
    </row>
    <row r="3448" spans="1:11">
      <c r="A3448" s="147">
        <f>100000+B3448*ID규칙_보상_그룹_단위+C3448*ID규칙_요일_단위+COUNTIFS($B$4:B3448,B3448,$C$4:C3448,C3448)</f>
        <v>115963</v>
      </c>
      <c r="B3448" s="65">
        <v>159</v>
      </c>
      <c r="C3448" s="147">
        <v>0</v>
      </c>
      <c r="D3448" s="147">
        <v>109531</v>
      </c>
      <c r="E3448" s="147">
        <f>COUNTIF($B$4:B3448,B3448)</f>
        <v>63</v>
      </c>
      <c r="F3448" s="147">
        <v>1</v>
      </c>
      <c r="G3448" s="147">
        <v>667</v>
      </c>
      <c r="H3448" s="147">
        <v>200</v>
      </c>
      <c r="I3448" s="59" t="str">
        <f>IFERROR(VLOOKUP(D3448,ITEM!A:B,2,0)&amp;" X"&amp;F3448,"아이템값 없음")</f>
        <v>검투사의 취기 X1</v>
      </c>
      <c r="J3448" s="5" t="s">
        <v>901</v>
      </c>
      <c r="K3448" s="147" t="s">
        <v>745</v>
      </c>
    </row>
    <row r="3449" spans="1:11">
      <c r="A3449" s="147">
        <f>100000+B3449*ID규칙_보상_그룹_단위+C3449*ID규칙_요일_단위+COUNTIFS($B$4:B3449,B3449,$C$4:C3449,C3449)</f>
        <v>115964</v>
      </c>
      <c r="B3449" s="65">
        <v>159</v>
      </c>
      <c r="C3449" s="147">
        <v>0</v>
      </c>
      <c r="D3449" s="147">
        <v>110539</v>
      </c>
      <c r="E3449" s="147">
        <f>COUNTIF($B$4:B3449,B3449)</f>
        <v>64</v>
      </c>
      <c r="F3449" s="147">
        <v>1</v>
      </c>
      <c r="G3449" s="147">
        <v>667</v>
      </c>
      <c r="H3449" s="147">
        <v>200</v>
      </c>
      <c r="I3449" s="59" t="str">
        <f>IFERROR(VLOOKUP(D3449,ITEM!A:B,2,0)&amp;" X"&amp;F3449,"아이템값 없음")</f>
        <v>검투사의 개선 X1</v>
      </c>
      <c r="J3449" s="5" t="s">
        <v>901</v>
      </c>
      <c r="K3449" s="147" t="s">
        <v>745</v>
      </c>
    </row>
    <row r="3450" spans="1:11">
      <c r="A3450" s="147">
        <f>100000+B3450*ID규칙_보상_그룹_단위+C3450*ID규칙_요일_단위+COUNTIFS($B$4:B3450,B3450,$C$4:C3450,C3450)</f>
        <v>115965</v>
      </c>
      <c r="B3450" s="65">
        <v>159</v>
      </c>
      <c r="C3450" s="147">
        <v>0</v>
      </c>
      <c r="D3450" s="147">
        <v>106533</v>
      </c>
      <c r="E3450" s="147">
        <f>COUNTIF($B$4:B3450,B3450)</f>
        <v>65</v>
      </c>
      <c r="F3450" s="147">
        <v>1</v>
      </c>
      <c r="G3450" s="147">
        <v>667</v>
      </c>
      <c r="H3450" s="147">
        <v>200</v>
      </c>
      <c r="I3450" s="59" t="str">
        <f>IFERROR(VLOOKUP(D3450,ITEM!A:B,2,0)&amp;" X"&amp;F3450,"아이템값 없음")</f>
        <v>악단의 서광 X1</v>
      </c>
      <c r="J3450" s="5" t="s">
        <v>901</v>
      </c>
      <c r="K3450" s="147" t="s">
        <v>745</v>
      </c>
    </row>
    <row r="3451" spans="1:11">
      <c r="A3451" s="147">
        <f>100000+B3451*ID규칙_보상_그룹_단위+C3451*ID규칙_요일_단위+COUNTIFS($B$4:B3451,B3451,$C$4:C3451,C3451)</f>
        <v>115966</v>
      </c>
      <c r="B3451" s="65">
        <v>159</v>
      </c>
      <c r="C3451" s="147">
        <v>0</v>
      </c>
      <c r="D3451" s="147">
        <v>107533</v>
      </c>
      <c r="E3451" s="147">
        <f>COUNTIF($B$4:B3451,B3451)</f>
        <v>66</v>
      </c>
      <c r="F3451" s="147">
        <v>1</v>
      </c>
      <c r="G3451" s="147">
        <v>667</v>
      </c>
      <c r="H3451" s="147">
        <v>200</v>
      </c>
      <c r="I3451" s="59" t="str">
        <f>IFERROR(VLOOKUP(D3451,ITEM!A:B,2,0)&amp;" X"&amp;F3451,"아이템값 없음")</f>
        <v>연주자의 화살깃 X1</v>
      </c>
      <c r="J3451" s="5" t="s">
        <v>901</v>
      </c>
      <c r="K3451" s="147" t="s">
        <v>745</v>
      </c>
    </row>
    <row r="3452" spans="1:11">
      <c r="A3452" s="147">
        <f>100000+B3452*ID규칙_보상_그룹_단위+C3452*ID규칙_요일_단위+COUNTIFS($B$4:B3452,B3452,$C$4:C3452,C3452)</f>
        <v>115967</v>
      </c>
      <c r="B3452" s="65">
        <v>159</v>
      </c>
      <c r="C3452" s="147">
        <v>0</v>
      </c>
      <c r="D3452" s="147">
        <v>108533</v>
      </c>
      <c r="E3452" s="147">
        <f>COUNTIF($B$4:B3452,B3452)</f>
        <v>67</v>
      </c>
      <c r="F3452" s="147">
        <v>1</v>
      </c>
      <c r="G3452" s="147">
        <v>667</v>
      </c>
      <c r="H3452" s="147">
        <v>200</v>
      </c>
      <c r="I3452" s="59" t="str">
        <f>IFERROR(VLOOKUP(D3452,ITEM!A:B,2,0)&amp;" X"&amp;F3452,"아이템값 없음")</f>
        <v>피날레의 시계 X1</v>
      </c>
      <c r="J3452" s="5" t="s">
        <v>901</v>
      </c>
      <c r="K3452" s="147" t="s">
        <v>745</v>
      </c>
    </row>
    <row r="3453" spans="1:11">
      <c r="A3453" s="147">
        <f>100000+B3453*ID규칙_보상_그룹_단위+C3453*ID규칙_요일_단위+COUNTIFS($B$4:B3453,B3453,$C$4:C3453,C3453)</f>
        <v>115968</v>
      </c>
      <c r="B3453" s="65">
        <v>159</v>
      </c>
      <c r="C3453" s="147">
        <v>0</v>
      </c>
      <c r="D3453" s="147">
        <v>109533</v>
      </c>
      <c r="E3453" s="147">
        <f>COUNTIF($B$4:B3453,B3453)</f>
        <v>68</v>
      </c>
      <c r="F3453" s="147">
        <v>1</v>
      </c>
      <c r="G3453" s="147">
        <v>667</v>
      </c>
      <c r="H3453" s="147">
        <v>200</v>
      </c>
      <c r="I3453" s="59" t="str">
        <f>IFERROR(VLOOKUP(D3453,ITEM!A:B,2,0)&amp;" X"&amp;F3453,"아이템값 없음")</f>
        <v>음유시인의 주전자 X1</v>
      </c>
      <c r="J3453" s="5" t="s">
        <v>901</v>
      </c>
      <c r="K3453" s="147" t="s">
        <v>745</v>
      </c>
    </row>
    <row r="3454" spans="1:11">
      <c r="A3454" s="147">
        <f>100000+B3454*ID규칙_보상_그룹_단위+C3454*ID규칙_요일_단위+COUNTIFS($B$4:B3454,B3454,$C$4:C3454,C3454)</f>
        <v>115969</v>
      </c>
      <c r="B3454" s="65">
        <v>159</v>
      </c>
      <c r="C3454" s="147">
        <v>0</v>
      </c>
      <c r="D3454" s="147">
        <v>110541</v>
      </c>
      <c r="E3454" s="147">
        <f>COUNTIF($B$4:B3454,B3454)</f>
        <v>69</v>
      </c>
      <c r="F3454" s="147">
        <v>1</v>
      </c>
      <c r="G3454" s="147">
        <v>667</v>
      </c>
      <c r="H3454" s="147">
        <v>200</v>
      </c>
      <c r="I3454" s="59" t="str">
        <f>IFERROR(VLOOKUP(D3454,ITEM!A:B,2,0)&amp;" X"&amp;F3454,"아이템값 없음")</f>
        <v>지휘의 탑 햇 X1</v>
      </c>
      <c r="J3454" s="5" t="s">
        <v>901</v>
      </c>
      <c r="K3454" s="147" t="s">
        <v>745</v>
      </c>
    </row>
    <row r="3455" spans="1:11">
      <c r="A3455" s="147">
        <f>100000+B3455*ID규칙_보상_그룹_단위+C3455*ID규칙_요일_단위+COUNTIFS($B$4:B3455,B3455,$C$4:C3455,C3455)</f>
        <v>115970</v>
      </c>
      <c r="B3455" s="65">
        <v>159</v>
      </c>
      <c r="C3455" s="147">
        <v>0</v>
      </c>
      <c r="D3455" s="147">
        <v>116409</v>
      </c>
      <c r="E3455" s="147">
        <f>COUNTIF($B$4:B3455,B3455)</f>
        <v>70</v>
      </c>
      <c r="F3455" s="147">
        <v>1</v>
      </c>
      <c r="G3455" s="147">
        <v>668</v>
      </c>
      <c r="H3455" s="147">
        <v>2000</v>
      </c>
      <c r="I3455" s="59" t="str">
        <f>IFERROR(VLOOKUP(D3455,ITEM!A:B,2,0)&amp;" X"&amp;F3455,"아이템값 없음")</f>
        <v>북대륙의 한손검 원형 X1</v>
      </c>
      <c r="J3455" s="5" t="s">
        <v>901</v>
      </c>
      <c r="K3455" s="147" t="s">
        <v>745</v>
      </c>
    </row>
    <row r="3456" spans="1:11">
      <c r="A3456" s="147">
        <f>100000+B3456*ID규칙_보상_그룹_단위+C3456*ID규칙_요일_단위+COUNTIFS($B$4:B3456,B3456,$C$4:C3456,C3456)</f>
        <v>115971</v>
      </c>
      <c r="B3456" s="65">
        <v>159</v>
      </c>
      <c r="C3456" s="147">
        <v>0</v>
      </c>
      <c r="D3456" s="147">
        <v>116410</v>
      </c>
      <c r="E3456" s="147">
        <f>COUNTIF($B$4:B3456,B3456)</f>
        <v>71</v>
      </c>
      <c r="F3456" s="147">
        <v>1</v>
      </c>
      <c r="G3456" s="147">
        <v>668</v>
      </c>
      <c r="H3456" s="147">
        <v>2000</v>
      </c>
      <c r="I3456" s="59" t="str">
        <f>IFERROR(VLOOKUP(D3456,ITEM!A:B,2,0)&amp;" X"&amp;F3456,"아이템값 없음")</f>
        <v>북대륙의 활 원형 X1</v>
      </c>
      <c r="J3456" s="5" t="s">
        <v>901</v>
      </c>
      <c r="K3456" s="147" t="s">
        <v>745</v>
      </c>
    </row>
    <row r="3457" spans="1:11">
      <c r="A3457" s="147">
        <f>100000+B3457*ID규칙_보상_그룹_단위+C3457*ID규칙_요일_단위+COUNTIFS($B$4:B3457,B3457,$C$4:C3457,C3457)</f>
        <v>115972</v>
      </c>
      <c r="B3457" s="65">
        <v>159</v>
      </c>
      <c r="C3457" s="147">
        <v>0</v>
      </c>
      <c r="D3457" s="147">
        <v>116411</v>
      </c>
      <c r="E3457" s="147">
        <f>COUNTIF($B$4:B3457,B3457)</f>
        <v>72</v>
      </c>
      <c r="F3457" s="147">
        <v>1</v>
      </c>
      <c r="G3457" s="147">
        <v>668</v>
      </c>
      <c r="H3457" s="147">
        <v>2000</v>
      </c>
      <c r="I3457" s="59" t="str">
        <f>IFERROR(VLOOKUP(D3457,ITEM!A:B,2,0)&amp;" X"&amp;F3457,"아이템값 없음")</f>
        <v>북대륙의 양손검 원형 X1</v>
      </c>
      <c r="J3457" s="5" t="s">
        <v>901</v>
      </c>
      <c r="K3457" s="147" t="s">
        <v>745</v>
      </c>
    </row>
    <row r="3458" spans="1:11">
      <c r="A3458" s="147">
        <f>100000+B3458*ID규칙_보상_그룹_단위+C3458*ID규칙_요일_단위+COUNTIFS($B$4:B3458,B3458,$C$4:C3458,C3458)</f>
        <v>115973</v>
      </c>
      <c r="B3458" s="65">
        <v>159</v>
      </c>
      <c r="C3458" s="147">
        <v>0</v>
      </c>
      <c r="D3458" s="147">
        <v>116412</v>
      </c>
      <c r="E3458" s="147">
        <f>COUNTIF($B$4:B3458,B3458)</f>
        <v>73</v>
      </c>
      <c r="F3458" s="147">
        <v>1</v>
      </c>
      <c r="G3458" s="147">
        <v>668</v>
      </c>
      <c r="H3458" s="147">
        <v>2000</v>
      </c>
      <c r="I3458" s="59" t="str">
        <f>IFERROR(VLOOKUP(D3458,ITEM!A:B,2,0)&amp;" X"&amp;F3458,"아이템값 없음")</f>
        <v>북대륙의 법구 원형 X1</v>
      </c>
      <c r="J3458" s="5" t="s">
        <v>901</v>
      </c>
      <c r="K3458" s="147" t="s">
        <v>745</v>
      </c>
    </row>
    <row r="3459" spans="1:11">
      <c r="A3459" s="147">
        <f>100000+B3459*ID규칙_보상_그룹_단위+C3459*ID규칙_요일_단위+COUNTIFS($B$4:B3459,B3459,$C$4:C3459,C3459)</f>
        <v>115974</v>
      </c>
      <c r="B3459" s="65">
        <v>159</v>
      </c>
      <c r="C3459" s="147">
        <v>0</v>
      </c>
      <c r="D3459" s="147">
        <v>116413</v>
      </c>
      <c r="E3459" s="147">
        <f>COUNTIF($B$4:B3459,B3459)</f>
        <v>74</v>
      </c>
      <c r="F3459" s="147">
        <v>1</v>
      </c>
      <c r="G3459" s="147">
        <v>668</v>
      </c>
      <c r="H3459" s="147">
        <v>2000</v>
      </c>
      <c r="I3459" s="59" t="str">
        <f>IFERROR(VLOOKUP(D3459,ITEM!A:B,2,0)&amp;" X"&amp;F3459,"아이템값 없음")</f>
        <v>북대륙의 장병기 원형 X1</v>
      </c>
      <c r="J3459" s="5" t="s">
        <v>901</v>
      </c>
      <c r="K3459" s="147" t="s">
        <v>745</v>
      </c>
    </row>
    <row r="3460" spans="1:11">
      <c r="A3460" s="147">
        <f>100000+B3460*ID규칙_보상_그룹_단위+C3460*ID규칙_요일_단위+COUNTIFS($B$4:B3460,B3460,$C$4:C3460,C3460)</f>
        <v>116001</v>
      </c>
      <c r="B3460" s="65">
        <v>160</v>
      </c>
      <c r="C3460" s="147">
        <v>0</v>
      </c>
      <c r="D3460" s="147">
        <v>103301</v>
      </c>
      <c r="E3460" s="147">
        <f>COUNTIF($B$4:B3460,B3460)</f>
        <v>1</v>
      </c>
      <c r="F3460" s="147">
        <v>300</v>
      </c>
      <c r="G3460" s="147">
        <v>669</v>
      </c>
      <c r="H3460" s="147">
        <v>10000</v>
      </c>
      <c r="I3460" s="59" t="str">
        <f>IFERROR(VLOOKUP(D3460,ITEM!A:B,2,0)&amp;" X"&amp;F3460,"아이템값 없음")</f>
        <v>모라 X300</v>
      </c>
      <c r="J3460" s="5" t="s">
        <v>905</v>
      </c>
      <c r="K3460" s="147" t="s">
        <v>745</v>
      </c>
    </row>
    <row r="3461" spans="1:11">
      <c r="A3461" s="147">
        <f>100000+B3461*ID규칙_보상_그룹_단위+C3461*ID규칙_요일_단위+COUNTIFS($B$4:B3461,B3461,$C$4:C3461,C3461)</f>
        <v>116002</v>
      </c>
      <c r="B3461" s="65">
        <v>160</v>
      </c>
      <c r="C3461" s="147">
        <v>0</v>
      </c>
      <c r="D3461" s="147">
        <v>102301</v>
      </c>
      <c r="E3461" s="147">
        <f>COUNTIF($B$4:B3461,B3461)</f>
        <v>2</v>
      </c>
      <c r="F3461" s="147">
        <v>6950</v>
      </c>
      <c r="G3461" s="147">
        <v>670</v>
      </c>
      <c r="H3461" s="147">
        <v>10000</v>
      </c>
      <c r="I3461" s="59" t="str">
        <f>IFERROR(VLOOKUP(D3461,ITEM!A:B,2,0)&amp;" X"&amp;F3461,"아이템값 없음")</f>
        <v>모험 경력 X6950</v>
      </c>
      <c r="J3461" s="5" t="s">
        <v>905</v>
      </c>
      <c r="K3461" s="147" t="s">
        <v>745</v>
      </c>
    </row>
    <row r="3462" spans="1:11">
      <c r="A3462" s="147">
        <f>100000+B3462*ID규칙_보상_그룹_단위+C3462*ID규칙_요일_단위+COUNTIFS($B$4:B3462,B3462,$C$4:C3462,C3462)</f>
        <v>116003</v>
      </c>
      <c r="B3462" s="65">
        <v>160</v>
      </c>
      <c r="C3462" s="147">
        <v>0</v>
      </c>
      <c r="D3462" s="147">
        <v>105301</v>
      </c>
      <c r="E3462" s="147">
        <f>COUNTIF($B$4:B3462,B3462)</f>
        <v>3</v>
      </c>
      <c r="F3462" s="147">
        <v>20</v>
      </c>
      <c r="G3462" s="147">
        <v>671</v>
      </c>
      <c r="H3462" s="147">
        <v>10000</v>
      </c>
      <c r="I3462" s="59" t="str">
        <f>IFERROR(VLOOKUP(D3462,ITEM!A:B,2,0)&amp;" X"&amp;F3462,"아이템값 없음")</f>
        <v>호감도 경험치 X20</v>
      </c>
      <c r="J3462" s="5" t="s">
        <v>905</v>
      </c>
      <c r="K3462" s="147" t="s">
        <v>745</v>
      </c>
    </row>
    <row r="3463" spans="1:11">
      <c r="A3463" s="147">
        <f>100000+B3463*ID규칙_보상_그룹_단위+C3463*ID규칙_요일_단위+COUNTIFS($B$4:B3463,B3463,$C$4:C3463,C3463)</f>
        <v>116004</v>
      </c>
      <c r="B3463" s="65">
        <v>160</v>
      </c>
      <c r="C3463" s="147">
        <v>0</v>
      </c>
      <c r="D3463" s="147">
        <v>113205</v>
      </c>
      <c r="E3463" s="147">
        <f>COUNTIF($B$4:B3463,B3463)</f>
        <v>4</v>
      </c>
      <c r="F3463" s="147">
        <v>1</v>
      </c>
      <c r="G3463" s="147">
        <v>672</v>
      </c>
      <c r="H3463" s="147">
        <v>1112</v>
      </c>
      <c r="I3463" s="59" t="str">
        <f>IFERROR(VLOOKUP(D3463,ITEM!A:B,2,0)&amp;" X"&amp;F3463,"아이템값 없음")</f>
        <v>순수한 청금석 가루 X1</v>
      </c>
      <c r="J3463" s="5" t="s">
        <v>905</v>
      </c>
      <c r="K3463" s="147" t="s">
        <v>745</v>
      </c>
    </row>
    <row r="3464" spans="1:11">
      <c r="A3464" s="147">
        <f>100000+B3464*ID규칙_보상_그룹_단위+C3464*ID규칙_요일_단위+COUNTIFS($B$4:B3464,B3464,$C$4:C3464,C3464)</f>
        <v>116005</v>
      </c>
      <c r="B3464" s="65">
        <v>160</v>
      </c>
      <c r="C3464" s="147">
        <v>0</v>
      </c>
      <c r="D3464" s="147">
        <v>113306</v>
      </c>
      <c r="E3464" s="147">
        <f>COUNTIF($B$4:B3464,B3464)</f>
        <v>5</v>
      </c>
      <c r="F3464" s="147">
        <v>1</v>
      </c>
      <c r="G3464" s="147">
        <v>672</v>
      </c>
      <c r="H3464" s="147">
        <v>1111</v>
      </c>
      <c r="I3464" s="59" t="str">
        <f>IFERROR(VLOOKUP(D3464,ITEM!A:B,2,0)&amp;" X"&amp;F3464,"아이템값 없음")</f>
        <v>순수한 청금석 조각 X1</v>
      </c>
      <c r="J3464" s="5" t="s">
        <v>905</v>
      </c>
      <c r="K3464" s="147" t="s">
        <v>745</v>
      </c>
    </row>
    <row r="3465" spans="1:11">
      <c r="A3465" s="147">
        <f>100000+B3465*ID규칙_보상_그룹_단위+C3465*ID규칙_요일_단위+COUNTIFS($B$4:B3465,B3465,$C$4:C3465,C3465)</f>
        <v>116006</v>
      </c>
      <c r="B3465" s="65">
        <v>160</v>
      </c>
      <c r="C3465" s="147">
        <v>0</v>
      </c>
      <c r="D3465" s="147">
        <v>113407</v>
      </c>
      <c r="E3465" s="147">
        <f>COUNTIF($B$4:B3465,B3465)</f>
        <v>6</v>
      </c>
      <c r="F3465" s="147">
        <v>1</v>
      </c>
      <c r="G3465" s="147">
        <v>672</v>
      </c>
      <c r="H3465" s="147">
        <v>1111</v>
      </c>
      <c r="I3465" s="59" t="str">
        <f>IFERROR(VLOOKUP(D3465,ITEM!A:B,2,0)&amp;" X"&amp;F3465,"아이템값 없음")</f>
        <v>순수한 청금석 덩이 X1</v>
      </c>
      <c r="J3465" s="5" t="s">
        <v>905</v>
      </c>
      <c r="K3465" s="147" t="s">
        <v>745</v>
      </c>
    </row>
    <row r="3466" spans="1:11">
      <c r="A3466" s="147">
        <f>100000+B3466*ID규칙_보상_그룹_단위+C3466*ID규칙_요일_단위+COUNTIFS($B$4:B3466,B3466,$C$4:C3466,C3466)</f>
        <v>116007</v>
      </c>
      <c r="B3466" s="65">
        <v>160</v>
      </c>
      <c r="C3466" s="147">
        <v>0</v>
      </c>
      <c r="D3466" s="147">
        <v>113213</v>
      </c>
      <c r="E3466" s="147">
        <f>COUNTIF($B$4:B3466,B3466)</f>
        <v>7</v>
      </c>
      <c r="F3466" s="147">
        <v>1</v>
      </c>
      <c r="G3466" s="147">
        <v>672</v>
      </c>
      <c r="H3466" s="147">
        <v>1111</v>
      </c>
      <c r="I3466" s="59" t="str">
        <f>IFERROR(VLOOKUP(D3466,ITEM!A:B,2,0)&amp;" X"&amp;F3466,"아이템값 없음")</f>
        <v>승리의 자수정 가루 X1</v>
      </c>
      <c r="J3466" s="5" t="s">
        <v>905</v>
      </c>
      <c r="K3466" s="147" t="s">
        <v>745</v>
      </c>
    </row>
    <row r="3467" spans="1:11">
      <c r="A3467" s="147">
        <f>100000+B3467*ID규칙_보상_그룹_단위+C3467*ID규칙_요일_단위+COUNTIFS($B$4:B3467,B3467,$C$4:C3467,C3467)</f>
        <v>116008</v>
      </c>
      <c r="B3467" s="65">
        <v>160</v>
      </c>
      <c r="C3467" s="147">
        <v>0</v>
      </c>
      <c r="D3467" s="147">
        <v>113314</v>
      </c>
      <c r="E3467" s="147">
        <f>COUNTIF($B$4:B3467,B3467)</f>
        <v>8</v>
      </c>
      <c r="F3467" s="147">
        <v>1</v>
      </c>
      <c r="G3467" s="147">
        <v>672</v>
      </c>
      <c r="H3467" s="147">
        <v>1111</v>
      </c>
      <c r="I3467" s="59" t="str">
        <f>IFERROR(VLOOKUP(D3467,ITEM!A:B,2,0)&amp;" X"&amp;F3467,"아이템값 없음")</f>
        <v>승리의 자수정 조각 X1</v>
      </c>
      <c r="J3467" s="5" t="s">
        <v>905</v>
      </c>
      <c r="K3467" s="147" t="s">
        <v>745</v>
      </c>
    </row>
    <row r="3468" spans="1:11">
      <c r="A3468" s="147">
        <f>100000+B3468*ID규칙_보상_그룹_단위+C3468*ID규칙_요일_단위+COUNTIFS($B$4:B3468,B3468,$C$4:C3468,C3468)</f>
        <v>116009</v>
      </c>
      <c r="B3468" s="65">
        <v>160</v>
      </c>
      <c r="C3468" s="147">
        <v>0</v>
      </c>
      <c r="D3468" s="147">
        <v>113415</v>
      </c>
      <c r="E3468" s="147">
        <f>COUNTIF($B$4:B3468,B3468)</f>
        <v>9</v>
      </c>
      <c r="F3468" s="147">
        <v>1</v>
      </c>
      <c r="G3468" s="147">
        <v>672</v>
      </c>
      <c r="H3468" s="147">
        <v>1111</v>
      </c>
      <c r="I3468" s="59" t="str">
        <f>IFERROR(VLOOKUP(D3468,ITEM!A:B,2,0)&amp;" X"&amp;F3468,"아이템값 없음")</f>
        <v>승리의 자수정 덩이 X1</v>
      </c>
      <c r="J3468" s="5" t="s">
        <v>905</v>
      </c>
      <c r="K3468" s="147" t="s">
        <v>745</v>
      </c>
    </row>
    <row r="3469" spans="1:11">
      <c r="A3469" s="147">
        <f>100000+B3469*ID규칙_보상_그룹_단위+C3469*ID규칙_요일_단위+COUNTIFS($B$4:B3469,B3469,$C$4:C3469,C3469)</f>
        <v>116010</v>
      </c>
      <c r="B3469" s="65">
        <v>160</v>
      </c>
      <c r="C3469" s="147">
        <v>0</v>
      </c>
      <c r="D3469" s="147">
        <v>113225</v>
      </c>
      <c r="E3469" s="147">
        <f>COUNTIF($B$4:B3469,B3469)</f>
        <v>10</v>
      </c>
      <c r="F3469" s="147">
        <v>1</v>
      </c>
      <c r="G3469" s="147">
        <v>672</v>
      </c>
      <c r="H3469" s="147">
        <v>1111</v>
      </c>
      <c r="I3469" s="59" t="str">
        <f>IFERROR(VLOOKUP(D3469,ITEM!A:B,2,0)&amp;" X"&amp;F3469,"아이템값 없음")</f>
        <v>단단한 황옥 가루 X1</v>
      </c>
      <c r="J3469" s="5" t="s">
        <v>905</v>
      </c>
      <c r="K3469" s="147" t="s">
        <v>745</v>
      </c>
    </row>
    <row r="3470" spans="1:11">
      <c r="A3470" s="147">
        <f>100000+B3470*ID규칙_보상_그룹_단위+C3470*ID규칙_요일_단위+COUNTIFS($B$4:B3470,B3470,$C$4:C3470,C3470)</f>
        <v>116011</v>
      </c>
      <c r="B3470" s="65">
        <v>160</v>
      </c>
      <c r="C3470" s="147">
        <v>0</v>
      </c>
      <c r="D3470" s="147">
        <v>113326</v>
      </c>
      <c r="E3470" s="147">
        <f>COUNTIF($B$4:B3470,B3470)</f>
        <v>11</v>
      </c>
      <c r="F3470" s="147">
        <v>1</v>
      </c>
      <c r="G3470" s="147">
        <v>672</v>
      </c>
      <c r="H3470" s="147">
        <v>1111</v>
      </c>
      <c r="I3470" s="59" t="str">
        <f>IFERROR(VLOOKUP(D3470,ITEM!A:B,2,0)&amp;" X"&amp;F3470,"아이템값 없음")</f>
        <v>단단한 황옥 조각 X1</v>
      </c>
      <c r="J3470" s="5" t="s">
        <v>905</v>
      </c>
      <c r="K3470" s="147" t="s">
        <v>745</v>
      </c>
    </row>
    <row r="3471" spans="1:11">
      <c r="A3471" s="147">
        <f>100000+B3471*ID규칙_보상_그룹_단위+C3471*ID규칙_요일_단위+COUNTIFS($B$4:B3471,B3471,$C$4:C3471,C3471)</f>
        <v>116012</v>
      </c>
      <c r="B3471" s="65">
        <v>160</v>
      </c>
      <c r="C3471" s="147">
        <v>0</v>
      </c>
      <c r="D3471" s="147">
        <v>113427</v>
      </c>
      <c r="E3471" s="147">
        <f>COUNTIF($B$4:B3471,B3471)</f>
        <v>12</v>
      </c>
      <c r="F3471" s="147">
        <v>1</v>
      </c>
      <c r="G3471" s="147">
        <v>672</v>
      </c>
      <c r="H3471" s="147">
        <v>1111</v>
      </c>
      <c r="I3471" s="59" t="str">
        <f>IFERROR(VLOOKUP(D3471,ITEM!A:B,2,0)&amp;" X"&amp;F3471,"아이템값 없음")</f>
        <v>단단한 황옥 덩이 X1</v>
      </c>
      <c r="J3471" s="5" t="s">
        <v>905</v>
      </c>
      <c r="K3471" s="147" t="s">
        <v>745</v>
      </c>
    </row>
    <row r="3472" spans="1:11">
      <c r="A3472" s="147">
        <f>100000+B3472*ID규칙_보상_그룹_단위+C3472*ID규칙_요일_단위+COUNTIFS($B$4:B3472,B3472,$C$4:C3472,C3472)</f>
        <v>116013</v>
      </c>
      <c r="B3472" s="65">
        <v>160</v>
      </c>
      <c r="C3472" s="147">
        <v>0</v>
      </c>
      <c r="D3472" s="147">
        <v>118401</v>
      </c>
      <c r="E3472" s="147">
        <f>COUNTIF($B$4:B3472,B3472)</f>
        <v>13</v>
      </c>
      <c r="F3472" s="147">
        <v>1</v>
      </c>
      <c r="G3472" s="147">
        <v>673</v>
      </c>
      <c r="H3472" s="147">
        <v>3300</v>
      </c>
      <c r="I3472" s="59" t="str">
        <f>IFERROR(VLOOKUP(D3472,ITEM!A:B,2,0)&amp;" X"&amp;F3472,"아이템값 없음")</f>
        <v>이상한 꿈의 용매 X1</v>
      </c>
      <c r="J3472" s="5" t="s">
        <v>905</v>
      </c>
      <c r="K3472" s="147" t="s">
        <v>745</v>
      </c>
    </row>
    <row r="3473" spans="1:11">
      <c r="A3473" s="147">
        <f>100000+B3473*ID규칙_보상_그룹_단위+C3473*ID규칙_요일_단위+COUNTIFS($B$4:B3473,B3473,$C$4:C3473,C3473)</f>
        <v>116014</v>
      </c>
      <c r="B3473" s="65">
        <v>160</v>
      </c>
      <c r="C3473" s="147">
        <v>0</v>
      </c>
      <c r="D3473" s="147">
        <v>106314</v>
      </c>
      <c r="E3473" s="147">
        <f>COUNTIF($B$4:B3473,B3473)</f>
        <v>14</v>
      </c>
      <c r="F3473" s="147">
        <v>1</v>
      </c>
      <c r="G3473" s="147">
        <v>674</v>
      </c>
      <c r="H3473" s="147">
        <v>200</v>
      </c>
      <c r="I3473" s="59" t="str">
        <f>IFERROR(VLOOKUP(D3473,ITEM!A:B,2,0)&amp;" X"&amp;F3473,"아이템값 없음")</f>
        <v>전투광의 장미 X1</v>
      </c>
      <c r="J3473" s="5" t="s">
        <v>905</v>
      </c>
      <c r="K3473" s="147" t="s">
        <v>745</v>
      </c>
    </row>
    <row r="3474" spans="1:11">
      <c r="A3474" s="147">
        <f>100000+B3474*ID규칙_보상_그룹_단위+C3474*ID규칙_요일_단위+COUNTIFS($B$4:B3474,B3474,$C$4:C3474,C3474)</f>
        <v>116015</v>
      </c>
      <c r="B3474" s="65">
        <v>160</v>
      </c>
      <c r="C3474" s="147">
        <v>0</v>
      </c>
      <c r="D3474" s="147">
        <v>107314</v>
      </c>
      <c r="E3474" s="147">
        <f>COUNTIF($B$4:B3474,B3474)</f>
        <v>15</v>
      </c>
      <c r="F3474" s="147">
        <v>1</v>
      </c>
      <c r="G3474" s="147">
        <v>674</v>
      </c>
      <c r="H3474" s="147">
        <v>200</v>
      </c>
      <c r="I3474" s="59" t="str">
        <f>IFERROR(VLOOKUP(D3474,ITEM!A:B,2,0)&amp;" X"&amp;F3474,"아이템값 없음")</f>
        <v>전투광의 깃털 X1</v>
      </c>
      <c r="J3474" s="5" t="s">
        <v>905</v>
      </c>
      <c r="K3474" s="147" t="s">
        <v>745</v>
      </c>
    </row>
    <row r="3475" spans="1:11">
      <c r="A3475" s="147">
        <f>100000+B3475*ID규칙_보상_그룹_단위+C3475*ID규칙_요일_단위+COUNTIFS($B$4:B3475,B3475,$C$4:C3475,C3475)</f>
        <v>116016</v>
      </c>
      <c r="B3475" s="65">
        <v>160</v>
      </c>
      <c r="C3475" s="147">
        <v>0</v>
      </c>
      <c r="D3475" s="147">
        <v>108314</v>
      </c>
      <c r="E3475" s="147">
        <f>COUNTIF($B$4:B3475,B3475)</f>
        <v>16</v>
      </c>
      <c r="F3475" s="147">
        <v>1</v>
      </c>
      <c r="G3475" s="147">
        <v>674</v>
      </c>
      <c r="H3475" s="147">
        <v>200</v>
      </c>
      <c r="I3475" s="59" t="str">
        <f>IFERROR(VLOOKUP(D3475,ITEM!A:B,2,0)&amp;" X"&amp;F3475,"아이템값 없음")</f>
        <v>전투광의 시계 X1</v>
      </c>
      <c r="J3475" s="5" t="s">
        <v>905</v>
      </c>
      <c r="K3475" s="147" t="s">
        <v>745</v>
      </c>
    </row>
    <row r="3476" spans="1:11">
      <c r="A3476" s="147">
        <f>100000+B3476*ID규칙_보상_그룹_단위+C3476*ID규칙_요일_단위+COUNTIFS($B$4:B3476,B3476,$C$4:C3476,C3476)</f>
        <v>116017</v>
      </c>
      <c r="B3476" s="65">
        <v>160</v>
      </c>
      <c r="C3476" s="147">
        <v>0</v>
      </c>
      <c r="D3476" s="147">
        <v>109314</v>
      </c>
      <c r="E3476" s="147">
        <f>COUNTIF($B$4:B3476,B3476)</f>
        <v>17</v>
      </c>
      <c r="F3476" s="147">
        <v>1</v>
      </c>
      <c r="G3476" s="147">
        <v>674</v>
      </c>
      <c r="H3476" s="147">
        <v>200</v>
      </c>
      <c r="I3476" s="59" t="str">
        <f>IFERROR(VLOOKUP(D3476,ITEM!A:B,2,0)&amp;" X"&amp;F3476,"아이템값 없음")</f>
        <v>전투광의 해골잔 X1</v>
      </c>
      <c r="J3476" s="5" t="s">
        <v>905</v>
      </c>
      <c r="K3476" s="147" t="s">
        <v>745</v>
      </c>
    </row>
    <row r="3477" spans="1:11">
      <c r="A3477" s="147">
        <f>100000+B3477*ID규칙_보상_그룹_단위+C3477*ID규칙_요일_단위+COUNTIFS($B$4:B3477,B3477,$C$4:C3477,C3477)</f>
        <v>116018</v>
      </c>
      <c r="B3477" s="65">
        <v>160</v>
      </c>
      <c r="C3477" s="147">
        <v>0</v>
      </c>
      <c r="D3477" s="147">
        <v>110314</v>
      </c>
      <c r="E3477" s="147">
        <f>COUNTIF($B$4:B3477,B3477)</f>
        <v>18</v>
      </c>
      <c r="F3477" s="147">
        <v>1</v>
      </c>
      <c r="G3477" s="147">
        <v>674</v>
      </c>
      <c r="H3477" s="147">
        <v>200</v>
      </c>
      <c r="I3477" s="59" t="str">
        <f>IFERROR(VLOOKUP(D3477,ITEM!A:B,2,0)&amp;" X"&amp;F3477,"아이템값 없음")</f>
        <v>전투광의 귀면 X1</v>
      </c>
      <c r="J3477" s="5" t="s">
        <v>905</v>
      </c>
      <c r="K3477" s="147" t="s">
        <v>745</v>
      </c>
    </row>
    <row r="3478" spans="1:11">
      <c r="A3478" s="147">
        <f>100000+B3478*ID규칙_보상_그룹_단위+C3478*ID규칙_요일_단위+COUNTIFS($B$4:B3478,B3478,$C$4:C3478,C3478)</f>
        <v>116019</v>
      </c>
      <c r="B3478" s="65">
        <v>160</v>
      </c>
      <c r="C3478" s="147">
        <v>0</v>
      </c>
      <c r="D3478" s="147">
        <v>106316</v>
      </c>
      <c r="E3478" s="147">
        <f>COUNTIF($B$4:B3478,B3478)</f>
        <v>19</v>
      </c>
      <c r="F3478" s="147">
        <v>1</v>
      </c>
      <c r="G3478" s="147">
        <v>674</v>
      </c>
      <c r="H3478" s="147">
        <v>200</v>
      </c>
      <c r="I3478" s="59" t="str">
        <f>IFERROR(VLOOKUP(D3478,ITEM!A:B,2,0)&amp;" X"&amp;F3478,"아이템값 없음")</f>
        <v>교관의 브로치 X1</v>
      </c>
      <c r="J3478" s="5" t="s">
        <v>905</v>
      </c>
      <c r="K3478" s="147" t="s">
        <v>745</v>
      </c>
    </row>
    <row r="3479" spans="1:11">
      <c r="A3479" s="147">
        <f>100000+B3479*ID규칙_보상_그룹_단위+C3479*ID규칙_요일_단위+COUNTIFS($B$4:B3479,B3479,$C$4:C3479,C3479)</f>
        <v>116020</v>
      </c>
      <c r="B3479" s="65">
        <v>160</v>
      </c>
      <c r="C3479" s="147">
        <v>0</v>
      </c>
      <c r="D3479" s="147">
        <v>107316</v>
      </c>
      <c r="E3479" s="147">
        <f>COUNTIF($B$4:B3479,B3479)</f>
        <v>20</v>
      </c>
      <c r="F3479" s="147">
        <v>1</v>
      </c>
      <c r="G3479" s="147">
        <v>674</v>
      </c>
      <c r="H3479" s="147">
        <v>200</v>
      </c>
      <c r="I3479" s="59" t="str">
        <f>IFERROR(VLOOKUP(D3479,ITEM!A:B,2,0)&amp;" X"&amp;F3479,"아이템값 없음")</f>
        <v>교관의 깃털장식 X1</v>
      </c>
      <c r="J3479" s="5" t="s">
        <v>905</v>
      </c>
      <c r="K3479" s="147" t="s">
        <v>745</v>
      </c>
    </row>
    <row r="3480" spans="1:11">
      <c r="A3480" s="147">
        <f>100000+B3480*ID규칙_보상_그룹_단위+C3480*ID규칙_요일_단위+COUNTIFS($B$4:B3480,B3480,$C$4:C3480,C3480)</f>
        <v>116021</v>
      </c>
      <c r="B3480" s="65">
        <v>160</v>
      </c>
      <c r="C3480" s="147">
        <v>0</v>
      </c>
      <c r="D3480" s="147">
        <v>108316</v>
      </c>
      <c r="E3480" s="147">
        <f>COUNTIF($B$4:B3480,B3480)</f>
        <v>21</v>
      </c>
      <c r="F3480" s="147">
        <v>1</v>
      </c>
      <c r="G3480" s="147">
        <v>674</v>
      </c>
      <c r="H3480" s="147">
        <v>200</v>
      </c>
      <c r="I3480" s="59" t="str">
        <f>IFERROR(VLOOKUP(D3480,ITEM!A:B,2,0)&amp;" X"&amp;F3480,"아이템값 없음")</f>
        <v>교관의 회중시계 X1</v>
      </c>
      <c r="J3480" s="5" t="s">
        <v>905</v>
      </c>
      <c r="K3480" s="147" t="s">
        <v>745</v>
      </c>
    </row>
    <row r="3481" spans="1:11">
      <c r="A3481" s="147">
        <f>100000+B3481*ID규칙_보상_그룹_단위+C3481*ID규칙_요일_단위+COUNTIFS($B$4:B3481,B3481,$C$4:C3481,C3481)</f>
        <v>116022</v>
      </c>
      <c r="B3481" s="65">
        <v>160</v>
      </c>
      <c r="C3481" s="147">
        <v>0</v>
      </c>
      <c r="D3481" s="147">
        <v>109316</v>
      </c>
      <c r="E3481" s="147">
        <f>COUNTIF($B$4:B3481,B3481)</f>
        <v>22</v>
      </c>
      <c r="F3481" s="147">
        <v>1</v>
      </c>
      <c r="G3481" s="147">
        <v>674</v>
      </c>
      <c r="H3481" s="147">
        <v>200</v>
      </c>
      <c r="I3481" s="59" t="str">
        <f>IFERROR(VLOOKUP(D3481,ITEM!A:B,2,0)&amp;" X"&amp;F3481,"아이템값 없음")</f>
        <v>교관의 찻잔 X1</v>
      </c>
      <c r="J3481" s="5" t="s">
        <v>905</v>
      </c>
      <c r="K3481" s="147" t="s">
        <v>745</v>
      </c>
    </row>
    <row r="3482" spans="1:11">
      <c r="A3482" s="147">
        <f>100000+B3482*ID규칙_보상_그룹_단위+C3482*ID규칙_요일_단위+COUNTIFS($B$4:B3482,B3482,$C$4:C3482,C3482)</f>
        <v>116023</v>
      </c>
      <c r="B3482" s="65">
        <v>160</v>
      </c>
      <c r="C3482" s="147">
        <v>0</v>
      </c>
      <c r="D3482" s="147">
        <v>110316</v>
      </c>
      <c r="E3482" s="147">
        <f>COUNTIF($B$4:B3482,B3482)</f>
        <v>23</v>
      </c>
      <c r="F3482" s="147">
        <v>1</v>
      </c>
      <c r="G3482" s="147">
        <v>674</v>
      </c>
      <c r="H3482" s="147">
        <v>200</v>
      </c>
      <c r="I3482" s="59" t="str">
        <f>IFERROR(VLOOKUP(D3482,ITEM!A:B,2,0)&amp;" X"&amp;F3482,"아이템값 없음")</f>
        <v>교관의 모자 X1</v>
      </c>
      <c r="J3482" s="5" t="s">
        <v>905</v>
      </c>
      <c r="K3482" s="147" t="s">
        <v>745</v>
      </c>
    </row>
    <row r="3483" spans="1:11">
      <c r="A3483" s="147">
        <f>100000+B3483*ID규칙_보상_그룹_단위+C3483*ID규칙_요일_단위+COUNTIFS($B$4:B3483,B3483,$C$4:C3483,C3483)</f>
        <v>116024</v>
      </c>
      <c r="B3483" s="65">
        <v>160</v>
      </c>
      <c r="C3483" s="147">
        <v>0</v>
      </c>
      <c r="D3483" s="147">
        <v>106318</v>
      </c>
      <c r="E3483" s="147">
        <f>COUNTIF($B$4:B3483,B3483)</f>
        <v>24</v>
      </c>
      <c r="F3483" s="147">
        <v>1</v>
      </c>
      <c r="G3483" s="147">
        <v>674</v>
      </c>
      <c r="H3483" s="147">
        <v>200</v>
      </c>
      <c r="I3483" s="59" t="str">
        <f>IFERROR(VLOOKUP(D3483,ITEM!A:B,2,0)&amp;" X"&amp;F3483,"아이템값 없음")</f>
        <v>유배자의 꽃 X1</v>
      </c>
      <c r="J3483" s="5" t="s">
        <v>905</v>
      </c>
      <c r="K3483" s="147" t="s">
        <v>745</v>
      </c>
    </row>
    <row r="3484" spans="1:11">
      <c r="A3484" s="147">
        <f>100000+B3484*ID규칙_보상_그룹_단위+C3484*ID규칙_요일_단위+COUNTIFS($B$4:B3484,B3484,$C$4:C3484,C3484)</f>
        <v>116025</v>
      </c>
      <c r="B3484" s="65">
        <v>160</v>
      </c>
      <c r="C3484" s="147">
        <v>0</v>
      </c>
      <c r="D3484" s="147">
        <v>107318</v>
      </c>
      <c r="E3484" s="147">
        <f>COUNTIF($B$4:B3484,B3484)</f>
        <v>25</v>
      </c>
      <c r="F3484" s="147">
        <v>1</v>
      </c>
      <c r="G3484" s="147">
        <v>674</v>
      </c>
      <c r="H3484" s="147">
        <v>200</v>
      </c>
      <c r="I3484" s="59" t="str">
        <f>IFERROR(VLOOKUP(D3484,ITEM!A:B,2,0)&amp;" X"&amp;F3484,"아이템값 없음")</f>
        <v>유배자의 깃털 X1</v>
      </c>
      <c r="J3484" s="5" t="s">
        <v>905</v>
      </c>
      <c r="K3484" s="147" t="s">
        <v>745</v>
      </c>
    </row>
    <row r="3485" spans="1:11">
      <c r="A3485" s="147">
        <f>100000+B3485*ID규칙_보상_그룹_단위+C3485*ID규칙_요일_단위+COUNTIFS($B$4:B3485,B3485,$C$4:C3485,C3485)</f>
        <v>116026</v>
      </c>
      <c r="B3485" s="65">
        <v>160</v>
      </c>
      <c r="C3485" s="147">
        <v>0</v>
      </c>
      <c r="D3485" s="147">
        <v>108318</v>
      </c>
      <c r="E3485" s="147">
        <f>COUNTIF($B$4:B3485,B3485)</f>
        <v>26</v>
      </c>
      <c r="F3485" s="147">
        <v>1</v>
      </c>
      <c r="G3485" s="147">
        <v>674</v>
      </c>
      <c r="H3485" s="147">
        <v>200</v>
      </c>
      <c r="I3485" s="59" t="str">
        <f>IFERROR(VLOOKUP(D3485,ITEM!A:B,2,0)&amp;" X"&amp;F3485,"아이템값 없음")</f>
        <v>유배자의 회중시계 X1</v>
      </c>
      <c r="J3485" s="5" t="s">
        <v>905</v>
      </c>
      <c r="K3485" s="147" t="s">
        <v>745</v>
      </c>
    </row>
    <row r="3486" spans="1:11">
      <c r="A3486" s="147">
        <f>100000+B3486*ID규칙_보상_그룹_단위+C3486*ID규칙_요일_단위+COUNTIFS($B$4:B3486,B3486,$C$4:C3486,C3486)</f>
        <v>116027</v>
      </c>
      <c r="B3486" s="65">
        <v>160</v>
      </c>
      <c r="C3486" s="147">
        <v>0</v>
      </c>
      <c r="D3486" s="147">
        <v>109318</v>
      </c>
      <c r="E3486" s="147">
        <f>COUNTIF($B$4:B3486,B3486)</f>
        <v>27</v>
      </c>
      <c r="F3486" s="147">
        <v>1</v>
      </c>
      <c r="G3486" s="147">
        <v>674</v>
      </c>
      <c r="H3486" s="147">
        <v>200</v>
      </c>
      <c r="I3486" s="59" t="str">
        <f>IFERROR(VLOOKUP(D3486,ITEM!A:B,2,0)&amp;" X"&amp;F3486,"아이템값 없음")</f>
        <v>유배자의 잔 X1</v>
      </c>
      <c r="J3486" s="5" t="s">
        <v>905</v>
      </c>
      <c r="K3486" s="147" t="s">
        <v>745</v>
      </c>
    </row>
    <row r="3487" spans="1:11">
      <c r="A3487" s="147">
        <f>100000+B3487*ID규칙_보상_그룹_단위+C3487*ID규칙_요일_단위+COUNTIFS($B$4:B3487,B3487,$C$4:C3487,C3487)</f>
        <v>116028</v>
      </c>
      <c r="B3487" s="65">
        <v>160</v>
      </c>
      <c r="C3487" s="147">
        <v>0</v>
      </c>
      <c r="D3487" s="147">
        <v>110318</v>
      </c>
      <c r="E3487" s="147">
        <f>COUNTIF($B$4:B3487,B3487)</f>
        <v>28</v>
      </c>
      <c r="F3487" s="147">
        <v>1</v>
      </c>
      <c r="G3487" s="147">
        <v>674</v>
      </c>
      <c r="H3487" s="147">
        <v>200</v>
      </c>
      <c r="I3487" s="59" t="str">
        <f>IFERROR(VLOOKUP(D3487,ITEM!A:B,2,0)&amp;" X"&amp;F3487,"아이템값 없음")</f>
        <v>유배자의 머리장식 X1</v>
      </c>
      <c r="J3487" s="5" t="s">
        <v>905</v>
      </c>
      <c r="K3487" s="147" t="s">
        <v>745</v>
      </c>
    </row>
    <row r="3488" spans="1:11">
      <c r="A3488" s="147">
        <f>100000+B3488*ID규칙_보상_그룹_단위+C3488*ID규칙_요일_단위+COUNTIFS($B$4:B3488,B3488,$C$4:C3488,C3488)</f>
        <v>116029</v>
      </c>
      <c r="B3488" s="65">
        <v>160</v>
      </c>
      <c r="C3488" s="147">
        <v>0</v>
      </c>
      <c r="D3488" s="147">
        <v>106415</v>
      </c>
      <c r="E3488" s="147">
        <f>COUNTIF($B$4:B3488,B3488)</f>
        <v>29</v>
      </c>
      <c r="F3488" s="147">
        <v>1</v>
      </c>
      <c r="G3488" s="147">
        <v>674</v>
      </c>
      <c r="H3488" s="147">
        <v>200</v>
      </c>
      <c r="I3488" s="59" t="str">
        <f>IFERROR(VLOOKUP(D3488,ITEM!A:B,2,0)&amp;" X"&amp;F3488,"아이템값 없음")</f>
        <v>전투광의 장미 X1</v>
      </c>
      <c r="J3488" s="5" t="s">
        <v>905</v>
      </c>
      <c r="K3488" s="147" t="s">
        <v>745</v>
      </c>
    </row>
    <row r="3489" spans="1:11">
      <c r="A3489" s="147">
        <f>100000+B3489*ID규칙_보상_그룹_단위+C3489*ID규칙_요일_단위+COUNTIFS($B$4:B3489,B3489,$C$4:C3489,C3489)</f>
        <v>116030</v>
      </c>
      <c r="B3489" s="65">
        <v>160</v>
      </c>
      <c r="C3489" s="147">
        <v>0</v>
      </c>
      <c r="D3489" s="147">
        <v>107415</v>
      </c>
      <c r="E3489" s="147">
        <f>COUNTIF($B$4:B3489,B3489)</f>
        <v>30</v>
      </c>
      <c r="F3489" s="147">
        <v>1</v>
      </c>
      <c r="G3489" s="147">
        <v>674</v>
      </c>
      <c r="H3489" s="147">
        <v>200</v>
      </c>
      <c r="I3489" s="59" t="str">
        <f>IFERROR(VLOOKUP(D3489,ITEM!A:B,2,0)&amp;" X"&amp;F3489,"아이템값 없음")</f>
        <v>전투광의 깃털 X1</v>
      </c>
      <c r="J3489" s="5" t="s">
        <v>905</v>
      </c>
      <c r="K3489" s="147" t="s">
        <v>745</v>
      </c>
    </row>
    <row r="3490" spans="1:11">
      <c r="A3490" s="147">
        <f>100000+B3490*ID규칙_보상_그룹_단위+C3490*ID규칙_요일_단위+COUNTIFS($B$4:B3490,B3490,$C$4:C3490,C3490)</f>
        <v>116031</v>
      </c>
      <c r="B3490" s="65">
        <v>160</v>
      </c>
      <c r="C3490" s="147">
        <v>0</v>
      </c>
      <c r="D3490" s="147">
        <v>108415</v>
      </c>
      <c r="E3490" s="147">
        <f>COUNTIF($B$4:B3490,B3490)</f>
        <v>31</v>
      </c>
      <c r="F3490" s="147">
        <v>1</v>
      </c>
      <c r="G3490" s="147">
        <v>674</v>
      </c>
      <c r="H3490" s="147">
        <v>200</v>
      </c>
      <c r="I3490" s="59" t="str">
        <f>IFERROR(VLOOKUP(D3490,ITEM!A:B,2,0)&amp;" X"&amp;F3490,"아이템값 없음")</f>
        <v>전투광의 시계 X1</v>
      </c>
      <c r="J3490" s="5" t="s">
        <v>905</v>
      </c>
      <c r="K3490" s="147" t="s">
        <v>745</v>
      </c>
    </row>
    <row r="3491" spans="1:11">
      <c r="A3491" s="147">
        <f>100000+B3491*ID규칙_보상_그룹_단위+C3491*ID규칙_요일_단위+COUNTIFS($B$4:B3491,B3491,$C$4:C3491,C3491)</f>
        <v>116032</v>
      </c>
      <c r="B3491" s="65">
        <v>160</v>
      </c>
      <c r="C3491" s="147">
        <v>0</v>
      </c>
      <c r="D3491" s="147">
        <v>109415</v>
      </c>
      <c r="E3491" s="147">
        <f>COUNTIF($B$4:B3491,B3491)</f>
        <v>32</v>
      </c>
      <c r="F3491" s="147">
        <v>1</v>
      </c>
      <c r="G3491" s="147">
        <v>674</v>
      </c>
      <c r="H3491" s="147">
        <v>200</v>
      </c>
      <c r="I3491" s="59" t="str">
        <f>IFERROR(VLOOKUP(D3491,ITEM!A:B,2,0)&amp;" X"&amp;F3491,"아이템값 없음")</f>
        <v>전투광의 해골잔 X1</v>
      </c>
      <c r="J3491" s="5" t="s">
        <v>905</v>
      </c>
      <c r="K3491" s="147" t="s">
        <v>745</v>
      </c>
    </row>
    <row r="3492" spans="1:11">
      <c r="A3492" s="147">
        <f>100000+B3492*ID규칙_보상_그룹_단위+C3492*ID규칙_요일_단위+COUNTIFS($B$4:B3492,B3492,$C$4:C3492,C3492)</f>
        <v>116033</v>
      </c>
      <c r="B3492" s="65">
        <v>160</v>
      </c>
      <c r="C3492" s="147">
        <v>0</v>
      </c>
      <c r="D3492" s="147">
        <v>110415</v>
      </c>
      <c r="E3492" s="147">
        <f>COUNTIF($B$4:B3492,B3492)</f>
        <v>33</v>
      </c>
      <c r="F3492" s="147">
        <v>1</v>
      </c>
      <c r="G3492" s="147">
        <v>674</v>
      </c>
      <c r="H3492" s="147">
        <v>200</v>
      </c>
      <c r="I3492" s="59" t="str">
        <f>IFERROR(VLOOKUP(D3492,ITEM!A:B,2,0)&amp;" X"&amp;F3492,"아이템값 없음")</f>
        <v>전투광의 귀면 X1</v>
      </c>
      <c r="J3492" s="5" t="s">
        <v>905</v>
      </c>
      <c r="K3492" s="147" t="s">
        <v>745</v>
      </c>
    </row>
    <row r="3493" spans="1:11">
      <c r="A3493" s="147">
        <f>100000+B3493*ID규칙_보상_그룹_단위+C3493*ID규칙_요일_단위+COUNTIFS($B$4:B3493,B3493,$C$4:C3493,C3493)</f>
        <v>116034</v>
      </c>
      <c r="B3493" s="65">
        <v>160</v>
      </c>
      <c r="C3493" s="147">
        <v>0</v>
      </c>
      <c r="D3493" s="147">
        <v>106417</v>
      </c>
      <c r="E3493" s="147">
        <f>COUNTIF($B$4:B3493,B3493)</f>
        <v>34</v>
      </c>
      <c r="F3493" s="147">
        <v>1</v>
      </c>
      <c r="G3493" s="147">
        <v>674</v>
      </c>
      <c r="H3493" s="147">
        <v>200</v>
      </c>
      <c r="I3493" s="59" t="str">
        <f>IFERROR(VLOOKUP(D3493,ITEM!A:B,2,0)&amp;" X"&amp;F3493,"아이템값 없음")</f>
        <v>교관의 브로치 X1</v>
      </c>
      <c r="J3493" s="5" t="s">
        <v>905</v>
      </c>
      <c r="K3493" s="147" t="s">
        <v>745</v>
      </c>
    </row>
    <row r="3494" spans="1:11">
      <c r="A3494" s="147">
        <f>100000+B3494*ID규칙_보상_그룹_단위+C3494*ID규칙_요일_단위+COUNTIFS($B$4:B3494,B3494,$C$4:C3494,C3494)</f>
        <v>116035</v>
      </c>
      <c r="B3494" s="65">
        <v>160</v>
      </c>
      <c r="C3494" s="147">
        <v>0</v>
      </c>
      <c r="D3494" s="147">
        <v>107417</v>
      </c>
      <c r="E3494" s="147">
        <f>COUNTIF($B$4:B3494,B3494)</f>
        <v>35</v>
      </c>
      <c r="F3494" s="147">
        <v>1</v>
      </c>
      <c r="G3494" s="147">
        <v>674</v>
      </c>
      <c r="H3494" s="147">
        <v>200</v>
      </c>
      <c r="I3494" s="59" t="str">
        <f>IFERROR(VLOOKUP(D3494,ITEM!A:B,2,0)&amp;" X"&amp;F3494,"아이템값 없음")</f>
        <v>교관의 깃털장식 X1</v>
      </c>
      <c r="J3494" s="5" t="s">
        <v>905</v>
      </c>
      <c r="K3494" s="147" t="s">
        <v>745</v>
      </c>
    </row>
    <row r="3495" spans="1:11">
      <c r="A3495" s="147">
        <f>100000+B3495*ID규칙_보상_그룹_단위+C3495*ID규칙_요일_단위+COUNTIFS($B$4:B3495,B3495,$C$4:C3495,C3495)</f>
        <v>116036</v>
      </c>
      <c r="B3495" s="65">
        <v>160</v>
      </c>
      <c r="C3495" s="147">
        <v>0</v>
      </c>
      <c r="D3495" s="147">
        <v>108417</v>
      </c>
      <c r="E3495" s="147">
        <f>COUNTIF($B$4:B3495,B3495)</f>
        <v>36</v>
      </c>
      <c r="F3495" s="147">
        <v>1</v>
      </c>
      <c r="G3495" s="147">
        <v>674</v>
      </c>
      <c r="H3495" s="147">
        <v>200</v>
      </c>
      <c r="I3495" s="59" t="str">
        <f>IFERROR(VLOOKUP(D3495,ITEM!A:B,2,0)&amp;" X"&amp;F3495,"아이템값 없음")</f>
        <v>교관의 회중시계 X1</v>
      </c>
      <c r="J3495" s="5" t="s">
        <v>905</v>
      </c>
      <c r="K3495" s="147" t="s">
        <v>745</v>
      </c>
    </row>
    <row r="3496" spans="1:11">
      <c r="A3496" s="147">
        <f>100000+B3496*ID규칙_보상_그룹_단위+C3496*ID규칙_요일_단위+COUNTIFS($B$4:B3496,B3496,$C$4:C3496,C3496)</f>
        <v>116037</v>
      </c>
      <c r="B3496" s="65">
        <v>160</v>
      </c>
      <c r="C3496" s="147">
        <v>0</v>
      </c>
      <c r="D3496" s="147">
        <v>109417</v>
      </c>
      <c r="E3496" s="147">
        <f>COUNTIF($B$4:B3496,B3496)</f>
        <v>37</v>
      </c>
      <c r="F3496" s="147">
        <v>1</v>
      </c>
      <c r="G3496" s="147">
        <v>674</v>
      </c>
      <c r="H3496" s="147">
        <v>200</v>
      </c>
      <c r="I3496" s="59" t="str">
        <f>IFERROR(VLOOKUP(D3496,ITEM!A:B,2,0)&amp;" X"&amp;F3496,"아이템값 없음")</f>
        <v>교관의 찻잔 X1</v>
      </c>
      <c r="J3496" s="5" t="s">
        <v>905</v>
      </c>
      <c r="K3496" s="147" t="s">
        <v>745</v>
      </c>
    </row>
    <row r="3497" spans="1:11">
      <c r="A3497" s="147">
        <f>100000+B3497*ID규칙_보상_그룹_단위+C3497*ID규칙_요일_단위+COUNTIFS($B$4:B3497,B3497,$C$4:C3497,C3497)</f>
        <v>116038</v>
      </c>
      <c r="B3497" s="65">
        <v>160</v>
      </c>
      <c r="C3497" s="147">
        <v>0</v>
      </c>
      <c r="D3497" s="147">
        <v>110417</v>
      </c>
      <c r="E3497" s="147">
        <f>COUNTIF($B$4:B3497,B3497)</f>
        <v>38</v>
      </c>
      <c r="F3497" s="147">
        <v>1</v>
      </c>
      <c r="G3497" s="147">
        <v>674</v>
      </c>
      <c r="H3497" s="147">
        <v>200</v>
      </c>
      <c r="I3497" s="59" t="str">
        <f>IFERROR(VLOOKUP(D3497,ITEM!A:B,2,0)&amp;" X"&amp;F3497,"아이템값 없음")</f>
        <v>교관의 모자 X1</v>
      </c>
      <c r="J3497" s="5" t="s">
        <v>905</v>
      </c>
      <c r="K3497" s="147" t="s">
        <v>745</v>
      </c>
    </row>
    <row r="3498" spans="1:11">
      <c r="A3498" s="147">
        <f>100000+B3498*ID규칙_보상_그룹_단위+C3498*ID규칙_요일_단위+COUNTIFS($B$4:B3498,B3498,$C$4:C3498,C3498)</f>
        <v>116039</v>
      </c>
      <c r="B3498" s="65">
        <v>160</v>
      </c>
      <c r="C3498" s="147">
        <v>0</v>
      </c>
      <c r="D3498" s="147">
        <v>106419</v>
      </c>
      <c r="E3498" s="147">
        <f>COUNTIF($B$4:B3498,B3498)</f>
        <v>39</v>
      </c>
      <c r="F3498" s="147">
        <v>1</v>
      </c>
      <c r="G3498" s="147">
        <v>674</v>
      </c>
      <c r="H3498" s="147">
        <v>200</v>
      </c>
      <c r="I3498" s="59" t="str">
        <f>IFERROR(VLOOKUP(D3498,ITEM!A:B,2,0)&amp;" X"&amp;F3498,"아이템값 없음")</f>
        <v>유배자의 꽃 X1</v>
      </c>
      <c r="J3498" s="5" t="s">
        <v>905</v>
      </c>
      <c r="K3498" s="147" t="s">
        <v>745</v>
      </c>
    </row>
    <row r="3499" spans="1:11">
      <c r="A3499" s="147">
        <f>100000+B3499*ID규칙_보상_그룹_단위+C3499*ID규칙_요일_단위+COUNTIFS($B$4:B3499,B3499,$C$4:C3499,C3499)</f>
        <v>116040</v>
      </c>
      <c r="B3499" s="65">
        <v>160</v>
      </c>
      <c r="C3499" s="147">
        <v>0</v>
      </c>
      <c r="D3499" s="147">
        <v>107419</v>
      </c>
      <c r="E3499" s="147">
        <f>COUNTIF($B$4:B3499,B3499)</f>
        <v>40</v>
      </c>
      <c r="F3499" s="147">
        <v>1</v>
      </c>
      <c r="G3499" s="147">
        <v>674</v>
      </c>
      <c r="H3499" s="147">
        <v>200</v>
      </c>
      <c r="I3499" s="59" t="str">
        <f>IFERROR(VLOOKUP(D3499,ITEM!A:B,2,0)&amp;" X"&amp;F3499,"아이템값 없음")</f>
        <v>유배자의 깃털 X1</v>
      </c>
      <c r="J3499" s="5" t="s">
        <v>905</v>
      </c>
      <c r="K3499" s="147" t="s">
        <v>745</v>
      </c>
    </row>
    <row r="3500" spans="1:11">
      <c r="A3500" s="147">
        <f>100000+B3500*ID규칙_보상_그룹_단위+C3500*ID규칙_요일_단위+COUNTIFS($B$4:B3500,B3500,$C$4:C3500,C3500)</f>
        <v>116041</v>
      </c>
      <c r="B3500" s="65">
        <v>160</v>
      </c>
      <c r="C3500" s="147">
        <v>0</v>
      </c>
      <c r="D3500" s="147">
        <v>108419</v>
      </c>
      <c r="E3500" s="147">
        <f>COUNTIF($B$4:B3500,B3500)</f>
        <v>41</v>
      </c>
      <c r="F3500" s="147">
        <v>1</v>
      </c>
      <c r="G3500" s="147">
        <v>674</v>
      </c>
      <c r="H3500" s="147">
        <v>200</v>
      </c>
      <c r="I3500" s="59" t="str">
        <f>IFERROR(VLOOKUP(D3500,ITEM!A:B,2,0)&amp;" X"&amp;F3500,"아이템값 없음")</f>
        <v>유배자의 회중시계 X1</v>
      </c>
      <c r="J3500" s="5" t="s">
        <v>905</v>
      </c>
      <c r="K3500" s="147" t="s">
        <v>745</v>
      </c>
    </row>
    <row r="3501" spans="1:11">
      <c r="A3501" s="147">
        <f>100000+B3501*ID규칙_보상_그룹_단위+C3501*ID규칙_요일_단위+COUNTIFS($B$4:B3501,B3501,$C$4:C3501,C3501)</f>
        <v>116042</v>
      </c>
      <c r="B3501" s="65">
        <v>160</v>
      </c>
      <c r="C3501" s="147">
        <v>0</v>
      </c>
      <c r="D3501" s="147">
        <v>109419</v>
      </c>
      <c r="E3501" s="147">
        <f>COUNTIF($B$4:B3501,B3501)</f>
        <v>42</v>
      </c>
      <c r="F3501" s="147">
        <v>1</v>
      </c>
      <c r="G3501" s="147">
        <v>674</v>
      </c>
      <c r="H3501" s="147">
        <v>200</v>
      </c>
      <c r="I3501" s="59" t="str">
        <f>IFERROR(VLOOKUP(D3501,ITEM!A:B,2,0)&amp;" X"&amp;F3501,"아이템값 없음")</f>
        <v>유배자의 잔 X1</v>
      </c>
      <c r="J3501" s="5" t="s">
        <v>905</v>
      </c>
      <c r="K3501" s="147" t="s">
        <v>745</v>
      </c>
    </row>
    <row r="3502" spans="1:11">
      <c r="A3502" s="147">
        <f>100000+B3502*ID규칙_보상_그룹_단위+C3502*ID규칙_요일_단위+COUNTIFS($B$4:B3502,B3502,$C$4:C3502,C3502)</f>
        <v>116043</v>
      </c>
      <c r="B3502" s="65">
        <v>160</v>
      </c>
      <c r="C3502" s="147">
        <v>0</v>
      </c>
      <c r="D3502" s="147">
        <v>110419</v>
      </c>
      <c r="E3502" s="147">
        <f>COUNTIF($B$4:B3502,B3502)</f>
        <v>43</v>
      </c>
      <c r="F3502" s="147">
        <v>1</v>
      </c>
      <c r="G3502" s="147">
        <v>674</v>
      </c>
      <c r="H3502" s="147">
        <v>200</v>
      </c>
      <c r="I3502" s="59" t="str">
        <f>IFERROR(VLOOKUP(D3502,ITEM!A:B,2,0)&amp;" X"&amp;F3502,"아이템값 없음")</f>
        <v>유배자의 머리장식 X1</v>
      </c>
      <c r="J3502" s="5" t="s">
        <v>905</v>
      </c>
      <c r="K3502" s="147" t="s">
        <v>745</v>
      </c>
    </row>
    <row r="3503" spans="1:11">
      <c r="A3503" s="147">
        <f>100000+B3503*ID규칙_보상_그룹_단위+C3503*ID규칙_요일_단위+COUNTIFS($B$4:B3503,B3503,$C$4:C3503,C3503)</f>
        <v>116044</v>
      </c>
      <c r="B3503" s="65">
        <v>160</v>
      </c>
      <c r="C3503" s="147">
        <v>0</v>
      </c>
      <c r="D3503" s="147">
        <v>106430</v>
      </c>
      <c r="E3503" s="147">
        <f>COUNTIF($B$4:B3503,B3503)</f>
        <v>44</v>
      </c>
      <c r="F3503" s="147">
        <v>1</v>
      </c>
      <c r="G3503" s="147">
        <v>674</v>
      </c>
      <c r="H3503" s="147">
        <v>200</v>
      </c>
      <c r="I3503" s="59" t="str">
        <f>IFERROR(VLOOKUP(D3503,ITEM!A:B,2,0)&amp;" X"&amp;F3503,"아이템값 없음")</f>
        <v>검투사의 미련 X1</v>
      </c>
      <c r="J3503" s="5" t="s">
        <v>905</v>
      </c>
      <c r="K3503" s="147" t="s">
        <v>745</v>
      </c>
    </row>
    <row r="3504" spans="1:11">
      <c r="A3504" s="147">
        <f>100000+B3504*ID규칙_보상_그룹_단위+C3504*ID규칙_요일_단위+COUNTIFS($B$4:B3504,B3504,$C$4:C3504,C3504)</f>
        <v>116045</v>
      </c>
      <c r="B3504" s="65">
        <v>160</v>
      </c>
      <c r="C3504" s="147">
        <v>0</v>
      </c>
      <c r="D3504" s="147">
        <v>107430</v>
      </c>
      <c r="E3504" s="147">
        <f>COUNTIF($B$4:B3504,B3504)</f>
        <v>45</v>
      </c>
      <c r="F3504" s="147">
        <v>1</v>
      </c>
      <c r="G3504" s="147">
        <v>674</v>
      </c>
      <c r="H3504" s="147">
        <v>200</v>
      </c>
      <c r="I3504" s="59" t="str">
        <f>IFERROR(VLOOKUP(D3504,ITEM!A:B,2,0)&amp;" X"&amp;F3504,"아이템값 없음")</f>
        <v>검투사의 귀결 X1</v>
      </c>
      <c r="J3504" s="5" t="s">
        <v>905</v>
      </c>
      <c r="K3504" s="147" t="s">
        <v>745</v>
      </c>
    </row>
    <row r="3505" spans="1:11">
      <c r="A3505" s="147">
        <f>100000+B3505*ID규칙_보상_그룹_단위+C3505*ID규칙_요일_단위+COUNTIFS($B$4:B3505,B3505,$C$4:C3505,C3505)</f>
        <v>116046</v>
      </c>
      <c r="B3505" s="65">
        <v>160</v>
      </c>
      <c r="C3505" s="147">
        <v>0</v>
      </c>
      <c r="D3505" s="147">
        <v>108430</v>
      </c>
      <c r="E3505" s="147">
        <f>COUNTIF($B$4:B3505,B3505)</f>
        <v>46</v>
      </c>
      <c r="F3505" s="147">
        <v>1</v>
      </c>
      <c r="G3505" s="147">
        <v>674</v>
      </c>
      <c r="H3505" s="147">
        <v>200</v>
      </c>
      <c r="I3505" s="59" t="str">
        <f>IFERROR(VLOOKUP(D3505,ITEM!A:B,2,0)&amp;" X"&amp;F3505,"아이템값 없음")</f>
        <v>검투사의 희망 X1</v>
      </c>
      <c r="J3505" s="5" t="s">
        <v>905</v>
      </c>
      <c r="K3505" s="147" t="s">
        <v>745</v>
      </c>
    </row>
    <row r="3506" spans="1:11">
      <c r="A3506" s="147">
        <f>100000+B3506*ID규칙_보상_그룹_단위+C3506*ID규칙_요일_단위+COUNTIFS($B$4:B3506,B3506,$C$4:C3506,C3506)</f>
        <v>116047</v>
      </c>
      <c r="B3506" s="65">
        <v>160</v>
      </c>
      <c r="C3506" s="147">
        <v>0</v>
      </c>
      <c r="D3506" s="147">
        <v>109430</v>
      </c>
      <c r="E3506" s="147">
        <f>COUNTIF($B$4:B3506,B3506)</f>
        <v>47</v>
      </c>
      <c r="F3506" s="147">
        <v>1</v>
      </c>
      <c r="G3506" s="147">
        <v>674</v>
      </c>
      <c r="H3506" s="147">
        <v>200</v>
      </c>
      <c r="I3506" s="59" t="str">
        <f>IFERROR(VLOOKUP(D3506,ITEM!A:B,2,0)&amp;" X"&amp;F3506,"아이템값 없음")</f>
        <v>검투사의 취기 X1</v>
      </c>
      <c r="J3506" s="5" t="s">
        <v>905</v>
      </c>
      <c r="K3506" s="147" t="s">
        <v>745</v>
      </c>
    </row>
    <row r="3507" spans="1:11">
      <c r="A3507" s="147">
        <f>100000+B3507*ID규칙_보상_그룹_단위+C3507*ID규칙_요일_단위+COUNTIFS($B$4:B3507,B3507,$C$4:C3507,C3507)</f>
        <v>116048</v>
      </c>
      <c r="B3507" s="65">
        <v>160</v>
      </c>
      <c r="C3507" s="147">
        <v>0</v>
      </c>
      <c r="D3507" s="147">
        <v>110438</v>
      </c>
      <c r="E3507" s="147">
        <f>COUNTIF($B$4:B3507,B3507)</f>
        <v>48</v>
      </c>
      <c r="F3507" s="147">
        <v>1</v>
      </c>
      <c r="G3507" s="147">
        <v>674</v>
      </c>
      <c r="H3507" s="147">
        <v>200</v>
      </c>
      <c r="I3507" s="59" t="str">
        <f>IFERROR(VLOOKUP(D3507,ITEM!A:B,2,0)&amp;" X"&amp;F3507,"아이템값 없음")</f>
        <v>검투사의 개선 X1</v>
      </c>
      <c r="J3507" s="5" t="s">
        <v>905</v>
      </c>
      <c r="K3507" s="147" t="s">
        <v>745</v>
      </c>
    </row>
    <row r="3508" spans="1:11">
      <c r="A3508" s="147">
        <f>100000+B3508*ID규칙_보상_그룹_단위+C3508*ID규칙_요일_단위+COUNTIFS($B$4:B3508,B3508,$C$4:C3508,C3508)</f>
        <v>116049</v>
      </c>
      <c r="B3508" s="65">
        <v>160</v>
      </c>
      <c r="C3508" s="147">
        <v>0</v>
      </c>
      <c r="D3508" s="147">
        <v>106432</v>
      </c>
      <c r="E3508" s="147">
        <f>COUNTIF($B$4:B3508,B3508)</f>
        <v>49</v>
      </c>
      <c r="F3508" s="147">
        <v>1</v>
      </c>
      <c r="G3508" s="147">
        <v>674</v>
      </c>
      <c r="H3508" s="147">
        <v>200</v>
      </c>
      <c r="I3508" s="59" t="str">
        <f>IFERROR(VLOOKUP(D3508,ITEM!A:B,2,0)&amp;" X"&amp;F3508,"아이템값 없음")</f>
        <v>악단의 서광 X1</v>
      </c>
      <c r="J3508" s="5" t="s">
        <v>905</v>
      </c>
      <c r="K3508" s="147" t="s">
        <v>745</v>
      </c>
    </row>
    <row r="3509" spans="1:11">
      <c r="A3509" s="147">
        <f>100000+B3509*ID규칙_보상_그룹_단위+C3509*ID규칙_요일_단위+COUNTIFS($B$4:B3509,B3509,$C$4:C3509,C3509)</f>
        <v>116050</v>
      </c>
      <c r="B3509" s="65">
        <v>160</v>
      </c>
      <c r="C3509" s="147">
        <v>0</v>
      </c>
      <c r="D3509" s="147">
        <v>107432</v>
      </c>
      <c r="E3509" s="147">
        <f>COUNTIF($B$4:B3509,B3509)</f>
        <v>50</v>
      </c>
      <c r="F3509" s="147">
        <v>1</v>
      </c>
      <c r="G3509" s="147">
        <v>674</v>
      </c>
      <c r="H3509" s="147">
        <v>200</v>
      </c>
      <c r="I3509" s="59" t="str">
        <f>IFERROR(VLOOKUP(D3509,ITEM!A:B,2,0)&amp;" X"&amp;F3509,"아이템값 없음")</f>
        <v>연주자의 화살깃 X1</v>
      </c>
      <c r="J3509" s="5" t="s">
        <v>905</v>
      </c>
      <c r="K3509" s="147" t="s">
        <v>745</v>
      </c>
    </row>
    <row r="3510" spans="1:11">
      <c r="A3510" s="147">
        <f>100000+B3510*ID규칙_보상_그룹_단위+C3510*ID규칙_요일_단위+COUNTIFS($B$4:B3510,B3510,$C$4:C3510,C3510)</f>
        <v>116051</v>
      </c>
      <c r="B3510" s="65">
        <v>160</v>
      </c>
      <c r="C3510" s="147">
        <v>0</v>
      </c>
      <c r="D3510" s="147">
        <v>108432</v>
      </c>
      <c r="E3510" s="147">
        <f>COUNTIF($B$4:B3510,B3510)</f>
        <v>51</v>
      </c>
      <c r="F3510" s="147">
        <v>1</v>
      </c>
      <c r="G3510" s="147">
        <v>674</v>
      </c>
      <c r="H3510" s="147">
        <v>200</v>
      </c>
      <c r="I3510" s="59" t="str">
        <f>IFERROR(VLOOKUP(D3510,ITEM!A:B,2,0)&amp;" X"&amp;F3510,"아이템값 없음")</f>
        <v>피날레의 시계 X1</v>
      </c>
      <c r="J3510" s="5" t="s">
        <v>905</v>
      </c>
      <c r="K3510" s="147" t="s">
        <v>745</v>
      </c>
    </row>
    <row r="3511" spans="1:11">
      <c r="A3511" s="147">
        <f>100000+B3511*ID규칙_보상_그룹_단위+C3511*ID규칙_요일_단위+COUNTIFS($B$4:B3511,B3511,$C$4:C3511,C3511)</f>
        <v>116052</v>
      </c>
      <c r="B3511" s="65">
        <v>160</v>
      </c>
      <c r="C3511" s="147">
        <v>0</v>
      </c>
      <c r="D3511" s="147">
        <v>109432</v>
      </c>
      <c r="E3511" s="147">
        <f>COUNTIF($B$4:B3511,B3511)</f>
        <v>52</v>
      </c>
      <c r="F3511" s="147">
        <v>1</v>
      </c>
      <c r="G3511" s="147">
        <v>674</v>
      </c>
      <c r="H3511" s="147">
        <v>200</v>
      </c>
      <c r="I3511" s="59" t="str">
        <f>IFERROR(VLOOKUP(D3511,ITEM!A:B,2,0)&amp;" X"&amp;F3511,"아이템값 없음")</f>
        <v>음유시인의 주전자 X1</v>
      </c>
      <c r="J3511" s="5" t="s">
        <v>905</v>
      </c>
      <c r="K3511" s="147" t="s">
        <v>745</v>
      </c>
    </row>
    <row r="3512" spans="1:11">
      <c r="A3512" s="147">
        <f>100000+B3512*ID규칙_보상_그룹_단위+C3512*ID규칙_요일_단위+COUNTIFS($B$4:B3512,B3512,$C$4:C3512,C3512)</f>
        <v>116053</v>
      </c>
      <c r="B3512" s="65">
        <v>160</v>
      </c>
      <c r="C3512" s="147">
        <v>0</v>
      </c>
      <c r="D3512" s="147">
        <v>110440</v>
      </c>
      <c r="E3512" s="147">
        <f>COUNTIF($B$4:B3512,B3512)</f>
        <v>53</v>
      </c>
      <c r="F3512" s="147">
        <v>1</v>
      </c>
      <c r="G3512" s="147">
        <v>674</v>
      </c>
      <c r="H3512" s="147">
        <v>200</v>
      </c>
      <c r="I3512" s="59" t="str">
        <f>IFERROR(VLOOKUP(D3512,ITEM!A:B,2,0)&amp;" X"&amp;F3512,"아이템값 없음")</f>
        <v>지휘의 탑 햇 X1</v>
      </c>
      <c r="J3512" s="5" t="s">
        <v>905</v>
      </c>
      <c r="K3512" s="147" t="s">
        <v>745</v>
      </c>
    </row>
    <row r="3513" spans="1:11">
      <c r="A3513" s="147">
        <f>100000+B3513*ID규칙_보상_그룹_단위+C3513*ID규칙_요일_단위+COUNTIFS($B$4:B3513,B3513,$C$4:C3513,C3513)</f>
        <v>116054</v>
      </c>
      <c r="B3513" s="65">
        <v>160</v>
      </c>
      <c r="C3513" s="147">
        <v>0</v>
      </c>
      <c r="D3513" s="147">
        <v>106531</v>
      </c>
      <c r="E3513" s="147">
        <f>COUNTIF($B$4:B3513,B3513)</f>
        <v>54</v>
      </c>
      <c r="F3513" s="147">
        <v>1</v>
      </c>
      <c r="G3513" s="147">
        <v>674</v>
      </c>
      <c r="H3513" s="147">
        <v>200</v>
      </c>
      <c r="I3513" s="59" t="str">
        <f>IFERROR(VLOOKUP(D3513,ITEM!A:B,2,0)&amp;" X"&amp;F3513,"아이템값 없음")</f>
        <v>검투사의 미련 X1</v>
      </c>
      <c r="J3513" s="5" t="s">
        <v>905</v>
      </c>
      <c r="K3513" s="147" t="s">
        <v>745</v>
      </c>
    </row>
    <row r="3514" spans="1:11">
      <c r="A3514" s="147">
        <f>100000+B3514*ID규칙_보상_그룹_단위+C3514*ID규칙_요일_단위+COUNTIFS($B$4:B3514,B3514,$C$4:C3514,C3514)</f>
        <v>116055</v>
      </c>
      <c r="B3514" s="65">
        <v>160</v>
      </c>
      <c r="C3514" s="147">
        <v>0</v>
      </c>
      <c r="D3514" s="147">
        <v>107531</v>
      </c>
      <c r="E3514" s="147">
        <f>COUNTIF($B$4:B3514,B3514)</f>
        <v>55</v>
      </c>
      <c r="F3514" s="147">
        <v>1</v>
      </c>
      <c r="G3514" s="147">
        <v>674</v>
      </c>
      <c r="H3514" s="147">
        <v>200</v>
      </c>
      <c r="I3514" s="59" t="str">
        <f>IFERROR(VLOOKUP(D3514,ITEM!A:B,2,0)&amp;" X"&amp;F3514,"아이템값 없음")</f>
        <v>검투사의 귀결 X1</v>
      </c>
      <c r="J3514" s="5" t="s">
        <v>905</v>
      </c>
      <c r="K3514" s="147" t="s">
        <v>745</v>
      </c>
    </row>
    <row r="3515" spans="1:11">
      <c r="A3515" s="147">
        <f>100000+B3515*ID규칙_보상_그룹_단위+C3515*ID규칙_요일_단위+COUNTIFS($B$4:B3515,B3515,$C$4:C3515,C3515)</f>
        <v>116056</v>
      </c>
      <c r="B3515" s="65">
        <v>160</v>
      </c>
      <c r="C3515" s="147">
        <v>0</v>
      </c>
      <c r="D3515" s="147">
        <v>108531</v>
      </c>
      <c r="E3515" s="147">
        <f>COUNTIF($B$4:B3515,B3515)</f>
        <v>56</v>
      </c>
      <c r="F3515" s="147">
        <v>1</v>
      </c>
      <c r="G3515" s="147">
        <v>674</v>
      </c>
      <c r="H3515" s="147">
        <v>200</v>
      </c>
      <c r="I3515" s="59" t="str">
        <f>IFERROR(VLOOKUP(D3515,ITEM!A:B,2,0)&amp;" X"&amp;F3515,"아이템값 없음")</f>
        <v>검투사의 희망 X1</v>
      </c>
      <c r="J3515" s="5" t="s">
        <v>905</v>
      </c>
      <c r="K3515" s="147" t="s">
        <v>745</v>
      </c>
    </row>
    <row r="3516" spans="1:11">
      <c r="A3516" s="147">
        <f>100000+B3516*ID규칙_보상_그룹_단위+C3516*ID규칙_요일_단위+COUNTIFS($B$4:B3516,B3516,$C$4:C3516,C3516)</f>
        <v>116057</v>
      </c>
      <c r="B3516" s="65">
        <v>160</v>
      </c>
      <c r="C3516" s="147">
        <v>0</v>
      </c>
      <c r="D3516" s="147">
        <v>109531</v>
      </c>
      <c r="E3516" s="147">
        <f>COUNTIF($B$4:B3516,B3516)</f>
        <v>57</v>
      </c>
      <c r="F3516" s="147">
        <v>1</v>
      </c>
      <c r="G3516" s="147">
        <v>674</v>
      </c>
      <c r="H3516" s="147">
        <v>200</v>
      </c>
      <c r="I3516" s="59" t="str">
        <f>IFERROR(VLOOKUP(D3516,ITEM!A:B,2,0)&amp;" X"&amp;F3516,"아이템값 없음")</f>
        <v>검투사의 취기 X1</v>
      </c>
      <c r="J3516" s="5" t="s">
        <v>905</v>
      </c>
      <c r="K3516" s="147" t="s">
        <v>745</v>
      </c>
    </row>
    <row r="3517" spans="1:11">
      <c r="A3517" s="147">
        <f>100000+B3517*ID규칙_보상_그룹_단위+C3517*ID규칙_요일_단위+COUNTIFS($B$4:B3517,B3517,$C$4:C3517,C3517)</f>
        <v>116058</v>
      </c>
      <c r="B3517" s="65">
        <v>160</v>
      </c>
      <c r="C3517" s="147">
        <v>0</v>
      </c>
      <c r="D3517" s="147">
        <v>110539</v>
      </c>
      <c r="E3517" s="147">
        <f>COUNTIF($B$4:B3517,B3517)</f>
        <v>58</v>
      </c>
      <c r="F3517" s="147">
        <v>1</v>
      </c>
      <c r="G3517" s="147">
        <v>674</v>
      </c>
      <c r="H3517" s="147">
        <v>200</v>
      </c>
      <c r="I3517" s="59" t="str">
        <f>IFERROR(VLOOKUP(D3517,ITEM!A:B,2,0)&amp;" X"&amp;F3517,"아이템값 없음")</f>
        <v>검투사의 개선 X1</v>
      </c>
      <c r="J3517" s="5" t="s">
        <v>905</v>
      </c>
      <c r="K3517" s="147" t="s">
        <v>745</v>
      </c>
    </row>
    <row r="3518" spans="1:11">
      <c r="A3518" s="147">
        <f>100000+B3518*ID규칙_보상_그룹_단위+C3518*ID규칙_요일_단위+COUNTIFS($B$4:B3518,B3518,$C$4:C3518,C3518)</f>
        <v>116059</v>
      </c>
      <c r="B3518" s="65">
        <v>160</v>
      </c>
      <c r="C3518" s="147">
        <v>0</v>
      </c>
      <c r="D3518" s="147">
        <v>106533</v>
      </c>
      <c r="E3518" s="147">
        <f>COUNTIF($B$4:B3518,B3518)</f>
        <v>59</v>
      </c>
      <c r="F3518" s="147">
        <v>1</v>
      </c>
      <c r="G3518" s="147">
        <v>674</v>
      </c>
      <c r="H3518" s="147">
        <v>200</v>
      </c>
      <c r="I3518" s="59" t="str">
        <f>IFERROR(VLOOKUP(D3518,ITEM!A:B,2,0)&amp;" X"&amp;F3518,"아이템값 없음")</f>
        <v>악단의 서광 X1</v>
      </c>
      <c r="J3518" s="5" t="s">
        <v>905</v>
      </c>
      <c r="K3518" s="147" t="s">
        <v>745</v>
      </c>
    </row>
    <row r="3519" spans="1:11">
      <c r="A3519" s="147">
        <f>100000+B3519*ID규칙_보상_그룹_단위+C3519*ID규칙_요일_단위+COUNTIFS($B$4:B3519,B3519,$C$4:C3519,C3519)</f>
        <v>116060</v>
      </c>
      <c r="B3519" s="65">
        <v>160</v>
      </c>
      <c r="C3519" s="147">
        <v>0</v>
      </c>
      <c r="D3519" s="147">
        <v>107533</v>
      </c>
      <c r="E3519" s="147">
        <f>COUNTIF($B$4:B3519,B3519)</f>
        <v>60</v>
      </c>
      <c r="F3519" s="147">
        <v>1</v>
      </c>
      <c r="G3519" s="147">
        <v>674</v>
      </c>
      <c r="H3519" s="147">
        <v>200</v>
      </c>
      <c r="I3519" s="59" t="str">
        <f>IFERROR(VLOOKUP(D3519,ITEM!A:B,2,0)&amp;" X"&amp;F3519,"아이템값 없음")</f>
        <v>연주자의 화살깃 X1</v>
      </c>
      <c r="J3519" s="5" t="s">
        <v>905</v>
      </c>
      <c r="K3519" s="147" t="s">
        <v>745</v>
      </c>
    </row>
    <row r="3520" spans="1:11">
      <c r="A3520" s="147">
        <f>100000+B3520*ID규칙_보상_그룹_단위+C3520*ID규칙_요일_단위+COUNTIFS($B$4:B3520,B3520,$C$4:C3520,C3520)</f>
        <v>116061</v>
      </c>
      <c r="B3520" s="65">
        <v>160</v>
      </c>
      <c r="C3520" s="147">
        <v>0</v>
      </c>
      <c r="D3520" s="147">
        <v>108533</v>
      </c>
      <c r="E3520" s="147">
        <f>COUNTIF($B$4:B3520,B3520)</f>
        <v>61</v>
      </c>
      <c r="F3520" s="147">
        <v>1</v>
      </c>
      <c r="G3520" s="147">
        <v>674</v>
      </c>
      <c r="H3520" s="147">
        <v>200</v>
      </c>
      <c r="I3520" s="59" t="str">
        <f>IFERROR(VLOOKUP(D3520,ITEM!A:B,2,0)&amp;" X"&amp;F3520,"아이템값 없음")</f>
        <v>피날레의 시계 X1</v>
      </c>
      <c r="J3520" s="5" t="s">
        <v>905</v>
      </c>
      <c r="K3520" s="147" t="s">
        <v>745</v>
      </c>
    </row>
    <row r="3521" spans="1:11">
      <c r="A3521" s="147">
        <f>100000+B3521*ID규칙_보상_그룹_단위+C3521*ID규칙_요일_단위+COUNTIFS($B$4:B3521,B3521,$C$4:C3521,C3521)</f>
        <v>116062</v>
      </c>
      <c r="B3521" s="65">
        <v>160</v>
      </c>
      <c r="C3521" s="147">
        <v>0</v>
      </c>
      <c r="D3521" s="147">
        <v>109533</v>
      </c>
      <c r="E3521" s="147">
        <f>COUNTIF($B$4:B3521,B3521)</f>
        <v>62</v>
      </c>
      <c r="F3521" s="147">
        <v>1</v>
      </c>
      <c r="G3521" s="147">
        <v>674</v>
      </c>
      <c r="H3521" s="147">
        <v>200</v>
      </c>
      <c r="I3521" s="59" t="str">
        <f>IFERROR(VLOOKUP(D3521,ITEM!A:B,2,0)&amp;" X"&amp;F3521,"아이템값 없음")</f>
        <v>음유시인의 주전자 X1</v>
      </c>
      <c r="J3521" s="5" t="s">
        <v>905</v>
      </c>
      <c r="K3521" s="147" t="s">
        <v>745</v>
      </c>
    </row>
    <row r="3522" spans="1:11">
      <c r="A3522" s="147">
        <f>100000+B3522*ID규칙_보상_그룹_단위+C3522*ID규칙_요일_단위+COUNTIFS($B$4:B3522,B3522,$C$4:C3522,C3522)</f>
        <v>116063</v>
      </c>
      <c r="B3522" s="65">
        <v>160</v>
      </c>
      <c r="C3522" s="147">
        <v>0</v>
      </c>
      <c r="D3522" s="147">
        <v>110541</v>
      </c>
      <c r="E3522" s="147">
        <f>COUNTIF($B$4:B3522,B3522)</f>
        <v>63</v>
      </c>
      <c r="F3522" s="147">
        <v>1</v>
      </c>
      <c r="G3522" s="147">
        <v>674</v>
      </c>
      <c r="H3522" s="147">
        <v>200</v>
      </c>
      <c r="I3522" s="59" t="str">
        <f>IFERROR(VLOOKUP(D3522,ITEM!A:B,2,0)&amp;" X"&amp;F3522,"아이템값 없음")</f>
        <v>지휘의 탑 햇 X1</v>
      </c>
      <c r="J3522" s="5" t="s">
        <v>905</v>
      </c>
      <c r="K3522" s="147" t="s">
        <v>745</v>
      </c>
    </row>
    <row r="3523" spans="1:11">
      <c r="A3523" s="147">
        <f>100000+B3523*ID규칙_보상_그룹_단위+C3523*ID규칙_요일_단위+COUNTIFS($B$4:B3523,B3523,$C$4:C3523,C3523)</f>
        <v>116064</v>
      </c>
      <c r="B3523" s="65">
        <v>160</v>
      </c>
      <c r="C3523" s="147">
        <v>0</v>
      </c>
      <c r="D3523" s="147">
        <v>116409</v>
      </c>
      <c r="E3523" s="147">
        <f>COUNTIF($B$4:B3523,B3523)</f>
        <v>64</v>
      </c>
      <c r="F3523" s="147">
        <v>1</v>
      </c>
      <c r="G3523" s="147">
        <v>675</v>
      </c>
      <c r="H3523" s="147">
        <v>2000</v>
      </c>
      <c r="I3523" s="59" t="str">
        <f>IFERROR(VLOOKUP(D3523,ITEM!A:B,2,0)&amp;" X"&amp;F3523,"아이템값 없음")</f>
        <v>북대륙의 한손검 원형 X1</v>
      </c>
      <c r="J3523" s="5" t="s">
        <v>905</v>
      </c>
      <c r="K3523" s="147" t="s">
        <v>745</v>
      </c>
    </row>
    <row r="3524" spans="1:11">
      <c r="A3524" s="147">
        <f>100000+B3524*ID규칙_보상_그룹_단위+C3524*ID규칙_요일_단위+COUNTIFS($B$4:B3524,B3524,$C$4:C3524,C3524)</f>
        <v>116065</v>
      </c>
      <c r="B3524" s="65">
        <v>160</v>
      </c>
      <c r="C3524" s="147">
        <v>0</v>
      </c>
      <c r="D3524" s="147">
        <v>116410</v>
      </c>
      <c r="E3524" s="147">
        <f>COUNTIF($B$4:B3524,B3524)</f>
        <v>65</v>
      </c>
      <c r="F3524" s="147">
        <v>1</v>
      </c>
      <c r="G3524" s="147">
        <v>675</v>
      </c>
      <c r="H3524" s="147">
        <v>2000</v>
      </c>
      <c r="I3524" s="59" t="str">
        <f>IFERROR(VLOOKUP(D3524,ITEM!A:B,2,0)&amp;" X"&amp;F3524,"아이템값 없음")</f>
        <v>북대륙의 활 원형 X1</v>
      </c>
      <c r="J3524" s="5" t="s">
        <v>905</v>
      </c>
      <c r="K3524" s="147" t="s">
        <v>745</v>
      </c>
    </row>
    <row r="3525" spans="1:11">
      <c r="A3525" s="147">
        <f>100000+B3525*ID규칙_보상_그룹_단위+C3525*ID규칙_요일_단위+COUNTIFS($B$4:B3525,B3525,$C$4:C3525,C3525)</f>
        <v>116066</v>
      </c>
      <c r="B3525" s="65">
        <v>160</v>
      </c>
      <c r="C3525" s="147">
        <v>0</v>
      </c>
      <c r="D3525" s="147">
        <v>116411</v>
      </c>
      <c r="E3525" s="147">
        <f>COUNTIF($B$4:B3525,B3525)</f>
        <v>66</v>
      </c>
      <c r="F3525" s="147">
        <v>1</v>
      </c>
      <c r="G3525" s="147">
        <v>675</v>
      </c>
      <c r="H3525" s="147">
        <v>2000</v>
      </c>
      <c r="I3525" s="59" t="str">
        <f>IFERROR(VLOOKUP(D3525,ITEM!A:B,2,0)&amp;" X"&amp;F3525,"아이템값 없음")</f>
        <v>북대륙의 양손검 원형 X1</v>
      </c>
      <c r="J3525" s="5" t="s">
        <v>905</v>
      </c>
      <c r="K3525" s="147" t="s">
        <v>745</v>
      </c>
    </row>
    <row r="3526" spans="1:11">
      <c r="A3526" s="147">
        <f>100000+B3526*ID규칙_보상_그룹_단위+C3526*ID규칙_요일_단위+COUNTIFS($B$4:B3526,B3526,$C$4:C3526,C3526)</f>
        <v>116067</v>
      </c>
      <c r="B3526" s="65">
        <v>160</v>
      </c>
      <c r="C3526" s="147">
        <v>0</v>
      </c>
      <c r="D3526" s="147">
        <v>116412</v>
      </c>
      <c r="E3526" s="147">
        <f>COUNTIF($B$4:B3526,B3526)</f>
        <v>67</v>
      </c>
      <c r="F3526" s="147">
        <v>1</v>
      </c>
      <c r="G3526" s="147">
        <v>675</v>
      </c>
      <c r="H3526" s="147">
        <v>2000</v>
      </c>
      <c r="I3526" s="59" t="str">
        <f>IFERROR(VLOOKUP(D3526,ITEM!A:B,2,0)&amp;" X"&amp;F3526,"아이템값 없음")</f>
        <v>북대륙의 법구 원형 X1</v>
      </c>
      <c r="J3526" s="5" t="s">
        <v>905</v>
      </c>
      <c r="K3526" s="147" t="s">
        <v>745</v>
      </c>
    </row>
    <row r="3527" spans="1:11">
      <c r="A3527" s="147">
        <f>100000+B3527*ID규칙_보상_그룹_단위+C3527*ID규칙_요일_단위+COUNTIFS($B$4:B3527,B3527,$C$4:C3527,C3527)</f>
        <v>116068</v>
      </c>
      <c r="B3527" s="65">
        <v>160</v>
      </c>
      <c r="C3527" s="147">
        <v>0</v>
      </c>
      <c r="D3527" s="147">
        <v>116413</v>
      </c>
      <c r="E3527" s="147">
        <f>COUNTIF($B$4:B3527,B3527)</f>
        <v>68</v>
      </c>
      <c r="F3527" s="147">
        <v>1</v>
      </c>
      <c r="G3527" s="147">
        <v>675</v>
      </c>
      <c r="H3527" s="147">
        <v>2000</v>
      </c>
      <c r="I3527" s="59" t="str">
        <f>IFERROR(VLOOKUP(D3527,ITEM!A:B,2,0)&amp;" X"&amp;F3527,"아이템값 없음")</f>
        <v>북대륙의 장병기 원형 X1</v>
      </c>
      <c r="J3527" s="5" t="s">
        <v>905</v>
      </c>
      <c r="K3527" s="147" t="s">
        <v>745</v>
      </c>
    </row>
    <row r="3528" spans="1:11">
      <c r="A3528" s="147">
        <f>100000+B3528*ID규칙_보상_그룹_단위+C3528*ID규칙_요일_단위+COUNTIFS($B$4:B3528,B3528,$C$4:C3528,C3528)</f>
        <v>116101</v>
      </c>
      <c r="B3528" s="65">
        <v>161</v>
      </c>
      <c r="C3528" s="147">
        <v>0</v>
      </c>
      <c r="D3528" s="147">
        <v>103301</v>
      </c>
      <c r="E3528" s="147">
        <f>COUNTIF($B$4:B3528,B3528)</f>
        <v>1</v>
      </c>
      <c r="F3528" s="147">
        <v>300</v>
      </c>
      <c r="G3528" s="147">
        <v>676</v>
      </c>
      <c r="H3528" s="147">
        <v>10000</v>
      </c>
      <c r="I3528" s="59" t="str">
        <f>IFERROR(VLOOKUP(D3528,ITEM!A:B,2,0)&amp;" X"&amp;F3528,"아이템값 없음")</f>
        <v>모라 X300</v>
      </c>
      <c r="J3528" s="5" t="s">
        <v>906</v>
      </c>
      <c r="K3528" s="147" t="s">
        <v>745</v>
      </c>
    </row>
    <row r="3529" spans="1:11">
      <c r="A3529" s="147">
        <f>100000+B3529*ID규칙_보상_그룹_단위+C3529*ID규칙_요일_단위+COUNTIFS($B$4:B3529,B3529,$C$4:C3529,C3529)</f>
        <v>116102</v>
      </c>
      <c r="B3529" s="65">
        <v>161</v>
      </c>
      <c r="C3529" s="147">
        <v>0</v>
      </c>
      <c r="D3529" s="147">
        <v>102301</v>
      </c>
      <c r="E3529" s="147">
        <f>COUNTIF($B$4:B3529,B3529)</f>
        <v>2</v>
      </c>
      <c r="F3529" s="147">
        <v>6950</v>
      </c>
      <c r="G3529" s="147">
        <v>677</v>
      </c>
      <c r="H3529" s="147">
        <v>10000</v>
      </c>
      <c r="I3529" s="59" t="str">
        <f>IFERROR(VLOOKUP(D3529,ITEM!A:B,2,0)&amp;" X"&amp;F3529,"아이템값 없음")</f>
        <v>모험 경력 X6950</v>
      </c>
      <c r="J3529" s="5" t="s">
        <v>906</v>
      </c>
      <c r="K3529" s="147" t="s">
        <v>745</v>
      </c>
    </row>
    <row r="3530" spans="1:11">
      <c r="A3530" s="147">
        <f>100000+B3530*ID규칙_보상_그룹_단위+C3530*ID규칙_요일_단위+COUNTIFS($B$4:B3530,B3530,$C$4:C3530,C3530)</f>
        <v>116103</v>
      </c>
      <c r="B3530" s="65">
        <v>161</v>
      </c>
      <c r="C3530" s="147">
        <v>0</v>
      </c>
      <c r="D3530" s="147">
        <v>105301</v>
      </c>
      <c r="E3530" s="147">
        <f>COUNTIF($B$4:B3530,B3530)</f>
        <v>3</v>
      </c>
      <c r="F3530" s="147">
        <v>20</v>
      </c>
      <c r="G3530" s="147">
        <v>678</v>
      </c>
      <c r="H3530" s="147">
        <v>10000</v>
      </c>
      <c r="I3530" s="59" t="str">
        <f>IFERROR(VLOOKUP(D3530,ITEM!A:B,2,0)&amp;" X"&amp;F3530,"아이템값 없음")</f>
        <v>호감도 경험치 X20</v>
      </c>
      <c r="J3530" s="5" t="s">
        <v>906</v>
      </c>
      <c r="K3530" s="147" t="s">
        <v>745</v>
      </c>
    </row>
    <row r="3531" spans="1:11">
      <c r="A3531" s="147">
        <f>100000+B3531*ID규칙_보상_그룹_단위+C3531*ID규칙_요일_단위+COUNTIFS($B$4:B3531,B3531,$C$4:C3531,C3531)</f>
        <v>116104</v>
      </c>
      <c r="B3531" s="65">
        <v>161</v>
      </c>
      <c r="C3531" s="147">
        <v>0</v>
      </c>
      <c r="D3531" s="147">
        <v>113205</v>
      </c>
      <c r="E3531" s="147">
        <f>COUNTIF($B$4:B3531,B3531)</f>
        <v>4</v>
      </c>
      <c r="F3531" s="147">
        <v>1</v>
      </c>
      <c r="G3531" s="147">
        <v>679</v>
      </c>
      <c r="H3531" s="147">
        <v>1112</v>
      </c>
      <c r="I3531" s="59" t="str">
        <f>IFERROR(VLOOKUP(D3531,ITEM!A:B,2,0)&amp;" X"&amp;F3531,"아이템값 없음")</f>
        <v>순수한 청금석 가루 X1</v>
      </c>
      <c r="J3531" s="5" t="s">
        <v>906</v>
      </c>
      <c r="K3531" s="147" t="s">
        <v>745</v>
      </c>
    </row>
    <row r="3532" spans="1:11">
      <c r="A3532" s="147">
        <f>100000+B3532*ID규칙_보상_그룹_단위+C3532*ID규칙_요일_단위+COUNTIFS($B$4:B3532,B3532,$C$4:C3532,C3532)</f>
        <v>116105</v>
      </c>
      <c r="B3532" s="65">
        <v>161</v>
      </c>
      <c r="C3532" s="147">
        <v>0</v>
      </c>
      <c r="D3532" s="147">
        <v>113306</v>
      </c>
      <c r="E3532" s="147">
        <f>COUNTIF($B$4:B3532,B3532)</f>
        <v>5</v>
      </c>
      <c r="F3532" s="147">
        <v>1</v>
      </c>
      <c r="G3532" s="147">
        <v>679</v>
      </c>
      <c r="H3532" s="147">
        <v>1111</v>
      </c>
      <c r="I3532" s="59" t="str">
        <f>IFERROR(VLOOKUP(D3532,ITEM!A:B,2,0)&amp;" X"&amp;F3532,"아이템값 없음")</f>
        <v>순수한 청금석 조각 X1</v>
      </c>
      <c r="J3532" s="5" t="s">
        <v>906</v>
      </c>
      <c r="K3532" s="147" t="s">
        <v>745</v>
      </c>
    </row>
    <row r="3533" spans="1:11">
      <c r="A3533" s="147">
        <f>100000+B3533*ID규칙_보상_그룹_단위+C3533*ID규칙_요일_단위+COUNTIFS($B$4:B3533,B3533,$C$4:C3533,C3533)</f>
        <v>116106</v>
      </c>
      <c r="B3533" s="65">
        <v>161</v>
      </c>
      <c r="C3533" s="147">
        <v>0</v>
      </c>
      <c r="D3533" s="147">
        <v>113407</v>
      </c>
      <c r="E3533" s="147">
        <f>COUNTIF($B$4:B3533,B3533)</f>
        <v>6</v>
      </c>
      <c r="F3533" s="147">
        <v>1</v>
      </c>
      <c r="G3533" s="147">
        <v>679</v>
      </c>
      <c r="H3533" s="147">
        <v>1111</v>
      </c>
      <c r="I3533" s="59" t="str">
        <f>IFERROR(VLOOKUP(D3533,ITEM!A:B,2,0)&amp;" X"&amp;F3533,"아이템값 없음")</f>
        <v>순수한 청금석 덩이 X1</v>
      </c>
      <c r="J3533" s="5" t="s">
        <v>906</v>
      </c>
      <c r="K3533" s="147" t="s">
        <v>745</v>
      </c>
    </row>
    <row r="3534" spans="1:11">
      <c r="A3534" s="147">
        <f>100000+B3534*ID규칙_보상_그룹_단위+C3534*ID규칙_요일_단위+COUNTIFS($B$4:B3534,B3534,$C$4:C3534,C3534)</f>
        <v>116107</v>
      </c>
      <c r="B3534" s="65">
        <v>161</v>
      </c>
      <c r="C3534" s="147">
        <v>0</v>
      </c>
      <c r="D3534" s="147">
        <v>113213</v>
      </c>
      <c r="E3534" s="147">
        <f>COUNTIF($B$4:B3534,B3534)</f>
        <v>7</v>
      </c>
      <c r="F3534" s="147">
        <v>1</v>
      </c>
      <c r="G3534" s="147">
        <v>679</v>
      </c>
      <c r="H3534" s="147">
        <v>1111</v>
      </c>
      <c r="I3534" s="59" t="str">
        <f>IFERROR(VLOOKUP(D3534,ITEM!A:B,2,0)&amp;" X"&amp;F3534,"아이템값 없음")</f>
        <v>승리의 자수정 가루 X1</v>
      </c>
      <c r="J3534" s="5" t="s">
        <v>906</v>
      </c>
      <c r="K3534" s="147" t="s">
        <v>745</v>
      </c>
    </row>
    <row r="3535" spans="1:11">
      <c r="A3535" s="147">
        <f>100000+B3535*ID규칙_보상_그룹_단위+C3535*ID규칙_요일_단위+COUNTIFS($B$4:B3535,B3535,$C$4:C3535,C3535)</f>
        <v>116108</v>
      </c>
      <c r="B3535" s="65">
        <v>161</v>
      </c>
      <c r="C3535" s="147">
        <v>0</v>
      </c>
      <c r="D3535" s="147">
        <v>113314</v>
      </c>
      <c r="E3535" s="147">
        <f>COUNTIF($B$4:B3535,B3535)</f>
        <v>8</v>
      </c>
      <c r="F3535" s="147">
        <v>1</v>
      </c>
      <c r="G3535" s="147">
        <v>679</v>
      </c>
      <c r="H3535" s="147">
        <v>1111</v>
      </c>
      <c r="I3535" s="59" t="str">
        <f>IFERROR(VLOOKUP(D3535,ITEM!A:B,2,0)&amp;" X"&amp;F3535,"아이템값 없음")</f>
        <v>승리의 자수정 조각 X1</v>
      </c>
      <c r="J3535" s="5" t="s">
        <v>906</v>
      </c>
      <c r="K3535" s="147" t="s">
        <v>745</v>
      </c>
    </row>
    <row r="3536" spans="1:11">
      <c r="A3536" s="147">
        <f>100000+B3536*ID규칙_보상_그룹_단위+C3536*ID규칙_요일_단위+COUNTIFS($B$4:B3536,B3536,$C$4:C3536,C3536)</f>
        <v>116109</v>
      </c>
      <c r="B3536" s="65">
        <v>161</v>
      </c>
      <c r="C3536" s="147">
        <v>0</v>
      </c>
      <c r="D3536" s="147">
        <v>113415</v>
      </c>
      <c r="E3536" s="147">
        <f>COUNTIF($B$4:B3536,B3536)</f>
        <v>9</v>
      </c>
      <c r="F3536" s="147">
        <v>1</v>
      </c>
      <c r="G3536" s="147">
        <v>679</v>
      </c>
      <c r="H3536" s="147">
        <v>1111</v>
      </c>
      <c r="I3536" s="59" t="str">
        <f>IFERROR(VLOOKUP(D3536,ITEM!A:B,2,0)&amp;" X"&amp;F3536,"아이템값 없음")</f>
        <v>승리의 자수정 덩이 X1</v>
      </c>
      <c r="J3536" s="5" t="s">
        <v>906</v>
      </c>
      <c r="K3536" s="147" t="s">
        <v>745</v>
      </c>
    </row>
    <row r="3537" spans="1:11">
      <c r="A3537" s="147">
        <f>100000+B3537*ID규칙_보상_그룹_단위+C3537*ID규칙_요일_단위+COUNTIFS($B$4:B3537,B3537,$C$4:C3537,C3537)</f>
        <v>116110</v>
      </c>
      <c r="B3537" s="65">
        <v>161</v>
      </c>
      <c r="C3537" s="147">
        <v>0</v>
      </c>
      <c r="D3537" s="147">
        <v>113225</v>
      </c>
      <c r="E3537" s="147">
        <f>COUNTIF($B$4:B3537,B3537)</f>
        <v>10</v>
      </c>
      <c r="F3537" s="147">
        <v>1</v>
      </c>
      <c r="G3537" s="147">
        <v>679</v>
      </c>
      <c r="H3537" s="147">
        <v>1111</v>
      </c>
      <c r="I3537" s="59" t="str">
        <f>IFERROR(VLOOKUP(D3537,ITEM!A:B,2,0)&amp;" X"&amp;F3537,"아이템값 없음")</f>
        <v>단단한 황옥 가루 X1</v>
      </c>
      <c r="J3537" s="5" t="s">
        <v>906</v>
      </c>
      <c r="K3537" s="147" t="s">
        <v>745</v>
      </c>
    </row>
    <row r="3538" spans="1:11">
      <c r="A3538" s="147">
        <f>100000+B3538*ID규칙_보상_그룹_단위+C3538*ID규칙_요일_단위+COUNTIFS($B$4:B3538,B3538,$C$4:C3538,C3538)</f>
        <v>116111</v>
      </c>
      <c r="B3538" s="65">
        <v>161</v>
      </c>
      <c r="C3538" s="147">
        <v>0</v>
      </c>
      <c r="D3538" s="147">
        <v>113326</v>
      </c>
      <c r="E3538" s="147">
        <f>COUNTIF($B$4:B3538,B3538)</f>
        <v>11</v>
      </c>
      <c r="F3538" s="147">
        <v>1</v>
      </c>
      <c r="G3538" s="147">
        <v>679</v>
      </c>
      <c r="H3538" s="147">
        <v>1111</v>
      </c>
      <c r="I3538" s="59" t="str">
        <f>IFERROR(VLOOKUP(D3538,ITEM!A:B,2,0)&amp;" X"&amp;F3538,"아이템값 없음")</f>
        <v>단단한 황옥 조각 X1</v>
      </c>
      <c r="J3538" s="5" t="s">
        <v>906</v>
      </c>
      <c r="K3538" s="147" t="s">
        <v>745</v>
      </c>
    </row>
    <row r="3539" spans="1:11">
      <c r="A3539" s="147">
        <f>100000+B3539*ID규칙_보상_그룹_단위+C3539*ID규칙_요일_단위+COUNTIFS($B$4:B3539,B3539,$C$4:C3539,C3539)</f>
        <v>116112</v>
      </c>
      <c r="B3539" s="65">
        <v>161</v>
      </c>
      <c r="C3539" s="147">
        <v>0</v>
      </c>
      <c r="D3539" s="147">
        <v>113427</v>
      </c>
      <c r="E3539" s="147">
        <f>COUNTIF($B$4:B3539,B3539)</f>
        <v>12</v>
      </c>
      <c r="F3539" s="147">
        <v>1</v>
      </c>
      <c r="G3539" s="147">
        <v>679</v>
      </c>
      <c r="H3539" s="147">
        <v>1111</v>
      </c>
      <c r="I3539" s="59" t="str">
        <f>IFERROR(VLOOKUP(D3539,ITEM!A:B,2,0)&amp;" X"&amp;F3539,"아이템값 없음")</f>
        <v>단단한 황옥 덩이 X1</v>
      </c>
      <c r="J3539" s="5" t="s">
        <v>906</v>
      </c>
      <c r="K3539" s="147" t="s">
        <v>745</v>
      </c>
    </row>
    <row r="3540" spans="1:11">
      <c r="A3540" s="147">
        <f>100000+B3540*ID규칙_보상_그룹_단위+C3540*ID규칙_요일_단위+COUNTIFS($B$4:B3540,B3540,$C$4:C3540,C3540)</f>
        <v>116113</v>
      </c>
      <c r="B3540" s="65">
        <v>161</v>
      </c>
      <c r="C3540" s="147">
        <v>0</v>
      </c>
      <c r="D3540" s="147">
        <v>118401</v>
      </c>
      <c r="E3540" s="147">
        <f>COUNTIF($B$4:B3540,B3540)</f>
        <v>13</v>
      </c>
      <c r="F3540" s="147">
        <v>1</v>
      </c>
      <c r="G3540" s="147">
        <v>680</v>
      </c>
      <c r="H3540" s="147">
        <v>3300</v>
      </c>
      <c r="I3540" s="59" t="str">
        <f>IFERROR(VLOOKUP(D3540,ITEM!A:B,2,0)&amp;" X"&amp;F3540,"아이템값 없음")</f>
        <v>이상한 꿈의 용매 X1</v>
      </c>
      <c r="J3540" s="5" t="s">
        <v>906</v>
      </c>
      <c r="K3540" s="147" t="s">
        <v>745</v>
      </c>
    </row>
    <row r="3541" spans="1:11">
      <c r="A3541" s="147">
        <f>100000+B3541*ID규칙_보상_그룹_단위+C3541*ID규칙_요일_단위+COUNTIFS($B$4:B3541,B3541,$C$4:C3541,C3541)</f>
        <v>116114</v>
      </c>
      <c r="B3541" s="65">
        <v>161</v>
      </c>
      <c r="C3541" s="147">
        <v>0</v>
      </c>
      <c r="D3541" s="147">
        <v>112607</v>
      </c>
      <c r="E3541" s="147">
        <f>COUNTIF($B$4:B3541,B3541)</f>
        <v>14</v>
      </c>
      <c r="F3541" s="147">
        <v>1</v>
      </c>
      <c r="G3541" s="147">
        <v>681</v>
      </c>
      <c r="H3541" s="147">
        <v>3334</v>
      </c>
      <c r="I3541" s="59" t="str">
        <f>IFERROR(VLOOKUP(D3541,ITEM!A:B,2,0)&amp;" X"&amp;F3541,"아이템값 없음")</f>
        <v>용왕의 면류관 X1</v>
      </c>
      <c r="J3541" s="5" t="s">
        <v>906</v>
      </c>
      <c r="K3541" s="147" t="s">
        <v>745</v>
      </c>
    </row>
    <row r="3542" spans="1:11">
      <c r="A3542" s="147">
        <f>100000+B3542*ID규칙_보상_그룹_단위+C3542*ID규칙_요일_단위+COUNTIFS($B$4:B3542,B3542,$C$4:C3542,C3542)</f>
        <v>116115</v>
      </c>
      <c r="B3542" s="65">
        <v>161</v>
      </c>
      <c r="C3542" s="147">
        <v>0</v>
      </c>
      <c r="D3542" s="147">
        <v>112608</v>
      </c>
      <c r="E3542" s="147">
        <f>COUNTIF($B$4:B3542,B3542)</f>
        <v>15</v>
      </c>
      <c r="F3542" s="147">
        <v>1</v>
      </c>
      <c r="G3542" s="147">
        <v>681</v>
      </c>
      <c r="H3542" s="147">
        <v>3333</v>
      </c>
      <c r="I3542" s="59" t="str">
        <f>IFERROR(VLOOKUP(D3542,ITEM!A:B,2,0)&amp;" X"&amp;F3542,"아이템값 없음")</f>
        <v>혈옥의 가지 X1</v>
      </c>
      <c r="J3542" s="5" t="s">
        <v>906</v>
      </c>
      <c r="K3542" s="147" t="s">
        <v>745</v>
      </c>
    </row>
    <row r="3543" spans="1:11">
      <c r="A3543" s="147">
        <f>100000+B3543*ID규칙_보상_그룹_단위+C3543*ID규칙_요일_단위+COUNTIFS($B$4:B3543,B3543,$C$4:C3543,C3543)</f>
        <v>116116</v>
      </c>
      <c r="B3543" s="65">
        <v>161</v>
      </c>
      <c r="C3543" s="147">
        <v>0</v>
      </c>
      <c r="D3543" s="147">
        <v>112609</v>
      </c>
      <c r="E3543" s="147">
        <f>COUNTIF($B$4:B3543,B3543)</f>
        <v>16</v>
      </c>
      <c r="F3543" s="147">
        <v>1</v>
      </c>
      <c r="G3543" s="147">
        <v>681</v>
      </c>
      <c r="H3543" s="147">
        <v>3333</v>
      </c>
      <c r="I3543" s="59" t="str">
        <f>IFERROR(VLOOKUP(D3543,ITEM!A:B,2,0)&amp;" X"&amp;F3543,"아이템값 없음")</f>
        <v>순금의 비늘 X1</v>
      </c>
      <c r="J3543" s="5" t="s">
        <v>906</v>
      </c>
      <c r="K3543" s="147" t="s">
        <v>745</v>
      </c>
    </row>
    <row r="3544" spans="1:11">
      <c r="A3544" s="147">
        <f>100000+B3544*ID규칙_보상_그룹_단위+C3544*ID규칙_요일_단위+COUNTIFS($B$4:B3544,B3544,$C$4:C3544,C3544)</f>
        <v>116117</v>
      </c>
      <c r="B3544" s="65">
        <v>161</v>
      </c>
      <c r="C3544" s="147">
        <v>0</v>
      </c>
      <c r="D3544" s="147">
        <v>106314</v>
      </c>
      <c r="E3544" s="147">
        <f>COUNTIF($B$4:B3544,B3544)</f>
        <v>17</v>
      </c>
      <c r="F3544" s="147">
        <v>1</v>
      </c>
      <c r="G3544" s="147">
        <v>682</v>
      </c>
      <c r="H3544" s="147">
        <v>200</v>
      </c>
      <c r="I3544" s="59" t="str">
        <f>IFERROR(VLOOKUP(D3544,ITEM!A:B,2,0)&amp;" X"&amp;F3544,"아이템값 없음")</f>
        <v>전투광의 장미 X1</v>
      </c>
      <c r="J3544" s="5" t="s">
        <v>906</v>
      </c>
      <c r="K3544" s="147" t="s">
        <v>745</v>
      </c>
    </row>
    <row r="3545" spans="1:11">
      <c r="A3545" s="147">
        <f>100000+B3545*ID규칙_보상_그룹_단위+C3545*ID규칙_요일_단위+COUNTIFS($B$4:B3545,B3545,$C$4:C3545,C3545)</f>
        <v>116118</v>
      </c>
      <c r="B3545" s="65">
        <v>161</v>
      </c>
      <c r="C3545" s="147">
        <v>0</v>
      </c>
      <c r="D3545" s="147">
        <v>107314</v>
      </c>
      <c r="E3545" s="147">
        <f>COUNTIF($B$4:B3545,B3545)</f>
        <v>18</v>
      </c>
      <c r="F3545" s="147">
        <v>1</v>
      </c>
      <c r="G3545" s="147">
        <v>682</v>
      </c>
      <c r="H3545" s="147">
        <v>200</v>
      </c>
      <c r="I3545" s="59" t="str">
        <f>IFERROR(VLOOKUP(D3545,ITEM!A:B,2,0)&amp;" X"&amp;F3545,"아이템값 없음")</f>
        <v>전투광의 깃털 X1</v>
      </c>
      <c r="J3545" s="5" t="s">
        <v>906</v>
      </c>
      <c r="K3545" s="147" t="s">
        <v>745</v>
      </c>
    </row>
    <row r="3546" spans="1:11">
      <c r="A3546" s="147">
        <f>100000+B3546*ID규칙_보상_그룹_단위+C3546*ID규칙_요일_단위+COUNTIFS($B$4:B3546,B3546,$C$4:C3546,C3546)</f>
        <v>116119</v>
      </c>
      <c r="B3546" s="65">
        <v>161</v>
      </c>
      <c r="C3546" s="147">
        <v>0</v>
      </c>
      <c r="D3546" s="147">
        <v>108314</v>
      </c>
      <c r="E3546" s="147">
        <f>COUNTIF($B$4:B3546,B3546)</f>
        <v>19</v>
      </c>
      <c r="F3546" s="147">
        <v>1</v>
      </c>
      <c r="G3546" s="147">
        <v>682</v>
      </c>
      <c r="H3546" s="147">
        <v>200</v>
      </c>
      <c r="I3546" s="59" t="str">
        <f>IFERROR(VLOOKUP(D3546,ITEM!A:B,2,0)&amp;" X"&amp;F3546,"아이템값 없음")</f>
        <v>전투광의 시계 X1</v>
      </c>
      <c r="J3546" s="5" t="s">
        <v>906</v>
      </c>
      <c r="K3546" s="147" t="s">
        <v>745</v>
      </c>
    </row>
    <row r="3547" spans="1:11">
      <c r="A3547" s="147">
        <f>100000+B3547*ID규칙_보상_그룹_단위+C3547*ID규칙_요일_단위+COUNTIFS($B$4:B3547,B3547,$C$4:C3547,C3547)</f>
        <v>116120</v>
      </c>
      <c r="B3547" s="65">
        <v>161</v>
      </c>
      <c r="C3547" s="147">
        <v>0</v>
      </c>
      <c r="D3547" s="147">
        <v>109314</v>
      </c>
      <c r="E3547" s="147">
        <f>COUNTIF($B$4:B3547,B3547)</f>
        <v>20</v>
      </c>
      <c r="F3547" s="147">
        <v>1</v>
      </c>
      <c r="G3547" s="147">
        <v>682</v>
      </c>
      <c r="H3547" s="147">
        <v>200</v>
      </c>
      <c r="I3547" s="59" t="str">
        <f>IFERROR(VLOOKUP(D3547,ITEM!A:B,2,0)&amp;" X"&amp;F3547,"아이템값 없음")</f>
        <v>전투광의 해골잔 X1</v>
      </c>
      <c r="J3547" s="5" t="s">
        <v>906</v>
      </c>
      <c r="K3547" s="147" t="s">
        <v>745</v>
      </c>
    </row>
    <row r="3548" spans="1:11">
      <c r="A3548" s="147">
        <f>100000+B3548*ID규칙_보상_그룹_단위+C3548*ID규칙_요일_단위+COUNTIFS($B$4:B3548,B3548,$C$4:C3548,C3548)</f>
        <v>116121</v>
      </c>
      <c r="B3548" s="65">
        <v>161</v>
      </c>
      <c r="C3548" s="147">
        <v>0</v>
      </c>
      <c r="D3548" s="147">
        <v>110314</v>
      </c>
      <c r="E3548" s="147">
        <f>COUNTIF($B$4:B3548,B3548)</f>
        <v>21</v>
      </c>
      <c r="F3548" s="147">
        <v>1</v>
      </c>
      <c r="G3548" s="147">
        <v>682</v>
      </c>
      <c r="H3548" s="147">
        <v>200</v>
      </c>
      <c r="I3548" s="59" t="str">
        <f>IFERROR(VLOOKUP(D3548,ITEM!A:B,2,0)&amp;" X"&amp;F3548,"아이템값 없음")</f>
        <v>전투광의 귀면 X1</v>
      </c>
      <c r="J3548" s="5" t="s">
        <v>906</v>
      </c>
      <c r="K3548" s="147" t="s">
        <v>745</v>
      </c>
    </row>
    <row r="3549" spans="1:11">
      <c r="A3549" s="147">
        <f>100000+B3549*ID규칙_보상_그룹_단위+C3549*ID규칙_요일_단위+COUNTIFS($B$4:B3549,B3549,$C$4:C3549,C3549)</f>
        <v>116122</v>
      </c>
      <c r="B3549" s="65">
        <v>161</v>
      </c>
      <c r="C3549" s="147">
        <v>0</v>
      </c>
      <c r="D3549" s="147">
        <v>106316</v>
      </c>
      <c r="E3549" s="147">
        <f>COUNTIF($B$4:B3549,B3549)</f>
        <v>22</v>
      </c>
      <c r="F3549" s="147">
        <v>1</v>
      </c>
      <c r="G3549" s="147">
        <v>682</v>
      </c>
      <c r="H3549" s="147">
        <v>200</v>
      </c>
      <c r="I3549" s="59" t="str">
        <f>IFERROR(VLOOKUP(D3549,ITEM!A:B,2,0)&amp;" X"&amp;F3549,"아이템값 없음")</f>
        <v>교관의 브로치 X1</v>
      </c>
      <c r="J3549" s="5" t="s">
        <v>906</v>
      </c>
      <c r="K3549" s="147" t="s">
        <v>745</v>
      </c>
    </row>
    <row r="3550" spans="1:11">
      <c r="A3550" s="147">
        <f>100000+B3550*ID규칙_보상_그룹_단위+C3550*ID규칙_요일_단위+COUNTIFS($B$4:B3550,B3550,$C$4:C3550,C3550)</f>
        <v>116123</v>
      </c>
      <c r="B3550" s="65">
        <v>161</v>
      </c>
      <c r="C3550" s="147">
        <v>0</v>
      </c>
      <c r="D3550" s="147">
        <v>107316</v>
      </c>
      <c r="E3550" s="147">
        <f>COUNTIF($B$4:B3550,B3550)</f>
        <v>23</v>
      </c>
      <c r="F3550" s="147">
        <v>1</v>
      </c>
      <c r="G3550" s="147">
        <v>682</v>
      </c>
      <c r="H3550" s="147">
        <v>200</v>
      </c>
      <c r="I3550" s="59" t="str">
        <f>IFERROR(VLOOKUP(D3550,ITEM!A:B,2,0)&amp;" X"&amp;F3550,"아이템값 없음")</f>
        <v>교관의 깃털장식 X1</v>
      </c>
      <c r="J3550" s="5" t="s">
        <v>906</v>
      </c>
      <c r="K3550" s="147" t="s">
        <v>745</v>
      </c>
    </row>
    <row r="3551" spans="1:11">
      <c r="A3551" s="147">
        <f>100000+B3551*ID규칙_보상_그룹_단위+C3551*ID규칙_요일_단위+COUNTIFS($B$4:B3551,B3551,$C$4:C3551,C3551)</f>
        <v>116124</v>
      </c>
      <c r="B3551" s="65">
        <v>161</v>
      </c>
      <c r="C3551" s="147">
        <v>0</v>
      </c>
      <c r="D3551" s="147">
        <v>108316</v>
      </c>
      <c r="E3551" s="147">
        <f>COUNTIF($B$4:B3551,B3551)</f>
        <v>24</v>
      </c>
      <c r="F3551" s="147">
        <v>1</v>
      </c>
      <c r="G3551" s="147">
        <v>682</v>
      </c>
      <c r="H3551" s="147">
        <v>200</v>
      </c>
      <c r="I3551" s="59" t="str">
        <f>IFERROR(VLOOKUP(D3551,ITEM!A:B,2,0)&amp;" X"&amp;F3551,"아이템값 없음")</f>
        <v>교관의 회중시계 X1</v>
      </c>
      <c r="J3551" s="5" t="s">
        <v>906</v>
      </c>
      <c r="K3551" s="147" t="s">
        <v>745</v>
      </c>
    </row>
    <row r="3552" spans="1:11">
      <c r="A3552" s="147">
        <f>100000+B3552*ID규칙_보상_그룹_단위+C3552*ID규칙_요일_단위+COUNTIFS($B$4:B3552,B3552,$C$4:C3552,C3552)</f>
        <v>116125</v>
      </c>
      <c r="B3552" s="65">
        <v>161</v>
      </c>
      <c r="C3552" s="147">
        <v>0</v>
      </c>
      <c r="D3552" s="147">
        <v>109316</v>
      </c>
      <c r="E3552" s="147">
        <f>COUNTIF($B$4:B3552,B3552)</f>
        <v>25</v>
      </c>
      <c r="F3552" s="147">
        <v>1</v>
      </c>
      <c r="G3552" s="147">
        <v>682</v>
      </c>
      <c r="H3552" s="147">
        <v>200</v>
      </c>
      <c r="I3552" s="59" t="str">
        <f>IFERROR(VLOOKUP(D3552,ITEM!A:B,2,0)&amp;" X"&amp;F3552,"아이템값 없음")</f>
        <v>교관의 찻잔 X1</v>
      </c>
      <c r="J3552" s="5" t="s">
        <v>906</v>
      </c>
      <c r="K3552" s="147" t="s">
        <v>745</v>
      </c>
    </row>
    <row r="3553" spans="1:11">
      <c r="A3553" s="147">
        <f>100000+B3553*ID규칙_보상_그룹_단위+C3553*ID규칙_요일_단위+COUNTIFS($B$4:B3553,B3553,$C$4:C3553,C3553)</f>
        <v>116126</v>
      </c>
      <c r="B3553" s="65">
        <v>161</v>
      </c>
      <c r="C3553" s="147">
        <v>0</v>
      </c>
      <c r="D3553" s="147">
        <v>110316</v>
      </c>
      <c r="E3553" s="147">
        <f>COUNTIF($B$4:B3553,B3553)</f>
        <v>26</v>
      </c>
      <c r="F3553" s="147">
        <v>1</v>
      </c>
      <c r="G3553" s="147">
        <v>682</v>
      </c>
      <c r="H3553" s="147">
        <v>200</v>
      </c>
      <c r="I3553" s="59" t="str">
        <f>IFERROR(VLOOKUP(D3553,ITEM!A:B,2,0)&amp;" X"&amp;F3553,"아이템값 없음")</f>
        <v>교관의 모자 X1</v>
      </c>
      <c r="J3553" s="5" t="s">
        <v>906</v>
      </c>
      <c r="K3553" s="147" t="s">
        <v>745</v>
      </c>
    </row>
    <row r="3554" spans="1:11">
      <c r="A3554" s="147">
        <f>100000+B3554*ID규칙_보상_그룹_단위+C3554*ID규칙_요일_단위+COUNTIFS($B$4:B3554,B3554,$C$4:C3554,C3554)</f>
        <v>116127</v>
      </c>
      <c r="B3554" s="65">
        <v>161</v>
      </c>
      <c r="C3554" s="147">
        <v>0</v>
      </c>
      <c r="D3554" s="147">
        <v>106318</v>
      </c>
      <c r="E3554" s="147">
        <f>COUNTIF($B$4:B3554,B3554)</f>
        <v>27</v>
      </c>
      <c r="F3554" s="147">
        <v>1</v>
      </c>
      <c r="G3554" s="147">
        <v>682</v>
      </c>
      <c r="H3554" s="147">
        <v>200</v>
      </c>
      <c r="I3554" s="59" t="str">
        <f>IFERROR(VLOOKUP(D3554,ITEM!A:B,2,0)&amp;" X"&amp;F3554,"아이템값 없음")</f>
        <v>유배자의 꽃 X1</v>
      </c>
      <c r="J3554" s="5" t="s">
        <v>906</v>
      </c>
      <c r="K3554" s="147" t="s">
        <v>745</v>
      </c>
    </row>
    <row r="3555" spans="1:11">
      <c r="A3555" s="147">
        <f>100000+B3555*ID규칙_보상_그룹_단위+C3555*ID규칙_요일_단위+COUNTIFS($B$4:B3555,B3555,$C$4:C3555,C3555)</f>
        <v>116128</v>
      </c>
      <c r="B3555" s="65">
        <v>161</v>
      </c>
      <c r="C3555" s="147">
        <v>0</v>
      </c>
      <c r="D3555" s="147">
        <v>107318</v>
      </c>
      <c r="E3555" s="147">
        <f>COUNTIF($B$4:B3555,B3555)</f>
        <v>28</v>
      </c>
      <c r="F3555" s="147">
        <v>1</v>
      </c>
      <c r="G3555" s="147">
        <v>682</v>
      </c>
      <c r="H3555" s="147">
        <v>200</v>
      </c>
      <c r="I3555" s="59" t="str">
        <f>IFERROR(VLOOKUP(D3555,ITEM!A:B,2,0)&amp;" X"&amp;F3555,"아이템값 없음")</f>
        <v>유배자의 깃털 X1</v>
      </c>
      <c r="J3555" s="5" t="s">
        <v>906</v>
      </c>
      <c r="K3555" s="147" t="s">
        <v>745</v>
      </c>
    </row>
    <row r="3556" spans="1:11">
      <c r="A3556" s="147">
        <f>100000+B3556*ID규칙_보상_그룹_단위+C3556*ID규칙_요일_단위+COUNTIFS($B$4:B3556,B3556,$C$4:C3556,C3556)</f>
        <v>116129</v>
      </c>
      <c r="B3556" s="65">
        <v>161</v>
      </c>
      <c r="C3556" s="147">
        <v>0</v>
      </c>
      <c r="D3556" s="147">
        <v>108318</v>
      </c>
      <c r="E3556" s="147">
        <f>COUNTIF($B$4:B3556,B3556)</f>
        <v>29</v>
      </c>
      <c r="F3556" s="147">
        <v>1</v>
      </c>
      <c r="G3556" s="147">
        <v>682</v>
      </c>
      <c r="H3556" s="147">
        <v>200</v>
      </c>
      <c r="I3556" s="59" t="str">
        <f>IFERROR(VLOOKUP(D3556,ITEM!A:B,2,0)&amp;" X"&amp;F3556,"아이템값 없음")</f>
        <v>유배자의 회중시계 X1</v>
      </c>
      <c r="J3556" s="5" t="s">
        <v>906</v>
      </c>
      <c r="K3556" s="147" t="s">
        <v>745</v>
      </c>
    </row>
    <row r="3557" spans="1:11">
      <c r="A3557" s="147">
        <f>100000+B3557*ID규칙_보상_그룹_단위+C3557*ID규칙_요일_단위+COUNTIFS($B$4:B3557,B3557,$C$4:C3557,C3557)</f>
        <v>116130</v>
      </c>
      <c r="B3557" s="65">
        <v>161</v>
      </c>
      <c r="C3557" s="147">
        <v>0</v>
      </c>
      <c r="D3557" s="147">
        <v>109318</v>
      </c>
      <c r="E3557" s="147">
        <f>COUNTIF($B$4:B3557,B3557)</f>
        <v>30</v>
      </c>
      <c r="F3557" s="147">
        <v>1</v>
      </c>
      <c r="G3557" s="147">
        <v>682</v>
      </c>
      <c r="H3557" s="147">
        <v>200</v>
      </c>
      <c r="I3557" s="59" t="str">
        <f>IFERROR(VLOOKUP(D3557,ITEM!A:B,2,0)&amp;" X"&amp;F3557,"아이템값 없음")</f>
        <v>유배자의 잔 X1</v>
      </c>
      <c r="J3557" s="5" t="s">
        <v>906</v>
      </c>
      <c r="K3557" s="147" t="s">
        <v>745</v>
      </c>
    </row>
    <row r="3558" spans="1:11">
      <c r="A3558" s="147">
        <f>100000+B3558*ID규칙_보상_그룹_단위+C3558*ID규칙_요일_단위+COUNTIFS($B$4:B3558,B3558,$C$4:C3558,C3558)</f>
        <v>116131</v>
      </c>
      <c r="B3558" s="65">
        <v>161</v>
      </c>
      <c r="C3558" s="147">
        <v>0</v>
      </c>
      <c r="D3558" s="147">
        <v>110318</v>
      </c>
      <c r="E3558" s="147">
        <f>COUNTIF($B$4:B3558,B3558)</f>
        <v>31</v>
      </c>
      <c r="F3558" s="147">
        <v>1</v>
      </c>
      <c r="G3558" s="147">
        <v>682</v>
      </c>
      <c r="H3558" s="147">
        <v>200</v>
      </c>
      <c r="I3558" s="59" t="str">
        <f>IFERROR(VLOOKUP(D3558,ITEM!A:B,2,0)&amp;" X"&amp;F3558,"아이템값 없음")</f>
        <v>유배자의 머리장식 X1</v>
      </c>
      <c r="J3558" s="5" t="s">
        <v>906</v>
      </c>
      <c r="K3558" s="147" t="s">
        <v>745</v>
      </c>
    </row>
    <row r="3559" spans="1:11">
      <c r="A3559" s="147">
        <f>100000+B3559*ID규칙_보상_그룹_단위+C3559*ID규칙_요일_단위+COUNTIFS($B$4:B3559,B3559,$C$4:C3559,C3559)</f>
        <v>116132</v>
      </c>
      <c r="B3559" s="65">
        <v>161</v>
      </c>
      <c r="C3559" s="147">
        <v>0</v>
      </c>
      <c r="D3559" s="147">
        <v>106415</v>
      </c>
      <c r="E3559" s="147">
        <f>COUNTIF($B$4:B3559,B3559)</f>
        <v>32</v>
      </c>
      <c r="F3559" s="147">
        <v>1</v>
      </c>
      <c r="G3559" s="147">
        <v>682</v>
      </c>
      <c r="H3559" s="147">
        <v>200</v>
      </c>
      <c r="I3559" s="59" t="str">
        <f>IFERROR(VLOOKUP(D3559,ITEM!A:B,2,0)&amp;" X"&amp;F3559,"아이템값 없음")</f>
        <v>전투광의 장미 X1</v>
      </c>
      <c r="J3559" s="5" t="s">
        <v>906</v>
      </c>
      <c r="K3559" s="147" t="s">
        <v>745</v>
      </c>
    </row>
    <row r="3560" spans="1:11">
      <c r="A3560" s="147">
        <f>100000+B3560*ID규칙_보상_그룹_단위+C3560*ID규칙_요일_단위+COUNTIFS($B$4:B3560,B3560,$C$4:C3560,C3560)</f>
        <v>116133</v>
      </c>
      <c r="B3560" s="65">
        <v>161</v>
      </c>
      <c r="C3560" s="147">
        <v>0</v>
      </c>
      <c r="D3560" s="147">
        <v>107415</v>
      </c>
      <c r="E3560" s="147">
        <f>COUNTIF($B$4:B3560,B3560)</f>
        <v>33</v>
      </c>
      <c r="F3560" s="147">
        <v>1</v>
      </c>
      <c r="G3560" s="147">
        <v>682</v>
      </c>
      <c r="H3560" s="147">
        <v>200</v>
      </c>
      <c r="I3560" s="59" t="str">
        <f>IFERROR(VLOOKUP(D3560,ITEM!A:B,2,0)&amp;" X"&amp;F3560,"아이템값 없음")</f>
        <v>전투광의 깃털 X1</v>
      </c>
      <c r="J3560" s="5" t="s">
        <v>906</v>
      </c>
      <c r="K3560" s="147" t="s">
        <v>745</v>
      </c>
    </row>
    <row r="3561" spans="1:11">
      <c r="A3561" s="147">
        <f>100000+B3561*ID규칙_보상_그룹_단위+C3561*ID규칙_요일_단위+COUNTIFS($B$4:B3561,B3561,$C$4:C3561,C3561)</f>
        <v>116134</v>
      </c>
      <c r="B3561" s="65">
        <v>161</v>
      </c>
      <c r="C3561" s="147">
        <v>0</v>
      </c>
      <c r="D3561" s="147">
        <v>108415</v>
      </c>
      <c r="E3561" s="147">
        <f>COUNTIF($B$4:B3561,B3561)</f>
        <v>34</v>
      </c>
      <c r="F3561" s="147">
        <v>1</v>
      </c>
      <c r="G3561" s="147">
        <v>682</v>
      </c>
      <c r="H3561" s="147">
        <v>200</v>
      </c>
      <c r="I3561" s="59" t="str">
        <f>IFERROR(VLOOKUP(D3561,ITEM!A:B,2,0)&amp;" X"&amp;F3561,"아이템값 없음")</f>
        <v>전투광의 시계 X1</v>
      </c>
      <c r="J3561" s="5" t="s">
        <v>906</v>
      </c>
      <c r="K3561" s="147" t="s">
        <v>745</v>
      </c>
    </row>
    <row r="3562" spans="1:11">
      <c r="A3562" s="147">
        <f>100000+B3562*ID규칙_보상_그룹_단위+C3562*ID규칙_요일_단위+COUNTIFS($B$4:B3562,B3562,$C$4:C3562,C3562)</f>
        <v>116135</v>
      </c>
      <c r="B3562" s="65">
        <v>161</v>
      </c>
      <c r="C3562" s="147">
        <v>0</v>
      </c>
      <c r="D3562" s="147">
        <v>109415</v>
      </c>
      <c r="E3562" s="147">
        <f>COUNTIF($B$4:B3562,B3562)</f>
        <v>35</v>
      </c>
      <c r="F3562" s="147">
        <v>1</v>
      </c>
      <c r="G3562" s="147">
        <v>682</v>
      </c>
      <c r="H3562" s="147">
        <v>200</v>
      </c>
      <c r="I3562" s="59" t="str">
        <f>IFERROR(VLOOKUP(D3562,ITEM!A:B,2,0)&amp;" X"&amp;F3562,"아이템값 없음")</f>
        <v>전투광의 해골잔 X1</v>
      </c>
      <c r="J3562" s="5" t="s">
        <v>906</v>
      </c>
      <c r="K3562" s="147" t="s">
        <v>745</v>
      </c>
    </row>
    <row r="3563" spans="1:11">
      <c r="A3563" s="147">
        <f>100000+B3563*ID규칙_보상_그룹_단위+C3563*ID규칙_요일_단위+COUNTIFS($B$4:B3563,B3563,$C$4:C3563,C3563)</f>
        <v>116136</v>
      </c>
      <c r="B3563" s="65">
        <v>161</v>
      </c>
      <c r="C3563" s="147">
        <v>0</v>
      </c>
      <c r="D3563" s="147">
        <v>110415</v>
      </c>
      <c r="E3563" s="147">
        <f>COUNTIF($B$4:B3563,B3563)</f>
        <v>36</v>
      </c>
      <c r="F3563" s="147">
        <v>1</v>
      </c>
      <c r="G3563" s="147">
        <v>682</v>
      </c>
      <c r="H3563" s="147">
        <v>200</v>
      </c>
      <c r="I3563" s="59" t="str">
        <f>IFERROR(VLOOKUP(D3563,ITEM!A:B,2,0)&amp;" X"&amp;F3563,"아이템값 없음")</f>
        <v>전투광의 귀면 X1</v>
      </c>
      <c r="J3563" s="5" t="s">
        <v>906</v>
      </c>
      <c r="K3563" s="147" t="s">
        <v>745</v>
      </c>
    </row>
    <row r="3564" spans="1:11">
      <c r="A3564" s="147">
        <f>100000+B3564*ID규칙_보상_그룹_단위+C3564*ID규칙_요일_단위+COUNTIFS($B$4:B3564,B3564,$C$4:C3564,C3564)</f>
        <v>116137</v>
      </c>
      <c r="B3564" s="65">
        <v>161</v>
      </c>
      <c r="C3564" s="147">
        <v>0</v>
      </c>
      <c r="D3564" s="147">
        <v>106417</v>
      </c>
      <c r="E3564" s="147">
        <f>COUNTIF($B$4:B3564,B3564)</f>
        <v>37</v>
      </c>
      <c r="F3564" s="147">
        <v>1</v>
      </c>
      <c r="G3564" s="147">
        <v>682</v>
      </c>
      <c r="H3564" s="147">
        <v>200</v>
      </c>
      <c r="I3564" s="59" t="str">
        <f>IFERROR(VLOOKUP(D3564,ITEM!A:B,2,0)&amp;" X"&amp;F3564,"아이템값 없음")</f>
        <v>교관의 브로치 X1</v>
      </c>
      <c r="J3564" s="5" t="s">
        <v>906</v>
      </c>
      <c r="K3564" s="147" t="s">
        <v>745</v>
      </c>
    </row>
    <row r="3565" spans="1:11">
      <c r="A3565" s="147">
        <f>100000+B3565*ID규칙_보상_그룹_단위+C3565*ID규칙_요일_단위+COUNTIFS($B$4:B3565,B3565,$C$4:C3565,C3565)</f>
        <v>116138</v>
      </c>
      <c r="B3565" s="65">
        <v>161</v>
      </c>
      <c r="C3565" s="147">
        <v>0</v>
      </c>
      <c r="D3565" s="147">
        <v>107417</v>
      </c>
      <c r="E3565" s="147">
        <f>COUNTIF($B$4:B3565,B3565)</f>
        <v>38</v>
      </c>
      <c r="F3565" s="147">
        <v>1</v>
      </c>
      <c r="G3565" s="147">
        <v>682</v>
      </c>
      <c r="H3565" s="147">
        <v>200</v>
      </c>
      <c r="I3565" s="59" t="str">
        <f>IFERROR(VLOOKUP(D3565,ITEM!A:B,2,0)&amp;" X"&amp;F3565,"아이템값 없음")</f>
        <v>교관의 깃털장식 X1</v>
      </c>
      <c r="J3565" s="5" t="s">
        <v>906</v>
      </c>
      <c r="K3565" s="147" t="s">
        <v>745</v>
      </c>
    </row>
    <row r="3566" spans="1:11">
      <c r="A3566" s="147">
        <f>100000+B3566*ID규칙_보상_그룹_단위+C3566*ID규칙_요일_단위+COUNTIFS($B$4:B3566,B3566,$C$4:C3566,C3566)</f>
        <v>116139</v>
      </c>
      <c r="B3566" s="65">
        <v>161</v>
      </c>
      <c r="C3566" s="147">
        <v>0</v>
      </c>
      <c r="D3566" s="147">
        <v>108417</v>
      </c>
      <c r="E3566" s="147">
        <f>COUNTIF($B$4:B3566,B3566)</f>
        <v>39</v>
      </c>
      <c r="F3566" s="147">
        <v>1</v>
      </c>
      <c r="G3566" s="147">
        <v>682</v>
      </c>
      <c r="H3566" s="147">
        <v>200</v>
      </c>
      <c r="I3566" s="59" t="str">
        <f>IFERROR(VLOOKUP(D3566,ITEM!A:B,2,0)&amp;" X"&amp;F3566,"아이템값 없음")</f>
        <v>교관의 회중시계 X1</v>
      </c>
      <c r="J3566" s="5" t="s">
        <v>906</v>
      </c>
      <c r="K3566" s="147" t="s">
        <v>745</v>
      </c>
    </row>
    <row r="3567" spans="1:11">
      <c r="A3567" s="147">
        <f>100000+B3567*ID규칙_보상_그룹_단위+C3567*ID규칙_요일_단위+COUNTIFS($B$4:B3567,B3567,$C$4:C3567,C3567)</f>
        <v>116140</v>
      </c>
      <c r="B3567" s="65">
        <v>161</v>
      </c>
      <c r="C3567" s="147">
        <v>0</v>
      </c>
      <c r="D3567" s="147">
        <v>109417</v>
      </c>
      <c r="E3567" s="147">
        <f>COUNTIF($B$4:B3567,B3567)</f>
        <v>40</v>
      </c>
      <c r="F3567" s="147">
        <v>1</v>
      </c>
      <c r="G3567" s="147">
        <v>682</v>
      </c>
      <c r="H3567" s="147">
        <v>200</v>
      </c>
      <c r="I3567" s="59" t="str">
        <f>IFERROR(VLOOKUP(D3567,ITEM!A:B,2,0)&amp;" X"&amp;F3567,"아이템값 없음")</f>
        <v>교관의 찻잔 X1</v>
      </c>
      <c r="J3567" s="5" t="s">
        <v>906</v>
      </c>
      <c r="K3567" s="147" t="s">
        <v>745</v>
      </c>
    </row>
    <row r="3568" spans="1:11">
      <c r="A3568" s="147">
        <f>100000+B3568*ID규칙_보상_그룹_단위+C3568*ID규칙_요일_단위+COUNTIFS($B$4:B3568,B3568,$C$4:C3568,C3568)</f>
        <v>116141</v>
      </c>
      <c r="B3568" s="65">
        <v>161</v>
      </c>
      <c r="C3568" s="147">
        <v>0</v>
      </c>
      <c r="D3568" s="147">
        <v>110417</v>
      </c>
      <c r="E3568" s="147">
        <f>COUNTIF($B$4:B3568,B3568)</f>
        <v>41</v>
      </c>
      <c r="F3568" s="147">
        <v>1</v>
      </c>
      <c r="G3568" s="147">
        <v>682</v>
      </c>
      <c r="H3568" s="147">
        <v>200</v>
      </c>
      <c r="I3568" s="59" t="str">
        <f>IFERROR(VLOOKUP(D3568,ITEM!A:B,2,0)&amp;" X"&amp;F3568,"아이템값 없음")</f>
        <v>교관의 모자 X1</v>
      </c>
      <c r="J3568" s="5" t="s">
        <v>906</v>
      </c>
      <c r="K3568" s="147" t="s">
        <v>745</v>
      </c>
    </row>
    <row r="3569" spans="1:11">
      <c r="A3569" s="147">
        <f>100000+B3569*ID규칙_보상_그룹_단위+C3569*ID규칙_요일_단위+COUNTIFS($B$4:B3569,B3569,$C$4:C3569,C3569)</f>
        <v>116142</v>
      </c>
      <c r="B3569" s="65">
        <v>161</v>
      </c>
      <c r="C3569" s="147">
        <v>0</v>
      </c>
      <c r="D3569" s="147">
        <v>106419</v>
      </c>
      <c r="E3569" s="147">
        <f>COUNTIF($B$4:B3569,B3569)</f>
        <v>42</v>
      </c>
      <c r="F3569" s="147">
        <v>1</v>
      </c>
      <c r="G3569" s="147">
        <v>682</v>
      </c>
      <c r="H3569" s="147">
        <v>200</v>
      </c>
      <c r="I3569" s="59" t="str">
        <f>IFERROR(VLOOKUP(D3569,ITEM!A:B,2,0)&amp;" X"&amp;F3569,"아이템값 없음")</f>
        <v>유배자의 꽃 X1</v>
      </c>
      <c r="J3569" s="5" t="s">
        <v>906</v>
      </c>
      <c r="K3569" s="147" t="s">
        <v>745</v>
      </c>
    </row>
    <row r="3570" spans="1:11">
      <c r="A3570" s="147">
        <f>100000+B3570*ID규칙_보상_그룹_단위+C3570*ID규칙_요일_단위+COUNTIFS($B$4:B3570,B3570,$C$4:C3570,C3570)</f>
        <v>116143</v>
      </c>
      <c r="B3570" s="65">
        <v>161</v>
      </c>
      <c r="C3570" s="147">
        <v>0</v>
      </c>
      <c r="D3570" s="147">
        <v>107419</v>
      </c>
      <c r="E3570" s="147">
        <f>COUNTIF($B$4:B3570,B3570)</f>
        <v>43</v>
      </c>
      <c r="F3570" s="147">
        <v>1</v>
      </c>
      <c r="G3570" s="147">
        <v>682</v>
      </c>
      <c r="H3570" s="147">
        <v>200</v>
      </c>
      <c r="I3570" s="59" t="str">
        <f>IFERROR(VLOOKUP(D3570,ITEM!A:B,2,0)&amp;" X"&amp;F3570,"아이템값 없음")</f>
        <v>유배자의 깃털 X1</v>
      </c>
      <c r="J3570" s="5" t="s">
        <v>906</v>
      </c>
      <c r="K3570" s="147" t="s">
        <v>745</v>
      </c>
    </row>
    <row r="3571" spans="1:11">
      <c r="A3571" s="147">
        <f>100000+B3571*ID규칙_보상_그룹_단위+C3571*ID규칙_요일_단위+COUNTIFS($B$4:B3571,B3571,$C$4:C3571,C3571)</f>
        <v>116144</v>
      </c>
      <c r="B3571" s="65">
        <v>161</v>
      </c>
      <c r="C3571" s="147">
        <v>0</v>
      </c>
      <c r="D3571" s="147">
        <v>108419</v>
      </c>
      <c r="E3571" s="147">
        <f>COUNTIF($B$4:B3571,B3571)</f>
        <v>44</v>
      </c>
      <c r="F3571" s="147">
        <v>1</v>
      </c>
      <c r="G3571" s="147">
        <v>682</v>
      </c>
      <c r="H3571" s="147">
        <v>200</v>
      </c>
      <c r="I3571" s="59" t="str">
        <f>IFERROR(VLOOKUP(D3571,ITEM!A:B,2,0)&amp;" X"&amp;F3571,"아이템값 없음")</f>
        <v>유배자의 회중시계 X1</v>
      </c>
      <c r="J3571" s="5" t="s">
        <v>906</v>
      </c>
      <c r="K3571" s="147" t="s">
        <v>745</v>
      </c>
    </row>
    <row r="3572" spans="1:11">
      <c r="A3572" s="147">
        <f>100000+B3572*ID규칙_보상_그룹_단위+C3572*ID규칙_요일_단위+COUNTIFS($B$4:B3572,B3572,$C$4:C3572,C3572)</f>
        <v>116145</v>
      </c>
      <c r="B3572" s="65">
        <v>161</v>
      </c>
      <c r="C3572" s="147">
        <v>0</v>
      </c>
      <c r="D3572" s="147">
        <v>109419</v>
      </c>
      <c r="E3572" s="147">
        <f>COUNTIF($B$4:B3572,B3572)</f>
        <v>45</v>
      </c>
      <c r="F3572" s="147">
        <v>1</v>
      </c>
      <c r="G3572" s="147">
        <v>682</v>
      </c>
      <c r="H3572" s="147">
        <v>200</v>
      </c>
      <c r="I3572" s="59" t="str">
        <f>IFERROR(VLOOKUP(D3572,ITEM!A:B,2,0)&amp;" X"&amp;F3572,"아이템값 없음")</f>
        <v>유배자의 잔 X1</v>
      </c>
      <c r="J3572" s="5" t="s">
        <v>906</v>
      </c>
      <c r="K3572" s="147" t="s">
        <v>745</v>
      </c>
    </row>
    <row r="3573" spans="1:11">
      <c r="A3573" s="147">
        <f>100000+B3573*ID규칙_보상_그룹_단위+C3573*ID규칙_요일_단위+COUNTIFS($B$4:B3573,B3573,$C$4:C3573,C3573)</f>
        <v>116146</v>
      </c>
      <c r="B3573" s="65">
        <v>161</v>
      </c>
      <c r="C3573" s="147">
        <v>0</v>
      </c>
      <c r="D3573" s="147">
        <v>110419</v>
      </c>
      <c r="E3573" s="147">
        <f>COUNTIF($B$4:B3573,B3573)</f>
        <v>46</v>
      </c>
      <c r="F3573" s="147">
        <v>1</v>
      </c>
      <c r="G3573" s="147">
        <v>682</v>
      </c>
      <c r="H3573" s="147">
        <v>200</v>
      </c>
      <c r="I3573" s="59" t="str">
        <f>IFERROR(VLOOKUP(D3573,ITEM!A:B,2,0)&amp;" X"&amp;F3573,"아이템값 없음")</f>
        <v>유배자의 머리장식 X1</v>
      </c>
      <c r="J3573" s="5" t="s">
        <v>906</v>
      </c>
      <c r="K3573" s="147" t="s">
        <v>745</v>
      </c>
    </row>
    <row r="3574" spans="1:11">
      <c r="A3574" s="147">
        <f>100000+B3574*ID규칙_보상_그룹_단위+C3574*ID규칙_요일_단위+COUNTIFS($B$4:B3574,B3574,$C$4:C3574,C3574)</f>
        <v>116147</v>
      </c>
      <c r="B3574" s="65">
        <v>161</v>
      </c>
      <c r="C3574" s="147">
        <v>0</v>
      </c>
      <c r="D3574" s="147">
        <v>106430</v>
      </c>
      <c r="E3574" s="147">
        <f>COUNTIF($B$4:B3574,B3574)</f>
        <v>47</v>
      </c>
      <c r="F3574" s="147">
        <v>1</v>
      </c>
      <c r="G3574" s="147">
        <v>682</v>
      </c>
      <c r="H3574" s="147">
        <v>200</v>
      </c>
      <c r="I3574" s="59" t="str">
        <f>IFERROR(VLOOKUP(D3574,ITEM!A:B,2,0)&amp;" X"&amp;F3574,"아이템값 없음")</f>
        <v>검투사의 미련 X1</v>
      </c>
      <c r="J3574" s="5" t="s">
        <v>906</v>
      </c>
      <c r="K3574" s="147" t="s">
        <v>745</v>
      </c>
    </row>
    <row r="3575" spans="1:11">
      <c r="A3575" s="147">
        <f>100000+B3575*ID규칙_보상_그룹_단위+C3575*ID규칙_요일_단위+COUNTIFS($B$4:B3575,B3575,$C$4:C3575,C3575)</f>
        <v>116148</v>
      </c>
      <c r="B3575" s="65">
        <v>161</v>
      </c>
      <c r="C3575" s="147">
        <v>0</v>
      </c>
      <c r="D3575" s="147">
        <v>107430</v>
      </c>
      <c r="E3575" s="147">
        <f>COUNTIF($B$4:B3575,B3575)</f>
        <v>48</v>
      </c>
      <c r="F3575" s="147">
        <v>1</v>
      </c>
      <c r="G3575" s="147">
        <v>682</v>
      </c>
      <c r="H3575" s="147">
        <v>200</v>
      </c>
      <c r="I3575" s="59" t="str">
        <f>IFERROR(VLOOKUP(D3575,ITEM!A:B,2,0)&amp;" X"&amp;F3575,"아이템값 없음")</f>
        <v>검투사의 귀결 X1</v>
      </c>
      <c r="J3575" s="5" t="s">
        <v>906</v>
      </c>
      <c r="K3575" s="147" t="s">
        <v>745</v>
      </c>
    </row>
    <row r="3576" spans="1:11">
      <c r="A3576" s="147">
        <f>100000+B3576*ID규칙_보상_그룹_단위+C3576*ID규칙_요일_단위+COUNTIFS($B$4:B3576,B3576,$C$4:C3576,C3576)</f>
        <v>116149</v>
      </c>
      <c r="B3576" s="65">
        <v>161</v>
      </c>
      <c r="C3576" s="147">
        <v>0</v>
      </c>
      <c r="D3576" s="147">
        <v>108430</v>
      </c>
      <c r="E3576" s="147">
        <f>COUNTIF($B$4:B3576,B3576)</f>
        <v>49</v>
      </c>
      <c r="F3576" s="147">
        <v>1</v>
      </c>
      <c r="G3576" s="147">
        <v>682</v>
      </c>
      <c r="H3576" s="147">
        <v>200</v>
      </c>
      <c r="I3576" s="59" t="str">
        <f>IFERROR(VLOOKUP(D3576,ITEM!A:B,2,0)&amp;" X"&amp;F3576,"아이템값 없음")</f>
        <v>검투사의 희망 X1</v>
      </c>
      <c r="J3576" s="5" t="s">
        <v>906</v>
      </c>
      <c r="K3576" s="147" t="s">
        <v>745</v>
      </c>
    </row>
    <row r="3577" spans="1:11">
      <c r="A3577" s="147">
        <f>100000+B3577*ID규칙_보상_그룹_단위+C3577*ID규칙_요일_단위+COUNTIFS($B$4:B3577,B3577,$C$4:C3577,C3577)</f>
        <v>116150</v>
      </c>
      <c r="B3577" s="65">
        <v>161</v>
      </c>
      <c r="C3577" s="147">
        <v>0</v>
      </c>
      <c r="D3577" s="147">
        <v>109430</v>
      </c>
      <c r="E3577" s="147">
        <f>COUNTIF($B$4:B3577,B3577)</f>
        <v>50</v>
      </c>
      <c r="F3577" s="147">
        <v>1</v>
      </c>
      <c r="G3577" s="147">
        <v>682</v>
      </c>
      <c r="H3577" s="147">
        <v>200</v>
      </c>
      <c r="I3577" s="59" t="str">
        <f>IFERROR(VLOOKUP(D3577,ITEM!A:B,2,0)&amp;" X"&amp;F3577,"아이템값 없음")</f>
        <v>검투사의 취기 X1</v>
      </c>
      <c r="J3577" s="5" t="s">
        <v>906</v>
      </c>
      <c r="K3577" s="147" t="s">
        <v>745</v>
      </c>
    </row>
    <row r="3578" spans="1:11">
      <c r="A3578" s="147">
        <f>100000+B3578*ID규칙_보상_그룹_단위+C3578*ID규칙_요일_단위+COUNTIFS($B$4:B3578,B3578,$C$4:C3578,C3578)</f>
        <v>116151</v>
      </c>
      <c r="B3578" s="65">
        <v>161</v>
      </c>
      <c r="C3578" s="147">
        <v>0</v>
      </c>
      <c r="D3578" s="147">
        <v>110438</v>
      </c>
      <c r="E3578" s="147">
        <f>COUNTIF($B$4:B3578,B3578)</f>
        <v>51</v>
      </c>
      <c r="F3578" s="147">
        <v>1</v>
      </c>
      <c r="G3578" s="147">
        <v>682</v>
      </c>
      <c r="H3578" s="147">
        <v>200</v>
      </c>
      <c r="I3578" s="59" t="str">
        <f>IFERROR(VLOOKUP(D3578,ITEM!A:B,2,0)&amp;" X"&amp;F3578,"아이템값 없음")</f>
        <v>검투사의 개선 X1</v>
      </c>
      <c r="J3578" s="5" t="s">
        <v>906</v>
      </c>
      <c r="K3578" s="147" t="s">
        <v>745</v>
      </c>
    </row>
    <row r="3579" spans="1:11">
      <c r="A3579" s="147">
        <f>100000+B3579*ID규칙_보상_그룹_단위+C3579*ID규칙_요일_단위+COUNTIFS($B$4:B3579,B3579,$C$4:C3579,C3579)</f>
        <v>116152</v>
      </c>
      <c r="B3579" s="65">
        <v>161</v>
      </c>
      <c r="C3579" s="147">
        <v>0</v>
      </c>
      <c r="D3579" s="147">
        <v>106432</v>
      </c>
      <c r="E3579" s="147">
        <f>COUNTIF($B$4:B3579,B3579)</f>
        <v>52</v>
      </c>
      <c r="F3579" s="147">
        <v>1</v>
      </c>
      <c r="G3579" s="147">
        <v>682</v>
      </c>
      <c r="H3579" s="147">
        <v>200</v>
      </c>
      <c r="I3579" s="59" t="str">
        <f>IFERROR(VLOOKUP(D3579,ITEM!A:B,2,0)&amp;" X"&amp;F3579,"아이템값 없음")</f>
        <v>악단의 서광 X1</v>
      </c>
      <c r="J3579" s="5" t="s">
        <v>906</v>
      </c>
      <c r="K3579" s="147" t="s">
        <v>745</v>
      </c>
    </row>
    <row r="3580" spans="1:11">
      <c r="A3580" s="147">
        <f>100000+B3580*ID규칙_보상_그룹_단위+C3580*ID규칙_요일_단위+COUNTIFS($B$4:B3580,B3580,$C$4:C3580,C3580)</f>
        <v>116153</v>
      </c>
      <c r="B3580" s="65">
        <v>161</v>
      </c>
      <c r="C3580" s="147">
        <v>0</v>
      </c>
      <c r="D3580" s="147">
        <v>107432</v>
      </c>
      <c r="E3580" s="147">
        <f>COUNTIF($B$4:B3580,B3580)</f>
        <v>53</v>
      </c>
      <c r="F3580" s="147">
        <v>1</v>
      </c>
      <c r="G3580" s="147">
        <v>682</v>
      </c>
      <c r="H3580" s="147">
        <v>200</v>
      </c>
      <c r="I3580" s="59" t="str">
        <f>IFERROR(VLOOKUP(D3580,ITEM!A:B,2,0)&amp;" X"&amp;F3580,"아이템값 없음")</f>
        <v>연주자의 화살깃 X1</v>
      </c>
      <c r="J3580" s="5" t="s">
        <v>906</v>
      </c>
      <c r="K3580" s="147" t="s">
        <v>745</v>
      </c>
    </row>
    <row r="3581" spans="1:11">
      <c r="A3581" s="147">
        <f>100000+B3581*ID규칙_보상_그룹_단위+C3581*ID규칙_요일_단위+COUNTIFS($B$4:B3581,B3581,$C$4:C3581,C3581)</f>
        <v>116154</v>
      </c>
      <c r="B3581" s="65">
        <v>161</v>
      </c>
      <c r="C3581" s="147">
        <v>0</v>
      </c>
      <c r="D3581" s="147">
        <v>108432</v>
      </c>
      <c r="E3581" s="147">
        <f>COUNTIF($B$4:B3581,B3581)</f>
        <v>54</v>
      </c>
      <c r="F3581" s="147">
        <v>1</v>
      </c>
      <c r="G3581" s="147">
        <v>682</v>
      </c>
      <c r="H3581" s="147">
        <v>200</v>
      </c>
      <c r="I3581" s="59" t="str">
        <f>IFERROR(VLOOKUP(D3581,ITEM!A:B,2,0)&amp;" X"&amp;F3581,"아이템값 없음")</f>
        <v>피날레의 시계 X1</v>
      </c>
      <c r="J3581" s="5" t="s">
        <v>906</v>
      </c>
      <c r="K3581" s="147" t="s">
        <v>745</v>
      </c>
    </row>
    <row r="3582" spans="1:11">
      <c r="A3582" s="147">
        <f>100000+B3582*ID규칙_보상_그룹_단위+C3582*ID규칙_요일_단위+COUNTIFS($B$4:B3582,B3582,$C$4:C3582,C3582)</f>
        <v>116155</v>
      </c>
      <c r="B3582" s="65">
        <v>161</v>
      </c>
      <c r="C3582" s="147">
        <v>0</v>
      </c>
      <c r="D3582" s="147">
        <v>109432</v>
      </c>
      <c r="E3582" s="147">
        <f>COUNTIF($B$4:B3582,B3582)</f>
        <v>55</v>
      </c>
      <c r="F3582" s="147">
        <v>1</v>
      </c>
      <c r="G3582" s="147">
        <v>682</v>
      </c>
      <c r="H3582" s="147">
        <v>200</v>
      </c>
      <c r="I3582" s="59" t="str">
        <f>IFERROR(VLOOKUP(D3582,ITEM!A:B,2,0)&amp;" X"&amp;F3582,"아이템값 없음")</f>
        <v>음유시인의 주전자 X1</v>
      </c>
      <c r="J3582" s="5" t="s">
        <v>906</v>
      </c>
      <c r="K3582" s="147" t="s">
        <v>745</v>
      </c>
    </row>
    <row r="3583" spans="1:11">
      <c r="A3583" s="147">
        <f>100000+B3583*ID규칙_보상_그룹_단위+C3583*ID규칙_요일_단위+COUNTIFS($B$4:B3583,B3583,$C$4:C3583,C3583)</f>
        <v>116156</v>
      </c>
      <c r="B3583" s="65">
        <v>161</v>
      </c>
      <c r="C3583" s="147">
        <v>0</v>
      </c>
      <c r="D3583" s="147">
        <v>110440</v>
      </c>
      <c r="E3583" s="147">
        <f>COUNTIF($B$4:B3583,B3583)</f>
        <v>56</v>
      </c>
      <c r="F3583" s="147">
        <v>1</v>
      </c>
      <c r="G3583" s="147">
        <v>682</v>
      </c>
      <c r="H3583" s="147">
        <v>200</v>
      </c>
      <c r="I3583" s="59" t="str">
        <f>IFERROR(VLOOKUP(D3583,ITEM!A:B,2,0)&amp;" X"&amp;F3583,"아이템값 없음")</f>
        <v>지휘의 탑 햇 X1</v>
      </c>
      <c r="J3583" s="5" t="s">
        <v>906</v>
      </c>
      <c r="K3583" s="147" t="s">
        <v>745</v>
      </c>
    </row>
    <row r="3584" spans="1:11">
      <c r="A3584" s="147">
        <f>100000+B3584*ID규칙_보상_그룹_단위+C3584*ID규칙_요일_단위+COUNTIFS($B$4:B3584,B3584,$C$4:C3584,C3584)</f>
        <v>116157</v>
      </c>
      <c r="B3584" s="65">
        <v>161</v>
      </c>
      <c r="C3584" s="147">
        <v>0</v>
      </c>
      <c r="D3584" s="147">
        <v>106531</v>
      </c>
      <c r="E3584" s="147">
        <f>COUNTIF($B$4:B3584,B3584)</f>
        <v>57</v>
      </c>
      <c r="F3584" s="147">
        <v>1</v>
      </c>
      <c r="G3584" s="147">
        <v>682</v>
      </c>
      <c r="H3584" s="147">
        <v>200</v>
      </c>
      <c r="I3584" s="59" t="str">
        <f>IFERROR(VLOOKUP(D3584,ITEM!A:B,2,0)&amp;" X"&amp;F3584,"아이템값 없음")</f>
        <v>검투사의 미련 X1</v>
      </c>
      <c r="J3584" s="5" t="s">
        <v>906</v>
      </c>
      <c r="K3584" s="147" t="s">
        <v>745</v>
      </c>
    </row>
    <row r="3585" spans="1:11">
      <c r="A3585" s="147">
        <f>100000+B3585*ID규칙_보상_그룹_단위+C3585*ID규칙_요일_단위+COUNTIFS($B$4:B3585,B3585,$C$4:C3585,C3585)</f>
        <v>116158</v>
      </c>
      <c r="B3585" s="65">
        <v>161</v>
      </c>
      <c r="C3585" s="147">
        <v>0</v>
      </c>
      <c r="D3585" s="147">
        <v>107531</v>
      </c>
      <c r="E3585" s="147">
        <f>COUNTIF($B$4:B3585,B3585)</f>
        <v>58</v>
      </c>
      <c r="F3585" s="147">
        <v>1</v>
      </c>
      <c r="G3585" s="147">
        <v>682</v>
      </c>
      <c r="H3585" s="147">
        <v>200</v>
      </c>
      <c r="I3585" s="59" t="str">
        <f>IFERROR(VLOOKUP(D3585,ITEM!A:B,2,0)&amp;" X"&amp;F3585,"아이템값 없음")</f>
        <v>검투사의 귀결 X1</v>
      </c>
      <c r="J3585" s="5" t="s">
        <v>906</v>
      </c>
      <c r="K3585" s="147" t="s">
        <v>745</v>
      </c>
    </row>
    <row r="3586" spans="1:11">
      <c r="A3586" s="147">
        <f>100000+B3586*ID규칙_보상_그룹_단위+C3586*ID규칙_요일_단위+COUNTIFS($B$4:B3586,B3586,$C$4:C3586,C3586)</f>
        <v>116159</v>
      </c>
      <c r="B3586" s="65">
        <v>161</v>
      </c>
      <c r="C3586" s="147">
        <v>0</v>
      </c>
      <c r="D3586" s="147">
        <v>108531</v>
      </c>
      <c r="E3586" s="147">
        <f>COUNTIF($B$4:B3586,B3586)</f>
        <v>59</v>
      </c>
      <c r="F3586" s="147">
        <v>1</v>
      </c>
      <c r="G3586" s="147">
        <v>682</v>
      </c>
      <c r="H3586" s="147">
        <v>200</v>
      </c>
      <c r="I3586" s="59" t="str">
        <f>IFERROR(VLOOKUP(D3586,ITEM!A:B,2,0)&amp;" X"&amp;F3586,"아이템값 없음")</f>
        <v>검투사의 희망 X1</v>
      </c>
      <c r="J3586" s="5" t="s">
        <v>906</v>
      </c>
      <c r="K3586" s="147" t="s">
        <v>745</v>
      </c>
    </row>
    <row r="3587" spans="1:11">
      <c r="A3587" s="147">
        <f>100000+B3587*ID규칙_보상_그룹_단위+C3587*ID규칙_요일_단위+COUNTIFS($B$4:B3587,B3587,$C$4:C3587,C3587)</f>
        <v>116160</v>
      </c>
      <c r="B3587" s="65">
        <v>161</v>
      </c>
      <c r="C3587" s="147">
        <v>0</v>
      </c>
      <c r="D3587" s="147">
        <v>109531</v>
      </c>
      <c r="E3587" s="147">
        <f>COUNTIF($B$4:B3587,B3587)</f>
        <v>60</v>
      </c>
      <c r="F3587" s="147">
        <v>1</v>
      </c>
      <c r="G3587" s="147">
        <v>682</v>
      </c>
      <c r="H3587" s="147">
        <v>200</v>
      </c>
      <c r="I3587" s="59" t="str">
        <f>IFERROR(VLOOKUP(D3587,ITEM!A:B,2,0)&amp;" X"&amp;F3587,"아이템값 없음")</f>
        <v>검투사의 취기 X1</v>
      </c>
      <c r="J3587" s="5" t="s">
        <v>906</v>
      </c>
      <c r="K3587" s="147" t="s">
        <v>745</v>
      </c>
    </row>
    <row r="3588" spans="1:11">
      <c r="A3588" s="147">
        <f>100000+B3588*ID규칙_보상_그룹_단위+C3588*ID규칙_요일_단위+COUNTIFS($B$4:B3588,B3588,$C$4:C3588,C3588)</f>
        <v>116161</v>
      </c>
      <c r="B3588" s="65">
        <v>161</v>
      </c>
      <c r="C3588" s="147">
        <v>0</v>
      </c>
      <c r="D3588" s="147">
        <v>110539</v>
      </c>
      <c r="E3588" s="147">
        <f>COUNTIF($B$4:B3588,B3588)</f>
        <v>61</v>
      </c>
      <c r="F3588" s="147">
        <v>1</v>
      </c>
      <c r="G3588" s="147">
        <v>682</v>
      </c>
      <c r="H3588" s="147">
        <v>200</v>
      </c>
      <c r="I3588" s="59" t="str">
        <f>IFERROR(VLOOKUP(D3588,ITEM!A:B,2,0)&amp;" X"&amp;F3588,"아이템값 없음")</f>
        <v>검투사의 개선 X1</v>
      </c>
      <c r="J3588" s="5" t="s">
        <v>906</v>
      </c>
      <c r="K3588" s="147" t="s">
        <v>745</v>
      </c>
    </row>
    <row r="3589" spans="1:11">
      <c r="A3589" s="147">
        <f>100000+B3589*ID규칙_보상_그룹_단위+C3589*ID규칙_요일_단위+COUNTIFS($B$4:B3589,B3589,$C$4:C3589,C3589)</f>
        <v>116162</v>
      </c>
      <c r="B3589" s="65">
        <v>161</v>
      </c>
      <c r="C3589" s="147">
        <v>0</v>
      </c>
      <c r="D3589" s="147">
        <v>106533</v>
      </c>
      <c r="E3589" s="147">
        <f>COUNTIF($B$4:B3589,B3589)</f>
        <v>62</v>
      </c>
      <c r="F3589" s="147">
        <v>1</v>
      </c>
      <c r="G3589" s="147">
        <v>682</v>
      </c>
      <c r="H3589" s="147">
        <v>200</v>
      </c>
      <c r="I3589" s="59" t="str">
        <f>IFERROR(VLOOKUP(D3589,ITEM!A:B,2,0)&amp;" X"&amp;F3589,"아이템값 없음")</f>
        <v>악단의 서광 X1</v>
      </c>
      <c r="J3589" s="5" t="s">
        <v>906</v>
      </c>
      <c r="K3589" s="147" t="s">
        <v>745</v>
      </c>
    </row>
    <row r="3590" spans="1:11">
      <c r="A3590" s="147">
        <f>100000+B3590*ID규칙_보상_그룹_단위+C3590*ID규칙_요일_단위+COUNTIFS($B$4:B3590,B3590,$C$4:C3590,C3590)</f>
        <v>116163</v>
      </c>
      <c r="B3590" s="65">
        <v>161</v>
      </c>
      <c r="C3590" s="147">
        <v>0</v>
      </c>
      <c r="D3590" s="147">
        <v>107533</v>
      </c>
      <c r="E3590" s="147">
        <f>COUNTIF($B$4:B3590,B3590)</f>
        <v>63</v>
      </c>
      <c r="F3590" s="147">
        <v>1</v>
      </c>
      <c r="G3590" s="147">
        <v>682</v>
      </c>
      <c r="H3590" s="147">
        <v>200</v>
      </c>
      <c r="I3590" s="59" t="str">
        <f>IFERROR(VLOOKUP(D3590,ITEM!A:B,2,0)&amp;" X"&amp;F3590,"아이템값 없음")</f>
        <v>연주자의 화살깃 X1</v>
      </c>
      <c r="J3590" s="5" t="s">
        <v>906</v>
      </c>
      <c r="K3590" s="147" t="s">
        <v>745</v>
      </c>
    </row>
    <row r="3591" spans="1:11">
      <c r="A3591" s="147">
        <f>100000+B3591*ID규칙_보상_그룹_단위+C3591*ID규칙_요일_단위+COUNTIFS($B$4:B3591,B3591,$C$4:C3591,C3591)</f>
        <v>116164</v>
      </c>
      <c r="B3591" s="65">
        <v>161</v>
      </c>
      <c r="C3591" s="147">
        <v>0</v>
      </c>
      <c r="D3591" s="147">
        <v>108533</v>
      </c>
      <c r="E3591" s="147">
        <f>COUNTIF($B$4:B3591,B3591)</f>
        <v>64</v>
      </c>
      <c r="F3591" s="147">
        <v>1</v>
      </c>
      <c r="G3591" s="147">
        <v>682</v>
      </c>
      <c r="H3591" s="147">
        <v>200</v>
      </c>
      <c r="I3591" s="59" t="str">
        <f>IFERROR(VLOOKUP(D3591,ITEM!A:B,2,0)&amp;" X"&amp;F3591,"아이템값 없음")</f>
        <v>피날레의 시계 X1</v>
      </c>
      <c r="J3591" s="5" t="s">
        <v>906</v>
      </c>
      <c r="K3591" s="147" t="s">
        <v>745</v>
      </c>
    </row>
    <row r="3592" spans="1:11">
      <c r="A3592" s="147">
        <f>100000+B3592*ID규칙_보상_그룹_단위+C3592*ID규칙_요일_단위+COUNTIFS($B$4:B3592,B3592,$C$4:C3592,C3592)</f>
        <v>116165</v>
      </c>
      <c r="B3592" s="65">
        <v>161</v>
      </c>
      <c r="C3592" s="147">
        <v>0</v>
      </c>
      <c r="D3592" s="147">
        <v>109533</v>
      </c>
      <c r="E3592" s="147">
        <f>COUNTIF($B$4:B3592,B3592)</f>
        <v>65</v>
      </c>
      <c r="F3592" s="147">
        <v>1</v>
      </c>
      <c r="G3592" s="147">
        <v>682</v>
      </c>
      <c r="H3592" s="147">
        <v>200</v>
      </c>
      <c r="I3592" s="59" t="str">
        <f>IFERROR(VLOOKUP(D3592,ITEM!A:B,2,0)&amp;" X"&amp;F3592,"아이템값 없음")</f>
        <v>음유시인의 주전자 X1</v>
      </c>
      <c r="J3592" s="5" t="s">
        <v>906</v>
      </c>
      <c r="K3592" s="147" t="s">
        <v>745</v>
      </c>
    </row>
    <row r="3593" spans="1:11">
      <c r="A3593" s="147">
        <f>100000+B3593*ID규칙_보상_그룹_단위+C3593*ID규칙_요일_단위+COUNTIFS($B$4:B3593,B3593,$C$4:C3593,C3593)</f>
        <v>116166</v>
      </c>
      <c r="B3593" s="65">
        <v>161</v>
      </c>
      <c r="C3593" s="147">
        <v>0</v>
      </c>
      <c r="D3593" s="147">
        <v>110541</v>
      </c>
      <c r="E3593" s="147">
        <f>COUNTIF($B$4:B3593,B3593)</f>
        <v>66</v>
      </c>
      <c r="F3593" s="147">
        <v>1</v>
      </c>
      <c r="G3593" s="147">
        <v>682</v>
      </c>
      <c r="H3593" s="147">
        <v>200</v>
      </c>
      <c r="I3593" s="59" t="str">
        <f>IFERROR(VLOOKUP(D3593,ITEM!A:B,2,0)&amp;" X"&amp;F3593,"아이템값 없음")</f>
        <v>지휘의 탑 햇 X1</v>
      </c>
      <c r="J3593" s="5" t="s">
        <v>906</v>
      </c>
      <c r="K3593" s="147" t="s">
        <v>745</v>
      </c>
    </row>
    <row r="3594" spans="1:11">
      <c r="A3594" s="147">
        <f>100000+B3594*ID규칙_보상_그룹_단위+C3594*ID규칙_요일_단위+COUNTIFS($B$4:B3594,B3594,$C$4:C3594,C3594)</f>
        <v>116167</v>
      </c>
      <c r="B3594" s="65">
        <v>161</v>
      </c>
      <c r="C3594" s="147">
        <v>0</v>
      </c>
      <c r="D3594" s="147">
        <v>116409</v>
      </c>
      <c r="E3594" s="147">
        <f>COUNTIF($B$4:B3594,B3594)</f>
        <v>67</v>
      </c>
      <c r="F3594" s="147">
        <v>1</v>
      </c>
      <c r="G3594" s="147">
        <v>683</v>
      </c>
      <c r="H3594" s="147">
        <v>2000</v>
      </c>
      <c r="I3594" s="59" t="str">
        <f>IFERROR(VLOOKUP(D3594,ITEM!A:B,2,0)&amp;" X"&amp;F3594,"아이템값 없음")</f>
        <v>북대륙의 한손검 원형 X1</v>
      </c>
      <c r="J3594" s="5" t="s">
        <v>906</v>
      </c>
      <c r="K3594" s="147" t="s">
        <v>745</v>
      </c>
    </row>
    <row r="3595" spans="1:11">
      <c r="A3595" s="147">
        <f>100000+B3595*ID규칙_보상_그룹_단위+C3595*ID규칙_요일_단위+COUNTIFS($B$4:B3595,B3595,$C$4:C3595,C3595)</f>
        <v>116168</v>
      </c>
      <c r="B3595" s="65">
        <v>161</v>
      </c>
      <c r="C3595" s="147">
        <v>0</v>
      </c>
      <c r="D3595" s="147">
        <v>116410</v>
      </c>
      <c r="E3595" s="147">
        <f>COUNTIF($B$4:B3595,B3595)</f>
        <v>68</v>
      </c>
      <c r="F3595" s="147">
        <v>1</v>
      </c>
      <c r="G3595" s="147">
        <v>683</v>
      </c>
      <c r="H3595" s="147">
        <v>2000</v>
      </c>
      <c r="I3595" s="59" t="str">
        <f>IFERROR(VLOOKUP(D3595,ITEM!A:B,2,0)&amp;" X"&amp;F3595,"아이템값 없음")</f>
        <v>북대륙의 활 원형 X1</v>
      </c>
      <c r="J3595" s="5" t="s">
        <v>906</v>
      </c>
      <c r="K3595" s="147" t="s">
        <v>745</v>
      </c>
    </row>
    <row r="3596" spans="1:11">
      <c r="A3596" s="147">
        <f>100000+B3596*ID규칙_보상_그룹_단위+C3596*ID규칙_요일_단위+COUNTIFS($B$4:B3596,B3596,$C$4:C3596,C3596)</f>
        <v>116169</v>
      </c>
      <c r="B3596" s="65">
        <v>161</v>
      </c>
      <c r="C3596" s="147">
        <v>0</v>
      </c>
      <c r="D3596" s="147">
        <v>116411</v>
      </c>
      <c r="E3596" s="147">
        <f>COUNTIF($B$4:B3596,B3596)</f>
        <v>69</v>
      </c>
      <c r="F3596" s="147">
        <v>1</v>
      </c>
      <c r="G3596" s="147">
        <v>683</v>
      </c>
      <c r="H3596" s="147">
        <v>2000</v>
      </c>
      <c r="I3596" s="59" t="str">
        <f>IFERROR(VLOOKUP(D3596,ITEM!A:B,2,0)&amp;" X"&amp;F3596,"아이템값 없음")</f>
        <v>북대륙의 양손검 원형 X1</v>
      </c>
      <c r="J3596" s="5" t="s">
        <v>906</v>
      </c>
      <c r="K3596" s="147" t="s">
        <v>745</v>
      </c>
    </row>
    <row r="3597" spans="1:11">
      <c r="A3597" s="147">
        <f>100000+B3597*ID규칙_보상_그룹_단위+C3597*ID규칙_요일_단위+COUNTIFS($B$4:B3597,B3597,$C$4:C3597,C3597)</f>
        <v>116170</v>
      </c>
      <c r="B3597" s="65">
        <v>161</v>
      </c>
      <c r="C3597" s="147">
        <v>0</v>
      </c>
      <c r="D3597" s="147">
        <v>116412</v>
      </c>
      <c r="E3597" s="147">
        <f>COUNTIF($B$4:B3597,B3597)</f>
        <v>70</v>
      </c>
      <c r="F3597" s="147">
        <v>1</v>
      </c>
      <c r="G3597" s="147">
        <v>683</v>
      </c>
      <c r="H3597" s="147">
        <v>2000</v>
      </c>
      <c r="I3597" s="59" t="str">
        <f>IFERROR(VLOOKUP(D3597,ITEM!A:B,2,0)&amp;" X"&amp;F3597,"아이템값 없음")</f>
        <v>북대륙의 법구 원형 X1</v>
      </c>
      <c r="J3597" s="5" t="s">
        <v>906</v>
      </c>
      <c r="K3597" s="147" t="s">
        <v>745</v>
      </c>
    </row>
    <row r="3598" spans="1:11">
      <c r="A3598" s="147">
        <f>100000+B3598*ID규칙_보상_그룹_단위+C3598*ID규칙_요일_단위+COUNTIFS($B$4:B3598,B3598,$C$4:C3598,C3598)</f>
        <v>116171</v>
      </c>
      <c r="B3598" s="65">
        <v>161</v>
      </c>
      <c r="C3598" s="147">
        <v>0</v>
      </c>
      <c r="D3598" s="147">
        <v>116413</v>
      </c>
      <c r="E3598" s="147">
        <f>COUNTIF($B$4:B3598,B3598)</f>
        <v>71</v>
      </c>
      <c r="F3598" s="147">
        <v>1</v>
      </c>
      <c r="G3598" s="147">
        <v>683</v>
      </c>
      <c r="H3598" s="147">
        <v>2000</v>
      </c>
      <c r="I3598" s="59" t="str">
        <f>IFERROR(VLOOKUP(D3598,ITEM!A:B,2,0)&amp;" X"&amp;F3598,"아이템값 없음")</f>
        <v>북대륙의 장병기 원형 X1</v>
      </c>
      <c r="J3598" s="5" t="s">
        <v>906</v>
      </c>
      <c r="K3598" s="147" t="s">
        <v>745</v>
      </c>
    </row>
    <row r="3599" spans="1:11">
      <c r="A3599" s="147">
        <f>100000+B3599*ID규칙_보상_그룹_단위+C3599*ID규칙_요일_단위+COUNTIFS($B$4:B3599,B3599,$C$4:C3599,C3599)</f>
        <v>116201</v>
      </c>
      <c r="B3599" s="65">
        <v>162</v>
      </c>
      <c r="C3599" s="147">
        <v>0</v>
      </c>
      <c r="D3599" s="147">
        <v>103301</v>
      </c>
      <c r="E3599" s="147">
        <f>COUNTIF($B$4:B3599,B3599)</f>
        <v>1</v>
      </c>
      <c r="F3599" s="147">
        <v>300</v>
      </c>
      <c r="G3599" s="147">
        <v>684</v>
      </c>
      <c r="H3599" s="147">
        <v>10000</v>
      </c>
      <c r="I3599" s="59" t="str">
        <f>IFERROR(VLOOKUP(D3599,ITEM!A:B,2,0)&amp;" X"&amp;F3599,"아이템값 없음")</f>
        <v>모라 X300</v>
      </c>
      <c r="J3599" s="5" t="s">
        <v>907</v>
      </c>
      <c r="K3599" s="147" t="s">
        <v>745</v>
      </c>
    </row>
    <row r="3600" spans="1:11">
      <c r="A3600" s="147">
        <f>100000+B3600*ID규칙_보상_그룹_단위+C3600*ID규칙_요일_단위+COUNTIFS($B$4:B3600,B3600,$C$4:C3600,C3600)</f>
        <v>116202</v>
      </c>
      <c r="B3600" s="65">
        <v>162</v>
      </c>
      <c r="C3600" s="147">
        <v>0</v>
      </c>
      <c r="D3600" s="147">
        <v>102301</v>
      </c>
      <c r="E3600" s="147">
        <f>COUNTIF($B$4:B3600,B3600)</f>
        <v>2</v>
      </c>
      <c r="F3600" s="147">
        <v>6950</v>
      </c>
      <c r="G3600" s="147">
        <v>685</v>
      </c>
      <c r="H3600" s="147">
        <v>10000</v>
      </c>
      <c r="I3600" s="59" t="str">
        <f>IFERROR(VLOOKUP(D3600,ITEM!A:B,2,0)&amp;" X"&amp;F3600,"아이템값 없음")</f>
        <v>모험 경력 X6950</v>
      </c>
      <c r="J3600" s="5" t="s">
        <v>907</v>
      </c>
      <c r="K3600" s="147" t="s">
        <v>745</v>
      </c>
    </row>
    <row r="3601" spans="1:11">
      <c r="A3601" s="147">
        <f>100000+B3601*ID규칙_보상_그룹_단위+C3601*ID규칙_요일_단위+COUNTIFS($B$4:B3601,B3601,$C$4:C3601,C3601)</f>
        <v>116203</v>
      </c>
      <c r="B3601" s="65">
        <v>162</v>
      </c>
      <c r="C3601" s="147">
        <v>0</v>
      </c>
      <c r="D3601" s="147">
        <v>105301</v>
      </c>
      <c r="E3601" s="147">
        <f>COUNTIF($B$4:B3601,B3601)</f>
        <v>3</v>
      </c>
      <c r="F3601" s="147">
        <v>20</v>
      </c>
      <c r="G3601" s="147">
        <v>686</v>
      </c>
      <c r="H3601" s="147">
        <v>10000</v>
      </c>
      <c r="I3601" s="59" t="str">
        <f>IFERROR(VLOOKUP(D3601,ITEM!A:B,2,0)&amp;" X"&amp;F3601,"아이템값 없음")</f>
        <v>호감도 경험치 X20</v>
      </c>
      <c r="J3601" s="5" t="s">
        <v>907</v>
      </c>
      <c r="K3601" s="147" t="s">
        <v>745</v>
      </c>
    </row>
    <row r="3602" spans="1:11">
      <c r="A3602" s="147">
        <f>100000+B3602*ID규칙_보상_그룹_단위+C3602*ID규칙_요일_단위+COUNTIFS($B$4:B3602,B3602,$C$4:C3602,C3602)</f>
        <v>116204</v>
      </c>
      <c r="B3602" s="65">
        <v>162</v>
      </c>
      <c r="C3602" s="147">
        <v>0</v>
      </c>
      <c r="D3602" s="147">
        <v>113205</v>
      </c>
      <c r="E3602" s="147">
        <f>COUNTIF($B$4:B3602,B3602)</f>
        <v>4</v>
      </c>
      <c r="F3602" s="147">
        <v>1</v>
      </c>
      <c r="G3602" s="147">
        <v>687</v>
      </c>
      <c r="H3602" s="147">
        <v>834</v>
      </c>
      <c r="I3602" s="59" t="str">
        <f>IFERROR(VLOOKUP(D3602,ITEM!A:B,2,0)&amp;" X"&amp;F3602,"아이템값 없음")</f>
        <v>순수한 청금석 가루 X1</v>
      </c>
      <c r="J3602" s="5" t="s">
        <v>907</v>
      </c>
      <c r="K3602" s="147" t="s">
        <v>745</v>
      </c>
    </row>
    <row r="3603" spans="1:11">
      <c r="A3603" s="147">
        <f>100000+B3603*ID규칙_보상_그룹_단위+C3603*ID규칙_요일_단위+COUNTIFS($B$4:B3603,B3603,$C$4:C3603,C3603)</f>
        <v>116205</v>
      </c>
      <c r="B3603" s="65">
        <v>162</v>
      </c>
      <c r="C3603" s="147">
        <v>0</v>
      </c>
      <c r="D3603" s="147">
        <v>113306</v>
      </c>
      <c r="E3603" s="147">
        <f>COUNTIF($B$4:B3603,B3603)</f>
        <v>5</v>
      </c>
      <c r="F3603" s="147">
        <v>1</v>
      </c>
      <c r="G3603" s="147">
        <v>687</v>
      </c>
      <c r="H3603" s="147">
        <v>834</v>
      </c>
      <c r="I3603" s="59" t="str">
        <f>IFERROR(VLOOKUP(D3603,ITEM!A:B,2,0)&amp;" X"&amp;F3603,"아이템값 없음")</f>
        <v>순수한 청금석 조각 X1</v>
      </c>
      <c r="J3603" s="5" t="s">
        <v>907</v>
      </c>
      <c r="K3603" s="147" t="s">
        <v>745</v>
      </c>
    </row>
    <row r="3604" spans="1:11">
      <c r="A3604" s="147">
        <f>100000+B3604*ID규칙_보상_그룹_단위+C3604*ID규칙_요일_단위+COUNTIFS($B$4:B3604,B3604,$C$4:C3604,C3604)</f>
        <v>116206</v>
      </c>
      <c r="B3604" s="65">
        <v>162</v>
      </c>
      <c r="C3604" s="147">
        <v>0</v>
      </c>
      <c r="D3604" s="147">
        <v>113407</v>
      </c>
      <c r="E3604" s="147">
        <f>COUNTIF($B$4:B3604,B3604)</f>
        <v>6</v>
      </c>
      <c r="F3604" s="147">
        <v>1</v>
      </c>
      <c r="G3604" s="147">
        <v>687</v>
      </c>
      <c r="H3604" s="147">
        <v>834</v>
      </c>
      <c r="I3604" s="59" t="str">
        <f>IFERROR(VLOOKUP(D3604,ITEM!A:B,2,0)&amp;" X"&amp;F3604,"아이템값 없음")</f>
        <v>순수한 청금석 덩이 X1</v>
      </c>
      <c r="J3604" s="5" t="s">
        <v>907</v>
      </c>
      <c r="K3604" s="147" t="s">
        <v>745</v>
      </c>
    </row>
    <row r="3605" spans="1:11">
      <c r="A3605" s="147">
        <f>100000+B3605*ID규칙_보상_그룹_단위+C3605*ID규칙_요일_단위+COUNTIFS($B$4:B3605,B3605,$C$4:C3605,C3605)</f>
        <v>116207</v>
      </c>
      <c r="B3605" s="65">
        <v>162</v>
      </c>
      <c r="C3605" s="147">
        <v>0</v>
      </c>
      <c r="D3605" s="147">
        <v>113508</v>
      </c>
      <c r="E3605" s="147">
        <f>COUNTIF($B$4:B3605,B3605)</f>
        <v>7</v>
      </c>
      <c r="F3605" s="147">
        <v>1</v>
      </c>
      <c r="G3605" s="147">
        <v>687</v>
      </c>
      <c r="H3605" s="147">
        <v>834</v>
      </c>
      <c r="I3605" s="59" t="str">
        <f>IFERROR(VLOOKUP(D3605,ITEM!A:B,2,0)&amp;" X"&amp;F3605,"아이템값 없음")</f>
        <v>순수한 청금석 X1</v>
      </c>
      <c r="J3605" s="5" t="s">
        <v>907</v>
      </c>
      <c r="K3605" s="147" t="s">
        <v>745</v>
      </c>
    </row>
    <row r="3606" spans="1:11">
      <c r="A3606" s="147">
        <f>100000+B3606*ID규칙_보상_그룹_단위+C3606*ID규칙_요일_단위+COUNTIFS($B$4:B3606,B3606,$C$4:C3606,C3606)</f>
        <v>116208</v>
      </c>
      <c r="B3606" s="65">
        <v>162</v>
      </c>
      <c r="C3606" s="147">
        <v>0</v>
      </c>
      <c r="D3606" s="147">
        <v>113213</v>
      </c>
      <c r="E3606" s="147">
        <f>COUNTIF($B$4:B3606,B3606)</f>
        <v>8</v>
      </c>
      <c r="F3606" s="147">
        <v>1</v>
      </c>
      <c r="G3606" s="147">
        <v>687</v>
      </c>
      <c r="H3606" s="147">
        <v>833</v>
      </c>
      <c r="I3606" s="59" t="str">
        <f>IFERROR(VLOOKUP(D3606,ITEM!A:B,2,0)&amp;" X"&amp;F3606,"아이템값 없음")</f>
        <v>승리의 자수정 가루 X1</v>
      </c>
      <c r="J3606" s="5" t="s">
        <v>907</v>
      </c>
      <c r="K3606" s="147" t="s">
        <v>745</v>
      </c>
    </row>
    <row r="3607" spans="1:11">
      <c r="A3607" s="147">
        <f>100000+B3607*ID규칙_보상_그룹_단위+C3607*ID규칙_요일_단위+COUNTIFS($B$4:B3607,B3607,$C$4:C3607,C3607)</f>
        <v>116209</v>
      </c>
      <c r="B3607" s="65">
        <v>162</v>
      </c>
      <c r="C3607" s="147">
        <v>0</v>
      </c>
      <c r="D3607" s="147">
        <v>113314</v>
      </c>
      <c r="E3607" s="147">
        <f>COUNTIF($B$4:B3607,B3607)</f>
        <v>9</v>
      </c>
      <c r="F3607" s="147">
        <v>1</v>
      </c>
      <c r="G3607" s="147">
        <v>687</v>
      </c>
      <c r="H3607" s="147">
        <v>833</v>
      </c>
      <c r="I3607" s="59" t="str">
        <f>IFERROR(VLOOKUP(D3607,ITEM!A:B,2,0)&amp;" X"&amp;F3607,"아이템값 없음")</f>
        <v>승리의 자수정 조각 X1</v>
      </c>
      <c r="J3607" s="5" t="s">
        <v>907</v>
      </c>
      <c r="K3607" s="147" t="s">
        <v>745</v>
      </c>
    </row>
    <row r="3608" spans="1:11">
      <c r="A3608" s="147">
        <f>100000+B3608*ID규칙_보상_그룹_단위+C3608*ID규칙_요일_단위+COUNTIFS($B$4:B3608,B3608,$C$4:C3608,C3608)</f>
        <v>116210</v>
      </c>
      <c r="B3608" s="65">
        <v>162</v>
      </c>
      <c r="C3608" s="147">
        <v>0</v>
      </c>
      <c r="D3608" s="147">
        <v>113415</v>
      </c>
      <c r="E3608" s="147">
        <f>COUNTIF($B$4:B3608,B3608)</f>
        <v>10</v>
      </c>
      <c r="F3608" s="147">
        <v>1</v>
      </c>
      <c r="G3608" s="147">
        <v>687</v>
      </c>
      <c r="H3608" s="147">
        <v>833</v>
      </c>
      <c r="I3608" s="59" t="str">
        <f>IFERROR(VLOOKUP(D3608,ITEM!A:B,2,0)&amp;" X"&amp;F3608,"아이템값 없음")</f>
        <v>승리의 자수정 덩이 X1</v>
      </c>
      <c r="J3608" s="5" t="s">
        <v>907</v>
      </c>
      <c r="K3608" s="147" t="s">
        <v>745</v>
      </c>
    </row>
    <row r="3609" spans="1:11">
      <c r="A3609" s="147">
        <f>100000+B3609*ID규칙_보상_그룹_단위+C3609*ID규칙_요일_단위+COUNTIFS($B$4:B3609,B3609,$C$4:C3609,C3609)</f>
        <v>116211</v>
      </c>
      <c r="B3609" s="65">
        <v>162</v>
      </c>
      <c r="C3609" s="147">
        <v>0</v>
      </c>
      <c r="D3609" s="147">
        <v>113516</v>
      </c>
      <c r="E3609" s="147">
        <f>COUNTIF($B$4:B3609,B3609)</f>
        <v>11</v>
      </c>
      <c r="F3609" s="147">
        <v>1</v>
      </c>
      <c r="G3609" s="147">
        <v>687</v>
      </c>
      <c r="H3609" s="147">
        <v>833</v>
      </c>
      <c r="I3609" s="59" t="str">
        <f>IFERROR(VLOOKUP(D3609,ITEM!A:B,2,0)&amp;" X"&amp;F3609,"아이템값 없음")</f>
        <v>승리의 자수정 X1</v>
      </c>
      <c r="J3609" s="5" t="s">
        <v>907</v>
      </c>
      <c r="K3609" s="147" t="s">
        <v>745</v>
      </c>
    </row>
    <row r="3610" spans="1:11">
      <c r="A3610" s="147">
        <f>100000+B3610*ID규칙_보상_그룹_단위+C3610*ID규칙_요일_단위+COUNTIFS($B$4:B3610,B3610,$C$4:C3610,C3610)</f>
        <v>116212</v>
      </c>
      <c r="B3610" s="65">
        <v>162</v>
      </c>
      <c r="C3610" s="147">
        <v>0</v>
      </c>
      <c r="D3610" s="147">
        <v>113225</v>
      </c>
      <c r="E3610" s="147">
        <f>COUNTIF($B$4:B3610,B3610)</f>
        <v>12</v>
      </c>
      <c r="F3610" s="147">
        <v>1</v>
      </c>
      <c r="G3610" s="147">
        <v>687</v>
      </c>
      <c r="H3610" s="147">
        <v>833</v>
      </c>
      <c r="I3610" s="59" t="str">
        <f>IFERROR(VLOOKUP(D3610,ITEM!A:B,2,0)&amp;" X"&amp;F3610,"아이템값 없음")</f>
        <v>단단한 황옥 가루 X1</v>
      </c>
      <c r="J3610" s="5" t="s">
        <v>907</v>
      </c>
      <c r="K3610" s="147" t="s">
        <v>745</v>
      </c>
    </row>
    <row r="3611" spans="1:11">
      <c r="A3611" s="147">
        <f>100000+B3611*ID규칙_보상_그룹_단위+C3611*ID규칙_요일_단위+COUNTIFS($B$4:B3611,B3611,$C$4:C3611,C3611)</f>
        <v>116213</v>
      </c>
      <c r="B3611" s="65">
        <v>162</v>
      </c>
      <c r="C3611" s="147">
        <v>0</v>
      </c>
      <c r="D3611" s="147">
        <v>113326</v>
      </c>
      <c r="E3611" s="147">
        <f>COUNTIF($B$4:B3611,B3611)</f>
        <v>13</v>
      </c>
      <c r="F3611" s="147">
        <v>1</v>
      </c>
      <c r="G3611" s="147">
        <v>687</v>
      </c>
      <c r="H3611" s="147">
        <v>833</v>
      </c>
      <c r="I3611" s="59" t="str">
        <f>IFERROR(VLOOKUP(D3611,ITEM!A:B,2,0)&amp;" X"&amp;F3611,"아이템값 없음")</f>
        <v>단단한 황옥 조각 X1</v>
      </c>
      <c r="J3611" s="5" t="s">
        <v>907</v>
      </c>
      <c r="K3611" s="147" t="s">
        <v>745</v>
      </c>
    </row>
    <row r="3612" spans="1:11">
      <c r="A3612" s="147">
        <f>100000+B3612*ID규칙_보상_그룹_단위+C3612*ID규칙_요일_단위+COUNTIFS($B$4:B3612,B3612,$C$4:C3612,C3612)</f>
        <v>116214</v>
      </c>
      <c r="B3612" s="65">
        <v>162</v>
      </c>
      <c r="C3612" s="147">
        <v>0</v>
      </c>
      <c r="D3612" s="147">
        <v>113427</v>
      </c>
      <c r="E3612" s="147">
        <f>COUNTIF($B$4:B3612,B3612)</f>
        <v>14</v>
      </c>
      <c r="F3612" s="147">
        <v>1</v>
      </c>
      <c r="G3612" s="147">
        <v>687</v>
      </c>
      <c r="H3612" s="147">
        <v>833</v>
      </c>
      <c r="I3612" s="59" t="str">
        <f>IFERROR(VLOOKUP(D3612,ITEM!A:B,2,0)&amp;" X"&amp;F3612,"아이템값 없음")</f>
        <v>단단한 황옥 덩이 X1</v>
      </c>
      <c r="J3612" s="5" t="s">
        <v>907</v>
      </c>
      <c r="K3612" s="147" t="s">
        <v>745</v>
      </c>
    </row>
    <row r="3613" spans="1:11">
      <c r="A3613" s="147">
        <f>100000+B3613*ID규칙_보상_그룹_단위+C3613*ID규칙_요일_단위+COUNTIFS($B$4:B3613,B3613,$C$4:C3613,C3613)</f>
        <v>116215</v>
      </c>
      <c r="B3613" s="65">
        <v>162</v>
      </c>
      <c r="C3613" s="147">
        <v>0</v>
      </c>
      <c r="D3613" s="147">
        <v>113528</v>
      </c>
      <c r="E3613" s="147">
        <f>COUNTIF($B$4:B3613,B3613)</f>
        <v>15</v>
      </c>
      <c r="F3613" s="147">
        <v>1</v>
      </c>
      <c r="G3613" s="147">
        <v>687</v>
      </c>
      <c r="H3613" s="147">
        <v>833</v>
      </c>
      <c r="I3613" s="59" t="str">
        <f>IFERROR(VLOOKUP(D3613,ITEM!A:B,2,0)&amp;" X"&amp;F3613,"아이템값 없음")</f>
        <v>단단한 황옥 X1</v>
      </c>
      <c r="J3613" s="5" t="s">
        <v>907</v>
      </c>
      <c r="K3613" s="147" t="s">
        <v>745</v>
      </c>
    </row>
    <row r="3614" spans="1:11">
      <c r="A3614" s="147">
        <f>100000+B3614*ID규칙_보상_그룹_단위+C3614*ID규칙_요일_단위+COUNTIFS($B$4:B3614,B3614,$C$4:C3614,C3614)</f>
        <v>116216</v>
      </c>
      <c r="B3614" s="65">
        <v>162</v>
      </c>
      <c r="C3614" s="147">
        <v>0</v>
      </c>
      <c r="D3614" s="147">
        <v>118401</v>
      </c>
      <c r="E3614" s="147">
        <f>COUNTIF($B$4:B3614,B3614)</f>
        <v>16</v>
      </c>
      <c r="F3614" s="147">
        <v>1</v>
      </c>
      <c r="G3614" s="147">
        <v>688</v>
      </c>
      <c r="H3614" s="147">
        <v>3300</v>
      </c>
      <c r="I3614" s="59" t="str">
        <f>IFERROR(VLOOKUP(D3614,ITEM!A:B,2,0)&amp;" X"&amp;F3614,"아이템값 없음")</f>
        <v>이상한 꿈의 용매 X1</v>
      </c>
      <c r="J3614" s="5" t="s">
        <v>907</v>
      </c>
      <c r="K3614" s="147" t="s">
        <v>745</v>
      </c>
    </row>
    <row r="3615" spans="1:11">
      <c r="A3615" s="147">
        <f>100000+B3615*ID규칙_보상_그룹_단위+C3615*ID규칙_요일_단위+COUNTIFS($B$4:B3615,B3615,$C$4:C3615,C3615)</f>
        <v>116217</v>
      </c>
      <c r="B3615" s="65">
        <v>162</v>
      </c>
      <c r="C3615" s="147">
        <v>0</v>
      </c>
      <c r="D3615" s="147">
        <v>112607</v>
      </c>
      <c r="E3615" s="147">
        <f>COUNTIF($B$4:B3615,B3615)</f>
        <v>17</v>
      </c>
      <c r="F3615" s="147">
        <v>1</v>
      </c>
      <c r="G3615" s="147">
        <v>689</v>
      </c>
      <c r="H3615" s="147">
        <v>3334</v>
      </c>
      <c r="I3615" s="59" t="str">
        <f>IFERROR(VLOOKUP(D3615,ITEM!A:B,2,0)&amp;" X"&amp;F3615,"아이템값 없음")</f>
        <v>용왕의 면류관 X1</v>
      </c>
      <c r="J3615" s="5" t="s">
        <v>907</v>
      </c>
      <c r="K3615" s="147" t="s">
        <v>745</v>
      </c>
    </row>
    <row r="3616" spans="1:11">
      <c r="A3616" s="147">
        <f>100000+B3616*ID규칙_보상_그룹_단위+C3616*ID규칙_요일_단위+COUNTIFS($B$4:B3616,B3616,$C$4:C3616,C3616)</f>
        <v>116218</v>
      </c>
      <c r="B3616" s="65">
        <v>162</v>
      </c>
      <c r="C3616" s="147">
        <v>0</v>
      </c>
      <c r="D3616" s="147">
        <v>112608</v>
      </c>
      <c r="E3616" s="147">
        <f>COUNTIF($B$4:B3616,B3616)</f>
        <v>18</v>
      </c>
      <c r="F3616" s="147">
        <v>1</v>
      </c>
      <c r="G3616" s="147">
        <v>689</v>
      </c>
      <c r="H3616" s="147">
        <v>3333</v>
      </c>
      <c r="I3616" s="59" t="str">
        <f>IFERROR(VLOOKUP(D3616,ITEM!A:B,2,0)&amp;" X"&amp;F3616,"아이템값 없음")</f>
        <v>혈옥의 가지 X1</v>
      </c>
      <c r="J3616" s="5" t="s">
        <v>907</v>
      </c>
      <c r="K3616" s="147" t="s">
        <v>745</v>
      </c>
    </row>
    <row r="3617" spans="1:11">
      <c r="A3617" s="147">
        <f>100000+B3617*ID규칙_보상_그룹_단위+C3617*ID규칙_요일_단위+COUNTIFS($B$4:B3617,B3617,$C$4:C3617,C3617)</f>
        <v>116219</v>
      </c>
      <c r="B3617" s="65">
        <v>162</v>
      </c>
      <c r="C3617" s="147">
        <v>0</v>
      </c>
      <c r="D3617" s="147">
        <v>112609</v>
      </c>
      <c r="E3617" s="147">
        <f>COUNTIF($B$4:B3617,B3617)</f>
        <v>19</v>
      </c>
      <c r="F3617" s="147">
        <v>1</v>
      </c>
      <c r="G3617" s="147">
        <v>689</v>
      </c>
      <c r="H3617" s="147">
        <v>3333</v>
      </c>
      <c r="I3617" s="59" t="str">
        <f>IFERROR(VLOOKUP(D3617,ITEM!A:B,2,0)&amp;" X"&amp;F3617,"아이템값 없음")</f>
        <v>순금의 비늘 X1</v>
      </c>
      <c r="J3617" s="5" t="s">
        <v>907</v>
      </c>
      <c r="K3617" s="147" t="s">
        <v>745</v>
      </c>
    </row>
    <row r="3618" spans="1:11">
      <c r="A3618" s="147">
        <f>100000+B3618*ID규칙_보상_그룹_단위+C3618*ID규칙_요일_단위+COUNTIFS($B$4:B3618,B3618,$C$4:C3618,C3618)</f>
        <v>116220</v>
      </c>
      <c r="B3618" s="65">
        <v>162</v>
      </c>
      <c r="C3618" s="147">
        <v>0</v>
      </c>
      <c r="D3618" s="147">
        <v>106314</v>
      </c>
      <c r="E3618" s="147">
        <f>COUNTIF($B$4:B3618,B3618)</f>
        <v>20</v>
      </c>
      <c r="F3618" s="147">
        <v>1</v>
      </c>
      <c r="G3618" s="147">
        <v>690</v>
      </c>
      <c r="H3618" s="147">
        <v>200</v>
      </c>
      <c r="I3618" s="59" t="str">
        <f>IFERROR(VLOOKUP(D3618,ITEM!A:B,2,0)&amp;" X"&amp;F3618,"아이템값 없음")</f>
        <v>전투광의 장미 X1</v>
      </c>
      <c r="J3618" s="5" t="s">
        <v>907</v>
      </c>
      <c r="K3618" s="147" t="s">
        <v>745</v>
      </c>
    </row>
    <row r="3619" spans="1:11">
      <c r="A3619" s="147">
        <f>100000+B3619*ID규칙_보상_그룹_단위+C3619*ID규칙_요일_단위+COUNTIFS($B$4:B3619,B3619,$C$4:C3619,C3619)</f>
        <v>116221</v>
      </c>
      <c r="B3619" s="65">
        <v>162</v>
      </c>
      <c r="C3619" s="147">
        <v>0</v>
      </c>
      <c r="D3619" s="147">
        <v>107314</v>
      </c>
      <c r="E3619" s="147">
        <f>COUNTIF($B$4:B3619,B3619)</f>
        <v>21</v>
      </c>
      <c r="F3619" s="147">
        <v>1</v>
      </c>
      <c r="G3619" s="147">
        <v>690</v>
      </c>
      <c r="H3619" s="147">
        <v>200</v>
      </c>
      <c r="I3619" s="59" t="str">
        <f>IFERROR(VLOOKUP(D3619,ITEM!A:B,2,0)&amp;" X"&amp;F3619,"아이템값 없음")</f>
        <v>전투광의 깃털 X1</v>
      </c>
      <c r="J3619" s="5" t="s">
        <v>907</v>
      </c>
      <c r="K3619" s="147" t="s">
        <v>745</v>
      </c>
    </row>
    <row r="3620" spans="1:11">
      <c r="A3620" s="147">
        <f>100000+B3620*ID규칙_보상_그룹_단위+C3620*ID규칙_요일_단위+COUNTIFS($B$4:B3620,B3620,$C$4:C3620,C3620)</f>
        <v>116222</v>
      </c>
      <c r="B3620" s="65">
        <v>162</v>
      </c>
      <c r="C3620" s="147">
        <v>0</v>
      </c>
      <c r="D3620" s="147">
        <v>108314</v>
      </c>
      <c r="E3620" s="147">
        <f>COUNTIF($B$4:B3620,B3620)</f>
        <v>22</v>
      </c>
      <c r="F3620" s="147">
        <v>1</v>
      </c>
      <c r="G3620" s="147">
        <v>690</v>
      </c>
      <c r="H3620" s="147">
        <v>200</v>
      </c>
      <c r="I3620" s="59" t="str">
        <f>IFERROR(VLOOKUP(D3620,ITEM!A:B,2,0)&amp;" X"&amp;F3620,"아이템값 없음")</f>
        <v>전투광의 시계 X1</v>
      </c>
      <c r="J3620" s="5" t="s">
        <v>907</v>
      </c>
      <c r="K3620" s="147" t="s">
        <v>745</v>
      </c>
    </row>
    <row r="3621" spans="1:11">
      <c r="A3621" s="147">
        <f>100000+B3621*ID규칙_보상_그룹_단위+C3621*ID규칙_요일_단위+COUNTIFS($B$4:B3621,B3621,$C$4:C3621,C3621)</f>
        <v>116223</v>
      </c>
      <c r="B3621" s="65">
        <v>162</v>
      </c>
      <c r="C3621" s="147">
        <v>0</v>
      </c>
      <c r="D3621" s="147">
        <v>109314</v>
      </c>
      <c r="E3621" s="147">
        <f>COUNTIF($B$4:B3621,B3621)</f>
        <v>23</v>
      </c>
      <c r="F3621" s="147">
        <v>1</v>
      </c>
      <c r="G3621" s="147">
        <v>690</v>
      </c>
      <c r="H3621" s="147">
        <v>200</v>
      </c>
      <c r="I3621" s="59" t="str">
        <f>IFERROR(VLOOKUP(D3621,ITEM!A:B,2,0)&amp;" X"&amp;F3621,"아이템값 없음")</f>
        <v>전투광의 해골잔 X1</v>
      </c>
      <c r="J3621" s="5" t="s">
        <v>907</v>
      </c>
      <c r="K3621" s="147" t="s">
        <v>745</v>
      </c>
    </row>
    <row r="3622" spans="1:11">
      <c r="A3622" s="147">
        <f>100000+B3622*ID규칙_보상_그룹_단위+C3622*ID규칙_요일_단위+COUNTIFS($B$4:B3622,B3622,$C$4:C3622,C3622)</f>
        <v>116224</v>
      </c>
      <c r="B3622" s="65">
        <v>162</v>
      </c>
      <c r="C3622" s="147">
        <v>0</v>
      </c>
      <c r="D3622" s="147">
        <v>110314</v>
      </c>
      <c r="E3622" s="147">
        <f>COUNTIF($B$4:B3622,B3622)</f>
        <v>24</v>
      </c>
      <c r="F3622" s="147">
        <v>1</v>
      </c>
      <c r="G3622" s="147">
        <v>690</v>
      </c>
      <c r="H3622" s="147">
        <v>200</v>
      </c>
      <c r="I3622" s="59" t="str">
        <f>IFERROR(VLOOKUP(D3622,ITEM!A:B,2,0)&amp;" X"&amp;F3622,"아이템값 없음")</f>
        <v>전투광의 귀면 X1</v>
      </c>
      <c r="J3622" s="5" t="s">
        <v>907</v>
      </c>
      <c r="K3622" s="147" t="s">
        <v>745</v>
      </c>
    </row>
    <row r="3623" spans="1:11">
      <c r="A3623" s="147">
        <f>100000+B3623*ID규칙_보상_그룹_단위+C3623*ID규칙_요일_단위+COUNTIFS($B$4:B3623,B3623,$C$4:C3623,C3623)</f>
        <v>116225</v>
      </c>
      <c r="B3623" s="65">
        <v>162</v>
      </c>
      <c r="C3623" s="147">
        <v>0</v>
      </c>
      <c r="D3623" s="147">
        <v>106316</v>
      </c>
      <c r="E3623" s="147">
        <f>COUNTIF($B$4:B3623,B3623)</f>
        <v>25</v>
      </c>
      <c r="F3623" s="147">
        <v>1</v>
      </c>
      <c r="G3623" s="147">
        <v>690</v>
      </c>
      <c r="H3623" s="147">
        <v>200</v>
      </c>
      <c r="I3623" s="59" t="str">
        <f>IFERROR(VLOOKUP(D3623,ITEM!A:B,2,0)&amp;" X"&amp;F3623,"아이템값 없음")</f>
        <v>교관의 브로치 X1</v>
      </c>
      <c r="J3623" s="5" t="s">
        <v>907</v>
      </c>
      <c r="K3623" s="147" t="s">
        <v>745</v>
      </c>
    </row>
    <row r="3624" spans="1:11">
      <c r="A3624" s="147">
        <f>100000+B3624*ID규칙_보상_그룹_단위+C3624*ID규칙_요일_단위+COUNTIFS($B$4:B3624,B3624,$C$4:C3624,C3624)</f>
        <v>116226</v>
      </c>
      <c r="B3624" s="65">
        <v>162</v>
      </c>
      <c r="C3624" s="147">
        <v>0</v>
      </c>
      <c r="D3624" s="147">
        <v>107316</v>
      </c>
      <c r="E3624" s="147">
        <f>COUNTIF($B$4:B3624,B3624)</f>
        <v>26</v>
      </c>
      <c r="F3624" s="147">
        <v>1</v>
      </c>
      <c r="G3624" s="147">
        <v>690</v>
      </c>
      <c r="H3624" s="147">
        <v>200</v>
      </c>
      <c r="I3624" s="59" t="str">
        <f>IFERROR(VLOOKUP(D3624,ITEM!A:B,2,0)&amp;" X"&amp;F3624,"아이템값 없음")</f>
        <v>교관의 깃털장식 X1</v>
      </c>
      <c r="J3624" s="5" t="s">
        <v>907</v>
      </c>
      <c r="K3624" s="147" t="s">
        <v>745</v>
      </c>
    </row>
    <row r="3625" spans="1:11">
      <c r="A3625" s="147">
        <f>100000+B3625*ID규칙_보상_그룹_단위+C3625*ID규칙_요일_단위+COUNTIFS($B$4:B3625,B3625,$C$4:C3625,C3625)</f>
        <v>116227</v>
      </c>
      <c r="B3625" s="65">
        <v>162</v>
      </c>
      <c r="C3625" s="147">
        <v>0</v>
      </c>
      <c r="D3625" s="147">
        <v>108316</v>
      </c>
      <c r="E3625" s="147">
        <f>COUNTIF($B$4:B3625,B3625)</f>
        <v>27</v>
      </c>
      <c r="F3625" s="147">
        <v>1</v>
      </c>
      <c r="G3625" s="147">
        <v>690</v>
      </c>
      <c r="H3625" s="147">
        <v>200</v>
      </c>
      <c r="I3625" s="59" t="str">
        <f>IFERROR(VLOOKUP(D3625,ITEM!A:B,2,0)&amp;" X"&amp;F3625,"아이템값 없음")</f>
        <v>교관의 회중시계 X1</v>
      </c>
      <c r="J3625" s="5" t="s">
        <v>907</v>
      </c>
      <c r="K3625" s="147" t="s">
        <v>745</v>
      </c>
    </row>
    <row r="3626" spans="1:11">
      <c r="A3626" s="147">
        <f>100000+B3626*ID규칙_보상_그룹_단위+C3626*ID규칙_요일_단위+COUNTIFS($B$4:B3626,B3626,$C$4:C3626,C3626)</f>
        <v>116228</v>
      </c>
      <c r="B3626" s="65">
        <v>162</v>
      </c>
      <c r="C3626" s="147">
        <v>0</v>
      </c>
      <c r="D3626" s="147">
        <v>109316</v>
      </c>
      <c r="E3626" s="147">
        <f>COUNTIF($B$4:B3626,B3626)</f>
        <v>28</v>
      </c>
      <c r="F3626" s="147">
        <v>1</v>
      </c>
      <c r="G3626" s="147">
        <v>690</v>
      </c>
      <c r="H3626" s="147">
        <v>200</v>
      </c>
      <c r="I3626" s="59" t="str">
        <f>IFERROR(VLOOKUP(D3626,ITEM!A:B,2,0)&amp;" X"&amp;F3626,"아이템값 없음")</f>
        <v>교관의 찻잔 X1</v>
      </c>
      <c r="J3626" s="5" t="s">
        <v>907</v>
      </c>
      <c r="K3626" s="147" t="s">
        <v>745</v>
      </c>
    </row>
    <row r="3627" spans="1:11">
      <c r="A3627" s="147">
        <f>100000+B3627*ID규칙_보상_그룹_단위+C3627*ID규칙_요일_단위+COUNTIFS($B$4:B3627,B3627,$C$4:C3627,C3627)</f>
        <v>116229</v>
      </c>
      <c r="B3627" s="65">
        <v>162</v>
      </c>
      <c r="C3627" s="147">
        <v>0</v>
      </c>
      <c r="D3627" s="147">
        <v>110316</v>
      </c>
      <c r="E3627" s="147">
        <f>COUNTIF($B$4:B3627,B3627)</f>
        <v>29</v>
      </c>
      <c r="F3627" s="147">
        <v>1</v>
      </c>
      <c r="G3627" s="147">
        <v>690</v>
      </c>
      <c r="H3627" s="147">
        <v>200</v>
      </c>
      <c r="I3627" s="59" t="str">
        <f>IFERROR(VLOOKUP(D3627,ITEM!A:B,2,0)&amp;" X"&amp;F3627,"아이템값 없음")</f>
        <v>교관의 모자 X1</v>
      </c>
      <c r="J3627" s="5" t="s">
        <v>907</v>
      </c>
      <c r="K3627" s="147" t="s">
        <v>745</v>
      </c>
    </row>
    <row r="3628" spans="1:11">
      <c r="A3628" s="147">
        <f>100000+B3628*ID규칙_보상_그룹_단위+C3628*ID규칙_요일_단위+COUNTIFS($B$4:B3628,B3628,$C$4:C3628,C3628)</f>
        <v>116230</v>
      </c>
      <c r="B3628" s="65">
        <v>162</v>
      </c>
      <c r="C3628" s="147">
        <v>0</v>
      </c>
      <c r="D3628" s="147">
        <v>106318</v>
      </c>
      <c r="E3628" s="147">
        <f>COUNTIF($B$4:B3628,B3628)</f>
        <v>30</v>
      </c>
      <c r="F3628" s="147">
        <v>1</v>
      </c>
      <c r="G3628" s="147">
        <v>690</v>
      </c>
      <c r="H3628" s="147">
        <v>200</v>
      </c>
      <c r="I3628" s="59" t="str">
        <f>IFERROR(VLOOKUP(D3628,ITEM!A:B,2,0)&amp;" X"&amp;F3628,"아이템값 없음")</f>
        <v>유배자의 꽃 X1</v>
      </c>
      <c r="J3628" s="5" t="s">
        <v>907</v>
      </c>
      <c r="K3628" s="147" t="s">
        <v>745</v>
      </c>
    </row>
    <row r="3629" spans="1:11">
      <c r="A3629" s="147">
        <f>100000+B3629*ID규칙_보상_그룹_단위+C3629*ID규칙_요일_단위+COUNTIFS($B$4:B3629,B3629,$C$4:C3629,C3629)</f>
        <v>116231</v>
      </c>
      <c r="B3629" s="65">
        <v>162</v>
      </c>
      <c r="C3629" s="147">
        <v>0</v>
      </c>
      <c r="D3629" s="147">
        <v>107318</v>
      </c>
      <c r="E3629" s="147">
        <f>COUNTIF($B$4:B3629,B3629)</f>
        <v>31</v>
      </c>
      <c r="F3629" s="147">
        <v>1</v>
      </c>
      <c r="G3629" s="147">
        <v>690</v>
      </c>
      <c r="H3629" s="147">
        <v>200</v>
      </c>
      <c r="I3629" s="59" t="str">
        <f>IFERROR(VLOOKUP(D3629,ITEM!A:B,2,0)&amp;" X"&amp;F3629,"아이템값 없음")</f>
        <v>유배자의 깃털 X1</v>
      </c>
      <c r="J3629" s="5" t="s">
        <v>907</v>
      </c>
      <c r="K3629" s="147" t="s">
        <v>745</v>
      </c>
    </row>
    <row r="3630" spans="1:11">
      <c r="A3630" s="147">
        <f>100000+B3630*ID규칙_보상_그룹_단위+C3630*ID규칙_요일_단위+COUNTIFS($B$4:B3630,B3630,$C$4:C3630,C3630)</f>
        <v>116232</v>
      </c>
      <c r="B3630" s="65">
        <v>162</v>
      </c>
      <c r="C3630" s="147">
        <v>0</v>
      </c>
      <c r="D3630" s="147">
        <v>108318</v>
      </c>
      <c r="E3630" s="147">
        <f>COUNTIF($B$4:B3630,B3630)</f>
        <v>32</v>
      </c>
      <c r="F3630" s="147">
        <v>1</v>
      </c>
      <c r="G3630" s="147">
        <v>690</v>
      </c>
      <c r="H3630" s="147">
        <v>200</v>
      </c>
      <c r="I3630" s="59" t="str">
        <f>IFERROR(VLOOKUP(D3630,ITEM!A:B,2,0)&amp;" X"&amp;F3630,"아이템값 없음")</f>
        <v>유배자의 회중시계 X1</v>
      </c>
      <c r="J3630" s="5" t="s">
        <v>907</v>
      </c>
      <c r="K3630" s="147" t="s">
        <v>745</v>
      </c>
    </row>
    <row r="3631" spans="1:11">
      <c r="A3631" s="147">
        <f>100000+B3631*ID규칙_보상_그룹_단위+C3631*ID규칙_요일_단위+COUNTIFS($B$4:B3631,B3631,$C$4:C3631,C3631)</f>
        <v>116233</v>
      </c>
      <c r="B3631" s="65">
        <v>162</v>
      </c>
      <c r="C3631" s="147">
        <v>0</v>
      </c>
      <c r="D3631" s="147">
        <v>109318</v>
      </c>
      <c r="E3631" s="147">
        <f>COUNTIF($B$4:B3631,B3631)</f>
        <v>33</v>
      </c>
      <c r="F3631" s="147">
        <v>1</v>
      </c>
      <c r="G3631" s="147">
        <v>690</v>
      </c>
      <c r="H3631" s="147">
        <v>200</v>
      </c>
      <c r="I3631" s="59" t="str">
        <f>IFERROR(VLOOKUP(D3631,ITEM!A:B,2,0)&amp;" X"&amp;F3631,"아이템값 없음")</f>
        <v>유배자의 잔 X1</v>
      </c>
      <c r="J3631" s="5" t="s">
        <v>907</v>
      </c>
      <c r="K3631" s="147" t="s">
        <v>745</v>
      </c>
    </row>
    <row r="3632" spans="1:11">
      <c r="A3632" s="147">
        <f>100000+B3632*ID규칙_보상_그룹_단위+C3632*ID규칙_요일_단위+COUNTIFS($B$4:B3632,B3632,$C$4:C3632,C3632)</f>
        <v>116234</v>
      </c>
      <c r="B3632" s="65">
        <v>162</v>
      </c>
      <c r="C3632" s="147">
        <v>0</v>
      </c>
      <c r="D3632" s="147">
        <v>110318</v>
      </c>
      <c r="E3632" s="147">
        <f>COUNTIF($B$4:B3632,B3632)</f>
        <v>34</v>
      </c>
      <c r="F3632" s="147">
        <v>1</v>
      </c>
      <c r="G3632" s="147">
        <v>690</v>
      </c>
      <c r="H3632" s="147">
        <v>200</v>
      </c>
      <c r="I3632" s="59" t="str">
        <f>IFERROR(VLOOKUP(D3632,ITEM!A:B,2,0)&amp;" X"&amp;F3632,"아이템값 없음")</f>
        <v>유배자의 머리장식 X1</v>
      </c>
      <c r="J3632" s="5" t="s">
        <v>907</v>
      </c>
      <c r="K3632" s="147" t="s">
        <v>745</v>
      </c>
    </row>
    <row r="3633" spans="1:11">
      <c r="A3633" s="147">
        <f>100000+B3633*ID규칙_보상_그룹_단위+C3633*ID규칙_요일_단위+COUNTIFS($B$4:B3633,B3633,$C$4:C3633,C3633)</f>
        <v>116235</v>
      </c>
      <c r="B3633" s="65">
        <v>162</v>
      </c>
      <c r="C3633" s="147">
        <v>0</v>
      </c>
      <c r="D3633" s="147">
        <v>106415</v>
      </c>
      <c r="E3633" s="147">
        <f>COUNTIF($B$4:B3633,B3633)</f>
        <v>35</v>
      </c>
      <c r="F3633" s="147">
        <v>1</v>
      </c>
      <c r="G3633" s="147">
        <v>690</v>
      </c>
      <c r="H3633" s="147">
        <v>200</v>
      </c>
      <c r="I3633" s="59" t="str">
        <f>IFERROR(VLOOKUP(D3633,ITEM!A:B,2,0)&amp;" X"&amp;F3633,"아이템값 없음")</f>
        <v>전투광의 장미 X1</v>
      </c>
      <c r="J3633" s="5" t="s">
        <v>907</v>
      </c>
      <c r="K3633" s="147" t="s">
        <v>745</v>
      </c>
    </row>
    <row r="3634" spans="1:11">
      <c r="A3634" s="147">
        <f>100000+B3634*ID규칙_보상_그룹_단위+C3634*ID규칙_요일_단위+COUNTIFS($B$4:B3634,B3634,$C$4:C3634,C3634)</f>
        <v>116236</v>
      </c>
      <c r="B3634" s="65">
        <v>162</v>
      </c>
      <c r="C3634" s="147">
        <v>0</v>
      </c>
      <c r="D3634" s="147">
        <v>107415</v>
      </c>
      <c r="E3634" s="147">
        <f>COUNTIF($B$4:B3634,B3634)</f>
        <v>36</v>
      </c>
      <c r="F3634" s="147">
        <v>1</v>
      </c>
      <c r="G3634" s="147">
        <v>690</v>
      </c>
      <c r="H3634" s="147">
        <v>200</v>
      </c>
      <c r="I3634" s="59" t="str">
        <f>IFERROR(VLOOKUP(D3634,ITEM!A:B,2,0)&amp;" X"&amp;F3634,"아이템값 없음")</f>
        <v>전투광의 깃털 X1</v>
      </c>
      <c r="J3634" s="5" t="s">
        <v>907</v>
      </c>
      <c r="K3634" s="147" t="s">
        <v>745</v>
      </c>
    </row>
    <row r="3635" spans="1:11">
      <c r="A3635" s="147">
        <f>100000+B3635*ID규칙_보상_그룹_단위+C3635*ID규칙_요일_단위+COUNTIFS($B$4:B3635,B3635,$C$4:C3635,C3635)</f>
        <v>116237</v>
      </c>
      <c r="B3635" s="65">
        <v>162</v>
      </c>
      <c r="C3635" s="147">
        <v>0</v>
      </c>
      <c r="D3635" s="147">
        <v>108415</v>
      </c>
      <c r="E3635" s="147">
        <f>COUNTIF($B$4:B3635,B3635)</f>
        <v>37</v>
      </c>
      <c r="F3635" s="147">
        <v>1</v>
      </c>
      <c r="G3635" s="147">
        <v>690</v>
      </c>
      <c r="H3635" s="147">
        <v>200</v>
      </c>
      <c r="I3635" s="59" t="str">
        <f>IFERROR(VLOOKUP(D3635,ITEM!A:B,2,0)&amp;" X"&amp;F3635,"아이템값 없음")</f>
        <v>전투광의 시계 X1</v>
      </c>
      <c r="J3635" s="5" t="s">
        <v>907</v>
      </c>
      <c r="K3635" s="147" t="s">
        <v>745</v>
      </c>
    </row>
    <row r="3636" spans="1:11">
      <c r="A3636" s="147">
        <f>100000+B3636*ID규칙_보상_그룹_단위+C3636*ID규칙_요일_단위+COUNTIFS($B$4:B3636,B3636,$C$4:C3636,C3636)</f>
        <v>116238</v>
      </c>
      <c r="B3636" s="65">
        <v>162</v>
      </c>
      <c r="C3636" s="147">
        <v>0</v>
      </c>
      <c r="D3636" s="147">
        <v>109415</v>
      </c>
      <c r="E3636" s="147">
        <f>COUNTIF($B$4:B3636,B3636)</f>
        <v>38</v>
      </c>
      <c r="F3636" s="147">
        <v>1</v>
      </c>
      <c r="G3636" s="147">
        <v>690</v>
      </c>
      <c r="H3636" s="147">
        <v>200</v>
      </c>
      <c r="I3636" s="59" t="str">
        <f>IFERROR(VLOOKUP(D3636,ITEM!A:B,2,0)&amp;" X"&amp;F3636,"아이템값 없음")</f>
        <v>전투광의 해골잔 X1</v>
      </c>
      <c r="J3636" s="5" t="s">
        <v>907</v>
      </c>
      <c r="K3636" s="147" t="s">
        <v>745</v>
      </c>
    </row>
    <row r="3637" spans="1:11">
      <c r="A3637" s="147">
        <f>100000+B3637*ID규칙_보상_그룹_단위+C3637*ID규칙_요일_단위+COUNTIFS($B$4:B3637,B3637,$C$4:C3637,C3637)</f>
        <v>116239</v>
      </c>
      <c r="B3637" s="65">
        <v>162</v>
      </c>
      <c r="C3637" s="147">
        <v>0</v>
      </c>
      <c r="D3637" s="147">
        <v>110415</v>
      </c>
      <c r="E3637" s="147">
        <f>COUNTIF($B$4:B3637,B3637)</f>
        <v>39</v>
      </c>
      <c r="F3637" s="147">
        <v>1</v>
      </c>
      <c r="G3637" s="147">
        <v>690</v>
      </c>
      <c r="H3637" s="147">
        <v>200</v>
      </c>
      <c r="I3637" s="59" t="str">
        <f>IFERROR(VLOOKUP(D3637,ITEM!A:B,2,0)&amp;" X"&amp;F3637,"아이템값 없음")</f>
        <v>전투광의 귀면 X1</v>
      </c>
      <c r="J3637" s="5" t="s">
        <v>907</v>
      </c>
      <c r="K3637" s="147" t="s">
        <v>745</v>
      </c>
    </row>
    <row r="3638" spans="1:11">
      <c r="A3638" s="147">
        <f>100000+B3638*ID규칙_보상_그룹_단위+C3638*ID규칙_요일_단위+COUNTIFS($B$4:B3638,B3638,$C$4:C3638,C3638)</f>
        <v>116240</v>
      </c>
      <c r="B3638" s="65">
        <v>162</v>
      </c>
      <c r="C3638" s="147">
        <v>0</v>
      </c>
      <c r="D3638" s="147">
        <v>106417</v>
      </c>
      <c r="E3638" s="147">
        <f>COUNTIF($B$4:B3638,B3638)</f>
        <v>40</v>
      </c>
      <c r="F3638" s="147">
        <v>1</v>
      </c>
      <c r="G3638" s="147">
        <v>690</v>
      </c>
      <c r="H3638" s="147">
        <v>200</v>
      </c>
      <c r="I3638" s="59" t="str">
        <f>IFERROR(VLOOKUP(D3638,ITEM!A:B,2,0)&amp;" X"&amp;F3638,"아이템값 없음")</f>
        <v>교관의 브로치 X1</v>
      </c>
      <c r="J3638" s="5" t="s">
        <v>907</v>
      </c>
      <c r="K3638" s="147" t="s">
        <v>745</v>
      </c>
    </row>
    <row r="3639" spans="1:11">
      <c r="A3639" s="147">
        <f>100000+B3639*ID규칙_보상_그룹_단위+C3639*ID규칙_요일_단위+COUNTIFS($B$4:B3639,B3639,$C$4:C3639,C3639)</f>
        <v>116241</v>
      </c>
      <c r="B3639" s="65">
        <v>162</v>
      </c>
      <c r="C3639" s="147">
        <v>0</v>
      </c>
      <c r="D3639" s="147">
        <v>107417</v>
      </c>
      <c r="E3639" s="147">
        <f>COUNTIF($B$4:B3639,B3639)</f>
        <v>41</v>
      </c>
      <c r="F3639" s="147">
        <v>1</v>
      </c>
      <c r="G3639" s="147">
        <v>690</v>
      </c>
      <c r="H3639" s="147">
        <v>200</v>
      </c>
      <c r="I3639" s="59" t="str">
        <f>IFERROR(VLOOKUP(D3639,ITEM!A:B,2,0)&amp;" X"&amp;F3639,"아이템값 없음")</f>
        <v>교관의 깃털장식 X1</v>
      </c>
      <c r="J3639" s="5" t="s">
        <v>907</v>
      </c>
      <c r="K3639" s="147" t="s">
        <v>745</v>
      </c>
    </row>
    <row r="3640" spans="1:11">
      <c r="A3640" s="147">
        <f>100000+B3640*ID규칙_보상_그룹_단위+C3640*ID규칙_요일_단위+COUNTIFS($B$4:B3640,B3640,$C$4:C3640,C3640)</f>
        <v>116242</v>
      </c>
      <c r="B3640" s="65">
        <v>162</v>
      </c>
      <c r="C3640" s="147">
        <v>0</v>
      </c>
      <c r="D3640" s="147">
        <v>108417</v>
      </c>
      <c r="E3640" s="147">
        <f>COUNTIF($B$4:B3640,B3640)</f>
        <v>42</v>
      </c>
      <c r="F3640" s="147">
        <v>1</v>
      </c>
      <c r="G3640" s="147">
        <v>690</v>
      </c>
      <c r="H3640" s="147">
        <v>200</v>
      </c>
      <c r="I3640" s="59" t="str">
        <f>IFERROR(VLOOKUP(D3640,ITEM!A:B,2,0)&amp;" X"&amp;F3640,"아이템값 없음")</f>
        <v>교관의 회중시계 X1</v>
      </c>
      <c r="J3640" s="5" t="s">
        <v>907</v>
      </c>
      <c r="K3640" s="147" t="s">
        <v>745</v>
      </c>
    </row>
    <row r="3641" spans="1:11">
      <c r="A3641" s="147">
        <f>100000+B3641*ID규칙_보상_그룹_단위+C3641*ID규칙_요일_단위+COUNTIFS($B$4:B3641,B3641,$C$4:C3641,C3641)</f>
        <v>116243</v>
      </c>
      <c r="B3641" s="65">
        <v>162</v>
      </c>
      <c r="C3641" s="147">
        <v>0</v>
      </c>
      <c r="D3641" s="147">
        <v>109417</v>
      </c>
      <c r="E3641" s="147">
        <f>COUNTIF($B$4:B3641,B3641)</f>
        <v>43</v>
      </c>
      <c r="F3641" s="147">
        <v>1</v>
      </c>
      <c r="G3641" s="147">
        <v>690</v>
      </c>
      <c r="H3641" s="147">
        <v>200</v>
      </c>
      <c r="I3641" s="59" t="str">
        <f>IFERROR(VLOOKUP(D3641,ITEM!A:B,2,0)&amp;" X"&amp;F3641,"아이템값 없음")</f>
        <v>교관의 찻잔 X1</v>
      </c>
      <c r="J3641" s="5" t="s">
        <v>907</v>
      </c>
      <c r="K3641" s="147" t="s">
        <v>745</v>
      </c>
    </row>
    <row r="3642" spans="1:11">
      <c r="A3642" s="147">
        <f>100000+B3642*ID규칙_보상_그룹_단위+C3642*ID규칙_요일_단위+COUNTIFS($B$4:B3642,B3642,$C$4:C3642,C3642)</f>
        <v>116244</v>
      </c>
      <c r="B3642" s="65">
        <v>162</v>
      </c>
      <c r="C3642" s="147">
        <v>0</v>
      </c>
      <c r="D3642" s="147">
        <v>110417</v>
      </c>
      <c r="E3642" s="147">
        <f>COUNTIF($B$4:B3642,B3642)</f>
        <v>44</v>
      </c>
      <c r="F3642" s="147">
        <v>1</v>
      </c>
      <c r="G3642" s="147">
        <v>690</v>
      </c>
      <c r="H3642" s="147">
        <v>200</v>
      </c>
      <c r="I3642" s="59" t="str">
        <f>IFERROR(VLOOKUP(D3642,ITEM!A:B,2,0)&amp;" X"&amp;F3642,"아이템값 없음")</f>
        <v>교관의 모자 X1</v>
      </c>
      <c r="J3642" s="5" t="s">
        <v>907</v>
      </c>
      <c r="K3642" s="147" t="s">
        <v>745</v>
      </c>
    </row>
    <row r="3643" spans="1:11">
      <c r="A3643" s="147">
        <f>100000+B3643*ID규칙_보상_그룹_단위+C3643*ID규칙_요일_단위+COUNTIFS($B$4:B3643,B3643,$C$4:C3643,C3643)</f>
        <v>116245</v>
      </c>
      <c r="B3643" s="65">
        <v>162</v>
      </c>
      <c r="C3643" s="147">
        <v>0</v>
      </c>
      <c r="D3643" s="147">
        <v>106419</v>
      </c>
      <c r="E3643" s="147">
        <f>COUNTIF($B$4:B3643,B3643)</f>
        <v>45</v>
      </c>
      <c r="F3643" s="147">
        <v>1</v>
      </c>
      <c r="G3643" s="147">
        <v>690</v>
      </c>
      <c r="H3643" s="147">
        <v>200</v>
      </c>
      <c r="I3643" s="59" t="str">
        <f>IFERROR(VLOOKUP(D3643,ITEM!A:B,2,0)&amp;" X"&amp;F3643,"아이템값 없음")</f>
        <v>유배자의 꽃 X1</v>
      </c>
      <c r="J3643" s="5" t="s">
        <v>907</v>
      </c>
      <c r="K3643" s="147" t="s">
        <v>745</v>
      </c>
    </row>
    <row r="3644" spans="1:11">
      <c r="A3644" s="147">
        <f>100000+B3644*ID규칙_보상_그룹_단위+C3644*ID규칙_요일_단위+COUNTIFS($B$4:B3644,B3644,$C$4:C3644,C3644)</f>
        <v>116246</v>
      </c>
      <c r="B3644" s="65">
        <v>162</v>
      </c>
      <c r="C3644" s="147">
        <v>0</v>
      </c>
      <c r="D3644" s="147">
        <v>107419</v>
      </c>
      <c r="E3644" s="147">
        <f>COUNTIF($B$4:B3644,B3644)</f>
        <v>46</v>
      </c>
      <c r="F3644" s="147">
        <v>1</v>
      </c>
      <c r="G3644" s="147">
        <v>690</v>
      </c>
      <c r="H3644" s="147">
        <v>200</v>
      </c>
      <c r="I3644" s="59" t="str">
        <f>IFERROR(VLOOKUP(D3644,ITEM!A:B,2,0)&amp;" X"&amp;F3644,"아이템값 없음")</f>
        <v>유배자의 깃털 X1</v>
      </c>
      <c r="J3644" s="5" t="s">
        <v>907</v>
      </c>
      <c r="K3644" s="147" t="s">
        <v>745</v>
      </c>
    </row>
    <row r="3645" spans="1:11">
      <c r="A3645" s="147">
        <f>100000+B3645*ID규칙_보상_그룹_단위+C3645*ID규칙_요일_단위+COUNTIFS($B$4:B3645,B3645,$C$4:C3645,C3645)</f>
        <v>116247</v>
      </c>
      <c r="B3645" s="65">
        <v>162</v>
      </c>
      <c r="C3645" s="147">
        <v>0</v>
      </c>
      <c r="D3645" s="147">
        <v>108419</v>
      </c>
      <c r="E3645" s="147">
        <f>COUNTIF($B$4:B3645,B3645)</f>
        <v>47</v>
      </c>
      <c r="F3645" s="147">
        <v>1</v>
      </c>
      <c r="G3645" s="147">
        <v>690</v>
      </c>
      <c r="H3645" s="147">
        <v>200</v>
      </c>
      <c r="I3645" s="59" t="str">
        <f>IFERROR(VLOOKUP(D3645,ITEM!A:B,2,0)&amp;" X"&amp;F3645,"아이템값 없음")</f>
        <v>유배자의 회중시계 X1</v>
      </c>
      <c r="J3645" s="5" t="s">
        <v>907</v>
      </c>
      <c r="K3645" s="147" t="s">
        <v>745</v>
      </c>
    </row>
    <row r="3646" spans="1:11">
      <c r="A3646" s="147">
        <f>100000+B3646*ID규칙_보상_그룹_단위+C3646*ID규칙_요일_단위+COUNTIFS($B$4:B3646,B3646,$C$4:C3646,C3646)</f>
        <v>116248</v>
      </c>
      <c r="B3646" s="65">
        <v>162</v>
      </c>
      <c r="C3646" s="147">
        <v>0</v>
      </c>
      <c r="D3646" s="147">
        <v>109419</v>
      </c>
      <c r="E3646" s="147">
        <f>COUNTIF($B$4:B3646,B3646)</f>
        <v>48</v>
      </c>
      <c r="F3646" s="147">
        <v>1</v>
      </c>
      <c r="G3646" s="147">
        <v>690</v>
      </c>
      <c r="H3646" s="147">
        <v>200</v>
      </c>
      <c r="I3646" s="59" t="str">
        <f>IFERROR(VLOOKUP(D3646,ITEM!A:B,2,0)&amp;" X"&amp;F3646,"아이템값 없음")</f>
        <v>유배자의 잔 X1</v>
      </c>
      <c r="J3646" s="5" t="s">
        <v>907</v>
      </c>
      <c r="K3646" s="147" t="s">
        <v>745</v>
      </c>
    </row>
    <row r="3647" spans="1:11">
      <c r="A3647" s="147">
        <f>100000+B3647*ID규칙_보상_그룹_단위+C3647*ID규칙_요일_단위+COUNTIFS($B$4:B3647,B3647,$C$4:C3647,C3647)</f>
        <v>116249</v>
      </c>
      <c r="B3647" s="65">
        <v>162</v>
      </c>
      <c r="C3647" s="147">
        <v>0</v>
      </c>
      <c r="D3647" s="147">
        <v>110419</v>
      </c>
      <c r="E3647" s="147">
        <f>COUNTIF($B$4:B3647,B3647)</f>
        <v>49</v>
      </c>
      <c r="F3647" s="147">
        <v>1</v>
      </c>
      <c r="G3647" s="147">
        <v>690</v>
      </c>
      <c r="H3647" s="147">
        <v>200</v>
      </c>
      <c r="I3647" s="59" t="str">
        <f>IFERROR(VLOOKUP(D3647,ITEM!A:B,2,0)&amp;" X"&amp;F3647,"아이템값 없음")</f>
        <v>유배자의 머리장식 X1</v>
      </c>
      <c r="J3647" s="5" t="s">
        <v>907</v>
      </c>
      <c r="K3647" s="147" t="s">
        <v>745</v>
      </c>
    </row>
    <row r="3648" spans="1:11">
      <c r="A3648" s="147">
        <f>100000+B3648*ID규칙_보상_그룹_단위+C3648*ID규칙_요일_단위+COUNTIFS($B$4:B3648,B3648,$C$4:C3648,C3648)</f>
        <v>116250</v>
      </c>
      <c r="B3648" s="65">
        <v>162</v>
      </c>
      <c r="C3648" s="147">
        <v>0</v>
      </c>
      <c r="D3648" s="147">
        <v>106430</v>
      </c>
      <c r="E3648" s="147">
        <f>COUNTIF($B$4:B3648,B3648)</f>
        <v>50</v>
      </c>
      <c r="F3648" s="147">
        <v>1</v>
      </c>
      <c r="G3648" s="147">
        <v>690</v>
      </c>
      <c r="H3648" s="147">
        <v>200</v>
      </c>
      <c r="I3648" s="59" t="str">
        <f>IFERROR(VLOOKUP(D3648,ITEM!A:B,2,0)&amp;" X"&amp;F3648,"아이템값 없음")</f>
        <v>검투사의 미련 X1</v>
      </c>
      <c r="J3648" s="5" t="s">
        <v>907</v>
      </c>
      <c r="K3648" s="147" t="s">
        <v>745</v>
      </c>
    </row>
    <row r="3649" spans="1:11">
      <c r="A3649" s="147">
        <f>100000+B3649*ID규칙_보상_그룹_단위+C3649*ID규칙_요일_단위+COUNTIFS($B$4:B3649,B3649,$C$4:C3649,C3649)</f>
        <v>116251</v>
      </c>
      <c r="B3649" s="65">
        <v>162</v>
      </c>
      <c r="C3649" s="147">
        <v>0</v>
      </c>
      <c r="D3649" s="147">
        <v>107430</v>
      </c>
      <c r="E3649" s="147">
        <f>COUNTIF($B$4:B3649,B3649)</f>
        <v>51</v>
      </c>
      <c r="F3649" s="147">
        <v>1</v>
      </c>
      <c r="G3649" s="147">
        <v>690</v>
      </c>
      <c r="H3649" s="147">
        <v>200</v>
      </c>
      <c r="I3649" s="59" t="str">
        <f>IFERROR(VLOOKUP(D3649,ITEM!A:B,2,0)&amp;" X"&amp;F3649,"아이템값 없음")</f>
        <v>검투사의 귀결 X1</v>
      </c>
      <c r="J3649" s="5" t="s">
        <v>907</v>
      </c>
      <c r="K3649" s="147" t="s">
        <v>745</v>
      </c>
    </row>
    <row r="3650" spans="1:11">
      <c r="A3650" s="147">
        <f>100000+B3650*ID규칙_보상_그룹_단위+C3650*ID규칙_요일_단위+COUNTIFS($B$4:B3650,B3650,$C$4:C3650,C3650)</f>
        <v>116252</v>
      </c>
      <c r="B3650" s="65">
        <v>162</v>
      </c>
      <c r="C3650" s="147">
        <v>0</v>
      </c>
      <c r="D3650" s="147">
        <v>108430</v>
      </c>
      <c r="E3650" s="147">
        <f>COUNTIF($B$4:B3650,B3650)</f>
        <v>52</v>
      </c>
      <c r="F3650" s="147">
        <v>1</v>
      </c>
      <c r="G3650" s="147">
        <v>690</v>
      </c>
      <c r="H3650" s="147">
        <v>200</v>
      </c>
      <c r="I3650" s="59" t="str">
        <f>IFERROR(VLOOKUP(D3650,ITEM!A:B,2,0)&amp;" X"&amp;F3650,"아이템값 없음")</f>
        <v>검투사의 희망 X1</v>
      </c>
      <c r="J3650" s="5" t="s">
        <v>907</v>
      </c>
      <c r="K3650" s="147" t="s">
        <v>745</v>
      </c>
    </row>
    <row r="3651" spans="1:11">
      <c r="A3651" s="147">
        <f>100000+B3651*ID규칙_보상_그룹_단위+C3651*ID규칙_요일_단위+COUNTIFS($B$4:B3651,B3651,$C$4:C3651,C3651)</f>
        <v>116253</v>
      </c>
      <c r="B3651" s="65">
        <v>162</v>
      </c>
      <c r="C3651" s="147">
        <v>0</v>
      </c>
      <c r="D3651" s="147">
        <v>109430</v>
      </c>
      <c r="E3651" s="147">
        <f>COUNTIF($B$4:B3651,B3651)</f>
        <v>53</v>
      </c>
      <c r="F3651" s="147">
        <v>1</v>
      </c>
      <c r="G3651" s="147">
        <v>690</v>
      </c>
      <c r="H3651" s="147">
        <v>200</v>
      </c>
      <c r="I3651" s="59" t="str">
        <f>IFERROR(VLOOKUP(D3651,ITEM!A:B,2,0)&amp;" X"&amp;F3651,"아이템값 없음")</f>
        <v>검투사의 취기 X1</v>
      </c>
      <c r="J3651" s="5" t="s">
        <v>907</v>
      </c>
      <c r="K3651" s="147" t="s">
        <v>745</v>
      </c>
    </row>
    <row r="3652" spans="1:11">
      <c r="A3652" s="147">
        <f>100000+B3652*ID규칙_보상_그룹_단위+C3652*ID규칙_요일_단위+COUNTIFS($B$4:B3652,B3652,$C$4:C3652,C3652)</f>
        <v>116254</v>
      </c>
      <c r="B3652" s="65">
        <v>162</v>
      </c>
      <c r="C3652" s="147">
        <v>0</v>
      </c>
      <c r="D3652" s="147">
        <v>110438</v>
      </c>
      <c r="E3652" s="147">
        <f>COUNTIF($B$4:B3652,B3652)</f>
        <v>54</v>
      </c>
      <c r="F3652" s="147">
        <v>1</v>
      </c>
      <c r="G3652" s="147">
        <v>690</v>
      </c>
      <c r="H3652" s="147">
        <v>200</v>
      </c>
      <c r="I3652" s="59" t="str">
        <f>IFERROR(VLOOKUP(D3652,ITEM!A:B,2,0)&amp;" X"&amp;F3652,"아이템값 없음")</f>
        <v>검투사의 개선 X1</v>
      </c>
      <c r="J3652" s="5" t="s">
        <v>907</v>
      </c>
      <c r="K3652" s="147" t="s">
        <v>745</v>
      </c>
    </row>
    <row r="3653" spans="1:11">
      <c r="A3653" s="147">
        <f>100000+B3653*ID규칙_보상_그룹_단위+C3653*ID규칙_요일_단위+COUNTIFS($B$4:B3653,B3653,$C$4:C3653,C3653)</f>
        <v>116255</v>
      </c>
      <c r="B3653" s="65">
        <v>162</v>
      </c>
      <c r="C3653" s="147">
        <v>0</v>
      </c>
      <c r="D3653" s="147">
        <v>106432</v>
      </c>
      <c r="E3653" s="147">
        <f>COUNTIF($B$4:B3653,B3653)</f>
        <v>55</v>
      </c>
      <c r="F3653" s="147">
        <v>1</v>
      </c>
      <c r="G3653" s="147">
        <v>690</v>
      </c>
      <c r="H3653" s="147">
        <v>200</v>
      </c>
      <c r="I3653" s="59" t="str">
        <f>IFERROR(VLOOKUP(D3653,ITEM!A:B,2,0)&amp;" X"&amp;F3653,"아이템값 없음")</f>
        <v>악단의 서광 X1</v>
      </c>
      <c r="J3653" s="5" t="s">
        <v>907</v>
      </c>
      <c r="K3653" s="147" t="s">
        <v>745</v>
      </c>
    </row>
    <row r="3654" spans="1:11">
      <c r="A3654" s="147">
        <f>100000+B3654*ID규칙_보상_그룹_단위+C3654*ID규칙_요일_단위+COUNTIFS($B$4:B3654,B3654,$C$4:C3654,C3654)</f>
        <v>116256</v>
      </c>
      <c r="B3654" s="65">
        <v>162</v>
      </c>
      <c r="C3654" s="147">
        <v>0</v>
      </c>
      <c r="D3654" s="147">
        <v>107432</v>
      </c>
      <c r="E3654" s="147">
        <f>COUNTIF($B$4:B3654,B3654)</f>
        <v>56</v>
      </c>
      <c r="F3654" s="147">
        <v>1</v>
      </c>
      <c r="G3654" s="147">
        <v>690</v>
      </c>
      <c r="H3654" s="147">
        <v>200</v>
      </c>
      <c r="I3654" s="59" t="str">
        <f>IFERROR(VLOOKUP(D3654,ITEM!A:B,2,0)&amp;" X"&amp;F3654,"아이템값 없음")</f>
        <v>연주자의 화살깃 X1</v>
      </c>
      <c r="J3654" s="5" t="s">
        <v>907</v>
      </c>
      <c r="K3654" s="147" t="s">
        <v>745</v>
      </c>
    </row>
    <row r="3655" spans="1:11">
      <c r="A3655" s="147">
        <f>100000+B3655*ID규칙_보상_그룹_단위+C3655*ID규칙_요일_단위+COUNTIFS($B$4:B3655,B3655,$C$4:C3655,C3655)</f>
        <v>116257</v>
      </c>
      <c r="B3655" s="65">
        <v>162</v>
      </c>
      <c r="C3655" s="147">
        <v>0</v>
      </c>
      <c r="D3655" s="147">
        <v>108432</v>
      </c>
      <c r="E3655" s="147">
        <f>COUNTIF($B$4:B3655,B3655)</f>
        <v>57</v>
      </c>
      <c r="F3655" s="147">
        <v>1</v>
      </c>
      <c r="G3655" s="147">
        <v>690</v>
      </c>
      <c r="H3655" s="147">
        <v>200</v>
      </c>
      <c r="I3655" s="59" t="str">
        <f>IFERROR(VLOOKUP(D3655,ITEM!A:B,2,0)&amp;" X"&amp;F3655,"아이템값 없음")</f>
        <v>피날레의 시계 X1</v>
      </c>
      <c r="J3655" s="5" t="s">
        <v>907</v>
      </c>
      <c r="K3655" s="147" t="s">
        <v>745</v>
      </c>
    </row>
    <row r="3656" spans="1:11">
      <c r="A3656" s="147">
        <f>100000+B3656*ID규칙_보상_그룹_단위+C3656*ID규칙_요일_단위+COUNTIFS($B$4:B3656,B3656,$C$4:C3656,C3656)</f>
        <v>116258</v>
      </c>
      <c r="B3656" s="65">
        <v>162</v>
      </c>
      <c r="C3656" s="147">
        <v>0</v>
      </c>
      <c r="D3656" s="147">
        <v>109432</v>
      </c>
      <c r="E3656" s="147">
        <f>COUNTIF($B$4:B3656,B3656)</f>
        <v>58</v>
      </c>
      <c r="F3656" s="147">
        <v>1</v>
      </c>
      <c r="G3656" s="147">
        <v>690</v>
      </c>
      <c r="H3656" s="147">
        <v>200</v>
      </c>
      <c r="I3656" s="59" t="str">
        <f>IFERROR(VLOOKUP(D3656,ITEM!A:B,2,0)&amp;" X"&amp;F3656,"아이템값 없음")</f>
        <v>음유시인의 주전자 X1</v>
      </c>
      <c r="J3656" s="5" t="s">
        <v>907</v>
      </c>
      <c r="K3656" s="147" t="s">
        <v>745</v>
      </c>
    </row>
    <row r="3657" spans="1:11">
      <c r="A3657" s="147">
        <f>100000+B3657*ID규칙_보상_그룹_단위+C3657*ID규칙_요일_단위+COUNTIFS($B$4:B3657,B3657,$C$4:C3657,C3657)</f>
        <v>116259</v>
      </c>
      <c r="B3657" s="65">
        <v>162</v>
      </c>
      <c r="C3657" s="147">
        <v>0</v>
      </c>
      <c r="D3657" s="147">
        <v>110440</v>
      </c>
      <c r="E3657" s="147">
        <f>COUNTIF($B$4:B3657,B3657)</f>
        <v>59</v>
      </c>
      <c r="F3657" s="147">
        <v>1</v>
      </c>
      <c r="G3657" s="147">
        <v>690</v>
      </c>
      <c r="H3657" s="147">
        <v>200</v>
      </c>
      <c r="I3657" s="59" t="str">
        <f>IFERROR(VLOOKUP(D3657,ITEM!A:B,2,0)&amp;" X"&amp;F3657,"아이템값 없음")</f>
        <v>지휘의 탑 햇 X1</v>
      </c>
      <c r="J3657" s="5" t="s">
        <v>907</v>
      </c>
      <c r="K3657" s="147" t="s">
        <v>745</v>
      </c>
    </row>
    <row r="3658" spans="1:11">
      <c r="A3658" s="147">
        <f>100000+B3658*ID규칙_보상_그룹_단위+C3658*ID규칙_요일_단위+COUNTIFS($B$4:B3658,B3658,$C$4:C3658,C3658)</f>
        <v>116260</v>
      </c>
      <c r="B3658" s="65">
        <v>162</v>
      </c>
      <c r="C3658" s="147">
        <v>0</v>
      </c>
      <c r="D3658" s="147">
        <v>106531</v>
      </c>
      <c r="E3658" s="147">
        <f>COUNTIF($B$4:B3658,B3658)</f>
        <v>60</v>
      </c>
      <c r="F3658" s="147">
        <v>1</v>
      </c>
      <c r="G3658" s="147">
        <v>690</v>
      </c>
      <c r="H3658" s="147">
        <v>200</v>
      </c>
      <c r="I3658" s="59" t="str">
        <f>IFERROR(VLOOKUP(D3658,ITEM!A:B,2,0)&amp;" X"&amp;F3658,"아이템값 없음")</f>
        <v>검투사의 미련 X1</v>
      </c>
      <c r="J3658" s="5" t="s">
        <v>907</v>
      </c>
      <c r="K3658" s="147" t="s">
        <v>745</v>
      </c>
    </row>
    <row r="3659" spans="1:11">
      <c r="A3659" s="147">
        <f>100000+B3659*ID규칙_보상_그룹_단위+C3659*ID규칙_요일_단위+COUNTIFS($B$4:B3659,B3659,$C$4:C3659,C3659)</f>
        <v>116261</v>
      </c>
      <c r="B3659" s="65">
        <v>162</v>
      </c>
      <c r="C3659" s="147">
        <v>0</v>
      </c>
      <c r="D3659" s="147">
        <v>107531</v>
      </c>
      <c r="E3659" s="147">
        <f>COUNTIF($B$4:B3659,B3659)</f>
        <v>61</v>
      </c>
      <c r="F3659" s="147">
        <v>1</v>
      </c>
      <c r="G3659" s="147">
        <v>690</v>
      </c>
      <c r="H3659" s="147">
        <v>200</v>
      </c>
      <c r="I3659" s="59" t="str">
        <f>IFERROR(VLOOKUP(D3659,ITEM!A:B,2,0)&amp;" X"&amp;F3659,"아이템값 없음")</f>
        <v>검투사의 귀결 X1</v>
      </c>
      <c r="J3659" s="5" t="s">
        <v>907</v>
      </c>
      <c r="K3659" s="147" t="s">
        <v>745</v>
      </c>
    </row>
    <row r="3660" spans="1:11">
      <c r="A3660" s="147">
        <f>100000+B3660*ID규칙_보상_그룹_단위+C3660*ID규칙_요일_단위+COUNTIFS($B$4:B3660,B3660,$C$4:C3660,C3660)</f>
        <v>116262</v>
      </c>
      <c r="B3660" s="65">
        <v>162</v>
      </c>
      <c r="C3660" s="147">
        <v>0</v>
      </c>
      <c r="D3660" s="147">
        <v>108531</v>
      </c>
      <c r="E3660" s="147">
        <f>COUNTIF($B$4:B3660,B3660)</f>
        <v>62</v>
      </c>
      <c r="F3660" s="147">
        <v>1</v>
      </c>
      <c r="G3660" s="147">
        <v>690</v>
      </c>
      <c r="H3660" s="147">
        <v>200</v>
      </c>
      <c r="I3660" s="59" t="str">
        <f>IFERROR(VLOOKUP(D3660,ITEM!A:B,2,0)&amp;" X"&amp;F3660,"아이템값 없음")</f>
        <v>검투사의 희망 X1</v>
      </c>
      <c r="J3660" s="5" t="s">
        <v>907</v>
      </c>
      <c r="K3660" s="147" t="s">
        <v>745</v>
      </c>
    </row>
    <row r="3661" spans="1:11">
      <c r="A3661" s="147">
        <f>100000+B3661*ID규칙_보상_그룹_단위+C3661*ID규칙_요일_단위+COUNTIFS($B$4:B3661,B3661,$C$4:C3661,C3661)</f>
        <v>116263</v>
      </c>
      <c r="B3661" s="65">
        <v>162</v>
      </c>
      <c r="C3661" s="147">
        <v>0</v>
      </c>
      <c r="D3661" s="147">
        <v>109531</v>
      </c>
      <c r="E3661" s="147">
        <f>COUNTIF($B$4:B3661,B3661)</f>
        <v>63</v>
      </c>
      <c r="F3661" s="147">
        <v>1</v>
      </c>
      <c r="G3661" s="147">
        <v>690</v>
      </c>
      <c r="H3661" s="147">
        <v>200</v>
      </c>
      <c r="I3661" s="59" t="str">
        <f>IFERROR(VLOOKUP(D3661,ITEM!A:B,2,0)&amp;" X"&amp;F3661,"아이템값 없음")</f>
        <v>검투사의 취기 X1</v>
      </c>
      <c r="J3661" s="5" t="s">
        <v>907</v>
      </c>
      <c r="K3661" s="147" t="s">
        <v>745</v>
      </c>
    </row>
    <row r="3662" spans="1:11">
      <c r="A3662" s="147">
        <f>100000+B3662*ID규칙_보상_그룹_단위+C3662*ID규칙_요일_단위+COUNTIFS($B$4:B3662,B3662,$C$4:C3662,C3662)</f>
        <v>116264</v>
      </c>
      <c r="B3662" s="65">
        <v>162</v>
      </c>
      <c r="C3662" s="147">
        <v>0</v>
      </c>
      <c r="D3662" s="147">
        <v>110539</v>
      </c>
      <c r="E3662" s="147">
        <f>COUNTIF($B$4:B3662,B3662)</f>
        <v>64</v>
      </c>
      <c r="F3662" s="147">
        <v>1</v>
      </c>
      <c r="G3662" s="147">
        <v>690</v>
      </c>
      <c r="H3662" s="147">
        <v>200</v>
      </c>
      <c r="I3662" s="59" t="str">
        <f>IFERROR(VLOOKUP(D3662,ITEM!A:B,2,0)&amp;" X"&amp;F3662,"아이템값 없음")</f>
        <v>검투사의 개선 X1</v>
      </c>
      <c r="J3662" s="5" t="s">
        <v>907</v>
      </c>
      <c r="K3662" s="147" t="s">
        <v>745</v>
      </c>
    </row>
    <row r="3663" spans="1:11">
      <c r="A3663" s="147">
        <f>100000+B3663*ID규칙_보상_그룹_단위+C3663*ID규칙_요일_단위+COUNTIFS($B$4:B3663,B3663,$C$4:C3663,C3663)</f>
        <v>116265</v>
      </c>
      <c r="B3663" s="65">
        <v>162</v>
      </c>
      <c r="C3663" s="147">
        <v>0</v>
      </c>
      <c r="D3663" s="147">
        <v>106533</v>
      </c>
      <c r="E3663" s="147">
        <f>COUNTIF($B$4:B3663,B3663)</f>
        <v>65</v>
      </c>
      <c r="F3663" s="147">
        <v>1</v>
      </c>
      <c r="G3663" s="147">
        <v>690</v>
      </c>
      <c r="H3663" s="147">
        <v>200</v>
      </c>
      <c r="I3663" s="59" t="str">
        <f>IFERROR(VLOOKUP(D3663,ITEM!A:B,2,0)&amp;" X"&amp;F3663,"아이템값 없음")</f>
        <v>악단의 서광 X1</v>
      </c>
      <c r="J3663" s="5" t="s">
        <v>907</v>
      </c>
      <c r="K3663" s="147" t="s">
        <v>745</v>
      </c>
    </row>
    <row r="3664" spans="1:11">
      <c r="A3664" s="147">
        <f>100000+B3664*ID규칙_보상_그룹_단위+C3664*ID규칙_요일_단위+COUNTIFS($B$4:B3664,B3664,$C$4:C3664,C3664)</f>
        <v>116266</v>
      </c>
      <c r="B3664" s="65">
        <v>162</v>
      </c>
      <c r="C3664" s="147">
        <v>0</v>
      </c>
      <c r="D3664" s="147">
        <v>107533</v>
      </c>
      <c r="E3664" s="147">
        <f>COUNTIF($B$4:B3664,B3664)</f>
        <v>66</v>
      </c>
      <c r="F3664" s="147">
        <v>1</v>
      </c>
      <c r="G3664" s="147">
        <v>690</v>
      </c>
      <c r="H3664" s="147">
        <v>200</v>
      </c>
      <c r="I3664" s="59" t="str">
        <f>IFERROR(VLOOKUP(D3664,ITEM!A:B,2,0)&amp;" X"&amp;F3664,"아이템값 없음")</f>
        <v>연주자의 화살깃 X1</v>
      </c>
      <c r="J3664" s="5" t="s">
        <v>907</v>
      </c>
      <c r="K3664" s="147" t="s">
        <v>745</v>
      </c>
    </row>
    <row r="3665" spans="1:11">
      <c r="A3665" s="147">
        <f>100000+B3665*ID규칙_보상_그룹_단위+C3665*ID규칙_요일_단위+COUNTIFS($B$4:B3665,B3665,$C$4:C3665,C3665)</f>
        <v>116267</v>
      </c>
      <c r="B3665" s="65">
        <v>162</v>
      </c>
      <c r="C3665" s="147">
        <v>0</v>
      </c>
      <c r="D3665" s="147">
        <v>108533</v>
      </c>
      <c r="E3665" s="147">
        <f>COUNTIF($B$4:B3665,B3665)</f>
        <v>67</v>
      </c>
      <c r="F3665" s="147">
        <v>1</v>
      </c>
      <c r="G3665" s="147">
        <v>690</v>
      </c>
      <c r="H3665" s="147">
        <v>200</v>
      </c>
      <c r="I3665" s="59" t="str">
        <f>IFERROR(VLOOKUP(D3665,ITEM!A:B,2,0)&amp;" X"&amp;F3665,"아이템값 없음")</f>
        <v>피날레의 시계 X1</v>
      </c>
      <c r="J3665" s="5" t="s">
        <v>907</v>
      </c>
      <c r="K3665" s="147" t="s">
        <v>745</v>
      </c>
    </row>
    <row r="3666" spans="1:11">
      <c r="A3666" s="147">
        <f>100000+B3666*ID규칙_보상_그룹_단위+C3666*ID규칙_요일_단위+COUNTIFS($B$4:B3666,B3666,$C$4:C3666,C3666)</f>
        <v>116268</v>
      </c>
      <c r="B3666" s="65">
        <v>162</v>
      </c>
      <c r="C3666" s="147">
        <v>0</v>
      </c>
      <c r="D3666" s="147">
        <v>109533</v>
      </c>
      <c r="E3666" s="147">
        <f>COUNTIF($B$4:B3666,B3666)</f>
        <v>68</v>
      </c>
      <c r="F3666" s="147">
        <v>1</v>
      </c>
      <c r="G3666" s="147">
        <v>690</v>
      </c>
      <c r="H3666" s="147">
        <v>200</v>
      </c>
      <c r="I3666" s="59" t="str">
        <f>IFERROR(VLOOKUP(D3666,ITEM!A:B,2,0)&amp;" X"&amp;F3666,"아이템값 없음")</f>
        <v>음유시인의 주전자 X1</v>
      </c>
      <c r="J3666" s="5" t="s">
        <v>907</v>
      </c>
      <c r="K3666" s="147" t="s">
        <v>745</v>
      </c>
    </row>
    <row r="3667" spans="1:11">
      <c r="A3667" s="147">
        <f>100000+B3667*ID규칙_보상_그룹_단위+C3667*ID규칙_요일_단위+COUNTIFS($B$4:B3667,B3667,$C$4:C3667,C3667)</f>
        <v>116269</v>
      </c>
      <c r="B3667" s="65">
        <v>162</v>
      </c>
      <c r="C3667" s="147">
        <v>0</v>
      </c>
      <c r="D3667" s="147">
        <v>110541</v>
      </c>
      <c r="E3667" s="147">
        <f>COUNTIF($B$4:B3667,B3667)</f>
        <v>69</v>
      </c>
      <c r="F3667" s="147">
        <v>1</v>
      </c>
      <c r="G3667" s="147">
        <v>690</v>
      </c>
      <c r="H3667" s="147">
        <v>200</v>
      </c>
      <c r="I3667" s="59" t="str">
        <f>IFERROR(VLOOKUP(D3667,ITEM!A:B,2,0)&amp;" X"&amp;F3667,"아이템값 없음")</f>
        <v>지휘의 탑 햇 X1</v>
      </c>
      <c r="J3667" s="5" t="s">
        <v>907</v>
      </c>
      <c r="K3667" s="147" t="s">
        <v>745</v>
      </c>
    </row>
    <row r="3668" spans="1:11">
      <c r="A3668" s="147">
        <f>100000+B3668*ID규칙_보상_그룹_단위+C3668*ID규칙_요일_단위+COUNTIFS($B$4:B3668,B3668,$C$4:C3668,C3668)</f>
        <v>116270</v>
      </c>
      <c r="B3668" s="65">
        <v>162</v>
      </c>
      <c r="C3668" s="147">
        <v>0</v>
      </c>
      <c r="D3668" s="147">
        <v>116409</v>
      </c>
      <c r="E3668" s="147">
        <f>COUNTIF($B$4:B3668,B3668)</f>
        <v>70</v>
      </c>
      <c r="F3668" s="147">
        <v>1</v>
      </c>
      <c r="G3668" s="147">
        <v>691</v>
      </c>
      <c r="H3668" s="147">
        <v>2000</v>
      </c>
      <c r="I3668" s="59" t="str">
        <f>IFERROR(VLOOKUP(D3668,ITEM!A:B,2,0)&amp;" X"&amp;F3668,"아이템값 없음")</f>
        <v>북대륙의 한손검 원형 X1</v>
      </c>
      <c r="J3668" s="5" t="s">
        <v>907</v>
      </c>
      <c r="K3668" s="147" t="s">
        <v>745</v>
      </c>
    </row>
    <row r="3669" spans="1:11">
      <c r="A3669" s="147">
        <f>100000+B3669*ID규칙_보상_그룹_단위+C3669*ID규칙_요일_단위+COUNTIFS($B$4:B3669,B3669,$C$4:C3669,C3669)</f>
        <v>116271</v>
      </c>
      <c r="B3669" s="65">
        <v>162</v>
      </c>
      <c r="C3669" s="147">
        <v>0</v>
      </c>
      <c r="D3669" s="147">
        <v>116410</v>
      </c>
      <c r="E3669" s="147">
        <f>COUNTIF($B$4:B3669,B3669)</f>
        <v>71</v>
      </c>
      <c r="F3669" s="147">
        <v>1</v>
      </c>
      <c r="G3669" s="147">
        <v>691</v>
      </c>
      <c r="H3669" s="147">
        <v>2000</v>
      </c>
      <c r="I3669" s="59" t="str">
        <f>IFERROR(VLOOKUP(D3669,ITEM!A:B,2,0)&amp;" X"&amp;F3669,"아이템값 없음")</f>
        <v>북대륙의 활 원형 X1</v>
      </c>
      <c r="J3669" s="5" t="s">
        <v>907</v>
      </c>
      <c r="K3669" s="147" t="s">
        <v>745</v>
      </c>
    </row>
    <row r="3670" spans="1:11">
      <c r="A3670" s="147">
        <f>100000+B3670*ID규칙_보상_그룹_단위+C3670*ID규칙_요일_단위+COUNTIFS($B$4:B3670,B3670,$C$4:C3670,C3670)</f>
        <v>116272</v>
      </c>
      <c r="B3670" s="65">
        <v>162</v>
      </c>
      <c r="C3670" s="147">
        <v>0</v>
      </c>
      <c r="D3670" s="147">
        <v>116411</v>
      </c>
      <c r="E3670" s="147">
        <f>COUNTIF($B$4:B3670,B3670)</f>
        <v>72</v>
      </c>
      <c r="F3670" s="147">
        <v>1</v>
      </c>
      <c r="G3670" s="147">
        <v>691</v>
      </c>
      <c r="H3670" s="147">
        <v>2000</v>
      </c>
      <c r="I3670" s="59" t="str">
        <f>IFERROR(VLOOKUP(D3670,ITEM!A:B,2,0)&amp;" X"&amp;F3670,"아이템값 없음")</f>
        <v>북대륙의 양손검 원형 X1</v>
      </c>
      <c r="J3670" s="5" t="s">
        <v>907</v>
      </c>
      <c r="K3670" s="147" t="s">
        <v>745</v>
      </c>
    </row>
    <row r="3671" spans="1:11">
      <c r="A3671" s="147">
        <f>100000+B3671*ID규칙_보상_그룹_단위+C3671*ID규칙_요일_단위+COUNTIFS($B$4:B3671,B3671,$C$4:C3671,C3671)</f>
        <v>116273</v>
      </c>
      <c r="B3671" s="65">
        <v>162</v>
      </c>
      <c r="C3671" s="147">
        <v>0</v>
      </c>
      <c r="D3671" s="147">
        <v>116412</v>
      </c>
      <c r="E3671" s="147">
        <f>COUNTIF($B$4:B3671,B3671)</f>
        <v>73</v>
      </c>
      <c r="F3671" s="147">
        <v>1</v>
      </c>
      <c r="G3671" s="147">
        <v>691</v>
      </c>
      <c r="H3671" s="147">
        <v>2000</v>
      </c>
      <c r="I3671" s="59" t="str">
        <f>IFERROR(VLOOKUP(D3671,ITEM!A:B,2,0)&amp;" X"&amp;F3671,"아이템값 없음")</f>
        <v>북대륙의 법구 원형 X1</v>
      </c>
      <c r="J3671" s="5" t="s">
        <v>907</v>
      </c>
      <c r="K3671" s="147" t="s">
        <v>745</v>
      </c>
    </row>
    <row r="3672" spans="1:11">
      <c r="A3672" s="147">
        <f>100000+B3672*ID규칙_보상_그룹_단위+C3672*ID규칙_요일_단위+COUNTIFS($B$4:B3672,B3672,$C$4:C3672,C3672)</f>
        <v>116274</v>
      </c>
      <c r="B3672" s="65">
        <v>162</v>
      </c>
      <c r="C3672" s="147">
        <v>0</v>
      </c>
      <c r="D3672" s="147">
        <v>116413</v>
      </c>
      <c r="E3672" s="147">
        <f>COUNTIF($B$4:B3672,B3672)</f>
        <v>74</v>
      </c>
      <c r="F3672" s="147">
        <v>1</v>
      </c>
      <c r="G3672" s="147">
        <v>691</v>
      </c>
      <c r="H3672" s="147">
        <v>2000</v>
      </c>
      <c r="I3672" s="59" t="str">
        <f>IFERROR(VLOOKUP(D3672,ITEM!A:B,2,0)&amp;" X"&amp;F3672,"아이템값 없음")</f>
        <v>북대륙의 장병기 원형 X1</v>
      </c>
      <c r="J3672" s="5" t="s">
        <v>907</v>
      </c>
      <c r="K3672" s="147" t="s">
        <v>745</v>
      </c>
    </row>
    <row r="3673" spans="1:11">
      <c r="A3673" s="147">
        <f>100000+B3673*ID규칙_보상_그룹_단위+C3673*ID규칙_요일_단위+COUNTIFS($B$4:B3673,B3673,$C$4:C3673,C3673)</f>
        <v>116301</v>
      </c>
      <c r="B3673" s="65">
        <v>163</v>
      </c>
      <c r="C3673" s="147">
        <v>0</v>
      </c>
      <c r="D3673" s="147">
        <v>103301</v>
      </c>
      <c r="E3673" s="147">
        <f>COUNTIF($B$4:B3673,B3673)</f>
        <v>1</v>
      </c>
      <c r="F3673" s="147">
        <v>300</v>
      </c>
      <c r="G3673" s="147">
        <v>692</v>
      </c>
      <c r="H3673" s="147">
        <v>10000</v>
      </c>
      <c r="I3673" s="59" t="str">
        <f>IFERROR(VLOOKUP(D3673,ITEM!A:B,2,0)&amp;" X"&amp;F3673,"아이템값 없음")</f>
        <v>모라 X300</v>
      </c>
      <c r="J3673" s="5" t="s">
        <v>908</v>
      </c>
      <c r="K3673" s="147" t="s">
        <v>745</v>
      </c>
    </row>
    <row r="3674" spans="1:11">
      <c r="A3674" s="147">
        <f>100000+B3674*ID규칙_보상_그룹_단위+C3674*ID규칙_요일_단위+COUNTIFS($B$4:B3674,B3674,$C$4:C3674,C3674)</f>
        <v>116302</v>
      </c>
      <c r="B3674" s="65">
        <v>163</v>
      </c>
      <c r="C3674" s="147">
        <v>0</v>
      </c>
      <c r="D3674" s="147">
        <v>102301</v>
      </c>
      <c r="E3674" s="147">
        <f>COUNTIF($B$4:B3674,B3674)</f>
        <v>2</v>
      </c>
      <c r="F3674" s="147">
        <v>6950</v>
      </c>
      <c r="G3674" s="147">
        <v>693</v>
      </c>
      <c r="H3674" s="147">
        <v>10000</v>
      </c>
      <c r="I3674" s="59" t="str">
        <f>IFERROR(VLOOKUP(D3674,ITEM!A:B,2,0)&amp;" X"&amp;F3674,"아이템값 없음")</f>
        <v>모험 경력 X6950</v>
      </c>
      <c r="J3674" s="5" t="s">
        <v>908</v>
      </c>
      <c r="K3674" s="147" t="s">
        <v>745</v>
      </c>
    </row>
    <row r="3675" spans="1:11">
      <c r="A3675" s="147">
        <f>100000+B3675*ID규칙_보상_그룹_단위+C3675*ID규칙_요일_단위+COUNTIFS($B$4:B3675,B3675,$C$4:C3675,C3675)</f>
        <v>116303</v>
      </c>
      <c r="B3675" s="65">
        <v>163</v>
      </c>
      <c r="C3675" s="147">
        <v>0</v>
      </c>
      <c r="D3675" s="147">
        <v>105301</v>
      </c>
      <c r="E3675" s="147">
        <f>COUNTIF($B$4:B3675,B3675)</f>
        <v>3</v>
      </c>
      <c r="F3675" s="147">
        <v>20</v>
      </c>
      <c r="G3675" s="147">
        <v>694</v>
      </c>
      <c r="H3675" s="147">
        <v>10000</v>
      </c>
      <c r="I3675" s="59" t="str">
        <f>IFERROR(VLOOKUP(D3675,ITEM!A:B,2,0)&amp;" X"&amp;F3675,"아이템값 없음")</f>
        <v>호감도 경험치 X20</v>
      </c>
      <c r="J3675" s="5" t="s">
        <v>908</v>
      </c>
      <c r="K3675" s="147" t="s">
        <v>745</v>
      </c>
    </row>
    <row r="3676" spans="1:11">
      <c r="A3676" s="147">
        <f>100000+B3676*ID규칙_보상_그룹_단위+C3676*ID규칙_요일_단위+COUNTIFS($B$4:B3676,B3676,$C$4:C3676,C3676)</f>
        <v>116304</v>
      </c>
      <c r="B3676" s="65">
        <v>163</v>
      </c>
      <c r="C3676" s="147">
        <v>0</v>
      </c>
      <c r="D3676" s="147">
        <v>113205</v>
      </c>
      <c r="E3676" s="147">
        <f>COUNTIF($B$4:B3676,B3676)</f>
        <v>4</v>
      </c>
      <c r="F3676" s="147">
        <v>1</v>
      </c>
      <c r="G3676" s="147">
        <v>695</v>
      </c>
      <c r="H3676" s="147">
        <v>834</v>
      </c>
      <c r="I3676" s="59" t="str">
        <f>IFERROR(VLOOKUP(D3676,ITEM!A:B,2,0)&amp;" X"&amp;F3676,"아이템값 없음")</f>
        <v>순수한 청금석 가루 X1</v>
      </c>
      <c r="J3676" s="5" t="s">
        <v>908</v>
      </c>
      <c r="K3676" s="147" t="s">
        <v>745</v>
      </c>
    </row>
    <row r="3677" spans="1:11">
      <c r="A3677" s="147">
        <f>100000+B3677*ID규칙_보상_그룹_단위+C3677*ID규칙_요일_단위+COUNTIFS($B$4:B3677,B3677,$C$4:C3677,C3677)</f>
        <v>116305</v>
      </c>
      <c r="B3677" s="65">
        <v>163</v>
      </c>
      <c r="C3677" s="147">
        <v>0</v>
      </c>
      <c r="D3677" s="147">
        <v>113306</v>
      </c>
      <c r="E3677" s="147">
        <f>COUNTIF($B$4:B3677,B3677)</f>
        <v>5</v>
      </c>
      <c r="F3677" s="147">
        <v>1</v>
      </c>
      <c r="G3677" s="147">
        <v>695</v>
      </c>
      <c r="H3677" s="147">
        <v>834</v>
      </c>
      <c r="I3677" s="59" t="str">
        <f>IFERROR(VLOOKUP(D3677,ITEM!A:B,2,0)&amp;" X"&amp;F3677,"아이템값 없음")</f>
        <v>순수한 청금석 조각 X1</v>
      </c>
      <c r="J3677" s="5" t="s">
        <v>908</v>
      </c>
      <c r="K3677" s="147" t="s">
        <v>745</v>
      </c>
    </row>
    <row r="3678" spans="1:11">
      <c r="A3678" s="147">
        <f>100000+B3678*ID규칙_보상_그룹_단위+C3678*ID규칙_요일_단위+COUNTIFS($B$4:B3678,B3678,$C$4:C3678,C3678)</f>
        <v>116306</v>
      </c>
      <c r="B3678" s="65">
        <v>163</v>
      </c>
      <c r="C3678" s="147">
        <v>0</v>
      </c>
      <c r="D3678" s="147">
        <v>113407</v>
      </c>
      <c r="E3678" s="147">
        <f>COUNTIF($B$4:B3678,B3678)</f>
        <v>6</v>
      </c>
      <c r="F3678" s="147">
        <v>1</v>
      </c>
      <c r="G3678" s="147">
        <v>695</v>
      </c>
      <c r="H3678" s="147">
        <v>834</v>
      </c>
      <c r="I3678" s="59" t="str">
        <f>IFERROR(VLOOKUP(D3678,ITEM!A:B,2,0)&amp;" X"&amp;F3678,"아이템값 없음")</f>
        <v>순수한 청금석 덩이 X1</v>
      </c>
      <c r="J3678" s="5" t="s">
        <v>908</v>
      </c>
      <c r="K3678" s="147" t="s">
        <v>745</v>
      </c>
    </row>
    <row r="3679" spans="1:11">
      <c r="A3679" s="147">
        <f>100000+B3679*ID규칙_보상_그룹_단위+C3679*ID규칙_요일_단위+COUNTIFS($B$4:B3679,B3679,$C$4:C3679,C3679)</f>
        <v>116307</v>
      </c>
      <c r="B3679" s="65">
        <v>163</v>
      </c>
      <c r="C3679" s="147">
        <v>0</v>
      </c>
      <c r="D3679" s="147">
        <v>113508</v>
      </c>
      <c r="E3679" s="147">
        <f>COUNTIF($B$4:B3679,B3679)</f>
        <v>7</v>
      </c>
      <c r="F3679" s="147">
        <v>1</v>
      </c>
      <c r="G3679" s="147">
        <v>695</v>
      </c>
      <c r="H3679" s="147">
        <v>834</v>
      </c>
      <c r="I3679" s="59" t="str">
        <f>IFERROR(VLOOKUP(D3679,ITEM!A:B,2,0)&amp;" X"&amp;F3679,"아이템값 없음")</f>
        <v>순수한 청금석 X1</v>
      </c>
      <c r="J3679" s="5" t="s">
        <v>908</v>
      </c>
      <c r="K3679" s="147" t="s">
        <v>745</v>
      </c>
    </row>
    <row r="3680" spans="1:11">
      <c r="A3680" s="147">
        <f>100000+B3680*ID규칙_보상_그룹_단위+C3680*ID규칙_요일_단위+COUNTIFS($B$4:B3680,B3680,$C$4:C3680,C3680)</f>
        <v>116308</v>
      </c>
      <c r="B3680" s="65">
        <v>163</v>
      </c>
      <c r="C3680" s="147">
        <v>0</v>
      </c>
      <c r="D3680" s="147">
        <v>113213</v>
      </c>
      <c r="E3680" s="147">
        <f>COUNTIF($B$4:B3680,B3680)</f>
        <v>8</v>
      </c>
      <c r="F3680" s="147">
        <v>1</v>
      </c>
      <c r="G3680" s="147">
        <v>695</v>
      </c>
      <c r="H3680" s="147">
        <v>833</v>
      </c>
      <c r="I3680" s="59" t="str">
        <f>IFERROR(VLOOKUP(D3680,ITEM!A:B,2,0)&amp;" X"&amp;F3680,"아이템값 없음")</f>
        <v>승리의 자수정 가루 X1</v>
      </c>
      <c r="J3680" s="5" t="s">
        <v>908</v>
      </c>
      <c r="K3680" s="147" t="s">
        <v>745</v>
      </c>
    </row>
    <row r="3681" spans="1:11">
      <c r="A3681" s="147">
        <f>100000+B3681*ID규칙_보상_그룹_단위+C3681*ID규칙_요일_단위+COUNTIFS($B$4:B3681,B3681,$C$4:C3681,C3681)</f>
        <v>116309</v>
      </c>
      <c r="B3681" s="65">
        <v>163</v>
      </c>
      <c r="C3681" s="147">
        <v>0</v>
      </c>
      <c r="D3681" s="147">
        <v>113314</v>
      </c>
      <c r="E3681" s="147">
        <f>COUNTIF($B$4:B3681,B3681)</f>
        <v>9</v>
      </c>
      <c r="F3681" s="147">
        <v>1</v>
      </c>
      <c r="G3681" s="147">
        <v>695</v>
      </c>
      <c r="H3681" s="147">
        <v>833</v>
      </c>
      <c r="I3681" s="59" t="str">
        <f>IFERROR(VLOOKUP(D3681,ITEM!A:B,2,0)&amp;" X"&amp;F3681,"아이템값 없음")</f>
        <v>승리의 자수정 조각 X1</v>
      </c>
      <c r="J3681" s="5" t="s">
        <v>908</v>
      </c>
      <c r="K3681" s="147" t="s">
        <v>745</v>
      </c>
    </row>
    <row r="3682" spans="1:11">
      <c r="A3682" s="147">
        <f>100000+B3682*ID규칙_보상_그룹_단위+C3682*ID규칙_요일_단위+COUNTIFS($B$4:B3682,B3682,$C$4:C3682,C3682)</f>
        <v>116310</v>
      </c>
      <c r="B3682" s="65">
        <v>163</v>
      </c>
      <c r="C3682" s="147">
        <v>0</v>
      </c>
      <c r="D3682" s="147">
        <v>113415</v>
      </c>
      <c r="E3682" s="147">
        <f>COUNTIF($B$4:B3682,B3682)</f>
        <v>10</v>
      </c>
      <c r="F3682" s="147">
        <v>1</v>
      </c>
      <c r="G3682" s="147">
        <v>695</v>
      </c>
      <c r="H3682" s="147">
        <v>833</v>
      </c>
      <c r="I3682" s="59" t="str">
        <f>IFERROR(VLOOKUP(D3682,ITEM!A:B,2,0)&amp;" X"&amp;F3682,"아이템값 없음")</f>
        <v>승리의 자수정 덩이 X1</v>
      </c>
      <c r="J3682" s="5" t="s">
        <v>908</v>
      </c>
      <c r="K3682" s="147" t="s">
        <v>745</v>
      </c>
    </row>
    <row r="3683" spans="1:11">
      <c r="A3683" s="147">
        <f>100000+B3683*ID규칙_보상_그룹_단위+C3683*ID규칙_요일_단위+COUNTIFS($B$4:B3683,B3683,$C$4:C3683,C3683)</f>
        <v>116311</v>
      </c>
      <c r="B3683" s="65">
        <v>163</v>
      </c>
      <c r="C3683" s="147">
        <v>0</v>
      </c>
      <c r="D3683" s="147">
        <v>113516</v>
      </c>
      <c r="E3683" s="147">
        <f>COUNTIF($B$4:B3683,B3683)</f>
        <v>11</v>
      </c>
      <c r="F3683" s="147">
        <v>1</v>
      </c>
      <c r="G3683" s="147">
        <v>695</v>
      </c>
      <c r="H3683" s="147">
        <v>833</v>
      </c>
      <c r="I3683" s="59" t="str">
        <f>IFERROR(VLOOKUP(D3683,ITEM!A:B,2,0)&amp;" X"&amp;F3683,"아이템값 없음")</f>
        <v>승리의 자수정 X1</v>
      </c>
      <c r="J3683" s="5" t="s">
        <v>908</v>
      </c>
      <c r="K3683" s="147" t="s">
        <v>745</v>
      </c>
    </row>
    <row r="3684" spans="1:11">
      <c r="A3684" s="147">
        <f>100000+B3684*ID규칙_보상_그룹_단위+C3684*ID규칙_요일_단위+COUNTIFS($B$4:B3684,B3684,$C$4:C3684,C3684)</f>
        <v>116312</v>
      </c>
      <c r="B3684" s="65">
        <v>163</v>
      </c>
      <c r="C3684" s="147">
        <v>0</v>
      </c>
      <c r="D3684" s="147">
        <v>113225</v>
      </c>
      <c r="E3684" s="147">
        <f>COUNTIF($B$4:B3684,B3684)</f>
        <v>12</v>
      </c>
      <c r="F3684" s="147">
        <v>1</v>
      </c>
      <c r="G3684" s="147">
        <v>695</v>
      </c>
      <c r="H3684" s="147">
        <v>833</v>
      </c>
      <c r="I3684" s="59" t="str">
        <f>IFERROR(VLOOKUP(D3684,ITEM!A:B,2,0)&amp;" X"&amp;F3684,"아이템값 없음")</f>
        <v>단단한 황옥 가루 X1</v>
      </c>
      <c r="J3684" s="5" t="s">
        <v>908</v>
      </c>
      <c r="K3684" s="147" t="s">
        <v>745</v>
      </c>
    </row>
    <row r="3685" spans="1:11">
      <c r="A3685" s="147">
        <f>100000+B3685*ID규칙_보상_그룹_단위+C3685*ID규칙_요일_단위+COUNTIFS($B$4:B3685,B3685,$C$4:C3685,C3685)</f>
        <v>116313</v>
      </c>
      <c r="B3685" s="65">
        <v>163</v>
      </c>
      <c r="C3685" s="147">
        <v>0</v>
      </c>
      <c r="D3685" s="147">
        <v>113326</v>
      </c>
      <c r="E3685" s="147">
        <f>COUNTIF($B$4:B3685,B3685)</f>
        <v>13</v>
      </c>
      <c r="F3685" s="147">
        <v>1</v>
      </c>
      <c r="G3685" s="147">
        <v>695</v>
      </c>
      <c r="H3685" s="147">
        <v>833</v>
      </c>
      <c r="I3685" s="59" t="str">
        <f>IFERROR(VLOOKUP(D3685,ITEM!A:B,2,0)&amp;" X"&amp;F3685,"아이템값 없음")</f>
        <v>단단한 황옥 조각 X1</v>
      </c>
      <c r="J3685" s="5" t="s">
        <v>908</v>
      </c>
      <c r="K3685" s="147" t="s">
        <v>745</v>
      </c>
    </row>
    <row r="3686" spans="1:11">
      <c r="A3686" s="147">
        <f>100000+B3686*ID규칙_보상_그룹_단위+C3686*ID규칙_요일_단위+COUNTIFS($B$4:B3686,B3686,$C$4:C3686,C3686)</f>
        <v>116314</v>
      </c>
      <c r="B3686" s="65">
        <v>163</v>
      </c>
      <c r="C3686" s="147">
        <v>0</v>
      </c>
      <c r="D3686" s="147">
        <v>113427</v>
      </c>
      <c r="E3686" s="147">
        <f>COUNTIF($B$4:B3686,B3686)</f>
        <v>14</v>
      </c>
      <c r="F3686" s="147">
        <v>1</v>
      </c>
      <c r="G3686" s="147">
        <v>695</v>
      </c>
      <c r="H3686" s="147">
        <v>833</v>
      </c>
      <c r="I3686" s="59" t="str">
        <f>IFERROR(VLOOKUP(D3686,ITEM!A:B,2,0)&amp;" X"&amp;F3686,"아이템값 없음")</f>
        <v>단단한 황옥 덩이 X1</v>
      </c>
      <c r="J3686" s="5" t="s">
        <v>908</v>
      </c>
      <c r="K3686" s="147" t="s">
        <v>745</v>
      </c>
    </row>
    <row r="3687" spans="1:11">
      <c r="A3687" s="147">
        <f>100000+B3687*ID규칙_보상_그룹_단위+C3687*ID규칙_요일_단위+COUNTIFS($B$4:B3687,B3687,$C$4:C3687,C3687)</f>
        <v>116315</v>
      </c>
      <c r="B3687" s="65">
        <v>163</v>
      </c>
      <c r="C3687" s="147">
        <v>0</v>
      </c>
      <c r="D3687" s="147">
        <v>113528</v>
      </c>
      <c r="E3687" s="147">
        <f>COUNTIF($B$4:B3687,B3687)</f>
        <v>15</v>
      </c>
      <c r="F3687" s="147">
        <v>1</v>
      </c>
      <c r="G3687" s="147">
        <v>695</v>
      </c>
      <c r="H3687" s="147">
        <v>833</v>
      </c>
      <c r="I3687" s="59" t="str">
        <f>IFERROR(VLOOKUP(D3687,ITEM!A:B,2,0)&amp;" X"&amp;F3687,"아이템값 없음")</f>
        <v>단단한 황옥 X1</v>
      </c>
      <c r="J3687" s="5" t="s">
        <v>908</v>
      </c>
      <c r="K3687" s="147" t="s">
        <v>745</v>
      </c>
    </row>
    <row r="3688" spans="1:11">
      <c r="A3688" s="147">
        <f>100000+B3688*ID규칙_보상_그룹_단위+C3688*ID규칙_요일_단위+COUNTIFS($B$4:B3688,B3688,$C$4:C3688,C3688)</f>
        <v>116316</v>
      </c>
      <c r="B3688" s="65">
        <v>163</v>
      </c>
      <c r="C3688" s="147">
        <v>0</v>
      </c>
      <c r="D3688" s="147">
        <v>118401</v>
      </c>
      <c r="E3688" s="147">
        <f>COUNTIF($B$4:B3688,B3688)</f>
        <v>16</v>
      </c>
      <c r="F3688" s="147">
        <v>1</v>
      </c>
      <c r="G3688" s="147">
        <v>696</v>
      </c>
      <c r="H3688" s="147">
        <v>3300</v>
      </c>
      <c r="I3688" s="59" t="str">
        <f>IFERROR(VLOOKUP(D3688,ITEM!A:B,2,0)&amp;" X"&amp;F3688,"아이템값 없음")</f>
        <v>이상한 꿈의 용매 X1</v>
      </c>
      <c r="J3688" s="5" t="s">
        <v>908</v>
      </c>
      <c r="K3688" s="147" t="s">
        <v>745</v>
      </c>
    </row>
    <row r="3689" spans="1:11">
      <c r="A3689" s="147">
        <f>100000+B3689*ID규칙_보상_그룹_단위+C3689*ID규칙_요일_단위+COUNTIFS($B$4:B3689,B3689,$C$4:C3689,C3689)</f>
        <v>116317</v>
      </c>
      <c r="B3689" s="65">
        <v>163</v>
      </c>
      <c r="C3689" s="147">
        <v>0</v>
      </c>
      <c r="D3689" s="147">
        <v>112607</v>
      </c>
      <c r="E3689" s="147">
        <f>COUNTIF($B$4:B3689,B3689)</f>
        <v>17</v>
      </c>
      <c r="F3689" s="147">
        <v>1</v>
      </c>
      <c r="G3689" s="147">
        <v>697</v>
      </c>
      <c r="H3689" s="147">
        <v>3334</v>
      </c>
      <c r="I3689" s="59" t="str">
        <f>IFERROR(VLOOKUP(D3689,ITEM!A:B,2,0)&amp;" X"&amp;F3689,"아이템값 없음")</f>
        <v>용왕의 면류관 X1</v>
      </c>
      <c r="J3689" s="5" t="s">
        <v>908</v>
      </c>
      <c r="K3689" s="147" t="s">
        <v>745</v>
      </c>
    </row>
    <row r="3690" spans="1:11">
      <c r="A3690" s="147">
        <f>100000+B3690*ID규칙_보상_그룹_단위+C3690*ID규칙_요일_단위+COUNTIFS($B$4:B3690,B3690,$C$4:C3690,C3690)</f>
        <v>116318</v>
      </c>
      <c r="B3690" s="65">
        <v>163</v>
      </c>
      <c r="C3690" s="147">
        <v>0</v>
      </c>
      <c r="D3690" s="147">
        <v>112608</v>
      </c>
      <c r="E3690" s="147">
        <f>COUNTIF($B$4:B3690,B3690)</f>
        <v>18</v>
      </c>
      <c r="F3690" s="147">
        <v>1</v>
      </c>
      <c r="G3690" s="147">
        <v>697</v>
      </c>
      <c r="H3690" s="147">
        <v>3333</v>
      </c>
      <c r="I3690" s="59" t="str">
        <f>IFERROR(VLOOKUP(D3690,ITEM!A:B,2,0)&amp;" X"&amp;F3690,"아이템값 없음")</f>
        <v>혈옥의 가지 X1</v>
      </c>
      <c r="J3690" s="5" t="s">
        <v>908</v>
      </c>
      <c r="K3690" s="147" t="s">
        <v>745</v>
      </c>
    </row>
    <row r="3691" spans="1:11">
      <c r="A3691" s="147">
        <f>100000+B3691*ID규칙_보상_그룹_단위+C3691*ID규칙_요일_단위+COUNTIFS($B$4:B3691,B3691,$C$4:C3691,C3691)</f>
        <v>116319</v>
      </c>
      <c r="B3691" s="65">
        <v>163</v>
      </c>
      <c r="C3691" s="147">
        <v>0</v>
      </c>
      <c r="D3691" s="147">
        <v>112609</v>
      </c>
      <c r="E3691" s="147">
        <f>COUNTIF($B$4:B3691,B3691)</f>
        <v>19</v>
      </c>
      <c r="F3691" s="147">
        <v>1</v>
      </c>
      <c r="G3691" s="147">
        <v>697</v>
      </c>
      <c r="H3691" s="147">
        <v>3333</v>
      </c>
      <c r="I3691" s="59" t="str">
        <f>IFERROR(VLOOKUP(D3691,ITEM!A:B,2,0)&amp;" X"&amp;F3691,"아이템값 없음")</f>
        <v>순금의 비늘 X1</v>
      </c>
      <c r="J3691" s="5" t="s">
        <v>908</v>
      </c>
      <c r="K3691" s="147" t="s">
        <v>745</v>
      </c>
    </row>
    <row r="3692" spans="1:11">
      <c r="A3692" s="147">
        <f>100000+B3692*ID규칙_보상_그룹_단위+C3692*ID규칙_요일_단위+COUNTIFS($B$4:B3692,B3692,$C$4:C3692,C3692)</f>
        <v>116320</v>
      </c>
      <c r="B3692" s="65">
        <v>163</v>
      </c>
      <c r="C3692" s="147">
        <v>0</v>
      </c>
      <c r="D3692" s="147">
        <v>106314</v>
      </c>
      <c r="E3692" s="147">
        <f>COUNTIF($B$4:B3692,B3692)</f>
        <v>20</v>
      </c>
      <c r="F3692" s="147">
        <v>1</v>
      </c>
      <c r="G3692" s="147">
        <v>698</v>
      </c>
      <c r="H3692" s="147">
        <v>200</v>
      </c>
      <c r="I3692" s="59" t="str">
        <f>IFERROR(VLOOKUP(D3692,ITEM!A:B,2,0)&amp;" X"&amp;F3692,"아이템값 없음")</f>
        <v>전투광의 장미 X1</v>
      </c>
      <c r="J3692" s="5" t="s">
        <v>908</v>
      </c>
      <c r="K3692" s="147" t="s">
        <v>745</v>
      </c>
    </row>
    <row r="3693" spans="1:11">
      <c r="A3693" s="147">
        <f>100000+B3693*ID규칙_보상_그룹_단위+C3693*ID규칙_요일_단위+COUNTIFS($B$4:B3693,B3693,$C$4:C3693,C3693)</f>
        <v>116321</v>
      </c>
      <c r="B3693" s="65">
        <v>163</v>
      </c>
      <c r="C3693" s="147">
        <v>0</v>
      </c>
      <c r="D3693" s="147">
        <v>107314</v>
      </c>
      <c r="E3693" s="147">
        <f>COUNTIF($B$4:B3693,B3693)</f>
        <v>21</v>
      </c>
      <c r="F3693" s="147">
        <v>1</v>
      </c>
      <c r="G3693" s="147">
        <v>698</v>
      </c>
      <c r="H3693" s="147">
        <v>200</v>
      </c>
      <c r="I3693" s="59" t="str">
        <f>IFERROR(VLOOKUP(D3693,ITEM!A:B,2,0)&amp;" X"&amp;F3693,"아이템값 없음")</f>
        <v>전투광의 깃털 X1</v>
      </c>
      <c r="J3693" s="5" t="s">
        <v>908</v>
      </c>
      <c r="K3693" s="147" t="s">
        <v>745</v>
      </c>
    </row>
    <row r="3694" spans="1:11">
      <c r="A3694" s="147">
        <f>100000+B3694*ID규칙_보상_그룹_단위+C3694*ID규칙_요일_단위+COUNTIFS($B$4:B3694,B3694,$C$4:C3694,C3694)</f>
        <v>116322</v>
      </c>
      <c r="B3694" s="65">
        <v>163</v>
      </c>
      <c r="C3694" s="147">
        <v>0</v>
      </c>
      <c r="D3694" s="147">
        <v>108314</v>
      </c>
      <c r="E3694" s="147">
        <f>COUNTIF($B$4:B3694,B3694)</f>
        <v>22</v>
      </c>
      <c r="F3694" s="147">
        <v>1</v>
      </c>
      <c r="G3694" s="147">
        <v>698</v>
      </c>
      <c r="H3694" s="147">
        <v>200</v>
      </c>
      <c r="I3694" s="59" t="str">
        <f>IFERROR(VLOOKUP(D3694,ITEM!A:B,2,0)&amp;" X"&amp;F3694,"아이템값 없음")</f>
        <v>전투광의 시계 X1</v>
      </c>
      <c r="J3694" s="5" t="s">
        <v>908</v>
      </c>
      <c r="K3694" s="147" t="s">
        <v>745</v>
      </c>
    </row>
    <row r="3695" spans="1:11">
      <c r="A3695" s="147">
        <f>100000+B3695*ID규칙_보상_그룹_단위+C3695*ID규칙_요일_단위+COUNTIFS($B$4:B3695,B3695,$C$4:C3695,C3695)</f>
        <v>116323</v>
      </c>
      <c r="B3695" s="65">
        <v>163</v>
      </c>
      <c r="C3695" s="147">
        <v>0</v>
      </c>
      <c r="D3695" s="147">
        <v>109314</v>
      </c>
      <c r="E3695" s="147">
        <f>COUNTIF($B$4:B3695,B3695)</f>
        <v>23</v>
      </c>
      <c r="F3695" s="147">
        <v>1</v>
      </c>
      <c r="G3695" s="147">
        <v>698</v>
      </c>
      <c r="H3695" s="147">
        <v>200</v>
      </c>
      <c r="I3695" s="59" t="str">
        <f>IFERROR(VLOOKUP(D3695,ITEM!A:B,2,0)&amp;" X"&amp;F3695,"아이템값 없음")</f>
        <v>전투광의 해골잔 X1</v>
      </c>
      <c r="J3695" s="5" t="s">
        <v>908</v>
      </c>
      <c r="K3695" s="147" t="s">
        <v>745</v>
      </c>
    </row>
    <row r="3696" spans="1:11">
      <c r="A3696" s="147">
        <f>100000+B3696*ID규칙_보상_그룹_단위+C3696*ID규칙_요일_단위+COUNTIFS($B$4:B3696,B3696,$C$4:C3696,C3696)</f>
        <v>116324</v>
      </c>
      <c r="B3696" s="65">
        <v>163</v>
      </c>
      <c r="C3696" s="147">
        <v>0</v>
      </c>
      <c r="D3696" s="147">
        <v>110314</v>
      </c>
      <c r="E3696" s="147">
        <f>COUNTIF($B$4:B3696,B3696)</f>
        <v>24</v>
      </c>
      <c r="F3696" s="147">
        <v>1</v>
      </c>
      <c r="G3696" s="147">
        <v>698</v>
      </c>
      <c r="H3696" s="147">
        <v>200</v>
      </c>
      <c r="I3696" s="59" t="str">
        <f>IFERROR(VLOOKUP(D3696,ITEM!A:B,2,0)&amp;" X"&amp;F3696,"아이템값 없음")</f>
        <v>전투광의 귀면 X1</v>
      </c>
      <c r="J3696" s="5" t="s">
        <v>908</v>
      </c>
      <c r="K3696" s="147" t="s">
        <v>745</v>
      </c>
    </row>
    <row r="3697" spans="1:11">
      <c r="A3697" s="147">
        <f>100000+B3697*ID규칙_보상_그룹_단위+C3697*ID규칙_요일_단위+COUNTIFS($B$4:B3697,B3697,$C$4:C3697,C3697)</f>
        <v>116325</v>
      </c>
      <c r="B3697" s="65">
        <v>163</v>
      </c>
      <c r="C3697" s="147">
        <v>0</v>
      </c>
      <c r="D3697" s="147">
        <v>106316</v>
      </c>
      <c r="E3697" s="147">
        <f>COUNTIF($B$4:B3697,B3697)</f>
        <v>25</v>
      </c>
      <c r="F3697" s="147">
        <v>1</v>
      </c>
      <c r="G3697" s="147">
        <v>698</v>
      </c>
      <c r="H3697" s="147">
        <v>200</v>
      </c>
      <c r="I3697" s="59" t="str">
        <f>IFERROR(VLOOKUP(D3697,ITEM!A:B,2,0)&amp;" X"&amp;F3697,"아이템값 없음")</f>
        <v>교관의 브로치 X1</v>
      </c>
      <c r="J3697" s="5" t="s">
        <v>908</v>
      </c>
      <c r="K3697" s="147" t="s">
        <v>745</v>
      </c>
    </row>
    <row r="3698" spans="1:11">
      <c r="A3698" s="147">
        <f>100000+B3698*ID규칙_보상_그룹_단위+C3698*ID규칙_요일_단위+COUNTIFS($B$4:B3698,B3698,$C$4:C3698,C3698)</f>
        <v>116326</v>
      </c>
      <c r="B3698" s="65">
        <v>163</v>
      </c>
      <c r="C3698" s="147">
        <v>0</v>
      </c>
      <c r="D3698" s="147">
        <v>107316</v>
      </c>
      <c r="E3698" s="147">
        <f>COUNTIF($B$4:B3698,B3698)</f>
        <v>26</v>
      </c>
      <c r="F3698" s="147">
        <v>1</v>
      </c>
      <c r="G3698" s="147">
        <v>698</v>
      </c>
      <c r="H3698" s="147">
        <v>200</v>
      </c>
      <c r="I3698" s="59" t="str">
        <f>IFERROR(VLOOKUP(D3698,ITEM!A:B,2,0)&amp;" X"&amp;F3698,"아이템값 없음")</f>
        <v>교관의 깃털장식 X1</v>
      </c>
      <c r="J3698" s="5" t="s">
        <v>908</v>
      </c>
      <c r="K3698" s="147" t="s">
        <v>745</v>
      </c>
    </row>
    <row r="3699" spans="1:11">
      <c r="A3699" s="147">
        <f>100000+B3699*ID규칙_보상_그룹_단위+C3699*ID규칙_요일_단위+COUNTIFS($B$4:B3699,B3699,$C$4:C3699,C3699)</f>
        <v>116327</v>
      </c>
      <c r="B3699" s="65">
        <v>163</v>
      </c>
      <c r="C3699" s="147">
        <v>0</v>
      </c>
      <c r="D3699" s="147">
        <v>108316</v>
      </c>
      <c r="E3699" s="147">
        <f>COUNTIF($B$4:B3699,B3699)</f>
        <v>27</v>
      </c>
      <c r="F3699" s="147">
        <v>1</v>
      </c>
      <c r="G3699" s="147">
        <v>698</v>
      </c>
      <c r="H3699" s="147">
        <v>200</v>
      </c>
      <c r="I3699" s="59" t="str">
        <f>IFERROR(VLOOKUP(D3699,ITEM!A:B,2,0)&amp;" X"&amp;F3699,"아이템값 없음")</f>
        <v>교관의 회중시계 X1</v>
      </c>
      <c r="J3699" s="5" t="s">
        <v>908</v>
      </c>
      <c r="K3699" s="147" t="s">
        <v>745</v>
      </c>
    </row>
    <row r="3700" spans="1:11">
      <c r="A3700" s="147">
        <f>100000+B3700*ID규칙_보상_그룹_단위+C3700*ID규칙_요일_단위+COUNTIFS($B$4:B3700,B3700,$C$4:C3700,C3700)</f>
        <v>116328</v>
      </c>
      <c r="B3700" s="65">
        <v>163</v>
      </c>
      <c r="C3700" s="147">
        <v>0</v>
      </c>
      <c r="D3700" s="147">
        <v>109316</v>
      </c>
      <c r="E3700" s="147">
        <f>COUNTIF($B$4:B3700,B3700)</f>
        <v>28</v>
      </c>
      <c r="F3700" s="147">
        <v>1</v>
      </c>
      <c r="G3700" s="147">
        <v>698</v>
      </c>
      <c r="H3700" s="147">
        <v>200</v>
      </c>
      <c r="I3700" s="59" t="str">
        <f>IFERROR(VLOOKUP(D3700,ITEM!A:B,2,0)&amp;" X"&amp;F3700,"아이템값 없음")</f>
        <v>교관의 찻잔 X1</v>
      </c>
      <c r="J3700" s="5" t="s">
        <v>908</v>
      </c>
      <c r="K3700" s="147" t="s">
        <v>745</v>
      </c>
    </row>
    <row r="3701" spans="1:11">
      <c r="A3701" s="147">
        <f>100000+B3701*ID규칙_보상_그룹_단위+C3701*ID규칙_요일_단위+COUNTIFS($B$4:B3701,B3701,$C$4:C3701,C3701)</f>
        <v>116329</v>
      </c>
      <c r="B3701" s="65">
        <v>163</v>
      </c>
      <c r="C3701" s="147">
        <v>0</v>
      </c>
      <c r="D3701" s="147">
        <v>110316</v>
      </c>
      <c r="E3701" s="147">
        <f>COUNTIF($B$4:B3701,B3701)</f>
        <v>29</v>
      </c>
      <c r="F3701" s="147">
        <v>1</v>
      </c>
      <c r="G3701" s="147">
        <v>698</v>
      </c>
      <c r="H3701" s="147">
        <v>200</v>
      </c>
      <c r="I3701" s="59" t="str">
        <f>IFERROR(VLOOKUP(D3701,ITEM!A:B,2,0)&amp;" X"&amp;F3701,"아이템값 없음")</f>
        <v>교관의 모자 X1</v>
      </c>
      <c r="J3701" s="5" t="s">
        <v>908</v>
      </c>
      <c r="K3701" s="147" t="s">
        <v>745</v>
      </c>
    </row>
    <row r="3702" spans="1:11">
      <c r="A3702" s="147">
        <f>100000+B3702*ID규칙_보상_그룹_단위+C3702*ID규칙_요일_단위+COUNTIFS($B$4:B3702,B3702,$C$4:C3702,C3702)</f>
        <v>116330</v>
      </c>
      <c r="B3702" s="65">
        <v>163</v>
      </c>
      <c r="C3702" s="147">
        <v>0</v>
      </c>
      <c r="D3702" s="147">
        <v>106318</v>
      </c>
      <c r="E3702" s="147">
        <f>COUNTIF($B$4:B3702,B3702)</f>
        <v>30</v>
      </c>
      <c r="F3702" s="147">
        <v>1</v>
      </c>
      <c r="G3702" s="147">
        <v>698</v>
      </c>
      <c r="H3702" s="147">
        <v>200</v>
      </c>
      <c r="I3702" s="59" t="str">
        <f>IFERROR(VLOOKUP(D3702,ITEM!A:B,2,0)&amp;" X"&amp;F3702,"아이템값 없음")</f>
        <v>유배자의 꽃 X1</v>
      </c>
      <c r="J3702" s="5" t="s">
        <v>908</v>
      </c>
      <c r="K3702" s="147" t="s">
        <v>745</v>
      </c>
    </row>
    <row r="3703" spans="1:11">
      <c r="A3703" s="147">
        <f>100000+B3703*ID규칙_보상_그룹_단위+C3703*ID규칙_요일_단위+COUNTIFS($B$4:B3703,B3703,$C$4:C3703,C3703)</f>
        <v>116331</v>
      </c>
      <c r="B3703" s="65">
        <v>163</v>
      </c>
      <c r="C3703" s="147">
        <v>0</v>
      </c>
      <c r="D3703" s="147">
        <v>107318</v>
      </c>
      <c r="E3703" s="147">
        <f>COUNTIF($B$4:B3703,B3703)</f>
        <v>31</v>
      </c>
      <c r="F3703" s="147">
        <v>1</v>
      </c>
      <c r="G3703" s="147">
        <v>698</v>
      </c>
      <c r="H3703" s="147">
        <v>200</v>
      </c>
      <c r="I3703" s="59" t="str">
        <f>IFERROR(VLOOKUP(D3703,ITEM!A:B,2,0)&amp;" X"&amp;F3703,"아이템값 없음")</f>
        <v>유배자의 깃털 X1</v>
      </c>
      <c r="J3703" s="5" t="s">
        <v>908</v>
      </c>
      <c r="K3703" s="147" t="s">
        <v>745</v>
      </c>
    </row>
    <row r="3704" spans="1:11">
      <c r="A3704" s="147">
        <f>100000+B3704*ID규칙_보상_그룹_단위+C3704*ID규칙_요일_단위+COUNTIFS($B$4:B3704,B3704,$C$4:C3704,C3704)</f>
        <v>116332</v>
      </c>
      <c r="B3704" s="65">
        <v>163</v>
      </c>
      <c r="C3704" s="147">
        <v>0</v>
      </c>
      <c r="D3704" s="147">
        <v>108318</v>
      </c>
      <c r="E3704" s="147">
        <f>COUNTIF($B$4:B3704,B3704)</f>
        <v>32</v>
      </c>
      <c r="F3704" s="147">
        <v>1</v>
      </c>
      <c r="G3704" s="147">
        <v>698</v>
      </c>
      <c r="H3704" s="147">
        <v>200</v>
      </c>
      <c r="I3704" s="59" t="str">
        <f>IFERROR(VLOOKUP(D3704,ITEM!A:B,2,0)&amp;" X"&amp;F3704,"아이템값 없음")</f>
        <v>유배자의 회중시계 X1</v>
      </c>
      <c r="J3704" s="5" t="s">
        <v>908</v>
      </c>
      <c r="K3704" s="147" t="s">
        <v>745</v>
      </c>
    </row>
    <row r="3705" spans="1:11">
      <c r="A3705" s="147">
        <f>100000+B3705*ID규칙_보상_그룹_단위+C3705*ID규칙_요일_단위+COUNTIFS($B$4:B3705,B3705,$C$4:C3705,C3705)</f>
        <v>116333</v>
      </c>
      <c r="B3705" s="65">
        <v>163</v>
      </c>
      <c r="C3705" s="147">
        <v>0</v>
      </c>
      <c r="D3705" s="147">
        <v>109318</v>
      </c>
      <c r="E3705" s="147">
        <f>COUNTIF($B$4:B3705,B3705)</f>
        <v>33</v>
      </c>
      <c r="F3705" s="147">
        <v>1</v>
      </c>
      <c r="G3705" s="147">
        <v>698</v>
      </c>
      <c r="H3705" s="147">
        <v>200</v>
      </c>
      <c r="I3705" s="59" t="str">
        <f>IFERROR(VLOOKUP(D3705,ITEM!A:B,2,0)&amp;" X"&amp;F3705,"아이템값 없음")</f>
        <v>유배자의 잔 X1</v>
      </c>
      <c r="J3705" s="5" t="s">
        <v>908</v>
      </c>
      <c r="K3705" s="147" t="s">
        <v>745</v>
      </c>
    </row>
    <row r="3706" spans="1:11">
      <c r="A3706" s="147">
        <f>100000+B3706*ID규칙_보상_그룹_단위+C3706*ID규칙_요일_단위+COUNTIFS($B$4:B3706,B3706,$C$4:C3706,C3706)</f>
        <v>116334</v>
      </c>
      <c r="B3706" s="65">
        <v>163</v>
      </c>
      <c r="C3706" s="147">
        <v>0</v>
      </c>
      <c r="D3706" s="147">
        <v>110318</v>
      </c>
      <c r="E3706" s="147">
        <f>COUNTIF($B$4:B3706,B3706)</f>
        <v>34</v>
      </c>
      <c r="F3706" s="147">
        <v>1</v>
      </c>
      <c r="G3706" s="147">
        <v>698</v>
      </c>
      <c r="H3706" s="147">
        <v>200</v>
      </c>
      <c r="I3706" s="59" t="str">
        <f>IFERROR(VLOOKUP(D3706,ITEM!A:B,2,0)&amp;" X"&amp;F3706,"아이템값 없음")</f>
        <v>유배자의 머리장식 X1</v>
      </c>
      <c r="J3706" s="5" t="s">
        <v>908</v>
      </c>
      <c r="K3706" s="147" t="s">
        <v>745</v>
      </c>
    </row>
    <row r="3707" spans="1:11">
      <c r="A3707" s="147">
        <f>100000+B3707*ID규칙_보상_그룹_단위+C3707*ID규칙_요일_단위+COUNTIFS($B$4:B3707,B3707,$C$4:C3707,C3707)</f>
        <v>116335</v>
      </c>
      <c r="B3707" s="65">
        <v>163</v>
      </c>
      <c r="C3707" s="147">
        <v>0</v>
      </c>
      <c r="D3707" s="147">
        <v>106415</v>
      </c>
      <c r="E3707" s="147">
        <f>COUNTIF($B$4:B3707,B3707)</f>
        <v>35</v>
      </c>
      <c r="F3707" s="147">
        <v>1</v>
      </c>
      <c r="G3707" s="147">
        <v>698</v>
      </c>
      <c r="H3707" s="147">
        <v>200</v>
      </c>
      <c r="I3707" s="59" t="str">
        <f>IFERROR(VLOOKUP(D3707,ITEM!A:B,2,0)&amp;" X"&amp;F3707,"아이템값 없음")</f>
        <v>전투광의 장미 X1</v>
      </c>
      <c r="J3707" s="5" t="s">
        <v>908</v>
      </c>
      <c r="K3707" s="147" t="s">
        <v>745</v>
      </c>
    </row>
    <row r="3708" spans="1:11">
      <c r="A3708" s="147">
        <f>100000+B3708*ID규칙_보상_그룹_단위+C3708*ID규칙_요일_단위+COUNTIFS($B$4:B3708,B3708,$C$4:C3708,C3708)</f>
        <v>116336</v>
      </c>
      <c r="B3708" s="65">
        <v>163</v>
      </c>
      <c r="C3708" s="147">
        <v>0</v>
      </c>
      <c r="D3708" s="147">
        <v>107415</v>
      </c>
      <c r="E3708" s="147">
        <f>COUNTIF($B$4:B3708,B3708)</f>
        <v>36</v>
      </c>
      <c r="F3708" s="147">
        <v>1</v>
      </c>
      <c r="G3708" s="147">
        <v>698</v>
      </c>
      <c r="H3708" s="147">
        <v>200</v>
      </c>
      <c r="I3708" s="59" t="str">
        <f>IFERROR(VLOOKUP(D3708,ITEM!A:B,2,0)&amp;" X"&amp;F3708,"아이템값 없음")</f>
        <v>전투광의 깃털 X1</v>
      </c>
      <c r="J3708" s="5" t="s">
        <v>908</v>
      </c>
      <c r="K3708" s="147" t="s">
        <v>745</v>
      </c>
    </row>
    <row r="3709" spans="1:11">
      <c r="A3709" s="147">
        <f>100000+B3709*ID규칙_보상_그룹_단위+C3709*ID규칙_요일_단위+COUNTIFS($B$4:B3709,B3709,$C$4:C3709,C3709)</f>
        <v>116337</v>
      </c>
      <c r="B3709" s="65">
        <v>163</v>
      </c>
      <c r="C3709" s="147">
        <v>0</v>
      </c>
      <c r="D3709" s="147">
        <v>108415</v>
      </c>
      <c r="E3709" s="147">
        <f>COUNTIF($B$4:B3709,B3709)</f>
        <v>37</v>
      </c>
      <c r="F3709" s="147">
        <v>1</v>
      </c>
      <c r="G3709" s="147">
        <v>698</v>
      </c>
      <c r="H3709" s="147">
        <v>200</v>
      </c>
      <c r="I3709" s="59" t="str">
        <f>IFERROR(VLOOKUP(D3709,ITEM!A:B,2,0)&amp;" X"&amp;F3709,"아이템값 없음")</f>
        <v>전투광의 시계 X1</v>
      </c>
      <c r="J3709" s="5" t="s">
        <v>908</v>
      </c>
      <c r="K3709" s="147" t="s">
        <v>745</v>
      </c>
    </row>
    <row r="3710" spans="1:11">
      <c r="A3710" s="147">
        <f>100000+B3710*ID규칙_보상_그룹_단위+C3710*ID규칙_요일_단위+COUNTIFS($B$4:B3710,B3710,$C$4:C3710,C3710)</f>
        <v>116338</v>
      </c>
      <c r="B3710" s="65">
        <v>163</v>
      </c>
      <c r="C3710" s="147">
        <v>0</v>
      </c>
      <c r="D3710" s="147">
        <v>109415</v>
      </c>
      <c r="E3710" s="147">
        <f>COUNTIF($B$4:B3710,B3710)</f>
        <v>38</v>
      </c>
      <c r="F3710" s="147">
        <v>1</v>
      </c>
      <c r="G3710" s="147">
        <v>698</v>
      </c>
      <c r="H3710" s="147">
        <v>200</v>
      </c>
      <c r="I3710" s="59" t="str">
        <f>IFERROR(VLOOKUP(D3710,ITEM!A:B,2,0)&amp;" X"&amp;F3710,"아이템값 없음")</f>
        <v>전투광의 해골잔 X1</v>
      </c>
      <c r="J3710" s="5" t="s">
        <v>908</v>
      </c>
      <c r="K3710" s="147" t="s">
        <v>745</v>
      </c>
    </row>
    <row r="3711" spans="1:11">
      <c r="A3711" s="147">
        <f>100000+B3711*ID규칙_보상_그룹_단위+C3711*ID규칙_요일_단위+COUNTIFS($B$4:B3711,B3711,$C$4:C3711,C3711)</f>
        <v>116339</v>
      </c>
      <c r="B3711" s="65">
        <v>163</v>
      </c>
      <c r="C3711" s="147">
        <v>0</v>
      </c>
      <c r="D3711" s="147">
        <v>110415</v>
      </c>
      <c r="E3711" s="147">
        <f>COUNTIF($B$4:B3711,B3711)</f>
        <v>39</v>
      </c>
      <c r="F3711" s="147">
        <v>1</v>
      </c>
      <c r="G3711" s="147">
        <v>698</v>
      </c>
      <c r="H3711" s="147">
        <v>200</v>
      </c>
      <c r="I3711" s="59" t="str">
        <f>IFERROR(VLOOKUP(D3711,ITEM!A:B,2,0)&amp;" X"&amp;F3711,"아이템값 없음")</f>
        <v>전투광의 귀면 X1</v>
      </c>
      <c r="J3711" s="5" t="s">
        <v>908</v>
      </c>
      <c r="K3711" s="147" t="s">
        <v>745</v>
      </c>
    </row>
    <row r="3712" spans="1:11">
      <c r="A3712" s="147">
        <f>100000+B3712*ID규칙_보상_그룹_단위+C3712*ID규칙_요일_단위+COUNTIFS($B$4:B3712,B3712,$C$4:C3712,C3712)</f>
        <v>116340</v>
      </c>
      <c r="B3712" s="65">
        <v>163</v>
      </c>
      <c r="C3712" s="147">
        <v>0</v>
      </c>
      <c r="D3712" s="147">
        <v>106417</v>
      </c>
      <c r="E3712" s="147">
        <f>COUNTIF($B$4:B3712,B3712)</f>
        <v>40</v>
      </c>
      <c r="F3712" s="147">
        <v>1</v>
      </c>
      <c r="G3712" s="147">
        <v>698</v>
      </c>
      <c r="H3712" s="147">
        <v>200</v>
      </c>
      <c r="I3712" s="59" t="str">
        <f>IFERROR(VLOOKUP(D3712,ITEM!A:B,2,0)&amp;" X"&amp;F3712,"아이템값 없음")</f>
        <v>교관의 브로치 X1</v>
      </c>
      <c r="J3712" s="5" t="s">
        <v>908</v>
      </c>
      <c r="K3712" s="147" t="s">
        <v>745</v>
      </c>
    </row>
    <row r="3713" spans="1:11">
      <c r="A3713" s="147">
        <f>100000+B3713*ID규칙_보상_그룹_단위+C3713*ID규칙_요일_단위+COUNTIFS($B$4:B3713,B3713,$C$4:C3713,C3713)</f>
        <v>116341</v>
      </c>
      <c r="B3713" s="65">
        <v>163</v>
      </c>
      <c r="C3713" s="147">
        <v>0</v>
      </c>
      <c r="D3713" s="147">
        <v>107417</v>
      </c>
      <c r="E3713" s="147">
        <f>COUNTIF($B$4:B3713,B3713)</f>
        <v>41</v>
      </c>
      <c r="F3713" s="147">
        <v>1</v>
      </c>
      <c r="G3713" s="147">
        <v>698</v>
      </c>
      <c r="H3713" s="147">
        <v>200</v>
      </c>
      <c r="I3713" s="59" t="str">
        <f>IFERROR(VLOOKUP(D3713,ITEM!A:B,2,0)&amp;" X"&amp;F3713,"아이템값 없음")</f>
        <v>교관의 깃털장식 X1</v>
      </c>
      <c r="J3713" s="5" t="s">
        <v>908</v>
      </c>
      <c r="K3713" s="147" t="s">
        <v>745</v>
      </c>
    </row>
    <row r="3714" spans="1:11">
      <c r="A3714" s="147">
        <f>100000+B3714*ID규칙_보상_그룹_단위+C3714*ID규칙_요일_단위+COUNTIFS($B$4:B3714,B3714,$C$4:C3714,C3714)</f>
        <v>116342</v>
      </c>
      <c r="B3714" s="65">
        <v>163</v>
      </c>
      <c r="C3714" s="147">
        <v>0</v>
      </c>
      <c r="D3714" s="147">
        <v>108417</v>
      </c>
      <c r="E3714" s="147">
        <f>COUNTIF($B$4:B3714,B3714)</f>
        <v>42</v>
      </c>
      <c r="F3714" s="147">
        <v>1</v>
      </c>
      <c r="G3714" s="147">
        <v>698</v>
      </c>
      <c r="H3714" s="147">
        <v>200</v>
      </c>
      <c r="I3714" s="59" t="str">
        <f>IFERROR(VLOOKUP(D3714,ITEM!A:B,2,0)&amp;" X"&amp;F3714,"아이템값 없음")</f>
        <v>교관의 회중시계 X1</v>
      </c>
      <c r="J3714" s="5" t="s">
        <v>908</v>
      </c>
      <c r="K3714" s="147" t="s">
        <v>745</v>
      </c>
    </row>
    <row r="3715" spans="1:11">
      <c r="A3715" s="147">
        <f>100000+B3715*ID규칙_보상_그룹_단위+C3715*ID규칙_요일_단위+COUNTIFS($B$4:B3715,B3715,$C$4:C3715,C3715)</f>
        <v>116343</v>
      </c>
      <c r="B3715" s="65">
        <v>163</v>
      </c>
      <c r="C3715" s="147">
        <v>0</v>
      </c>
      <c r="D3715" s="147">
        <v>109417</v>
      </c>
      <c r="E3715" s="147">
        <f>COUNTIF($B$4:B3715,B3715)</f>
        <v>43</v>
      </c>
      <c r="F3715" s="147">
        <v>1</v>
      </c>
      <c r="G3715" s="147">
        <v>698</v>
      </c>
      <c r="H3715" s="147">
        <v>200</v>
      </c>
      <c r="I3715" s="59" t="str">
        <f>IFERROR(VLOOKUP(D3715,ITEM!A:B,2,0)&amp;" X"&amp;F3715,"아이템값 없음")</f>
        <v>교관의 찻잔 X1</v>
      </c>
      <c r="J3715" s="5" t="s">
        <v>908</v>
      </c>
      <c r="K3715" s="147" t="s">
        <v>745</v>
      </c>
    </row>
    <row r="3716" spans="1:11">
      <c r="A3716" s="147">
        <f>100000+B3716*ID규칙_보상_그룹_단위+C3716*ID규칙_요일_단위+COUNTIFS($B$4:B3716,B3716,$C$4:C3716,C3716)</f>
        <v>116344</v>
      </c>
      <c r="B3716" s="65">
        <v>163</v>
      </c>
      <c r="C3716" s="147">
        <v>0</v>
      </c>
      <c r="D3716" s="147">
        <v>110417</v>
      </c>
      <c r="E3716" s="147">
        <f>COUNTIF($B$4:B3716,B3716)</f>
        <v>44</v>
      </c>
      <c r="F3716" s="147">
        <v>1</v>
      </c>
      <c r="G3716" s="147">
        <v>698</v>
      </c>
      <c r="H3716" s="147">
        <v>200</v>
      </c>
      <c r="I3716" s="59" t="str">
        <f>IFERROR(VLOOKUP(D3716,ITEM!A:B,2,0)&amp;" X"&amp;F3716,"아이템값 없음")</f>
        <v>교관의 모자 X1</v>
      </c>
      <c r="J3716" s="5" t="s">
        <v>908</v>
      </c>
      <c r="K3716" s="147" t="s">
        <v>745</v>
      </c>
    </row>
    <row r="3717" spans="1:11">
      <c r="A3717" s="147">
        <f>100000+B3717*ID규칙_보상_그룹_단위+C3717*ID규칙_요일_단위+COUNTIFS($B$4:B3717,B3717,$C$4:C3717,C3717)</f>
        <v>116345</v>
      </c>
      <c r="B3717" s="65">
        <v>163</v>
      </c>
      <c r="C3717" s="147">
        <v>0</v>
      </c>
      <c r="D3717" s="147">
        <v>106419</v>
      </c>
      <c r="E3717" s="147">
        <f>COUNTIF($B$4:B3717,B3717)</f>
        <v>45</v>
      </c>
      <c r="F3717" s="147">
        <v>1</v>
      </c>
      <c r="G3717" s="147">
        <v>698</v>
      </c>
      <c r="H3717" s="147">
        <v>200</v>
      </c>
      <c r="I3717" s="59" t="str">
        <f>IFERROR(VLOOKUP(D3717,ITEM!A:B,2,0)&amp;" X"&amp;F3717,"아이템값 없음")</f>
        <v>유배자의 꽃 X1</v>
      </c>
      <c r="J3717" s="5" t="s">
        <v>908</v>
      </c>
      <c r="K3717" s="147" t="s">
        <v>745</v>
      </c>
    </row>
    <row r="3718" spans="1:11">
      <c r="A3718" s="147">
        <f>100000+B3718*ID규칙_보상_그룹_단위+C3718*ID규칙_요일_단위+COUNTIFS($B$4:B3718,B3718,$C$4:C3718,C3718)</f>
        <v>116346</v>
      </c>
      <c r="B3718" s="65">
        <v>163</v>
      </c>
      <c r="C3718" s="147">
        <v>0</v>
      </c>
      <c r="D3718" s="147">
        <v>107419</v>
      </c>
      <c r="E3718" s="147">
        <f>COUNTIF($B$4:B3718,B3718)</f>
        <v>46</v>
      </c>
      <c r="F3718" s="147">
        <v>1</v>
      </c>
      <c r="G3718" s="147">
        <v>698</v>
      </c>
      <c r="H3718" s="147">
        <v>200</v>
      </c>
      <c r="I3718" s="59" t="str">
        <f>IFERROR(VLOOKUP(D3718,ITEM!A:B,2,0)&amp;" X"&amp;F3718,"아이템값 없음")</f>
        <v>유배자의 깃털 X1</v>
      </c>
      <c r="J3718" s="5" t="s">
        <v>908</v>
      </c>
      <c r="K3718" s="147" t="s">
        <v>745</v>
      </c>
    </row>
    <row r="3719" spans="1:11">
      <c r="A3719" s="147">
        <f>100000+B3719*ID규칙_보상_그룹_단위+C3719*ID규칙_요일_단위+COUNTIFS($B$4:B3719,B3719,$C$4:C3719,C3719)</f>
        <v>116347</v>
      </c>
      <c r="B3719" s="65">
        <v>163</v>
      </c>
      <c r="C3719" s="147">
        <v>0</v>
      </c>
      <c r="D3719" s="147">
        <v>108419</v>
      </c>
      <c r="E3719" s="147">
        <f>COUNTIF($B$4:B3719,B3719)</f>
        <v>47</v>
      </c>
      <c r="F3719" s="147">
        <v>1</v>
      </c>
      <c r="G3719" s="147">
        <v>698</v>
      </c>
      <c r="H3719" s="147">
        <v>200</v>
      </c>
      <c r="I3719" s="59" t="str">
        <f>IFERROR(VLOOKUP(D3719,ITEM!A:B,2,0)&amp;" X"&amp;F3719,"아이템값 없음")</f>
        <v>유배자의 회중시계 X1</v>
      </c>
      <c r="J3719" s="5" t="s">
        <v>908</v>
      </c>
      <c r="K3719" s="147" t="s">
        <v>745</v>
      </c>
    </row>
    <row r="3720" spans="1:11">
      <c r="A3720" s="147">
        <f>100000+B3720*ID규칙_보상_그룹_단위+C3720*ID규칙_요일_단위+COUNTIFS($B$4:B3720,B3720,$C$4:C3720,C3720)</f>
        <v>116348</v>
      </c>
      <c r="B3720" s="65">
        <v>163</v>
      </c>
      <c r="C3720" s="147">
        <v>0</v>
      </c>
      <c r="D3720" s="147">
        <v>109419</v>
      </c>
      <c r="E3720" s="147">
        <f>COUNTIF($B$4:B3720,B3720)</f>
        <v>48</v>
      </c>
      <c r="F3720" s="147">
        <v>1</v>
      </c>
      <c r="G3720" s="147">
        <v>698</v>
      </c>
      <c r="H3720" s="147">
        <v>200</v>
      </c>
      <c r="I3720" s="59" t="str">
        <f>IFERROR(VLOOKUP(D3720,ITEM!A:B,2,0)&amp;" X"&amp;F3720,"아이템값 없음")</f>
        <v>유배자의 잔 X1</v>
      </c>
      <c r="J3720" s="5" t="s">
        <v>908</v>
      </c>
      <c r="K3720" s="147" t="s">
        <v>745</v>
      </c>
    </row>
    <row r="3721" spans="1:11">
      <c r="A3721" s="147">
        <f>100000+B3721*ID규칙_보상_그룹_단위+C3721*ID규칙_요일_단위+COUNTIFS($B$4:B3721,B3721,$C$4:C3721,C3721)</f>
        <v>116349</v>
      </c>
      <c r="B3721" s="65">
        <v>163</v>
      </c>
      <c r="C3721" s="147">
        <v>0</v>
      </c>
      <c r="D3721" s="147">
        <v>110419</v>
      </c>
      <c r="E3721" s="147">
        <f>COUNTIF($B$4:B3721,B3721)</f>
        <v>49</v>
      </c>
      <c r="F3721" s="147">
        <v>1</v>
      </c>
      <c r="G3721" s="147">
        <v>698</v>
      </c>
      <c r="H3721" s="147">
        <v>200</v>
      </c>
      <c r="I3721" s="59" t="str">
        <f>IFERROR(VLOOKUP(D3721,ITEM!A:B,2,0)&amp;" X"&amp;F3721,"아이템값 없음")</f>
        <v>유배자의 머리장식 X1</v>
      </c>
      <c r="J3721" s="5" t="s">
        <v>908</v>
      </c>
      <c r="K3721" s="147" t="s">
        <v>745</v>
      </c>
    </row>
    <row r="3722" spans="1:11">
      <c r="A3722" s="147">
        <f>100000+B3722*ID규칙_보상_그룹_단위+C3722*ID규칙_요일_단위+COUNTIFS($B$4:B3722,B3722,$C$4:C3722,C3722)</f>
        <v>116350</v>
      </c>
      <c r="B3722" s="65">
        <v>163</v>
      </c>
      <c r="C3722" s="147">
        <v>0</v>
      </c>
      <c r="D3722" s="147">
        <v>106430</v>
      </c>
      <c r="E3722" s="147">
        <f>COUNTIF($B$4:B3722,B3722)</f>
        <v>50</v>
      </c>
      <c r="F3722" s="147">
        <v>1</v>
      </c>
      <c r="G3722" s="147">
        <v>698</v>
      </c>
      <c r="H3722" s="147">
        <v>200</v>
      </c>
      <c r="I3722" s="59" t="str">
        <f>IFERROR(VLOOKUP(D3722,ITEM!A:B,2,0)&amp;" X"&amp;F3722,"아이템값 없음")</f>
        <v>검투사의 미련 X1</v>
      </c>
      <c r="J3722" s="5" t="s">
        <v>908</v>
      </c>
      <c r="K3722" s="147" t="s">
        <v>745</v>
      </c>
    </row>
    <row r="3723" spans="1:11">
      <c r="A3723" s="147">
        <f>100000+B3723*ID규칙_보상_그룹_단위+C3723*ID규칙_요일_단위+COUNTIFS($B$4:B3723,B3723,$C$4:C3723,C3723)</f>
        <v>116351</v>
      </c>
      <c r="B3723" s="65">
        <v>163</v>
      </c>
      <c r="C3723" s="147">
        <v>0</v>
      </c>
      <c r="D3723" s="147">
        <v>107430</v>
      </c>
      <c r="E3723" s="147">
        <f>COUNTIF($B$4:B3723,B3723)</f>
        <v>51</v>
      </c>
      <c r="F3723" s="147">
        <v>1</v>
      </c>
      <c r="G3723" s="147">
        <v>698</v>
      </c>
      <c r="H3723" s="147">
        <v>200</v>
      </c>
      <c r="I3723" s="59" t="str">
        <f>IFERROR(VLOOKUP(D3723,ITEM!A:B,2,0)&amp;" X"&amp;F3723,"아이템값 없음")</f>
        <v>검투사의 귀결 X1</v>
      </c>
      <c r="J3723" s="5" t="s">
        <v>908</v>
      </c>
      <c r="K3723" s="147" t="s">
        <v>745</v>
      </c>
    </row>
    <row r="3724" spans="1:11">
      <c r="A3724" s="147">
        <f>100000+B3724*ID규칙_보상_그룹_단위+C3724*ID규칙_요일_단위+COUNTIFS($B$4:B3724,B3724,$C$4:C3724,C3724)</f>
        <v>116352</v>
      </c>
      <c r="B3724" s="65">
        <v>163</v>
      </c>
      <c r="C3724" s="147">
        <v>0</v>
      </c>
      <c r="D3724" s="147">
        <v>108430</v>
      </c>
      <c r="E3724" s="147">
        <f>COUNTIF($B$4:B3724,B3724)</f>
        <v>52</v>
      </c>
      <c r="F3724" s="147">
        <v>1</v>
      </c>
      <c r="G3724" s="147">
        <v>698</v>
      </c>
      <c r="H3724" s="147">
        <v>200</v>
      </c>
      <c r="I3724" s="59" t="str">
        <f>IFERROR(VLOOKUP(D3724,ITEM!A:B,2,0)&amp;" X"&amp;F3724,"아이템값 없음")</f>
        <v>검투사의 희망 X1</v>
      </c>
      <c r="J3724" s="5" t="s">
        <v>908</v>
      </c>
      <c r="K3724" s="147" t="s">
        <v>745</v>
      </c>
    </row>
    <row r="3725" spans="1:11">
      <c r="A3725" s="147">
        <f>100000+B3725*ID규칙_보상_그룹_단위+C3725*ID규칙_요일_단위+COUNTIFS($B$4:B3725,B3725,$C$4:C3725,C3725)</f>
        <v>116353</v>
      </c>
      <c r="B3725" s="65">
        <v>163</v>
      </c>
      <c r="C3725" s="147">
        <v>0</v>
      </c>
      <c r="D3725" s="147">
        <v>109430</v>
      </c>
      <c r="E3725" s="147">
        <f>COUNTIF($B$4:B3725,B3725)</f>
        <v>53</v>
      </c>
      <c r="F3725" s="147">
        <v>1</v>
      </c>
      <c r="G3725" s="147">
        <v>698</v>
      </c>
      <c r="H3725" s="147">
        <v>200</v>
      </c>
      <c r="I3725" s="59" t="str">
        <f>IFERROR(VLOOKUP(D3725,ITEM!A:B,2,0)&amp;" X"&amp;F3725,"아이템값 없음")</f>
        <v>검투사의 취기 X1</v>
      </c>
      <c r="J3725" s="5" t="s">
        <v>908</v>
      </c>
      <c r="K3725" s="147" t="s">
        <v>745</v>
      </c>
    </row>
    <row r="3726" spans="1:11">
      <c r="A3726" s="147">
        <f>100000+B3726*ID규칙_보상_그룹_단위+C3726*ID규칙_요일_단위+COUNTIFS($B$4:B3726,B3726,$C$4:C3726,C3726)</f>
        <v>116354</v>
      </c>
      <c r="B3726" s="65">
        <v>163</v>
      </c>
      <c r="C3726" s="147">
        <v>0</v>
      </c>
      <c r="D3726" s="147">
        <v>110438</v>
      </c>
      <c r="E3726" s="147">
        <f>COUNTIF($B$4:B3726,B3726)</f>
        <v>54</v>
      </c>
      <c r="F3726" s="147">
        <v>1</v>
      </c>
      <c r="G3726" s="147">
        <v>698</v>
      </c>
      <c r="H3726" s="147">
        <v>200</v>
      </c>
      <c r="I3726" s="59" t="str">
        <f>IFERROR(VLOOKUP(D3726,ITEM!A:B,2,0)&amp;" X"&amp;F3726,"아이템값 없음")</f>
        <v>검투사의 개선 X1</v>
      </c>
      <c r="J3726" s="5" t="s">
        <v>908</v>
      </c>
      <c r="K3726" s="147" t="s">
        <v>745</v>
      </c>
    </row>
    <row r="3727" spans="1:11">
      <c r="A3727" s="147">
        <f>100000+B3727*ID규칙_보상_그룹_단위+C3727*ID규칙_요일_단위+COUNTIFS($B$4:B3727,B3727,$C$4:C3727,C3727)</f>
        <v>116355</v>
      </c>
      <c r="B3727" s="65">
        <v>163</v>
      </c>
      <c r="C3727" s="147">
        <v>0</v>
      </c>
      <c r="D3727" s="147">
        <v>106432</v>
      </c>
      <c r="E3727" s="147">
        <f>COUNTIF($B$4:B3727,B3727)</f>
        <v>55</v>
      </c>
      <c r="F3727" s="147">
        <v>1</v>
      </c>
      <c r="G3727" s="147">
        <v>698</v>
      </c>
      <c r="H3727" s="147">
        <v>200</v>
      </c>
      <c r="I3727" s="59" t="str">
        <f>IFERROR(VLOOKUP(D3727,ITEM!A:B,2,0)&amp;" X"&amp;F3727,"아이템값 없음")</f>
        <v>악단의 서광 X1</v>
      </c>
      <c r="J3727" s="5" t="s">
        <v>908</v>
      </c>
      <c r="K3727" s="147" t="s">
        <v>745</v>
      </c>
    </row>
    <row r="3728" spans="1:11">
      <c r="A3728" s="147">
        <f>100000+B3728*ID규칙_보상_그룹_단위+C3728*ID규칙_요일_단위+COUNTIFS($B$4:B3728,B3728,$C$4:C3728,C3728)</f>
        <v>116356</v>
      </c>
      <c r="B3728" s="65">
        <v>163</v>
      </c>
      <c r="C3728" s="147">
        <v>0</v>
      </c>
      <c r="D3728" s="147">
        <v>107432</v>
      </c>
      <c r="E3728" s="147">
        <f>COUNTIF($B$4:B3728,B3728)</f>
        <v>56</v>
      </c>
      <c r="F3728" s="147">
        <v>1</v>
      </c>
      <c r="G3728" s="147">
        <v>698</v>
      </c>
      <c r="H3728" s="147">
        <v>200</v>
      </c>
      <c r="I3728" s="59" t="str">
        <f>IFERROR(VLOOKUP(D3728,ITEM!A:B,2,0)&amp;" X"&amp;F3728,"아이템값 없음")</f>
        <v>연주자의 화살깃 X1</v>
      </c>
      <c r="J3728" s="5" t="s">
        <v>908</v>
      </c>
      <c r="K3728" s="147" t="s">
        <v>745</v>
      </c>
    </row>
    <row r="3729" spans="1:11">
      <c r="A3729" s="147">
        <f>100000+B3729*ID규칙_보상_그룹_단위+C3729*ID규칙_요일_단위+COUNTIFS($B$4:B3729,B3729,$C$4:C3729,C3729)</f>
        <v>116357</v>
      </c>
      <c r="B3729" s="65">
        <v>163</v>
      </c>
      <c r="C3729" s="147">
        <v>0</v>
      </c>
      <c r="D3729" s="147">
        <v>108432</v>
      </c>
      <c r="E3729" s="147">
        <f>COUNTIF($B$4:B3729,B3729)</f>
        <v>57</v>
      </c>
      <c r="F3729" s="147">
        <v>1</v>
      </c>
      <c r="G3729" s="147">
        <v>698</v>
      </c>
      <c r="H3729" s="147">
        <v>200</v>
      </c>
      <c r="I3729" s="59" t="str">
        <f>IFERROR(VLOOKUP(D3729,ITEM!A:B,2,0)&amp;" X"&amp;F3729,"아이템값 없음")</f>
        <v>피날레의 시계 X1</v>
      </c>
      <c r="J3729" s="5" t="s">
        <v>908</v>
      </c>
      <c r="K3729" s="147" t="s">
        <v>745</v>
      </c>
    </row>
    <row r="3730" spans="1:11">
      <c r="A3730" s="147">
        <f>100000+B3730*ID규칙_보상_그룹_단위+C3730*ID규칙_요일_단위+COUNTIFS($B$4:B3730,B3730,$C$4:C3730,C3730)</f>
        <v>116358</v>
      </c>
      <c r="B3730" s="65">
        <v>163</v>
      </c>
      <c r="C3730" s="147">
        <v>0</v>
      </c>
      <c r="D3730" s="147">
        <v>109432</v>
      </c>
      <c r="E3730" s="147">
        <f>COUNTIF($B$4:B3730,B3730)</f>
        <v>58</v>
      </c>
      <c r="F3730" s="147">
        <v>1</v>
      </c>
      <c r="G3730" s="147">
        <v>698</v>
      </c>
      <c r="H3730" s="147">
        <v>200</v>
      </c>
      <c r="I3730" s="59" t="str">
        <f>IFERROR(VLOOKUP(D3730,ITEM!A:B,2,0)&amp;" X"&amp;F3730,"아이템값 없음")</f>
        <v>음유시인의 주전자 X1</v>
      </c>
      <c r="J3730" s="5" t="s">
        <v>908</v>
      </c>
      <c r="K3730" s="147" t="s">
        <v>745</v>
      </c>
    </row>
    <row r="3731" spans="1:11">
      <c r="A3731" s="147">
        <f>100000+B3731*ID규칙_보상_그룹_단위+C3731*ID규칙_요일_단위+COUNTIFS($B$4:B3731,B3731,$C$4:C3731,C3731)</f>
        <v>116359</v>
      </c>
      <c r="B3731" s="65">
        <v>163</v>
      </c>
      <c r="C3731" s="147">
        <v>0</v>
      </c>
      <c r="D3731" s="147">
        <v>110440</v>
      </c>
      <c r="E3731" s="147">
        <f>COUNTIF($B$4:B3731,B3731)</f>
        <v>59</v>
      </c>
      <c r="F3731" s="147">
        <v>1</v>
      </c>
      <c r="G3731" s="147">
        <v>698</v>
      </c>
      <c r="H3731" s="147">
        <v>200</v>
      </c>
      <c r="I3731" s="59" t="str">
        <f>IFERROR(VLOOKUP(D3731,ITEM!A:B,2,0)&amp;" X"&amp;F3731,"아이템값 없음")</f>
        <v>지휘의 탑 햇 X1</v>
      </c>
      <c r="J3731" s="5" t="s">
        <v>908</v>
      </c>
      <c r="K3731" s="147" t="s">
        <v>745</v>
      </c>
    </row>
    <row r="3732" spans="1:11">
      <c r="A3732" s="147">
        <f>100000+B3732*ID규칙_보상_그룹_단위+C3732*ID규칙_요일_단위+COUNTIFS($B$4:B3732,B3732,$C$4:C3732,C3732)</f>
        <v>116360</v>
      </c>
      <c r="B3732" s="65">
        <v>163</v>
      </c>
      <c r="C3732" s="147">
        <v>0</v>
      </c>
      <c r="D3732" s="147">
        <v>106531</v>
      </c>
      <c r="E3732" s="147">
        <f>COUNTIF($B$4:B3732,B3732)</f>
        <v>60</v>
      </c>
      <c r="F3732" s="147">
        <v>1</v>
      </c>
      <c r="G3732" s="147">
        <v>698</v>
      </c>
      <c r="H3732" s="147">
        <v>200</v>
      </c>
      <c r="I3732" s="59" t="str">
        <f>IFERROR(VLOOKUP(D3732,ITEM!A:B,2,0)&amp;" X"&amp;F3732,"아이템값 없음")</f>
        <v>검투사의 미련 X1</v>
      </c>
      <c r="J3732" s="5" t="s">
        <v>908</v>
      </c>
      <c r="K3732" s="147" t="s">
        <v>745</v>
      </c>
    </row>
    <row r="3733" spans="1:11">
      <c r="A3733" s="147">
        <f>100000+B3733*ID규칙_보상_그룹_단위+C3733*ID규칙_요일_단위+COUNTIFS($B$4:B3733,B3733,$C$4:C3733,C3733)</f>
        <v>116361</v>
      </c>
      <c r="B3733" s="65">
        <v>163</v>
      </c>
      <c r="C3733" s="147">
        <v>0</v>
      </c>
      <c r="D3733" s="147">
        <v>107531</v>
      </c>
      <c r="E3733" s="147">
        <f>COUNTIF($B$4:B3733,B3733)</f>
        <v>61</v>
      </c>
      <c r="F3733" s="147">
        <v>1</v>
      </c>
      <c r="G3733" s="147">
        <v>698</v>
      </c>
      <c r="H3733" s="147">
        <v>200</v>
      </c>
      <c r="I3733" s="59" t="str">
        <f>IFERROR(VLOOKUP(D3733,ITEM!A:B,2,0)&amp;" X"&amp;F3733,"아이템값 없음")</f>
        <v>검투사의 귀결 X1</v>
      </c>
      <c r="J3733" s="5" t="s">
        <v>908</v>
      </c>
      <c r="K3733" s="147" t="s">
        <v>745</v>
      </c>
    </row>
    <row r="3734" spans="1:11">
      <c r="A3734" s="147">
        <f>100000+B3734*ID규칙_보상_그룹_단위+C3734*ID규칙_요일_단위+COUNTIFS($B$4:B3734,B3734,$C$4:C3734,C3734)</f>
        <v>116362</v>
      </c>
      <c r="B3734" s="65">
        <v>163</v>
      </c>
      <c r="C3734" s="147">
        <v>0</v>
      </c>
      <c r="D3734" s="147">
        <v>108531</v>
      </c>
      <c r="E3734" s="147">
        <f>COUNTIF($B$4:B3734,B3734)</f>
        <v>62</v>
      </c>
      <c r="F3734" s="147">
        <v>1</v>
      </c>
      <c r="G3734" s="147">
        <v>698</v>
      </c>
      <c r="H3734" s="147">
        <v>200</v>
      </c>
      <c r="I3734" s="59" t="str">
        <f>IFERROR(VLOOKUP(D3734,ITEM!A:B,2,0)&amp;" X"&amp;F3734,"아이템값 없음")</f>
        <v>검투사의 희망 X1</v>
      </c>
      <c r="J3734" s="5" t="s">
        <v>908</v>
      </c>
      <c r="K3734" s="147" t="s">
        <v>745</v>
      </c>
    </row>
    <row r="3735" spans="1:11">
      <c r="A3735" s="147">
        <f>100000+B3735*ID규칙_보상_그룹_단위+C3735*ID규칙_요일_단위+COUNTIFS($B$4:B3735,B3735,$C$4:C3735,C3735)</f>
        <v>116363</v>
      </c>
      <c r="B3735" s="65">
        <v>163</v>
      </c>
      <c r="C3735" s="147">
        <v>0</v>
      </c>
      <c r="D3735" s="147">
        <v>109531</v>
      </c>
      <c r="E3735" s="147">
        <f>COUNTIF($B$4:B3735,B3735)</f>
        <v>63</v>
      </c>
      <c r="F3735" s="147">
        <v>1</v>
      </c>
      <c r="G3735" s="147">
        <v>698</v>
      </c>
      <c r="H3735" s="147">
        <v>200</v>
      </c>
      <c r="I3735" s="59" t="str">
        <f>IFERROR(VLOOKUP(D3735,ITEM!A:B,2,0)&amp;" X"&amp;F3735,"아이템값 없음")</f>
        <v>검투사의 취기 X1</v>
      </c>
      <c r="J3735" s="5" t="s">
        <v>908</v>
      </c>
      <c r="K3735" s="147" t="s">
        <v>745</v>
      </c>
    </row>
    <row r="3736" spans="1:11">
      <c r="A3736" s="147">
        <f>100000+B3736*ID규칙_보상_그룹_단위+C3736*ID규칙_요일_단위+COUNTIFS($B$4:B3736,B3736,$C$4:C3736,C3736)</f>
        <v>116364</v>
      </c>
      <c r="B3736" s="65">
        <v>163</v>
      </c>
      <c r="C3736" s="147">
        <v>0</v>
      </c>
      <c r="D3736" s="147">
        <v>110539</v>
      </c>
      <c r="E3736" s="147">
        <f>COUNTIF($B$4:B3736,B3736)</f>
        <v>64</v>
      </c>
      <c r="F3736" s="147">
        <v>1</v>
      </c>
      <c r="G3736" s="147">
        <v>698</v>
      </c>
      <c r="H3736" s="147">
        <v>200</v>
      </c>
      <c r="I3736" s="59" t="str">
        <f>IFERROR(VLOOKUP(D3736,ITEM!A:B,2,0)&amp;" X"&amp;F3736,"아이템값 없음")</f>
        <v>검투사의 개선 X1</v>
      </c>
      <c r="J3736" s="5" t="s">
        <v>908</v>
      </c>
      <c r="K3736" s="147" t="s">
        <v>745</v>
      </c>
    </row>
    <row r="3737" spans="1:11">
      <c r="A3737" s="147">
        <f>100000+B3737*ID규칙_보상_그룹_단위+C3737*ID규칙_요일_단위+COUNTIFS($B$4:B3737,B3737,$C$4:C3737,C3737)</f>
        <v>116365</v>
      </c>
      <c r="B3737" s="65">
        <v>163</v>
      </c>
      <c r="C3737" s="147">
        <v>0</v>
      </c>
      <c r="D3737" s="147">
        <v>106533</v>
      </c>
      <c r="E3737" s="147">
        <f>COUNTIF($B$4:B3737,B3737)</f>
        <v>65</v>
      </c>
      <c r="F3737" s="147">
        <v>1</v>
      </c>
      <c r="G3737" s="147">
        <v>698</v>
      </c>
      <c r="H3737" s="147">
        <v>200</v>
      </c>
      <c r="I3737" s="59" t="str">
        <f>IFERROR(VLOOKUP(D3737,ITEM!A:B,2,0)&amp;" X"&amp;F3737,"아이템값 없음")</f>
        <v>악단의 서광 X1</v>
      </c>
      <c r="J3737" s="5" t="s">
        <v>908</v>
      </c>
      <c r="K3737" s="147" t="s">
        <v>745</v>
      </c>
    </row>
    <row r="3738" spans="1:11">
      <c r="A3738" s="147">
        <f>100000+B3738*ID규칙_보상_그룹_단위+C3738*ID규칙_요일_단위+COUNTIFS($B$4:B3738,B3738,$C$4:C3738,C3738)</f>
        <v>116366</v>
      </c>
      <c r="B3738" s="65">
        <v>163</v>
      </c>
      <c r="C3738" s="147">
        <v>0</v>
      </c>
      <c r="D3738" s="147">
        <v>107533</v>
      </c>
      <c r="E3738" s="147">
        <f>COUNTIF($B$4:B3738,B3738)</f>
        <v>66</v>
      </c>
      <c r="F3738" s="147">
        <v>1</v>
      </c>
      <c r="G3738" s="147">
        <v>698</v>
      </c>
      <c r="H3738" s="147">
        <v>200</v>
      </c>
      <c r="I3738" s="59" t="str">
        <f>IFERROR(VLOOKUP(D3738,ITEM!A:B,2,0)&amp;" X"&amp;F3738,"아이템값 없음")</f>
        <v>연주자의 화살깃 X1</v>
      </c>
      <c r="J3738" s="5" t="s">
        <v>908</v>
      </c>
      <c r="K3738" s="147" t="s">
        <v>745</v>
      </c>
    </row>
    <row r="3739" spans="1:11">
      <c r="A3739" s="147">
        <f>100000+B3739*ID규칙_보상_그룹_단위+C3739*ID규칙_요일_단위+COUNTIFS($B$4:B3739,B3739,$C$4:C3739,C3739)</f>
        <v>116367</v>
      </c>
      <c r="B3739" s="65">
        <v>163</v>
      </c>
      <c r="C3739" s="147">
        <v>0</v>
      </c>
      <c r="D3739" s="147">
        <v>108533</v>
      </c>
      <c r="E3739" s="147">
        <f>COUNTIF($B$4:B3739,B3739)</f>
        <v>67</v>
      </c>
      <c r="F3739" s="147">
        <v>1</v>
      </c>
      <c r="G3739" s="147">
        <v>698</v>
      </c>
      <c r="H3739" s="147">
        <v>200</v>
      </c>
      <c r="I3739" s="59" t="str">
        <f>IFERROR(VLOOKUP(D3739,ITEM!A:B,2,0)&amp;" X"&amp;F3739,"아이템값 없음")</f>
        <v>피날레의 시계 X1</v>
      </c>
      <c r="J3739" s="5" t="s">
        <v>908</v>
      </c>
      <c r="K3739" s="147" t="s">
        <v>745</v>
      </c>
    </row>
    <row r="3740" spans="1:11">
      <c r="A3740" s="147">
        <f>100000+B3740*ID규칙_보상_그룹_단위+C3740*ID규칙_요일_단위+COUNTIFS($B$4:B3740,B3740,$C$4:C3740,C3740)</f>
        <v>116368</v>
      </c>
      <c r="B3740" s="65">
        <v>163</v>
      </c>
      <c r="C3740" s="147">
        <v>0</v>
      </c>
      <c r="D3740" s="147">
        <v>109533</v>
      </c>
      <c r="E3740" s="147">
        <f>COUNTIF($B$4:B3740,B3740)</f>
        <v>68</v>
      </c>
      <c r="F3740" s="147">
        <v>1</v>
      </c>
      <c r="G3740" s="147">
        <v>698</v>
      </c>
      <c r="H3740" s="147">
        <v>200</v>
      </c>
      <c r="I3740" s="59" t="str">
        <f>IFERROR(VLOOKUP(D3740,ITEM!A:B,2,0)&amp;" X"&amp;F3740,"아이템값 없음")</f>
        <v>음유시인의 주전자 X1</v>
      </c>
      <c r="J3740" s="5" t="s">
        <v>908</v>
      </c>
      <c r="K3740" s="147" t="s">
        <v>745</v>
      </c>
    </row>
    <row r="3741" spans="1:11">
      <c r="A3741" s="147">
        <f>100000+B3741*ID규칙_보상_그룹_단위+C3741*ID규칙_요일_단위+COUNTIFS($B$4:B3741,B3741,$C$4:C3741,C3741)</f>
        <v>116369</v>
      </c>
      <c r="B3741" s="65">
        <v>163</v>
      </c>
      <c r="C3741" s="147">
        <v>0</v>
      </c>
      <c r="D3741" s="147">
        <v>110541</v>
      </c>
      <c r="E3741" s="147">
        <f>COUNTIF($B$4:B3741,B3741)</f>
        <v>69</v>
      </c>
      <c r="F3741" s="147">
        <v>1</v>
      </c>
      <c r="G3741" s="147">
        <v>698</v>
      </c>
      <c r="H3741" s="147">
        <v>200</v>
      </c>
      <c r="I3741" s="59" t="str">
        <f>IFERROR(VLOOKUP(D3741,ITEM!A:B,2,0)&amp;" X"&amp;F3741,"아이템값 없음")</f>
        <v>지휘의 탑 햇 X1</v>
      </c>
      <c r="J3741" s="5" t="s">
        <v>908</v>
      </c>
      <c r="K3741" s="147" t="s">
        <v>745</v>
      </c>
    </row>
    <row r="3742" spans="1:11">
      <c r="A3742" s="147">
        <f>100000+B3742*ID규칙_보상_그룹_단위+C3742*ID규칙_요일_단위+COUNTIFS($B$4:B3742,B3742,$C$4:C3742,C3742)</f>
        <v>116370</v>
      </c>
      <c r="B3742" s="65">
        <v>163</v>
      </c>
      <c r="C3742" s="147">
        <v>0</v>
      </c>
      <c r="D3742" s="147">
        <v>116409</v>
      </c>
      <c r="E3742" s="147">
        <f>COUNTIF($B$4:B3742,B3742)</f>
        <v>70</v>
      </c>
      <c r="F3742" s="147">
        <v>1</v>
      </c>
      <c r="G3742" s="147">
        <v>699</v>
      </c>
      <c r="H3742" s="147">
        <v>2000</v>
      </c>
      <c r="I3742" s="59" t="str">
        <f>IFERROR(VLOOKUP(D3742,ITEM!A:B,2,0)&amp;" X"&amp;F3742,"아이템값 없음")</f>
        <v>북대륙의 한손검 원형 X1</v>
      </c>
      <c r="J3742" s="5" t="s">
        <v>908</v>
      </c>
      <c r="K3742" s="147" t="s">
        <v>745</v>
      </c>
    </row>
    <row r="3743" spans="1:11">
      <c r="A3743" s="147">
        <f>100000+B3743*ID규칙_보상_그룹_단위+C3743*ID규칙_요일_단위+COUNTIFS($B$4:B3743,B3743,$C$4:C3743,C3743)</f>
        <v>116371</v>
      </c>
      <c r="B3743" s="65">
        <v>163</v>
      </c>
      <c r="C3743" s="147">
        <v>0</v>
      </c>
      <c r="D3743" s="147">
        <v>116410</v>
      </c>
      <c r="E3743" s="147">
        <f>COUNTIF($B$4:B3743,B3743)</f>
        <v>71</v>
      </c>
      <c r="F3743" s="147">
        <v>1</v>
      </c>
      <c r="G3743" s="147">
        <v>699</v>
      </c>
      <c r="H3743" s="147">
        <v>2000</v>
      </c>
      <c r="I3743" s="59" t="str">
        <f>IFERROR(VLOOKUP(D3743,ITEM!A:B,2,0)&amp;" X"&amp;F3743,"아이템값 없음")</f>
        <v>북대륙의 활 원형 X1</v>
      </c>
      <c r="J3743" s="5" t="s">
        <v>908</v>
      </c>
      <c r="K3743" s="147" t="s">
        <v>745</v>
      </c>
    </row>
    <row r="3744" spans="1:11">
      <c r="A3744" s="147">
        <f>100000+B3744*ID규칙_보상_그룹_단위+C3744*ID규칙_요일_단위+COUNTIFS($B$4:B3744,B3744,$C$4:C3744,C3744)</f>
        <v>116372</v>
      </c>
      <c r="B3744" s="65">
        <v>163</v>
      </c>
      <c r="C3744" s="147">
        <v>0</v>
      </c>
      <c r="D3744" s="147">
        <v>116411</v>
      </c>
      <c r="E3744" s="147">
        <f>COUNTIF($B$4:B3744,B3744)</f>
        <v>72</v>
      </c>
      <c r="F3744" s="147">
        <v>1</v>
      </c>
      <c r="G3744" s="147">
        <v>699</v>
      </c>
      <c r="H3744" s="147">
        <v>2000</v>
      </c>
      <c r="I3744" s="59" t="str">
        <f>IFERROR(VLOOKUP(D3744,ITEM!A:B,2,0)&amp;" X"&amp;F3744,"아이템값 없음")</f>
        <v>북대륙의 양손검 원형 X1</v>
      </c>
      <c r="J3744" s="5" t="s">
        <v>908</v>
      </c>
      <c r="K3744" s="147" t="s">
        <v>745</v>
      </c>
    </row>
    <row r="3745" spans="1:11">
      <c r="A3745" s="147">
        <f>100000+B3745*ID규칙_보상_그룹_단위+C3745*ID규칙_요일_단위+COUNTIFS($B$4:B3745,B3745,$C$4:C3745,C3745)</f>
        <v>116373</v>
      </c>
      <c r="B3745" s="65">
        <v>163</v>
      </c>
      <c r="C3745" s="147">
        <v>0</v>
      </c>
      <c r="D3745" s="147">
        <v>116412</v>
      </c>
      <c r="E3745" s="147">
        <f>COUNTIF($B$4:B3745,B3745)</f>
        <v>73</v>
      </c>
      <c r="F3745" s="147">
        <v>1</v>
      </c>
      <c r="G3745" s="147">
        <v>699</v>
      </c>
      <c r="H3745" s="147">
        <v>2000</v>
      </c>
      <c r="I3745" s="59" t="str">
        <f>IFERROR(VLOOKUP(D3745,ITEM!A:B,2,0)&amp;" X"&amp;F3745,"아이템값 없음")</f>
        <v>북대륙의 법구 원형 X1</v>
      </c>
      <c r="J3745" s="5" t="s">
        <v>908</v>
      </c>
      <c r="K3745" s="147" t="s">
        <v>745</v>
      </c>
    </row>
    <row r="3746" spans="1:11">
      <c r="A3746" s="147">
        <f>100000+B3746*ID규칙_보상_그룹_단위+C3746*ID규칙_요일_단위+COUNTIFS($B$4:B3746,B3746,$C$4:C3746,C3746)</f>
        <v>116374</v>
      </c>
      <c r="B3746" s="65">
        <v>163</v>
      </c>
      <c r="C3746" s="147">
        <v>0</v>
      </c>
      <c r="D3746" s="147">
        <v>116413</v>
      </c>
      <c r="E3746" s="147">
        <f>COUNTIF($B$4:B3746,B3746)</f>
        <v>74</v>
      </c>
      <c r="F3746" s="147">
        <v>1</v>
      </c>
      <c r="G3746" s="147">
        <v>699</v>
      </c>
      <c r="H3746" s="147">
        <v>2000</v>
      </c>
      <c r="I3746" s="59" t="str">
        <f>IFERROR(VLOOKUP(D3746,ITEM!A:B,2,0)&amp;" X"&amp;F3746,"아이템값 없음")</f>
        <v>북대륙의 장병기 원형 X1</v>
      </c>
      <c r="J3746" s="5" t="s">
        <v>908</v>
      </c>
      <c r="K3746" s="147" t="s">
        <v>745</v>
      </c>
    </row>
    <row r="3747" spans="1:11">
      <c r="A3747" s="147">
        <f>100000+B3747*ID규칙_보상_그룹_단위+C3747*ID규칙_요일_단위+COUNTIFS($B$4:B3747,B3747,$C$4:C3747,C3747)</f>
        <v>116401</v>
      </c>
      <c r="B3747" s="65">
        <v>164</v>
      </c>
      <c r="C3747" s="147">
        <v>0</v>
      </c>
      <c r="D3747" s="147">
        <v>103301</v>
      </c>
      <c r="E3747" s="147">
        <f>COUNTIF($B$4:B3747,B3747)</f>
        <v>1</v>
      </c>
      <c r="F3747" s="147">
        <v>300</v>
      </c>
      <c r="G3747" s="147">
        <v>700</v>
      </c>
      <c r="H3747" s="147">
        <v>10000</v>
      </c>
      <c r="I3747" s="59" t="str">
        <f>IFERROR(VLOOKUP(D3747,ITEM!A:B,2,0)&amp;" X"&amp;F3747,"아이템값 없음")</f>
        <v>모라 X300</v>
      </c>
      <c r="J3747" s="5" t="s">
        <v>909</v>
      </c>
      <c r="K3747" s="147" t="s">
        <v>745</v>
      </c>
    </row>
    <row r="3748" spans="1:11">
      <c r="A3748" s="147">
        <f>100000+B3748*ID규칙_보상_그룹_단위+C3748*ID규칙_요일_단위+COUNTIFS($B$4:B3748,B3748,$C$4:C3748,C3748)</f>
        <v>116402</v>
      </c>
      <c r="B3748" s="65">
        <v>164</v>
      </c>
      <c r="C3748" s="147">
        <v>0</v>
      </c>
      <c r="D3748" s="147">
        <v>102301</v>
      </c>
      <c r="E3748" s="147">
        <f>COUNTIF($B$4:B3748,B3748)</f>
        <v>2</v>
      </c>
      <c r="F3748" s="147">
        <v>6950</v>
      </c>
      <c r="G3748" s="147">
        <v>701</v>
      </c>
      <c r="H3748" s="147">
        <v>10000</v>
      </c>
      <c r="I3748" s="59" t="str">
        <f>IFERROR(VLOOKUP(D3748,ITEM!A:B,2,0)&amp;" X"&amp;F3748,"아이템값 없음")</f>
        <v>모험 경력 X6950</v>
      </c>
      <c r="J3748" s="5" t="s">
        <v>909</v>
      </c>
      <c r="K3748" s="147" t="s">
        <v>745</v>
      </c>
    </row>
    <row r="3749" spans="1:11">
      <c r="A3749" s="147">
        <f>100000+B3749*ID규칙_보상_그룹_단위+C3749*ID규칙_요일_단위+COUNTIFS($B$4:B3749,B3749,$C$4:C3749,C3749)</f>
        <v>116403</v>
      </c>
      <c r="B3749" s="65">
        <v>164</v>
      </c>
      <c r="C3749" s="147">
        <v>0</v>
      </c>
      <c r="D3749" s="147">
        <v>105301</v>
      </c>
      <c r="E3749" s="147">
        <f>COUNTIF($B$4:B3749,B3749)</f>
        <v>3</v>
      </c>
      <c r="F3749" s="147">
        <v>20</v>
      </c>
      <c r="G3749" s="147">
        <v>702</v>
      </c>
      <c r="H3749" s="147">
        <v>10000</v>
      </c>
      <c r="I3749" s="59" t="str">
        <f>IFERROR(VLOOKUP(D3749,ITEM!A:B,2,0)&amp;" X"&amp;F3749,"아이템값 없음")</f>
        <v>호감도 경험치 X20</v>
      </c>
      <c r="J3749" s="5" t="s">
        <v>909</v>
      </c>
      <c r="K3749" s="147" t="s">
        <v>745</v>
      </c>
    </row>
    <row r="3750" spans="1:11">
      <c r="A3750" s="147">
        <f>100000+B3750*ID규칙_보상_그룹_단위+C3750*ID규칙_요일_단위+COUNTIFS($B$4:B3750,B3750,$C$4:C3750,C3750)</f>
        <v>116404</v>
      </c>
      <c r="B3750" s="65">
        <v>164</v>
      </c>
      <c r="C3750" s="147">
        <v>0</v>
      </c>
      <c r="D3750" s="147">
        <v>113221</v>
      </c>
      <c r="E3750" s="147">
        <f>COUNTIF($B$4:B3750,B3750)</f>
        <v>4</v>
      </c>
      <c r="F3750" s="147">
        <v>1</v>
      </c>
      <c r="G3750" s="147">
        <v>703</v>
      </c>
      <c r="H3750" s="147">
        <v>1667</v>
      </c>
      <c r="I3750" s="59" t="str">
        <f>IFERROR(VLOOKUP(D3750,ITEM!A:B,2,0)&amp;" X"&amp;F3750,"아이템값 없음")</f>
        <v>서늘한 빙옥 가루 X1</v>
      </c>
      <c r="J3750" s="5" t="s">
        <v>909</v>
      </c>
      <c r="K3750" s="147" t="s">
        <v>745</v>
      </c>
    </row>
    <row r="3751" spans="1:11">
      <c r="A3751" s="147">
        <f>100000+B3751*ID규칙_보상_그룹_단위+C3751*ID규칙_요일_단위+COUNTIFS($B$4:B3751,B3751,$C$4:C3751,C3751)</f>
        <v>116405</v>
      </c>
      <c r="B3751" s="65">
        <v>164</v>
      </c>
      <c r="C3751" s="147">
        <v>0</v>
      </c>
      <c r="D3751" s="147">
        <v>113322</v>
      </c>
      <c r="E3751" s="147">
        <f>COUNTIF($B$4:B3751,B3751)</f>
        <v>5</v>
      </c>
      <c r="F3751" s="147">
        <v>1</v>
      </c>
      <c r="G3751" s="147">
        <v>703</v>
      </c>
      <c r="H3751" s="147">
        <v>1667</v>
      </c>
      <c r="I3751" s="59" t="str">
        <f>IFERROR(VLOOKUP(D3751,ITEM!A:B,2,0)&amp;" X"&amp;F3751,"아이템값 없음")</f>
        <v>서늘한 빙옥 조각 X1</v>
      </c>
      <c r="J3751" s="5" t="s">
        <v>909</v>
      </c>
      <c r="K3751" s="147" t="s">
        <v>745</v>
      </c>
    </row>
    <row r="3752" spans="1:11">
      <c r="A3752" s="147">
        <f>100000+B3752*ID규칙_보상_그룹_단위+C3752*ID규칙_요일_단위+COUNTIFS($B$4:B3752,B3752,$C$4:C3752,C3752)</f>
        <v>116406</v>
      </c>
      <c r="B3752" s="65">
        <v>164</v>
      </c>
      <c r="C3752" s="147">
        <v>0</v>
      </c>
      <c r="D3752" s="147">
        <v>113423</v>
      </c>
      <c r="E3752" s="147">
        <f>COUNTIF($B$4:B3752,B3752)</f>
        <v>6</v>
      </c>
      <c r="F3752" s="147">
        <v>1</v>
      </c>
      <c r="G3752" s="147">
        <v>703</v>
      </c>
      <c r="H3752" s="147">
        <v>1667</v>
      </c>
      <c r="I3752" s="59" t="str">
        <f>IFERROR(VLOOKUP(D3752,ITEM!A:B,2,0)&amp;" X"&amp;F3752,"아이템값 없음")</f>
        <v>서늘한 빙옥 덩이 X1</v>
      </c>
      <c r="J3752" s="5" t="s">
        <v>909</v>
      </c>
      <c r="K3752" s="147" t="s">
        <v>745</v>
      </c>
    </row>
    <row r="3753" spans="1:11">
      <c r="A3753" s="147">
        <f>100000+B3753*ID규칙_보상_그룹_단위+C3753*ID규칙_요일_단위+COUNTIFS($B$4:B3753,B3753,$C$4:C3753,C3753)</f>
        <v>116407</v>
      </c>
      <c r="B3753" s="65">
        <v>164</v>
      </c>
      <c r="C3753" s="147">
        <v>0</v>
      </c>
      <c r="D3753" s="147">
        <v>113201</v>
      </c>
      <c r="E3753" s="147">
        <f>COUNTIF($B$4:B3753,B3753)</f>
        <v>7</v>
      </c>
      <c r="F3753" s="147">
        <v>1</v>
      </c>
      <c r="G3753" s="147">
        <v>703</v>
      </c>
      <c r="H3753" s="147">
        <v>1667</v>
      </c>
      <c r="I3753" s="59" t="str">
        <f>IFERROR(VLOOKUP(D3753,ITEM!A:B,2,0)&amp;" X"&amp;F3753,"아이템값 없음")</f>
        <v>불타오르는 마노 가루 X1</v>
      </c>
      <c r="J3753" s="5" t="s">
        <v>909</v>
      </c>
      <c r="K3753" s="147" t="s">
        <v>745</v>
      </c>
    </row>
    <row r="3754" spans="1:11">
      <c r="A3754" s="147">
        <f>100000+B3754*ID규칙_보상_그룹_단위+C3754*ID규칙_요일_단위+COUNTIFS($B$4:B3754,B3754,$C$4:C3754,C3754)</f>
        <v>116408</v>
      </c>
      <c r="B3754" s="65">
        <v>164</v>
      </c>
      <c r="C3754" s="147">
        <v>0</v>
      </c>
      <c r="D3754" s="147">
        <v>113302</v>
      </c>
      <c r="E3754" s="147">
        <f>COUNTIF($B$4:B3754,B3754)</f>
        <v>8</v>
      </c>
      <c r="F3754" s="147">
        <v>1</v>
      </c>
      <c r="G3754" s="147">
        <v>703</v>
      </c>
      <c r="H3754" s="147">
        <v>1666</v>
      </c>
      <c r="I3754" s="59" t="str">
        <f>IFERROR(VLOOKUP(D3754,ITEM!A:B,2,0)&amp;" X"&amp;F3754,"아이템값 없음")</f>
        <v>불타오르는 마노 조각 X1</v>
      </c>
      <c r="J3754" s="5" t="s">
        <v>909</v>
      </c>
      <c r="K3754" s="147" t="s">
        <v>745</v>
      </c>
    </row>
    <row r="3755" spans="1:11">
      <c r="A3755" s="147">
        <f>100000+B3755*ID규칙_보상_그룹_단위+C3755*ID규칙_요일_단위+COUNTIFS($B$4:B3755,B3755,$C$4:C3755,C3755)</f>
        <v>116409</v>
      </c>
      <c r="B3755" s="65">
        <v>164</v>
      </c>
      <c r="C3755" s="147">
        <v>0</v>
      </c>
      <c r="D3755" s="147">
        <v>113403</v>
      </c>
      <c r="E3755" s="147">
        <f>COUNTIF($B$4:B3755,B3755)</f>
        <v>9</v>
      </c>
      <c r="F3755" s="147">
        <v>1</v>
      </c>
      <c r="G3755" s="147">
        <v>703</v>
      </c>
      <c r="H3755" s="147">
        <v>1666</v>
      </c>
      <c r="I3755" s="59" t="str">
        <f>IFERROR(VLOOKUP(D3755,ITEM!A:B,2,0)&amp;" X"&amp;F3755,"아이템값 없음")</f>
        <v>불타오르는 마노 덩이 X1</v>
      </c>
      <c r="J3755" s="5" t="s">
        <v>909</v>
      </c>
      <c r="K3755" s="147" t="s">
        <v>745</v>
      </c>
    </row>
    <row r="3756" spans="1:11">
      <c r="A3756" s="147">
        <f>100000+B3756*ID규칙_보상_그룹_단위+C3756*ID규칙_요일_단위+COUNTIFS($B$4:B3756,B3756,$C$4:C3756,C3756)</f>
        <v>116410</v>
      </c>
      <c r="B3756" s="65">
        <v>164</v>
      </c>
      <c r="C3756" s="147">
        <v>0</v>
      </c>
      <c r="D3756" s="147">
        <v>118401</v>
      </c>
      <c r="E3756" s="147">
        <f>COUNTIF($B$4:B3756,B3756)</f>
        <v>10</v>
      </c>
      <c r="F3756" s="147">
        <v>1</v>
      </c>
      <c r="G3756" s="147">
        <v>704</v>
      </c>
      <c r="H3756" s="147">
        <v>3300</v>
      </c>
      <c r="I3756" s="59" t="str">
        <f>IFERROR(VLOOKUP(D3756,ITEM!A:B,2,0)&amp;" X"&amp;F3756,"아이템값 없음")</f>
        <v>이상한 꿈의 용매 X1</v>
      </c>
      <c r="J3756" s="5" t="s">
        <v>909</v>
      </c>
      <c r="K3756" s="147" t="s">
        <v>745</v>
      </c>
    </row>
    <row r="3757" spans="1:11">
      <c r="A3757" s="147">
        <f>100000+B3757*ID규칙_보상_그룹_단위+C3757*ID규칙_요일_단위+COUNTIFS($B$4:B3757,B3757,$C$4:C3757,C3757)</f>
        <v>116411</v>
      </c>
      <c r="B3757" s="65">
        <v>164</v>
      </c>
      <c r="C3757" s="147">
        <v>0</v>
      </c>
      <c r="D3757" s="147">
        <v>106314</v>
      </c>
      <c r="E3757" s="147">
        <f>COUNTIF($B$4:B3757,B3757)</f>
        <v>11</v>
      </c>
      <c r="F3757" s="147">
        <v>1</v>
      </c>
      <c r="G3757" s="147">
        <v>705</v>
      </c>
      <c r="H3757" s="147">
        <v>200</v>
      </c>
      <c r="I3757" s="59" t="str">
        <f>IFERROR(VLOOKUP(D3757,ITEM!A:B,2,0)&amp;" X"&amp;F3757,"아이템값 없음")</f>
        <v>전투광의 장미 X1</v>
      </c>
      <c r="J3757" s="5" t="s">
        <v>909</v>
      </c>
      <c r="K3757" s="147" t="s">
        <v>745</v>
      </c>
    </row>
    <row r="3758" spans="1:11">
      <c r="A3758" s="147">
        <f>100000+B3758*ID규칙_보상_그룹_단위+C3758*ID규칙_요일_단위+COUNTIFS($B$4:B3758,B3758,$C$4:C3758,C3758)</f>
        <v>116412</v>
      </c>
      <c r="B3758" s="65">
        <v>164</v>
      </c>
      <c r="C3758" s="147">
        <v>0</v>
      </c>
      <c r="D3758" s="147">
        <v>107314</v>
      </c>
      <c r="E3758" s="147">
        <f>COUNTIF($B$4:B3758,B3758)</f>
        <v>12</v>
      </c>
      <c r="F3758" s="147">
        <v>1</v>
      </c>
      <c r="G3758" s="147">
        <v>705</v>
      </c>
      <c r="H3758" s="147">
        <v>200</v>
      </c>
      <c r="I3758" s="59" t="str">
        <f>IFERROR(VLOOKUP(D3758,ITEM!A:B,2,0)&amp;" X"&amp;F3758,"아이템값 없음")</f>
        <v>전투광의 깃털 X1</v>
      </c>
      <c r="J3758" s="5" t="s">
        <v>909</v>
      </c>
      <c r="K3758" s="147" t="s">
        <v>745</v>
      </c>
    </row>
    <row r="3759" spans="1:11">
      <c r="A3759" s="147">
        <f>100000+B3759*ID규칙_보상_그룹_단위+C3759*ID규칙_요일_단위+COUNTIFS($B$4:B3759,B3759,$C$4:C3759,C3759)</f>
        <v>116413</v>
      </c>
      <c r="B3759" s="65">
        <v>164</v>
      </c>
      <c r="C3759" s="147">
        <v>0</v>
      </c>
      <c r="D3759" s="147">
        <v>108314</v>
      </c>
      <c r="E3759" s="147">
        <f>COUNTIF($B$4:B3759,B3759)</f>
        <v>13</v>
      </c>
      <c r="F3759" s="147">
        <v>1</v>
      </c>
      <c r="G3759" s="147">
        <v>705</v>
      </c>
      <c r="H3759" s="147">
        <v>200</v>
      </c>
      <c r="I3759" s="59" t="str">
        <f>IFERROR(VLOOKUP(D3759,ITEM!A:B,2,0)&amp;" X"&amp;F3759,"아이템값 없음")</f>
        <v>전투광의 시계 X1</v>
      </c>
      <c r="J3759" s="5" t="s">
        <v>909</v>
      </c>
      <c r="K3759" s="147" t="s">
        <v>745</v>
      </c>
    </row>
    <row r="3760" spans="1:11">
      <c r="A3760" s="147">
        <f>100000+B3760*ID규칙_보상_그룹_단위+C3760*ID규칙_요일_단위+COUNTIFS($B$4:B3760,B3760,$C$4:C3760,C3760)</f>
        <v>116414</v>
      </c>
      <c r="B3760" s="65">
        <v>164</v>
      </c>
      <c r="C3760" s="147">
        <v>0</v>
      </c>
      <c r="D3760" s="147">
        <v>109314</v>
      </c>
      <c r="E3760" s="147">
        <f>COUNTIF($B$4:B3760,B3760)</f>
        <v>14</v>
      </c>
      <c r="F3760" s="147">
        <v>1</v>
      </c>
      <c r="G3760" s="147">
        <v>705</v>
      </c>
      <c r="H3760" s="147">
        <v>200</v>
      </c>
      <c r="I3760" s="59" t="str">
        <f>IFERROR(VLOOKUP(D3760,ITEM!A:B,2,0)&amp;" X"&amp;F3760,"아이템값 없음")</f>
        <v>전투광의 해골잔 X1</v>
      </c>
      <c r="J3760" s="5" t="s">
        <v>909</v>
      </c>
      <c r="K3760" s="147" t="s">
        <v>745</v>
      </c>
    </row>
    <row r="3761" spans="1:11">
      <c r="A3761" s="147">
        <f>100000+B3761*ID규칙_보상_그룹_단위+C3761*ID규칙_요일_단위+COUNTIFS($B$4:B3761,B3761,$C$4:C3761,C3761)</f>
        <v>116415</v>
      </c>
      <c r="B3761" s="65">
        <v>164</v>
      </c>
      <c r="C3761" s="147">
        <v>0</v>
      </c>
      <c r="D3761" s="147">
        <v>110314</v>
      </c>
      <c r="E3761" s="147">
        <f>COUNTIF($B$4:B3761,B3761)</f>
        <v>15</v>
      </c>
      <c r="F3761" s="147">
        <v>1</v>
      </c>
      <c r="G3761" s="147">
        <v>705</v>
      </c>
      <c r="H3761" s="147">
        <v>200</v>
      </c>
      <c r="I3761" s="59" t="str">
        <f>IFERROR(VLOOKUP(D3761,ITEM!A:B,2,0)&amp;" X"&amp;F3761,"아이템값 없음")</f>
        <v>전투광의 귀면 X1</v>
      </c>
      <c r="J3761" s="5" t="s">
        <v>909</v>
      </c>
      <c r="K3761" s="147" t="s">
        <v>745</v>
      </c>
    </row>
    <row r="3762" spans="1:11">
      <c r="A3762" s="147">
        <f>100000+B3762*ID규칙_보상_그룹_단위+C3762*ID규칙_요일_단위+COUNTIFS($B$4:B3762,B3762,$C$4:C3762,C3762)</f>
        <v>116416</v>
      </c>
      <c r="B3762" s="65">
        <v>164</v>
      </c>
      <c r="C3762" s="147">
        <v>0</v>
      </c>
      <c r="D3762" s="147">
        <v>106316</v>
      </c>
      <c r="E3762" s="147">
        <f>COUNTIF($B$4:B3762,B3762)</f>
        <v>16</v>
      </c>
      <c r="F3762" s="147">
        <v>1</v>
      </c>
      <c r="G3762" s="147">
        <v>705</v>
      </c>
      <c r="H3762" s="147">
        <v>200</v>
      </c>
      <c r="I3762" s="59" t="str">
        <f>IFERROR(VLOOKUP(D3762,ITEM!A:B,2,0)&amp;" X"&amp;F3762,"아이템값 없음")</f>
        <v>교관의 브로치 X1</v>
      </c>
      <c r="J3762" s="5" t="s">
        <v>909</v>
      </c>
      <c r="K3762" s="147" t="s">
        <v>745</v>
      </c>
    </row>
    <row r="3763" spans="1:11">
      <c r="A3763" s="147">
        <f>100000+B3763*ID규칙_보상_그룹_단위+C3763*ID규칙_요일_단위+COUNTIFS($B$4:B3763,B3763,$C$4:C3763,C3763)</f>
        <v>116417</v>
      </c>
      <c r="B3763" s="65">
        <v>164</v>
      </c>
      <c r="C3763" s="147">
        <v>0</v>
      </c>
      <c r="D3763" s="147">
        <v>107316</v>
      </c>
      <c r="E3763" s="147">
        <f>COUNTIF($B$4:B3763,B3763)</f>
        <v>17</v>
      </c>
      <c r="F3763" s="147">
        <v>1</v>
      </c>
      <c r="G3763" s="147">
        <v>705</v>
      </c>
      <c r="H3763" s="147">
        <v>200</v>
      </c>
      <c r="I3763" s="59" t="str">
        <f>IFERROR(VLOOKUP(D3763,ITEM!A:B,2,0)&amp;" X"&amp;F3763,"아이템값 없음")</f>
        <v>교관의 깃털장식 X1</v>
      </c>
      <c r="J3763" s="5" t="s">
        <v>909</v>
      </c>
      <c r="K3763" s="147" t="s">
        <v>745</v>
      </c>
    </row>
    <row r="3764" spans="1:11">
      <c r="A3764" s="147">
        <f>100000+B3764*ID규칙_보상_그룹_단위+C3764*ID규칙_요일_단위+COUNTIFS($B$4:B3764,B3764,$C$4:C3764,C3764)</f>
        <v>116418</v>
      </c>
      <c r="B3764" s="65">
        <v>164</v>
      </c>
      <c r="C3764" s="147">
        <v>0</v>
      </c>
      <c r="D3764" s="147">
        <v>108316</v>
      </c>
      <c r="E3764" s="147">
        <f>COUNTIF($B$4:B3764,B3764)</f>
        <v>18</v>
      </c>
      <c r="F3764" s="147">
        <v>1</v>
      </c>
      <c r="G3764" s="147">
        <v>705</v>
      </c>
      <c r="H3764" s="147">
        <v>200</v>
      </c>
      <c r="I3764" s="59" t="str">
        <f>IFERROR(VLOOKUP(D3764,ITEM!A:B,2,0)&amp;" X"&amp;F3764,"아이템값 없음")</f>
        <v>교관의 회중시계 X1</v>
      </c>
      <c r="J3764" s="5" t="s">
        <v>909</v>
      </c>
      <c r="K3764" s="147" t="s">
        <v>745</v>
      </c>
    </row>
    <row r="3765" spans="1:11">
      <c r="A3765" s="147">
        <f>100000+B3765*ID규칙_보상_그룹_단위+C3765*ID규칙_요일_단위+COUNTIFS($B$4:B3765,B3765,$C$4:C3765,C3765)</f>
        <v>116419</v>
      </c>
      <c r="B3765" s="65">
        <v>164</v>
      </c>
      <c r="C3765" s="147">
        <v>0</v>
      </c>
      <c r="D3765" s="147">
        <v>109316</v>
      </c>
      <c r="E3765" s="147">
        <f>COUNTIF($B$4:B3765,B3765)</f>
        <v>19</v>
      </c>
      <c r="F3765" s="147">
        <v>1</v>
      </c>
      <c r="G3765" s="147">
        <v>705</v>
      </c>
      <c r="H3765" s="147">
        <v>200</v>
      </c>
      <c r="I3765" s="59" t="str">
        <f>IFERROR(VLOOKUP(D3765,ITEM!A:B,2,0)&amp;" X"&amp;F3765,"아이템값 없음")</f>
        <v>교관의 찻잔 X1</v>
      </c>
      <c r="J3765" s="5" t="s">
        <v>909</v>
      </c>
      <c r="K3765" s="147" t="s">
        <v>745</v>
      </c>
    </row>
    <row r="3766" spans="1:11">
      <c r="A3766" s="147">
        <f>100000+B3766*ID규칙_보상_그룹_단위+C3766*ID규칙_요일_단위+COUNTIFS($B$4:B3766,B3766,$C$4:C3766,C3766)</f>
        <v>116420</v>
      </c>
      <c r="B3766" s="65">
        <v>164</v>
      </c>
      <c r="C3766" s="147">
        <v>0</v>
      </c>
      <c r="D3766" s="147">
        <v>110316</v>
      </c>
      <c r="E3766" s="147">
        <f>COUNTIF($B$4:B3766,B3766)</f>
        <v>20</v>
      </c>
      <c r="F3766" s="147">
        <v>1</v>
      </c>
      <c r="G3766" s="147">
        <v>705</v>
      </c>
      <c r="H3766" s="147">
        <v>200</v>
      </c>
      <c r="I3766" s="59" t="str">
        <f>IFERROR(VLOOKUP(D3766,ITEM!A:B,2,0)&amp;" X"&amp;F3766,"아이템값 없음")</f>
        <v>교관의 모자 X1</v>
      </c>
      <c r="J3766" s="5" t="s">
        <v>909</v>
      </c>
      <c r="K3766" s="147" t="s">
        <v>745</v>
      </c>
    </row>
    <row r="3767" spans="1:11">
      <c r="A3767" s="147">
        <f>100000+B3767*ID규칙_보상_그룹_단위+C3767*ID규칙_요일_단위+COUNTIFS($B$4:B3767,B3767,$C$4:C3767,C3767)</f>
        <v>116421</v>
      </c>
      <c r="B3767" s="65">
        <v>164</v>
      </c>
      <c r="C3767" s="147">
        <v>0</v>
      </c>
      <c r="D3767" s="147">
        <v>106318</v>
      </c>
      <c r="E3767" s="147">
        <f>COUNTIF($B$4:B3767,B3767)</f>
        <v>21</v>
      </c>
      <c r="F3767" s="147">
        <v>1</v>
      </c>
      <c r="G3767" s="147">
        <v>705</v>
      </c>
      <c r="H3767" s="147">
        <v>200</v>
      </c>
      <c r="I3767" s="59" t="str">
        <f>IFERROR(VLOOKUP(D3767,ITEM!A:B,2,0)&amp;" X"&amp;F3767,"아이템값 없음")</f>
        <v>유배자의 꽃 X1</v>
      </c>
      <c r="J3767" s="5" t="s">
        <v>909</v>
      </c>
      <c r="K3767" s="147" t="s">
        <v>745</v>
      </c>
    </row>
    <row r="3768" spans="1:11">
      <c r="A3768" s="147">
        <f>100000+B3768*ID규칙_보상_그룹_단위+C3768*ID규칙_요일_단위+COUNTIFS($B$4:B3768,B3768,$C$4:C3768,C3768)</f>
        <v>116422</v>
      </c>
      <c r="B3768" s="65">
        <v>164</v>
      </c>
      <c r="C3768" s="147">
        <v>0</v>
      </c>
      <c r="D3768" s="147">
        <v>107318</v>
      </c>
      <c r="E3768" s="147">
        <f>COUNTIF($B$4:B3768,B3768)</f>
        <v>22</v>
      </c>
      <c r="F3768" s="147">
        <v>1</v>
      </c>
      <c r="G3768" s="147">
        <v>705</v>
      </c>
      <c r="H3768" s="147">
        <v>200</v>
      </c>
      <c r="I3768" s="59" t="str">
        <f>IFERROR(VLOOKUP(D3768,ITEM!A:B,2,0)&amp;" X"&amp;F3768,"아이템값 없음")</f>
        <v>유배자의 깃털 X1</v>
      </c>
      <c r="J3768" s="5" t="s">
        <v>909</v>
      </c>
      <c r="K3768" s="147" t="s">
        <v>745</v>
      </c>
    </row>
    <row r="3769" spans="1:11">
      <c r="A3769" s="147">
        <f>100000+B3769*ID규칙_보상_그룹_단위+C3769*ID규칙_요일_단위+COUNTIFS($B$4:B3769,B3769,$C$4:C3769,C3769)</f>
        <v>116423</v>
      </c>
      <c r="B3769" s="65">
        <v>164</v>
      </c>
      <c r="C3769" s="147">
        <v>0</v>
      </c>
      <c r="D3769" s="147">
        <v>108318</v>
      </c>
      <c r="E3769" s="147">
        <f>COUNTIF($B$4:B3769,B3769)</f>
        <v>23</v>
      </c>
      <c r="F3769" s="147">
        <v>1</v>
      </c>
      <c r="G3769" s="147">
        <v>705</v>
      </c>
      <c r="H3769" s="147">
        <v>200</v>
      </c>
      <c r="I3769" s="59" t="str">
        <f>IFERROR(VLOOKUP(D3769,ITEM!A:B,2,0)&amp;" X"&amp;F3769,"아이템값 없음")</f>
        <v>유배자의 회중시계 X1</v>
      </c>
      <c r="J3769" s="5" t="s">
        <v>909</v>
      </c>
      <c r="K3769" s="147" t="s">
        <v>745</v>
      </c>
    </row>
    <row r="3770" spans="1:11">
      <c r="A3770" s="147">
        <f>100000+B3770*ID규칙_보상_그룹_단위+C3770*ID규칙_요일_단위+COUNTIFS($B$4:B3770,B3770,$C$4:C3770,C3770)</f>
        <v>116424</v>
      </c>
      <c r="B3770" s="65">
        <v>164</v>
      </c>
      <c r="C3770" s="147">
        <v>0</v>
      </c>
      <c r="D3770" s="147">
        <v>109318</v>
      </c>
      <c r="E3770" s="147">
        <f>COUNTIF($B$4:B3770,B3770)</f>
        <v>24</v>
      </c>
      <c r="F3770" s="147">
        <v>1</v>
      </c>
      <c r="G3770" s="147">
        <v>705</v>
      </c>
      <c r="H3770" s="147">
        <v>200</v>
      </c>
      <c r="I3770" s="59" t="str">
        <f>IFERROR(VLOOKUP(D3770,ITEM!A:B,2,0)&amp;" X"&amp;F3770,"아이템값 없음")</f>
        <v>유배자의 잔 X1</v>
      </c>
      <c r="J3770" s="5" t="s">
        <v>909</v>
      </c>
      <c r="K3770" s="147" t="s">
        <v>745</v>
      </c>
    </row>
    <row r="3771" spans="1:11">
      <c r="A3771" s="147">
        <f>100000+B3771*ID규칙_보상_그룹_단위+C3771*ID규칙_요일_단위+COUNTIFS($B$4:B3771,B3771,$C$4:C3771,C3771)</f>
        <v>116425</v>
      </c>
      <c r="B3771" s="65">
        <v>164</v>
      </c>
      <c r="C3771" s="147">
        <v>0</v>
      </c>
      <c r="D3771" s="147">
        <v>110318</v>
      </c>
      <c r="E3771" s="147">
        <f>COUNTIF($B$4:B3771,B3771)</f>
        <v>25</v>
      </c>
      <c r="F3771" s="147">
        <v>1</v>
      </c>
      <c r="G3771" s="147">
        <v>705</v>
      </c>
      <c r="H3771" s="147">
        <v>200</v>
      </c>
      <c r="I3771" s="59" t="str">
        <f>IFERROR(VLOOKUP(D3771,ITEM!A:B,2,0)&amp;" X"&amp;F3771,"아이템값 없음")</f>
        <v>유배자의 머리장식 X1</v>
      </c>
      <c r="J3771" s="5" t="s">
        <v>909</v>
      </c>
      <c r="K3771" s="147" t="s">
        <v>745</v>
      </c>
    </row>
    <row r="3772" spans="1:11">
      <c r="A3772" s="147">
        <f>100000+B3772*ID규칙_보상_그룹_단위+C3772*ID규칙_요일_단위+COUNTIFS($B$4:B3772,B3772,$C$4:C3772,C3772)</f>
        <v>116426</v>
      </c>
      <c r="B3772" s="65">
        <v>164</v>
      </c>
      <c r="C3772" s="147">
        <v>0</v>
      </c>
      <c r="D3772" s="147">
        <v>106415</v>
      </c>
      <c r="E3772" s="147">
        <f>COUNTIF($B$4:B3772,B3772)</f>
        <v>26</v>
      </c>
      <c r="F3772" s="147">
        <v>1</v>
      </c>
      <c r="G3772" s="147">
        <v>705</v>
      </c>
      <c r="H3772" s="147">
        <v>200</v>
      </c>
      <c r="I3772" s="59" t="str">
        <f>IFERROR(VLOOKUP(D3772,ITEM!A:B,2,0)&amp;" X"&amp;F3772,"아이템값 없음")</f>
        <v>전투광의 장미 X1</v>
      </c>
      <c r="J3772" s="5" t="s">
        <v>909</v>
      </c>
      <c r="K3772" s="147" t="s">
        <v>745</v>
      </c>
    </row>
    <row r="3773" spans="1:11">
      <c r="A3773" s="147">
        <f>100000+B3773*ID규칙_보상_그룹_단위+C3773*ID규칙_요일_단위+COUNTIFS($B$4:B3773,B3773,$C$4:C3773,C3773)</f>
        <v>116427</v>
      </c>
      <c r="B3773" s="65">
        <v>164</v>
      </c>
      <c r="C3773" s="147">
        <v>0</v>
      </c>
      <c r="D3773" s="147">
        <v>107415</v>
      </c>
      <c r="E3773" s="147">
        <f>COUNTIF($B$4:B3773,B3773)</f>
        <v>27</v>
      </c>
      <c r="F3773" s="147">
        <v>1</v>
      </c>
      <c r="G3773" s="147">
        <v>705</v>
      </c>
      <c r="H3773" s="147">
        <v>200</v>
      </c>
      <c r="I3773" s="59" t="str">
        <f>IFERROR(VLOOKUP(D3773,ITEM!A:B,2,0)&amp;" X"&amp;F3773,"아이템값 없음")</f>
        <v>전투광의 깃털 X1</v>
      </c>
      <c r="J3773" s="5" t="s">
        <v>909</v>
      </c>
      <c r="K3773" s="147" t="s">
        <v>745</v>
      </c>
    </row>
    <row r="3774" spans="1:11">
      <c r="A3774" s="147">
        <f>100000+B3774*ID규칙_보상_그룹_단위+C3774*ID규칙_요일_단위+COUNTIFS($B$4:B3774,B3774,$C$4:C3774,C3774)</f>
        <v>116428</v>
      </c>
      <c r="B3774" s="65">
        <v>164</v>
      </c>
      <c r="C3774" s="147">
        <v>0</v>
      </c>
      <c r="D3774" s="147">
        <v>108415</v>
      </c>
      <c r="E3774" s="147">
        <f>COUNTIF($B$4:B3774,B3774)</f>
        <v>28</v>
      </c>
      <c r="F3774" s="147">
        <v>1</v>
      </c>
      <c r="G3774" s="147">
        <v>705</v>
      </c>
      <c r="H3774" s="147">
        <v>200</v>
      </c>
      <c r="I3774" s="59" t="str">
        <f>IFERROR(VLOOKUP(D3774,ITEM!A:B,2,0)&amp;" X"&amp;F3774,"아이템값 없음")</f>
        <v>전투광의 시계 X1</v>
      </c>
      <c r="J3774" s="5" t="s">
        <v>909</v>
      </c>
      <c r="K3774" s="147" t="s">
        <v>745</v>
      </c>
    </row>
    <row r="3775" spans="1:11">
      <c r="A3775" s="147">
        <f>100000+B3775*ID규칙_보상_그룹_단위+C3775*ID규칙_요일_단위+COUNTIFS($B$4:B3775,B3775,$C$4:C3775,C3775)</f>
        <v>116429</v>
      </c>
      <c r="B3775" s="65">
        <v>164</v>
      </c>
      <c r="C3775" s="147">
        <v>0</v>
      </c>
      <c r="D3775" s="147">
        <v>109415</v>
      </c>
      <c r="E3775" s="147">
        <f>COUNTIF($B$4:B3775,B3775)</f>
        <v>29</v>
      </c>
      <c r="F3775" s="147">
        <v>1</v>
      </c>
      <c r="G3775" s="147">
        <v>705</v>
      </c>
      <c r="H3775" s="147">
        <v>200</v>
      </c>
      <c r="I3775" s="59" t="str">
        <f>IFERROR(VLOOKUP(D3775,ITEM!A:B,2,0)&amp;" X"&amp;F3775,"아이템값 없음")</f>
        <v>전투광의 해골잔 X1</v>
      </c>
      <c r="J3775" s="5" t="s">
        <v>909</v>
      </c>
      <c r="K3775" s="147" t="s">
        <v>745</v>
      </c>
    </row>
    <row r="3776" spans="1:11">
      <c r="A3776" s="147">
        <f>100000+B3776*ID규칙_보상_그룹_단위+C3776*ID규칙_요일_단위+COUNTIFS($B$4:B3776,B3776,$C$4:C3776,C3776)</f>
        <v>116430</v>
      </c>
      <c r="B3776" s="65">
        <v>164</v>
      </c>
      <c r="C3776" s="147">
        <v>0</v>
      </c>
      <c r="D3776" s="147">
        <v>110415</v>
      </c>
      <c r="E3776" s="147">
        <f>COUNTIF($B$4:B3776,B3776)</f>
        <v>30</v>
      </c>
      <c r="F3776" s="147">
        <v>1</v>
      </c>
      <c r="G3776" s="147">
        <v>705</v>
      </c>
      <c r="H3776" s="147">
        <v>200</v>
      </c>
      <c r="I3776" s="59" t="str">
        <f>IFERROR(VLOOKUP(D3776,ITEM!A:B,2,0)&amp;" X"&amp;F3776,"아이템값 없음")</f>
        <v>전투광의 귀면 X1</v>
      </c>
      <c r="J3776" s="5" t="s">
        <v>909</v>
      </c>
      <c r="K3776" s="147" t="s">
        <v>745</v>
      </c>
    </row>
    <row r="3777" spans="1:11">
      <c r="A3777" s="147">
        <f>100000+B3777*ID규칙_보상_그룹_단위+C3777*ID규칙_요일_단위+COUNTIFS($B$4:B3777,B3777,$C$4:C3777,C3777)</f>
        <v>116431</v>
      </c>
      <c r="B3777" s="65">
        <v>164</v>
      </c>
      <c r="C3777" s="147">
        <v>0</v>
      </c>
      <c r="D3777" s="147">
        <v>106417</v>
      </c>
      <c r="E3777" s="147">
        <f>COUNTIF($B$4:B3777,B3777)</f>
        <v>31</v>
      </c>
      <c r="F3777" s="147">
        <v>1</v>
      </c>
      <c r="G3777" s="147">
        <v>705</v>
      </c>
      <c r="H3777" s="147">
        <v>200</v>
      </c>
      <c r="I3777" s="59" t="str">
        <f>IFERROR(VLOOKUP(D3777,ITEM!A:B,2,0)&amp;" X"&amp;F3777,"아이템값 없음")</f>
        <v>교관의 브로치 X1</v>
      </c>
      <c r="J3777" s="5" t="s">
        <v>909</v>
      </c>
      <c r="K3777" s="147" t="s">
        <v>745</v>
      </c>
    </row>
    <row r="3778" spans="1:11">
      <c r="A3778" s="147">
        <f>100000+B3778*ID규칙_보상_그룹_단위+C3778*ID규칙_요일_단위+COUNTIFS($B$4:B3778,B3778,$C$4:C3778,C3778)</f>
        <v>116432</v>
      </c>
      <c r="B3778" s="65">
        <v>164</v>
      </c>
      <c r="C3778" s="147">
        <v>0</v>
      </c>
      <c r="D3778" s="147">
        <v>107417</v>
      </c>
      <c r="E3778" s="147">
        <f>COUNTIF($B$4:B3778,B3778)</f>
        <v>32</v>
      </c>
      <c r="F3778" s="147">
        <v>1</v>
      </c>
      <c r="G3778" s="147">
        <v>705</v>
      </c>
      <c r="H3778" s="147">
        <v>200</v>
      </c>
      <c r="I3778" s="59" t="str">
        <f>IFERROR(VLOOKUP(D3778,ITEM!A:B,2,0)&amp;" X"&amp;F3778,"아이템값 없음")</f>
        <v>교관의 깃털장식 X1</v>
      </c>
      <c r="J3778" s="5" t="s">
        <v>909</v>
      </c>
      <c r="K3778" s="147" t="s">
        <v>745</v>
      </c>
    </row>
    <row r="3779" spans="1:11">
      <c r="A3779" s="147">
        <f>100000+B3779*ID규칙_보상_그룹_단위+C3779*ID규칙_요일_단위+COUNTIFS($B$4:B3779,B3779,$C$4:C3779,C3779)</f>
        <v>116433</v>
      </c>
      <c r="B3779" s="65">
        <v>164</v>
      </c>
      <c r="C3779" s="147">
        <v>0</v>
      </c>
      <c r="D3779" s="147">
        <v>108417</v>
      </c>
      <c r="E3779" s="147">
        <f>COUNTIF($B$4:B3779,B3779)</f>
        <v>33</v>
      </c>
      <c r="F3779" s="147">
        <v>1</v>
      </c>
      <c r="G3779" s="147">
        <v>705</v>
      </c>
      <c r="H3779" s="147">
        <v>200</v>
      </c>
      <c r="I3779" s="59" t="str">
        <f>IFERROR(VLOOKUP(D3779,ITEM!A:B,2,0)&amp;" X"&amp;F3779,"아이템값 없음")</f>
        <v>교관의 회중시계 X1</v>
      </c>
      <c r="J3779" s="5" t="s">
        <v>909</v>
      </c>
      <c r="K3779" s="147" t="s">
        <v>745</v>
      </c>
    </row>
    <row r="3780" spans="1:11">
      <c r="A3780" s="147">
        <f>100000+B3780*ID규칙_보상_그룹_단위+C3780*ID규칙_요일_단위+COUNTIFS($B$4:B3780,B3780,$C$4:C3780,C3780)</f>
        <v>116434</v>
      </c>
      <c r="B3780" s="65">
        <v>164</v>
      </c>
      <c r="C3780" s="147">
        <v>0</v>
      </c>
      <c r="D3780" s="147">
        <v>109417</v>
      </c>
      <c r="E3780" s="147">
        <f>COUNTIF($B$4:B3780,B3780)</f>
        <v>34</v>
      </c>
      <c r="F3780" s="147">
        <v>1</v>
      </c>
      <c r="G3780" s="147">
        <v>705</v>
      </c>
      <c r="H3780" s="147">
        <v>200</v>
      </c>
      <c r="I3780" s="59" t="str">
        <f>IFERROR(VLOOKUP(D3780,ITEM!A:B,2,0)&amp;" X"&amp;F3780,"아이템값 없음")</f>
        <v>교관의 찻잔 X1</v>
      </c>
      <c r="J3780" s="5" t="s">
        <v>909</v>
      </c>
      <c r="K3780" s="147" t="s">
        <v>745</v>
      </c>
    </row>
    <row r="3781" spans="1:11">
      <c r="A3781" s="147">
        <f>100000+B3781*ID규칙_보상_그룹_단위+C3781*ID규칙_요일_단위+COUNTIFS($B$4:B3781,B3781,$C$4:C3781,C3781)</f>
        <v>116435</v>
      </c>
      <c r="B3781" s="65">
        <v>164</v>
      </c>
      <c r="C3781" s="147">
        <v>0</v>
      </c>
      <c r="D3781" s="147">
        <v>110417</v>
      </c>
      <c r="E3781" s="147">
        <f>COUNTIF($B$4:B3781,B3781)</f>
        <v>35</v>
      </c>
      <c r="F3781" s="147">
        <v>1</v>
      </c>
      <c r="G3781" s="147">
        <v>705</v>
      </c>
      <c r="H3781" s="147">
        <v>200</v>
      </c>
      <c r="I3781" s="59" t="str">
        <f>IFERROR(VLOOKUP(D3781,ITEM!A:B,2,0)&amp;" X"&amp;F3781,"아이템값 없음")</f>
        <v>교관의 모자 X1</v>
      </c>
      <c r="J3781" s="5" t="s">
        <v>909</v>
      </c>
      <c r="K3781" s="147" t="s">
        <v>745</v>
      </c>
    </row>
    <row r="3782" spans="1:11">
      <c r="A3782" s="147">
        <f>100000+B3782*ID규칙_보상_그룹_단위+C3782*ID규칙_요일_단위+COUNTIFS($B$4:B3782,B3782,$C$4:C3782,C3782)</f>
        <v>116436</v>
      </c>
      <c r="B3782" s="65">
        <v>164</v>
      </c>
      <c r="C3782" s="147">
        <v>0</v>
      </c>
      <c r="D3782" s="147">
        <v>106419</v>
      </c>
      <c r="E3782" s="147">
        <f>COUNTIF($B$4:B3782,B3782)</f>
        <v>36</v>
      </c>
      <c r="F3782" s="147">
        <v>1</v>
      </c>
      <c r="G3782" s="147">
        <v>705</v>
      </c>
      <c r="H3782" s="147">
        <v>200</v>
      </c>
      <c r="I3782" s="59" t="str">
        <f>IFERROR(VLOOKUP(D3782,ITEM!A:B,2,0)&amp;" X"&amp;F3782,"아이템값 없음")</f>
        <v>유배자의 꽃 X1</v>
      </c>
      <c r="J3782" s="5" t="s">
        <v>909</v>
      </c>
      <c r="K3782" s="147" t="s">
        <v>745</v>
      </c>
    </row>
    <row r="3783" spans="1:11">
      <c r="A3783" s="147">
        <f>100000+B3783*ID규칙_보상_그룹_단위+C3783*ID규칙_요일_단위+COUNTIFS($B$4:B3783,B3783,$C$4:C3783,C3783)</f>
        <v>116437</v>
      </c>
      <c r="B3783" s="65">
        <v>164</v>
      </c>
      <c r="C3783" s="147">
        <v>0</v>
      </c>
      <c r="D3783" s="147">
        <v>107419</v>
      </c>
      <c r="E3783" s="147">
        <f>COUNTIF($B$4:B3783,B3783)</f>
        <v>37</v>
      </c>
      <c r="F3783" s="147">
        <v>1</v>
      </c>
      <c r="G3783" s="147">
        <v>705</v>
      </c>
      <c r="H3783" s="147">
        <v>200</v>
      </c>
      <c r="I3783" s="59" t="str">
        <f>IFERROR(VLOOKUP(D3783,ITEM!A:B,2,0)&amp;" X"&amp;F3783,"아이템값 없음")</f>
        <v>유배자의 깃털 X1</v>
      </c>
      <c r="J3783" s="5" t="s">
        <v>909</v>
      </c>
      <c r="K3783" s="147" t="s">
        <v>745</v>
      </c>
    </row>
    <row r="3784" spans="1:11">
      <c r="A3784" s="147">
        <f>100000+B3784*ID규칙_보상_그룹_단위+C3784*ID규칙_요일_단위+COUNTIFS($B$4:B3784,B3784,$C$4:C3784,C3784)</f>
        <v>116438</v>
      </c>
      <c r="B3784" s="65">
        <v>164</v>
      </c>
      <c r="C3784" s="147">
        <v>0</v>
      </c>
      <c r="D3784" s="147">
        <v>108419</v>
      </c>
      <c r="E3784" s="147">
        <f>COUNTIF($B$4:B3784,B3784)</f>
        <v>38</v>
      </c>
      <c r="F3784" s="147">
        <v>1</v>
      </c>
      <c r="G3784" s="147">
        <v>705</v>
      </c>
      <c r="H3784" s="147">
        <v>200</v>
      </c>
      <c r="I3784" s="59" t="str">
        <f>IFERROR(VLOOKUP(D3784,ITEM!A:B,2,0)&amp;" X"&amp;F3784,"아이템값 없음")</f>
        <v>유배자의 회중시계 X1</v>
      </c>
      <c r="J3784" s="5" t="s">
        <v>909</v>
      </c>
      <c r="K3784" s="147" t="s">
        <v>745</v>
      </c>
    </row>
    <row r="3785" spans="1:11">
      <c r="A3785" s="147">
        <f>100000+B3785*ID규칙_보상_그룹_단위+C3785*ID규칙_요일_단위+COUNTIFS($B$4:B3785,B3785,$C$4:C3785,C3785)</f>
        <v>116439</v>
      </c>
      <c r="B3785" s="65">
        <v>164</v>
      </c>
      <c r="C3785" s="147">
        <v>0</v>
      </c>
      <c r="D3785" s="147">
        <v>109419</v>
      </c>
      <c r="E3785" s="147">
        <f>COUNTIF($B$4:B3785,B3785)</f>
        <v>39</v>
      </c>
      <c r="F3785" s="147">
        <v>1</v>
      </c>
      <c r="G3785" s="147">
        <v>705</v>
      </c>
      <c r="H3785" s="147">
        <v>200</v>
      </c>
      <c r="I3785" s="59" t="str">
        <f>IFERROR(VLOOKUP(D3785,ITEM!A:B,2,0)&amp;" X"&amp;F3785,"아이템값 없음")</f>
        <v>유배자의 잔 X1</v>
      </c>
      <c r="J3785" s="5" t="s">
        <v>909</v>
      </c>
      <c r="K3785" s="147" t="s">
        <v>745</v>
      </c>
    </row>
    <row r="3786" spans="1:11">
      <c r="A3786" s="147">
        <f>100000+B3786*ID규칙_보상_그룹_단위+C3786*ID규칙_요일_단위+COUNTIFS($B$4:B3786,B3786,$C$4:C3786,C3786)</f>
        <v>116440</v>
      </c>
      <c r="B3786" s="65">
        <v>164</v>
      </c>
      <c r="C3786" s="147">
        <v>0</v>
      </c>
      <c r="D3786" s="147">
        <v>110419</v>
      </c>
      <c r="E3786" s="147">
        <f>COUNTIF($B$4:B3786,B3786)</f>
        <v>40</v>
      </c>
      <c r="F3786" s="147">
        <v>1</v>
      </c>
      <c r="G3786" s="147">
        <v>705</v>
      </c>
      <c r="H3786" s="147">
        <v>200</v>
      </c>
      <c r="I3786" s="59" t="str">
        <f>IFERROR(VLOOKUP(D3786,ITEM!A:B,2,0)&amp;" X"&amp;F3786,"아이템값 없음")</f>
        <v>유배자의 머리장식 X1</v>
      </c>
      <c r="J3786" s="5" t="s">
        <v>909</v>
      </c>
      <c r="K3786" s="147" t="s">
        <v>745</v>
      </c>
    </row>
    <row r="3787" spans="1:11">
      <c r="A3787" s="147">
        <f>100000+B3787*ID규칙_보상_그룹_단위+C3787*ID규칙_요일_단위+COUNTIFS($B$4:B3787,B3787,$C$4:C3787,C3787)</f>
        <v>116441</v>
      </c>
      <c r="B3787" s="65">
        <v>164</v>
      </c>
      <c r="C3787" s="147">
        <v>0</v>
      </c>
      <c r="D3787" s="147">
        <v>106430</v>
      </c>
      <c r="E3787" s="147">
        <f>COUNTIF($B$4:B3787,B3787)</f>
        <v>41</v>
      </c>
      <c r="F3787" s="147">
        <v>1</v>
      </c>
      <c r="G3787" s="147">
        <v>705</v>
      </c>
      <c r="H3787" s="147">
        <v>200</v>
      </c>
      <c r="I3787" s="59" t="str">
        <f>IFERROR(VLOOKUP(D3787,ITEM!A:B,2,0)&amp;" X"&amp;F3787,"아이템값 없음")</f>
        <v>검투사의 미련 X1</v>
      </c>
      <c r="J3787" s="5" t="s">
        <v>909</v>
      </c>
      <c r="K3787" s="147" t="s">
        <v>745</v>
      </c>
    </row>
    <row r="3788" spans="1:11">
      <c r="A3788" s="147">
        <f>100000+B3788*ID규칙_보상_그룹_단위+C3788*ID규칙_요일_단위+COUNTIFS($B$4:B3788,B3788,$C$4:C3788,C3788)</f>
        <v>116442</v>
      </c>
      <c r="B3788" s="65">
        <v>164</v>
      </c>
      <c r="C3788" s="147">
        <v>0</v>
      </c>
      <c r="D3788" s="147">
        <v>107430</v>
      </c>
      <c r="E3788" s="147">
        <f>COUNTIF($B$4:B3788,B3788)</f>
        <v>42</v>
      </c>
      <c r="F3788" s="147">
        <v>1</v>
      </c>
      <c r="G3788" s="147">
        <v>705</v>
      </c>
      <c r="H3788" s="147">
        <v>200</v>
      </c>
      <c r="I3788" s="59" t="str">
        <f>IFERROR(VLOOKUP(D3788,ITEM!A:B,2,0)&amp;" X"&amp;F3788,"아이템값 없음")</f>
        <v>검투사의 귀결 X1</v>
      </c>
      <c r="J3788" s="5" t="s">
        <v>909</v>
      </c>
      <c r="K3788" s="147" t="s">
        <v>745</v>
      </c>
    </row>
    <row r="3789" spans="1:11">
      <c r="A3789" s="147">
        <f>100000+B3789*ID규칙_보상_그룹_단위+C3789*ID규칙_요일_단위+COUNTIFS($B$4:B3789,B3789,$C$4:C3789,C3789)</f>
        <v>116443</v>
      </c>
      <c r="B3789" s="65">
        <v>164</v>
      </c>
      <c r="C3789" s="147">
        <v>0</v>
      </c>
      <c r="D3789" s="147">
        <v>108430</v>
      </c>
      <c r="E3789" s="147">
        <f>COUNTIF($B$4:B3789,B3789)</f>
        <v>43</v>
      </c>
      <c r="F3789" s="147">
        <v>1</v>
      </c>
      <c r="G3789" s="147">
        <v>705</v>
      </c>
      <c r="H3789" s="147">
        <v>200</v>
      </c>
      <c r="I3789" s="59" t="str">
        <f>IFERROR(VLOOKUP(D3789,ITEM!A:B,2,0)&amp;" X"&amp;F3789,"아이템값 없음")</f>
        <v>검투사의 희망 X1</v>
      </c>
      <c r="J3789" s="5" t="s">
        <v>909</v>
      </c>
      <c r="K3789" s="147" t="s">
        <v>745</v>
      </c>
    </row>
    <row r="3790" spans="1:11">
      <c r="A3790" s="147">
        <f>100000+B3790*ID규칙_보상_그룹_단위+C3790*ID규칙_요일_단위+COUNTIFS($B$4:B3790,B3790,$C$4:C3790,C3790)</f>
        <v>116444</v>
      </c>
      <c r="B3790" s="65">
        <v>164</v>
      </c>
      <c r="C3790" s="147">
        <v>0</v>
      </c>
      <c r="D3790" s="147">
        <v>109430</v>
      </c>
      <c r="E3790" s="147">
        <f>COUNTIF($B$4:B3790,B3790)</f>
        <v>44</v>
      </c>
      <c r="F3790" s="147">
        <v>1</v>
      </c>
      <c r="G3790" s="147">
        <v>705</v>
      </c>
      <c r="H3790" s="147">
        <v>200</v>
      </c>
      <c r="I3790" s="59" t="str">
        <f>IFERROR(VLOOKUP(D3790,ITEM!A:B,2,0)&amp;" X"&amp;F3790,"아이템값 없음")</f>
        <v>검투사의 취기 X1</v>
      </c>
      <c r="J3790" s="5" t="s">
        <v>909</v>
      </c>
      <c r="K3790" s="147" t="s">
        <v>745</v>
      </c>
    </row>
    <row r="3791" spans="1:11">
      <c r="A3791" s="147">
        <f>100000+B3791*ID규칙_보상_그룹_단위+C3791*ID규칙_요일_단위+COUNTIFS($B$4:B3791,B3791,$C$4:C3791,C3791)</f>
        <v>116445</v>
      </c>
      <c r="B3791" s="65">
        <v>164</v>
      </c>
      <c r="C3791" s="147">
        <v>0</v>
      </c>
      <c r="D3791" s="147">
        <v>110438</v>
      </c>
      <c r="E3791" s="147">
        <f>COUNTIF($B$4:B3791,B3791)</f>
        <v>45</v>
      </c>
      <c r="F3791" s="147">
        <v>1</v>
      </c>
      <c r="G3791" s="147">
        <v>705</v>
      </c>
      <c r="H3791" s="147">
        <v>200</v>
      </c>
      <c r="I3791" s="59" t="str">
        <f>IFERROR(VLOOKUP(D3791,ITEM!A:B,2,0)&amp;" X"&amp;F3791,"아이템값 없음")</f>
        <v>검투사의 개선 X1</v>
      </c>
      <c r="J3791" s="5" t="s">
        <v>909</v>
      </c>
      <c r="K3791" s="147" t="s">
        <v>745</v>
      </c>
    </row>
    <row r="3792" spans="1:11">
      <c r="A3792" s="147">
        <f>100000+B3792*ID규칙_보상_그룹_단위+C3792*ID규칙_요일_단위+COUNTIFS($B$4:B3792,B3792,$C$4:C3792,C3792)</f>
        <v>116446</v>
      </c>
      <c r="B3792" s="65">
        <v>164</v>
      </c>
      <c r="C3792" s="147">
        <v>0</v>
      </c>
      <c r="D3792" s="147">
        <v>106432</v>
      </c>
      <c r="E3792" s="147">
        <f>COUNTIF($B$4:B3792,B3792)</f>
        <v>46</v>
      </c>
      <c r="F3792" s="147">
        <v>1</v>
      </c>
      <c r="G3792" s="147">
        <v>705</v>
      </c>
      <c r="H3792" s="147">
        <v>200</v>
      </c>
      <c r="I3792" s="59" t="str">
        <f>IFERROR(VLOOKUP(D3792,ITEM!A:B,2,0)&amp;" X"&amp;F3792,"아이템값 없음")</f>
        <v>악단의 서광 X1</v>
      </c>
      <c r="J3792" s="5" t="s">
        <v>909</v>
      </c>
      <c r="K3792" s="147" t="s">
        <v>745</v>
      </c>
    </row>
    <row r="3793" spans="1:11">
      <c r="A3793" s="147">
        <f>100000+B3793*ID규칙_보상_그룹_단위+C3793*ID규칙_요일_단위+COUNTIFS($B$4:B3793,B3793,$C$4:C3793,C3793)</f>
        <v>116447</v>
      </c>
      <c r="B3793" s="65">
        <v>164</v>
      </c>
      <c r="C3793" s="147">
        <v>0</v>
      </c>
      <c r="D3793" s="147">
        <v>107432</v>
      </c>
      <c r="E3793" s="147">
        <f>COUNTIF($B$4:B3793,B3793)</f>
        <v>47</v>
      </c>
      <c r="F3793" s="147">
        <v>1</v>
      </c>
      <c r="G3793" s="147">
        <v>705</v>
      </c>
      <c r="H3793" s="147">
        <v>200</v>
      </c>
      <c r="I3793" s="59" t="str">
        <f>IFERROR(VLOOKUP(D3793,ITEM!A:B,2,0)&amp;" X"&amp;F3793,"아이템값 없음")</f>
        <v>연주자의 화살깃 X1</v>
      </c>
      <c r="J3793" s="5" t="s">
        <v>909</v>
      </c>
      <c r="K3793" s="147" t="s">
        <v>745</v>
      </c>
    </row>
    <row r="3794" spans="1:11">
      <c r="A3794" s="147">
        <f>100000+B3794*ID규칙_보상_그룹_단위+C3794*ID규칙_요일_단위+COUNTIFS($B$4:B3794,B3794,$C$4:C3794,C3794)</f>
        <v>116448</v>
      </c>
      <c r="B3794" s="65">
        <v>164</v>
      </c>
      <c r="C3794" s="147">
        <v>0</v>
      </c>
      <c r="D3794" s="147">
        <v>108432</v>
      </c>
      <c r="E3794" s="147">
        <f>COUNTIF($B$4:B3794,B3794)</f>
        <v>48</v>
      </c>
      <c r="F3794" s="147">
        <v>1</v>
      </c>
      <c r="G3794" s="147">
        <v>705</v>
      </c>
      <c r="H3794" s="147">
        <v>200</v>
      </c>
      <c r="I3794" s="59" t="str">
        <f>IFERROR(VLOOKUP(D3794,ITEM!A:B,2,0)&amp;" X"&amp;F3794,"아이템값 없음")</f>
        <v>피날레의 시계 X1</v>
      </c>
      <c r="J3794" s="5" t="s">
        <v>909</v>
      </c>
      <c r="K3794" s="147" t="s">
        <v>745</v>
      </c>
    </row>
    <row r="3795" spans="1:11">
      <c r="A3795" s="147">
        <f>100000+B3795*ID규칙_보상_그룹_단위+C3795*ID규칙_요일_단위+COUNTIFS($B$4:B3795,B3795,$C$4:C3795,C3795)</f>
        <v>116449</v>
      </c>
      <c r="B3795" s="65">
        <v>164</v>
      </c>
      <c r="C3795" s="147">
        <v>0</v>
      </c>
      <c r="D3795" s="147">
        <v>109432</v>
      </c>
      <c r="E3795" s="147">
        <f>COUNTIF($B$4:B3795,B3795)</f>
        <v>49</v>
      </c>
      <c r="F3795" s="147">
        <v>1</v>
      </c>
      <c r="G3795" s="147">
        <v>705</v>
      </c>
      <c r="H3795" s="147">
        <v>200</v>
      </c>
      <c r="I3795" s="59" t="str">
        <f>IFERROR(VLOOKUP(D3795,ITEM!A:B,2,0)&amp;" X"&amp;F3795,"아이템값 없음")</f>
        <v>음유시인의 주전자 X1</v>
      </c>
      <c r="J3795" s="5" t="s">
        <v>909</v>
      </c>
      <c r="K3795" s="147" t="s">
        <v>745</v>
      </c>
    </row>
    <row r="3796" spans="1:11">
      <c r="A3796" s="147">
        <f>100000+B3796*ID규칙_보상_그룹_단위+C3796*ID규칙_요일_단위+COUNTIFS($B$4:B3796,B3796,$C$4:C3796,C3796)</f>
        <v>116450</v>
      </c>
      <c r="B3796" s="65">
        <v>164</v>
      </c>
      <c r="C3796" s="147">
        <v>0</v>
      </c>
      <c r="D3796" s="147">
        <v>110440</v>
      </c>
      <c r="E3796" s="147">
        <f>COUNTIF($B$4:B3796,B3796)</f>
        <v>50</v>
      </c>
      <c r="F3796" s="147">
        <v>1</v>
      </c>
      <c r="G3796" s="147">
        <v>705</v>
      </c>
      <c r="H3796" s="147">
        <v>200</v>
      </c>
      <c r="I3796" s="59" t="str">
        <f>IFERROR(VLOOKUP(D3796,ITEM!A:B,2,0)&amp;" X"&amp;F3796,"아이템값 없음")</f>
        <v>지휘의 탑 햇 X1</v>
      </c>
      <c r="J3796" s="5" t="s">
        <v>909</v>
      </c>
      <c r="K3796" s="147" t="s">
        <v>745</v>
      </c>
    </row>
    <row r="3797" spans="1:11">
      <c r="A3797" s="147">
        <f>100000+B3797*ID규칙_보상_그룹_단위+C3797*ID규칙_요일_단위+COUNTIFS($B$4:B3797,B3797,$C$4:C3797,C3797)</f>
        <v>116451</v>
      </c>
      <c r="B3797" s="65">
        <v>164</v>
      </c>
      <c r="C3797" s="147">
        <v>0</v>
      </c>
      <c r="D3797" s="147">
        <v>106531</v>
      </c>
      <c r="E3797" s="147">
        <f>COUNTIF($B$4:B3797,B3797)</f>
        <v>51</v>
      </c>
      <c r="F3797" s="147">
        <v>1</v>
      </c>
      <c r="G3797" s="147">
        <v>705</v>
      </c>
      <c r="H3797" s="147">
        <v>200</v>
      </c>
      <c r="I3797" s="59" t="str">
        <f>IFERROR(VLOOKUP(D3797,ITEM!A:B,2,0)&amp;" X"&amp;F3797,"아이템값 없음")</f>
        <v>검투사의 미련 X1</v>
      </c>
      <c r="J3797" s="5" t="s">
        <v>909</v>
      </c>
      <c r="K3797" s="147" t="s">
        <v>745</v>
      </c>
    </row>
    <row r="3798" spans="1:11">
      <c r="A3798" s="147">
        <f>100000+B3798*ID규칙_보상_그룹_단위+C3798*ID규칙_요일_단위+COUNTIFS($B$4:B3798,B3798,$C$4:C3798,C3798)</f>
        <v>116452</v>
      </c>
      <c r="B3798" s="65">
        <v>164</v>
      </c>
      <c r="C3798" s="147">
        <v>0</v>
      </c>
      <c r="D3798" s="147">
        <v>107531</v>
      </c>
      <c r="E3798" s="147">
        <f>COUNTIF($B$4:B3798,B3798)</f>
        <v>52</v>
      </c>
      <c r="F3798" s="147">
        <v>1</v>
      </c>
      <c r="G3798" s="147">
        <v>705</v>
      </c>
      <c r="H3798" s="147">
        <v>200</v>
      </c>
      <c r="I3798" s="59" t="str">
        <f>IFERROR(VLOOKUP(D3798,ITEM!A:B,2,0)&amp;" X"&amp;F3798,"아이템값 없음")</f>
        <v>검투사의 귀결 X1</v>
      </c>
      <c r="J3798" s="5" t="s">
        <v>909</v>
      </c>
      <c r="K3798" s="147" t="s">
        <v>745</v>
      </c>
    </row>
    <row r="3799" spans="1:11">
      <c r="A3799" s="147">
        <f>100000+B3799*ID규칙_보상_그룹_단위+C3799*ID규칙_요일_단위+COUNTIFS($B$4:B3799,B3799,$C$4:C3799,C3799)</f>
        <v>116453</v>
      </c>
      <c r="B3799" s="65">
        <v>164</v>
      </c>
      <c r="C3799" s="147">
        <v>0</v>
      </c>
      <c r="D3799" s="147">
        <v>108531</v>
      </c>
      <c r="E3799" s="147">
        <f>COUNTIF($B$4:B3799,B3799)</f>
        <v>53</v>
      </c>
      <c r="F3799" s="147">
        <v>1</v>
      </c>
      <c r="G3799" s="147">
        <v>705</v>
      </c>
      <c r="H3799" s="147">
        <v>200</v>
      </c>
      <c r="I3799" s="59" t="str">
        <f>IFERROR(VLOOKUP(D3799,ITEM!A:B,2,0)&amp;" X"&amp;F3799,"아이템값 없음")</f>
        <v>검투사의 희망 X1</v>
      </c>
      <c r="J3799" s="5" t="s">
        <v>909</v>
      </c>
      <c r="K3799" s="147" t="s">
        <v>745</v>
      </c>
    </row>
    <row r="3800" spans="1:11">
      <c r="A3800" s="147">
        <f>100000+B3800*ID규칙_보상_그룹_단위+C3800*ID규칙_요일_단위+COUNTIFS($B$4:B3800,B3800,$C$4:C3800,C3800)</f>
        <v>116454</v>
      </c>
      <c r="B3800" s="65">
        <v>164</v>
      </c>
      <c r="C3800" s="147">
        <v>0</v>
      </c>
      <c r="D3800" s="147">
        <v>109531</v>
      </c>
      <c r="E3800" s="147">
        <f>COUNTIF($B$4:B3800,B3800)</f>
        <v>54</v>
      </c>
      <c r="F3800" s="147">
        <v>1</v>
      </c>
      <c r="G3800" s="147">
        <v>705</v>
      </c>
      <c r="H3800" s="147">
        <v>200</v>
      </c>
      <c r="I3800" s="59" t="str">
        <f>IFERROR(VLOOKUP(D3800,ITEM!A:B,2,0)&amp;" X"&amp;F3800,"아이템값 없음")</f>
        <v>검투사의 취기 X1</v>
      </c>
      <c r="J3800" s="5" t="s">
        <v>909</v>
      </c>
      <c r="K3800" s="147" t="s">
        <v>745</v>
      </c>
    </row>
    <row r="3801" spans="1:11">
      <c r="A3801" s="147">
        <f>100000+B3801*ID규칙_보상_그룹_단위+C3801*ID규칙_요일_단위+COUNTIFS($B$4:B3801,B3801,$C$4:C3801,C3801)</f>
        <v>116455</v>
      </c>
      <c r="B3801" s="65">
        <v>164</v>
      </c>
      <c r="C3801" s="147">
        <v>0</v>
      </c>
      <c r="D3801" s="147">
        <v>110539</v>
      </c>
      <c r="E3801" s="147">
        <f>COUNTIF($B$4:B3801,B3801)</f>
        <v>55</v>
      </c>
      <c r="F3801" s="147">
        <v>1</v>
      </c>
      <c r="G3801" s="147">
        <v>705</v>
      </c>
      <c r="H3801" s="147">
        <v>200</v>
      </c>
      <c r="I3801" s="59" t="str">
        <f>IFERROR(VLOOKUP(D3801,ITEM!A:B,2,0)&amp;" X"&amp;F3801,"아이템값 없음")</f>
        <v>검투사의 개선 X1</v>
      </c>
      <c r="J3801" s="5" t="s">
        <v>909</v>
      </c>
      <c r="K3801" s="147" t="s">
        <v>745</v>
      </c>
    </row>
    <row r="3802" spans="1:11">
      <c r="A3802" s="147">
        <f>100000+B3802*ID규칙_보상_그룹_단위+C3802*ID규칙_요일_단위+COUNTIFS($B$4:B3802,B3802,$C$4:C3802,C3802)</f>
        <v>116456</v>
      </c>
      <c r="B3802" s="65">
        <v>164</v>
      </c>
      <c r="C3802" s="147">
        <v>0</v>
      </c>
      <c r="D3802" s="147">
        <v>106533</v>
      </c>
      <c r="E3802" s="147">
        <f>COUNTIF($B$4:B3802,B3802)</f>
        <v>56</v>
      </c>
      <c r="F3802" s="147">
        <v>1</v>
      </c>
      <c r="G3802" s="147">
        <v>705</v>
      </c>
      <c r="H3802" s="147">
        <v>200</v>
      </c>
      <c r="I3802" s="59" t="str">
        <f>IFERROR(VLOOKUP(D3802,ITEM!A:B,2,0)&amp;" X"&amp;F3802,"아이템값 없음")</f>
        <v>악단의 서광 X1</v>
      </c>
      <c r="J3802" s="5" t="s">
        <v>909</v>
      </c>
      <c r="K3802" s="147" t="s">
        <v>745</v>
      </c>
    </row>
    <row r="3803" spans="1:11">
      <c r="A3803" s="147">
        <f>100000+B3803*ID규칙_보상_그룹_단위+C3803*ID규칙_요일_단위+COUNTIFS($B$4:B3803,B3803,$C$4:C3803,C3803)</f>
        <v>116457</v>
      </c>
      <c r="B3803" s="65">
        <v>164</v>
      </c>
      <c r="C3803" s="147">
        <v>0</v>
      </c>
      <c r="D3803" s="147">
        <v>107533</v>
      </c>
      <c r="E3803" s="147">
        <f>COUNTIF($B$4:B3803,B3803)</f>
        <v>57</v>
      </c>
      <c r="F3803" s="147">
        <v>1</v>
      </c>
      <c r="G3803" s="147">
        <v>705</v>
      </c>
      <c r="H3803" s="147">
        <v>200</v>
      </c>
      <c r="I3803" s="59" t="str">
        <f>IFERROR(VLOOKUP(D3803,ITEM!A:B,2,0)&amp;" X"&amp;F3803,"아이템값 없음")</f>
        <v>연주자의 화살깃 X1</v>
      </c>
      <c r="J3803" s="5" t="s">
        <v>909</v>
      </c>
      <c r="K3803" s="147" t="s">
        <v>745</v>
      </c>
    </row>
    <row r="3804" spans="1:11">
      <c r="A3804" s="147">
        <f>100000+B3804*ID규칙_보상_그룹_단위+C3804*ID규칙_요일_단위+COUNTIFS($B$4:B3804,B3804,$C$4:C3804,C3804)</f>
        <v>116458</v>
      </c>
      <c r="B3804" s="65">
        <v>164</v>
      </c>
      <c r="C3804" s="147">
        <v>0</v>
      </c>
      <c r="D3804" s="147">
        <v>108533</v>
      </c>
      <c r="E3804" s="147">
        <f>COUNTIF($B$4:B3804,B3804)</f>
        <v>58</v>
      </c>
      <c r="F3804" s="147">
        <v>1</v>
      </c>
      <c r="G3804" s="147">
        <v>705</v>
      </c>
      <c r="H3804" s="147">
        <v>200</v>
      </c>
      <c r="I3804" s="59" t="str">
        <f>IFERROR(VLOOKUP(D3804,ITEM!A:B,2,0)&amp;" X"&amp;F3804,"아이템값 없음")</f>
        <v>피날레의 시계 X1</v>
      </c>
      <c r="J3804" s="5" t="s">
        <v>909</v>
      </c>
      <c r="K3804" s="147" t="s">
        <v>745</v>
      </c>
    </row>
    <row r="3805" spans="1:11">
      <c r="A3805" s="147">
        <f>100000+B3805*ID규칙_보상_그룹_단위+C3805*ID규칙_요일_단위+COUNTIFS($B$4:B3805,B3805,$C$4:C3805,C3805)</f>
        <v>116459</v>
      </c>
      <c r="B3805" s="65">
        <v>164</v>
      </c>
      <c r="C3805" s="147">
        <v>0</v>
      </c>
      <c r="D3805" s="147">
        <v>109533</v>
      </c>
      <c r="E3805" s="147">
        <f>COUNTIF($B$4:B3805,B3805)</f>
        <v>59</v>
      </c>
      <c r="F3805" s="147">
        <v>1</v>
      </c>
      <c r="G3805" s="147">
        <v>705</v>
      </c>
      <c r="H3805" s="147">
        <v>200</v>
      </c>
      <c r="I3805" s="59" t="str">
        <f>IFERROR(VLOOKUP(D3805,ITEM!A:B,2,0)&amp;" X"&amp;F3805,"아이템값 없음")</f>
        <v>음유시인의 주전자 X1</v>
      </c>
      <c r="J3805" s="5" t="s">
        <v>909</v>
      </c>
      <c r="K3805" s="147" t="s">
        <v>745</v>
      </c>
    </row>
    <row r="3806" spans="1:11">
      <c r="A3806" s="147">
        <f>100000+B3806*ID규칙_보상_그룹_단위+C3806*ID규칙_요일_단위+COUNTIFS($B$4:B3806,B3806,$C$4:C3806,C3806)</f>
        <v>116460</v>
      </c>
      <c r="B3806" s="65">
        <v>164</v>
      </c>
      <c r="C3806" s="147">
        <v>0</v>
      </c>
      <c r="D3806" s="147">
        <v>110541</v>
      </c>
      <c r="E3806" s="147">
        <f>COUNTIF($B$4:B3806,B3806)</f>
        <v>60</v>
      </c>
      <c r="F3806" s="147">
        <v>1</v>
      </c>
      <c r="G3806" s="147">
        <v>705</v>
      </c>
      <c r="H3806" s="147">
        <v>200</v>
      </c>
      <c r="I3806" s="59" t="str">
        <f>IFERROR(VLOOKUP(D3806,ITEM!A:B,2,0)&amp;" X"&amp;F3806,"아이템값 없음")</f>
        <v>지휘의 탑 햇 X1</v>
      </c>
      <c r="J3806" s="5" t="s">
        <v>909</v>
      </c>
      <c r="K3806" s="147" t="s">
        <v>745</v>
      </c>
    </row>
    <row r="3807" spans="1:11">
      <c r="A3807" s="147">
        <f>100000+B3807*ID규칙_보상_그룹_단위+C3807*ID규칙_요일_단위+COUNTIFS($B$4:B3807,B3807,$C$4:C3807,C3807)</f>
        <v>116461</v>
      </c>
      <c r="B3807" s="65">
        <v>164</v>
      </c>
      <c r="C3807" s="147">
        <v>0</v>
      </c>
      <c r="D3807" s="147">
        <v>116409</v>
      </c>
      <c r="E3807" s="147">
        <f>COUNTIF($B$4:B3807,B3807)</f>
        <v>61</v>
      </c>
      <c r="F3807" s="147">
        <v>1</v>
      </c>
      <c r="G3807" s="147">
        <v>706</v>
      </c>
      <c r="H3807" s="147">
        <v>2000</v>
      </c>
      <c r="I3807" s="59" t="str">
        <f>IFERROR(VLOOKUP(D3807,ITEM!A:B,2,0)&amp;" X"&amp;F3807,"아이템값 없음")</f>
        <v>북대륙의 한손검 원형 X1</v>
      </c>
      <c r="J3807" s="5" t="s">
        <v>909</v>
      </c>
      <c r="K3807" s="147" t="s">
        <v>745</v>
      </c>
    </row>
    <row r="3808" spans="1:11">
      <c r="A3808" s="147">
        <f>100000+B3808*ID규칙_보상_그룹_단위+C3808*ID규칙_요일_단위+COUNTIFS($B$4:B3808,B3808,$C$4:C3808,C3808)</f>
        <v>116462</v>
      </c>
      <c r="B3808" s="65">
        <v>164</v>
      </c>
      <c r="C3808" s="147">
        <v>0</v>
      </c>
      <c r="D3808" s="147">
        <v>116410</v>
      </c>
      <c r="E3808" s="147">
        <f>COUNTIF($B$4:B3808,B3808)</f>
        <v>62</v>
      </c>
      <c r="F3808" s="147">
        <v>1</v>
      </c>
      <c r="G3808" s="147">
        <v>706</v>
      </c>
      <c r="H3808" s="147">
        <v>2000</v>
      </c>
      <c r="I3808" s="59" t="str">
        <f>IFERROR(VLOOKUP(D3808,ITEM!A:B,2,0)&amp;" X"&amp;F3808,"아이템값 없음")</f>
        <v>북대륙의 활 원형 X1</v>
      </c>
      <c r="J3808" s="5" t="s">
        <v>909</v>
      </c>
      <c r="K3808" s="147" t="s">
        <v>745</v>
      </c>
    </row>
    <row r="3809" spans="1:11">
      <c r="A3809" s="147">
        <f>100000+B3809*ID규칙_보상_그룹_단위+C3809*ID규칙_요일_단위+COUNTIFS($B$4:B3809,B3809,$C$4:C3809,C3809)</f>
        <v>116463</v>
      </c>
      <c r="B3809" s="65">
        <v>164</v>
      </c>
      <c r="C3809" s="147">
        <v>0</v>
      </c>
      <c r="D3809" s="147">
        <v>116411</v>
      </c>
      <c r="E3809" s="147">
        <f>COUNTIF($B$4:B3809,B3809)</f>
        <v>63</v>
      </c>
      <c r="F3809" s="147">
        <v>1</v>
      </c>
      <c r="G3809" s="147">
        <v>706</v>
      </c>
      <c r="H3809" s="147">
        <v>2000</v>
      </c>
      <c r="I3809" s="59" t="str">
        <f>IFERROR(VLOOKUP(D3809,ITEM!A:B,2,0)&amp;" X"&amp;F3809,"아이템값 없음")</f>
        <v>북대륙의 양손검 원형 X1</v>
      </c>
      <c r="J3809" s="5" t="s">
        <v>909</v>
      </c>
      <c r="K3809" s="147" t="s">
        <v>745</v>
      </c>
    </row>
    <row r="3810" spans="1:11">
      <c r="A3810" s="147">
        <f>100000+B3810*ID규칙_보상_그룹_단위+C3810*ID규칙_요일_단위+COUNTIFS($B$4:B3810,B3810,$C$4:C3810,C3810)</f>
        <v>116464</v>
      </c>
      <c r="B3810" s="65">
        <v>164</v>
      </c>
      <c r="C3810" s="147">
        <v>0</v>
      </c>
      <c r="D3810" s="147">
        <v>116412</v>
      </c>
      <c r="E3810" s="147">
        <f>COUNTIF($B$4:B3810,B3810)</f>
        <v>64</v>
      </c>
      <c r="F3810" s="147">
        <v>1</v>
      </c>
      <c r="G3810" s="147">
        <v>706</v>
      </c>
      <c r="H3810" s="147">
        <v>2000</v>
      </c>
      <c r="I3810" s="59" t="str">
        <f>IFERROR(VLOOKUP(D3810,ITEM!A:B,2,0)&amp;" X"&amp;F3810,"아이템값 없음")</f>
        <v>북대륙의 법구 원형 X1</v>
      </c>
      <c r="J3810" s="5" t="s">
        <v>909</v>
      </c>
      <c r="K3810" s="147" t="s">
        <v>745</v>
      </c>
    </row>
    <row r="3811" spans="1:11">
      <c r="A3811" s="147">
        <f>100000+B3811*ID규칙_보상_그룹_단위+C3811*ID규칙_요일_단위+COUNTIFS($B$4:B3811,B3811,$C$4:C3811,C3811)</f>
        <v>116465</v>
      </c>
      <c r="B3811" s="65">
        <v>164</v>
      </c>
      <c r="C3811" s="147">
        <v>0</v>
      </c>
      <c r="D3811" s="147">
        <v>116413</v>
      </c>
      <c r="E3811" s="147">
        <f>COUNTIF($B$4:B3811,B3811)</f>
        <v>65</v>
      </c>
      <c r="F3811" s="147">
        <v>1</v>
      </c>
      <c r="G3811" s="147">
        <v>706</v>
      </c>
      <c r="H3811" s="147">
        <v>2000</v>
      </c>
      <c r="I3811" s="59" t="str">
        <f>IFERROR(VLOOKUP(D3811,ITEM!A:B,2,0)&amp;" X"&amp;F3811,"아이템값 없음")</f>
        <v>북대륙의 장병기 원형 X1</v>
      </c>
      <c r="J3811" s="5" t="s">
        <v>909</v>
      </c>
      <c r="K3811" s="147" t="s">
        <v>745</v>
      </c>
    </row>
    <row r="3812" spans="1:11">
      <c r="A3812" s="147">
        <f>100000+B3812*ID규칙_보상_그룹_단위+C3812*ID규칙_요일_단위+COUNTIFS($B$4:B3812,B3812,$C$4:C3812,C3812)</f>
        <v>116501</v>
      </c>
      <c r="B3812" s="65">
        <v>165</v>
      </c>
      <c r="C3812" s="147">
        <v>0</v>
      </c>
      <c r="D3812" s="147">
        <v>103301</v>
      </c>
      <c r="E3812" s="147">
        <f>COUNTIF($B$4:B3812,B3812)</f>
        <v>1</v>
      </c>
      <c r="F3812" s="147">
        <v>300</v>
      </c>
      <c r="G3812" s="147">
        <v>707</v>
      </c>
      <c r="H3812" s="147">
        <v>10000</v>
      </c>
      <c r="I3812" s="59" t="str">
        <f>IFERROR(VLOOKUP(D3812,ITEM!A:B,2,0)&amp;" X"&amp;F3812,"아이템값 없음")</f>
        <v>모라 X300</v>
      </c>
      <c r="J3812" s="5" t="s">
        <v>910</v>
      </c>
      <c r="K3812" s="147" t="s">
        <v>745</v>
      </c>
    </row>
    <row r="3813" spans="1:11">
      <c r="A3813" s="147">
        <f>100000+B3813*ID규칙_보상_그룹_단위+C3813*ID규칙_요일_단위+COUNTIFS($B$4:B3813,B3813,$C$4:C3813,C3813)</f>
        <v>116502</v>
      </c>
      <c r="B3813" s="65">
        <v>165</v>
      </c>
      <c r="C3813" s="147">
        <v>0</v>
      </c>
      <c r="D3813" s="147">
        <v>102301</v>
      </c>
      <c r="E3813" s="147">
        <f>COUNTIF($B$4:B3813,B3813)</f>
        <v>2</v>
      </c>
      <c r="F3813" s="147">
        <v>6950</v>
      </c>
      <c r="G3813" s="147">
        <v>708</v>
      </c>
      <c r="H3813" s="147">
        <v>10000</v>
      </c>
      <c r="I3813" s="59" t="str">
        <f>IFERROR(VLOOKUP(D3813,ITEM!A:B,2,0)&amp;" X"&amp;F3813,"아이템값 없음")</f>
        <v>모험 경력 X6950</v>
      </c>
      <c r="J3813" s="5" t="s">
        <v>910</v>
      </c>
      <c r="K3813" s="147" t="s">
        <v>745</v>
      </c>
    </row>
    <row r="3814" spans="1:11">
      <c r="A3814" s="147">
        <f>100000+B3814*ID규칙_보상_그룹_단위+C3814*ID규칙_요일_단위+COUNTIFS($B$4:B3814,B3814,$C$4:C3814,C3814)</f>
        <v>116503</v>
      </c>
      <c r="B3814" s="65">
        <v>165</v>
      </c>
      <c r="C3814" s="147">
        <v>0</v>
      </c>
      <c r="D3814" s="147">
        <v>105301</v>
      </c>
      <c r="E3814" s="147">
        <f>COUNTIF($B$4:B3814,B3814)</f>
        <v>3</v>
      </c>
      <c r="F3814" s="147">
        <v>20</v>
      </c>
      <c r="G3814" s="147">
        <v>709</v>
      </c>
      <c r="H3814" s="147">
        <v>10000</v>
      </c>
      <c r="I3814" s="59" t="str">
        <f>IFERROR(VLOOKUP(D3814,ITEM!A:B,2,0)&amp;" X"&amp;F3814,"아이템값 없음")</f>
        <v>호감도 경험치 X20</v>
      </c>
      <c r="J3814" s="5" t="s">
        <v>910</v>
      </c>
      <c r="K3814" s="147" t="s">
        <v>745</v>
      </c>
    </row>
    <row r="3815" spans="1:11">
      <c r="A3815" s="147">
        <f>100000+B3815*ID규칙_보상_그룹_단위+C3815*ID규칙_요일_단위+COUNTIFS($B$4:B3815,B3815,$C$4:C3815,C3815)</f>
        <v>116504</v>
      </c>
      <c r="B3815" s="65">
        <v>165</v>
      </c>
      <c r="C3815" s="147">
        <v>0</v>
      </c>
      <c r="D3815" s="147">
        <v>113221</v>
      </c>
      <c r="E3815" s="147">
        <f>COUNTIF($B$4:B3815,B3815)</f>
        <v>4</v>
      </c>
      <c r="F3815" s="147">
        <v>1</v>
      </c>
      <c r="G3815" s="147">
        <v>710</v>
      </c>
      <c r="H3815" s="147">
        <v>1667</v>
      </c>
      <c r="I3815" s="59" t="str">
        <f>IFERROR(VLOOKUP(D3815,ITEM!A:B,2,0)&amp;" X"&amp;F3815,"아이템값 없음")</f>
        <v>서늘한 빙옥 가루 X1</v>
      </c>
      <c r="J3815" s="5" t="s">
        <v>910</v>
      </c>
      <c r="K3815" s="147" t="s">
        <v>745</v>
      </c>
    </row>
    <row r="3816" spans="1:11">
      <c r="A3816" s="147">
        <f>100000+B3816*ID규칙_보상_그룹_단위+C3816*ID규칙_요일_단위+COUNTIFS($B$4:B3816,B3816,$C$4:C3816,C3816)</f>
        <v>116505</v>
      </c>
      <c r="B3816" s="65">
        <v>165</v>
      </c>
      <c r="C3816" s="147">
        <v>0</v>
      </c>
      <c r="D3816" s="147">
        <v>113322</v>
      </c>
      <c r="E3816" s="147">
        <f>COUNTIF($B$4:B3816,B3816)</f>
        <v>5</v>
      </c>
      <c r="F3816" s="147">
        <v>1</v>
      </c>
      <c r="G3816" s="147">
        <v>710</v>
      </c>
      <c r="H3816" s="147">
        <v>1667</v>
      </c>
      <c r="I3816" s="59" t="str">
        <f>IFERROR(VLOOKUP(D3816,ITEM!A:B,2,0)&amp;" X"&amp;F3816,"아이템값 없음")</f>
        <v>서늘한 빙옥 조각 X1</v>
      </c>
      <c r="J3816" s="5" t="s">
        <v>910</v>
      </c>
      <c r="K3816" s="147" t="s">
        <v>745</v>
      </c>
    </row>
    <row r="3817" spans="1:11">
      <c r="A3817" s="147">
        <f>100000+B3817*ID규칙_보상_그룹_단위+C3817*ID규칙_요일_단위+COUNTIFS($B$4:B3817,B3817,$C$4:C3817,C3817)</f>
        <v>116506</v>
      </c>
      <c r="B3817" s="65">
        <v>165</v>
      </c>
      <c r="C3817" s="147">
        <v>0</v>
      </c>
      <c r="D3817" s="147">
        <v>113423</v>
      </c>
      <c r="E3817" s="147">
        <f>COUNTIF($B$4:B3817,B3817)</f>
        <v>6</v>
      </c>
      <c r="F3817" s="147">
        <v>1</v>
      </c>
      <c r="G3817" s="147">
        <v>710</v>
      </c>
      <c r="H3817" s="147">
        <v>1667</v>
      </c>
      <c r="I3817" s="59" t="str">
        <f>IFERROR(VLOOKUP(D3817,ITEM!A:B,2,0)&amp;" X"&amp;F3817,"아이템값 없음")</f>
        <v>서늘한 빙옥 덩이 X1</v>
      </c>
      <c r="J3817" s="5" t="s">
        <v>910</v>
      </c>
      <c r="K3817" s="147" t="s">
        <v>745</v>
      </c>
    </row>
    <row r="3818" spans="1:11">
      <c r="A3818" s="147">
        <f>100000+B3818*ID규칙_보상_그룹_단위+C3818*ID규칙_요일_단위+COUNTIFS($B$4:B3818,B3818,$C$4:C3818,C3818)</f>
        <v>116507</v>
      </c>
      <c r="B3818" s="65">
        <v>165</v>
      </c>
      <c r="C3818" s="147">
        <v>0</v>
      </c>
      <c r="D3818" s="147">
        <v>113201</v>
      </c>
      <c r="E3818" s="147">
        <f>COUNTIF($B$4:B3818,B3818)</f>
        <v>7</v>
      </c>
      <c r="F3818" s="147">
        <v>1</v>
      </c>
      <c r="G3818" s="147">
        <v>710</v>
      </c>
      <c r="H3818" s="147">
        <v>1667</v>
      </c>
      <c r="I3818" s="59" t="str">
        <f>IFERROR(VLOOKUP(D3818,ITEM!A:B,2,0)&amp;" X"&amp;F3818,"아이템값 없음")</f>
        <v>불타오르는 마노 가루 X1</v>
      </c>
      <c r="J3818" s="5" t="s">
        <v>910</v>
      </c>
      <c r="K3818" s="147" t="s">
        <v>745</v>
      </c>
    </row>
    <row r="3819" spans="1:11">
      <c r="A3819" s="147">
        <f>100000+B3819*ID규칙_보상_그룹_단위+C3819*ID규칙_요일_단위+COUNTIFS($B$4:B3819,B3819,$C$4:C3819,C3819)</f>
        <v>116508</v>
      </c>
      <c r="B3819" s="65">
        <v>165</v>
      </c>
      <c r="C3819" s="147">
        <v>0</v>
      </c>
      <c r="D3819" s="147">
        <v>113302</v>
      </c>
      <c r="E3819" s="147">
        <f>COUNTIF($B$4:B3819,B3819)</f>
        <v>8</v>
      </c>
      <c r="F3819" s="147">
        <v>1</v>
      </c>
      <c r="G3819" s="147">
        <v>710</v>
      </c>
      <c r="H3819" s="147">
        <v>1666</v>
      </c>
      <c r="I3819" s="59" t="str">
        <f>IFERROR(VLOOKUP(D3819,ITEM!A:B,2,0)&amp;" X"&amp;F3819,"아이템값 없음")</f>
        <v>불타오르는 마노 조각 X1</v>
      </c>
      <c r="J3819" s="5" t="s">
        <v>910</v>
      </c>
      <c r="K3819" s="147" t="s">
        <v>745</v>
      </c>
    </row>
    <row r="3820" spans="1:11">
      <c r="A3820" s="147">
        <f>100000+B3820*ID규칙_보상_그룹_단위+C3820*ID규칙_요일_단위+COUNTIFS($B$4:B3820,B3820,$C$4:C3820,C3820)</f>
        <v>116509</v>
      </c>
      <c r="B3820" s="65">
        <v>165</v>
      </c>
      <c r="C3820" s="147">
        <v>0</v>
      </c>
      <c r="D3820" s="147">
        <v>113403</v>
      </c>
      <c r="E3820" s="147">
        <f>COUNTIF($B$4:B3820,B3820)</f>
        <v>9</v>
      </c>
      <c r="F3820" s="147">
        <v>1</v>
      </c>
      <c r="G3820" s="147">
        <v>710</v>
      </c>
      <c r="H3820" s="147">
        <v>1666</v>
      </c>
      <c r="I3820" s="59" t="str">
        <f>IFERROR(VLOOKUP(D3820,ITEM!A:B,2,0)&amp;" X"&amp;F3820,"아이템값 없음")</f>
        <v>불타오르는 마노 덩이 X1</v>
      </c>
      <c r="J3820" s="5" t="s">
        <v>910</v>
      </c>
      <c r="K3820" s="147" t="s">
        <v>745</v>
      </c>
    </row>
    <row r="3821" spans="1:11">
      <c r="A3821" s="147">
        <f>100000+B3821*ID규칙_보상_그룹_단위+C3821*ID규칙_요일_단위+COUNTIFS($B$4:B3821,B3821,$C$4:C3821,C3821)</f>
        <v>116510</v>
      </c>
      <c r="B3821" s="65">
        <v>165</v>
      </c>
      <c r="C3821" s="147">
        <v>0</v>
      </c>
      <c r="D3821" s="147">
        <v>118401</v>
      </c>
      <c r="E3821" s="147">
        <f>COUNTIF($B$4:B3821,B3821)</f>
        <v>10</v>
      </c>
      <c r="F3821" s="147">
        <v>1</v>
      </c>
      <c r="G3821" s="147">
        <v>711</v>
      </c>
      <c r="H3821" s="147">
        <v>3300</v>
      </c>
      <c r="I3821" s="59" t="str">
        <f>IFERROR(VLOOKUP(D3821,ITEM!A:B,2,0)&amp;" X"&amp;F3821,"아이템값 없음")</f>
        <v>이상한 꿈의 용매 X1</v>
      </c>
      <c r="J3821" s="5" t="s">
        <v>910</v>
      </c>
      <c r="K3821" s="147" t="s">
        <v>745</v>
      </c>
    </row>
    <row r="3822" spans="1:11">
      <c r="A3822" s="147">
        <f>100000+B3822*ID규칙_보상_그룹_단위+C3822*ID규칙_요일_단위+COUNTIFS($B$4:B3822,B3822,$C$4:C3822,C3822)</f>
        <v>116511</v>
      </c>
      <c r="B3822" s="65">
        <v>165</v>
      </c>
      <c r="C3822" s="147">
        <v>0</v>
      </c>
      <c r="D3822" s="147">
        <v>112610</v>
      </c>
      <c r="E3822" s="147">
        <f>COUNTIF($B$4:B3822,B3822)</f>
        <v>11</v>
      </c>
      <c r="F3822" s="147">
        <v>1</v>
      </c>
      <c r="G3822" s="147">
        <v>712</v>
      </c>
      <c r="H3822" s="147">
        <v>3334</v>
      </c>
      <c r="I3822" s="59" t="str">
        <f>IFERROR(VLOOKUP(D3822,ITEM!A:B,2,0)&amp;" X"&amp;F3822,"아이템값 없음")</f>
        <v>용해의 순간 X1</v>
      </c>
      <c r="J3822" s="5" t="s">
        <v>910</v>
      </c>
      <c r="K3822" s="147" t="s">
        <v>745</v>
      </c>
    </row>
    <row r="3823" spans="1:11">
      <c r="A3823" s="147">
        <f>100000+B3823*ID규칙_보상_그룹_단위+C3823*ID규칙_요일_단위+COUNTIFS($B$4:B3823,B3823,$C$4:C3823,C3823)</f>
        <v>116512</v>
      </c>
      <c r="B3823" s="65">
        <v>165</v>
      </c>
      <c r="C3823" s="147">
        <v>0</v>
      </c>
      <c r="D3823" s="147">
        <v>112611</v>
      </c>
      <c r="E3823" s="147">
        <f>COUNTIF($B$4:B3823,B3823)</f>
        <v>12</v>
      </c>
      <c r="F3823" s="147">
        <v>1</v>
      </c>
      <c r="G3823" s="147">
        <v>712</v>
      </c>
      <c r="H3823" s="147">
        <v>3333</v>
      </c>
      <c r="I3823" s="59" t="str">
        <f>IFERROR(VLOOKUP(D3823,ITEM!A:B,2,0)&amp;" X"&amp;F3823,"아이템값 없음")</f>
        <v>지옥불 나비 X1</v>
      </c>
      <c r="J3823" s="5" t="s">
        <v>910</v>
      </c>
      <c r="K3823" s="147" t="s">
        <v>745</v>
      </c>
    </row>
    <row r="3824" spans="1:11">
      <c r="A3824" s="147">
        <f>100000+B3824*ID규칙_보상_그룹_단위+C3824*ID규칙_요일_단위+COUNTIFS($B$4:B3824,B3824,$C$4:C3824,C3824)</f>
        <v>116513</v>
      </c>
      <c r="B3824" s="65">
        <v>165</v>
      </c>
      <c r="C3824" s="147">
        <v>0</v>
      </c>
      <c r="D3824" s="147">
        <v>112612</v>
      </c>
      <c r="E3824" s="147">
        <f>COUNTIF($B$4:B3824,B3824)</f>
        <v>13</v>
      </c>
      <c r="F3824" s="147">
        <v>1</v>
      </c>
      <c r="G3824" s="147">
        <v>712</v>
      </c>
      <c r="H3824" s="147">
        <v>3333</v>
      </c>
      <c r="I3824" s="59" t="str">
        <f>IFERROR(VLOOKUP(D3824,ITEM!A:B,2,0)&amp;" X"&amp;F3824,"아이템값 없음")</f>
        <v>재가 된 심장 X1</v>
      </c>
      <c r="J3824" s="5" t="s">
        <v>910</v>
      </c>
      <c r="K3824" s="147" t="s">
        <v>745</v>
      </c>
    </row>
    <row r="3825" spans="1:11">
      <c r="A3825" s="147">
        <f>100000+B3825*ID규칙_보상_그룹_단위+C3825*ID규칙_요일_단위+COUNTIFS($B$4:B3825,B3825,$C$4:C3825,C3825)</f>
        <v>116514</v>
      </c>
      <c r="B3825" s="65">
        <v>165</v>
      </c>
      <c r="C3825" s="147">
        <v>0</v>
      </c>
      <c r="D3825" s="147">
        <v>106314</v>
      </c>
      <c r="E3825" s="147">
        <f>COUNTIF($B$4:B3825,B3825)</f>
        <v>14</v>
      </c>
      <c r="F3825" s="147">
        <v>1</v>
      </c>
      <c r="G3825" s="147">
        <v>713</v>
      </c>
      <c r="H3825" s="147">
        <v>200</v>
      </c>
      <c r="I3825" s="59" t="str">
        <f>IFERROR(VLOOKUP(D3825,ITEM!A:B,2,0)&amp;" X"&amp;F3825,"아이템값 없음")</f>
        <v>전투광의 장미 X1</v>
      </c>
      <c r="J3825" s="5" t="s">
        <v>910</v>
      </c>
      <c r="K3825" s="147" t="s">
        <v>745</v>
      </c>
    </row>
    <row r="3826" spans="1:11">
      <c r="A3826" s="147">
        <f>100000+B3826*ID규칙_보상_그룹_단위+C3826*ID규칙_요일_단위+COUNTIFS($B$4:B3826,B3826,$C$4:C3826,C3826)</f>
        <v>116515</v>
      </c>
      <c r="B3826" s="65">
        <v>165</v>
      </c>
      <c r="C3826" s="147">
        <v>0</v>
      </c>
      <c r="D3826" s="147">
        <v>107314</v>
      </c>
      <c r="E3826" s="147">
        <f>COUNTIF($B$4:B3826,B3826)</f>
        <v>15</v>
      </c>
      <c r="F3826" s="147">
        <v>1</v>
      </c>
      <c r="G3826" s="147">
        <v>713</v>
      </c>
      <c r="H3826" s="147">
        <v>200</v>
      </c>
      <c r="I3826" s="59" t="str">
        <f>IFERROR(VLOOKUP(D3826,ITEM!A:B,2,0)&amp;" X"&amp;F3826,"아이템값 없음")</f>
        <v>전투광의 깃털 X1</v>
      </c>
      <c r="J3826" s="5" t="s">
        <v>910</v>
      </c>
      <c r="K3826" s="147" t="s">
        <v>745</v>
      </c>
    </row>
    <row r="3827" spans="1:11">
      <c r="A3827" s="147">
        <f>100000+B3827*ID규칙_보상_그룹_단위+C3827*ID규칙_요일_단위+COUNTIFS($B$4:B3827,B3827,$C$4:C3827,C3827)</f>
        <v>116516</v>
      </c>
      <c r="B3827" s="65">
        <v>165</v>
      </c>
      <c r="C3827" s="147">
        <v>0</v>
      </c>
      <c r="D3827" s="147">
        <v>108314</v>
      </c>
      <c r="E3827" s="147">
        <f>COUNTIF($B$4:B3827,B3827)</f>
        <v>16</v>
      </c>
      <c r="F3827" s="147">
        <v>1</v>
      </c>
      <c r="G3827" s="147">
        <v>713</v>
      </c>
      <c r="H3827" s="147">
        <v>200</v>
      </c>
      <c r="I3827" s="59" t="str">
        <f>IFERROR(VLOOKUP(D3827,ITEM!A:B,2,0)&amp;" X"&amp;F3827,"아이템값 없음")</f>
        <v>전투광의 시계 X1</v>
      </c>
      <c r="J3827" s="5" t="s">
        <v>910</v>
      </c>
      <c r="K3827" s="147" t="s">
        <v>745</v>
      </c>
    </row>
    <row r="3828" spans="1:11">
      <c r="A3828" s="147">
        <f>100000+B3828*ID규칙_보상_그룹_단위+C3828*ID규칙_요일_단위+COUNTIFS($B$4:B3828,B3828,$C$4:C3828,C3828)</f>
        <v>116517</v>
      </c>
      <c r="B3828" s="65">
        <v>165</v>
      </c>
      <c r="C3828" s="147">
        <v>0</v>
      </c>
      <c r="D3828" s="147">
        <v>109314</v>
      </c>
      <c r="E3828" s="147">
        <f>COUNTIF($B$4:B3828,B3828)</f>
        <v>17</v>
      </c>
      <c r="F3828" s="147">
        <v>1</v>
      </c>
      <c r="G3828" s="147">
        <v>713</v>
      </c>
      <c r="H3828" s="147">
        <v>200</v>
      </c>
      <c r="I3828" s="59" t="str">
        <f>IFERROR(VLOOKUP(D3828,ITEM!A:B,2,0)&amp;" X"&amp;F3828,"아이템값 없음")</f>
        <v>전투광의 해골잔 X1</v>
      </c>
      <c r="J3828" s="5" t="s">
        <v>910</v>
      </c>
      <c r="K3828" s="147" t="s">
        <v>745</v>
      </c>
    </row>
    <row r="3829" spans="1:11">
      <c r="A3829" s="147">
        <f>100000+B3829*ID규칙_보상_그룹_단위+C3829*ID규칙_요일_단위+COUNTIFS($B$4:B3829,B3829,$C$4:C3829,C3829)</f>
        <v>116518</v>
      </c>
      <c r="B3829" s="65">
        <v>165</v>
      </c>
      <c r="C3829" s="147">
        <v>0</v>
      </c>
      <c r="D3829" s="147">
        <v>110314</v>
      </c>
      <c r="E3829" s="147">
        <f>COUNTIF($B$4:B3829,B3829)</f>
        <v>18</v>
      </c>
      <c r="F3829" s="147">
        <v>1</v>
      </c>
      <c r="G3829" s="147">
        <v>713</v>
      </c>
      <c r="H3829" s="147">
        <v>200</v>
      </c>
      <c r="I3829" s="59" t="str">
        <f>IFERROR(VLOOKUP(D3829,ITEM!A:B,2,0)&amp;" X"&amp;F3829,"아이템값 없음")</f>
        <v>전투광의 귀면 X1</v>
      </c>
      <c r="J3829" s="5" t="s">
        <v>910</v>
      </c>
      <c r="K3829" s="147" t="s">
        <v>745</v>
      </c>
    </row>
    <row r="3830" spans="1:11">
      <c r="A3830" s="147">
        <f>100000+B3830*ID규칙_보상_그룹_단위+C3830*ID규칙_요일_단위+COUNTIFS($B$4:B3830,B3830,$C$4:C3830,C3830)</f>
        <v>116519</v>
      </c>
      <c r="B3830" s="65">
        <v>165</v>
      </c>
      <c r="C3830" s="147">
        <v>0</v>
      </c>
      <c r="D3830" s="147">
        <v>106316</v>
      </c>
      <c r="E3830" s="147">
        <f>COUNTIF($B$4:B3830,B3830)</f>
        <v>19</v>
      </c>
      <c r="F3830" s="147">
        <v>1</v>
      </c>
      <c r="G3830" s="147">
        <v>713</v>
      </c>
      <c r="H3830" s="147">
        <v>200</v>
      </c>
      <c r="I3830" s="59" t="str">
        <f>IFERROR(VLOOKUP(D3830,ITEM!A:B,2,0)&amp;" X"&amp;F3830,"아이템값 없음")</f>
        <v>교관의 브로치 X1</v>
      </c>
      <c r="J3830" s="5" t="s">
        <v>910</v>
      </c>
      <c r="K3830" s="147" t="s">
        <v>745</v>
      </c>
    </row>
    <row r="3831" spans="1:11">
      <c r="A3831" s="147">
        <f>100000+B3831*ID규칙_보상_그룹_단위+C3831*ID규칙_요일_단위+COUNTIFS($B$4:B3831,B3831,$C$4:C3831,C3831)</f>
        <v>116520</v>
      </c>
      <c r="B3831" s="65">
        <v>165</v>
      </c>
      <c r="C3831" s="147">
        <v>0</v>
      </c>
      <c r="D3831" s="147">
        <v>107316</v>
      </c>
      <c r="E3831" s="147">
        <f>COUNTIF($B$4:B3831,B3831)</f>
        <v>20</v>
      </c>
      <c r="F3831" s="147">
        <v>1</v>
      </c>
      <c r="G3831" s="147">
        <v>713</v>
      </c>
      <c r="H3831" s="147">
        <v>200</v>
      </c>
      <c r="I3831" s="59" t="str">
        <f>IFERROR(VLOOKUP(D3831,ITEM!A:B,2,0)&amp;" X"&amp;F3831,"아이템값 없음")</f>
        <v>교관의 깃털장식 X1</v>
      </c>
      <c r="J3831" s="5" t="s">
        <v>910</v>
      </c>
      <c r="K3831" s="147" t="s">
        <v>745</v>
      </c>
    </row>
    <row r="3832" spans="1:11">
      <c r="A3832" s="147">
        <f>100000+B3832*ID규칙_보상_그룹_단위+C3832*ID규칙_요일_단위+COUNTIFS($B$4:B3832,B3832,$C$4:C3832,C3832)</f>
        <v>116521</v>
      </c>
      <c r="B3832" s="65">
        <v>165</v>
      </c>
      <c r="C3832" s="147">
        <v>0</v>
      </c>
      <c r="D3832" s="147">
        <v>108316</v>
      </c>
      <c r="E3832" s="147">
        <f>COUNTIF($B$4:B3832,B3832)</f>
        <v>21</v>
      </c>
      <c r="F3832" s="147">
        <v>1</v>
      </c>
      <c r="G3832" s="147">
        <v>713</v>
      </c>
      <c r="H3832" s="147">
        <v>200</v>
      </c>
      <c r="I3832" s="59" t="str">
        <f>IFERROR(VLOOKUP(D3832,ITEM!A:B,2,0)&amp;" X"&amp;F3832,"아이템값 없음")</f>
        <v>교관의 회중시계 X1</v>
      </c>
      <c r="J3832" s="5" t="s">
        <v>910</v>
      </c>
      <c r="K3832" s="147" t="s">
        <v>745</v>
      </c>
    </row>
    <row r="3833" spans="1:11">
      <c r="A3833" s="147">
        <f>100000+B3833*ID규칙_보상_그룹_단위+C3833*ID규칙_요일_단위+COUNTIFS($B$4:B3833,B3833,$C$4:C3833,C3833)</f>
        <v>116522</v>
      </c>
      <c r="B3833" s="65">
        <v>165</v>
      </c>
      <c r="C3833" s="147">
        <v>0</v>
      </c>
      <c r="D3833" s="147">
        <v>109316</v>
      </c>
      <c r="E3833" s="147">
        <f>COUNTIF($B$4:B3833,B3833)</f>
        <v>22</v>
      </c>
      <c r="F3833" s="147">
        <v>1</v>
      </c>
      <c r="G3833" s="147">
        <v>713</v>
      </c>
      <c r="H3833" s="147">
        <v>200</v>
      </c>
      <c r="I3833" s="59" t="str">
        <f>IFERROR(VLOOKUP(D3833,ITEM!A:B,2,0)&amp;" X"&amp;F3833,"아이템값 없음")</f>
        <v>교관의 찻잔 X1</v>
      </c>
      <c r="J3833" s="5" t="s">
        <v>910</v>
      </c>
      <c r="K3833" s="147" t="s">
        <v>745</v>
      </c>
    </row>
    <row r="3834" spans="1:11">
      <c r="A3834" s="147">
        <f>100000+B3834*ID규칙_보상_그룹_단위+C3834*ID규칙_요일_단위+COUNTIFS($B$4:B3834,B3834,$C$4:C3834,C3834)</f>
        <v>116523</v>
      </c>
      <c r="B3834" s="65">
        <v>165</v>
      </c>
      <c r="C3834" s="147">
        <v>0</v>
      </c>
      <c r="D3834" s="147">
        <v>110316</v>
      </c>
      <c r="E3834" s="147">
        <f>COUNTIF($B$4:B3834,B3834)</f>
        <v>23</v>
      </c>
      <c r="F3834" s="147">
        <v>1</v>
      </c>
      <c r="G3834" s="147">
        <v>713</v>
      </c>
      <c r="H3834" s="147">
        <v>200</v>
      </c>
      <c r="I3834" s="59" t="str">
        <f>IFERROR(VLOOKUP(D3834,ITEM!A:B,2,0)&amp;" X"&amp;F3834,"아이템값 없음")</f>
        <v>교관의 모자 X1</v>
      </c>
      <c r="J3834" s="5" t="s">
        <v>910</v>
      </c>
      <c r="K3834" s="147" t="s">
        <v>745</v>
      </c>
    </row>
    <row r="3835" spans="1:11">
      <c r="A3835" s="147">
        <f>100000+B3835*ID규칙_보상_그룹_단위+C3835*ID규칙_요일_단위+COUNTIFS($B$4:B3835,B3835,$C$4:C3835,C3835)</f>
        <v>116524</v>
      </c>
      <c r="B3835" s="65">
        <v>165</v>
      </c>
      <c r="C3835" s="147">
        <v>0</v>
      </c>
      <c r="D3835" s="147">
        <v>106318</v>
      </c>
      <c r="E3835" s="147">
        <f>COUNTIF($B$4:B3835,B3835)</f>
        <v>24</v>
      </c>
      <c r="F3835" s="147">
        <v>1</v>
      </c>
      <c r="G3835" s="147">
        <v>713</v>
      </c>
      <c r="H3835" s="147">
        <v>200</v>
      </c>
      <c r="I3835" s="59" t="str">
        <f>IFERROR(VLOOKUP(D3835,ITEM!A:B,2,0)&amp;" X"&amp;F3835,"아이템값 없음")</f>
        <v>유배자의 꽃 X1</v>
      </c>
      <c r="J3835" s="5" t="s">
        <v>910</v>
      </c>
      <c r="K3835" s="147" t="s">
        <v>745</v>
      </c>
    </row>
    <row r="3836" spans="1:11">
      <c r="A3836" s="147">
        <f>100000+B3836*ID규칙_보상_그룹_단위+C3836*ID규칙_요일_단위+COUNTIFS($B$4:B3836,B3836,$C$4:C3836,C3836)</f>
        <v>116525</v>
      </c>
      <c r="B3836" s="65">
        <v>165</v>
      </c>
      <c r="C3836" s="147">
        <v>0</v>
      </c>
      <c r="D3836" s="147">
        <v>107318</v>
      </c>
      <c r="E3836" s="147">
        <f>COUNTIF($B$4:B3836,B3836)</f>
        <v>25</v>
      </c>
      <c r="F3836" s="147">
        <v>1</v>
      </c>
      <c r="G3836" s="147">
        <v>713</v>
      </c>
      <c r="H3836" s="147">
        <v>200</v>
      </c>
      <c r="I3836" s="59" t="str">
        <f>IFERROR(VLOOKUP(D3836,ITEM!A:B,2,0)&amp;" X"&amp;F3836,"아이템값 없음")</f>
        <v>유배자의 깃털 X1</v>
      </c>
      <c r="J3836" s="5" t="s">
        <v>910</v>
      </c>
      <c r="K3836" s="147" t="s">
        <v>745</v>
      </c>
    </row>
    <row r="3837" spans="1:11">
      <c r="A3837" s="147">
        <f>100000+B3837*ID규칙_보상_그룹_단위+C3837*ID규칙_요일_단위+COUNTIFS($B$4:B3837,B3837,$C$4:C3837,C3837)</f>
        <v>116526</v>
      </c>
      <c r="B3837" s="65">
        <v>165</v>
      </c>
      <c r="C3837" s="147">
        <v>0</v>
      </c>
      <c r="D3837" s="147">
        <v>108318</v>
      </c>
      <c r="E3837" s="147">
        <f>COUNTIF($B$4:B3837,B3837)</f>
        <v>26</v>
      </c>
      <c r="F3837" s="147">
        <v>1</v>
      </c>
      <c r="G3837" s="147">
        <v>713</v>
      </c>
      <c r="H3837" s="147">
        <v>200</v>
      </c>
      <c r="I3837" s="59" t="str">
        <f>IFERROR(VLOOKUP(D3837,ITEM!A:B,2,0)&amp;" X"&amp;F3837,"아이템값 없음")</f>
        <v>유배자의 회중시계 X1</v>
      </c>
      <c r="J3837" s="5" t="s">
        <v>910</v>
      </c>
      <c r="K3837" s="147" t="s">
        <v>745</v>
      </c>
    </row>
    <row r="3838" spans="1:11">
      <c r="A3838" s="147">
        <f>100000+B3838*ID규칙_보상_그룹_단위+C3838*ID규칙_요일_단위+COUNTIFS($B$4:B3838,B3838,$C$4:C3838,C3838)</f>
        <v>116527</v>
      </c>
      <c r="B3838" s="65">
        <v>165</v>
      </c>
      <c r="C3838" s="147">
        <v>0</v>
      </c>
      <c r="D3838" s="147">
        <v>109318</v>
      </c>
      <c r="E3838" s="147">
        <f>COUNTIF($B$4:B3838,B3838)</f>
        <v>27</v>
      </c>
      <c r="F3838" s="147">
        <v>1</v>
      </c>
      <c r="G3838" s="147">
        <v>713</v>
      </c>
      <c r="H3838" s="147">
        <v>200</v>
      </c>
      <c r="I3838" s="59" t="str">
        <f>IFERROR(VLOOKUP(D3838,ITEM!A:B,2,0)&amp;" X"&amp;F3838,"아이템값 없음")</f>
        <v>유배자의 잔 X1</v>
      </c>
      <c r="J3838" s="5" t="s">
        <v>910</v>
      </c>
      <c r="K3838" s="147" t="s">
        <v>745</v>
      </c>
    </row>
    <row r="3839" spans="1:11">
      <c r="A3839" s="147">
        <f>100000+B3839*ID규칙_보상_그룹_단위+C3839*ID규칙_요일_단위+COUNTIFS($B$4:B3839,B3839,$C$4:C3839,C3839)</f>
        <v>116528</v>
      </c>
      <c r="B3839" s="65">
        <v>165</v>
      </c>
      <c r="C3839" s="147">
        <v>0</v>
      </c>
      <c r="D3839" s="147">
        <v>110318</v>
      </c>
      <c r="E3839" s="147">
        <f>COUNTIF($B$4:B3839,B3839)</f>
        <v>28</v>
      </c>
      <c r="F3839" s="147">
        <v>1</v>
      </c>
      <c r="G3839" s="147">
        <v>713</v>
      </c>
      <c r="H3839" s="147">
        <v>200</v>
      </c>
      <c r="I3839" s="59" t="str">
        <f>IFERROR(VLOOKUP(D3839,ITEM!A:B,2,0)&amp;" X"&amp;F3839,"아이템값 없음")</f>
        <v>유배자의 머리장식 X1</v>
      </c>
      <c r="J3839" s="5" t="s">
        <v>910</v>
      </c>
      <c r="K3839" s="147" t="s">
        <v>745</v>
      </c>
    </row>
    <row r="3840" spans="1:11">
      <c r="A3840" s="147">
        <f>100000+B3840*ID규칙_보상_그룹_단위+C3840*ID규칙_요일_단위+COUNTIFS($B$4:B3840,B3840,$C$4:C3840,C3840)</f>
        <v>116529</v>
      </c>
      <c r="B3840" s="65">
        <v>165</v>
      </c>
      <c r="C3840" s="147">
        <v>0</v>
      </c>
      <c r="D3840" s="147">
        <v>106415</v>
      </c>
      <c r="E3840" s="147">
        <f>COUNTIF($B$4:B3840,B3840)</f>
        <v>29</v>
      </c>
      <c r="F3840" s="147">
        <v>1</v>
      </c>
      <c r="G3840" s="147">
        <v>713</v>
      </c>
      <c r="H3840" s="147">
        <v>200</v>
      </c>
      <c r="I3840" s="59" t="str">
        <f>IFERROR(VLOOKUP(D3840,ITEM!A:B,2,0)&amp;" X"&amp;F3840,"아이템값 없음")</f>
        <v>전투광의 장미 X1</v>
      </c>
      <c r="J3840" s="5" t="s">
        <v>910</v>
      </c>
      <c r="K3840" s="147" t="s">
        <v>745</v>
      </c>
    </row>
    <row r="3841" spans="1:11">
      <c r="A3841" s="147">
        <f>100000+B3841*ID규칙_보상_그룹_단위+C3841*ID규칙_요일_단위+COUNTIFS($B$4:B3841,B3841,$C$4:C3841,C3841)</f>
        <v>116530</v>
      </c>
      <c r="B3841" s="65">
        <v>165</v>
      </c>
      <c r="C3841" s="147">
        <v>0</v>
      </c>
      <c r="D3841" s="147">
        <v>107415</v>
      </c>
      <c r="E3841" s="147">
        <f>COUNTIF($B$4:B3841,B3841)</f>
        <v>30</v>
      </c>
      <c r="F3841" s="147">
        <v>1</v>
      </c>
      <c r="G3841" s="147">
        <v>713</v>
      </c>
      <c r="H3841" s="147">
        <v>200</v>
      </c>
      <c r="I3841" s="59" t="str">
        <f>IFERROR(VLOOKUP(D3841,ITEM!A:B,2,0)&amp;" X"&amp;F3841,"아이템값 없음")</f>
        <v>전투광의 깃털 X1</v>
      </c>
      <c r="J3841" s="5" t="s">
        <v>910</v>
      </c>
      <c r="K3841" s="147" t="s">
        <v>745</v>
      </c>
    </row>
    <row r="3842" spans="1:11">
      <c r="A3842" s="147">
        <f>100000+B3842*ID규칙_보상_그룹_단위+C3842*ID규칙_요일_단위+COUNTIFS($B$4:B3842,B3842,$C$4:C3842,C3842)</f>
        <v>116531</v>
      </c>
      <c r="B3842" s="65">
        <v>165</v>
      </c>
      <c r="C3842" s="147">
        <v>0</v>
      </c>
      <c r="D3842" s="147">
        <v>108415</v>
      </c>
      <c r="E3842" s="147">
        <f>COUNTIF($B$4:B3842,B3842)</f>
        <v>31</v>
      </c>
      <c r="F3842" s="147">
        <v>1</v>
      </c>
      <c r="G3842" s="147">
        <v>713</v>
      </c>
      <c r="H3842" s="147">
        <v>200</v>
      </c>
      <c r="I3842" s="59" t="str">
        <f>IFERROR(VLOOKUP(D3842,ITEM!A:B,2,0)&amp;" X"&amp;F3842,"아이템값 없음")</f>
        <v>전투광의 시계 X1</v>
      </c>
      <c r="J3842" s="5" t="s">
        <v>910</v>
      </c>
      <c r="K3842" s="147" t="s">
        <v>745</v>
      </c>
    </row>
    <row r="3843" spans="1:11">
      <c r="A3843" s="147">
        <f>100000+B3843*ID규칙_보상_그룹_단위+C3843*ID규칙_요일_단위+COUNTIFS($B$4:B3843,B3843,$C$4:C3843,C3843)</f>
        <v>116532</v>
      </c>
      <c r="B3843" s="65">
        <v>165</v>
      </c>
      <c r="C3843" s="147">
        <v>0</v>
      </c>
      <c r="D3843" s="147">
        <v>109415</v>
      </c>
      <c r="E3843" s="147">
        <f>COUNTIF($B$4:B3843,B3843)</f>
        <v>32</v>
      </c>
      <c r="F3843" s="147">
        <v>1</v>
      </c>
      <c r="G3843" s="147">
        <v>713</v>
      </c>
      <c r="H3843" s="147">
        <v>200</v>
      </c>
      <c r="I3843" s="59" t="str">
        <f>IFERROR(VLOOKUP(D3843,ITEM!A:B,2,0)&amp;" X"&amp;F3843,"아이템값 없음")</f>
        <v>전투광의 해골잔 X1</v>
      </c>
      <c r="J3843" s="5" t="s">
        <v>910</v>
      </c>
      <c r="K3843" s="147" t="s">
        <v>745</v>
      </c>
    </row>
    <row r="3844" spans="1:11">
      <c r="A3844" s="147">
        <f>100000+B3844*ID규칙_보상_그룹_단위+C3844*ID규칙_요일_단위+COUNTIFS($B$4:B3844,B3844,$C$4:C3844,C3844)</f>
        <v>116533</v>
      </c>
      <c r="B3844" s="65">
        <v>165</v>
      </c>
      <c r="C3844" s="147">
        <v>0</v>
      </c>
      <c r="D3844" s="147">
        <v>110415</v>
      </c>
      <c r="E3844" s="147">
        <f>COUNTIF($B$4:B3844,B3844)</f>
        <v>33</v>
      </c>
      <c r="F3844" s="147">
        <v>1</v>
      </c>
      <c r="G3844" s="147">
        <v>713</v>
      </c>
      <c r="H3844" s="147">
        <v>200</v>
      </c>
      <c r="I3844" s="59" t="str">
        <f>IFERROR(VLOOKUP(D3844,ITEM!A:B,2,0)&amp;" X"&amp;F3844,"아이템값 없음")</f>
        <v>전투광의 귀면 X1</v>
      </c>
      <c r="J3844" s="5" t="s">
        <v>910</v>
      </c>
      <c r="K3844" s="147" t="s">
        <v>745</v>
      </c>
    </row>
    <row r="3845" spans="1:11">
      <c r="A3845" s="147">
        <f>100000+B3845*ID규칙_보상_그룹_단위+C3845*ID규칙_요일_단위+COUNTIFS($B$4:B3845,B3845,$C$4:C3845,C3845)</f>
        <v>116534</v>
      </c>
      <c r="B3845" s="65">
        <v>165</v>
      </c>
      <c r="C3845" s="147">
        <v>0</v>
      </c>
      <c r="D3845" s="147">
        <v>106417</v>
      </c>
      <c r="E3845" s="147">
        <f>COUNTIF($B$4:B3845,B3845)</f>
        <v>34</v>
      </c>
      <c r="F3845" s="147">
        <v>1</v>
      </c>
      <c r="G3845" s="147">
        <v>713</v>
      </c>
      <c r="H3845" s="147">
        <v>200</v>
      </c>
      <c r="I3845" s="59" t="str">
        <f>IFERROR(VLOOKUP(D3845,ITEM!A:B,2,0)&amp;" X"&amp;F3845,"아이템값 없음")</f>
        <v>교관의 브로치 X1</v>
      </c>
      <c r="J3845" s="5" t="s">
        <v>910</v>
      </c>
      <c r="K3845" s="147" t="s">
        <v>745</v>
      </c>
    </row>
    <row r="3846" spans="1:11">
      <c r="A3846" s="147">
        <f>100000+B3846*ID규칙_보상_그룹_단위+C3846*ID규칙_요일_단위+COUNTIFS($B$4:B3846,B3846,$C$4:C3846,C3846)</f>
        <v>116535</v>
      </c>
      <c r="B3846" s="65">
        <v>165</v>
      </c>
      <c r="C3846" s="147">
        <v>0</v>
      </c>
      <c r="D3846" s="147">
        <v>107417</v>
      </c>
      <c r="E3846" s="147">
        <f>COUNTIF($B$4:B3846,B3846)</f>
        <v>35</v>
      </c>
      <c r="F3846" s="147">
        <v>1</v>
      </c>
      <c r="G3846" s="147">
        <v>713</v>
      </c>
      <c r="H3846" s="147">
        <v>200</v>
      </c>
      <c r="I3846" s="59" t="str">
        <f>IFERROR(VLOOKUP(D3846,ITEM!A:B,2,0)&amp;" X"&amp;F3846,"아이템값 없음")</f>
        <v>교관의 깃털장식 X1</v>
      </c>
      <c r="J3846" s="5" t="s">
        <v>910</v>
      </c>
      <c r="K3846" s="147" t="s">
        <v>745</v>
      </c>
    </row>
    <row r="3847" spans="1:11">
      <c r="A3847" s="147">
        <f>100000+B3847*ID규칙_보상_그룹_단위+C3847*ID규칙_요일_단위+COUNTIFS($B$4:B3847,B3847,$C$4:C3847,C3847)</f>
        <v>116536</v>
      </c>
      <c r="B3847" s="65">
        <v>165</v>
      </c>
      <c r="C3847" s="147">
        <v>0</v>
      </c>
      <c r="D3847" s="147">
        <v>108417</v>
      </c>
      <c r="E3847" s="147">
        <f>COUNTIF($B$4:B3847,B3847)</f>
        <v>36</v>
      </c>
      <c r="F3847" s="147">
        <v>1</v>
      </c>
      <c r="G3847" s="147">
        <v>713</v>
      </c>
      <c r="H3847" s="147">
        <v>200</v>
      </c>
      <c r="I3847" s="59" t="str">
        <f>IFERROR(VLOOKUP(D3847,ITEM!A:B,2,0)&amp;" X"&amp;F3847,"아이템값 없음")</f>
        <v>교관의 회중시계 X1</v>
      </c>
      <c r="J3847" s="5" t="s">
        <v>910</v>
      </c>
      <c r="K3847" s="147" t="s">
        <v>745</v>
      </c>
    </row>
    <row r="3848" spans="1:11">
      <c r="A3848" s="147">
        <f>100000+B3848*ID규칙_보상_그룹_단위+C3848*ID규칙_요일_단위+COUNTIFS($B$4:B3848,B3848,$C$4:C3848,C3848)</f>
        <v>116537</v>
      </c>
      <c r="B3848" s="65">
        <v>165</v>
      </c>
      <c r="C3848" s="147">
        <v>0</v>
      </c>
      <c r="D3848" s="147">
        <v>109417</v>
      </c>
      <c r="E3848" s="147">
        <f>COUNTIF($B$4:B3848,B3848)</f>
        <v>37</v>
      </c>
      <c r="F3848" s="147">
        <v>1</v>
      </c>
      <c r="G3848" s="147">
        <v>713</v>
      </c>
      <c r="H3848" s="147">
        <v>200</v>
      </c>
      <c r="I3848" s="59" t="str">
        <f>IFERROR(VLOOKUP(D3848,ITEM!A:B,2,0)&amp;" X"&amp;F3848,"아이템값 없음")</f>
        <v>교관의 찻잔 X1</v>
      </c>
      <c r="J3848" s="5" t="s">
        <v>910</v>
      </c>
      <c r="K3848" s="147" t="s">
        <v>745</v>
      </c>
    </row>
    <row r="3849" spans="1:11">
      <c r="A3849" s="147">
        <f>100000+B3849*ID규칙_보상_그룹_단위+C3849*ID규칙_요일_단위+COUNTIFS($B$4:B3849,B3849,$C$4:C3849,C3849)</f>
        <v>116538</v>
      </c>
      <c r="B3849" s="65">
        <v>165</v>
      </c>
      <c r="C3849" s="147">
        <v>0</v>
      </c>
      <c r="D3849" s="147">
        <v>110417</v>
      </c>
      <c r="E3849" s="147">
        <f>COUNTIF($B$4:B3849,B3849)</f>
        <v>38</v>
      </c>
      <c r="F3849" s="147">
        <v>1</v>
      </c>
      <c r="G3849" s="147">
        <v>713</v>
      </c>
      <c r="H3849" s="147">
        <v>200</v>
      </c>
      <c r="I3849" s="59" t="str">
        <f>IFERROR(VLOOKUP(D3849,ITEM!A:B,2,0)&amp;" X"&amp;F3849,"아이템값 없음")</f>
        <v>교관의 모자 X1</v>
      </c>
      <c r="J3849" s="5" t="s">
        <v>910</v>
      </c>
      <c r="K3849" s="147" t="s">
        <v>745</v>
      </c>
    </row>
    <row r="3850" spans="1:11">
      <c r="A3850" s="147">
        <f>100000+B3850*ID규칙_보상_그룹_단위+C3850*ID규칙_요일_단위+COUNTIFS($B$4:B3850,B3850,$C$4:C3850,C3850)</f>
        <v>116539</v>
      </c>
      <c r="B3850" s="65">
        <v>165</v>
      </c>
      <c r="C3850" s="147">
        <v>0</v>
      </c>
      <c r="D3850" s="147">
        <v>106419</v>
      </c>
      <c r="E3850" s="147">
        <f>COUNTIF($B$4:B3850,B3850)</f>
        <v>39</v>
      </c>
      <c r="F3850" s="147">
        <v>1</v>
      </c>
      <c r="G3850" s="147">
        <v>713</v>
      </c>
      <c r="H3850" s="147">
        <v>200</v>
      </c>
      <c r="I3850" s="59" t="str">
        <f>IFERROR(VLOOKUP(D3850,ITEM!A:B,2,0)&amp;" X"&amp;F3850,"아이템값 없음")</f>
        <v>유배자의 꽃 X1</v>
      </c>
      <c r="J3850" s="5" t="s">
        <v>910</v>
      </c>
      <c r="K3850" s="147" t="s">
        <v>745</v>
      </c>
    </row>
    <row r="3851" spans="1:11">
      <c r="A3851" s="147">
        <f>100000+B3851*ID규칙_보상_그룹_단위+C3851*ID규칙_요일_단위+COUNTIFS($B$4:B3851,B3851,$C$4:C3851,C3851)</f>
        <v>116540</v>
      </c>
      <c r="B3851" s="65">
        <v>165</v>
      </c>
      <c r="C3851" s="147">
        <v>0</v>
      </c>
      <c r="D3851" s="147">
        <v>107419</v>
      </c>
      <c r="E3851" s="147">
        <f>COUNTIF($B$4:B3851,B3851)</f>
        <v>40</v>
      </c>
      <c r="F3851" s="147">
        <v>1</v>
      </c>
      <c r="G3851" s="147">
        <v>713</v>
      </c>
      <c r="H3851" s="147">
        <v>200</v>
      </c>
      <c r="I3851" s="59" t="str">
        <f>IFERROR(VLOOKUP(D3851,ITEM!A:B,2,0)&amp;" X"&amp;F3851,"아이템값 없음")</f>
        <v>유배자의 깃털 X1</v>
      </c>
      <c r="J3851" s="5" t="s">
        <v>910</v>
      </c>
      <c r="K3851" s="147" t="s">
        <v>745</v>
      </c>
    </row>
    <row r="3852" spans="1:11">
      <c r="A3852" s="147">
        <f>100000+B3852*ID규칙_보상_그룹_단위+C3852*ID규칙_요일_단위+COUNTIFS($B$4:B3852,B3852,$C$4:C3852,C3852)</f>
        <v>116541</v>
      </c>
      <c r="B3852" s="65">
        <v>165</v>
      </c>
      <c r="C3852" s="147">
        <v>0</v>
      </c>
      <c r="D3852" s="147">
        <v>108419</v>
      </c>
      <c r="E3852" s="147">
        <f>COUNTIF($B$4:B3852,B3852)</f>
        <v>41</v>
      </c>
      <c r="F3852" s="147">
        <v>1</v>
      </c>
      <c r="G3852" s="147">
        <v>713</v>
      </c>
      <c r="H3852" s="147">
        <v>200</v>
      </c>
      <c r="I3852" s="59" t="str">
        <f>IFERROR(VLOOKUP(D3852,ITEM!A:B,2,0)&amp;" X"&amp;F3852,"아이템값 없음")</f>
        <v>유배자의 회중시계 X1</v>
      </c>
      <c r="J3852" s="5" t="s">
        <v>910</v>
      </c>
      <c r="K3852" s="147" t="s">
        <v>745</v>
      </c>
    </row>
    <row r="3853" spans="1:11">
      <c r="A3853" s="147">
        <f>100000+B3853*ID규칙_보상_그룹_단위+C3853*ID규칙_요일_단위+COUNTIFS($B$4:B3853,B3853,$C$4:C3853,C3853)</f>
        <v>116542</v>
      </c>
      <c r="B3853" s="65">
        <v>165</v>
      </c>
      <c r="C3853" s="147">
        <v>0</v>
      </c>
      <c r="D3853" s="147">
        <v>109419</v>
      </c>
      <c r="E3853" s="147">
        <f>COUNTIF($B$4:B3853,B3853)</f>
        <v>42</v>
      </c>
      <c r="F3853" s="147">
        <v>1</v>
      </c>
      <c r="G3853" s="147">
        <v>713</v>
      </c>
      <c r="H3853" s="147">
        <v>200</v>
      </c>
      <c r="I3853" s="59" t="str">
        <f>IFERROR(VLOOKUP(D3853,ITEM!A:B,2,0)&amp;" X"&amp;F3853,"아이템값 없음")</f>
        <v>유배자의 잔 X1</v>
      </c>
      <c r="J3853" s="5" t="s">
        <v>910</v>
      </c>
      <c r="K3853" s="147" t="s">
        <v>745</v>
      </c>
    </row>
    <row r="3854" spans="1:11">
      <c r="A3854" s="147">
        <f>100000+B3854*ID규칙_보상_그룹_단위+C3854*ID규칙_요일_단위+COUNTIFS($B$4:B3854,B3854,$C$4:C3854,C3854)</f>
        <v>116543</v>
      </c>
      <c r="B3854" s="65">
        <v>165</v>
      </c>
      <c r="C3854" s="147">
        <v>0</v>
      </c>
      <c r="D3854" s="147">
        <v>110419</v>
      </c>
      <c r="E3854" s="147">
        <f>COUNTIF($B$4:B3854,B3854)</f>
        <v>43</v>
      </c>
      <c r="F3854" s="147">
        <v>1</v>
      </c>
      <c r="G3854" s="147">
        <v>713</v>
      </c>
      <c r="H3854" s="147">
        <v>200</v>
      </c>
      <c r="I3854" s="59" t="str">
        <f>IFERROR(VLOOKUP(D3854,ITEM!A:B,2,0)&amp;" X"&amp;F3854,"아이템값 없음")</f>
        <v>유배자의 머리장식 X1</v>
      </c>
      <c r="J3854" s="5" t="s">
        <v>910</v>
      </c>
      <c r="K3854" s="147" t="s">
        <v>745</v>
      </c>
    </row>
    <row r="3855" spans="1:11">
      <c r="A3855" s="147">
        <f>100000+B3855*ID규칙_보상_그룹_단위+C3855*ID규칙_요일_단위+COUNTIFS($B$4:B3855,B3855,$C$4:C3855,C3855)</f>
        <v>116544</v>
      </c>
      <c r="B3855" s="65">
        <v>165</v>
      </c>
      <c r="C3855" s="147">
        <v>0</v>
      </c>
      <c r="D3855" s="147">
        <v>106430</v>
      </c>
      <c r="E3855" s="147">
        <f>COUNTIF($B$4:B3855,B3855)</f>
        <v>44</v>
      </c>
      <c r="F3855" s="147">
        <v>1</v>
      </c>
      <c r="G3855" s="147">
        <v>713</v>
      </c>
      <c r="H3855" s="147">
        <v>200</v>
      </c>
      <c r="I3855" s="59" t="str">
        <f>IFERROR(VLOOKUP(D3855,ITEM!A:B,2,0)&amp;" X"&amp;F3855,"아이템값 없음")</f>
        <v>검투사의 미련 X1</v>
      </c>
      <c r="J3855" s="5" t="s">
        <v>910</v>
      </c>
      <c r="K3855" s="147" t="s">
        <v>745</v>
      </c>
    </row>
    <row r="3856" spans="1:11">
      <c r="A3856" s="147">
        <f>100000+B3856*ID규칙_보상_그룹_단위+C3856*ID규칙_요일_단위+COUNTIFS($B$4:B3856,B3856,$C$4:C3856,C3856)</f>
        <v>116545</v>
      </c>
      <c r="B3856" s="65">
        <v>165</v>
      </c>
      <c r="C3856" s="147">
        <v>0</v>
      </c>
      <c r="D3856" s="147">
        <v>107430</v>
      </c>
      <c r="E3856" s="147">
        <f>COUNTIF($B$4:B3856,B3856)</f>
        <v>45</v>
      </c>
      <c r="F3856" s="147">
        <v>1</v>
      </c>
      <c r="G3856" s="147">
        <v>713</v>
      </c>
      <c r="H3856" s="147">
        <v>200</v>
      </c>
      <c r="I3856" s="59" t="str">
        <f>IFERROR(VLOOKUP(D3856,ITEM!A:B,2,0)&amp;" X"&amp;F3856,"아이템값 없음")</f>
        <v>검투사의 귀결 X1</v>
      </c>
      <c r="J3856" s="5" t="s">
        <v>910</v>
      </c>
      <c r="K3856" s="147" t="s">
        <v>745</v>
      </c>
    </row>
    <row r="3857" spans="1:11">
      <c r="A3857" s="147">
        <f>100000+B3857*ID규칙_보상_그룹_단위+C3857*ID규칙_요일_단위+COUNTIFS($B$4:B3857,B3857,$C$4:C3857,C3857)</f>
        <v>116546</v>
      </c>
      <c r="B3857" s="65">
        <v>165</v>
      </c>
      <c r="C3857" s="147">
        <v>0</v>
      </c>
      <c r="D3857" s="147">
        <v>108430</v>
      </c>
      <c r="E3857" s="147">
        <f>COUNTIF($B$4:B3857,B3857)</f>
        <v>46</v>
      </c>
      <c r="F3857" s="147">
        <v>1</v>
      </c>
      <c r="G3857" s="147">
        <v>713</v>
      </c>
      <c r="H3857" s="147">
        <v>200</v>
      </c>
      <c r="I3857" s="59" t="str">
        <f>IFERROR(VLOOKUP(D3857,ITEM!A:B,2,0)&amp;" X"&amp;F3857,"아이템값 없음")</f>
        <v>검투사의 희망 X1</v>
      </c>
      <c r="J3857" s="5" t="s">
        <v>910</v>
      </c>
      <c r="K3857" s="147" t="s">
        <v>745</v>
      </c>
    </row>
    <row r="3858" spans="1:11">
      <c r="A3858" s="147">
        <f>100000+B3858*ID규칙_보상_그룹_단위+C3858*ID규칙_요일_단위+COUNTIFS($B$4:B3858,B3858,$C$4:C3858,C3858)</f>
        <v>116547</v>
      </c>
      <c r="B3858" s="65">
        <v>165</v>
      </c>
      <c r="C3858" s="147">
        <v>0</v>
      </c>
      <c r="D3858" s="147">
        <v>109430</v>
      </c>
      <c r="E3858" s="147">
        <f>COUNTIF($B$4:B3858,B3858)</f>
        <v>47</v>
      </c>
      <c r="F3858" s="147">
        <v>1</v>
      </c>
      <c r="G3858" s="147">
        <v>713</v>
      </c>
      <c r="H3858" s="147">
        <v>200</v>
      </c>
      <c r="I3858" s="59" t="str">
        <f>IFERROR(VLOOKUP(D3858,ITEM!A:B,2,0)&amp;" X"&amp;F3858,"아이템값 없음")</f>
        <v>검투사의 취기 X1</v>
      </c>
      <c r="J3858" s="5" t="s">
        <v>910</v>
      </c>
      <c r="K3858" s="147" t="s">
        <v>745</v>
      </c>
    </row>
    <row r="3859" spans="1:11">
      <c r="A3859" s="147">
        <f>100000+B3859*ID규칙_보상_그룹_단위+C3859*ID규칙_요일_단위+COUNTIFS($B$4:B3859,B3859,$C$4:C3859,C3859)</f>
        <v>116548</v>
      </c>
      <c r="B3859" s="65">
        <v>165</v>
      </c>
      <c r="C3859" s="147">
        <v>0</v>
      </c>
      <c r="D3859" s="147">
        <v>110438</v>
      </c>
      <c r="E3859" s="147">
        <f>COUNTIF($B$4:B3859,B3859)</f>
        <v>48</v>
      </c>
      <c r="F3859" s="147">
        <v>1</v>
      </c>
      <c r="G3859" s="147">
        <v>713</v>
      </c>
      <c r="H3859" s="147">
        <v>200</v>
      </c>
      <c r="I3859" s="59" t="str">
        <f>IFERROR(VLOOKUP(D3859,ITEM!A:B,2,0)&amp;" X"&amp;F3859,"아이템값 없음")</f>
        <v>검투사의 개선 X1</v>
      </c>
      <c r="J3859" s="5" t="s">
        <v>910</v>
      </c>
      <c r="K3859" s="147" t="s">
        <v>745</v>
      </c>
    </row>
    <row r="3860" spans="1:11">
      <c r="A3860" s="147">
        <f>100000+B3860*ID규칙_보상_그룹_단위+C3860*ID규칙_요일_단위+COUNTIFS($B$4:B3860,B3860,$C$4:C3860,C3860)</f>
        <v>116549</v>
      </c>
      <c r="B3860" s="65">
        <v>165</v>
      </c>
      <c r="C3860" s="147">
        <v>0</v>
      </c>
      <c r="D3860" s="147">
        <v>106432</v>
      </c>
      <c r="E3860" s="147">
        <f>COUNTIF($B$4:B3860,B3860)</f>
        <v>49</v>
      </c>
      <c r="F3860" s="147">
        <v>1</v>
      </c>
      <c r="G3860" s="147">
        <v>713</v>
      </c>
      <c r="H3860" s="147">
        <v>200</v>
      </c>
      <c r="I3860" s="59" t="str">
        <f>IFERROR(VLOOKUP(D3860,ITEM!A:B,2,0)&amp;" X"&amp;F3860,"아이템값 없음")</f>
        <v>악단의 서광 X1</v>
      </c>
      <c r="J3860" s="5" t="s">
        <v>910</v>
      </c>
      <c r="K3860" s="147" t="s">
        <v>745</v>
      </c>
    </row>
    <row r="3861" spans="1:11">
      <c r="A3861" s="147">
        <f>100000+B3861*ID규칙_보상_그룹_단위+C3861*ID규칙_요일_단위+COUNTIFS($B$4:B3861,B3861,$C$4:C3861,C3861)</f>
        <v>116550</v>
      </c>
      <c r="B3861" s="65">
        <v>165</v>
      </c>
      <c r="C3861" s="147">
        <v>0</v>
      </c>
      <c r="D3861" s="147">
        <v>107432</v>
      </c>
      <c r="E3861" s="147">
        <f>COUNTIF($B$4:B3861,B3861)</f>
        <v>50</v>
      </c>
      <c r="F3861" s="147">
        <v>1</v>
      </c>
      <c r="G3861" s="147">
        <v>713</v>
      </c>
      <c r="H3861" s="147">
        <v>200</v>
      </c>
      <c r="I3861" s="59" t="str">
        <f>IFERROR(VLOOKUP(D3861,ITEM!A:B,2,0)&amp;" X"&amp;F3861,"아이템값 없음")</f>
        <v>연주자의 화살깃 X1</v>
      </c>
      <c r="J3861" s="5" t="s">
        <v>910</v>
      </c>
      <c r="K3861" s="147" t="s">
        <v>745</v>
      </c>
    </row>
    <row r="3862" spans="1:11">
      <c r="A3862" s="147">
        <f>100000+B3862*ID규칙_보상_그룹_단위+C3862*ID규칙_요일_단위+COUNTIFS($B$4:B3862,B3862,$C$4:C3862,C3862)</f>
        <v>116551</v>
      </c>
      <c r="B3862" s="65">
        <v>165</v>
      </c>
      <c r="C3862" s="147">
        <v>0</v>
      </c>
      <c r="D3862" s="147">
        <v>108432</v>
      </c>
      <c r="E3862" s="147">
        <f>COUNTIF($B$4:B3862,B3862)</f>
        <v>51</v>
      </c>
      <c r="F3862" s="147">
        <v>1</v>
      </c>
      <c r="G3862" s="147">
        <v>713</v>
      </c>
      <c r="H3862" s="147">
        <v>200</v>
      </c>
      <c r="I3862" s="59" t="str">
        <f>IFERROR(VLOOKUP(D3862,ITEM!A:B,2,0)&amp;" X"&amp;F3862,"아이템값 없음")</f>
        <v>피날레의 시계 X1</v>
      </c>
      <c r="J3862" s="5" t="s">
        <v>910</v>
      </c>
      <c r="K3862" s="147" t="s">
        <v>745</v>
      </c>
    </row>
    <row r="3863" spans="1:11">
      <c r="A3863" s="147">
        <f>100000+B3863*ID규칙_보상_그룹_단위+C3863*ID규칙_요일_단위+COUNTIFS($B$4:B3863,B3863,$C$4:C3863,C3863)</f>
        <v>116552</v>
      </c>
      <c r="B3863" s="65">
        <v>165</v>
      </c>
      <c r="C3863" s="147">
        <v>0</v>
      </c>
      <c r="D3863" s="147">
        <v>109432</v>
      </c>
      <c r="E3863" s="147">
        <f>COUNTIF($B$4:B3863,B3863)</f>
        <v>52</v>
      </c>
      <c r="F3863" s="147">
        <v>1</v>
      </c>
      <c r="G3863" s="147">
        <v>713</v>
      </c>
      <c r="H3863" s="147">
        <v>200</v>
      </c>
      <c r="I3863" s="59" t="str">
        <f>IFERROR(VLOOKUP(D3863,ITEM!A:B,2,0)&amp;" X"&amp;F3863,"아이템값 없음")</f>
        <v>음유시인의 주전자 X1</v>
      </c>
      <c r="J3863" s="5" t="s">
        <v>910</v>
      </c>
      <c r="K3863" s="147" t="s">
        <v>745</v>
      </c>
    </row>
    <row r="3864" spans="1:11">
      <c r="A3864" s="147">
        <f>100000+B3864*ID규칙_보상_그룹_단위+C3864*ID규칙_요일_단위+COUNTIFS($B$4:B3864,B3864,$C$4:C3864,C3864)</f>
        <v>116553</v>
      </c>
      <c r="B3864" s="65">
        <v>165</v>
      </c>
      <c r="C3864" s="147">
        <v>0</v>
      </c>
      <c r="D3864" s="147">
        <v>110440</v>
      </c>
      <c r="E3864" s="147">
        <f>COUNTIF($B$4:B3864,B3864)</f>
        <v>53</v>
      </c>
      <c r="F3864" s="147">
        <v>1</v>
      </c>
      <c r="G3864" s="147">
        <v>713</v>
      </c>
      <c r="H3864" s="147">
        <v>200</v>
      </c>
      <c r="I3864" s="59" t="str">
        <f>IFERROR(VLOOKUP(D3864,ITEM!A:B,2,0)&amp;" X"&amp;F3864,"아이템값 없음")</f>
        <v>지휘의 탑 햇 X1</v>
      </c>
      <c r="J3864" s="5" t="s">
        <v>910</v>
      </c>
      <c r="K3864" s="147" t="s">
        <v>745</v>
      </c>
    </row>
    <row r="3865" spans="1:11">
      <c r="A3865" s="147">
        <f>100000+B3865*ID규칙_보상_그룹_단위+C3865*ID규칙_요일_단위+COUNTIFS($B$4:B3865,B3865,$C$4:C3865,C3865)</f>
        <v>116554</v>
      </c>
      <c r="B3865" s="65">
        <v>165</v>
      </c>
      <c r="C3865" s="147">
        <v>0</v>
      </c>
      <c r="D3865" s="147">
        <v>106531</v>
      </c>
      <c r="E3865" s="147">
        <f>COUNTIF($B$4:B3865,B3865)</f>
        <v>54</v>
      </c>
      <c r="F3865" s="147">
        <v>1</v>
      </c>
      <c r="G3865" s="147">
        <v>713</v>
      </c>
      <c r="H3865" s="147">
        <v>200</v>
      </c>
      <c r="I3865" s="59" t="str">
        <f>IFERROR(VLOOKUP(D3865,ITEM!A:B,2,0)&amp;" X"&amp;F3865,"아이템값 없음")</f>
        <v>검투사의 미련 X1</v>
      </c>
      <c r="J3865" s="5" t="s">
        <v>910</v>
      </c>
      <c r="K3865" s="147" t="s">
        <v>745</v>
      </c>
    </row>
    <row r="3866" spans="1:11">
      <c r="A3866" s="147">
        <f>100000+B3866*ID규칙_보상_그룹_단위+C3866*ID규칙_요일_단위+COUNTIFS($B$4:B3866,B3866,$C$4:C3866,C3866)</f>
        <v>116555</v>
      </c>
      <c r="B3866" s="65">
        <v>165</v>
      </c>
      <c r="C3866" s="147">
        <v>0</v>
      </c>
      <c r="D3866" s="147">
        <v>107531</v>
      </c>
      <c r="E3866" s="147">
        <f>COUNTIF($B$4:B3866,B3866)</f>
        <v>55</v>
      </c>
      <c r="F3866" s="147">
        <v>1</v>
      </c>
      <c r="G3866" s="147">
        <v>713</v>
      </c>
      <c r="H3866" s="147">
        <v>200</v>
      </c>
      <c r="I3866" s="59" t="str">
        <f>IFERROR(VLOOKUP(D3866,ITEM!A:B,2,0)&amp;" X"&amp;F3866,"아이템값 없음")</f>
        <v>검투사의 귀결 X1</v>
      </c>
      <c r="J3866" s="5" t="s">
        <v>910</v>
      </c>
      <c r="K3866" s="147" t="s">
        <v>745</v>
      </c>
    </row>
    <row r="3867" spans="1:11">
      <c r="A3867" s="147">
        <f>100000+B3867*ID규칙_보상_그룹_단위+C3867*ID규칙_요일_단위+COUNTIFS($B$4:B3867,B3867,$C$4:C3867,C3867)</f>
        <v>116556</v>
      </c>
      <c r="B3867" s="65">
        <v>165</v>
      </c>
      <c r="C3867" s="147">
        <v>0</v>
      </c>
      <c r="D3867" s="147">
        <v>108531</v>
      </c>
      <c r="E3867" s="147">
        <f>COUNTIF($B$4:B3867,B3867)</f>
        <v>56</v>
      </c>
      <c r="F3867" s="147">
        <v>1</v>
      </c>
      <c r="G3867" s="147">
        <v>713</v>
      </c>
      <c r="H3867" s="147">
        <v>200</v>
      </c>
      <c r="I3867" s="59" t="str">
        <f>IFERROR(VLOOKUP(D3867,ITEM!A:B,2,0)&amp;" X"&amp;F3867,"아이템값 없음")</f>
        <v>검투사의 희망 X1</v>
      </c>
      <c r="J3867" s="5" t="s">
        <v>910</v>
      </c>
      <c r="K3867" s="147" t="s">
        <v>745</v>
      </c>
    </row>
    <row r="3868" spans="1:11">
      <c r="A3868" s="147">
        <f>100000+B3868*ID규칙_보상_그룹_단위+C3868*ID규칙_요일_단위+COUNTIFS($B$4:B3868,B3868,$C$4:C3868,C3868)</f>
        <v>116557</v>
      </c>
      <c r="B3868" s="65">
        <v>165</v>
      </c>
      <c r="C3868" s="147">
        <v>0</v>
      </c>
      <c r="D3868" s="147">
        <v>109531</v>
      </c>
      <c r="E3868" s="147">
        <f>COUNTIF($B$4:B3868,B3868)</f>
        <v>57</v>
      </c>
      <c r="F3868" s="147">
        <v>1</v>
      </c>
      <c r="G3868" s="147">
        <v>713</v>
      </c>
      <c r="H3868" s="147">
        <v>200</v>
      </c>
      <c r="I3868" s="59" t="str">
        <f>IFERROR(VLOOKUP(D3868,ITEM!A:B,2,0)&amp;" X"&amp;F3868,"아이템값 없음")</f>
        <v>검투사의 취기 X1</v>
      </c>
      <c r="J3868" s="5" t="s">
        <v>910</v>
      </c>
      <c r="K3868" s="147" t="s">
        <v>745</v>
      </c>
    </row>
    <row r="3869" spans="1:11">
      <c r="A3869" s="147">
        <f>100000+B3869*ID규칙_보상_그룹_단위+C3869*ID규칙_요일_단위+COUNTIFS($B$4:B3869,B3869,$C$4:C3869,C3869)</f>
        <v>116558</v>
      </c>
      <c r="B3869" s="65">
        <v>165</v>
      </c>
      <c r="C3869" s="147">
        <v>0</v>
      </c>
      <c r="D3869" s="147">
        <v>110539</v>
      </c>
      <c r="E3869" s="147">
        <f>COUNTIF($B$4:B3869,B3869)</f>
        <v>58</v>
      </c>
      <c r="F3869" s="147">
        <v>1</v>
      </c>
      <c r="G3869" s="147">
        <v>713</v>
      </c>
      <c r="H3869" s="147">
        <v>200</v>
      </c>
      <c r="I3869" s="59" t="str">
        <f>IFERROR(VLOOKUP(D3869,ITEM!A:B,2,0)&amp;" X"&amp;F3869,"아이템값 없음")</f>
        <v>검투사의 개선 X1</v>
      </c>
      <c r="J3869" s="5" t="s">
        <v>910</v>
      </c>
      <c r="K3869" s="147" t="s">
        <v>745</v>
      </c>
    </row>
    <row r="3870" spans="1:11">
      <c r="A3870" s="147">
        <f>100000+B3870*ID규칙_보상_그룹_단위+C3870*ID규칙_요일_단위+COUNTIFS($B$4:B3870,B3870,$C$4:C3870,C3870)</f>
        <v>116559</v>
      </c>
      <c r="B3870" s="65">
        <v>165</v>
      </c>
      <c r="C3870" s="147">
        <v>0</v>
      </c>
      <c r="D3870" s="147">
        <v>106533</v>
      </c>
      <c r="E3870" s="147">
        <f>COUNTIF($B$4:B3870,B3870)</f>
        <v>59</v>
      </c>
      <c r="F3870" s="147">
        <v>1</v>
      </c>
      <c r="G3870" s="147">
        <v>713</v>
      </c>
      <c r="H3870" s="147">
        <v>200</v>
      </c>
      <c r="I3870" s="59" t="str">
        <f>IFERROR(VLOOKUP(D3870,ITEM!A:B,2,0)&amp;" X"&amp;F3870,"아이템값 없음")</f>
        <v>악단의 서광 X1</v>
      </c>
      <c r="J3870" s="5" t="s">
        <v>910</v>
      </c>
      <c r="K3870" s="147" t="s">
        <v>745</v>
      </c>
    </row>
    <row r="3871" spans="1:11">
      <c r="A3871" s="147">
        <f>100000+B3871*ID규칙_보상_그룹_단위+C3871*ID규칙_요일_단위+COUNTIFS($B$4:B3871,B3871,$C$4:C3871,C3871)</f>
        <v>116560</v>
      </c>
      <c r="B3871" s="65">
        <v>165</v>
      </c>
      <c r="C3871" s="147">
        <v>0</v>
      </c>
      <c r="D3871" s="147">
        <v>107533</v>
      </c>
      <c r="E3871" s="147">
        <f>COUNTIF($B$4:B3871,B3871)</f>
        <v>60</v>
      </c>
      <c r="F3871" s="147">
        <v>1</v>
      </c>
      <c r="G3871" s="147">
        <v>713</v>
      </c>
      <c r="H3871" s="147">
        <v>200</v>
      </c>
      <c r="I3871" s="59" t="str">
        <f>IFERROR(VLOOKUP(D3871,ITEM!A:B,2,0)&amp;" X"&amp;F3871,"아이템값 없음")</f>
        <v>연주자의 화살깃 X1</v>
      </c>
      <c r="J3871" s="5" t="s">
        <v>910</v>
      </c>
      <c r="K3871" s="147" t="s">
        <v>745</v>
      </c>
    </row>
    <row r="3872" spans="1:11">
      <c r="A3872" s="147">
        <f>100000+B3872*ID규칙_보상_그룹_단위+C3872*ID규칙_요일_단위+COUNTIFS($B$4:B3872,B3872,$C$4:C3872,C3872)</f>
        <v>116561</v>
      </c>
      <c r="B3872" s="65">
        <v>165</v>
      </c>
      <c r="C3872" s="147">
        <v>0</v>
      </c>
      <c r="D3872" s="147">
        <v>108533</v>
      </c>
      <c r="E3872" s="147">
        <f>COUNTIF($B$4:B3872,B3872)</f>
        <v>61</v>
      </c>
      <c r="F3872" s="147">
        <v>1</v>
      </c>
      <c r="G3872" s="147">
        <v>713</v>
      </c>
      <c r="H3872" s="147">
        <v>200</v>
      </c>
      <c r="I3872" s="59" t="str">
        <f>IFERROR(VLOOKUP(D3872,ITEM!A:B,2,0)&amp;" X"&amp;F3872,"아이템값 없음")</f>
        <v>피날레의 시계 X1</v>
      </c>
      <c r="J3872" s="5" t="s">
        <v>910</v>
      </c>
      <c r="K3872" s="147" t="s">
        <v>745</v>
      </c>
    </row>
    <row r="3873" spans="1:11">
      <c r="A3873" s="147">
        <f>100000+B3873*ID규칙_보상_그룹_단위+C3873*ID규칙_요일_단위+COUNTIFS($B$4:B3873,B3873,$C$4:C3873,C3873)</f>
        <v>116562</v>
      </c>
      <c r="B3873" s="65">
        <v>165</v>
      </c>
      <c r="C3873" s="147">
        <v>0</v>
      </c>
      <c r="D3873" s="147">
        <v>109533</v>
      </c>
      <c r="E3873" s="147">
        <f>COUNTIF($B$4:B3873,B3873)</f>
        <v>62</v>
      </c>
      <c r="F3873" s="147">
        <v>1</v>
      </c>
      <c r="G3873" s="147">
        <v>713</v>
      </c>
      <c r="H3873" s="147">
        <v>200</v>
      </c>
      <c r="I3873" s="59" t="str">
        <f>IFERROR(VLOOKUP(D3873,ITEM!A:B,2,0)&amp;" X"&amp;F3873,"아이템값 없음")</f>
        <v>음유시인의 주전자 X1</v>
      </c>
      <c r="J3873" s="5" t="s">
        <v>910</v>
      </c>
      <c r="K3873" s="147" t="s">
        <v>745</v>
      </c>
    </row>
    <row r="3874" spans="1:11">
      <c r="A3874" s="147">
        <f>100000+B3874*ID규칙_보상_그룹_단위+C3874*ID규칙_요일_단위+COUNTIFS($B$4:B3874,B3874,$C$4:C3874,C3874)</f>
        <v>116563</v>
      </c>
      <c r="B3874" s="65">
        <v>165</v>
      </c>
      <c r="C3874" s="147">
        <v>0</v>
      </c>
      <c r="D3874" s="147">
        <v>110541</v>
      </c>
      <c r="E3874" s="147">
        <f>COUNTIF($B$4:B3874,B3874)</f>
        <v>63</v>
      </c>
      <c r="F3874" s="147">
        <v>1</v>
      </c>
      <c r="G3874" s="147">
        <v>713</v>
      </c>
      <c r="H3874" s="147">
        <v>200</v>
      </c>
      <c r="I3874" s="59" t="str">
        <f>IFERROR(VLOOKUP(D3874,ITEM!A:B,2,0)&amp;" X"&amp;F3874,"아이템값 없음")</f>
        <v>지휘의 탑 햇 X1</v>
      </c>
      <c r="J3874" s="5" t="s">
        <v>910</v>
      </c>
      <c r="K3874" s="147" t="s">
        <v>745</v>
      </c>
    </row>
    <row r="3875" spans="1:11">
      <c r="A3875" s="147">
        <f>100000+B3875*ID규칙_보상_그룹_단위+C3875*ID규칙_요일_단위+COUNTIFS($B$4:B3875,B3875,$C$4:C3875,C3875)</f>
        <v>116564</v>
      </c>
      <c r="B3875" s="65">
        <v>165</v>
      </c>
      <c r="C3875" s="147">
        <v>0</v>
      </c>
      <c r="D3875" s="147">
        <v>116409</v>
      </c>
      <c r="E3875" s="147">
        <f>COUNTIF($B$4:B3875,B3875)</f>
        <v>64</v>
      </c>
      <c r="F3875" s="147">
        <v>1</v>
      </c>
      <c r="G3875" s="147">
        <v>714</v>
      </c>
      <c r="H3875" s="147">
        <v>2000</v>
      </c>
      <c r="I3875" s="59" t="str">
        <f>IFERROR(VLOOKUP(D3875,ITEM!A:B,2,0)&amp;" X"&amp;F3875,"아이템값 없음")</f>
        <v>북대륙의 한손검 원형 X1</v>
      </c>
      <c r="J3875" s="5" t="s">
        <v>910</v>
      </c>
      <c r="K3875" s="147" t="s">
        <v>745</v>
      </c>
    </row>
    <row r="3876" spans="1:11">
      <c r="A3876" s="147">
        <f>100000+B3876*ID규칙_보상_그룹_단위+C3876*ID규칙_요일_단위+COUNTIFS($B$4:B3876,B3876,$C$4:C3876,C3876)</f>
        <v>116565</v>
      </c>
      <c r="B3876" s="65">
        <v>165</v>
      </c>
      <c r="C3876" s="147">
        <v>0</v>
      </c>
      <c r="D3876" s="147">
        <v>116410</v>
      </c>
      <c r="E3876" s="147">
        <f>COUNTIF($B$4:B3876,B3876)</f>
        <v>65</v>
      </c>
      <c r="F3876" s="147">
        <v>1</v>
      </c>
      <c r="G3876" s="147">
        <v>714</v>
      </c>
      <c r="H3876" s="147">
        <v>2000</v>
      </c>
      <c r="I3876" s="59" t="str">
        <f>IFERROR(VLOOKUP(D3876,ITEM!A:B,2,0)&amp;" X"&amp;F3876,"아이템값 없음")</f>
        <v>북대륙의 활 원형 X1</v>
      </c>
      <c r="J3876" s="5" t="s">
        <v>910</v>
      </c>
      <c r="K3876" s="147" t="s">
        <v>745</v>
      </c>
    </row>
    <row r="3877" spans="1:11">
      <c r="A3877" s="147">
        <f>100000+B3877*ID규칙_보상_그룹_단위+C3877*ID규칙_요일_단위+COUNTIFS($B$4:B3877,B3877,$C$4:C3877,C3877)</f>
        <v>116566</v>
      </c>
      <c r="B3877" s="65">
        <v>165</v>
      </c>
      <c r="C3877" s="147">
        <v>0</v>
      </c>
      <c r="D3877" s="147">
        <v>116411</v>
      </c>
      <c r="E3877" s="147">
        <f>COUNTIF($B$4:B3877,B3877)</f>
        <v>66</v>
      </c>
      <c r="F3877" s="147">
        <v>1</v>
      </c>
      <c r="G3877" s="147">
        <v>714</v>
      </c>
      <c r="H3877" s="147">
        <v>2000</v>
      </c>
      <c r="I3877" s="59" t="str">
        <f>IFERROR(VLOOKUP(D3877,ITEM!A:B,2,0)&amp;" X"&amp;F3877,"아이템값 없음")</f>
        <v>북대륙의 양손검 원형 X1</v>
      </c>
      <c r="J3877" s="5" t="s">
        <v>910</v>
      </c>
      <c r="K3877" s="147" t="s">
        <v>745</v>
      </c>
    </row>
    <row r="3878" spans="1:11">
      <c r="A3878" s="147">
        <f>100000+B3878*ID규칙_보상_그룹_단위+C3878*ID규칙_요일_단위+COUNTIFS($B$4:B3878,B3878,$C$4:C3878,C3878)</f>
        <v>116567</v>
      </c>
      <c r="B3878" s="65">
        <v>165</v>
      </c>
      <c r="C3878" s="147">
        <v>0</v>
      </c>
      <c r="D3878" s="147">
        <v>116412</v>
      </c>
      <c r="E3878" s="147">
        <f>COUNTIF($B$4:B3878,B3878)</f>
        <v>67</v>
      </c>
      <c r="F3878" s="147">
        <v>1</v>
      </c>
      <c r="G3878" s="147">
        <v>714</v>
      </c>
      <c r="H3878" s="147">
        <v>2000</v>
      </c>
      <c r="I3878" s="59" t="str">
        <f>IFERROR(VLOOKUP(D3878,ITEM!A:B,2,0)&amp;" X"&amp;F3878,"아이템값 없음")</f>
        <v>북대륙의 법구 원형 X1</v>
      </c>
      <c r="J3878" s="5" t="s">
        <v>910</v>
      </c>
      <c r="K3878" s="147" t="s">
        <v>745</v>
      </c>
    </row>
    <row r="3879" spans="1:11">
      <c r="A3879" s="147">
        <f>100000+B3879*ID규칙_보상_그룹_단위+C3879*ID규칙_요일_단위+COUNTIFS($B$4:B3879,B3879,$C$4:C3879,C3879)</f>
        <v>116568</v>
      </c>
      <c r="B3879" s="65">
        <v>165</v>
      </c>
      <c r="C3879" s="147">
        <v>0</v>
      </c>
      <c r="D3879" s="147">
        <v>116413</v>
      </c>
      <c r="E3879" s="147">
        <f>COUNTIF($B$4:B3879,B3879)</f>
        <v>68</v>
      </c>
      <c r="F3879" s="147">
        <v>1</v>
      </c>
      <c r="G3879" s="147">
        <v>714</v>
      </c>
      <c r="H3879" s="147">
        <v>2000</v>
      </c>
      <c r="I3879" s="59" t="str">
        <f>IFERROR(VLOOKUP(D3879,ITEM!A:B,2,0)&amp;" X"&amp;F3879,"아이템값 없음")</f>
        <v>북대륙의 장병기 원형 X1</v>
      </c>
      <c r="J3879" s="5" t="s">
        <v>910</v>
      </c>
      <c r="K3879" s="147" t="s">
        <v>745</v>
      </c>
    </row>
    <row r="3880" spans="1:11">
      <c r="A3880" s="147">
        <f>100000+B3880*ID규칙_보상_그룹_단위+C3880*ID규칙_요일_단위+COUNTIFS($B$4:B3880,B3880,$C$4:C3880,C3880)</f>
        <v>116601</v>
      </c>
      <c r="B3880" s="65">
        <v>166</v>
      </c>
      <c r="C3880" s="147">
        <v>0</v>
      </c>
      <c r="D3880" s="147">
        <v>103301</v>
      </c>
      <c r="E3880" s="147">
        <f>COUNTIF($B$4:B3880,B3880)</f>
        <v>1</v>
      </c>
      <c r="F3880" s="147">
        <v>300</v>
      </c>
      <c r="G3880" s="147">
        <v>715</v>
      </c>
      <c r="H3880" s="147">
        <v>10000</v>
      </c>
      <c r="I3880" s="59" t="str">
        <f>IFERROR(VLOOKUP(D3880,ITEM!A:B,2,0)&amp;" X"&amp;F3880,"아이템값 없음")</f>
        <v>모라 X300</v>
      </c>
      <c r="J3880" s="5" t="s">
        <v>911</v>
      </c>
      <c r="K3880" s="147" t="s">
        <v>745</v>
      </c>
    </row>
    <row r="3881" spans="1:11">
      <c r="A3881" s="147">
        <f>100000+B3881*ID규칙_보상_그룹_단위+C3881*ID규칙_요일_단위+COUNTIFS($B$4:B3881,B3881,$C$4:C3881,C3881)</f>
        <v>116602</v>
      </c>
      <c r="B3881" s="65">
        <v>166</v>
      </c>
      <c r="C3881" s="147">
        <v>0</v>
      </c>
      <c r="D3881" s="147">
        <v>102301</v>
      </c>
      <c r="E3881" s="147">
        <f>COUNTIF($B$4:B3881,B3881)</f>
        <v>2</v>
      </c>
      <c r="F3881" s="147">
        <v>6950</v>
      </c>
      <c r="G3881" s="147">
        <v>716</v>
      </c>
      <c r="H3881" s="147">
        <v>10000</v>
      </c>
      <c r="I3881" s="59" t="str">
        <f>IFERROR(VLOOKUP(D3881,ITEM!A:B,2,0)&amp;" X"&amp;F3881,"아이템값 없음")</f>
        <v>모험 경력 X6950</v>
      </c>
      <c r="J3881" s="5" t="s">
        <v>911</v>
      </c>
      <c r="K3881" s="147" t="s">
        <v>745</v>
      </c>
    </row>
    <row r="3882" spans="1:11">
      <c r="A3882" s="147">
        <f>100000+B3882*ID규칙_보상_그룹_단위+C3882*ID규칙_요일_단위+COUNTIFS($B$4:B3882,B3882,$C$4:C3882,C3882)</f>
        <v>116603</v>
      </c>
      <c r="B3882" s="65">
        <v>166</v>
      </c>
      <c r="C3882" s="147">
        <v>0</v>
      </c>
      <c r="D3882" s="147">
        <v>105301</v>
      </c>
      <c r="E3882" s="147">
        <f>COUNTIF($B$4:B3882,B3882)</f>
        <v>3</v>
      </c>
      <c r="F3882" s="147">
        <v>20</v>
      </c>
      <c r="G3882" s="147">
        <v>717</v>
      </c>
      <c r="H3882" s="147">
        <v>10000</v>
      </c>
      <c r="I3882" s="59" t="str">
        <f>IFERROR(VLOOKUP(D3882,ITEM!A:B,2,0)&amp;" X"&amp;F3882,"아이템값 없음")</f>
        <v>호감도 경험치 X20</v>
      </c>
      <c r="J3882" s="5" t="s">
        <v>911</v>
      </c>
      <c r="K3882" s="147" t="s">
        <v>745</v>
      </c>
    </row>
    <row r="3883" spans="1:11">
      <c r="A3883" s="147">
        <f>100000+B3883*ID규칙_보상_그룹_단위+C3883*ID규칙_요일_단위+COUNTIFS($B$4:B3883,B3883,$C$4:C3883,C3883)</f>
        <v>116604</v>
      </c>
      <c r="B3883" s="65">
        <v>166</v>
      </c>
      <c r="C3883" s="147">
        <v>0</v>
      </c>
      <c r="D3883" s="147">
        <v>113221</v>
      </c>
      <c r="E3883" s="147">
        <f>COUNTIF($B$4:B3883,B3883)</f>
        <v>4</v>
      </c>
      <c r="F3883" s="147">
        <v>1</v>
      </c>
      <c r="G3883" s="147">
        <v>718</v>
      </c>
      <c r="H3883" s="147">
        <v>834</v>
      </c>
      <c r="I3883" s="59" t="str">
        <f>IFERROR(VLOOKUP(D3883,ITEM!A:B,2,0)&amp;" X"&amp;F3883,"아이템값 없음")</f>
        <v>서늘한 빙옥 가루 X1</v>
      </c>
      <c r="J3883" s="5" t="s">
        <v>911</v>
      </c>
      <c r="K3883" s="147" t="s">
        <v>745</v>
      </c>
    </row>
    <row r="3884" spans="1:11">
      <c r="A3884" s="147">
        <f>100000+B3884*ID규칙_보상_그룹_단위+C3884*ID규칙_요일_단위+COUNTIFS($B$4:B3884,B3884,$C$4:C3884,C3884)</f>
        <v>116605</v>
      </c>
      <c r="B3884" s="65">
        <v>166</v>
      </c>
      <c r="C3884" s="147">
        <v>0</v>
      </c>
      <c r="D3884" s="147">
        <v>113322</v>
      </c>
      <c r="E3884" s="147">
        <f>COUNTIF($B$4:B3884,B3884)</f>
        <v>5</v>
      </c>
      <c r="F3884" s="147">
        <v>1</v>
      </c>
      <c r="G3884" s="147">
        <v>718</v>
      </c>
      <c r="H3884" s="147">
        <v>834</v>
      </c>
      <c r="I3884" s="59" t="str">
        <f>IFERROR(VLOOKUP(D3884,ITEM!A:B,2,0)&amp;" X"&amp;F3884,"아이템값 없음")</f>
        <v>서늘한 빙옥 조각 X1</v>
      </c>
      <c r="J3884" s="5" t="s">
        <v>911</v>
      </c>
      <c r="K3884" s="147" t="s">
        <v>745</v>
      </c>
    </row>
    <row r="3885" spans="1:11">
      <c r="A3885" s="147">
        <f>100000+B3885*ID규칙_보상_그룹_단위+C3885*ID규칙_요일_단위+COUNTIFS($B$4:B3885,B3885,$C$4:C3885,C3885)</f>
        <v>116606</v>
      </c>
      <c r="B3885" s="65">
        <v>166</v>
      </c>
      <c r="C3885" s="147">
        <v>0</v>
      </c>
      <c r="D3885" s="147">
        <v>113423</v>
      </c>
      <c r="E3885" s="147">
        <f>COUNTIF($B$4:B3885,B3885)</f>
        <v>6</v>
      </c>
      <c r="F3885" s="147">
        <v>1</v>
      </c>
      <c r="G3885" s="147">
        <v>718</v>
      </c>
      <c r="H3885" s="147">
        <v>834</v>
      </c>
      <c r="I3885" s="59" t="str">
        <f>IFERROR(VLOOKUP(D3885,ITEM!A:B,2,0)&amp;" X"&amp;F3885,"아이템값 없음")</f>
        <v>서늘한 빙옥 덩이 X1</v>
      </c>
      <c r="J3885" s="5" t="s">
        <v>911</v>
      </c>
      <c r="K3885" s="147" t="s">
        <v>745</v>
      </c>
    </row>
    <row r="3886" spans="1:11">
      <c r="A3886" s="147">
        <f>100000+B3886*ID규칙_보상_그룹_단위+C3886*ID규칙_요일_단위+COUNTIFS($B$4:B3886,B3886,$C$4:C3886,C3886)</f>
        <v>116607</v>
      </c>
      <c r="B3886" s="65">
        <v>166</v>
      </c>
      <c r="C3886" s="147">
        <v>0</v>
      </c>
      <c r="D3886" s="147">
        <v>113524</v>
      </c>
      <c r="E3886" s="147">
        <f>COUNTIF($B$4:B3886,B3886)</f>
        <v>7</v>
      </c>
      <c r="F3886" s="147">
        <v>1</v>
      </c>
      <c r="G3886" s="147">
        <v>718</v>
      </c>
      <c r="H3886" s="147">
        <v>834</v>
      </c>
      <c r="I3886" s="59" t="str">
        <f>IFERROR(VLOOKUP(D3886,ITEM!A:B,2,0)&amp;" X"&amp;F3886,"아이템값 없음")</f>
        <v>서늘한 빙옥 X1</v>
      </c>
      <c r="J3886" s="5" t="s">
        <v>911</v>
      </c>
      <c r="K3886" s="147" t="s">
        <v>745</v>
      </c>
    </row>
    <row r="3887" spans="1:11">
      <c r="A3887" s="147">
        <f>100000+B3887*ID규칙_보상_그룹_단위+C3887*ID규칙_요일_단위+COUNTIFS($B$4:B3887,B3887,$C$4:C3887,C3887)</f>
        <v>116608</v>
      </c>
      <c r="B3887" s="65">
        <v>166</v>
      </c>
      <c r="C3887" s="147">
        <v>0</v>
      </c>
      <c r="D3887" s="147">
        <v>113201</v>
      </c>
      <c r="E3887" s="147">
        <f>COUNTIF($B$4:B3887,B3887)</f>
        <v>8</v>
      </c>
      <c r="F3887" s="147">
        <v>1</v>
      </c>
      <c r="G3887" s="147">
        <v>718</v>
      </c>
      <c r="H3887" s="147">
        <v>833</v>
      </c>
      <c r="I3887" s="59" t="str">
        <f>IFERROR(VLOOKUP(D3887,ITEM!A:B,2,0)&amp;" X"&amp;F3887,"아이템값 없음")</f>
        <v>불타오르는 마노 가루 X1</v>
      </c>
      <c r="J3887" s="5" t="s">
        <v>911</v>
      </c>
      <c r="K3887" s="147" t="s">
        <v>745</v>
      </c>
    </row>
    <row r="3888" spans="1:11">
      <c r="A3888" s="147">
        <f>100000+B3888*ID규칙_보상_그룹_단위+C3888*ID규칙_요일_단위+COUNTIFS($B$4:B3888,B3888,$C$4:C3888,C3888)</f>
        <v>116609</v>
      </c>
      <c r="B3888" s="65">
        <v>166</v>
      </c>
      <c r="C3888" s="147">
        <v>0</v>
      </c>
      <c r="D3888" s="147">
        <v>113302</v>
      </c>
      <c r="E3888" s="147">
        <f>COUNTIF($B$4:B3888,B3888)</f>
        <v>9</v>
      </c>
      <c r="F3888" s="147">
        <v>1</v>
      </c>
      <c r="G3888" s="147">
        <v>718</v>
      </c>
      <c r="H3888" s="147">
        <v>833</v>
      </c>
      <c r="I3888" s="59" t="str">
        <f>IFERROR(VLOOKUP(D3888,ITEM!A:B,2,0)&amp;" X"&amp;F3888,"아이템값 없음")</f>
        <v>불타오르는 마노 조각 X1</v>
      </c>
      <c r="J3888" s="5" t="s">
        <v>911</v>
      </c>
      <c r="K3888" s="147" t="s">
        <v>745</v>
      </c>
    </row>
    <row r="3889" spans="1:11">
      <c r="A3889" s="147">
        <f>100000+B3889*ID규칙_보상_그룹_단위+C3889*ID규칙_요일_단위+COUNTIFS($B$4:B3889,B3889,$C$4:C3889,C3889)</f>
        <v>116610</v>
      </c>
      <c r="B3889" s="65">
        <v>166</v>
      </c>
      <c r="C3889" s="147">
        <v>0</v>
      </c>
      <c r="D3889" s="147">
        <v>113403</v>
      </c>
      <c r="E3889" s="147">
        <f>COUNTIF($B$4:B3889,B3889)</f>
        <v>10</v>
      </c>
      <c r="F3889" s="147">
        <v>1</v>
      </c>
      <c r="G3889" s="147">
        <v>718</v>
      </c>
      <c r="H3889" s="147">
        <v>833</v>
      </c>
      <c r="I3889" s="59" t="str">
        <f>IFERROR(VLOOKUP(D3889,ITEM!A:B,2,0)&amp;" X"&amp;F3889,"아이템값 없음")</f>
        <v>불타오르는 마노 덩이 X1</v>
      </c>
      <c r="J3889" s="5" t="s">
        <v>911</v>
      </c>
      <c r="K3889" s="147" t="s">
        <v>745</v>
      </c>
    </row>
    <row r="3890" spans="1:11">
      <c r="A3890" s="147">
        <f>100000+B3890*ID규칙_보상_그룹_단위+C3890*ID규칙_요일_단위+COUNTIFS($B$4:B3890,B3890,$C$4:C3890,C3890)</f>
        <v>116611</v>
      </c>
      <c r="B3890" s="65">
        <v>166</v>
      </c>
      <c r="C3890" s="147">
        <v>0</v>
      </c>
      <c r="D3890" s="147">
        <v>113504</v>
      </c>
      <c r="E3890" s="147">
        <f>COUNTIF($B$4:B3890,B3890)</f>
        <v>11</v>
      </c>
      <c r="F3890" s="147">
        <v>1</v>
      </c>
      <c r="G3890" s="147">
        <v>718</v>
      </c>
      <c r="H3890" s="147">
        <v>833</v>
      </c>
      <c r="I3890" s="59" t="str">
        <f>IFERROR(VLOOKUP(D3890,ITEM!A:B,2,0)&amp;" X"&amp;F3890,"아이템값 없음")</f>
        <v>불타오르는 마노 X1</v>
      </c>
      <c r="J3890" s="5" t="s">
        <v>911</v>
      </c>
      <c r="K3890" s="147" t="s">
        <v>745</v>
      </c>
    </row>
    <row r="3891" spans="1:11">
      <c r="A3891" s="147">
        <f>100000+B3891*ID규칙_보상_그룹_단위+C3891*ID규칙_요일_단위+COUNTIFS($B$4:B3891,B3891,$C$4:C3891,C3891)</f>
        <v>116612</v>
      </c>
      <c r="B3891" s="65">
        <v>166</v>
      </c>
      <c r="C3891" s="147">
        <v>0</v>
      </c>
      <c r="D3891" s="147">
        <v>113225</v>
      </c>
      <c r="E3891" s="147">
        <f>COUNTIF($B$4:B3891,B3891)</f>
        <v>12</v>
      </c>
      <c r="F3891" s="147">
        <v>1</v>
      </c>
      <c r="G3891" s="147">
        <v>718</v>
      </c>
      <c r="H3891" s="147">
        <v>833</v>
      </c>
      <c r="I3891" s="59" t="str">
        <f>IFERROR(VLOOKUP(D3891,ITEM!A:B,2,0)&amp;" X"&amp;F3891,"아이템값 없음")</f>
        <v>단단한 황옥 가루 X1</v>
      </c>
      <c r="J3891" s="5" t="s">
        <v>911</v>
      </c>
      <c r="K3891" s="147" t="s">
        <v>745</v>
      </c>
    </row>
    <row r="3892" spans="1:11">
      <c r="A3892" s="147">
        <f>100000+B3892*ID규칙_보상_그룹_단위+C3892*ID규칙_요일_단위+COUNTIFS($B$4:B3892,B3892,$C$4:C3892,C3892)</f>
        <v>116613</v>
      </c>
      <c r="B3892" s="65">
        <v>166</v>
      </c>
      <c r="C3892" s="147">
        <v>0</v>
      </c>
      <c r="D3892" s="147">
        <v>113326</v>
      </c>
      <c r="E3892" s="147">
        <f>COUNTIF($B$4:B3892,B3892)</f>
        <v>13</v>
      </c>
      <c r="F3892" s="147">
        <v>1</v>
      </c>
      <c r="G3892" s="147">
        <v>718</v>
      </c>
      <c r="H3892" s="147">
        <v>833</v>
      </c>
      <c r="I3892" s="59" t="str">
        <f>IFERROR(VLOOKUP(D3892,ITEM!A:B,2,0)&amp;" X"&amp;F3892,"아이템값 없음")</f>
        <v>단단한 황옥 조각 X1</v>
      </c>
      <c r="J3892" s="5" t="s">
        <v>911</v>
      </c>
      <c r="K3892" s="147" t="s">
        <v>745</v>
      </c>
    </row>
    <row r="3893" spans="1:11">
      <c r="A3893" s="147">
        <f>100000+B3893*ID규칙_보상_그룹_단위+C3893*ID규칙_요일_단위+COUNTIFS($B$4:B3893,B3893,$C$4:C3893,C3893)</f>
        <v>116614</v>
      </c>
      <c r="B3893" s="65">
        <v>166</v>
      </c>
      <c r="C3893" s="147">
        <v>0</v>
      </c>
      <c r="D3893" s="147">
        <v>113427</v>
      </c>
      <c r="E3893" s="147">
        <f>COUNTIF($B$4:B3893,B3893)</f>
        <v>14</v>
      </c>
      <c r="F3893" s="147">
        <v>1</v>
      </c>
      <c r="G3893" s="147">
        <v>718</v>
      </c>
      <c r="H3893" s="147">
        <v>833</v>
      </c>
      <c r="I3893" s="59" t="str">
        <f>IFERROR(VLOOKUP(D3893,ITEM!A:B,2,0)&amp;" X"&amp;F3893,"아이템값 없음")</f>
        <v>단단한 황옥 덩이 X1</v>
      </c>
      <c r="J3893" s="5" t="s">
        <v>911</v>
      </c>
      <c r="K3893" s="147" t="s">
        <v>745</v>
      </c>
    </row>
    <row r="3894" spans="1:11">
      <c r="A3894" s="147">
        <f>100000+B3894*ID규칙_보상_그룹_단위+C3894*ID규칙_요일_단위+COUNTIFS($B$4:B3894,B3894,$C$4:C3894,C3894)</f>
        <v>116615</v>
      </c>
      <c r="B3894" s="65">
        <v>166</v>
      </c>
      <c r="C3894" s="147">
        <v>0</v>
      </c>
      <c r="D3894" s="147">
        <v>113528</v>
      </c>
      <c r="E3894" s="147">
        <f>COUNTIF($B$4:B3894,B3894)</f>
        <v>15</v>
      </c>
      <c r="F3894" s="147">
        <v>1</v>
      </c>
      <c r="G3894" s="147">
        <v>718</v>
      </c>
      <c r="H3894" s="147">
        <v>833</v>
      </c>
      <c r="I3894" s="59" t="str">
        <f>IFERROR(VLOOKUP(D3894,ITEM!A:B,2,0)&amp;" X"&amp;F3894,"아이템값 없음")</f>
        <v>단단한 황옥 X1</v>
      </c>
      <c r="J3894" s="5" t="s">
        <v>911</v>
      </c>
      <c r="K3894" s="147" t="s">
        <v>745</v>
      </c>
    </row>
    <row r="3895" spans="1:11">
      <c r="A3895" s="147">
        <f>100000+B3895*ID규칙_보상_그룹_단위+C3895*ID규칙_요일_단위+COUNTIFS($B$4:B3895,B3895,$C$4:C3895,C3895)</f>
        <v>116616</v>
      </c>
      <c r="B3895" s="65">
        <v>166</v>
      </c>
      <c r="C3895" s="147">
        <v>0</v>
      </c>
      <c r="D3895" s="147">
        <v>118401</v>
      </c>
      <c r="E3895" s="147">
        <f>COUNTIF($B$4:B3895,B3895)</f>
        <v>16</v>
      </c>
      <c r="F3895" s="147">
        <v>1</v>
      </c>
      <c r="G3895" s="147">
        <v>719</v>
      </c>
      <c r="H3895" s="147">
        <v>3300</v>
      </c>
      <c r="I3895" s="59" t="str">
        <f>IFERROR(VLOOKUP(D3895,ITEM!A:B,2,0)&amp;" X"&amp;F3895,"아이템값 없음")</f>
        <v>이상한 꿈의 용매 X1</v>
      </c>
      <c r="J3895" s="5" t="s">
        <v>911</v>
      </c>
      <c r="K3895" s="147" t="s">
        <v>745</v>
      </c>
    </row>
    <row r="3896" spans="1:11">
      <c r="A3896" s="147">
        <f>100000+B3896*ID규칙_보상_그룹_단위+C3896*ID규칙_요일_단위+COUNTIFS($B$4:B3896,B3896,$C$4:C3896,C3896)</f>
        <v>116617</v>
      </c>
      <c r="B3896" s="65">
        <v>166</v>
      </c>
      <c r="C3896" s="147">
        <v>0</v>
      </c>
      <c r="D3896" s="147">
        <v>112610</v>
      </c>
      <c r="E3896" s="147">
        <f>COUNTIF($B$4:B3896,B3896)</f>
        <v>17</v>
      </c>
      <c r="F3896" s="147">
        <v>1</v>
      </c>
      <c r="G3896" s="147">
        <v>720</v>
      </c>
      <c r="H3896" s="147">
        <v>3334</v>
      </c>
      <c r="I3896" s="59" t="str">
        <f>IFERROR(VLOOKUP(D3896,ITEM!A:B,2,0)&amp;" X"&amp;F3896,"아이템값 없음")</f>
        <v>용해의 순간 X1</v>
      </c>
      <c r="J3896" s="5" t="s">
        <v>911</v>
      </c>
      <c r="K3896" s="147" t="s">
        <v>745</v>
      </c>
    </row>
    <row r="3897" spans="1:11">
      <c r="A3897" s="147">
        <f>100000+B3897*ID규칙_보상_그룹_단위+C3897*ID규칙_요일_단위+COUNTIFS($B$4:B3897,B3897,$C$4:C3897,C3897)</f>
        <v>116618</v>
      </c>
      <c r="B3897" s="65">
        <v>166</v>
      </c>
      <c r="C3897" s="147">
        <v>0</v>
      </c>
      <c r="D3897" s="147">
        <v>112611</v>
      </c>
      <c r="E3897" s="147">
        <f>COUNTIF($B$4:B3897,B3897)</f>
        <v>18</v>
      </c>
      <c r="F3897" s="147">
        <v>1</v>
      </c>
      <c r="G3897" s="147">
        <v>720</v>
      </c>
      <c r="H3897" s="147">
        <v>3333</v>
      </c>
      <c r="I3897" s="59" t="str">
        <f>IFERROR(VLOOKUP(D3897,ITEM!A:B,2,0)&amp;" X"&amp;F3897,"아이템값 없음")</f>
        <v>지옥불 나비 X1</v>
      </c>
      <c r="J3897" s="5" t="s">
        <v>911</v>
      </c>
      <c r="K3897" s="147" t="s">
        <v>745</v>
      </c>
    </row>
    <row r="3898" spans="1:11">
      <c r="A3898" s="147">
        <f>100000+B3898*ID규칙_보상_그룹_단위+C3898*ID규칙_요일_단위+COUNTIFS($B$4:B3898,B3898,$C$4:C3898,C3898)</f>
        <v>116619</v>
      </c>
      <c r="B3898" s="65">
        <v>166</v>
      </c>
      <c r="C3898" s="147">
        <v>0</v>
      </c>
      <c r="D3898" s="147">
        <v>112612</v>
      </c>
      <c r="E3898" s="147">
        <f>COUNTIF($B$4:B3898,B3898)</f>
        <v>19</v>
      </c>
      <c r="F3898" s="147">
        <v>1</v>
      </c>
      <c r="G3898" s="147">
        <v>720</v>
      </c>
      <c r="H3898" s="147">
        <v>3333</v>
      </c>
      <c r="I3898" s="59" t="str">
        <f>IFERROR(VLOOKUP(D3898,ITEM!A:B,2,0)&amp;" X"&amp;F3898,"아이템값 없음")</f>
        <v>재가 된 심장 X1</v>
      </c>
      <c r="J3898" s="5" t="s">
        <v>911</v>
      </c>
      <c r="K3898" s="147" t="s">
        <v>745</v>
      </c>
    </row>
    <row r="3899" spans="1:11">
      <c r="A3899" s="147">
        <f>100000+B3899*ID규칙_보상_그룹_단위+C3899*ID규칙_요일_단위+COUNTIFS($B$4:B3899,B3899,$C$4:C3899,C3899)</f>
        <v>116620</v>
      </c>
      <c r="B3899" s="65">
        <v>166</v>
      </c>
      <c r="C3899" s="147">
        <v>0</v>
      </c>
      <c r="D3899" s="147">
        <v>106314</v>
      </c>
      <c r="E3899" s="147">
        <f>COUNTIF($B$4:B3899,B3899)</f>
        <v>20</v>
      </c>
      <c r="F3899" s="147">
        <v>1</v>
      </c>
      <c r="G3899" s="147">
        <v>721</v>
      </c>
      <c r="H3899" s="147">
        <v>200</v>
      </c>
      <c r="I3899" s="59" t="str">
        <f>IFERROR(VLOOKUP(D3899,ITEM!A:B,2,0)&amp;" X"&amp;F3899,"아이템값 없음")</f>
        <v>전투광의 장미 X1</v>
      </c>
      <c r="J3899" s="5" t="s">
        <v>911</v>
      </c>
      <c r="K3899" s="147" t="s">
        <v>745</v>
      </c>
    </row>
    <row r="3900" spans="1:11">
      <c r="A3900" s="147">
        <f>100000+B3900*ID규칙_보상_그룹_단위+C3900*ID규칙_요일_단위+COUNTIFS($B$4:B3900,B3900,$C$4:C3900,C3900)</f>
        <v>116621</v>
      </c>
      <c r="B3900" s="65">
        <v>166</v>
      </c>
      <c r="C3900" s="147">
        <v>0</v>
      </c>
      <c r="D3900" s="147">
        <v>107314</v>
      </c>
      <c r="E3900" s="147">
        <f>COUNTIF($B$4:B3900,B3900)</f>
        <v>21</v>
      </c>
      <c r="F3900" s="147">
        <v>1</v>
      </c>
      <c r="G3900" s="147">
        <v>721</v>
      </c>
      <c r="H3900" s="147">
        <v>200</v>
      </c>
      <c r="I3900" s="59" t="str">
        <f>IFERROR(VLOOKUP(D3900,ITEM!A:B,2,0)&amp;" X"&amp;F3900,"아이템값 없음")</f>
        <v>전투광의 깃털 X1</v>
      </c>
      <c r="J3900" s="5" t="s">
        <v>911</v>
      </c>
      <c r="K3900" s="147" t="s">
        <v>745</v>
      </c>
    </row>
    <row r="3901" spans="1:11">
      <c r="A3901" s="147">
        <f>100000+B3901*ID규칙_보상_그룹_단위+C3901*ID규칙_요일_단위+COUNTIFS($B$4:B3901,B3901,$C$4:C3901,C3901)</f>
        <v>116622</v>
      </c>
      <c r="B3901" s="65">
        <v>166</v>
      </c>
      <c r="C3901" s="147">
        <v>0</v>
      </c>
      <c r="D3901" s="147">
        <v>108314</v>
      </c>
      <c r="E3901" s="147">
        <f>COUNTIF($B$4:B3901,B3901)</f>
        <v>22</v>
      </c>
      <c r="F3901" s="147">
        <v>1</v>
      </c>
      <c r="G3901" s="147">
        <v>721</v>
      </c>
      <c r="H3901" s="147">
        <v>200</v>
      </c>
      <c r="I3901" s="59" t="str">
        <f>IFERROR(VLOOKUP(D3901,ITEM!A:B,2,0)&amp;" X"&amp;F3901,"아이템값 없음")</f>
        <v>전투광의 시계 X1</v>
      </c>
      <c r="J3901" s="5" t="s">
        <v>911</v>
      </c>
      <c r="K3901" s="147" t="s">
        <v>745</v>
      </c>
    </row>
    <row r="3902" spans="1:11">
      <c r="A3902" s="147">
        <f>100000+B3902*ID규칙_보상_그룹_단위+C3902*ID규칙_요일_단위+COUNTIFS($B$4:B3902,B3902,$C$4:C3902,C3902)</f>
        <v>116623</v>
      </c>
      <c r="B3902" s="65">
        <v>166</v>
      </c>
      <c r="C3902" s="147">
        <v>0</v>
      </c>
      <c r="D3902" s="147">
        <v>109314</v>
      </c>
      <c r="E3902" s="147">
        <f>COUNTIF($B$4:B3902,B3902)</f>
        <v>23</v>
      </c>
      <c r="F3902" s="147">
        <v>1</v>
      </c>
      <c r="G3902" s="147">
        <v>721</v>
      </c>
      <c r="H3902" s="147">
        <v>200</v>
      </c>
      <c r="I3902" s="59" t="str">
        <f>IFERROR(VLOOKUP(D3902,ITEM!A:B,2,0)&amp;" X"&amp;F3902,"아이템값 없음")</f>
        <v>전투광의 해골잔 X1</v>
      </c>
      <c r="J3902" s="5" t="s">
        <v>911</v>
      </c>
      <c r="K3902" s="147" t="s">
        <v>745</v>
      </c>
    </row>
    <row r="3903" spans="1:11">
      <c r="A3903" s="147">
        <f>100000+B3903*ID규칙_보상_그룹_단위+C3903*ID규칙_요일_단위+COUNTIFS($B$4:B3903,B3903,$C$4:C3903,C3903)</f>
        <v>116624</v>
      </c>
      <c r="B3903" s="65">
        <v>166</v>
      </c>
      <c r="C3903" s="147">
        <v>0</v>
      </c>
      <c r="D3903" s="147">
        <v>110314</v>
      </c>
      <c r="E3903" s="147">
        <f>COUNTIF($B$4:B3903,B3903)</f>
        <v>24</v>
      </c>
      <c r="F3903" s="147">
        <v>1</v>
      </c>
      <c r="G3903" s="147">
        <v>721</v>
      </c>
      <c r="H3903" s="147">
        <v>200</v>
      </c>
      <c r="I3903" s="59" t="str">
        <f>IFERROR(VLOOKUP(D3903,ITEM!A:B,2,0)&amp;" X"&amp;F3903,"아이템값 없음")</f>
        <v>전투광의 귀면 X1</v>
      </c>
      <c r="J3903" s="5" t="s">
        <v>911</v>
      </c>
      <c r="K3903" s="147" t="s">
        <v>745</v>
      </c>
    </row>
    <row r="3904" spans="1:11">
      <c r="A3904" s="147">
        <f>100000+B3904*ID규칙_보상_그룹_단위+C3904*ID규칙_요일_단위+COUNTIFS($B$4:B3904,B3904,$C$4:C3904,C3904)</f>
        <v>116625</v>
      </c>
      <c r="B3904" s="65">
        <v>166</v>
      </c>
      <c r="C3904" s="147">
        <v>0</v>
      </c>
      <c r="D3904" s="147">
        <v>106316</v>
      </c>
      <c r="E3904" s="147">
        <f>COUNTIF($B$4:B3904,B3904)</f>
        <v>25</v>
      </c>
      <c r="F3904" s="147">
        <v>1</v>
      </c>
      <c r="G3904" s="147">
        <v>721</v>
      </c>
      <c r="H3904" s="147">
        <v>200</v>
      </c>
      <c r="I3904" s="59" t="str">
        <f>IFERROR(VLOOKUP(D3904,ITEM!A:B,2,0)&amp;" X"&amp;F3904,"아이템값 없음")</f>
        <v>교관의 브로치 X1</v>
      </c>
      <c r="J3904" s="5" t="s">
        <v>911</v>
      </c>
      <c r="K3904" s="147" t="s">
        <v>745</v>
      </c>
    </row>
    <row r="3905" spans="1:11">
      <c r="A3905" s="147">
        <f>100000+B3905*ID규칙_보상_그룹_단위+C3905*ID규칙_요일_단위+COUNTIFS($B$4:B3905,B3905,$C$4:C3905,C3905)</f>
        <v>116626</v>
      </c>
      <c r="B3905" s="65">
        <v>166</v>
      </c>
      <c r="C3905" s="147">
        <v>0</v>
      </c>
      <c r="D3905" s="147">
        <v>107316</v>
      </c>
      <c r="E3905" s="147">
        <f>COUNTIF($B$4:B3905,B3905)</f>
        <v>26</v>
      </c>
      <c r="F3905" s="147">
        <v>1</v>
      </c>
      <c r="G3905" s="147">
        <v>721</v>
      </c>
      <c r="H3905" s="147">
        <v>200</v>
      </c>
      <c r="I3905" s="59" t="str">
        <f>IFERROR(VLOOKUP(D3905,ITEM!A:B,2,0)&amp;" X"&amp;F3905,"아이템값 없음")</f>
        <v>교관의 깃털장식 X1</v>
      </c>
      <c r="J3905" s="5" t="s">
        <v>911</v>
      </c>
      <c r="K3905" s="147" t="s">
        <v>745</v>
      </c>
    </row>
    <row r="3906" spans="1:11">
      <c r="A3906" s="147">
        <f>100000+B3906*ID규칙_보상_그룹_단위+C3906*ID규칙_요일_단위+COUNTIFS($B$4:B3906,B3906,$C$4:C3906,C3906)</f>
        <v>116627</v>
      </c>
      <c r="B3906" s="65">
        <v>166</v>
      </c>
      <c r="C3906" s="147">
        <v>0</v>
      </c>
      <c r="D3906" s="147">
        <v>108316</v>
      </c>
      <c r="E3906" s="147">
        <f>COUNTIF($B$4:B3906,B3906)</f>
        <v>27</v>
      </c>
      <c r="F3906" s="147">
        <v>1</v>
      </c>
      <c r="G3906" s="147">
        <v>721</v>
      </c>
      <c r="H3906" s="147">
        <v>200</v>
      </c>
      <c r="I3906" s="59" t="str">
        <f>IFERROR(VLOOKUP(D3906,ITEM!A:B,2,0)&amp;" X"&amp;F3906,"아이템값 없음")</f>
        <v>교관의 회중시계 X1</v>
      </c>
      <c r="J3906" s="5" t="s">
        <v>911</v>
      </c>
      <c r="K3906" s="147" t="s">
        <v>745</v>
      </c>
    </row>
    <row r="3907" spans="1:11">
      <c r="A3907" s="147">
        <f>100000+B3907*ID규칙_보상_그룹_단위+C3907*ID규칙_요일_단위+COUNTIFS($B$4:B3907,B3907,$C$4:C3907,C3907)</f>
        <v>116628</v>
      </c>
      <c r="B3907" s="65">
        <v>166</v>
      </c>
      <c r="C3907" s="147">
        <v>0</v>
      </c>
      <c r="D3907" s="147">
        <v>109316</v>
      </c>
      <c r="E3907" s="147">
        <f>COUNTIF($B$4:B3907,B3907)</f>
        <v>28</v>
      </c>
      <c r="F3907" s="147">
        <v>1</v>
      </c>
      <c r="G3907" s="147">
        <v>721</v>
      </c>
      <c r="H3907" s="147">
        <v>200</v>
      </c>
      <c r="I3907" s="59" t="str">
        <f>IFERROR(VLOOKUP(D3907,ITEM!A:B,2,0)&amp;" X"&amp;F3907,"아이템값 없음")</f>
        <v>교관의 찻잔 X1</v>
      </c>
      <c r="J3907" s="5" t="s">
        <v>911</v>
      </c>
      <c r="K3907" s="147" t="s">
        <v>745</v>
      </c>
    </row>
    <row r="3908" spans="1:11">
      <c r="A3908" s="147">
        <f>100000+B3908*ID규칙_보상_그룹_단위+C3908*ID규칙_요일_단위+COUNTIFS($B$4:B3908,B3908,$C$4:C3908,C3908)</f>
        <v>116629</v>
      </c>
      <c r="B3908" s="65">
        <v>166</v>
      </c>
      <c r="C3908" s="147">
        <v>0</v>
      </c>
      <c r="D3908" s="147">
        <v>110316</v>
      </c>
      <c r="E3908" s="147">
        <f>COUNTIF($B$4:B3908,B3908)</f>
        <v>29</v>
      </c>
      <c r="F3908" s="147">
        <v>1</v>
      </c>
      <c r="G3908" s="147">
        <v>721</v>
      </c>
      <c r="H3908" s="147">
        <v>200</v>
      </c>
      <c r="I3908" s="59" t="str">
        <f>IFERROR(VLOOKUP(D3908,ITEM!A:B,2,0)&amp;" X"&amp;F3908,"아이템값 없음")</f>
        <v>교관의 모자 X1</v>
      </c>
      <c r="J3908" s="5" t="s">
        <v>911</v>
      </c>
      <c r="K3908" s="147" t="s">
        <v>745</v>
      </c>
    </row>
    <row r="3909" spans="1:11">
      <c r="A3909" s="147">
        <f>100000+B3909*ID규칙_보상_그룹_단위+C3909*ID규칙_요일_단위+COUNTIFS($B$4:B3909,B3909,$C$4:C3909,C3909)</f>
        <v>116630</v>
      </c>
      <c r="B3909" s="65">
        <v>166</v>
      </c>
      <c r="C3909" s="147">
        <v>0</v>
      </c>
      <c r="D3909" s="147">
        <v>106318</v>
      </c>
      <c r="E3909" s="147">
        <f>COUNTIF($B$4:B3909,B3909)</f>
        <v>30</v>
      </c>
      <c r="F3909" s="147">
        <v>1</v>
      </c>
      <c r="G3909" s="147">
        <v>721</v>
      </c>
      <c r="H3909" s="147">
        <v>200</v>
      </c>
      <c r="I3909" s="59" t="str">
        <f>IFERROR(VLOOKUP(D3909,ITEM!A:B,2,0)&amp;" X"&amp;F3909,"아이템값 없음")</f>
        <v>유배자의 꽃 X1</v>
      </c>
      <c r="J3909" s="5" t="s">
        <v>911</v>
      </c>
      <c r="K3909" s="147" t="s">
        <v>745</v>
      </c>
    </row>
    <row r="3910" spans="1:11">
      <c r="A3910" s="147">
        <f>100000+B3910*ID규칙_보상_그룹_단위+C3910*ID규칙_요일_단위+COUNTIFS($B$4:B3910,B3910,$C$4:C3910,C3910)</f>
        <v>116631</v>
      </c>
      <c r="B3910" s="65">
        <v>166</v>
      </c>
      <c r="C3910" s="147">
        <v>0</v>
      </c>
      <c r="D3910" s="147">
        <v>107318</v>
      </c>
      <c r="E3910" s="147">
        <f>COUNTIF($B$4:B3910,B3910)</f>
        <v>31</v>
      </c>
      <c r="F3910" s="147">
        <v>1</v>
      </c>
      <c r="G3910" s="147">
        <v>721</v>
      </c>
      <c r="H3910" s="147">
        <v>200</v>
      </c>
      <c r="I3910" s="59" t="str">
        <f>IFERROR(VLOOKUP(D3910,ITEM!A:B,2,0)&amp;" X"&amp;F3910,"아이템값 없음")</f>
        <v>유배자의 깃털 X1</v>
      </c>
      <c r="J3910" s="5" t="s">
        <v>911</v>
      </c>
      <c r="K3910" s="147" t="s">
        <v>745</v>
      </c>
    </row>
    <row r="3911" spans="1:11">
      <c r="A3911" s="147">
        <f>100000+B3911*ID규칙_보상_그룹_단위+C3911*ID규칙_요일_단위+COUNTIFS($B$4:B3911,B3911,$C$4:C3911,C3911)</f>
        <v>116632</v>
      </c>
      <c r="B3911" s="65">
        <v>166</v>
      </c>
      <c r="C3911" s="147">
        <v>0</v>
      </c>
      <c r="D3911" s="147">
        <v>108318</v>
      </c>
      <c r="E3911" s="147">
        <f>COUNTIF($B$4:B3911,B3911)</f>
        <v>32</v>
      </c>
      <c r="F3911" s="147">
        <v>1</v>
      </c>
      <c r="G3911" s="147">
        <v>721</v>
      </c>
      <c r="H3911" s="147">
        <v>200</v>
      </c>
      <c r="I3911" s="59" t="str">
        <f>IFERROR(VLOOKUP(D3911,ITEM!A:B,2,0)&amp;" X"&amp;F3911,"아이템값 없음")</f>
        <v>유배자의 회중시계 X1</v>
      </c>
      <c r="J3911" s="5" t="s">
        <v>911</v>
      </c>
      <c r="K3911" s="147" t="s">
        <v>745</v>
      </c>
    </row>
    <row r="3912" spans="1:11">
      <c r="A3912" s="147">
        <f>100000+B3912*ID규칙_보상_그룹_단위+C3912*ID규칙_요일_단위+COUNTIFS($B$4:B3912,B3912,$C$4:C3912,C3912)</f>
        <v>116633</v>
      </c>
      <c r="B3912" s="65">
        <v>166</v>
      </c>
      <c r="C3912" s="147">
        <v>0</v>
      </c>
      <c r="D3912" s="147">
        <v>109318</v>
      </c>
      <c r="E3912" s="147">
        <f>COUNTIF($B$4:B3912,B3912)</f>
        <v>33</v>
      </c>
      <c r="F3912" s="147">
        <v>1</v>
      </c>
      <c r="G3912" s="147">
        <v>721</v>
      </c>
      <c r="H3912" s="147">
        <v>200</v>
      </c>
      <c r="I3912" s="59" t="str">
        <f>IFERROR(VLOOKUP(D3912,ITEM!A:B,2,0)&amp;" X"&amp;F3912,"아이템값 없음")</f>
        <v>유배자의 잔 X1</v>
      </c>
      <c r="J3912" s="5" t="s">
        <v>911</v>
      </c>
      <c r="K3912" s="147" t="s">
        <v>745</v>
      </c>
    </row>
    <row r="3913" spans="1:11">
      <c r="A3913" s="147">
        <f>100000+B3913*ID규칙_보상_그룹_단위+C3913*ID규칙_요일_단위+COUNTIFS($B$4:B3913,B3913,$C$4:C3913,C3913)</f>
        <v>116634</v>
      </c>
      <c r="B3913" s="65">
        <v>166</v>
      </c>
      <c r="C3913" s="147">
        <v>0</v>
      </c>
      <c r="D3913" s="147">
        <v>110318</v>
      </c>
      <c r="E3913" s="147">
        <f>COUNTIF($B$4:B3913,B3913)</f>
        <v>34</v>
      </c>
      <c r="F3913" s="147">
        <v>1</v>
      </c>
      <c r="G3913" s="147">
        <v>721</v>
      </c>
      <c r="H3913" s="147">
        <v>200</v>
      </c>
      <c r="I3913" s="59" t="str">
        <f>IFERROR(VLOOKUP(D3913,ITEM!A:B,2,0)&amp;" X"&amp;F3913,"아이템값 없음")</f>
        <v>유배자의 머리장식 X1</v>
      </c>
      <c r="J3913" s="5" t="s">
        <v>911</v>
      </c>
      <c r="K3913" s="147" t="s">
        <v>745</v>
      </c>
    </row>
    <row r="3914" spans="1:11">
      <c r="A3914" s="147">
        <f>100000+B3914*ID규칙_보상_그룹_단위+C3914*ID규칙_요일_단위+COUNTIFS($B$4:B3914,B3914,$C$4:C3914,C3914)</f>
        <v>116635</v>
      </c>
      <c r="B3914" s="65">
        <v>166</v>
      </c>
      <c r="C3914" s="147">
        <v>0</v>
      </c>
      <c r="D3914" s="147">
        <v>106415</v>
      </c>
      <c r="E3914" s="147">
        <f>COUNTIF($B$4:B3914,B3914)</f>
        <v>35</v>
      </c>
      <c r="F3914" s="147">
        <v>1</v>
      </c>
      <c r="G3914" s="147">
        <v>721</v>
      </c>
      <c r="H3914" s="147">
        <v>200</v>
      </c>
      <c r="I3914" s="59" t="str">
        <f>IFERROR(VLOOKUP(D3914,ITEM!A:B,2,0)&amp;" X"&amp;F3914,"아이템값 없음")</f>
        <v>전투광의 장미 X1</v>
      </c>
      <c r="J3914" s="5" t="s">
        <v>911</v>
      </c>
      <c r="K3914" s="147" t="s">
        <v>745</v>
      </c>
    </row>
    <row r="3915" spans="1:11">
      <c r="A3915" s="147">
        <f>100000+B3915*ID규칙_보상_그룹_단위+C3915*ID규칙_요일_단위+COUNTIFS($B$4:B3915,B3915,$C$4:C3915,C3915)</f>
        <v>116636</v>
      </c>
      <c r="B3915" s="65">
        <v>166</v>
      </c>
      <c r="C3915" s="147">
        <v>0</v>
      </c>
      <c r="D3915" s="147">
        <v>107415</v>
      </c>
      <c r="E3915" s="147">
        <f>COUNTIF($B$4:B3915,B3915)</f>
        <v>36</v>
      </c>
      <c r="F3915" s="147">
        <v>1</v>
      </c>
      <c r="G3915" s="147">
        <v>721</v>
      </c>
      <c r="H3915" s="147">
        <v>200</v>
      </c>
      <c r="I3915" s="59" t="str">
        <f>IFERROR(VLOOKUP(D3915,ITEM!A:B,2,0)&amp;" X"&amp;F3915,"아이템값 없음")</f>
        <v>전투광의 깃털 X1</v>
      </c>
      <c r="J3915" s="5" t="s">
        <v>911</v>
      </c>
      <c r="K3915" s="147" t="s">
        <v>745</v>
      </c>
    </row>
    <row r="3916" spans="1:11">
      <c r="A3916" s="147">
        <f>100000+B3916*ID규칙_보상_그룹_단위+C3916*ID규칙_요일_단위+COUNTIFS($B$4:B3916,B3916,$C$4:C3916,C3916)</f>
        <v>116637</v>
      </c>
      <c r="B3916" s="65">
        <v>166</v>
      </c>
      <c r="C3916" s="147">
        <v>0</v>
      </c>
      <c r="D3916" s="147">
        <v>108415</v>
      </c>
      <c r="E3916" s="147">
        <f>COUNTIF($B$4:B3916,B3916)</f>
        <v>37</v>
      </c>
      <c r="F3916" s="147">
        <v>1</v>
      </c>
      <c r="G3916" s="147">
        <v>721</v>
      </c>
      <c r="H3916" s="147">
        <v>200</v>
      </c>
      <c r="I3916" s="59" t="str">
        <f>IFERROR(VLOOKUP(D3916,ITEM!A:B,2,0)&amp;" X"&amp;F3916,"아이템값 없음")</f>
        <v>전투광의 시계 X1</v>
      </c>
      <c r="J3916" s="5" t="s">
        <v>911</v>
      </c>
      <c r="K3916" s="147" t="s">
        <v>745</v>
      </c>
    </row>
    <row r="3917" spans="1:11">
      <c r="A3917" s="147">
        <f>100000+B3917*ID규칙_보상_그룹_단위+C3917*ID규칙_요일_단위+COUNTIFS($B$4:B3917,B3917,$C$4:C3917,C3917)</f>
        <v>116638</v>
      </c>
      <c r="B3917" s="65">
        <v>166</v>
      </c>
      <c r="C3917" s="147">
        <v>0</v>
      </c>
      <c r="D3917" s="147">
        <v>109415</v>
      </c>
      <c r="E3917" s="147">
        <f>COUNTIF($B$4:B3917,B3917)</f>
        <v>38</v>
      </c>
      <c r="F3917" s="147">
        <v>1</v>
      </c>
      <c r="G3917" s="147">
        <v>721</v>
      </c>
      <c r="H3917" s="147">
        <v>200</v>
      </c>
      <c r="I3917" s="59" t="str">
        <f>IFERROR(VLOOKUP(D3917,ITEM!A:B,2,0)&amp;" X"&amp;F3917,"아이템값 없음")</f>
        <v>전투광의 해골잔 X1</v>
      </c>
      <c r="J3917" s="5" t="s">
        <v>911</v>
      </c>
      <c r="K3917" s="147" t="s">
        <v>745</v>
      </c>
    </row>
    <row r="3918" spans="1:11">
      <c r="A3918" s="147">
        <f>100000+B3918*ID규칙_보상_그룹_단위+C3918*ID규칙_요일_단위+COUNTIFS($B$4:B3918,B3918,$C$4:C3918,C3918)</f>
        <v>116639</v>
      </c>
      <c r="B3918" s="65">
        <v>166</v>
      </c>
      <c r="C3918" s="147">
        <v>0</v>
      </c>
      <c r="D3918" s="147">
        <v>110415</v>
      </c>
      <c r="E3918" s="147">
        <f>COUNTIF($B$4:B3918,B3918)</f>
        <v>39</v>
      </c>
      <c r="F3918" s="147">
        <v>1</v>
      </c>
      <c r="G3918" s="147">
        <v>721</v>
      </c>
      <c r="H3918" s="147">
        <v>200</v>
      </c>
      <c r="I3918" s="59" t="str">
        <f>IFERROR(VLOOKUP(D3918,ITEM!A:B,2,0)&amp;" X"&amp;F3918,"아이템값 없음")</f>
        <v>전투광의 귀면 X1</v>
      </c>
      <c r="J3918" s="5" t="s">
        <v>911</v>
      </c>
      <c r="K3918" s="147" t="s">
        <v>745</v>
      </c>
    </row>
    <row r="3919" spans="1:11">
      <c r="A3919" s="147">
        <f>100000+B3919*ID규칙_보상_그룹_단위+C3919*ID규칙_요일_단위+COUNTIFS($B$4:B3919,B3919,$C$4:C3919,C3919)</f>
        <v>116640</v>
      </c>
      <c r="B3919" s="65">
        <v>166</v>
      </c>
      <c r="C3919" s="147">
        <v>0</v>
      </c>
      <c r="D3919" s="147">
        <v>106417</v>
      </c>
      <c r="E3919" s="147">
        <f>COUNTIF($B$4:B3919,B3919)</f>
        <v>40</v>
      </c>
      <c r="F3919" s="147">
        <v>1</v>
      </c>
      <c r="G3919" s="147">
        <v>721</v>
      </c>
      <c r="H3919" s="147">
        <v>200</v>
      </c>
      <c r="I3919" s="59" t="str">
        <f>IFERROR(VLOOKUP(D3919,ITEM!A:B,2,0)&amp;" X"&amp;F3919,"아이템값 없음")</f>
        <v>교관의 브로치 X1</v>
      </c>
      <c r="J3919" s="5" t="s">
        <v>911</v>
      </c>
      <c r="K3919" s="147" t="s">
        <v>745</v>
      </c>
    </row>
    <row r="3920" spans="1:11">
      <c r="A3920" s="147">
        <f>100000+B3920*ID규칙_보상_그룹_단위+C3920*ID규칙_요일_단위+COUNTIFS($B$4:B3920,B3920,$C$4:C3920,C3920)</f>
        <v>116641</v>
      </c>
      <c r="B3920" s="65">
        <v>166</v>
      </c>
      <c r="C3920" s="147">
        <v>0</v>
      </c>
      <c r="D3920" s="147">
        <v>107417</v>
      </c>
      <c r="E3920" s="147">
        <f>COUNTIF($B$4:B3920,B3920)</f>
        <v>41</v>
      </c>
      <c r="F3920" s="147">
        <v>1</v>
      </c>
      <c r="G3920" s="147">
        <v>721</v>
      </c>
      <c r="H3920" s="147">
        <v>200</v>
      </c>
      <c r="I3920" s="59" t="str">
        <f>IFERROR(VLOOKUP(D3920,ITEM!A:B,2,0)&amp;" X"&amp;F3920,"아이템값 없음")</f>
        <v>교관의 깃털장식 X1</v>
      </c>
      <c r="J3920" s="5" t="s">
        <v>911</v>
      </c>
      <c r="K3920" s="147" t="s">
        <v>745</v>
      </c>
    </row>
    <row r="3921" spans="1:11">
      <c r="A3921" s="147">
        <f>100000+B3921*ID규칙_보상_그룹_단위+C3921*ID규칙_요일_단위+COUNTIFS($B$4:B3921,B3921,$C$4:C3921,C3921)</f>
        <v>116642</v>
      </c>
      <c r="B3921" s="65">
        <v>166</v>
      </c>
      <c r="C3921" s="147">
        <v>0</v>
      </c>
      <c r="D3921" s="147">
        <v>108417</v>
      </c>
      <c r="E3921" s="147">
        <f>COUNTIF($B$4:B3921,B3921)</f>
        <v>42</v>
      </c>
      <c r="F3921" s="147">
        <v>1</v>
      </c>
      <c r="G3921" s="147">
        <v>721</v>
      </c>
      <c r="H3921" s="147">
        <v>200</v>
      </c>
      <c r="I3921" s="59" t="str">
        <f>IFERROR(VLOOKUP(D3921,ITEM!A:B,2,0)&amp;" X"&amp;F3921,"아이템값 없음")</f>
        <v>교관의 회중시계 X1</v>
      </c>
      <c r="J3921" s="5" t="s">
        <v>911</v>
      </c>
      <c r="K3921" s="147" t="s">
        <v>745</v>
      </c>
    </row>
    <row r="3922" spans="1:11">
      <c r="A3922" s="147">
        <f>100000+B3922*ID규칙_보상_그룹_단위+C3922*ID규칙_요일_단위+COUNTIFS($B$4:B3922,B3922,$C$4:C3922,C3922)</f>
        <v>116643</v>
      </c>
      <c r="B3922" s="65">
        <v>166</v>
      </c>
      <c r="C3922" s="147">
        <v>0</v>
      </c>
      <c r="D3922" s="147">
        <v>109417</v>
      </c>
      <c r="E3922" s="147">
        <f>COUNTIF($B$4:B3922,B3922)</f>
        <v>43</v>
      </c>
      <c r="F3922" s="147">
        <v>1</v>
      </c>
      <c r="G3922" s="147">
        <v>721</v>
      </c>
      <c r="H3922" s="147">
        <v>200</v>
      </c>
      <c r="I3922" s="59" t="str">
        <f>IFERROR(VLOOKUP(D3922,ITEM!A:B,2,0)&amp;" X"&amp;F3922,"아이템값 없음")</f>
        <v>교관의 찻잔 X1</v>
      </c>
      <c r="J3922" s="5" t="s">
        <v>911</v>
      </c>
      <c r="K3922" s="147" t="s">
        <v>745</v>
      </c>
    </row>
    <row r="3923" spans="1:11">
      <c r="A3923" s="147">
        <f>100000+B3923*ID규칙_보상_그룹_단위+C3923*ID규칙_요일_단위+COUNTIFS($B$4:B3923,B3923,$C$4:C3923,C3923)</f>
        <v>116644</v>
      </c>
      <c r="B3923" s="65">
        <v>166</v>
      </c>
      <c r="C3923" s="147">
        <v>0</v>
      </c>
      <c r="D3923" s="147">
        <v>110417</v>
      </c>
      <c r="E3923" s="147">
        <f>COUNTIF($B$4:B3923,B3923)</f>
        <v>44</v>
      </c>
      <c r="F3923" s="147">
        <v>1</v>
      </c>
      <c r="G3923" s="147">
        <v>721</v>
      </c>
      <c r="H3923" s="147">
        <v>200</v>
      </c>
      <c r="I3923" s="59" t="str">
        <f>IFERROR(VLOOKUP(D3923,ITEM!A:B,2,0)&amp;" X"&amp;F3923,"아이템값 없음")</f>
        <v>교관의 모자 X1</v>
      </c>
      <c r="J3923" s="5" t="s">
        <v>911</v>
      </c>
      <c r="K3923" s="147" t="s">
        <v>745</v>
      </c>
    </row>
    <row r="3924" spans="1:11">
      <c r="A3924" s="147">
        <f>100000+B3924*ID규칙_보상_그룹_단위+C3924*ID규칙_요일_단위+COUNTIFS($B$4:B3924,B3924,$C$4:C3924,C3924)</f>
        <v>116645</v>
      </c>
      <c r="B3924" s="65">
        <v>166</v>
      </c>
      <c r="C3924" s="147">
        <v>0</v>
      </c>
      <c r="D3924" s="147">
        <v>106419</v>
      </c>
      <c r="E3924" s="147">
        <f>COUNTIF($B$4:B3924,B3924)</f>
        <v>45</v>
      </c>
      <c r="F3924" s="147">
        <v>1</v>
      </c>
      <c r="G3924" s="147">
        <v>721</v>
      </c>
      <c r="H3924" s="147">
        <v>200</v>
      </c>
      <c r="I3924" s="59" t="str">
        <f>IFERROR(VLOOKUP(D3924,ITEM!A:B,2,0)&amp;" X"&amp;F3924,"아이템값 없음")</f>
        <v>유배자의 꽃 X1</v>
      </c>
      <c r="J3924" s="5" t="s">
        <v>911</v>
      </c>
      <c r="K3924" s="147" t="s">
        <v>745</v>
      </c>
    </row>
    <row r="3925" spans="1:11">
      <c r="A3925" s="147">
        <f>100000+B3925*ID규칙_보상_그룹_단위+C3925*ID규칙_요일_단위+COUNTIFS($B$4:B3925,B3925,$C$4:C3925,C3925)</f>
        <v>116646</v>
      </c>
      <c r="B3925" s="65">
        <v>166</v>
      </c>
      <c r="C3925" s="147">
        <v>0</v>
      </c>
      <c r="D3925" s="147">
        <v>107419</v>
      </c>
      <c r="E3925" s="147">
        <f>COUNTIF($B$4:B3925,B3925)</f>
        <v>46</v>
      </c>
      <c r="F3925" s="147">
        <v>1</v>
      </c>
      <c r="G3925" s="147">
        <v>721</v>
      </c>
      <c r="H3925" s="147">
        <v>200</v>
      </c>
      <c r="I3925" s="59" t="str">
        <f>IFERROR(VLOOKUP(D3925,ITEM!A:B,2,0)&amp;" X"&amp;F3925,"아이템값 없음")</f>
        <v>유배자의 깃털 X1</v>
      </c>
      <c r="J3925" s="5" t="s">
        <v>911</v>
      </c>
      <c r="K3925" s="147" t="s">
        <v>745</v>
      </c>
    </row>
    <row r="3926" spans="1:11">
      <c r="A3926" s="147">
        <f>100000+B3926*ID규칙_보상_그룹_단위+C3926*ID규칙_요일_단위+COUNTIFS($B$4:B3926,B3926,$C$4:C3926,C3926)</f>
        <v>116647</v>
      </c>
      <c r="B3926" s="65">
        <v>166</v>
      </c>
      <c r="C3926" s="147">
        <v>0</v>
      </c>
      <c r="D3926" s="147">
        <v>108419</v>
      </c>
      <c r="E3926" s="147">
        <f>COUNTIF($B$4:B3926,B3926)</f>
        <v>47</v>
      </c>
      <c r="F3926" s="147">
        <v>1</v>
      </c>
      <c r="G3926" s="147">
        <v>721</v>
      </c>
      <c r="H3926" s="147">
        <v>200</v>
      </c>
      <c r="I3926" s="59" t="str">
        <f>IFERROR(VLOOKUP(D3926,ITEM!A:B,2,0)&amp;" X"&amp;F3926,"아이템값 없음")</f>
        <v>유배자의 회중시계 X1</v>
      </c>
      <c r="J3926" s="5" t="s">
        <v>911</v>
      </c>
      <c r="K3926" s="147" t="s">
        <v>745</v>
      </c>
    </row>
    <row r="3927" spans="1:11">
      <c r="A3927" s="147">
        <f>100000+B3927*ID규칙_보상_그룹_단위+C3927*ID규칙_요일_단위+COUNTIFS($B$4:B3927,B3927,$C$4:C3927,C3927)</f>
        <v>116648</v>
      </c>
      <c r="B3927" s="65">
        <v>166</v>
      </c>
      <c r="C3927" s="147">
        <v>0</v>
      </c>
      <c r="D3927" s="147">
        <v>109419</v>
      </c>
      <c r="E3927" s="147">
        <f>COUNTIF($B$4:B3927,B3927)</f>
        <v>48</v>
      </c>
      <c r="F3927" s="147">
        <v>1</v>
      </c>
      <c r="G3927" s="147">
        <v>721</v>
      </c>
      <c r="H3927" s="147">
        <v>200</v>
      </c>
      <c r="I3927" s="59" t="str">
        <f>IFERROR(VLOOKUP(D3927,ITEM!A:B,2,0)&amp;" X"&amp;F3927,"아이템값 없음")</f>
        <v>유배자의 잔 X1</v>
      </c>
      <c r="J3927" s="5" t="s">
        <v>911</v>
      </c>
      <c r="K3927" s="147" t="s">
        <v>745</v>
      </c>
    </row>
    <row r="3928" spans="1:11">
      <c r="A3928" s="147">
        <f>100000+B3928*ID규칙_보상_그룹_단위+C3928*ID규칙_요일_단위+COUNTIFS($B$4:B3928,B3928,$C$4:C3928,C3928)</f>
        <v>116649</v>
      </c>
      <c r="B3928" s="65">
        <v>166</v>
      </c>
      <c r="C3928" s="147">
        <v>0</v>
      </c>
      <c r="D3928" s="147">
        <v>110419</v>
      </c>
      <c r="E3928" s="147">
        <f>COUNTIF($B$4:B3928,B3928)</f>
        <v>49</v>
      </c>
      <c r="F3928" s="147">
        <v>1</v>
      </c>
      <c r="G3928" s="147">
        <v>721</v>
      </c>
      <c r="H3928" s="147">
        <v>200</v>
      </c>
      <c r="I3928" s="59" t="str">
        <f>IFERROR(VLOOKUP(D3928,ITEM!A:B,2,0)&amp;" X"&amp;F3928,"아이템값 없음")</f>
        <v>유배자의 머리장식 X1</v>
      </c>
      <c r="J3928" s="5" t="s">
        <v>911</v>
      </c>
      <c r="K3928" s="147" t="s">
        <v>745</v>
      </c>
    </row>
    <row r="3929" spans="1:11">
      <c r="A3929" s="147">
        <f>100000+B3929*ID규칙_보상_그룹_단위+C3929*ID규칙_요일_단위+COUNTIFS($B$4:B3929,B3929,$C$4:C3929,C3929)</f>
        <v>116650</v>
      </c>
      <c r="B3929" s="65">
        <v>166</v>
      </c>
      <c r="C3929" s="147">
        <v>0</v>
      </c>
      <c r="D3929" s="147">
        <v>106430</v>
      </c>
      <c r="E3929" s="147">
        <f>COUNTIF($B$4:B3929,B3929)</f>
        <v>50</v>
      </c>
      <c r="F3929" s="147">
        <v>1</v>
      </c>
      <c r="G3929" s="147">
        <v>721</v>
      </c>
      <c r="H3929" s="147">
        <v>200</v>
      </c>
      <c r="I3929" s="59" t="str">
        <f>IFERROR(VLOOKUP(D3929,ITEM!A:B,2,0)&amp;" X"&amp;F3929,"아이템값 없음")</f>
        <v>검투사의 미련 X1</v>
      </c>
      <c r="J3929" s="5" t="s">
        <v>911</v>
      </c>
      <c r="K3929" s="147" t="s">
        <v>745</v>
      </c>
    </row>
    <row r="3930" spans="1:11">
      <c r="A3930" s="147">
        <f>100000+B3930*ID규칙_보상_그룹_단위+C3930*ID규칙_요일_단위+COUNTIFS($B$4:B3930,B3930,$C$4:C3930,C3930)</f>
        <v>116651</v>
      </c>
      <c r="B3930" s="65">
        <v>166</v>
      </c>
      <c r="C3930" s="147">
        <v>0</v>
      </c>
      <c r="D3930" s="147">
        <v>107430</v>
      </c>
      <c r="E3930" s="147">
        <f>COUNTIF($B$4:B3930,B3930)</f>
        <v>51</v>
      </c>
      <c r="F3930" s="147">
        <v>1</v>
      </c>
      <c r="G3930" s="147">
        <v>721</v>
      </c>
      <c r="H3930" s="147">
        <v>200</v>
      </c>
      <c r="I3930" s="59" t="str">
        <f>IFERROR(VLOOKUP(D3930,ITEM!A:B,2,0)&amp;" X"&amp;F3930,"아이템값 없음")</f>
        <v>검투사의 귀결 X1</v>
      </c>
      <c r="J3930" s="5" t="s">
        <v>911</v>
      </c>
      <c r="K3930" s="147" t="s">
        <v>745</v>
      </c>
    </row>
    <row r="3931" spans="1:11">
      <c r="A3931" s="147">
        <f>100000+B3931*ID규칙_보상_그룹_단위+C3931*ID규칙_요일_단위+COUNTIFS($B$4:B3931,B3931,$C$4:C3931,C3931)</f>
        <v>116652</v>
      </c>
      <c r="B3931" s="65">
        <v>166</v>
      </c>
      <c r="C3931" s="147">
        <v>0</v>
      </c>
      <c r="D3931" s="147">
        <v>108430</v>
      </c>
      <c r="E3931" s="147">
        <f>COUNTIF($B$4:B3931,B3931)</f>
        <v>52</v>
      </c>
      <c r="F3931" s="147">
        <v>1</v>
      </c>
      <c r="G3931" s="147">
        <v>721</v>
      </c>
      <c r="H3931" s="147">
        <v>200</v>
      </c>
      <c r="I3931" s="59" t="str">
        <f>IFERROR(VLOOKUP(D3931,ITEM!A:B,2,0)&amp;" X"&amp;F3931,"아이템값 없음")</f>
        <v>검투사의 희망 X1</v>
      </c>
      <c r="J3931" s="5" t="s">
        <v>911</v>
      </c>
      <c r="K3931" s="147" t="s">
        <v>745</v>
      </c>
    </row>
    <row r="3932" spans="1:11">
      <c r="A3932" s="147">
        <f>100000+B3932*ID규칙_보상_그룹_단위+C3932*ID규칙_요일_단위+COUNTIFS($B$4:B3932,B3932,$C$4:C3932,C3932)</f>
        <v>116653</v>
      </c>
      <c r="B3932" s="65">
        <v>166</v>
      </c>
      <c r="C3932" s="147">
        <v>0</v>
      </c>
      <c r="D3932" s="147">
        <v>109430</v>
      </c>
      <c r="E3932" s="147">
        <f>COUNTIF($B$4:B3932,B3932)</f>
        <v>53</v>
      </c>
      <c r="F3932" s="147">
        <v>1</v>
      </c>
      <c r="G3932" s="147">
        <v>721</v>
      </c>
      <c r="H3932" s="147">
        <v>200</v>
      </c>
      <c r="I3932" s="59" t="str">
        <f>IFERROR(VLOOKUP(D3932,ITEM!A:B,2,0)&amp;" X"&amp;F3932,"아이템값 없음")</f>
        <v>검투사의 취기 X1</v>
      </c>
      <c r="J3932" s="5" t="s">
        <v>911</v>
      </c>
      <c r="K3932" s="147" t="s">
        <v>745</v>
      </c>
    </row>
    <row r="3933" spans="1:11">
      <c r="A3933" s="147">
        <f>100000+B3933*ID규칙_보상_그룹_단위+C3933*ID규칙_요일_단위+COUNTIFS($B$4:B3933,B3933,$C$4:C3933,C3933)</f>
        <v>116654</v>
      </c>
      <c r="B3933" s="65">
        <v>166</v>
      </c>
      <c r="C3933" s="147">
        <v>0</v>
      </c>
      <c r="D3933" s="147">
        <v>110438</v>
      </c>
      <c r="E3933" s="147">
        <f>COUNTIF($B$4:B3933,B3933)</f>
        <v>54</v>
      </c>
      <c r="F3933" s="147">
        <v>1</v>
      </c>
      <c r="G3933" s="147">
        <v>721</v>
      </c>
      <c r="H3933" s="147">
        <v>200</v>
      </c>
      <c r="I3933" s="59" t="str">
        <f>IFERROR(VLOOKUP(D3933,ITEM!A:B,2,0)&amp;" X"&amp;F3933,"아이템값 없음")</f>
        <v>검투사의 개선 X1</v>
      </c>
      <c r="J3933" s="5" t="s">
        <v>911</v>
      </c>
      <c r="K3933" s="147" t="s">
        <v>745</v>
      </c>
    </row>
    <row r="3934" spans="1:11">
      <c r="A3934" s="147">
        <f>100000+B3934*ID규칙_보상_그룹_단위+C3934*ID규칙_요일_단위+COUNTIFS($B$4:B3934,B3934,$C$4:C3934,C3934)</f>
        <v>116655</v>
      </c>
      <c r="B3934" s="65">
        <v>166</v>
      </c>
      <c r="C3934" s="147">
        <v>0</v>
      </c>
      <c r="D3934" s="147">
        <v>106432</v>
      </c>
      <c r="E3934" s="147">
        <f>COUNTIF($B$4:B3934,B3934)</f>
        <v>55</v>
      </c>
      <c r="F3934" s="147">
        <v>1</v>
      </c>
      <c r="G3934" s="147">
        <v>721</v>
      </c>
      <c r="H3934" s="147">
        <v>200</v>
      </c>
      <c r="I3934" s="59" t="str">
        <f>IFERROR(VLOOKUP(D3934,ITEM!A:B,2,0)&amp;" X"&amp;F3934,"아이템값 없음")</f>
        <v>악단의 서광 X1</v>
      </c>
      <c r="J3934" s="5" t="s">
        <v>911</v>
      </c>
      <c r="K3934" s="147" t="s">
        <v>745</v>
      </c>
    </row>
    <row r="3935" spans="1:11">
      <c r="A3935" s="147">
        <f>100000+B3935*ID규칙_보상_그룹_단위+C3935*ID규칙_요일_단위+COUNTIFS($B$4:B3935,B3935,$C$4:C3935,C3935)</f>
        <v>116656</v>
      </c>
      <c r="B3935" s="65">
        <v>166</v>
      </c>
      <c r="C3935" s="147">
        <v>0</v>
      </c>
      <c r="D3935" s="147">
        <v>107432</v>
      </c>
      <c r="E3935" s="147">
        <f>COUNTIF($B$4:B3935,B3935)</f>
        <v>56</v>
      </c>
      <c r="F3935" s="147">
        <v>1</v>
      </c>
      <c r="G3935" s="147">
        <v>721</v>
      </c>
      <c r="H3935" s="147">
        <v>200</v>
      </c>
      <c r="I3935" s="59" t="str">
        <f>IFERROR(VLOOKUP(D3935,ITEM!A:B,2,0)&amp;" X"&amp;F3935,"아이템값 없음")</f>
        <v>연주자의 화살깃 X1</v>
      </c>
      <c r="J3935" s="5" t="s">
        <v>911</v>
      </c>
      <c r="K3935" s="147" t="s">
        <v>745</v>
      </c>
    </row>
    <row r="3936" spans="1:11">
      <c r="A3936" s="147">
        <f>100000+B3936*ID규칙_보상_그룹_단위+C3936*ID규칙_요일_단위+COUNTIFS($B$4:B3936,B3936,$C$4:C3936,C3936)</f>
        <v>116657</v>
      </c>
      <c r="B3936" s="65">
        <v>166</v>
      </c>
      <c r="C3936" s="147">
        <v>0</v>
      </c>
      <c r="D3936" s="147">
        <v>108432</v>
      </c>
      <c r="E3936" s="147">
        <f>COUNTIF($B$4:B3936,B3936)</f>
        <v>57</v>
      </c>
      <c r="F3936" s="147">
        <v>1</v>
      </c>
      <c r="G3936" s="147">
        <v>721</v>
      </c>
      <c r="H3936" s="147">
        <v>200</v>
      </c>
      <c r="I3936" s="59" t="str">
        <f>IFERROR(VLOOKUP(D3936,ITEM!A:B,2,0)&amp;" X"&amp;F3936,"아이템값 없음")</f>
        <v>피날레의 시계 X1</v>
      </c>
      <c r="J3936" s="5" t="s">
        <v>911</v>
      </c>
      <c r="K3936" s="147" t="s">
        <v>745</v>
      </c>
    </row>
    <row r="3937" spans="1:11">
      <c r="A3937" s="147">
        <f>100000+B3937*ID규칙_보상_그룹_단위+C3937*ID규칙_요일_단위+COUNTIFS($B$4:B3937,B3937,$C$4:C3937,C3937)</f>
        <v>116658</v>
      </c>
      <c r="B3937" s="65">
        <v>166</v>
      </c>
      <c r="C3937" s="147">
        <v>0</v>
      </c>
      <c r="D3937" s="147">
        <v>109432</v>
      </c>
      <c r="E3937" s="147">
        <f>COUNTIF($B$4:B3937,B3937)</f>
        <v>58</v>
      </c>
      <c r="F3937" s="147">
        <v>1</v>
      </c>
      <c r="G3937" s="147">
        <v>721</v>
      </c>
      <c r="H3937" s="147">
        <v>200</v>
      </c>
      <c r="I3937" s="59" t="str">
        <f>IFERROR(VLOOKUP(D3937,ITEM!A:B,2,0)&amp;" X"&amp;F3937,"아이템값 없음")</f>
        <v>음유시인의 주전자 X1</v>
      </c>
      <c r="J3937" s="5" t="s">
        <v>911</v>
      </c>
      <c r="K3937" s="147" t="s">
        <v>745</v>
      </c>
    </row>
    <row r="3938" spans="1:11">
      <c r="A3938" s="147">
        <f>100000+B3938*ID규칙_보상_그룹_단위+C3938*ID규칙_요일_단위+COUNTIFS($B$4:B3938,B3938,$C$4:C3938,C3938)</f>
        <v>116659</v>
      </c>
      <c r="B3938" s="65">
        <v>166</v>
      </c>
      <c r="C3938" s="147">
        <v>0</v>
      </c>
      <c r="D3938" s="147">
        <v>110440</v>
      </c>
      <c r="E3938" s="147">
        <f>COUNTIF($B$4:B3938,B3938)</f>
        <v>59</v>
      </c>
      <c r="F3938" s="147">
        <v>1</v>
      </c>
      <c r="G3938" s="147">
        <v>721</v>
      </c>
      <c r="H3938" s="147">
        <v>200</v>
      </c>
      <c r="I3938" s="59" t="str">
        <f>IFERROR(VLOOKUP(D3938,ITEM!A:B,2,0)&amp;" X"&amp;F3938,"아이템값 없음")</f>
        <v>지휘의 탑 햇 X1</v>
      </c>
      <c r="J3938" s="5" t="s">
        <v>911</v>
      </c>
      <c r="K3938" s="147" t="s">
        <v>745</v>
      </c>
    </row>
    <row r="3939" spans="1:11">
      <c r="A3939" s="147">
        <f>100000+B3939*ID규칙_보상_그룹_단위+C3939*ID규칙_요일_단위+COUNTIFS($B$4:B3939,B3939,$C$4:C3939,C3939)</f>
        <v>116660</v>
      </c>
      <c r="B3939" s="65">
        <v>166</v>
      </c>
      <c r="C3939" s="147">
        <v>0</v>
      </c>
      <c r="D3939" s="147">
        <v>106531</v>
      </c>
      <c r="E3939" s="147">
        <f>COUNTIF($B$4:B3939,B3939)</f>
        <v>60</v>
      </c>
      <c r="F3939" s="147">
        <v>1</v>
      </c>
      <c r="G3939" s="147">
        <v>721</v>
      </c>
      <c r="H3939" s="147">
        <v>200</v>
      </c>
      <c r="I3939" s="59" t="str">
        <f>IFERROR(VLOOKUP(D3939,ITEM!A:B,2,0)&amp;" X"&amp;F3939,"아이템값 없음")</f>
        <v>검투사의 미련 X1</v>
      </c>
      <c r="J3939" s="5" t="s">
        <v>911</v>
      </c>
      <c r="K3939" s="147" t="s">
        <v>745</v>
      </c>
    </row>
    <row r="3940" spans="1:11">
      <c r="A3940" s="147">
        <f>100000+B3940*ID규칙_보상_그룹_단위+C3940*ID규칙_요일_단위+COUNTIFS($B$4:B3940,B3940,$C$4:C3940,C3940)</f>
        <v>116661</v>
      </c>
      <c r="B3940" s="65">
        <v>166</v>
      </c>
      <c r="C3940" s="147">
        <v>0</v>
      </c>
      <c r="D3940" s="147">
        <v>107531</v>
      </c>
      <c r="E3940" s="147">
        <f>COUNTIF($B$4:B3940,B3940)</f>
        <v>61</v>
      </c>
      <c r="F3940" s="147">
        <v>1</v>
      </c>
      <c r="G3940" s="147">
        <v>721</v>
      </c>
      <c r="H3940" s="147">
        <v>200</v>
      </c>
      <c r="I3940" s="59" t="str">
        <f>IFERROR(VLOOKUP(D3940,ITEM!A:B,2,0)&amp;" X"&amp;F3940,"아이템값 없음")</f>
        <v>검투사의 귀결 X1</v>
      </c>
      <c r="J3940" s="5" t="s">
        <v>911</v>
      </c>
      <c r="K3940" s="147" t="s">
        <v>745</v>
      </c>
    </row>
    <row r="3941" spans="1:11">
      <c r="A3941" s="147">
        <f>100000+B3941*ID규칙_보상_그룹_단위+C3941*ID규칙_요일_단위+COUNTIFS($B$4:B3941,B3941,$C$4:C3941,C3941)</f>
        <v>116662</v>
      </c>
      <c r="B3941" s="65">
        <v>166</v>
      </c>
      <c r="C3941" s="147">
        <v>0</v>
      </c>
      <c r="D3941" s="147">
        <v>108531</v>
      </c>
      <c r="E3941" s="147">
        <f>COUNTIF($B$4:B3941,B3941)</f>
        <v>62</v>
      </c>
      <c r="F3941" s="147">
        <v>1</v>
      </c>
      <c r="G3941" s="147">
        <v>721</v>
      </c>
      <c r="H3941" s="147">
        <v>200</v>
      </c>
      <c r="I3941" s="59" t="str">
        <f>IFERROR(VLOOKUP(D3941,ITEM!A:B,2,0)&amp;" X"&amp;F3941,"아이템값 없음")</f>
        <v>검투사의 희망 X1</v>
      </c>
      <c r="J3941" s="5" t="s">
        <v>911</v>
      </c>
      <c r="K3941" s="147" t="s">
        <v>745</v>
      </c>
    </row>
    <row r="3942" spans="1:11">
      <c r="A3942" s="147">
        <f>100000+B3942*ID규칙_보상_그룹_단위+C3942*ID규칙_요일_단위+COUNTIFS($B$4:B3942,B3942,$C$4:C3942,C3942)</f>
        <v>116663</v>
      </c>
      <c r="B3942" s="65">
        <v>166</v>
      </c>
      <c r="C3942" s="147">
        <v>0</v>
      </c>
      <c r="D3942" s="147">
        <v>109531</v>
      </c>
      <c r="E3942" s="147">
        <f>COUNTIF($B$4:B3942,B3942)</f>
        <v>63</v>
      </c>
      <c r="F3942" s="147">
        <v>1</v>
      </c>
      <c r="G3942" s="147">
        <v>721</v>
      </c>
      <c r="H3942" s="147">
        <v>200</v>
      </c>
      <c r="I3942" s="59" t="str">
        <f>IFERROR(VLOOKUP(D3942,ITEM!A:B,2,0)&amp;" X"&amp;F3942,"아이템값 없음")</f>
        <v>검투사의 취기 X1</v>
      </c>
      <c r="J3942" s="5" t="s">
        <v>911</v>
      </c>
      <c r="K3942" s="147" t="s">
        <v>745</v>
      </c>
    </row>
    <row r="3943" spans="1:11">
      <c r="A3943" s="147">
        <f>100000+B3943*ID규칙_보상_그룹_단위+C3943*ID규칙_요일_단위+COUNTIFS($B$4:B3943,B3943,$C$4:C3943,C3943)</f>
        <v>116664</v>
      </c>
      <c r="B3943" s="65">
        <v>166</v>
      </c>
      <c r="C3943" s="147">
        <v>0</v>
      </c>
      <c r="D3943" s="147">
        <v>110539</v>
      </c>
      <c r="E3943" s="147">
        <f>COUNTIF($B$4:B3943,B3943)</f>
        <v>64</v>
      </c>
      <c r="F3943" s="147">
        <v>1</v>
      </c>
      <c r="G3943" s="147">
        <v>721</v>
      </c>
      <c r="H3943" s="147">
        <v>200</v>
      </c>
      <c r="I3943" s="59" t="str">
        <f>IFERROR(VLOOKUP(D3943,ITEM!A:B,2,0)&amp;" X"&amp;F3943,"아이템값 없음")</f>
        <v>검투사의 개선 X1</v>
      </c>
      <c r="J3943" s="5" t="s">
        <v>911</v>
      </c>
      <c r="K3943" s="147" t="s">
        <v>745</v>
      </c>
    </row>
    <row r="3944" spans="1:11">
      <c r="A3944" s="147">
        <f>100000+B3944*ID규칙_보상_그룹_단위+C3944*ID규칙_요일_단위+COUNTIFS($B$4:B3944,B3944,$C$4:C3944,C3944)</f>
        <v>116665</v>
      </c>
      <c r="B3944" s="65">
        <v>166</v>
      </c>
      <c r="C3944" s="147">
        <v>0</v>
      </c>
      <c r="D3944" s="147">
        <v>106533</v>
      </c>
      <c r="E3944" s="147">
        <f>COUNTIF($B$4:B3944,B3944)</f>
        <v>65</v>
      </c>
      <c r="F3944" s="147">
        <v>1</v>
      </c>
      <c r="G3944" s="147">
        <v>721</v>
      </c>
      <c r="H3944" s="147">
        <v>200</v>
      </c>
      <c r="I3944" s="59" t="str">
        <f>IFERROR(VLOOKUP(D3944,ITEM!A:B,2,0)&amp;" X"&amp;F3944,"아이템값 없음")</f>
        <v>악단의 서광 X1</v>
      </c>
      <c r="J3944" s="5" t="s">
        <v>911</v>
      </c>
      <c r="K3944" s="147" t="s">
        <v>745</v>
      </c>
    </row>
    <row r="3945" spans="1:11">
      <c r="A3945" s="147">
        <f>100000+B3945*ID규칙_보상_그룹_단위+C3945*ID규칙_요일_단위+COUNTIFS($B$4:B3945,B3945,$C$4:C3945,C3945)</f>
        <v>116666</v>
      </c>
      <c r="B3945" s="65">
        <v>166</v>
      </c>
      <c r="C3945" s="147">
        <v>0</v>
      </c>
      <c r="D3945" s="147">
        <v>107533</v>
      </c>
      <c r="E3945" s="147">
        <f>COUNTIF($B$4:B3945,B3945)</f>
        <v>66</v>
      </c>
      <c r="F3945" s="147">
        <v>1</v>
      </c>
      <c r="G3945" s="147">
        <v>721</v>
      </c>
      <c r="H3945" s="147">
        <v>200</v>
      </c>
      <c r="I3945" s="59" t="str">
        <f>IFERROR(VLOOKUP(D3945,ITEM!A:B,2,0)&amp;" X"&amp;F3945,"아이템값 없음")</f>
        <v>연주자의 화살깃 X1</v>
      </c>
      <c r="J3945" s="5" t="s">
        <v>911</v>
      </c>
      <c r="K3945" s="147" t="s">
        <v>745</v>
      </c>
    </row>
    <row r="3946" spans="1:11">
      <c r="A3946" s="147">
        <f>100000+B3946*ID규칙_보상_그룹_단위+C3946*ID규칙_요일_단위+COUNTIFS($B$4:B3946,B3946,$C$4:C3946,C3946)</f>
        <v>116667</v>
      </c>
      <c r="B3946" s="65">
        <v>166</v>
      </c>
      <c r="C3946" s="147">
        <v>0</v>
      </c>
      <c r="D3946" s="147">
        <v>108533</v>
      </c>
      <c r="E3946" s="147">
        <f>COUNTIF($B$4:B3946,B3946)</f>
        <v>67</v>
      </c>
      <c r="F3946" s="147">
        <v>1</v>
      </c>
      <c r="G3946" s="147">
        <v>721</v>
      </c>
      <c r="H3946" s="147">
        <v>200</v>
      </c>
      <c r="I3946" s="59" t="str">
        <f>IFERROR(VLOOKUP(D3946,ITEM!A:B,2,0)&amp;" X"&amp;F3946,"아이템값 없음")</f>
        <v>피날레의 시계 X1</v>
      </c>
      <c r="J3946" s="5" t="s">
        <v>911</v>
      </c>
      <c r="K3946" s="147" t="s">
        <v>745</v>
      </c>
    </row>
    <row r="3947" spans="1:11">
      <c r="A3947" s="147">
        <f>100000+B3947*ID규칙_보상_그룹_단위+C3947*ID규칙_요일_단위+COUNTIFS($B$4:B3947,B3947,$C$4:C3947,C3947)</f>
        <v>116668</v>
      </c>
      <c r="B3947" s="65">
        <v>166</v>
      </c>
      <c r="C3947" s="147">
        <v>0</v>
      </c>
      <c r="D3947" s="147">
        <v>109533</v>
      </c>
      <c r="E3947" s="147">
        <f>COUNTIF($B$4:B3947,B3947)</f>
        <v>68</v>
      </c>
      <c r="F3947" s="147">
        <v>1</v>
      </c>
      <c r="G3947" s="147">
        <v>721</v>
      </c>
      <c r="H3947" s="147">
        <v>200</v>
      </c>
      <c r="I3947" s="59" t="str">
        <f>IFERROR(VLOOKUP(D3947,ITEM!A:B,2,0)&amp;" X"&amp;F3947,"아이템값 없음")</f>
        <v>음유시인의 주전자 X1</v>
      </c>
      <c r="J3947" s="5" t="s">
        <v>911</v>
      </c>
      <c r="K3947" s="147" t="s">
        <v>745</v>
      </c>
    </row>
    <row r="3948" spans="1:11">
      <c r="A3948" s="147">
        <f>100000+B3948*ID규칙_보상_그룹_단위+C3948*ID규칙_요일_단위+COUNTIFS($B$4:B3948,B3948,$C$4:C3948,C3948)</f>
        <v>116669</v>
      </c>
      <c r="B3948" s="65">
        <v>166</v>
      </c>
      <c r="C3948" s="147">
        <v>0</v>
      </c>
      <c r="D3948" s="147">
        <v>110541</v>
      </c>
      <c r="E3948" s="147">
        <f>COUNTIF($B$4:B3948,B3948)</f>
        <v>69</v>
      </c>
      <c r="F3948" s="147">
        <v>1</v>
      </c>
      <c r="G3948" s="147">
        <v>721</v>
      </c>
      <c r="H3948" s="147">
        <v>200</v>
      </c>
      <c r="I3948" s="59" t="str">
        <f>IFERROR(VLOOKUP(D3948,ITEM!A:B,2,0)&amp;" X"&amp;F3948,"아이템값 없음")</f>
        <v>지휘의 탑 햇 X1</v>
      </c>
      <c r="J3948" s="5" t="s">
        <v>911</v>
      </c>
      <c r="K3948" s="147" t="s">
        <v>745</v>
      </c>
    </row>
    <row r="3949" spans="1:11">
      <c r="A3949" s="147">
        <f>100000+B3949*ID규칙_보상_그룹_단위+C3949*ID규칙_요일_단위+COUNTIFS($B$4:B3949,B3949,$C$4:C3949,C3949)</f>
        <v>116670</v>
      </c>
      <c r="B3949" s="65">
        <v>166</v>
      </c>
      <c r="C3949" s="147">
        <v>0</v>
      </c>
      <c r="D3949" s="147">
        <v>116409</v>
      </c>
      <c r="E3949" s="147">
        <f>COUNTIF($B$4:B3949,B3949)</f>
        <v>70</v>
      </c>
      <c r="F3949" s="147">
        <v>1</v>
      </c>
      <c r="G3949" s="147">
        <v>722</v>
      </c>
      <c r="H3949" s="147">
        <v>2000</v>
      </c>
      <c r="I3949" s="59" t="str">
        <f>IFERROR(VLOOKUP(D3949,ITEM!A:B,2,0)&amp;" X"&amp;F3949,"아이템값 없음")</f>
        <v>북대륙의 한손검 원형 X1</v>
      </c>
      <c r="J3949" s="5" t="s">
        <v>911</v>
      </c>
      <c r="K3949" s="147" t="s">
        <v>745</v>
      </c>
    </row>
    <row r="3950" spans="1:11">
      <c r="A3950" s="147">
        <f>100000+B3950*ID규칙_보상_그룹_단위+C3950*ID규칙_요일_단위+COUNTIFS($B$4:B3950,B3950,$C$4:C3950,C3950)</f>
        <v>116671</v>
      </c>
      <c r="B3950" s="65">
        <v>166</v>
      </c>
      <c r="C3950" s="147">
        <v>0</v>
      </c>
      <c r="D3950" s="147">
        <v>116410</v>
      </c>
      <c r="E3950" s="147">
        <f>COUNTIF($B$4:B3950,B3950)</f>
        <v>71</v>
      </c>
      <c r="F3950" s="147">
        <v>1</v>
      </c>
      <c r="G3950" s="147">
        <v>722</v>
      </c>
      <c r="H3950" s="147">
        <v>2000</v>
      </c>
      <c r="I3950" s="59" t="str">
        <f>IFERROR(VLOOKUP(D3950,ITEM!A:B,2,0)&amp;" X"&amp;F3950,"아이템값 없음")</f>
        <v>북대륙의 활 원형 X1</v>
      </c>
      <c r="J3950" s="5" t="s">
        <v>911</v>
      </c>
      <c r="K3950" s="147" t="s">
        <v>745</v>
      </c>
    </row>
    <row r="3951" spans="1:11">
      <c r="A3951" s="147">
        <f>100000+B3951*ID규칙_보상_그룹_단위+C3951*ID규칙_요일_단위+COUNTIFS($B$4:B3951,B3951,$C$4:C3951,C3951)</f>
        <v>116672</v>
      </c>
      <c r="B3951" s="65">
        <v>166</v>
      </c>
      <c r="C3951" s="147">
        <v>0</v>
      </c>
      <c r="D3951" s="147">
        <v>116411</v>
      </c>
      <c r="E3951" s="147">
        <f>COUNTIF($B$4:B3951,B3951)</f>
        <v>72</v>
      </c>
      <c r="F3951" s="147">
        <v>1</v>
      </c>
      <c r="G3951" s="147">
        <v>722</v>
      </c>
      <c r="H3951" s="147">
        <v>2000</v>
      </c>
      <c r="I3951" s="59" t="str">
        <f>IFERROR(VLOOKUP(D3951,ITEM!A:B,2,0)&amp;" X"&amp;F3951,"아이템값 없음")</f>
        <v>북대륙의 양손검 원형 X1</v>
      </c>
      <c r="J3951" s="5" t="s">
        <v>911</v>
      </c>
      <c r="K3951" s="147" t="s">
        <v>745</v>
      </c>
    </row>
    <row r="3952" spans="1:11">
      <c r="A3952" s="147">
        <f>100000+B3952*ID규칙_보상_그룹_단위+C3952*ID규칙_요일_단위+COUNTIFS($B$4:B3952,B3952,$C$4:C3952,C3952)</f>
        <v>116673</v>
      </c>
      <c r="B3952" s="65">
        <v>166</v>
      </c>
      <c r="C3952" s="147">
        <v>0</v>
      </c>
      <c r="D3952" s="147">
        <v>116412</v>
      </c>
      <c r="E3952" s="147">
        <f>COUNTIF($B$4:B3952,B3952)</f>
        <v>73</v>
      </c>
      <c r="F3952" s="147">
        <v>1</v>
      </c>
      <c r="G3952" s="147">
        <v>722</v>
      </c>
      <c r="H3952" s="147">
        <v>2000</v>
      </c>
      <c r="I3952" s="59" t="str">
        <f>IFERROR(VLOOKUP(D3952,ITEM!A:B,2,0)&amp;" X"&amp;F3952,"아이템값 없음")</f>
        <v>북대륙의 법구 원형 X1</v>
      </c>
      <c r="J3952" s="5" t="s">
        <v>911</v>
      </c>
      <c r="K3952" s="147" t="s">
        <v>745</v>
      </c>
    </row>
    <row r="3953" spans="1:11">
      <c r="A3953" s="147">
        <f>100000+B3953*ID규칙_보상_그룹_단위+C3953*ID규칙_요일_단위+COUNTIFS($B$4:B3953,B3953,$C$4:C3953,C3953)</f>
        <v>116674</v>
      </c>
      <c r="B3953" s="65">
        <v>166</v>
      </c>
      <c r="C3953" s="147">
        <v>0</v>
      </c>
      <c r="D3953" s="147">
        <v>116413</v>
      </c>
      <c r="E3953" s="147">
        <f>COUNTIF($B$4:B3953,B3953)</f>
        <v>74</v>
      </c>
      <c r="F3953" s="147">
        <v>1</v>
      </c>
      <c r="G3953" s="147">
        <v>722</v>
      </c>
      <c r="H3953" s="147">
        <v>2000</v>
      </c>
      <c r="I3953" s="59" t="str">
        <f>IFERROR(VLOOKUP(D3953,ITEM!A:B,2,0)&amp;" X"&amp;F3953,"아이템값 없음")</f>
        <v>북대륙의 장병기 원형 X1</v>
      </c>
      <c r="J3953" s="5" t="s">
        <v>911</v>
      </c>
      <c r="K3953" s="147" t="s">
        <v>745</v>
      </c>
    </row>
    <row r="3954" spans="1:11">
      <c r="A3954" s="147">
        <f>100000+B3954*ID규칙_보상_그룹_단위+C3954*ID규칙_요일_단위+COUNTIFS($B$4:B3954,B3954,$C$4:C3954,C3954)</f>
        <v>116701</v>
      </c>
      <c r="B3954" s="65">
        <v>167</v>
      </c>
      <c r="C3954" s="147">
        <v>0</v>
      </c>
      <c r="D3954" s="147">
        <v>103301</v>
      </c>
      <c r="E3954" s="147">
        <f>COUNTIF($B$4:B3954,B3954)</f>
        <v>1</v>
      </c>
      <c r="F3954" s="147">
        <v>300</v>
      </c>
      <c r="G3954" s="147">
        <v>723</v>
      </c>
      <c r="H3954" s="147">
        <v>10000</v>
      </c>
      <c r="I3954" s="59" t="str">
        <f>IFERROR(VLOOKUP(D3954,ITEM!A:B,2,0)&amp;" X"&amp;F3954,"아이템값 없음")</f>
        <v>모라 X300</v>
      </c>
      <c r="J3954" s="5" t="s">
        <v>912</v>
      </c>
      <c r="K3954" s="147" t="s">
        <v>745</v>
      </c>
    </row>
    <row r="3955" spans="1:11">
      <c r="A3955" s="147">
        <f>100000+B3955*ID규칙_보상_그룹_단위+C3955*ID규칙_요일_단위+COUNTIFS($B$4:B3955,B3955,$C$4:C3955,C3955)</f>
        <v>116702</v>
      </c>
      <c r="B3955" s="65">
        <v>167</v>
      </c>
      <c r="C3955" s="147">
        <v>0</v>
      </c>
      <c r="D3955" s="147">
        <v>102301</v>
      </c>
      <c r="E3955" s="147">
        <f>COUNTIF($B$4:B3955,B3955)</f>
        <v>2</v>
      </c>
      <c r="F3955" s="147">
        <v>6950</v>
      </c>
      <c r="G3955" s="147">
        <v>724</v>
      </c>
      <c r="H3955" s="147">
        <v>10000</v>
      </c>
      <c r="I3955" s="59" t="str">
        <f>IFERROR(VLOOKUP(D3955,ITEM!A:B,2,0)&amp;" X"&amp;F3955,"아이템값 없음")</f>
        <v>모험 경력 X6950</v>
      </c>
      <c r="J3955" s="5" t="s">
        <v>912</v>
      </c>
      <c r="K3955" s="147" t="s">
        <v>745</v>
      </c>
    </row>
    <row r="3956" spans="1:11">
      <c r="A3956" s="147">
        <f>100000+B3956*ID규칙_보상_그룹_단위+C3956*ID규칙_요일_단위+COUNTIFS($B$4:B3956,B3956,$C$4:C3956,C3956)</f>
        <v>116703</v>
      </c>
      <c r="B3956" s="65">
        <v>167</v>
      </c>
      <c r="C3956" s="147">
        <v>0</v>
      </c>
      <c r="D3956" s="147">
        <v>105301</v>
      </c>
      <c r="E3956" s="147">
        <f>COUNTIF($B$4:B3956,B3956)</f>
        <v>3</v>
      </c>
      <c r="F3956" s="147">
        <v>20</v>
      </c>
      <c r="G3956" s="147">
        <v>725</v>
      </c>
      <c r="H3956" s="147">
        <v>10000</v>
      </c>
      <c r="I3956" s="59" t="str">
        <f>IFERROR(VLOOKUP(D3956,ITEM!A:B,2,0)&amp;" X"&amp;F3956,"아이템값 없음")</f>
        <v>호감도 경험치 X20</v>
      </c>
      <c r="J3956" s="5" t="s">
        <v>912</v>
      </c>
      <c r="K3956" s="147" t="s">
        <v>745</v>
      </c>
    </row>
    <row r="3957" spans="1:11">
      <c r="A3957" s="147">
        <f>100000+B3957*ID규칙_보상_그룹_단위+C3957*ID규칙_요일_단위+COUNTIFS($B$4:B3957,B3957,$C$4:C3957,C3957)</f>
        <v>116704</v>
      </c>
      <c r="B3957" s="65">
        <v>167</v>
      </c>
      <c r="C3957" s="147">
        <v>0</v>
      </c>
      <c r="D3957" s="147">
        <v>113221</v>
      </c>
      <c r="E3957" s="147">
        <f>COUNTIF($B$4:B3957,B3957)</f>
        <v>4</v>
      </c>
      <c r="F3957" s="147">
        <v>1</v>
      </c>
      <c r="G3957" s="147">
        <v>726</v>
      </c>
      <c r="H3957" s="147">
        <v>834</v>
      </c>
      <c r="I3957" s="59" t="str">
        <f>IFERROR(VLOOKUP(D3957,ITEM!A:B,2,0)&amp;" X"&amp;F3957,"아이템값 없음")</f>
        <v>서늘한 빙옥 가루 X1</v>
      </c>
      <c r="J3957" s="5" t="s">
        <v>912</v>
      </c>
      <c r="K3957" s="147" t="s">
        <v>745</v>
      </c>
    </row>
    <row r="3958" spans="1:11">
      <c r="A3958" s="147">
        <f>100000+B3958*ID규칙_보상_그룹_단위+C3958*ID규칙_요일_단위+COUNTIFS($B$4:B3958,B3958,$C$4:C3958,C3958)</f>
        <v>116705</v>
      </c>
      <c r="B3958" s="65">
        <v>167</v>
      </c>
      <c r="C3958" s="147">
        <v>0</v>
      </c>
      <c r="D3958" s="147">
        <v>113322</v>
      </c>
      <c r="E3958" s="147">
        <f>COUNTIF($B$4:B3958,B3958)</f>
        <v>5</v>
      </c>
      <c r="F3958" s="147">
        <v>1</v>
      </c>
      <c r="G3958" s="147">
        <v>726</v>
      </c>
      <c r="H3958" s="147">
        <v>834</v>
      </c>
      <c r="I3958" s="59" t="str">
        <f>IFERROR(VLOOKUP(D3958,ITEM!A:B,2,0)&amp;" X"&amp;F3958,"아이템값 없음")</f>
        <v>서늘한 빙옥 조각 X1</v>
      </c>
      <c r="J3958" s="5" t="s">
        <v>912</v>
      </c>
      <c r="K3958" s="147" t="s">
        <v>745</v>
      </c>
    </row>
    <row r="3959" spans="1:11">
      <c r="A3959" s="147">
        <f>100000+B3959*ID규칙_보상_그룹_단위+C3959*ID규칙_요일_단위+COUNTIFS($B$4:B3959,B3959,$C$4:C3959,C3959)</f>
        <v>116706</v>
      </c>
      <c r="B3959" s="65">
        <v>167</v>
      </c>
      <c r="C3959" s="147">
        <v>0</v>
      </c>
      <c r="D3959" s="147">
        <v>113423</v>
      </c>
      <c r="E3959" s="147">
        <f>COUNTIF($B$4:B3959,B3959)</f>
        <v>6</v>
      </c>
      <c r="F3959" s="147">
        <v>1</v>
      </c>
      <c r="G3959" s="147">
        <v>726</v>
      </c>
      <c r="H3959" s="147">
        <v>834</v>
      </c>
      <c r="I3959" s="59" t="str">
        <f>IFERROR(VLOOKUP(D3959,ITEM!A:B,2,0)&amp;" X"&amp;F3959,"아이템값 없음")</f>
        <v>서늘한 빙옥 덩이 X1</v>
      </c>
      <c r="J3959" s="5" t="s">
        <v>912</v>
      </c>
      <c r="K3959" s="147" t="s">
        <v>745</v>
      </c>
    </row>
    <row r="3960" spans="1:11">
      <c r="A3960" s="147">
        <f>100000+B3960*ID규칙_보상_그룹_단위+C3960*ID규칙_요일_단위+COUNTIFS($B$4:B3960,B3960,$C$4:C3960,C3960)</f>
        <v>116707</v>
      </c>
      <c r="B3960" s="65">
        <v>167</v>
      </c>
      <c r="C3960" s="147">
        <v>0</v>
      </c>
      <c r="D3960" s="147">
        <v>113524</v>
      </c>
      <c r="E3960" s="147">
        <f>COUNTIF($B$4:B3960,B3960)</f>
        <v>7</v>
      </c>
      <c r="F3960" s="147">
        <v>1</v>
      </c>
      <c r="G3960" s="147">
        <v>726</v>
      </c>
      <c r="H3960" s="147">
        <v>834</v>
      </c>
      <c r="I3960" s="59" t="str">
        <f>IFERROR(VLOOKUP(D3960,ITEM!A:B,2,0)&amp;" X"&amp;F3960,"아이템값 없음")</f>
        <v>서늘한 빙옥 X1</v>
      </c>
      <c r="J3960" s="5" t="s">
        <v>912</v>
      </c>
      <c r="K3960" s="147" t="s">
        <v>745</v>
      </c>
    </row>
    <row r="3961" spans="1:11">
      <c r="A3961" s="147">
        <f>100000+B3961*ID규칙_보상_그룹_단위+C3961*ID규칙_요일_단위+COUNTIFS($B$4:B3961,B3961,$C$4:C3961,C3961)</f>
        <v>116708</v>
      </c>
      <c r="B3961" s="65">
        <v>167</v>
      </c>
      <c r="C3961" s="147">
        <v>0</v>
      </c>
      <c r="D3961" s="147">
        <v>113201</v>
      </c>
      <c r="E3961" s="147">
        <f>COUNTIF($B$4:B3961,B3961)</f>
        <v>8</v>
      </c>
      <c r="F3961" s="147">
        <v>1</v>
      </c>
      <c r="G3961" s="147">
        <v>726</v>
      </c>
      <c r="H3961" s="147">
        <v>833</v>
      </c>
      <c r="I3961" s="59" t="str">
        <f>IFERROR(VLOOKUP(D3961,ITEM!A:B,2,0)&amp;" X"&amp;F3961,"아이템값 없음")</f>
        <v>불타오르는 마노 가루 X1</v>
      </c>
      <c r="J3961" s="5" t="s">
        <v>912</v>
      </c>
      <c r="K3961" s="147" t="s">
        <v>745</v>
      </c>
    </row>
    <row r="3962" spans="1:11">
      <c r="A3962" s="147">
        <f>100000+B3962*ID규칙_보상_그룹_단위+C3962*ID규칙_요일_단위+COUNTIFS($B$4:B3962,B3962,$C$4:C3962,C3962)</f>
        <v>116709</v>
      </c>
      <c r="B3962" s="65">
        <v>167</v>
      </c>
      <c r="C3962" s="147">
        <v>0</v>
      </c>
      <c r="D3962" s="147">
        <v>113302</v>
      </c>
      <c r="E3962" s="147">
        <f>COUNTIF($B$4:B3962,B3962)</f>
        <v>9</v>
      </c>
      <c r="F3962" s="147">
        <v>1</v>
      </c>
      <c r="G3962" s="147">
        <v>726</v>
      </c>
      <c r="H3962" s="147">
        <v>833</v>
      </c>
      <c r="I3962" s="59" t="str">
        <f>IFERROR(VLOOKUP(D3962,ITEM!A:B,2,0)&amp;" X"&amp;F3962,"아이템값 없음")</f>
        <v>불타오르는 마노 조각 X1</v>
      </c>
      <c r="J3962" s="5" t="s">
        <v>912</v>
      </c>
      <c r="K3962" s="147" t="s">
        <v>745</v>
      </c>
    </row>
    <row r="3963" spans="1:11">
      <c r="A3963" s="147">
        <f>100000+B3963*ID규칙_보상_그룹_단위+C3963*ID규칙_요일_단위+COUNTIFS($B$4:B3963,B3963,$C$4:C3963,C3963)</f>
        <v>116710</v>
      </c>
      <c r="B3963" s="65">
        <v>167</v>
      </c>
      <c r="C3963" s="147">
        <v>0</v>
      </c>
      <c r="D3963" s="147">
        <v>113403</v>
      </c>
      <c r="E3963" s="147">
        <f>COUNTIF($B$4:B3963,B3963)</f>
        <v>10</v>
      </c>
      <c r="F3963" s="147">
        <v>1</v>
      </c>
      <c r="G3963" s="147">
        <v>726</v>
      </c>
      <c r="H3963" s="147">
        <v>833</v>
      </c>
      <c r="I3963" s="59" t="str">
        <f>IFERROR(VLOOKUP(D3963,ITEM!A:B,2,0)&amp;" X"&amp;F3963,"아이템값 없음")</f>
        <v>불타오르는 마노 덩이 X1</v>
      </c>
      <c r="J3963" s="5" t="s">
        <v>912</v>
      </c>
      <c r="K3963" s="147" t="s">
        <v>745</v>
      </c>
    </row>
    <row r="3964" spans="1:11">
      <c r="A3964" s="147">
        <f>100000+B3964*ID규칙_보상_그룹_단위+C3964*ID규칙_요일_단위+COUNTIFS($B$4:B3964,B3964,$C$4:C3964,C3964)</f>
        <v>116711</v>
      </c>
      <c r="B3964" s="65">
        <v>167</v>
      </c>
      <c r="C3964" s="147">
        <v>0</v>
      </c>
      <c r="D3964" s="147">
        <v>113504</v>
      </c>
      <c r="E3964" s="147">
        <f>COUNTIF($B$4:B3964,B3964)</f>
        <v>11</v>
      </c>
      <c r="F3964" s="147">
        <v>1</v>
      </c>
      <c r="G3964" s="147">
        <v>726</v>
      </c>
      <c r="H3964" s="147">
        <v>833</v>
      </c>
      <c r="I3964" s="59" t="str">
        <f>IFERROR(VLOOKUP(D3964,ITEM!A:B,2,0)&amp;" X"&amp;F3964,"아이템값 없음")</f>
        <v>불타오르는 마노 X1</v>
      </c>
      <c r="J3964" s="5" t="s">
        <v>912</v>
      </c>
      <c r="K3964" s="147" t="s">
        <v>745</v>
      </c>
    </row>
    <row r="3965" spans="1:11">
      <c r="A3965" s="147">
        <f>100000+B3965*ID규칙_보상_그룹_단위+C3965*ID규칙_요일_단위+COUNTIFS($B$4:B3965,B3965,$C$4:C3965,C3965)</f>
        <v>116712</v>
      </c>
      <c r="B3965" s="65">
        <v>167</v>
      </c>
      <c r="C3965" s="147">
        <v>0</v>
      </c>
      <c r="D3965" s="147">
        <v>113225</v>
      </c>
      <c r="E3965" s="147">
        <f>COUNTIF($B$4:B3965,B3965)</f>
        <v>12</v>
      </c>
      <c r="F3965" s="147">
        <v>1</v>
      </c>
      <c r="G3965" s="147">
        <v>726</v>
      </c>
      <c r="H3965" s="147">
        <v>833</v>
      </c>
      <c r="I3965" s="59" t="str">
        <f>IFERROR(VLOOKUP(D3965,ITEM!A:B,2,0)&amp;" X"&amp;F3965,"아이템값 없음")</f>
        <v>단단한 황옥 가루 X1</v>
      </c>
      <c r="J3965" s="5" t="s">
        <v>912</v>
      </c>
      <c r="K3965" s="147" t="s">
        <v>745</v>
      </c>
    </row>
    <row r="3966" spans="1:11">
      <c r="A3966" s="147">
        <f>100000+B3966*ID규칙_보상_그룹_단위+C3966*ID규칙_요일_단위+COUNTIFS($B$4:B3966,B3966,$C$4:C3966,C3966)</f>
        <v>116713</v>
      </c>
      <c r="B3966" s="65">
        <v>167</v>
      </c>
      <c r="C3966" s="147">
        <v>0</v>
      </c>
      <c r="D3966" s="147">
        <v>113326</v>
      </c>
      <c r="E3966" s="147">
        <f>COUNTIF($B$4:B3966,B3966)</f>
        <v>13</v>
      </c>
      <c r="F3966" s="147">
        <v>1</v>
      </c>
      <c r="G3966" s="147">
        <v>726</v>
      </c>
      <c r="H3966" s="147">
        <v>833</v>
      </c>
      <c r="I3966" s="59" t="str">
        <f>IFERROR(VLOOKUP(D3966,ITEM!A:B,2,0)&amp;" X"&amp;F3966,"아이템값 없음")</f>
        <v>단단한 황옥 조각 X1</v>
      </c>
      <c r="J3966" s="5" t="s">
        <v>912</v>
      </c>
      <c r="K3966" s="147" t="s">
        <v>745</v>
      </c>
    </row>
    <row r="3967" spans="1:11">
      <c r="A3967" s="147">
        <f>100000+B3967*ID규칙_보상_그룹_단위+C3967*ID규칙_요일_단위+COUNTIFS($B$4:B3967,B3967,$C$4:C3967,C3967)</f>
        <v>116714</v>
      </c>
      <c r="B3967" s="65">
        <v>167</v>
      </c>
      <c r="C3967" s="147">
        <v>0</v>
      </c>
      <c r="D3967" s="147">
        <v>113427</v>
      </c>
      <c r="E3967" s="147">
        <f>COUNTIF($B$4:B3967,B3967)</f>
        <v>14</v>
      </c>
      <c r="F3967" s="147">
        <v>1</v>
      </c>
      <c r="G3967" s="147">
        <v>726</v>
      </c>
      <c r="H3967" s="147">
        <v>833</v>
      </c>
      <c r="I3967" s="59" t="str">
        <f>IFERROR(VLOOKUP(D3967,ITEM!A:B,2,0)&amp;" X"&amp;F3967,"아이템값 없음")</f>
        <v>단단한 황옥 덩이 X1</v>
      </c>
      <c r="J3967" s="5" t="s">
        <v>912</v>
      </c>
      <c r="K3967" s="147" t="s">
        <v>745</v>
      </c>
    </row>
    <row r="3968" spans="1:11">
      <c r="A3968" s="147">
        <f>100000+B3968*ID규칙_보상_그룹_단위+C3968*ID규칙_요일_단위+COUNTIFS($B$4:B3968,B3968,$C$4:C3968,C3968)</f>
        <v>116715</v>
      </c>
      <c r="B3968" s="65">
        <v>167</v>
      </c>
      <c r="C3968" s="147">
        <v>0</v>
      </c>
      <c r="D3968" s="147">
        <v>113528</v>
      </c>
      <c r="E3968" s="147">
        <f>COUNTIF($B$4:B3968,B3968)</f>
        <v>15</v>
      </c>
      <c r="F3968" s="147">
        <v>1</v>
      </c>
      <c r="G3968" s="147">
        <v>726</v>
      </c>
      <c r="H3968" s="147">
        <v>833</v>
      </c>
      <c r="I3968" s="59" t="str">
        <f>IFERROR(VLOOKUP(D3968,ITEM!A:B,2,0)&amp;" X"&amp;F3968,"아이템값 없음")</f>
        <v>단단한 황옥 X1</v>
      </c>
      <c r="J3968" s="5" t="s">
        <v>912</v>
      </c>
      <c r="K3968" s="147" t="s">
        <v>745</v>
      </c>
    </row>
    <row r="3969" spans="1:11">
      <c r="A3969" s="147">
        <f>100000+B3969*ID규칙_보상_그룹_단위+C3969*ID규칙_요일_단위+COUNTIFS($B$4:B3969,B3969,$C$4:C3969,C3969)</f>
        <v>116716</v>
      </c>
      <c r="B3969" s="65">
        <v>167</v>
      </c>
      <c r="C3969" s="147">
        <v>0</v>
      </c>
      <c r="D3969" s="147">
        <v>118401</v>
      </c>
      <c r="E3969" s="147">
        <f>COUNTIF($B$4:B3969,B3969)</f>
        <v>16</v>
      </c>
      <c r="F3969" s="147">
        <v>1</v>
      </c>
      <c r="G3969" s="147">
        <v>727</v>
      </c>
      <c r="H3969" s="147">
        <v>3300</v>
      </c>
      <c r="I3969" s="59" t="str">
        <f>IFERROR(VLOOKUP(D3969,ITEM!A:B,2,0)&amp;" X"&amp;F3969,"아이템값 없음")</f>
        <v>이상한 꿈의 용매 X1</v>
      </c>
      <c r="J3969" s="5" t="s">
        <v>912</v>
      </c>
      <c r="K3969" s="147" t="s">
        <v>745</v>
      </c>
    </row>
    <row r="3970" spans="1:11">
      <c r="A3970" s="147">
        <f>100000+B3970*ID규칙_보상_그룹_단위+C3970*ID규칙_요일_단위+COUNTIFS($B$4:B3970,B3970,$C$4:C3970,C3970)</f>
        <v>116717</v>
      </c>
      <c r="B3970" s="65">
        <v>167</v>
      </c>
      <c r="C3970" s="147">
        <v>0</v>
      </c>
      <c r="D3970" s="147">
        <v>112610</v>
      </c>
      <c r="E3970" s="147">
        <f>COUNTIF($B$4:B3970,B3970)</f>
        <v>17</v>
      </c>
      <c r="F3970" s="147">
        <v>1</v>
      </c>
      <c r="G3970" s="147">
        <v>728</v>
      </c>
      <c r="H3970" s="147">
        <v>3334</v>
      </c>
      <c r="I3970" s="59" t="str">
        <f>IFERROR(VLOOKUP(D3970,ITEM!A:B,2,0)&amp;" X"&amp;F3970,"아이템값 없음")</f>
        <v>용해의 순간 X1</v>
      </c>
      <c r="J3970" s="5" t="s">
        <v>912</v>
      </c>
      <c r="K3970" s="147" t="s">
        <v>745</v>
      </c>
    </row>
    <row r="3971" spans="1:11">
      <c r="A3971" s="147">
        <f>100000+B3971*ID규칙_보상_그룹_단위+C3971*ID규칙_요일_단위+COUNTIFS($B$4:B3971,B3971,$C$4:C3971,C3971)</f>
        <v>116718</v>
      </c>
      <c r="B3971" s="65">
        <v>167</v>
      </c>
      <c r="C3971" s="147">
        <v>0</v>
      </c>
      <c r="D3971" s="147">
        <v>112611</v>
      </c>
      <c r="E3971" s="147">
        <f>COUNTIF($B$4:B3971,B3971)</f>
        <v>18</v>
      </c>
      <c r="F3971" s="147">
        <v>1</v>
      </c>
      <c r="G3971" s="147">
        <v>728</v>
      </c>
      <c r="H3971" s="147">
        <v>3333</v>
      </c>
      <c r="I3971" s="59" t="str">
        <f>IFERROR(VLOOKUP(D3971,ITEM!A:B,2,0)&amp;" X"&amp;F3971,"아이템값 없음")</f>
        <v>지옥불 나비 X1</v>
      </c>
      <c r="J3971" s="5" t="s">
        <v>912</v>
      </c>
      <c r="K3971" s="147" t="s">
        <v>745</v>
      </c>
    </row>
    <row r="3972" spans="1:11">
      <c r="A3972" s="147">
        <f>100000+B3972*ID규칙_보상_그룹_단위+C3972*ID규칙_요일_단위+COUNTIFS($B$4:B3972,B3972,$C$4:C3972,C3972)</f>
        <v>116719</v>
      </c>
      <c r="B3972" s="65">
        <v>167</v>
      </c>
      <c r="C3972" s="147">
        <v>0</v>
      </c>
      <c r="D3972" s="147">
        <v>112612</v>
      </c>
      <c r="E3972" s="147">
        <f>COUNTIF($B$4:B3972,B3972)</f>
        <v>19</v>
      </c>
      <c r="F3972" s="147">
        <v>1</v>
      </c>
      <c r="G3972" s="147">
        <v>728</v>
      </c>
      <c r="H3972" s="147">
        <v>3333</v>
      </c>
      <c r="I3972" s="59" t="str">
        <f>IFERROR(VLOOKUP(D3972,ITEM!A:B,2,0)&amp;" X"&amp;F3972,"아이템값 없음")</f>
        <v>재가 된 심장 X1</v>
      </c>
      <c r="J3972" s="5" t="s">
        <v>912</v>
      </c>
      <c r="K3972" s="147" t="s">
        <v>745</v>
      </c>
    </row>
    <row r="3973" spans="1:11">
      <c r="A3973" s="147">
        <f>100000+B3973*ID규칙_보상_그룹_단위+C3973*ID규칙_요일_단위+COUNTIFS($B$4:B3973,B3973,$C$4:C3973,C3973)</f>
        <v>116720</v>
      </c>
      <c r="B3973" s="65">
        <v>167</v>
      </c>
      <c r="C3973" s="147">
        <v>0</v>
      </c>
      <c r="D3973" s="147">
        <v>106314</v>
      </c>
      <c r="E3973" s="147">
        <f>COUNTIF($B$4:B3973,B3973)</f>
        <v>20</v>
      </c>
      <c r="F3973" s="147">
        <v>1</v>
      </c>
      <c r="G3973" s="147">
        <v>729</v>
      </c>
      <c r="H3973" s="147">
        <v>200</v>
      </c>
      <c r="I3973" s="59" t="str">
        <f>IFERROR(VLOOKUP(D3973,ITEM!A:B,2,0)&amp;" X"&amp;F3973,"아이템값 없음")</f>
        <v>전투광의 장미 X1</v>
      </c>
      <c r="J3973" s="5" t="s">
        <v>912</v>
      </c>
      <c r="K3973" s="147" t="s">
        <v>745</v>
      </c>
    </row>
    <row r="3974" spans="1:11">
      <c r="A3974" s="147">
        <f>100000+B3974*ID규칙_보상_그룹_단위+C3974*ID규칙_요일_단위+COUNTIFS($B$4:B3974,B3974,$C$4:C3974,C3974)</f>
        <v>116721</v>
      </c>
      <c r="B3974" s="65">
        <v>167</v>
      </c>
      <c r="C3974" s="147">
        <v>0</v>
      </c>
      <c r="D3974" s="147">
        <v>107314</v>
      </c>
      <c r="E3974" s="147">
        <f>COUNTIF($B$4:B3974,B3974)</f>
        <v>21</v>
      </c>
      <c r="F3974" s="147">
        <v>1</v>
      </c>
      <c r="G3974" s="147">
        <v>729</v>
      </c>
      <c r="H3974" s="147">
        <v>200</v>
      </c>
      <c r="I3974" s="59" t="str">
        <f>IFERROR(VLOOKUP(D3974,ITEM!A:B,2,0)&amp;" X"&amp;F3974,"아이템값 없음")</f>
        <v>전투광의 깃털 X1</v>
      </c>
      <c r="J3974" s="5" t="s">
        <v>912</v>
      </c>
      <c r="K3974" s="147" t="s">
        <v>745</v>
      </c>
    </row>
    <row r="3975" spans="1:11">
      <c r="A3975" s="147">
        <f>100000+B3975*ID규칙_보상_그룹_단위+C3975*ID규칙_요일_단위+COUNTIFS($B$4:B3975,B3975,$C$4:C3975,C3975)</f>
        <v>116722</v>
      </c>
      <c r="B3975" s="65">
        <v>167</v>
      </c>
      <c r="C3975" s="147">
        <v>0</v>
      </c>
      <c r="D3975" s="147">
        <v>108314</v>
      </c>
      <c r="E3975" s="147">
        <f>COUNTIF($B$4:B3975,B3975)</f>
        <v>22</v>
      </c>
      <c r="F3975" s="147">
        <v>1</v>
      </c>
      <c r="G3975" s="147">
        <v>729</v>
      </c>
      <c r="H3975" s="147">
        <v>200</v>
      </c>
      <c r="I3975" s="59" t="str">
        <f>IFERROR(VLOOKUP(D3975,ITEM!A:B,2,0)&amp;" X"&amp;F3975,"아이템값 없음")</f>
        <v>전투광의 시계 X1</v>
      </c>
      <c r="J3975" s="5" t="s">
        <v>912</v>
      </c>
      <c r="K3975" s="147" t="s">
        <v>745</v>
      </c>
    </row>
    <row r="3976" spans="1:11">
      <c r="A3976" s="147">
        <f>100000+B3976*ID규칙_보상_그룹_단위+C3976*ID규칙_요일_단위+COUNTIFS($B$4:B3976,B3976,$C$4:C3976,C3976)</f>
        <v>116723</v>
      </c>
      <c r="B3976" s="65">
        <v>167</v>
      </c>
      <c r="C3976" s="147">
        <v>0</v>
      </c>
      <c r="D3976" s="147">
        <v>109314</v>
      </c>
      <c r="E3976" s="147">
        <f>COUNTIF($B$4:B3976,B3976)</f>
        <v>23</v>
      </c>
      <c r="F3976" s="147">
        <v>1</v>
      </c>
      <c r="G3976" s="147">
        <v>729</v>
      </c>
      <c r="H3976" s="147">
        <v>200</v>
      </c>
      <c r="I3976" s="59" t="str">
        <f>IFERROR(VLOOKUP(D3976,ITEM!A:B,2,0)&amp;" X"&amp;F3976,"아이템값 없음")</f>
        <v>전투광의 해골잔 X1</v>
      </c>
      <c r="J3976" s="5" t="s">
        <v>912</v>
      </c>
      <c r="K3976" s="147" t="s">
        <v>745</v>
      </c>
    </row>
    <row r="3977" spans="1:11">
      <c r="A3977" s="147">
        <f>100000+B3977*ID규칙_보상_그룹_단위+C3977*ID규칙_요일_단위+COUNTIFS($B$4:B3977,B3977,$C$4:C3977,C3977)</f>
        <v>116724</v>
      </c>
      <c r="B3977" s="65">
        <v>167</v>
      </c>
      <c r="C3977" s="147">
        <v>0</v>
      </c>
      <c r="D3977" s="147">
        <v>110314</v>
      </c>
      <c r="E3977" s="147">
        <f>COUNTIF($B$4:B3977,B3977)</f>
        <v>24</v>
      </c>
      <c r="F3977" s="147">
        <v>1</v>
      </c>
      <c r="G3977" s="147">
        <v>729</v>
      </c>
      <c r="H3977" s="147">
        <v>200</v>
      </c>
      <c r="I3977" s="59" t="str">
        <f>IFERROR(VLOOKUP(D3977,ITEM!A:B,2,0)&amp;" X"&amp;F3977,"아이템값 없음")</f>
        <v>전투광의 귀면 X1</v>
      </c>
      <c r="J3977" s="5" t="s">
        <v>912</v>
      </c>
      <c r="K3977" s="147" t="s">
        <v>745</v>
      </c>
    </row>
    <row r="3978" spans="1:11">
      <c r="A3978" s="147">
        <f>100000+B3978*ID규칙_보상_그룹_단위+C3978*ID규칙_요일_단위+COUNTIFS($B$4:B3978,B3978,$C$4:C3978,C3978)</f>
        <v>116725</v>
      </c>
      <c r="B3978" s="65">
        <v>167</v>
      </c>
      <c r="C3978" s="147">
        <v>0</v>
      </c>
      <c r="D3978" s="147">
        <v>106316</v>
      </c>
      <c r="E3978" s="147">
        <f>COUNTIF($B$4:B3978,B3978)</f>
        <v>25</v>
      </c>
      <c r="F3978" s="147">
        <v>1</v>
      </c>
      <c r="G3978" s="147">
        <v>729</v>
      </c>
      <c r="H3978" s="147">
        <v>200</v>
      </c>
      <c r="I3978" s="59" t="str">
        <f>IFERROR(VLOOKUP(D3978,ITEM!A:B,2,0)&amp;" X"&amp;F3978,"아이템값 없음")</f>
        <v>교관의 브로치 X1</v>
      </c>
      <c r="J3978" s="5" t="s">
        <v>912</v>
      </c>
      <c r="K3978" s="147" t="s">
        <v>745</v>
      </c>
    </row>
    <row r="3979" spans="1:11">
      <c r="A3979" s="147">
        <f>100000+B3979*ID규칙_보상_그룹_단위+C3979*ID규칙_요일_단위+COUNTIFS($B$4:B3979,B3979,$C$4:C3979,C3979)</f>
        <v>116726</v>
      </c>
      <c r="B3979" s="65">
        <v>167</v>
      </c>
      <c r="C3979" s="147">
        <v>0</v>
      </c>
      <c r="D3979" s="147">
        <v>107316</v>
      </c>
      <c r="E3979" s="147">
        <f>COUNTIF($B$4:B3979,B3979)</f>
        <v>26</v>
      </c>
      <c r="F3979" s="147">
        <v>1</v>
      </c>
      <c r="G3979" s="147">
        <v>729</v>
      </c>
      <c r="H3979" s="147">
        <v>200</v>
      </c>
      <c r="I3979" s="59" t="str">
        <f>IFERROR(VLOOKUP(D3979,ITEM!A:B,2,0)&amp;" X"&amp;F3979,"아이템값 없음")</f>
        <v>교관의 깃털장식 X1</v>
      </c>
      <c r="J3979" s="5" t="s">
        <v>912</v>
      </c>
      <c r="K3979" s="147" t="s">
        <v>745</v>
      </c>
    </row>
    <row r="3980" spans="1:11">
      <c r="A3980" s="147">
        <f>100000+B3980*ID규칙_보상_그룹_단위+C3980*ID규칙_요일_단위+COUNTIFS($B$4:B3980,B3980,$C$4:C3980,C3980)</f>
        <v>116727</v>
      </c>
      <c r="B3980" s="65">
        <v>167</v>
      </c>
      <c r="C3980" s="147">
        <v>0</v>
      </c>
      <c r="D3980" s="147">
        <v>108316</v>
      </c>
      <c r="E3980" s="147">
        <f>COUNTIF($B$4:B3980,B3980)</f>
        <v>27</v>
      </c>
      <c r="F3980" s="147">
        <v>1</v>
      </c>
      <c r="G3980" s="147">
        <v>729</v>
      </c>
      <c r="H3980" s="147">
        <v>200</v>
      </c>
      <c r="I3980" s="59" t="str">
        <f>IFERROR(VLOOKUP(D3980,ITEM!A:B,2,0)&amp;" X"&amp;F3980,"아이템값 없음")</f>
        <v>교관의 회중시계 X1</v>
      </c>
      <c r="J3980" s="5" t="s">
        <v>912</v>
      </c>
      <c r="K3980" s="147" t="s">
        <v>745</v>
      </c>
    </row>
    <row r="3981" spans="1:11">
      <c r="A3981" s="147">
        <f>100000+B3981*ID규칙_보상_그룹_단위+C3981*ID규칙_요일_단위+COUNTIFS($B$4:B3981,B3981,$C$4:C3981,C3981)</f>
        <v>116728</v>
      </c>
      <c r="B3981" s="65">
        <v>167</v>
      </c>
      <c r="C3981" s="147">
        <v>0</v>
      </c>
      <c r="D3981" s="147">
        <v>109316</v>
      </c>
      <c r="E3981" s="147">
        <f>COUNTIF($B$4:B3981,B3981)</f>
        <v>28</v>
      </c>
      <c r="F3981" s="147">
        <v>1</v>
      </c>
      <c r="G3981" s="147">
        <v>729</v>
      </c>
      <c r="H3981" s="147">
        <v>200</v>
      </c>
      <c r="I3981" s="59" t="str">
        <f>IFERROR(VLOOKUP(D3981,ITEM!A:B,2,0)&amp;" X"&amp;F3981,"아이템값 없음")</f>
        <v>교관의 찻잔 X1</v>
      </c>
      <c r="J3981" s="5" t="s">
        <v>912</v>
      </c>
      <c r="K3981" s="147" t="s">
        <v>745</v>
      </c>
    </row>
    <row r="3982" spans="1:11">
      <c r="A3982" s="147">
        <f>100000+B3982*ID규칙_보상_그룹_단위+C3982*ID규칙_요일_단위+COUNTIFS($B$4:B3982,B3982,$C$4:C3982,C3982)</f>
        <v>116729</v>
      </c>
      <c r="B3982" s="65">
        <v>167</v>
      </c>
      <c r="C3982" s="147">
        <v>0</v>
      </c>
      <c r="D3982" s="147">
        <v>110316</v>
      </c>
      <c r="E3982" s="147">
        <f>COUNTIF($B$4:B3982,B3982)</f>
        <v>29</v>
      </c>
      <c r="F3982" s="147">
        <v>1</v>
      </c>
      <c r="G3982" s="147">
        <v>729</v>
      </c>
      <c r="H3982" s="147">
        <v>200</v>
      </c>
      <c r="I3982" s="59" t="str">
        <f>IFERROR(VLOOKUP(D3982,ITEM!A:B,2,0)&amp;" X"&amp;F3982,"아이템값 없음")</f>
        <v>교관의 모자 X1</v>
      </c>
      <c r="J3982" s="5" t="s">
        <v>912</v>
      </c>
      <c r="K3982" s="147" t="s">
        <v>745</v>
      </c>
    </row>
    <row r="3983" spans="1:11">
      <c r="A3983" s="147">
        <f>100000+B3983*ID규칙_보상_그룹_단위+C3983*ID규칙_요일_단위+COUNTIFS($B$4:B3983,B3983,$C$4:C3983,C3983)</f>
        <v>116730</v>
      </c>
      <c r="B3983" s="65">
        <v>167</v>
      </c>
      <c r="C3983" s="147">
        <v>0</v>
      </c>
      <c r="D3983" s="147">
        <v>106318</v>
      </c>
      <c r="E3983" s="147">
        <f>COUNTIF($B$4:B3983,B3983)</f>
        <v>30</v>
      </c>
      <c r="F3983" s="147">
        <v>1</v>
      </c>
      <c r="G3983" s="147">
        <v>729</v>
      </c>
      <c r="H3983" s="147">
        <v>200</v>
      </c>
      <c r="I3983" s="59" t="str">
        <f>IFERROR(VLOOKUP(D3983,ITEM!A:B,2,0)&amp;" X"&amp;F3983,"아이템값 없음")</f>
        <v>유배자의 꽃 X1</v>
      </c>
      <c r="J3983" s="5" t="s">
        <v>912</v>
      </c>
      <c r="K3983" s="147" t="s">
        <v>745</v>
      </c>
    </row>
    <row r="3984" spans="1:11">
      <c r="A3984" s="147">
        <f>100000+B3984*ID규칙_보상_그룹_단위+C3984*ID규칙_요일_단위+COUNTIFS($B$4:B3984,B3984,$C$4:C3984,C3984)</f>
        <v>116731</v>
      </c>
      <c r="B3984" s="65">
        <v>167</v>
      </c>
      <c r="C3984" s="147">
        <v>0</v>
      </c>
      <c r="D3984" s="147">
        <v>107318</v>
      </c>
      <c r="E3984" s="147">
        <f>COUNTIF($B$4:B3984,B3984)</f>
        <v>31</v>
      </c>
      <c r="F3984" s="147">
        <v>1</v>
      </c>
      <c r="G3984" s="147">
        <v>729</v>
      </c>
      <c r="H3984" s="147">
        <v>200</v>
      </c>
      <c r="I3984" s="59" t="str">
        <f>IFERROR(VLOOKUP(D3984,ITEM!A:B,2,0)&amp;" X"&amp;F3984,"아이템값 없음")</f>
        <v>유배자의 깃털 X1</v>
      </c>
      <c r="J3984" s="5" t="s">
        <v>912</v>
      </c>
      <c r="K3984" s="147" t="s">
        <v>745</v>
      </c>
    </row>
    <row r="3985" spans="1:11">
      <c r="A3985" s="147">
        <f>100000+B3985*ID규칙_보상_그룹_단위+C3985*ID규칙_요일_단위+COUNTIFS($B$4:B3985,B3985,$C$4:C3985,C3985)</f>
        <v>116732</v>
      </c>
      <c r="B3985" s="65">
        <v>167</v>
      </c>
      <c r="C3985" s="147">
        <v>0</v>
      </c>
      <c r="D3985" s="147">
        <v>108318</v>
      </c>
      <c r="E3985" s="147">
        <f>COUNTIF($B$4:B3985,B3985)</f>
        <v>32</v>
      </c>
      <c r="F3985" s="147">
        <v>1</v>
      </c>
      <c r="G3985" s="147">
        <v>729</v>
      </c>
      <c r="H3985" s="147">
        <v>200</v>
      </c>
      <c r="I3985" s="59" t="str">
        <f>IFERROR(VLOOKUP(D3985,ITEM!A:B,2,0)&amp;" X"&amp;F3985,"아이템값 없음")</f>
        <v>유배자의 회중시계 X1</v>
      </c>
      <c r="J3985" s="5" t="s">
        <v>912</v>
      </c>
      <c r="K3985" s="147" t="s">
        <v>745</v>
      </c>
    </row>
    <row r="3986" spans="1:11">
      <c r="A3986" s="147">
        <f>100000+B3986*ID규칙_보상_그룹_단위+C3986*ID규칙_요일_단위+COUNTIFS($B$4:B3986,B3986,$C$4:C3986,C3986)</f>
        <v>116733</v>
      </c>
      <c r="B3986" s="65">
        <v>167</v>
      </c>
      <c r="C3986" s="147">
        <v>0</v>
      </c>
      <c r="D3986" s="147">
        <v>109318</v>
      </c>
      <c r="E3986" s="147">
        <f>COUNTIF($B$4:B3986,B3986)</f>
        <v>33</v>
      </c>
      <c r="F3986" s="147">
        <v>1</v>
      </c>
      <c r="G3986" s="147">
        <v>729</v>
      </c>
      <c r="H3986" s="147">
        <v>200</v>
      </c>
      <c r="I3986" s="59" t="str">
        <f>IFERROR(VLOOKUP(D3986,ITEM!A:B,2,0)&amp;" X"&amp;F3986,"아이템값 없음")</f>
        <v>유배자의 잔 X1</v>
      </c>
      <c r="J3986" s="5" t="s">
        <v>912</v>
      </c>
      <c r="K3986" s="147" t="s">
        <v>745</v>
      </c>
    </row>
    <row r="3987" spans="1:11">
      <c r="A3987" s="147">
        <f>100000+B3987*ID규칙_보상_그룹_단위+C3987*ID규칙_요일_단위+COUNTIFS($B$4:B3987,B3987,$C$4:C3987,C3987)</f>
        <v>116734</v>
      </c>
      <c r="B3987" s="65">
        <v>167</v>
      </c>
      <c r="C3987" s="147">
        <v>0</v>
      </c>
      <c r="D3987" s="147">
        <v>110318</v>
      </c>
      <c r="E3987" s="147">
        <f>COUNTIF($B$4:B3987,B3987)</f>
        <v>34</v>
      </c>
      <c r="F3987" s="147">
        <v>1</v>
      </c>
      <c r="G3987" s="147">
        <v>729</v>
      </c>
      <c r="H3987" s="147">
        <v>200</v>
      </c>
      <c r="I3987" s="59" t="str">
        <f>IFERROR(VLOOKUP(D3987,ITEM!A:B,2,0)&amp;" X"&amp;F3987,"아이템값 없음")</f>
        <v>유배자의 머리장식 X1</v>
      </c>
      <c r="J3987" s="5" t="s">
        <v>912</v>
      </c>
      <c r="K3987" s="147" t="s">
        <v>745</v>
      </c>
    </row>
    <row r="3988" spans="1:11">
      <c r="A3988" s="147">
        <f>100000+B3988*ID규칙_보상_그룹_단위+C3988*ID규칙_요일_단위+COUNTIFS($B$4:B3988,B3988,$C$4:C3988,C3988)</f>
        <v>116735</v>
      </c>
      <c r="B3988" s="65">
        <v>167</v>
      </c>
      <c r="C3988" s="147">
        <v>0</v>
      </c>
      <c r="D3988" s="147">
        <v>106415</v>
      </c>
      <c r="E3988" s="147">
        <f>COUNTIF($B$4:B3988,B3988)</f>
        <v>35</v>
      </c>
      <c r="F3988" s="147">
        <v>1</v>
      </c>
      <c r="G3988" s="147">
        <v>729</v>
      </c>
      <c r="H3988" s="147">
        <v>200</v>
      </c>
      <c r="I3988" s="59" t="str">
        <f>IFERROR(VLOOKUP(D3988,ITEM!A:B,2,0)&amp;" X"&amp;F3988,"아이템값 없음")</f>
        <v>전투광의 장미 X1</v>
      </c>
      <c r="J3988" s="5" t="s">
        <v>912</v>
      </c>
      <c r="K3988" s="147" t="s">
        <v>745</v>
      </c>
    </row>
    <row r="3989" spans="1:11">
      <c r="A3989" s="147">
        <f>100000+B3989*ID규칙_보상_그룹_단위+C3989*ID규칙_요일_단위+COUNTIFS($B$4:B3989,B3989,$C$4:C3989,C3989)</f>
        <v>116736</v>
      </c>
      <c r="B3989" s="65">
        <v>167</v>
      </c>
      <c r="C3989" s="147">
        <v>0</v>
      </c>
      <c r="D3989" s="147">
        <v>107415</v>
      </c>
      <c r="E3989" s="147">
        <f>COUNTIF($B$4:B3989,B3989)</f>
        <v>36</v>
      </c>
      <c r="F3989" s="147">
        <v>1</v>
      </c>
      <c r="G3989" s="147">
        <v>729</v>
      </c>
      <c r="H3989" s="147">
        <v>200</v>
      </c>
      <c r="I3989" s="59" t="str">
        <f>IFERROR(VLOOKUP(D3989,ITEM!A:B,2,0)&amp;" X"&amp;F3989,"아이템값 없음")</f>
        <v>전투광의 깃털 X1</v>
      </c>
      <c r="J3989" s="5" t="s">
        <v>912</v>
      </c>
      <c r="K3989" s="147" t="s">
        <v>745</v>
      </c>
    </row>
    <row r="3990" spans="1:11">
      <c r="A3990" s="147">
        <f>100000+B3990*ID규칙_보상_그룹_단위+C3990*ID규칙_요일_단위+COUNTIFS($B$4:B3990,B3990,$C$4:C3990,C3990)</f>
        <v>116737</v>
      </c>
      <c r="B3990" s="65">
        <v>167</v>
      </c>
      <c r="C3990" s="147">
        <v>0</v>
      </c>
      <c r="D3990" s="147">
        <v>108415</v>
      </c>
      <c r="E3990" s="147">
        <f>COUNTIF($B$4:B3990,B3990)</f>
        <v>37</v>
      </c>
      <c r="F3990" s="147">
        <v>1</v>
      </c>
      <c r="G3990" s="147">
        <v>729</v>
      </c>
      <c r="H3990" s="147">
        <v>200</v>
      </c>
      <c r="I3990" s="59" t="str">
        <f>IFERROR(VLOOKUP(D3990,ITEM!A:B,2,0)&amp;" X"&amp;F3990,"아이템값 없음")</f>
        <v>전투광의 시계 X1</v>
      </c>
      <c r="J3990" s="5" t="s">
        <v>912</v>
      </c>
      <c r="K3990" s="147" t="s">
        <v>745</v>
      </c>
    </row>
    <row r="3991" spans="1:11">
      <c r="A3991" s="147">
        <f>100000+B3991*ID규칙_보상_그룹_단위+C3991*ID규칙_요일_단위+COUNTIFS($B$4:B3991,B3991,$C$4:C3991,C3991)</f>
        <v>116738</v>
      </c>
      <c r="B3991" s="65">
        <v>167</v>
      </c>
      <c r="C3991" s="147">
        <v>0</v>
      </c>
      <c r="D3991" s="147">
        <v>109415</v>
      </c>
      <c r="E3991" s="147">
        <f>COUNTIF($B$4:B3991,B3991)</f>
        <v>38</v>
      </c>
      <c r="F3991" s="147">
        <v>1</v>
      </c>
      <c r="G3991" s="147">
        <v>729</v>
      </c>
      <c r="H3991" s="147">
        <v>200</v>
      </c>
      <c r="I3991" s="59" t="str">
        <f>IFERROR(VLOOKUP(D3991,ITEM!A:B,2,0)&amp;" X"&amp;F3991,"아이템값 없음")</f>
        <v>전투광의 해골잔 X1</v>
      </c>
      <c r="J3991" s="5" t="s">
        <v>912</v>
      </c>
      <c r="K3991" s="147" t="s">
        <v>745</v>
      </c>
    </row>
    <row r="3992" spans="1:11">
      <c r="A3992" s="147">
        <f>100000+B3992*ID규칙_보상_그룹_단위+C3992*ID규칙_요일_단위+COUNTIFS($B$4:B3992,B3992,$C$4:C3992,C3992)</f>
        <v>116739</v>
      </c>
      <c r="B3992" s="65">
        <v>167</v>
      </c>
      <c r="C3992" s="147">
        <v>0</v>
      </c>
      <c r="D3992" s="147">
        <v>110415</v>
      </c>
      <c r="E3992" s="147">
        <f>COUNTIF($B$4:B3992,B3992)</f>
        <v>39</v>
      </c>
      <c r="F3992" s="147">
        <v>1</v>
      </c>
      <c r="G3992" s="147">
        <v>729</v>
      </c>
      <c r="H3992" s="147">
        <v>200</v>
      </c>
      <c r="I3992" s="59" t="str">
        <f>IFERROR(VLOOKUP(D3992,ITEM!A:B,2,0)&amp;" X"&amp;F3992,"아이템값 없음")</f>
        <v>전투광의 귀면 X1</v>
      </c>
      <c r="J3992" s="5" t="s">
        <v>912</v>
      </c>
      <c r="K3992" s="147" t="s">
        <v>745</v>
      </c>
    </row>
    <row r="3993" spans="1:11">
      <c r="A3993" s="147">
        <f>100000+B3993*ID규칙_보상_그룹_단위+C3993*ID규칙_요일_단위+COUNTIFS($B$4:B3993,B3993,$C$4:C3993,C3993)</f>
        <v>116740</v>
      </c>
      <c r="B3993" s="65">
        <v>167</v>
      </c>
      <c r="C3993" s="147">
        <v>0</v>
      </c>
      <c r="D3993" s="147">
        <v>106417</v>
      </c>
      <c r="E3993" s="147">
        <f>COUNTIF($B$4:B3993,B3993)</f>
        <v>40</v>
      </c>
      <c r="F3993" s="147">
        <v>1</v>
      </c>
      <c r="G3993" s="147">
        <v>729</v>
      </c>
      <c r="H3993" s="147">
        <v>200</v>
      </c>
      <c r="I3993" s="59" t="str">
        <f>IFERROR(VLOOKUP(D3993,ITEM!A:B,2,0)&amp;" X"&amp;F3993,"아이템값 없음")</f>
        <v>교관의 브로치 X1</v>
      </c>
      <c r="J3993" s="5" t="s">
        <v>912</v>
      </c>
      <c r="K3993" s="147" t="s">
        <v>745</v>
      </c>
    </row>
    <row r="3994" spans="1:11">
      <c r="A3994" s="147">
        <f>100000+B3994*ID규칙_보상_그룹_단위+C3994*ID규칙_요일_단위+COUNTIFS($B$4:B3994,B3994,$C$4:C3994,C3994)</f>
        <v>116741</v>
      </c>
      <c r="B3994" s="65">
        <v>167</v>
      </c>
      <c r="C3994" s="147">
        <v>0</v>
      </c>
      <c r="D3994" s="147">
        <v>107417</v>
      </c>
      <c r="E3994" s="147">
        <f>COUNTIF($B$4:B3994,B3994)</f>
        <v>41</v>
      </c>
      <c r="F3994" s="147">
        <v>1</v>
      </c>
      <c r="G3994" s="147">
        <v>729</v>
      </c>
      <c r="H3994" s="147">
        <v>200</v>
      </c>
      <c r="I3994" s="59" t="str">
        <f>IFERROR(VLOOKUP(D3994,ITEM!A:B,2,0)&amp;" X"&amp;F3994,"아이템값 없음")</f>
        <v>교관의 깃털장식 X1</v>
      </c>
      <c r="J3994" s="5" t="s">
        <v>912</v>
      </c>
      <c r="K3994" s="147" t="s">
        <v>745</v>
      </c>
    </row>
    <row r="3995" spans="1:11">
      <c r="A3995" s="147">
        <f>100000+B3995*ID규칙_보상_그룹_단위+C3995*ID규칙_요일_단위+COUNTIFS($B$4:B3995,B3995,$C$4:C3995,C3995)</f>
        <v>116742</v>
      </c>
      <c r="B3995" s="65">
        <v>167</v>
      </c>
      <c r="C3995" s="147">
        <v>0</v>
      </c>
      <c r="D3995" s="147">
        <v>108417</v>
      </c>
      <c r="E3995" s="147">
        <f>COUNTIF($B$4:B3995,B3995)</f>
        <v>42</v>
      </c>
      <c r="F3995" s="147">
        <v>1</v>
      </c>
      <c r="G3995" s="147">
        <v>729</v>
      </c>
      <c r="H3995" s="147">
        <v>200</v>
      </c>
      <c r="I3995" s="59" t="str">
        <f>IFERROR(VLOOKUP(D3995,ITEM!A:B,2,0)&amp;" X"&amp;F3995,"아이템값 없음")</f>
        <v>교관의 회중시계 X1</v>
      </c>
      <c r="J3995" s="5" t="s">
        <v>912</v>
      </c>
      <c r="K3995" s="147" t="s">
        <v>745</v>
      </c>
    </row>
    <row r="3996" spans="1:11">
      <c r="A3996" s="147">
        <f>100000+B3996*ID규칙_보상_그룹_단위+C3996*ID규칙_요일_단위+COUNTIFS($B$4:B3996,B3996,$C$4:C3996,C3996)</f>
        <v>116743</v>
      </c>
      <c r="B3996" s="65">
        <v>167</v>
      </c>
      <c r="C3996" s="147">
        <v>0</v>
      </c>
      <c r="D3996" s="147">
        <v>109417</v>
      </c>
      <c r="E3996" s="147">
        <f>COUNTIF($B$4:B3996,B3996)</f>
        <v>43</v>
      </c>
      <c r="F3996" s="147">
        <v>1</v>
      </c>
      <c r="G3996" s="147">
        <v>729</v>
      </c>
      <c r="H3996" s="147">
        <v>200</v>
      </c>
      <c r="I3996" s="59" t="str">
        <f>IFERROR(VLOOKUP(D3996,ITEM!A:B,2,0)&amp;" X"&amp;F3996,"아이템값 없음")</f>
        <v>교관의 찻잔 X1</v>
      </c>
      <c r="J3996" s="5" t="s">
        <v>912</v>
      </c>
      <c r="K3996" s="147" t="s">
        <v>745</v>
      </c>
    </row>
    <row r="3997" spans="1:11">
      <c r="A3997" s="147">
        <f>100000+B3997*ID규칙_보상_그룹_단위+C3997*ID규칙_요일_단위+COUNTIFS($B$4:B3997,B3997,$C$4:C3997,C3997)</f>
        <v>116744</v>
      </c>
      <c r="B3997" s="65">
        <v>167</v>
      </c>
      <c r="C3997" s="147">
        <v>0</v>
      </c>
      <c r="D3997" s="147">
        <v>110417</v>
      </c>
      <c r="E3997" s="147">
        <f>COUNTIF($B$4:B3997,B3997)</f>
        <v>44</v>
      </c>
      <c r="F3997" s="147">
        <v>1</v>
      </c>
      <c r="G3997" s="147">
        <v>729</v>
      </c>
      <c r="H3997" s="147">
        <v>200</v>
      </c>
      <c r="I3997" s="59" t="str">
        <f>IFERROR(VLOOKUP(D3997,ITEM!A:B,2,0)&amp;" X"&amp;F3997,"아이템값 없음")</f>
        <v>교관의 모자 X1</v>
      </c>
      <c r="J3997" s="5" t="s">
        <v>912</v>
      </c>
      <c r="K3997" s="147" t="s">
        <v>745</v>
      </c>
    </row>
    <row r="3998" spans="1:11">
      <c r="A3998" s="147">
        <f>100000+B3998*ID규칙_보상_그룹_단위+C3998*ID규칙_요일_단위+COUNTIFS($B$4:B3998,B3998,$C$4:C3998,C3998)</f>
        <v>116745</v>
      </c>
      <c r="B3998" s="65">
        <v>167</v>
      </c>
      <c r="C3998" s="147">
        <v>0</v>
      </c>
      <c r="D3998" s="147">
        <v>106419</v>
      </c>
      <c r="E3998" s="147">
        <f>COUNTIF($B$4:B3998,B3998)</f>
        <v>45</v>
      </c>
      <c r="F3998" s="147">
        <v>1</v>
      </c>
      <c r="G3998" s="147">
        <v>729</v>
      </c>
      <c r="H3998" s="147">
        <v>200</v>
      </c>
      <c r="I3998" s="59" t="str">
        <f>IFERROR(VLOOKUP(D3998,ITEM!A:B,2,0)&amp;" X"&amp;F3998,"아이템값 없음")</f>
        <v>유배자의 꽃 X1</v>
      </c>
      <c r="J3998" s="5" t="s">
        <v>912</v>
      </c>
      <c r="K3998" s="147" t="s">
        <v>745</v>
      </c>
    </row>
    <row r="3999" spans="1:11">
      <c r="A3999" s="147">
        <f>100000+B3999*ID규칙_보상_그룹_단위+C3999*ID규칙_요일_단위+COUNTIFS($B$4:B3999,B3999,$C$4:C3999,C3999)</f>
        <v>116746</v>
      </c>
      <c r="B3999" s="65">
        <v>167</v>
      </c>
      <c r="C3999" s="147">
        <v>0</v>
      </c>
      <c r="D3999" s="147">
        <v>107419</v>
      </c>
      <c r="E3999" s="147">
        <f>COUNTIF($B$4:B3999,B3999)</f>
        <v>46</v>
      </c>
      <c r="F3999" s="147">
        <v>1</v>
      </c>
      <c r="G3999" s="147">
        <v>729</v>
      </c>
      <c r="H3999" s="147">
        <v>200</v>
      </c>
      <c r="I3999" s="59" t="str">
        <f>IFERROR(VLOOKUP(D3999,ITEM!A:B,2,0)&amp;" X"&amp;F3999,"아이템값 없음")</f>
        <v>유배자의 깃털 X1</v>
      </c>
      <c r="J3999" s="5" t="s">
        <v>912</v>
      </c>
      <c r="K3999" s="147" t="s">
        <v>745</v>
      </c>
    </row>
    <row r="4000" spans="1:11">
      <c r="A4000" s="147">
        <f>100000+B4000*ID규칙_보상_그룹_단위+C4000*ID규칙_요일_단위+COUNTIFS($B$4:B4000,B4000,$C$4:C4000,C4000)</f>
        <v>116747</v>
      </c>
      <c r="B4000" s="65">
        <v>167</v>
      </c>
      <c r="C4000" s="147">
        <v>0</v>
      </c>
      <c r="D4000" s="147">
        <v>108419</v>
      </c>
      <c r="E4000" s="147">
        <f>COUNTIF($B$4:B4000,B4000)</f>
        <v>47</v>
      </c>
      <c r="F4000" s="147">
        <v>1</v>
      </c>
      <c r="G4000" s="147">
        <v>729</v>
      </c>
      <c r="H4000" s="147">
        <v>200</v>
      </c>
      <c r="I4000" s="59" t="str">
        <f>IFERROR(VLOOKUP(D4000,ITEM!A:B,2,0)&amp;" X"&amp;F4000,"아이템값 없음")</f>
        <v>유배자의 회중시계 X1</v>
      </c>
      <c r="J4000" s="5" t="s">
        <v>912</v>
      </c>
      <c r="K4000" s="147" t="s">
        <v>745</v>
      </c>
    </row>
    <row r="4001" spans="1:11">
      <c r="A4001" s="147">
        <f>100000+B4001*ID규칙_보상_그룹_단위+C4001*ID규칙_요일_단위+COUNTIFS($B$4:B4001,B4001,$C$4:C4001,C4001)</f>
        <v>116748</v>
      </c>
      <c r="B4001" s="65">
        <v>167</v>
      </c>
      <c r="C4001" s="147">
        <v>0</v>
      </c>
      <c r="D4001" s="147">
        <v>109419</v>
      </c>
      <c r="E4001" s="147">
        <f>COUNTIF($B$4:B4001,B4001)</f>
        <v>48</v>
      </c>
      <c r="F4001" s="147">
        <v>1</v>
      </c>
      <c r="G4001" s="147">
        <v>729</v>
      </c>
      <c r="H4001" s="147">
        <v>200</v>
      </c>
      <c r="I4001" s="59" t="str">
        <f>IFERROR(VLOOKUP(D4001,ITEM!A:B,2,0)&amp;" X"&amp;F4001,"아이템값 없음")</f>
        <v>유배자의 잔 X1</v>
      </c>
      <c r="J4001" s="5" t="s">
        <v>912</v>
      </c>
      <c r="K4001" s="147" t="s">
        <v>745</v>
      </c>
    </row>
    <row r="4002" spans="1:11">
      <c r="A4002" s="147">
        <f>100000+B4002*ID규칙_보상_그룹_단위+C4002*ID규칙_요일_단위+COUNTIFS($B$4:B4002,B4002,$C$4:C4002,C4002)</f>
        <v>116749</v>
      </c>
      <c r="B4002" s="65">
        <v>167</v>
      </c>
      <c r="C4002" s="147">
        <v>0</v>
      </c>
      <c r="D4002" s="147">
        <v>110419</v>
      </c>
      <c r="E4002" s="147">
        <f>COUNTIF($B$4:B4002,B4002)</f>
        <v>49</v>
      </c>
      <c r="F4002" s="147">
        <v>1</v>
      </c>
      <c r="G4002" s="147">
        <v>729</v>
      </c>
      <c r="H4002" s="147">
        <v>200</v>
      </c>
      <c r="I4002" s="59" t="str">
        <f>IFERROR(VLOOKUP(D4002,ITEM!A:B,2,0)&amp;" X"&amp;F4002,"아이템값 없음")</f>
        <v>유배자의 머리장식 X1</v>
      </c>
      <c r="J4002" s="5" t="s">
        <v>912</v>
      </c>
      <c r="K4002" s="147" t="s">
        <v>745</v>
      </c>
    </row>
    <row r="4003" spans="1:11">
      <c r="A4003" s="147">
        <f>100000+B4003*ID규칙_보상_그룹_단위+C4003*ID규칙_요일_단위+COUNTIFS($B$4:B4003,B4003,$C$4:C4003,C4003)</f>
        <v>116750</v>
      </c>
      <c r="B4003" s="65">
        <v>167</v>
      </c>
      <c r="C4003" s="147">
        <v>0</v>
      </c>
      <c r="D4003" s="147">
        <v>106430</v>
      </c>
      <c r="E4003" s="147">
        <f>COUNTIF($B$4:B4003,B4003)</f>
        <v>50</v>
      </c>
      <c r="F4003" s="147">
        <v>1</v>
      </c>
      <c r="G4003" s="147">
        <v>729</v>
      </c>
      <c r="H4003" s="147">
        <v>200</v>
      </c>
      <c r="I4003" s="59" t="str">
        <f>IFERROR(VLOOKUP(D4003,ITEM!A:B,2,0)&amp;" X"&amp;F4003,"아이템값 없음")</f>
        <v>검투사의 미련 X1</v>
      </c>
      <c r="J4003" s="5" t="s">
        <v>912</v>
      </c>
      <c r="K4003" s="147" t="s">
        <v>745</v>
      </c>
    </row>
    <row r="4004" spans="1:11">
      <c r="A4004" s="147">
        <f>100000+B4004*ID규칙_보상_그룹_단위+C4004*ID규칙_요일_단위+COUNTIFS($B$4:B4004,B4004,$C$4:C4004,C4004)</f>
        <v>116751</v>
      </c>
      <c r="B4004" s="65">
        <v>167</v>
      </c>
      <c r="C4004" s="147">
        <v>0</v>
      </c>
      <c r="D4004" s="147">
        <v>107430</v>
      </c>
      <c r="E4004" s="147">
        <f>COUNTIF($B$4:B4004,B4004)</f>
        <v>51</v>
      </c>
      <c r="F4004" s="147">
        <v>1</v>
      </c>
      <c r="G4004" s="147">
        <v>729</v>
      </c>
      <c r="H4004" s="147">
        <v>200</v>
      </c>
      <c r="I4004" s="59" t="str">
        <f>IFERROR(VLOOKUP(D4004,ITEM!A:B,2,0)&amp;" X"&amp;F4004,"아이템값 없음")</f>
        <v>검투사의 귀결 X1</v>
      </c>
      <c r="J4004" s="5" t="s">
        <v>912</v>
      </c>
      <c r="K4004" s="147" t="s">
        <v>745</v>
      </c>
    </row>
    <row r="4005" spans="1:11">
      <c r="A4005" s="147">
        <f>100000+B4005*ID규칙_보상_그룹_단위+C4005*ID규칙_요일_단위+COUNTIFS($B$4:B4005,B4005,$C$4:C4005,C4005)</f>
        <v>116752</v>
      </c>
      <c r="B4005" s="65">
        <v>167</v>
      </c>
      <c r="C4005" s="147">
        <v>0</v>
      </c>
      <c r="D4005" s="147">
        <v>108430</v>
      </c>
      <c r="E4005" s="147">
        <f>COUNTIF($B$4:B4005,B4005)</f>
        <v>52</v>
      </c>
      <c r="F4005" s="147">
        <v>1</v>
      </c>
      <c r="G4005" s="147">
        <v>729</v>
      </c>
      <c r="H4005" s="147">
        <v>200</v>
      </c>
      <c r="I4005" s="59" t="str">
        <f>IFERROR(VLOOKUP(D4005,ITEM!A:B,2,0)&amp;" X"&amp;F4005,"아이템값 없음")</f>
        <v>검투사의 희망 X1</v>
      </c>
      <c r="J4005" s="5" t="s">
        <v>912</v>
      </c>
      <c r="K4005" s="147" t="s">
        <v>745</v>
      </c>
    </row>
    <row r="4006" spans="1:11">
      <c r="A4006" s="147">
        <f>100000+B4006*ID규칙_보상_그룹_단위+C4006*ID규칙_요일_단위+COUNTIFS($B$4:B4006,B4006,$C$4:C4006,C4006)</f>
        <v>116753</v>
      </c>
      <c r="B4006" s="65">
        <v>167</v>
      </c>
      <c r="C4006" s="147">
        <v>0</v>
      </c>
      <c r="D4006" s="147">
        <v>109430</v>
      </c>
      <c r="E4006" s="147">
        <f>COUNTIF($B$4:B4006,B4006)</f>
        <v>53</v>
      </c>
      <c r="F4006" s="147">
        <v>1</v>
      </c>
      <c r="G4006" s="147">
        <v>729</v>
      </c>
      <c r="H4006" s="147">
        <v>200</v>
      </c>
      <c r="I4006" s="59" t="str">
        <f>IFERROR(VLOOKUP(D4006,ITEM!A:B,2,0)&amp;" X"&amp;F4006,"아이템값 없음")</f>
        <v>검투사의 취기 X1</v>
      </c>
      <c r="J4006" s="5" t="s">
        <v>912</v>
      </c>
      <c r="K4006" s="147" t="s">
        <v>745</v>
      </c>
    </row>
    <row r="4007" spans="1:11">
      <c r="A4007" s="147">
        <f>100000+B4007*ID규칙_보상_그룹_단위+C4007*ID규칙_요일_단위+COUNTIFS($B$4:B4007,B4007,$C$4:C4007,C4007)</f>
        <v>116754</v>
      </c>
      <c r="B4007" s="65">
        <v>167</v>
      </c>
      <c r="C4007" s="147">
        <v>0</v>
      </c>
      <c r="D4007" s="147">
        <v>110438</v>
      </c>
      <c r="E4007" s="147">
        <f>COUNTIF($B$4:B4007,B4007)</f>
        <v>54</v>
      </c>
      <c r="F4007" s="147">
        <v>1</v>
      </c>
      <c r="G4007" s="147">
        <v>729</v>
      </c>
      <c r="H4007" s="147">
        <v>200</v>
      </c>
      <c r="I4007" s="59" t="str">
        <f>IFERROR(VLOOKUP(D4007,ITEM!A:B,2,0)&amp;" X"&amp;F4007,"아이템값 없음")</f>
        <v>검투사의 개선 X1</v>
      </c>
      <c r="J4007" s="5" t="s">
        <v>912</v>
      </c>
      <c r="K4007" s="147" t="s">
        <v>745</v>
      </c>
    </row>
    <row r="4008" spans="1:11">
      <c r="A4008" s="147">
        <f>100000+B4008*ID규칙_보상_그룹_단위+C4008*ID규칙_요일_단위+COUNTIFS($B$4:B4008,B4008,$C$4:C4008,C4008)</f>
        <v>116755</v>
      </c>
      <c r="B4008" s="65">
        <v>167</v>
      </c>
      <c r="C4008" s="147">
        <v>0</v>
      </c>
      <c r="D4008" s="147">
        <v>106432</v>
      </c>
      <c r="E4008" s="147">
        <f>COUNTIF($B$4:B4008,B4008)</f>
        <v>55</v>
      </c>
      <c r="F4008" s="147">
        <v>1</v>
      </c>
      <c r="G4008" s="147">
        <v>729</v>
      </c>
      <c r="H4008" s="147">
        <v>200</v>
      </c>
      <c r="I4008" s="59" t="str">
        <f>IFERROR(VLOOKUP(D4008,ITEM!A:B,2,0)&amp;" X"&amp;F4008,"아이템값 없음")</f>
        <v>악단의 서광 X1</v>
      </c>
      <c r="J4008" s="5" t="s">
        <v>912</v>
      </c>
      <c r="K4008" s="147" t="s">
        <v>745</v>
      </c>
    </row>
    <row r="4009" spans="1:11">
      <c r="A4009" s="147">
        <f>100000+B4009*ID규칙_보상_그룹_단위+C4009*ID규칙_요일_단위+COUNTIFS($B$4:B4009,B4009,$C$4:C4009,C4009)</f>
        <v>116756</v>
      </c>
      <c r="B4009" s="65">
        <v>167</v>
      </c>
      <c r="C4009" s="147">
        <v>0</v>
      </c>
      <c r="D4009" s="147">
        <v>107432</v>
      </c>
      <c r="E4009" s="147">
        <f>COUNTIF($B$4:B4009,B4009)</f>
        <v>56</v>
      </c>
      <c r="F4009" s="147">
        <v>1</v>
      </c>
      <c r="G4009" s="147">
        <v>729</v>
      </c>
      <c r="H4009" s="147">
        <v>200</v>
      </c>
      <c r="I4009" s="59" t="str">
        <f>IFERROR(VLOOKUP(D4009,ITEM!A:B,2,0)&amp;" X"&amp;F4009,"아이템값 없음")</f>
        <v>연주자의 화살깃 X1</v>
      </c>
      <c r="J4009" s="5" t="s">
        <v>912</v>
      </c>
      <c r="K4009" s="147" t="s">
        <v>745</v>
      </c>
    </row>
    <row r="4010" spans="1:11">
      <c r="A4010" s="147">
        <f>100000+B4010*ID규칙_보상_그룹_단위+C4010*ID규칙_요일_단위+COUNTIFS($B$4:B4010,B4010,$C$4:C4010,C4010)</f>
        <v>116757</v>
      </c>
      <c r="B4010" s="65">
        <v>167</v>
      </c>
      <c r="C4010" s="147">
        <v>0</v>
      </c>
      <c r="D4010" s="147">
        <v>108432</v>
      </c>
      <c r="E4010" s="147">
        <f>COUNTIF($B$4:B4010,B4010)</f>
        <v>57</v>
      </c>
      <c r="F4010" s="147">
        <v>1</v>
      </c>
      <c r="G4010" s="147">
        <v>729</v>
      </c>
      <c r="H4010" s="147">
        <v>200</v>
      </c>
      <c r="I4010" s="59" t="str">
        <f>IFERROR(VLOOKUP(D4010,ITEM!A:B,2,0)&amp;" X"&amp;F4010,"아이템값 없음")</f>
        <v>피날레의 시계 X1</v>
      </c>
      <c r="J4010" s="5" t="s">
        <v>912</v>
      </c>
      <c r="K4010" s="147" t="s">
        <v>745</v>
      </c>
    </row>
    <row r="4011" spans="1:11">
      <c r="A4011" s="147">
        <f>100000+B4011*ID규칙_보상_그룹_단위+C4011*ID규칙_요일_단위+COUNTIFS($B$4:B4011,B4011,$C$4:C4011,C4011)</f>
        <v>116758</v>
      </c>
      <c r="B4011" s="65">
        <v>167</v>
      </c>
      <c r="C4011" s="147">
        <v>0</v>
      </c>
      <c r="D4011" s="147">
        <v>109432</v>
      </c>
      <c r="E4011" s="147">
        <f>COUNTIF($B$4:B4011,B4011)</f>
        <v>58</v>
      </c>
      <c r="F4011" s="147">
        <v>1</v>
      </c>
      <c r="G4011" s="147">
        <v>729</v>
      </c>
      <c r="H4011" s="147">
        <v>200</v>
      </c>
      <c r="I4011" s="59" t="str">
        <f>IFERROR(VLOOKUP(D4011,ITEM!A:B,2,0)&amp;" X"&amp;F4011,"아이템값 없음")</f>
        <v>음유시인의 주전자 X1</v>
      </c>
      <c r="J4011" s="5" t="s">
        <v>912</v>
      </c>
      <c r="K4011" s="147" t="s">
        <v>745</v>
      </c>
    </row>
    <row r="4012" spans="1:11">
      <c r="A4012" s="147">
        <f>100000+B4012*ID규칙_보상_그룹_단위+C4012*ID규칙_요일_단위+COUNTIFS($B$4:B4012,B4012,$C$4:C4012,C4012)</f>
        <v>116759</v>
      </c>
      <c r="B4012" s="65">
        <v>167</v>
      </c>
      <c r="C4012" s="147">
        <v>0</v>
      </c>
      <c r="D4012" s="147">
        <v>110440</v>
      </c>
      <c r="E4012" s="147">
        <f>COUNTIF($B$4:B4012,B4012)</f>
        <v>59</v>
      </c>
      <c r="F4012" s="147">
        <v>1</v>
      </c>
      <c r="G4012" s="147">
        <v>729</v>
      </c>
      <c r="H4012" s="147">
        <v>200</v>
      </c>
      <c r="I4012" s="59" t="str">
        <f>IFERROR(VLOOKUP(D4012,ITEM!A:B,2,0)&amp;" X"&amp;F4012,"아이템값 없음")</f>
        <v>지휘의 탑 햇 X1</v>
      </c>
      <c r="J4012" s="5" t="s">
        <v>912</v>
      </c>
      <c r="K4012" s="147" t="s">
        <v>745</v>
      </c>
    </row>
    <row r="4013" spans="1:11">
      <c r="A4013" s="147">
        <f>100000+B4013*ID규칙_보상_그룹_단위+C4013*ID규칙_요일_단위+COUNTIFS($B$4:B4013,B4013,$C$4:C4013,C4013)</f>
        <v>116760</v>
      </c>
      <c r="B4013" s="65">
        <v>167</v>
      </c>
      <c r="C4013" s="147">
        <v>0</v>
      </c>
      <c r="D4013" s="147">
        <v>106531</v>
      </c>
      <c r="E4013" s="147">
        <f>COUNTIF($B$4:B4013,B4013)</f>
        <v>60</v>
      </c>
      <c r="F4013" s="147">
        <v>1</v>
      </c>
      <c r="G4013" s="147">
        <v>729</v>
      </c>
      <c r="H4013" s="147">
        <v>200</v>
      </c>
      <c r="I4013" s="59" t="str">
        <f>IFERROR(VLOOKUP(D4013,ITEM!A:B,2,0)&amp;" X"&amp;F4013,"아이템값 없음")</f>
        <v>검투사의 미련 X1</v>
      </c>
      <c r="J4013" s="5" t="s">
        <v>912</v>
      </c>
      <c r="K4013" s="147" t="s">
        <v>745</v>
      </c>
    </row>
    <row r="4014" spans="1:11">
      <c r="A4014" s="147">
        <f>100000+B4014*ID규칙_보상_그룹_단위+C4014*ID규칙_요일_단위+COUNTIFS($B$4:B4014,B4014,$C$4:C4014,C4014)</f>
        <v>116761</v>
      </c>
      <c r="B4014" s="65">
        <v>167</v>
      </c>
      <c r="C4014" s="147">
        <v>0</v>
      </c>
      <c r="D4014" s="147">
        <v>107531</v>
      </c>
      <c r="E4014" s="147">
        <f>COUNTIF($B$4:B4014,B4014)</f>
        <v>61</v>
      </c>
      <c r="F4014" s="147">
        <v>1</v>
      </c>
      <c r="G4014" s="147">
        <v>729</v>
      </c>
      <c r="H4014" s="147">
        <v>200</v>
      </c>
      <c r="I4014" s="59" t="str">
        <f>IFERROR(VLOOKUP(D4014,ITEM!A:B,2,0)&amp;" X"&amp;F4014,"아이템값 없음")</f>
        <v>검투사의 귀결 X1</v>
      </c>
      <c r="J4014" s="5" t="s">
        <v>912</v>
      </c>
      <c r="K4014" s="147" t="s">
        <v>745</v>
      </c>
    </row>
    <row r="4015" spans="1:11">
      <c r="A4015" s="147">
        <f>100000+B4015*ID규칙_보상_그룹_단위+C4015*ID규칙_요일_단위+COUNTIFS($B$4:B4015,B4015,$C$4:C4015,C4015)</f>
        <v>116762</v>
      </c>
      <c r="B4015" s="65">
        <v>167</v>
      </c>
      <c r="C4015" s="147">
        <v>0</v>
      </c>
      <c r="D4015" s="147">
        <v>108531</v>
      </c>
      <c r="E4015" s="147">
        <f>COUNTIF($B$4:B4015,B4015)</f>
        <v>62</v>
      </c>
      <c r="F4015" s="147">
        <v>1</v>
      </c>
      <c r="G4015" s="147">
        <v>729</v>
      </c>
      <c r="H4015" s="147">
        <v>200</v>
      </c>
      <c r="I4015" s="59" t="str">
        <f>IFERROR(VLOOKUP(D4015,ITEM!A:B,2,0)&amp;" X"&amp;F4015,"아이템값 없음")</f>
        <v>검투사의 희망 X1</v>
      </c>
      <c r="J4015" s="5" t="s">
        <v>912</v>
      </c>
      <c r="K4015" s="147" t="s">
        <v>745</v>
      </c>
    </row>
    <row r="4016" spans="1:11">
      <c r="A4016" s="147">
        <f>100000+B4016*ID규칙_보상_그룹_단위+C4016*ID규칙_요일_단위+COUNTIFS($B$4:B4016,B4016,$C$4:C4016,C4016)</f>
        <v>116763</v>
      </c>
      <c r="B4016" s="65">
        <v>167</v>
      </c>
      <c r="C4016" s="147">
        <v>0</v>
      </c>
      <c r="D4016" s="147">
        <v>109531</v>
      </c>
      <c r="E4016" s="147">
        <f>COUNTIF($B$4:B4016,B4016)</f>
        <v>63</v>
      </c>
      <c r="F4016" s="147">
        <v>1</v>
      </c>
      <c r="G4016" s="147">
        <v>729</v>
      </c>
      <c r="H4016" s="147">
        <v>200</v>
      </c>
      <c r="I4016" s="59" t="str">
        <f>IFERROR(VLOOKUP(D4016,ITEM!A:B,2,0)&amp;" X"&amp;F4016,"아이템값 없음")</f>
        <v>검투사의 취기 X1</v>
      </c>
      <c r="J4016" s="5" t="s">
        <v>912</v>
      </c>
      <c r="K4016" s="147" t="s">
        <v>745</v>
      </c>
    </row>
    <row r="4017" spans="1:11">
      <c r="A4017" s="147">
        <f>100000+B4017*ID규칙_보상_그룹_단위+C4017*ID규칙_요일_단위+COUNTIFS($B$4:B4017,B4017,$C$4:C4017,C4017)</f>
        <v>116764</v>
      </c>
      <c r="B4017" s="65">
        <v>167</v>
      </c>
      <c r="C4017" s="147">
        <v>0</v>
      </c>
      <c r="D4017" s="147">
        <v>110539</v>
      </c>
      <c r="E4017" s="147">
        <f>COUNTIF($B$4:B4017,B4017)</f>
        <v>64</v>
      </c>
      <c r="F4017" s="147">
        <v>1</v>
      </c>
      <c r="G4017" s="147">
        <v>729</v>
      </c>
      <c r="H4017" s="147">
        <v>200</v>
      </c>
      <c r="I4017" s="59" t="str">
        <f>IFERROR(VLOOKUP(D4017,ITEM!A:B,2,0)&amp;" X"&amp;F4017,"아이템값 없음")</f>
        <v>검투사의 개선 X1</v>
      </c>
      <c r="J4017" s="5" t="s">
        <v>912</v>
      </c>
      <c r="K4017" s="147" t="s">
        <v>745</v>
      </c>
    </row>
    <row r="4018" spans="1:11">
      <c r="A4018" s="147">
        <f>100000+B4018*ID규칙_보상_그룹_단위+C4018*ID규칙_요일_단위+COUNTIFS($B$4:B4018,B4018,$C$4:C4018,C4018)</f>
        <v>116765</v>
      </c>
      <c r="B4018" s="65">
        <v>167</v>
      </c>
      <c r="C4018" s="147">
        <v>0</v>
      </c>
      <c r="D4018" s="147">
        <v>106533</v>
      </c>
      <c r="E4018" s="147">
        <f>COUNTIF($B$4:B4018,B4018)</f>
        <v>65</v>
      </c>
      <c r="F4018" s="147">
        <v>1</v>
      </c>
      <c r="G4018" s="147">
        <v>729</v>
      </c>
      <c r="H4018" s="147">
        <v>200</v>
      </c>
      <c r="I4018" s="59" t="str">
        <f>IFERROR(VLOOKUP(D4018,ITEM!A:B,2,0)&amp;" X"&amp;F4018,"아이템값 없음")</f>
        <v>악단의 서광 X1</v>
      </c>
      <c r="J4018" s="5" t="s">
        <v>912</v>
      </c>
      <c r="K4018" s="147" t="s">
        <v>745</v>
      </c>
    </row>
    <row r="4019" spans="1:11">
      <c r="A4019" s="147">
        <f>100000+B4019*ID규칙_보상_그룹_단위+C4019*ID규칙_요일_단위+COUNTIFS($B$4:B4019,B4019,$C$4:C4019,C4019)</f>
        <v>116766</v>
      </c>
      <c r="B4019" s="65">
        <v>167</v>
      </c>
      <c r="C4019" s="147">
        <v>0</v>
      </c>
      <c r="D4019" s="147">
        <v>107533</v>
      </c>
      <c r="E4019" s="147">
        <f>COUNTIF($B$4:B4019,B4019)</f>
        <v>66</v>
      </c>
      <c r="F4019" s="147">
        <v>1</v>
      </c>
      <c r="G4019" s="147">
        <v>729</v>
      </c>
      <c r="H4019" s="147">
        <v>200</v>
      </c>
      <c r="I4019" s="59" t="str">
        <f>IFERROR(VLOOKUP(D4019,ITEM!A:B,2,0)&amp;" X"&amp;F4019,"아이템값 없음")</f>
        <v>연주자의 화살깃 X1</v>
      </c>
      <c r="J4019" s="5" t="s">
        <v>912</v>
      </c>
      <c r="K4019" s="147" t="s">
        <v>745</v>
      </c>
    </row>
    <row r="4020" spans="1:11">
      <c r="A4020" s="147">
        <f>100000+B4020*ID규칙_보상_그룹_단위+C4020*ID규칙_요일_단위+COUNTIFS($B$4:B4020,B4020,$C$4:C4020,C4020)</f>
        <v>116767</v>
      </c>
      <c r="B4020" s="65">
        <v>167</v>
      </c>
      <c r="C4020" s="147">
        <v>0</v>
      </c>
      <c r="D4020" s="147">
        <v>108533</v>
      </c>
      <c r="E4020" s="147">
        <f>COUNTIF($B$4:B4020,B4020)</f>
        <v>67</v>
      </c>
      <c r="F4020" s="147">
        <v>1</v>
      </c>
      <c r="G4020" s="147">
        <v>729</v>
      </c>
      <c r="H4020" s="147">
        <v>200</v>
      </c>
      <c r="I4020" s="59" t="str">
        <f>IFERROR(VLOOKUP(D4020,ITEM!A:B,2,0)&amp;" X"&amp;F4020,"아이템값 없음")</f>
        <v>피날레의 시계 X1</v>
      </c>
      <c r="J4020" s="5" t="s">
        <v>912</v>
      </c>
      <c r="K4020" s="147" t="s">
        <v>745</v>
      </c>
    </row>
    <row r="4021" spans="1:11">
      <c r="A4021" s="147">
        <f>100000+B4021*ID규칙_보상_그룹_단위+C4021*ID규칙_요일_단위+COUNTIFS($B$4:B4021,B4021,$C$4:C4021,C4021)</f>
        <v>116768</v>
      </c>
      <c r="B4021" s="65">
        <v>167</v>
      </c>
      <c r="C4021" s="147">
        <v>0</v>
      </c>
      <c r="D4021" s="147">
        <v>109533</v>
      </c>
      <c r="E4021" s="147">
        <f>COUNTIF($B$4:B4021,B4021)</f>
        <v>68</v>
      </c>
      <c r="F4021" s="147">
        <v>1</v>
      </c>
      <c r="G4021" s="147">
        <v>729</v>
      </c>
      <c r="H4021" s="147">
        <v>200</v>
      </c>
      <c r="I4021" s="59" t="str">
        <f>IFERROR(VLOOKUP(D4021,ITEM!A:B,2,0)&amp;" X"&amp;F4021,"아이템값 없음")</f>
        <v>음유시인의 주전자 X1</v>
      </c>
      <c r="J4021" s="5" t="s">
        <v>912</v>
      </c>
      <c r="K4021" s="147" t="s">
        <v>745</v>
      </c>
    </row>
    <row r="4022" spans="1:11">
      <c r="A4022" s="147">
        <f>100000+B4022*ID규칙_보상_그룹_단위+C4022*ID규칙_요일_단위+COUNTIFS($B$4:B4022,B4022,$C$4:C4022,C4022)</f>
        <v>116769</v>
      </c>
      <c r="B4022" s="65">
        <v>167</v>
      </c>
      <c r="C4022" s="147">
        <v>0</v>
      </c>
      <c r="D4022" s="147">
        <v>110541</v>
      </c>
      <c r="E4022" s="147">
        <f>COUNTIF($B$4:B4022,B4022)</f>
        <v>69</v>
      </c>
      <c r="F4022" s="147">
        <v>1</v>
      </c>
      <c r="G4022" s="147">
        <v>729</v>
      </c>
      <c r="H4022" s="147">
        <v>200</v>
      </c>
      <c r="I4022" s="59" t="str">
        <f>IFERROR(VLOOKUP(D4022,ITEM!A:B,2,0)&amp;" X"&amp;F4022,"아이템값 없음")</f>
        <v>지휘의 탑 햇 X1</v>
      </c>
      <c r="J4022" s="5" t="s">
        <v>912</v>
      </c>
      <c r="K4022" s="147" t="s">
        <v>745</v>
      </c>
    </row>
    <row r="4023" spans="1:11">
      <c r="A4023" s="147">
        <f>100000+B4023*ID규칙_보상_그룹_단위+C4023*ID규칙_요일_단위+COUNTIFS($B$4:B4023,B4023,$C$4:C4023,C4023)</f>
        <v>116770</v>
      </c>
      <c r="B4023" s="65">
        <v>167</v>
      </c>
      <c r="C4023" s="147">
        <v>0</v>
      </c>
      <c r="D4023" s="147">
        <v>116409</v>
      </c>
      <c r="E4023" s="147">
        <f>COUNTIF($B$4:B4023,B4023)</f>
        <v>70</v>
      </c>
      <c r="F4023" s="147">
        <v>1</v>
      </c>
      <c r="G4023" s="147">
        <v>730</v>
      </c>
      <c r="H4023" s="147">
        <v>2000</v>
      </c>
      <c r="I4023" s="59" t="str">
        <f>IFERROR(VLOOKUP(D4023,ITEM!A:B,2,0)&amp;" X"&amp;F4023,"아이템값 없음")</f>
        <v>북대륙의 한손검 원형 X1</v>
      </c>
      <c r="J4023" s="5" t="s">
        <v>912</v>
      </c>
      <c r="K4023" s="147" t="s">
        <v>745</v>
      </c>
    </row>
    <row r="4024" spans="1:11">
      <c r="A4024" s="147">
        <f>100000+B4024*ID규칙_보상_그룹_단위+C4024*ID규칙_요일_단위+COUNTIFS($B$4:B4024,B4024,$C$4:C4024,C4024)</f>
        <v>116771</v>
      </c>
      <c r="B4024" s="65">
        <v>167</v>
      </c>
      <c r="C4024" s="147">
        <v>0</v>
      </c>
      <c r="D4024" s="147">
        <v>116410</v>
      </c>
      <c r="E4024" s="147">
        <f>COUNTIF($B$4:B4024,B4024)</f>
        <v>71</v>
      </c>
      <c r="F4024" s="147">
        <v>1</v>
      </c>
      <c r="G4024" s="147">
        <v>730</v>
      </c>
      <c r="H4024" s="147">
        <v>2000</v>
      </c>
      <c r="I4024" s="59" t="str">
        <f>IFERROR(VLOOKUP(D4024,ITEM!A:B,2,0)&amp;" X"&amp;F4024,"아이템값 없음")</f>
        <v>북대륙의 활 원형 X1</v>
      </c>
      <c r="J4024" s="5" t="s">
        <v>912</v>
      </c>
      <c r="K4024" s="147" t="s">
        <v>745</v>
      </c>
    </row>
    <row r="4025" spans="1:11">
      <c r="A4025" s="147">
        <f>100000+B4025*ID규칙_보상_그룹_단위+C4025*ID규칙_요일_단위+COUNTIFS($B$4:B4025,B4025,$C$4:C4025,C4025)</f>
        <v>116772</v>
      </c>
      <c r="B4025" s="65">
        <v>167</v>
      </c>
      <c r="C4025" s="147">
        <v>0</v>
      </c>
      <c r="D4025" s="147">
        <v>116411</v>
      </c>
      <c r="E4025" s="147">
        <f>COUNTIF($B$4:B4025,B4025)</f>
        <v>72</v>
      </c>
      <c r="F4025" s="147">
        <v>1</v>
      </c>
      <c r="G4025" s="147">
        <v>730</v>
      </c>
      <c r="H4025" s="147">
        <v>2000</v>
      </c>
      <c r="I4025" s="59" t="str">
        <f>IFERROR(VLOOKUP(D4025,ITEM!A:B,2,0)&amp;" X"&amp;F4025,"아이템값 없음")</f>
        <v>북대륙의 양손검 원형 X1</v>
      </c>
      <c r="J4025" s="5" t="s">
        <v>912</v>
      </c>
      <c r="K4025" s="147" t="s">
        <v>745</v>
      </c>
    </row>
    <row r="4026" spans="1:11">
      <c r="A4026" s="147">
        <f>100000+B4026*ID규칙_보상_그룹_단위+C4026*ID규칙_요일_단위+COUNTIFS($B$4:B4026,B4026,$C$4:C4026,C4026)</f>
        <v>116773</v>
      </c>
      <c r="B4026" s="65">
        <v>167</v>
      </c>
      <c r="C4026" s="147">
        <v>0</v>
      </c>
      <c r="D4026" s="147">
        <v>116412</v>
      </c>
      <c r="E4026" s="147">
        <f>COUNTIF($B$4:B4026,B4026)</f>
        <v>73</v>
      </c>
      <c r="F4026" s="147">
        <v>1</v>
      </c>
      <c r="G4026" s="147">
        <v>730</v>
      </c>
      <c r="H4026" s="147">
        <v>2000</v>
      </c>
      <c r="I4026" s="59" t="str">
        <f>IFERROR(VLOOKUP(D4026,ITEM!A:B,2,0)&amp;" X"&amp;F4026,"아이템값 없음")</f>
        <v>북대륙의 법구 원형 X1</v>
      </c>
      <c r="J4026" s="5" t="s">
        <v>912</v>
      </c>
      <c r="K4026" s="147" t="s">
        <v>745</v>
      </c>
    </row>
    <row r="4027" spans="1:11">
      <c r="A4027" s="147">
        <f>100000+B4027*ID규칙_보상_그룹_단위+C4027*ID규칙_요일_단위+COUNTIFS($B$4:B4027,B4027,$C$4:C4027,C4027)</f>
        <v>116774</v>
      </c>
      <c r="B4027" s="65">
        <v>167</v>
      </c>
      <c r="C4027" s="147">
        <v>0</v>
      </c>
      <c r="D4027" s="147">
        <v>116413</v>
      </c>
      <c r="E4027" s="147">
        <f>COUNTIF($B$4:B4027,B4027)</f>
        <v>74</v>
      </c>
      <c r="F4027" s="147">
        <v>1</v>
      </c>
      <c r="G4027" s="147">
        <v>730</v>
      </c>
      <c r="H4027" s="147">
        <v>2000</v>
      </c>
      <c r="I4027" s="59" t="str">
        <f>IFERROR(VLOOKUP(D4027,ITEM!A:B,2,0)&amp;" X"&amp;F4027,"아이템값 없음")</f>
        <v>북대륙의 장병기 원형 X1</v>
      </c>
      <c r="J4027" s="5" t="s">
        <v>912</v>
      </c>
      <c r="K4027" s="147" t="s">
        <v>745</v>
      </c>
    </row>
    <row r="4028" spans="1:11">
      <c r="A4028" s="147">
        <f>100000+B4028*ID규칙_보상_그룹_단위+C4028*ID규칙_요일_단위+COUNTIFS($B$4:B4028,B4028,$C$4:C4028,C4028)</f>
        <v>116801</v>
      </c>
      <c r="B4028" s="65">
        <v>168</v>
      </c>
      <c r="C4028" s="147">
        <v>0</v>
      </c>
      <c r="D4028" s="147">
        <v>103301</v>
      </c>
      <c r="E4028" s="147">
        <f>COUNTIF($B$4:B4028,B4028)</f>
        <v>1</v>
      </c>
      <c r="F4028" s="147">
        <v>300</v>
      </c>
      <c r="G4028" s="147">
        <v>731</v>
      </c>
      <c r="H4028" s="147">
        <v>10000</v>
      </c>
      <c r="I4028" s="59" t="str">
        <f>IFERROR(VLOOKUP(D4028,ITEM!A:B,2,0)&amp;" X"&amp;F4028,"아이템값 없음")</f>
        <v>모라 X300</v>
      </c>
      <c r="J4028" s="5" t="s">
        <v>913</v>
      </c>
      <c r="K4028" s="147" t="s">
        <v>745</v>
      </c>
    </row>
    <row r="4029" spans="1:11">
      <c r="A4029" s="147">
        <f>100000+B4029*ID규칙_보상_그룹_단위+C4029*ID규칙_요일_단위+COUNTIFS($B$4:B4029,B4029,$C$4:C4029,C4029)</f>
        <v>116802</v>
      </c>
      <c r="B4029" s="65">
        <v>168</v>
      </c>
      <c r="C4029" s="147">
        <v>0</v>
      </c>
      <c r="D4029" s="147">
        <v>102301</v>
      </c>
      <c r="E4029" s="147">
        <f>COUNTIF($B$4:B4029,B4029)</f>
        <v>2</v>
      </c>
      <c r="F4029" s="147">
        <v>6950</v>
      </c>
      <c r="G4029" s="147">
        <v>732</v>
      </c>
      <c r="H4029" s="147">
        <v>10000</v>
      </c>
      <c r="I4029" s="59" t="str">
        <f>IFERROR(VLOOKUP(D4029,ITEM!A:B,2,0)&amp;" X"&amp;F4029,"아이템값 없음")</f>
        <v>모험 경력 X6950</v>
      </c>
      <c r="J4029" s="5" t="s">
        <v>913</v>
      </c>
      <c r="K4029" s="147" t="s">
        <v>745</v>
      </c>
    </row>
    <row r="4030" spans="1:11">
      <c r="A4030" s="147">
        <f>100000+B4030*ID규칙_보상_그룹_단위+C4030*ID규칙_요일_단위+COUNTIFS($B$4:B4030,B4030,$C$4:C4030,C4030)</f>
        <v>116803</v>
      </c>
      <c r="B4030" s="65">
        <v>168</v>
      </c>
      <c r="C4030" s="147">
        <v>0</v>
      </c>
      <c r="D4030" s="147">
        <v>105301</v>
      </c>
      <c r="E4030" s="147">
        <f>COUNTIF($B$4:B4030,B4030)</f>
        <v>3</v>
      </c>
      <c r="F4030" s="147">
        <v>20</v>
      </c>
      <c r="G4030" s="147">
        <v>733</v>
      </c>
      <c r="H4030" s="147">
        <v>10000</v>
      </c>
      <c r="I4030" s="59" t="str">
        <f>IFERROR(VLOOKUP(D4030,ITEM!A:B,2,0)&amp;" X"&amp;F4030,"아이템값 없음")</f>
        <v>호감도 경험치 X20</v>
      </c>
      <c r="J4030" s="5" t="s">
        <v>913</v>
      </c>
      <c r="K4030" s="147" t="s">
        <v>745</v>
      </c>
    </row>
    <row r="4031" spans="1:11">
      <c r="A4031" s="147">
        <f>100000+B4031*ID규칙_보상_그룹_단위+C4031*ID규칙_요일_단위+COUNTIFS($B$4:B4031,B4031,$C$4:C4031,C4031)</f>
        <v>116804</v>
      </c>
      <c r="B4031" s="65">
        <v>168</v>
      </c>
      <c r="C4031" s="147">
        <v>0</v>
      </c>
      <c r="D4031" s="147">
        <v>113213</v>
      </c>
      <c r="E4031" s="147">
        <f>COUNTIF($B$4:B4031,B4031)</f>
        <v>4</v>
      </c>
      <c r="F4031" s="147">
        <v>1</v>
      </c>
      <c r="G4031" s="147">
        <v>734</v>
      </c>
      <c r="H4031" s="147">
        <v>3334</v>
      </c>
      <c r="I4031" s="59" t="str">
        <f>IFERROR(VLOOKUP(D4031,ITEM!A:B,2,0)&amp;" X"&amp;F4031,"아이템값 없음")</f>
        <v>승리의 자수정 가루 X1</v>
      </c>
      <c r="J4031" s="5" t="s">
        <v>913</v>
      </c>
      <c r="K4031" s="147" t="s">
        <v>745</v>
      </c>
    </row>
    <row r="4032" spans="1:11">
      <c r="A4032" s="147">
        <f>100000+B4032*ID규칙_보상_그룹_단위+C4032*ID규칙_요일_단위+COUNTIFS($B$4:B4032,B4032,$C$4:C4032,C4032)</f>
        <v>116805</v>
      </c>
      <c r="B4032" s="65">
        <v>168</v>
      </c>
      <c r="C4032" s="147">
        <v>0</v>
      </c>
      <c r="D4032" s="147">
        <v>113314</v>
      </c>
      <c r="E4032" s="147">
        <f>COUNTIF($B$4:B4032,B4032)</f>
        <v>5</v>
      </c>
      <c r="F4032" s="147">
        <v>1</v>
      </c>
      <c r="G4032" s="147">
        <v>734</v>
      </c>
      <c r="H4032" s="147">
        <v>3333</v>
      </c>
      <c r="I4032" s="59" t="str">
        <f>IFERROR(VLOOKUP(D4032,ITEM!A:B,2,0)&amp;" X"&amp;F4032,"아이템값 없음")</f>
        <v>승리의 자수정 조각 X1</v>
      </c>
      <c r="J4032" s="5" t="s">
        <v>913</v>
      </c>
      <c r="K4032" s="147" t="s">
        <v>745</v>
      </c>
    </row>
    <row r="4033" spans="1:11">
      <c r="A4033" s="147">
        <f>100000+B4033*ID규칙_보상_그룹_단위+C4033*ID규칙_요일_단위+COUNTIFS($B$4:B4033,B4033,$C$4:C4033,C4033)</f>
        <v>116806</v>
      </c>
      <c r="B4033" s="65">
        <v>168</v>
      </c>
      <c r="C4033" s="147">
        <v>0</v>
      </c>
      <c r="D4033" s="147">
        <v>113415</v>
      </c>
      <c r="E4033" s="147">
        <f>COUNTIF($B$4:B4033,B4033)</f>
        <v>6</v>
      </c>
      <c r="F4033" s="147">
        <v>1</v>
      </c>
      <c r="G4033" s="147">
        <v>734</v>
      </c>
      <c r="H4033" s="147">
        <v>3333</v>
      </c>
      <c r="I4033" s="59" t="str">
        <f>IFERROR(VLOOKUP(D4033,ITEM!A:B,2,0)&amp;" X"&amp;F4033,"아이템값 없음")</f>
        <v>승리의 자수정 덩이 X1</v>
      </c>
      <c r="J4033" s="5" t="s">
        <v>913</v>
      </c>
      <c r="K4033" s="147" t="s">
        <v>745</v>
      </c>
    </row>
    <row r="4034" spans="1:11">
      <c r="A4034" s="147">
        <f>100000+B4034*ID규칙_보상_그룹_단위+C4034*ID규칙_요일_단위+COUNTIFS($B$4:B4034,B4034,$C$4:C4034,C4034)</f>
        <v>116807</v>
      </c>
      <c r="B4034" s="65">
        <v>168</v>
      </c>
      <c r="C4034" s="147">
        <v>0</v>
      </c>
      <c r="D4034" s="147">
        <v>118401</v>
      </c>
      <c r="E4034" s="147">
        <f>COUNTIF($B$4:B4034,B4034)</f>
        <v>7</v>
      </c>
      <c r="F4034" s="147">
        <v>1</v>
      </c>
      <c r="G4034" s="147">
        <v>735</v>
      </c>
      <c r="H4034" s="147">
        <v>3300</v>
      </c>
      <c r="I4034" s="59" t="str">
        <f>IFERROR(VLOOKUP(D4034,ITEM!A:B,2,0)&amp;" X"&amp;F4034,"아이템값 없음")</f>
        <v>이상한 꿈의 용매 X1</v>
      </c>
      <c r="J4034" s="5" t="s">
        <v>913</v>
      </c>
      <c r="K4034" s="147" t="s">
        <v>745</v>
      </c>
    </row>
    <row r="4035" spans="1:11">
      <c r="A4035" s="147">
        <f>100000+B4035*ID규칙_보상_그룹_단위+C4035*ID규칙_요일_단위+COUNTIFS($B$4:B4035,B4035,$C$4:C4035,C4035)</f>
        <v>116808</v>
      </c>
      <c r="B4035" s="65">
        <v>168</v>
      </c>
      <c r="C4035" s="147">
        <v>0</v>
      </c>
      <c r="D4035" s="147">
        <v>106314</v>
      </c>
      <c r="E4035" s="147">
        <f>COUNTIF($B$4:B4035,B4035)</f>
        <v>8</v>
      </c>
      <c r="F4035" s="147">
        <v>1</v>
      </c>
      <c r="G4035" s="147">
        <v>736</v>
      </c>
      <c r="H4035" s="147">
        <v>200</v>
      </c>
      <c r="I4035" s="59" t="str">
        <f>IFERROR(VLOOKUP(D4035,ITEM!A:B,2,0)&amp;" X"&amp;F4035,"아이템값 없음")</f>
        <v>전투광의 장미 X1</v>
      </c>
      <c r="J4035" s="5" t="s">
        <v>913</v>
      </c>
      <c r="K4035" s="147" t="s">
        <v>745</v>
      </c>
    </row>
    <row r="4036" spans="1:11">
      <c r="A4036" s="147">
        <f>100000+B4036*ID규칙_보상_그룹_단위+C4036*ID규칙_요일_단위+COUNTIFS($B$4:B4036,B4036,$C$4:C4036,C4036)</f>
        <v>116809</v>
      </c>
      <c r="B4036" s="65">
        <v>168</v>
      </c>
      <c r="C4036" s="147">
        <v>0</v>
      </c>
      <c r="D4036" s="147">
        <v>107314</v>
      </c>
      <c r="E4036" s="147">
        <f>COUNTIF($B$4:B4036,B4036)</f>
        <v>9</v>
      </c>
      <c r="F4036" s="147">
        <v>1</v>
      </c>
      <c r="G4036" s="147">
        <v>736</v>
      </c>
      <c r="H4036" s="147">
        <v>200</v>
      </c>
      <c r="I4036" s="59" t="str">
        <f>IFERROR(VLOOKUP(D4036,ITEM!A:B,2,0)&amp;" X"&amp;F4036,"아이템값 없음")</f>
        <v>전투광의 깃털 X1</v>
      </c>
      <c r="J4036" s="5" t="s">
        <v>913</v>
      </c>
      <c r="K4036" s="147" t="s">
        <v>745</v>
      </c>
    </row>
    <row r="4037" spans="1:11">
      <c r="A4037" s="147">
        <f>100000+B4037*ID규칙_보상_그룹_단위+C4037*ID규칙_요일_단위+COUNTIFS($B$4:B4037,B4037,$C$4:C4037,C4037)</f>
        <v>116810</v>
      </c>
      <c r="B4037" s="65">
        <v>168</v>
      </c>
      <c r="C4037" s="147">
        <v>0</v>
      </c>
      <c r="D4037" s="147">
        <v>108314</v>
      </c>
      <c r="E4037" s="147">
        <f>COUNTIF($B$4:B4037,B4037)</f>
        <v>10</v>
      </c>
      <c r="F4037" s="147">
        <v>1</v>
      </c>
      <c r="G4037" s="147">
        <v>736</v>
      </c>
      <c r="H4037" s="147">
        <v>200</v>
      </c>
      <c r="I4037" s="59" t="str">
        <f>IFERROR(VLOOKUP(D4037,ITEM!A:B,2,0)&amp;" X"&amp;F4037,"아이템값 없음")</f>
        <v>전투광의 시계 X1</v>
      </c>
      <c r="J4037" s="5" t="s">
        <v>913</v>
      </c>
      <c r="K4037" s="147" t="s">
        <v>745</v>
      </c>
    </row>
    <row r="4038" spans="1:11">
      <c r="A4038" s="147">
        <f>100000+B4038*ID규칙_보상_그룹_단위+C4038*ID규칙_요일_단위+COUNTIFS($B$4:B4038,B4038,$C$4:C4038,C4038)</f>
        <v>116811</v>
      </c>
      <c r="B4038" s="65">
        <v>168</v>
      </c>
      <c r="C4038" s="147">
        <v>0</v>
      </c>
      <c r="D4038" s="147">
        <v>109314</v>
      </c>
      <c r="E4038" s="147">
        <f>COUNTIF($B$4:B4038,B4038)</f>
        <v>11</v>
      </c>
      <c r="F4038" s="147">
        <v>1</v>
      </c>
      <c r="G4038" s="147">
        <v>736</v>
      </c>
      <c r="H4038" s="147">
        <v>200</v>
      </c>
      <c r="I4038" s="59" t="str">
        <f>IFERROR(VLOOKUP(D4038,ITEM!A:B,2,0)&amp;" X"&amp;F4038,"아이템값 없음")</f>
        <v>전투광의 해골잔 X1</v>
      </c>
      <c r="J4038" s="5" t="s">
        <v>913</v>
      </c>
      <c r="K4038" s="147" t="s">
        <v>745</v>
      </c>
    </row>
    <row r="4039" spans="1:11">
      <c r="A4039" s="147">
        <f>100000+B4039*ID규칙_보상_그룹_단위+C4039*ID규칙_요일_단위+COUNTIFS($B$4:B4039,B4039,$C$4:C4039,C4039)</f>
        <v>116812</v>
      </c>
      <c r="B4039" s="65">
        <v>168</v>
      </c>
      <c r="C4039" s="147">
        <v>0</v>
      </c>
      <c r="D4039" s="147">
        <v>110314</v>
      </c>
      <c r="E4039" s="147">
        <f>COUNTIF($B$4:B4039,B4039)</f>
        <v>12</v>
      </c>
      <c r="F4039" s="147">
        <v>1</v>
      </c>
      <c r="G4039" s="147">
        <v>736</v>
      </c>
      <c r="H4039" s="147">
        <v>200</v>
      </c>
      <c r="I4039" s="59" t="str">
        <f>IFERROR(VLOOKUP(D4039,ITEM!A:B,2,0)&amp;" X"&amp;F4039,"아이템값 없음")</f>
        <v>전투광의 귀면 X1</v>
      </c>
      <c r="J4039" s="5" t="s">
        <v>913</v>
      </c>
      <c r="K4039" s="147" t="s">
        <v>745</v>
      </c>
    </row>
    <row r="4040" spans="1:11">
      <c r="A4040" s="147">
        <f>100000+B4040*ID규칙_보상_그룹_단위+C4040*ID규칙_요일_단위+COUNTIFS($B$4:B4040,B4040,$C$4:C4040,C4040)</f>
        <v>116813</v>
      </c>
      <c r="B4040" s="65">
        <v>168</v>
      </c>
      <c r="C4040" s="147">
        <v>0</v>
      </c>
      <c r="D4040" s="147">
        <v>106316</v>
      </c>
      <c r="E4040" s="147">
        <f>COUNTIF($B$4:B4040,B4040)</f>
        <v>13</v>
      </c>
      <c r="F4040" s="147">
        <v>1</v>
      </c>
      <c r="G4040" s="147">
        <v>736</v>
      </c>
      <c r="H4040" s="147">
        <v>200</v>
      </c>
      <c r="I4040" s="59" t="str">
        <f>IFERROR(VLOOKUP(D4040,ITEM!A:B,2,0)&amp;" X"&amp;F4040,"아이템값 없음")</f>
        <v>교관의 브로치 X1</v>
      </c>
      <c r="J4040" s="5" t="s">
        <v>913</v>
      </c>
      <c r="K4040" s="147" t="s">
        <v>745</v>
      </c>
    </row>
    <row r="4041" spans="1:11">
      <c r="A4041" s="147">
        <f>100000+B4041*ID규칙_보상_그룹_단위+C4041*ID규칙_요일_단위+COUNTIFS($B$4:B4041,B4041,$C$4:C4041,C4041)</f>
        <v>116814</v>
      </c>
      <c r="B4041" s="65">
        <v>168</v>
      </c>
      <c r="C4041" s="147">
        <v>0</v>
      </c>
      <c r="D4041" s="147">
        <v>107316</v>
      </c>
      <c r="E4041" s="147">
        <f>COUNTIF($B$4:B4041,B4041)</f>
        <v>14</v>
      </c>
      <c r="F4041" s="147">
        <v>1</v>
      </c>
      <c r="G4041" s="147">
        <v>736</v>
      </c>
      <c r="H4041" s="147">
        <v>200</v>
      </c>
      <c r="I4041" s="59" t="str">
        <f>IFERROR(VLOOKUP(D4041,ITEM!A:B,2,0)&amp;" X"&amp;F4041,"아이템값 없음")</f>
        <v>교관의 깃털장식 X1</v>
      </c>
      <c r="J4041" s="5" t="s">
        <v>913</v>
      </c>
      <c r="K4041" s="147" t="s">
        <v>745</v>
      </c>
    </row>
    <row r="4042" spans="1:11">
      <c r="A4042" s="147">
        <f>100000+B4042*ID규칙_보상_그룹_단위+C4042*ID규칙_요일_단위+COUNTIFS($B$4:B4042,B4042,$C$4:C4042,C4042)</f>
        <v>116815</v>
      </c>
      <c r="B4042" s="65">
        <v>168</v>
      </c>
      <c r="C4042" s="147">
        <v>0</v>
      </c>
      <c r="D4042" s="147">
        <v>108316</v>
      </c>
      <c r="E4042" s="147">
        <f>COUNTIF($B$4:B4042,B4042)</f>
        <v>15</v>
      </c>
      <c r="F4042" s="147">
        <v>1</v>
      </c>
      <c r="G4042" s="147">
        <v>736</v>
      </c>
      <c r="H4042" s="147">
        <v>200</v>
      </c>
      <c r="I4042" s="59" t="str">
        <f>IFERROR(VLOOKUP(D4042,ITEM!A:B,2,0)&amp;" X"&amp;F4042,"아이템값 없음")</f>
        <v>교관의 회중시계 X1</v>
      </c>
      <c r="J4042" s="5" t="s">
        <v>913</v>
      </c>
      <c r="K4042" s="147" t="s">
        <v>745</v>
      </c>
    </row>
    <row r="4043" spans="1:11">
      <c r="A4043" s="147">
        <f>100000+B4043*ID규칙_보상_그룹_단위+C4043*ID규칙_요일_단위+COUNTIFS($B$4:B4043,B4043,$C$4:C4043,C4043)</f>
        <v>116816</v>
      </c>
      <c r="B4043" s="65">
        <v>168</v>
      </c>
      <c r="C4043" s="147">
        <v>0</v>
      </c>
      <c r="D4043" s="147">
        <v>109316</v>
      </c>
      <c r="E4043" s="147">
        <f>COUNTIF($B$4:B4043,B4043)</f>
        <v>16</v>
      </c>
      <c r="F4043" s="147">
        <v>1</v>
      </c>
      <c r="G4043" s="147">
        <v>736</v>
      </c>
      <c r="H4043" s="147">
        <v>200</v>
      </c>
      <c r="I4043" s="59" t="str">
        <f>IFERROR(VLOOKUP(D4043,ITEM!A:B,2,0)&amp;" X"&amp;F4043,"아이템값 없음")</f>
        <v>교관의 찻잔 X1</v>
      </c>
      <c r="J4043" s="5" t="s">
        <v>913</v>
      </c>
      <c r="K4043" s="147" t="s">
        <v>745</v>
      </c>
    </row>
    <row r="4044" spans="1:11">
      <c r="A4044" s="147">
        <f>100000+B4044*ID규칙_보상_그룹_단위+C4044*ID규칙_요일_단위+COUNTIFS($B$4:B4044,B4044,$C$4:C4044,C4044)</f>
        <v>116817</v>
      </c>
      <c r="B4044" s="65">
        <v>168</v>
      </c>
      <c r="C4044" s="147">
        <v>0</v>
      </c>
      <c r="D4044" s="147">
        <v>110316</v>
      </c>
      <c r="E4044" s="147">
        <f>COUNTIF($B$4:B4044,B4044)</f>
        <v>17</v>
      </c>
      <c r="F4044" s="147">
        <v>1</v>
      </c>
      <c r="G4044" s="147">
        <v>736</v>
      </c>
      <c r="H4044" s="147">
        <v>200</v>
      </c>
      <c r="I4044" s="59" t="str">
        <f>IFERROR(VLOOKUP(D4044,ITEM!A:B,2,0)&amp;" X"&amp;F4044,"아이템값 없음")</f>
        <v>교관의 모자 X1</v>
      </c>
      <c r="J4044" s="5" t="s">
        <v>913</v>
      </c>
      <c r="K4044" s="147" t="s">
        <v>745</v>
      </c>
    </row>
    <row r="4045" spans="1:11">
      <c r="A4045" s="147">
        <f>100000+B4045*ID규칙_보상_그룹_단위+C4045*ID규칙_요일_단위+COUNTIFS($B$4:B4045,B4045,$C$4:C4045,C4045)</f>
        <v>116818</v>
      </c>
      <c r="B4045" s="65">
        <v>168</v>
      </c>
      <c r="C4045" s="147">
        <v>0</v>
      </c>
      <c r="D4045" s="147">
        <v>106318</v>
      </c>
      <c r="E4045" s="147">
        <f>COUNTIF($B$4:B4045,B4045)</f>
        <v>18</v>
      </c>
      <c r="F4045" s="147">
        <v>1</v>
      </c>
      <c r="G4045" s="147">
        <v>736</v>
      </c>
      <c r="H4045" s="147">
        <v>200</v>
      </c>
      <c r="I4045" s="59" t="str">
        <f>IFERROR(VLOOKUP(D4045,ITEM!A:B,2,0)&amp;" X"&amp;F4045,"아이템값 없음")</f>
        <v>유배자의 꽃 X1</v>
      </c>
      <c r="J4045" s="5" t="s">
        <v>913</v>
      </c>
      <c r="K4045" s="147" t="s">
        <v>745</v>
      </c>
    </row>
    <row r="4046" spans="1:11">
      <c r="A4046" s="147">
        <f>100000+B4046*ID규칙_보상_그룹_단위+C4046*ID규칙_요일_단위+COUNTIFS($B$4:B4046,B4046,$C$4:C4046,C4046)</f>
        <v>116819</v>
      </c>
      <c r="B4046" s="65">
        <v>168</v>
      </c>
      <c r="C4046" s="147">
        <v>0</v>
      </c>
      <c r="D4046" s="147">
        <v>107318</v>
      </c>
      <c r="E4046" s="147">
        <f>COUNTIF($B$4:B4046,B4046)</f>
        <v>19</v>
      </c>
      <c r="F4046" s="147">
        <v>1</v>
      </c>
      <c r="G4046" s="147">
        <v>736</v>
      </c>
      <c r="H4046" s="147">
        <v>200</v>
      </c>
      <c r="I4046" s="59" t="str">
        <f>IFERROR(VLOOKUP(D4046,ITEM!A:B,2,0)&amp;" X"&amp;F4046,"아이템값 없음")</f>
        <v>유배자의 깃털 X1</v>
      </c>
      <c r="J4046" s="5" t="s">
        <v>913</v>
      </c>
      <c r="K4046" s="147" t="s">
        <v>745</v>
      </c>
    </row>
    <row r="4047" spans="1:11">
      <c r="A4047" s="147">
        <f>100000+B4047*ID규칙_보상_그룹_단위+C4047*ID규칙_요일_단위+COUNTIFS($B$4:B4047,B4047,$C$4:C4047,C4047)</f>
        <v>116820</v>
      </c>
      <c r="B4047" s="65">
        <v>168</v>
      </c>
      <c r="C4047" s="147">
        <v>0</v>
      </c>
      <c r="D4047" s="147">
        <v>108318</v>
      </c>
      <c r="E4047" s="147">
        <f>COUNTIF($B$4:B4047,B4047)</f>
        <v>20</v>
      </c>
      <c r="F4047" s="147">
        <v>1</v>
      </c>
      <c r="G4047" s="147">
        <v>736</v>
      </c>
      <c r="H4047" s="147">
        <v>200</v>
      </c>
      <c r="I4047" s="59" t="str">
        <f>IFERROR(VLOOKUP(D4047,ITEM!A:B,2,0)&amp;" X"&amp;F4047,"아이템값 없음")</f>
        <v>유배자의 회중시계 X1</v>
      </c>
      <c r="J4047" s="5" t="s">
        <v>913</v>
      </c>
      <c r="K4047" s="147" t="s">
        <v>745</v>
      </c>
    </row>
    <row r="4048" spans="1:11">
      <c r="A4048" s="147">
        <f>100000+B4048*ID규칙_보상_그룹_단위+C4048*ID규칙_요일_단위+COUNTIFS($B$4:B4048,B4048,$C$4:C4048,C4048)</f>
        <v>116821</v>
      </c>
      <c r="B4048" s="65">
        <v>168</v>
      </c>
      <c r="C4048" s="147">
        <v>0</v>
      </c>
      <c r="D4048" s="147">
        <v>109318</v>
      </c>
      <c r="E4048" s="147">
        <f>COUNTIF($B$4:B4048,B4048)</f>
        <v>21</v>
      </c>
      <c r="F4048" s="147">
        <v>1</v>
      </c>
      <c r="G4048" s="147">
        <v>736</v>
      </c>
      <c r="H4048" s="147">
        <v>200</v>
      </c>
      <c r="I4048" s="59" t="str">
        <f>IFERROR(VLOOKUP(D4048,ITEM!A:B,2,0)&amp;" X"&amp;F4048,"아이템값 없음")</f>
        <v>유배자의 잔 X1</v>
      </c>
      <c r="J4048" s="5" t="s">
        <v>913</v>
      </c>
      <c r="K4048" s="147" t="s">
        <v>745</v>
      </c>
    </row>
    <row r="4049" spans="1:11">
      <c r="A4049" s="147">
        <f>100000+B4049*ID규칙_보상_그룹_단위+C4049*ID규칙_요일_단위+COUNTIFS($B$4:B4049,B4049,$C$4:C4049,C4049)</f>
        <v>116822</v>
      </c>
      <c r="B4049" s="65">
        <v>168</v>
      </c>
      <c r="C4049" s="147">
        <v>0</v>
      </c>
      <c r="D4049" s="147">
        <v>110318</v>
      </c>
      <c r="E4049" s="147">
        <f>COUNTIF($B$4:B4049,B4049)</f>
        <v>22</v>
      </c>
      <c r="F4049" s="147">
        <v>1</v>
      </c>
      <c r="G4049" s="147">
        <v>736</v>
      </c>
      <c r="H4049" s="147">
        <v>200</v>
      </c>
      <c r="I4049" s="59" t="str">
        <f>IFERROR(VLOOKUP(D4049,ITEM!A:B,2,0)&amp;" X"&amp;F4049,"아이템값 없음")</f>
        <v>유배자의 머리장식 X1</v>
      </c>
      <c r="J4049" s="5" t="s">
        <v>913</v>
      </c>
      <c r="K4049" s="147" t="s">
        <v>745</v>
      </c>
    </row>
    <row r="4050" spans="1:11">
      <c r="A4050" s="147">
        <f>100000+B4050*ID규칙_보상_그룹_단위+C4050*ID규칙_요일_단위+COUNTIFS($B$4:B4050,B4050,$C$4:C4050,C4050)</f>
        <v>116823</v>
      </c>
      <c r="B4050" s="65">
        <v>168</v>
      </c>
      <c r="C4050" s="147">
        <v>0</v>
      </c>
      <c r="D4050" s="147">
        <v>106415</v>
      </c>
      <c r="E4050" s="147">
        <f>COUNTIF($B$4:B4050,B4050)</f>
        <v>23</v>
      </c>
      <c r="F4050" s="147">
        <v>1</v>
      </c>
      <c r="G4050" s="147">
        <v>736</v>
      </c>
      <c r="H4050" s="147">
        <v>200</v>
      </c>
      <c r="I4050" s="59" t="str">
        <f>IFERROR(VLOOKUP(D4050,ITEM!A:B,2,0)&amp;" X"&amp;F4050,"아이템값 없음")</f>
        <v>전투광의 장미 X1</v>
      </c>
      <c r="J4050" s="5" t="s">
        <v>913</v>
      </c>
      <c r="K4050" s="147" t="s">
        <v>745</v>
      </c>
    </row>
    <row r="4051" spans="1:11">
      <c r="A4051" s="147">
        <f>100000+B4051*ID규칙_보상_그룹_단위+C4051*ID규칙_요일_단위+COUNTIFS($B$4:B4051,B4051,$C$4:C4051,C4051)</f>
        <v>116824</v>
      </c>
      <c r="B4051" s="65">
        <v>168</v>
      </c>
      <c r="C4051" s="147">
        <v>0</v>
      </c>
      <c r="D4051" s="147">
        <v>107415</v>
      </c>
      <c r="E4051" s="147">
        <f>COUNTIF($B$4:B4051,B4051)</f>
        <v>24</v>
      </c>
      <c r="F4051" s="147">
        <v>1</v>
      </c>
      <c r="G4051" s="147">
        <v>736</v>
      </c>
      <c r="H4051" s="147">
        <v>200</v>
      </c>
      <c r="I4051" s="59" t="str">
        <f>IFERROR(VLOOKUP(D4051,ITEM!A:B,2,0)&amp;" X"&amp;F4051,"아이템값 없음")</f>
        <v>전투광의 깃털 X1</v>
      </c>
      <c r="J4051" s="5" t="s">
        <v>913</v>
      </c>
      <c r="K4051" s="147" t="s">
        <v>745</v>
      </c>
    </row>
    <row r="4052" spans="1:11">
      <c r="A4052" s="147">
        <f>100000+B4052*ID규칙_보상_그룹_단위+C4052*ID규칙_요일_단위+COUNTIFS($B$4:B4052,B4052,$C$4:C4052,C4052)</f>
        <v>116825</v>
      </c>
      <c r="B4052" s="65">
        <v>168</v>
      </c>
      <c r="C4052" s="147">
        <v>0</v>
      </c>
      <c r="D4052" s="147">
        <v>108415</v>
      </c>
      <c r="E4052" s="147">
        <f>COUNTIF($B$4:B4052,B4052)</f>
        <v>25</v>
      </c>
      <c r="F4052" s="147">
        <v>1</v>
      </c>
      <c r="G4052" s="147">
        <v>736</v>
      </c>
      <c r="H4052" s="147">
        <v>200</v>
      </c>
      <c r="I4052" s="59" t="str">
        <f>IFERROR(VLOOKUP(D4052,ITEM!A:B,2,0)&amp;" X"&amp;F4052,"아이템값 없음")</f>
        <v>전투광의 시계 X1</v>
      </c>
      <c r="J4052" s="5" t="s">
        <v>913</v>
      </c>
      <c r="K4052" s="147" t="s">
        <v>745</v>
      </c>
    </row>
    <row r="4053" spans="1:11">
      <c r="A4053" s="147">
        <f>100000+B4053*ID규칙_보상_그룹_단위+C4053*ID규칙_요일_단위+COUNTIFS($B$4:B4053,B4053,$C$4:C4053,C4053)</f>
        <v>116826</v>
      </c>
      <c r="B4053" s="65">
        <v>168</v>
      </c>
      <c r="C4053" s="147">
        <v>0</v>
      </c>
      <c r="D4053" s="147">
        <v>109415</v>
      </c>
      <c r="E4053" s="147">
        <f>COUNTIF($B$4:B4053,B4053)</f>
        <v>26</v>
      </c>
      <c r="F4053" s="147">
        <v>1</v>
      </c>
      <c r="G4053" s="147">
        <v>736</v>
      </c>
      <c r="H4053" s="147">
        <v>200</v>
      </c>
      <c r="I4053" s="59" t="str">
        <f>IFERROR(VLOOKUP(D4053,ITEM!A:B,2,0)&amp;" X"&amp;F4053,"아이템값 없음")</f>
        <v>전투광의 해골잔 X1</v>
      </c>
      <c r="J4053" s="5" t="s">
        <v>913</v>
      </c>
      <c r="K4053" s="147" t="s">
        <v>745</v>
      </c>
    </row>
    <row r="4054" spans="1:11">
      <c r="A4054" s="147">
        <f>100000+B4054*ID규칙_보상_그룹_단위+C4054*ID규칙_요일_단위+COUNTIFS($B$4:B4054,B4054,$C$4:C4054,C4054)</f>
        <v>116827</v>
      </c>
      <c r="B4054" s="65">
        <v>168</v>
      </c>
      <c r="C4054" s="147">
        <v>0</v>
      </c>
      <c r="D4054" s="147">
        <v>110415</v>
      </c>
      <c r="E4054" s="147">
        <f>COUNTIF($B$4:B4054,B4054)</f>
        <v>27</v>
      </c>
      <c r="F4054" s="147">
        <v>1</v>
      </c>
      <c r="G4054" s="147">
        <v>736</v>
      </c>
      <c r="H4054" s="147">
        <v>200</v>
      </c>
      <c r="I4054" s="59" t="str">
        <f>IFERROR(VLOOKUP(D4054,ITEM!A:B,2,0)&amp;" X"&amp;F4054,"아이템값 없음")</f>
        <v>전투광의 귀면 X1</v>
      </c>
      <c r="J4054" s="5" t="s">
        <v>913</v>
      </c>
      <c r="K4054" s="147" t="s">
        <v>745</v>
      </c>
    </row>
    <row r="4055" spans="1:11">
      <c r="A4055" s="147">
        <f>100000+B4055*ID규칙_보상_그룹_단위+C4055*ID규칙_요일_단위+COUNTIFS($B$4:B4055,B4055,$C$4:C4055,C4055)</f>
        <v>116828</v>
      </c>
      <c r="B4055" s="65">
        <v>168</v>
      </c>
      <c r="C4055" s="147">
        <v>0</v>
      </c>
      <c r="D4055" s="147">
        <v>106417</v>
      </c>
      <c r="E4055" s="147">
        <f>COUNTIF($B$4:B4055,B4055)</f>
        <v>28</v>
      </c>
      <c r="F4055" s="147">
        <v>1</v>
      </c>
      <c r="G4055" s="147">
        <v>736</v>
      </c>
      <c r="H4055" s="147">
        <v>200</v>
      </c>
      <c r="I4055" s="59" t="str">
        <f>IFERROR(VLOOKUP(D4055,ITEM!A:B,2,0)&amp;" X"&amp;F4055,"아이템값 없음")</f>
        <v>교관의 브로치 X1</v>
      </c>
      <c r="J4055" s="5" t="s">
        <v>913</v>
      </c>
      <c r="K4055" s="147" t="s">
        <v>745</v>
      </c>
    </row>
    <row r="4056" spans="1:11">
      <c r="A4056" s="147">
        <f>100000+B4056*ID규칙_보상_그룹_단위+C4056*ID규칙_요일_단위+COUNTIFS($B$4:B4056,B4056,$C$4:C4056,C4056)</f>
        <v>116829</v>
      </c>
      <c r="B4056" s="65">
        <v>168</v>
      </c>
      <c r="C4056" s="147">
        <v>0</v>
      </c>
      <c r="D4056" s="147">
        <v>107417</v>
      </c>
      <c r="E4056" s="147">
        <f>COUNTIF($B$4:B4056,B4056)</f>
        <v>29</v>
      </c>
      <c r="F4056" s="147">
        <v>1</v>
      </c>
      <c r="G4056" s="147">
        <v>736</v>
      </c>
      <c r="H4056" s="147">
        <v>200</v>
      </c>
      <c r="I4056" s="59" t="str">
        <f>IFERROR(VLOOKUP(D4056,ITEM!A:B,2,0)&amp;" X"&amp;F4056,"아이템값 없음")</f>
        <v>교관의 깃털장식 X1</v>
      </c>
      <c r="J4056" s="5" t="s">
        <v>913</v>
      </c>
      <c r="K4056" s="147" t="s">
        <v>745</v>
      </c>
    </row>
    <row r="4057" spans="1:11">
      <c r="A4057" s="147">
        <f>100000+B4057*ID규칙_보상_그룹_단위+C4057*ID규칙_요일_단위+COUNTIFS($B$4:B4057,B4057,$C$4:C4057,C4057)</f>
        <v>116830</v>
      </c>
      <c r="B4057" s="65">
        <v>168</v>
      </c>
      <c r="C4057" s="147">
        <v>0</v>
      </c>
      <c r="D4057" s="147">
        <v>108417</v>
      </c>
      <c r="E4057" s="147">
        <f>COUNTIF($B$4:B4057,B4057)</f>
        <v>30</v>
      </c>
      <c r="F4057" s="147">
        <v>1</v>
      </c>
      <c r="G4057" s="147">
        <v>736</v>
      </c>
      <c r="H4057" s="147">
        <v>200</v>
      </c>
      <c r="I4057" s="59" t="str">
        <f>IFERROR(VLOOKUP(D4057,ITEM!A:B,2,0)&amp;" X"&amp;F4057,"아이템값 없음")</f>
        <v>교관의 회중시계 X1</v>
      </c>
      <c r="J4057" s="5" t="s">
        <v>913</v>
      </c>
      <c r="K4057" s="147" t="s">
        <v>745</v>
      </c>
    </row>
    <row r="4058" spans="1:11">
      <c r="A4058" s="147">
        <f>100000+B4058*ID규칙_보상_그룹_단위+C4058*ID규칙_요일_단위+COUNTIFS($B$4:B4058,B4058,$C$4:C4058,C4058)</f>
        <v>116831</v>
      </c>
      <c r="B4058" s="65">
        <v>168</v>
      </c>
      <c r="C4058" s="147">
        <v>0</v>
      </c>
      <c r="D4058" s="147">
        <v>109417</v>
      </c>
      <c r="E4058" s="147">
        <f>COUNTIF($B$4:B4058,B4058)</f>
        <v>31</v>
      </c>
      <c r="F4058" s="147">
        <v>1</v>
      </c>
      <c r="G4058" s="147">
        <v>736</v>
      </c>
      <c r="H4058" s="147">
        <v>200</v>
      </c>
      <c r="I4058" s="59" t="str">
        <f>IFERROR(VLOOKUP(D4058,ITEM!A:B,2,0)&amp;" X"&amp;F4058,"아이템값 없음")</f>
        <v>교관의 찻잔 X1</v>
      </c>
      <c r="J4058" s="5" t="s">
        <v>913</v>
      </c>
      <c r="K4058" s="147" t="s">
        <v>745</v>
      </c>
    </row>
    <row r="4059" spans="1:11">
      <c r="A4059" s="147">
        <f>100000+B4059*ID규칙_보상_그룹_단위+C4059*ID규칙_요일_단위+COUNTIFS($B$4:B4059,B4059,$C$4:C4059,C4059)</f>
        <v>116832</v>
      </c>
      <c r="B4059" s="65">
        <v>168</v>
      </c>
      <c r="C4059" s="147">
        <v>0</v>
      </c>
      <c r="D4059" s="147">
        <v>110417</v>
      </c>
      <c r="E4059" s="147">
        <f>COUNTIF($B$4:B4059,B4059)</f>
        <v>32</v>
      </c>
      <c r="F4059" s="147">
        <v>1</v>
      </c>
      <c r="G4059" s="147">
        <v>736</v>
      </c>
      <c r="H4059" s="147">
        <v>200</v>
      </c>
      <c r="I4059" s="59" t="str">
        <f>IFERROR(VLOOKUP(D4059,ITEM!A:B,2,0)&amp;" X"&amp;F4059,"아이템값 없음")</f>
        <v>교관의 모자 X1</v>
      </c>
      <c r="J4059" s="5" t="s">
        <v>913</v>
      </c>
      <c r="K4059" s="147" t="s">
        <v>745</v>
      </c>
    </row>
    <row r="4060" spans="1:11">
      <c r="A4060" s="147">
        <f>100000+B4060*ID규칙_보상_그룹_단위+C4060*ID규칙_요일_단위+COUNTIFS($B$4:B4060,B4060,$C$4:C4060,C4060)</f>
        <v>116833</v>
      </c>
      <c r="B4060" s="65">
        <v>168</v>
      </c>
      <c r="C4060" s="147">
        <v>0</v>
      </c>
      <c r="D4060" s="147">
        <v>106419</v>
      </c>
      <c r="E4060" s="147">
        <f>COUNTIF($B$4:B4060,B4060)</f>
        <v>33</v>
      </c>
      <c r="F4060" s="147">
        <v>1</v>
      </c>
      <c r="G4060" s="147">
        <v>736</v>
      </c>
      <c r="H4060" s="147">
        <v>200</v>
      </c>
      <c r="I4060" s="59" t="str">
        <f>IFERROR(VLOOKUP(D4060,ITEM!A:B,2,0)&amp;" X"&amp;F4060,"아이템값 없음")</f>
        <v>유배자의 꽃 X1</v>
      </c>
      <c r="J4060" s="5" t="s">
        <v>913</v>
      </c>
      <c r="K4060" s="147" t="s">
        <v>745</v>
      </c>
    </row>
    <row r="4061" spans="1:11">
      <c r="A4061" s="147">
        <f>100000+B4061*ID규칙_보상_그룹_단위+C4061*ID규칙_요일_단위+COUNTIFS($B$4:B4061,B4061,$C$4:C4061,C4061)</f>
        <v>116834</v>
      </c>
      <c r="B4061" s="65">
        <v>168</v>
      </c>
      <c r="C4061" s="147">
        <v>0</v>
      </c>
      <c r="D4061" s="147">
        <v>107419</v>
      </c>
      <c r="E4061" s="147">
        <f>COUNTIF($B$4:B4061,B4061)</f>
        <v>34</v>
      </c>
      <c r="F4061" s="147">
        <v>1</v>
      </c>
      <c r="G4061" s="147">
        <v>736</v>
      </c>
      <c r="H4061" s="147">
        <v>200</v>
      </c>
      <c r="I4061" s="59" t="str">
        <f>IFERROR(VLOOKUP(D4061,ITEM!A:B,2,0)&amp;" X"&amp;F4061,"아이템값 없음")</f>
        <v>유배자의 깃털 X1</v>
      </c>
      <c r="J4061" s="5" t="s">
        <v>913</v>
      </c>
      <c r="K4061" s="147" t="s">
        <v>745</v>
      </c>
    </row>
    <row r="4062" spans="1:11">
      <c r="A4062" s="147">
        <f>100000+B4062*ID규칙_보상_그룹_단위+C4062*ID규칙_요일_단위+COUNTIFS($B$4:B4062,B4062,$C$4:C4062,C4062)</f>
        <v>116835</v>
      </c>
      <c r="B4062" s="65">
        <v>168</v>
      </c>
      <c r="C4062" s="147">
        <v>0</v>
      </c>
      <c r="D4062" s="147">
        <v>108419</v>
      </c>
      <c r="E4062" s="147">
        <f>COUNTIF($B$4:B4062,B4062)</f>
        <v>35</v>
      </c>
      <c r="F4062" s="147">
        <v>1</v>
      </c>
      <c r="G4062" s="147">
        <v>736</v>
      </c>
      <c r="H4062" s="147">
        <v>200</v>
      </c>
      <c r="I4062" s="59" t="str">
        <f>IFERROR(VLOOKUP(D4062,ITEM!A:B,2,0)&amp;" X"&amp;F4062,"아이템값 없음")</f>
        <v>유배자의 회중시계 X1</v>
      </c>
      <c r="J4062" s="5" t="s">
        <v>913</v>
      </c>
      <c r="K4062" s="147" t="s">
        <v>745</v>
      </c>
    </row>
    <row r="4063" spans="1:11">
      <c r="A4063" s="147">
        <f>100000+B4063*ID규칙_보상_그룹_단위+C4063*ID규칙_요일_단위+COUNTIFS($B$4:B4063,B4063,$C$4:C4063,C4063)</f>
        <v>116836</v>
      </c>
      <c r="B4063" s="65">
        <v>168</v>
      </c>
      <c r="C4063" s="147">
        <v>0</v>
      </c>
      <c r="D4063" s="147">
        <v>109419</v>
      </c>
      <c r="E4063" s="147">
        <f>COUNTIF($B$4:B4063,B4063)</f>
        <v>36</v>
      </c>
      <c r="F4063" s="147">
        <v>1</v>
      </c>
      <c r="G4063" s="147">
        <v>736</v>
      </c>
      <c r="H4063" s="147">
        <v>200</v>
      </c>
      <c r="I4063" s="59" t="str">
        <f>IFERROR(VLOOKUP(D4063,ITEM!A:B,2,0)&amp;" X"&amp;F4063,"아이템값 없음")</f>
        <v>유배자의 잔 X1</v>
      </c>
      <c r="J4063" s="5" t="s">
        <v>913</v>
      </c>
      <c r="K4063" s="147" t="s">
        <v>745</v>
      </c>
    </row>
    <row r="4064" spans="1:11">
      <c r="A4064" s="147">
        <f>100000+B4064*ID규칙_보상_그룹_단위+C4064*ID규칙_요일_단위+COUNTIFS($B$4:B4064,B4064,$C$4:C4064,C4064)</f>
        <v>116837</v>
      </c>
      <c r="B4064" s="65">
        <v>168</v>
      </c>
      <c r="C4064" s="147">
        <v>0</v>
      </c>
      <c r="D4064" s="147">
        <v>110419</v>
      </c>
      <c r="E4064" s="147">
        <f>COUNTIF($B$4:B4064,B4064)</f>
        <v>37</v>
      </c>
      <c r="F4064" s="147">
        <v>1</v>
      </c>
      <c r="G4064" s="147">
        <v>736</v>
      </c>
      <c r="H4064" s="147">
        <v>200</v>
      </c>
      <c r="I4064" s="59" t="str">
        <f>IFERROR(VLOOKUP(D4064,ITEM!A:B,2,0)&amp;" X"&amp;F4064,"아이템값 없음")</f>
        <v>유배자의 머리장식 X1</v>
      </c>
      <c r="J4064" s="5" t="s">
        <v>913</v>
      </c>
      <c r="K4064" s="147" t="s">
        <v>745</v>
      </c>
    </row>
    <row r="4065" spans="1:11">
      <c r="A4065" s="147">
        <f>100000+B4065*ID규칙_보상_그룹_단위+C4065*ID규칙_요일_단위+COUNTIFS($B$4:B4065,B4065,$C$4:C4065,C4065)</f>
        <v>116838</v>
      </c>
      <c r="B4065" s="65">
        <v>168</v>
      </c>
      <c r="C4065" s="147">
        <v>0</v>
      </c>
      <c r="D4065" s="147">
        <v>106430</v>
      </c>
      <c r="E4065" s="147">
        <f>COUNTIF($B$4:B4065,B4065)</f>
        <v>38</v>
      </c>
      <c r="F4065" s="147">
        <v>1</v>
      </c>
      <c r="G4065" s="147">
        <v>736</v>
      </c>
      <c r="H4065" s="147">
        <v>200</v>
      </c>
      <c r="I4065" s="59" t="str">
        <f>IFERROR(VLOOKUP(D4065,ITEM!A:B,2,0)&amp;" X"&amp;F4065,"아이템값 없음")</f>
        <v>검투사의 미련 X1</v>
      </c>
      <c r="J4065" s="5" t="s">
        <v>913</v>
      </c>
      <c r="K4065" s="147" t="s">
        <v>745</v>
      </c>
    </row>
    <row r="4066" spans="1:11">
      <c r="A4066" s="147">
        <f>100000+B4066*ID규칙_보상_그룹_단위+C4066*ID규칙_요일_단위+COUNTIFS($B$4:B4066,B4066,$C$4:C4066,C4066)</f>
        <v>116839</v>
      </c>
      <c r="B4066" s="65">
        <v>168</v>
      </c>
      <c r="C4066" s="147">
        <v>0</v>
      </c>
      <c r="D4066" s="147">
        <v>107430</v>
      </c>
      <c r="E4066" s="147">
        <f>COUNTIF($B$4:B4066,B4066)</f>
        <v>39</v>
      </c>
      <c r="F4066" s="147">
        <v>1</v>
      </c>
      <c r="G4066" s="147">
        <v>736</v>
      </c>
      <c r="H4066" s="147">
        <v>200</v>
      </c>
      <c r="I4066" s="59" t="str">
        <f>IFERROR(VLOOKUP(D4066,ITEM!A:B,2,0)&amp;" X"&amp;F4066,"아이템값 없음")</f>
        <v>검투사의 귀결 X1</v>
      </c>
      <c r="J4066" s="5" t="s">
        <v>913</v>
      </c>
      <c r="K4066" s="147" t="s">
        <v>745</v>
      </c>
    </row>
    <row r="4067" spans="1:11">
      <c r="A4067" s="147">
        <f>100000+B4067*ID규칙_보상_그룹_단위+C4067*ID규칙_요일_단위+COUNTIFS($B$4:B4067,B4067,$C$4:C4067,C4067)</f>
        <v>116840</v>
      </c>
      <c r="B4067" s="65">
        <v>168</v>
      </c>
      <c r="C4067" s="147">
        <v>0</v>
      </c>
      <c r="D4067" s="147">
        <v>108430</v>
      </c>
      <c r="E4067" s="147">
        <f>COUNTIF($B$4:B4067,B4067)</f>
        <v>40</v>
      </c>
      <c r="F4067" s="147">
        <v>1</v>
      </c>
      <c r="G4067" s="147">
        <v>736</v>
      </c>
      <c r="H4067" s="147">
        <v>200</v>
      </c>
      <c r="I4067" s="59" t="str">
        <f>IFERROR(VLOOKUP(D4067,ITEM!A:B,2,0)&amp;" X"&amp;F4067,"아이템값 없음")</f>
        <v>검투사의 희망 X1</v>
      </c>
      <c r="J4067" s="5" t="s">
        <v>913</v>
      </c>
      <c r="K4067" s="147" t="s">
        <v>745</v>
      </c>
    </row>
    <row r="4068" spans="1:11">
      <c r="A4068" s="147">
        <f>100000+B4068*ID규칙_보상_그룹_단위+C4068*ID규칙_요일_단위+COUNTIFS($B$4:B4068,B4068,$C$4:C4068,C4068)</f>
        <v>116841</v>
      </c>
      <c r="B4068" s="65">
        <v>168</v>
      </c>
      <c r="C4068" s="147">
        <v>0</v>
      </c>
      <c r="D4068" s="147">
        <v>109430</v>
      </c>
      <c r="E4068" s="147">
        <f>COUNTIF($B$4:B4068,B4068)</f>
        <v>41</v>
      </c>
      <c r="F4068" s="147">
        <v>1</v>
      </c>
      <c r="G4068" s="147">
        <v>736</v>
      </c>
      <c r="H4068" s="147">
        <v>200</v>
      </c>
      <c r="I4068" s="59" t="str">
        <f>IFERROR(VLOOKUP(D4068,ITEM!A:B,2,0)&amp;" X"&amp;F4068,"아이템값 없음")</f>
        <v>검투사의 취기 X1</v>
      </c>
      <c r="J4068" s="5" t="s">
        <v>913</v>
      </c>
      <c r="K4068" s="147" t="s">
        <v>745</v>
      </c>
    </row>
    <row r="4069" spans="1:11">
      <c r="A4069" s="147">
        <f>100000+B4069*ID규칙_보상_그룹_단위+C4069*ID규칙_요일_단위+COUNTIFS($B$4:B4069,B4069,$C$4:C4069,C4069)</f>
        <v>116842</v>
      </c>
      <c r="B4069" s="65">
        <v>168</v>
      </c>
      <c r="C4069" s="147">
        <v>0</v>
      </c>
      <c r="D4069" s="147">
        <v>110438</v>
      </c>
      <c r="E4069" s="147">
        <f>COUNTIF($B$4:B4069,B4069)</f>
        <v>42</v>
      </c>
      <c r="F4069" s="147">
        <v>1</v>
      </c>
      <c r="G4069" s="147">
        <v>736</v>
      </c>
      <c r="H4069" s="147">
        <v>200</v>
      </c>
      <c r="I4069" s="59" t="str">
        <f>IFERROR(VLOOKUP(D4069,ITEM!A:B,2,0)&amp;" X"&amp;F4069,"아이템값 없음")</f>
        <v>검투사의 개선 X1</v>
      </c>
      <c r="J4069" s="5" t="s">
        <v>913</v>
      </c>
      <c r="K4069" s="147" t="s">
        <v>745</v>
      </c>
    </row>
    <row r="4070" spans="1:11">
      <c r="A4070" s="147">
        <f>100000+B4070*ID규칙_보상_그룹_단위+C4070*ID규칙_요일_단위+COUNTIFS($B$4:B4070,B4070,$C$4:C4070,C4070)</f>
        <v>116843</v>
      </c>
      <c r="B4070" s="65">
        <v>168</v>
      </c>
      <c r="C4070" s="147">
        <v>0</v>
      </c>
      <c r="D4070" s="147">
        <v>106432</v>
      </c>
      <c r="E4070" s="147">
        <f>COUNTIF($B$4:B4070,B4070)</f>
        <v>43</v>
      </c>
      <c r="F4070" s="147">
        <v>1</v>
      </c>
      <c r="G4070" s="147">
        <v>736</v>
      </c>
      <c r="H4070" s="147">
        <v>200</v>
      </c>
      <c r="I4070" s="59" t="str">
        <f>IFERROR(VLOOKUP(D4070,ITEM!A:B,2,0)&amp;" X"&amp;F4070,"아이템값 없음")</f>
        <v>악단의 서광 X1</v>
      </c>
      <c r="J4070" s="5" t="s">
        <v>913</v>
      </c>
      <c r="K4070" s="147" t="s">
        <v>745</v>
      </c>
    </row>
    <row r="4071" spans="1:11">
      <c r="A4071" s="147">
        <f>100000+B4071*ID규칙_보상_그룹_단위+C4071*ID규칙_요일_단위+COUNTIFS($B$4:B4071,B4071,$C$4:C4071,C4071)</f>
        <v>116844</v>
      </c>
      <c r="B4071" s="65">
        <v>168</v>
      </c>
      <c r="C4071" s="147">
        <v>0</v>
      </c>
      <c r="D4071" s="147">
        <v>107432</v>
      </c>
      <c r="E4071" s="147">
        <f>COUNTIF($B$4:B4071,B4071)</f>
        <v>44</v>
      </c>
      <c r="F4071" s="147">
        <v>1</v>
      </c>
      <c r="G4071" s="147">
        <v>736</v>
      </c>
      <c r="H4071" s="147">
        <v>200</v>
      </c>
      <c r="I4071" s="59" t="str">
        <f>IFERROR(VLOOKUP(D4071,ITEM!A:B,2,0)&amp;" X"&amp;F4071,"아이템값 없음")</f>
        <v>연주자의 화살깃 X1</v>
      </c>
      <c r="J4071" s="5" t="s">
        <v>913</v>
      </c>
      <c r="K4071" s="147" t="s">
        <v>745</v>
      </c>
    </row>
    <row r="4072" spans="1:11">
      <c r="A4072" s="147">
        <f>100000+B4072*ID규칙_보상_그룹_단위+C4072*ID규칙_요일_단위+COUNTIFS($B$4:B4072,B4072,$C$4:C4072,C4072)</f>
        <v>116845</v>
      </c>
      <c r="B4072" s="65">
        <v>168</v>
      </c>
      <c r="C4072" s="147">
        <v>0</v>
      </c>
      <c r="D4072" s="147">
        <v>108432</v>
      </c>
      <c r="E4072" s="147">
        <f>COUNTIF($B$4:B4072,B4072)</f>
        <v>45</v>
      </c>
      <c r="F4072" s="147">
        <v>1</v>
      </c>
      <c r="G4072" s="147">
        <v>736</v>
      </c>
      <c r="H4072" s="147">
        <v>200</v>
      </c>
      <c r="I4072" s="59" t="str">
        <f>IFERROR(VLOOKUP(D4072,ITEM!A:B,2,0)&amp;" X"&amp;F4072,"아이템값 없음")</f>
        <v>피날레의 시계 X1</v>
      </c>
      <c r="J4072" s="5" t="s">
        <v>913</v>
      </c>
      <c r="K4072" s="147" t="s">
        <v>745</v>
      </c>
    </row>
    <row r="4073" spans="1:11">
      <c r="A4073" s="147">
        <f>100000+B4073*ID규칙_보상_그룹_단위+C4073*ID규칙_요일_단위+COUNTIFS($B$4:B4073,B4073,$C$4:C4073,C4073)</f>
        <v>116846</v>
      </c>
      <c r="B4073" s="65">
        <v>168</v>
      </c>
      <c r="C4073" s="147">
        <v>0</v>
      </c>
      <c r="D4073" s="147">
        <v>109432</v>
      </c>
      <c r="E4073" s="147">
        <f>COUNTIF($B$4:B4073,B4073)</f>
        <v>46</v>
      </c>
      <c r="F4073" s="147">
        <v>1</v>
      </c>
      <c r="G4073" s="147">
        <v>736</v>
      </c>
      <c r="H4073" s="147">
        <v>200</v>
      </c>
      <c r="I4073" s="59" t="str">
        <f>IFERROR(VLOOKUP(D4073,ITEM!A:B,2,0)&amp;" X"&amp;F4073,"아이템값 없음")</f>
        <v>음유시인의 주전자 X1</v>
      </c>
      <c r="J4073" s="5" t="s">
        <v>913</v>
      </c>
      <c r="K4073" s="147" t="s">
        <v>745</v>
      </c>
    </row>
    <row r="4074" spans="1:11">
      <c r="A4074" s="147">
        <f>100000+B4074*ID규칙_보상_그룹_단위+C4074*ID규칙_요일_단위+COUNTIFS($B$4:B4074,B4074,$C$4:C4074,C4074)</f>
        <v>116847</v>
      </c>
      <c r="B4074" s="65">
        <v>168</v>
      </c>
      <c r="C4074" s="147">
        <v>0</v>
      </c>
      <c r="D4074" s="147">
        <v>110440</v>
      </c>
      <c r="E4074" s="147">
        <f>COUNTIF($B$4:B4074,B4074)</f>
        <v>47</v>
      </c>
      <c r="F4074" s="147">
        <v>1</v>
      </c>
      <c r="G4074" s="147">
        <v>736</v>
      </c>
      <c r="H4074" s="147">
        <v>200</v>
      </c>
      <c r="I4074" s="59" t="str">
        <f>IFERROR(VLOOKUP(D4074,ITEM!A:B,2,0)&amp;" X"&amp;F4074,"아이템값 없음")</f>
        <v>지휘의 탑 햇 X1</v>
      </c>
      <c r="J4074" s="5" t="s">
        <v>913</v>
      </c>
      <c r="K4074" s="147" t="s">
        <v>745</v>
      </c>
    </row>
    <row r="4075" spans="1:11">
      <c r="A4075" s="147">
        <f>100000+B4075*ID규칙_보상_그룹_단위+C4075*ID규칙_요일_단위+COUNTIFS($B$4:B4075,B4075,$C$4:C4075,C4075)</f>
        <v>116848</v>
      </c>
      <c r="B4075" s="65">
        <v>168</v>
      </c>
      <c r="C4075" s="147">
        <v>0</v>
      </c>
      <c r="D4075" s="147">
        <v>106531</v>
      </c>
      <c r="E4075" s="147">
        <f>COUNTIF($B$4:B4075,B4075)</f>
        <v>48</v>
      </c>
      <c r="F4075" s="147">
        <v>1</v>
      </c>
      <c r="G4075" s="147">
        <v>736</v>
      </c>
      <c r="H4075" s="147">
        <v>200</v>
      </c>
      <c r="I4075" s="59" t="str">
        <f>IFERROR(VLOOKUP(D4075,ITEM!A:B,2,0)&amp;" X"&amp;F4075,"아이템값 없음")</f>
        <v>검투사의 미련 X1</v>
      </c>
      <c r="J4075" s="5" t="s">
        <v>913</v>
      </c>
      <c r="K4075" s="147" t="s">
        <v>745</v>
      </c>
    </row>
    <row r="4076" spans="1:11">
      <c r="A4076" s="147">
        <f>100000+B4076*ID규칙_보상_그룹_단위+C4076*ID규칙_요일_단위+COUNTIFS($B$4:B4076,B4076,$C$4:C4076,C4076)</f>
        <v>116849</v>
      </c>
      <c r="B4076" s="65">
        <v>168</v>
      </c>
      <c r="C4076" s="147">
        <v>0</v>
      </c>
      <c r="D4076" s="147">
        <v>107531</v>
      </c>
      <c r="E4076" s="147">
        <f>COUNTIF($B$4:B4076,B4076)</f>
        <v>49</v>
      </c>
      <c r="F4076" s="147">
        <v>1</v>
      </c>
      <c r="G4076" s="147">
        <v>736</v>
      </c>
      <c r="H4076" s="147">
        <v>200</v>
      </c>
      <c r="I4076" s="59" t="str">
        <f>IFERROR(VLOOKUP(D4076,ITEM!A:B,2,0)&amp;" X"&amp;F4076,"아이템값 없음")</f>
        <v>검투사의 귀결 X1</v>
      </c>
      <c r="J4076" s="5" t="s">
        <v>913</v>
      </c>
      <c r="K4076" s="147" t="s">
        <v>745</v>
      </c>
    </row>
    <row r="4077" spans="1:11">
      <c r="A4077" s="147">
        <f>100000+B4077*ID규칙_보상_그룹_단위+C4077*ID규칙_요일_단위+COUNTIFS($B$4:B4077,B4077,$C$4:C4077,C4077)</f>
        <v>116850</v>
      </c>
      <c r="B4077" s="65">
        <v>168</v>
      </c>
      <c r="C4077" s="147">
        <v>0</v>
      </c>
      <c r="D4077" s="147">
        <v>108531</v>
      </c>
      <c r="E4077" s="147">
        <f>COUNTIF($B$4:B4077,B4077)</f>
        <v>50</v>
      </c>
      <c r="F4077" s="147">
        <v>1</v>
      </c>
      <c r="G4077" s="147">
        <v>736</v>
      </c>
      <c r="H4077" s="147">
        <v>200</v>
      </c>
      <c r="I4077" s="59" t="str">
        <f>IFERROR(VLOOKUP(D4077,ITEM!A:B,2,0)&amp;" X"&amp;F4077,"아이템값 없음")</f>
        <v>검투사의 희망 X1</v>
      </c>
      <c r="J4077" s="5" t="s">
        <v>913</v>
      </c>
      <c r="K4077" s="147" t="s">
        <v>745</v>
      </c>
    </row>
    <row r="4078" spans="1:11">
      <c r="A4078" s="147">
        <f>100000+B4078*ID규칙_보상_그룹_단위+C4078*ID규칙_요일_단위+COUNTIFS($B$4:B4078,B4078,$C$4:C4078,C4078)</f>
        <v>116851</v>
      </c>
      <c r="B4078" s="65">
        <v>168</v>
      </c>
      <c r="C4078" s="147">
        <v>0</v>
      </c>
      <c r="D4078" s="147">
        <v>109531</v>
      </c>
      <c r="E4078" s="147">
        <f>COUNTIF($B$4:B4078,B4078)</f>
        <v>51</v>
      </c>
      <c r="F4078" s="147">
        <v>1</v>
      </c>
      <c r="G4078" s="147">
        <v>736</v>
      </c>
      <c r="H4078" s="147">
        <v>200</v>
      </c>
      <c r="I4078" s="59" t="str">
        <f>IFERROR(VLOOKUP(D4078,ITEM!A:B,2,0)&amp;" X"&amp;F4078,"아이템값 없음")</f>
        <v>검투사의 취기 X1</v>
      </c>
      <c r="J4078" s="5" t="s">
        <v>913</v>
      </c>
      <c r="K4078" s="147" t="s">
        <v>745</v>
      </c>
    </row>
    <row r="4079" spans="1:11">
      <c r="A4079" s="147">
        <f>100000+B4079*ID규칙_보상_그룹_단위+C4079*ID규칙_요일_단위+COUNTIFS($B$4:B4079,B4079,$C$4:C4079,C4079)</f>
        <v>116852</v>
      </c>
      <c r="B4079" s="65">
        <v>168</v>
      </c>
      <c r="C4079" s="147">
        <v>0</v>
      </c>
      <c r="D4079" s="147">
        <v>110539</v>
      </c>
      <c r="E4079" s="147">
        <f>COUNTIF($B$4:B4079,B4079)</f>
        <v>52</v>
      </c>
      <c r="F4079" s="147">
        <v>1</v>
      </c>
      <c r="G4079" s="147">
        <v>736</v>
      </c>
      <c r="H4079" s="147">
        <v>200</v>
      </c>
      <c r="I4079" s="59" t="str">
        <f>IFERROR(VLOOKUP(D4079,ITEM!A:B,2,0)&amp;" X"&amp;F4079,"아이템값 없음")</f>
        <v>검투사의 개선 X1</v>
      </c>
      <c r="J4079" s="5" t="s">
        <v>913</v>
      </c>
      <c r="K4079" s="147" t="s">
        <v>745</v>
      </c>
    </row>
    <row r="4080" spans="1:11">
      <c r="A4080" s="147">
        <f>100000+B4080*ID규칙_보상_그룹_단위+C4080*ID규칙_요일_단위+COUNTIFS($B$4:B4080,B4080,$C$4:C4080,C4080)</f>
        <v>116853</v>
      </c>
      <c r="B4080" s="65">
        <v>168</v>
      </c>
      <c r="C4080" s="147">
        <v>0</v>
      </c>
      <c r="D4080" s="147">
        <v>106533</v>
      </c>
      <c r="E4080" s="147">
        <f>COUNTIF($B$4:B4080,B4080)</f>
        <v>53</v>
      </c>
      <c r="F4080" s="147">
        <v>1</v>
      </c>
      <c r="G4080" s="147">
        <v>736</v>
      </c>
      <c r="H4080" s="147">
        <v>200</v>
      </c>
      <c r="I4080" s="59" t="str">
        <f>IFERROR(VLOOKUP(D4080,ITEM!A:B,2,0)&amp;" X"&amp;F4080,"아이템값 없음")</f>
        <v>악단의 서광 X1</v>
      </c>
      <c r="J4080" s="5" t="s">
        <v>913</v>
      </c>
      <c r="K4080" s="147" t="s">
        <v>745</v>
      </c>
    </row>
    <row r="4081" spans="1:11">
      <c r="A4081" s="147">
        <f>100000+B4081*ID규칙_보상_그룹_단위+C4081*ID규칙_요일_단위+COUNTIFS($B$4:B4081,B4081,$C$4:C4081,C4081)</f>
        <v>116854</v>
      </c>
      <c r="B4081" s="65">
        <v>168</v>
      </c>
      <c r="C4081" s="147">
        <v>0</v>
      </c>
      <c r="D4081" s="147">
        <v>107533</v>
      </c>
      <c r="E4081" s="147">
        <f>COUNTIF($B$4:B4081,B4081)</f>
        <v>54</v>
      </c>
      <c r="F4081" s="147">
        <v>1</v>
      </c>
      <c r="G4081" s="147">
        <v>736</v>
      </c>
      <c r="H4081" s="147">
        <v>200</v>
      </c>
      <c r="I4081" s="59" t="str">
        <f>IFERROR(VLOOKUP(D4081,ITEM!A:B,2,0)&amp;" X"&amp;F4081,"아이템값 없음")</f>
        <v>연주자의 화살깃 X1</v>
      </c>
      <c r="J4081" s="5" t="s">
        <v>913</v>
      </c>
      <c r="K4081" s="147" t="s">
        <v>745</v>
      </c>
    </row>
    <row r="4082" spans="1:11">
      <c r="A4082" s="147">
        <f>100000+B4082*ID규칙_보상_그룹_단위+C4082*ID규칙_요일_단위+COUNTIFS($B$4:B4082,B4082,$C$4:C4082,C4082)</f>
        <v>116855</v>
      </c>
      <c r="B4082" s="65">
        <v>168</v>
      </c>
      <c r="C4082" s="147">
        <v>0</v>
      </c>
      <c r="D4082" s="147">
        <v>108533</v>
      </c>
      <c r="E4082" s="147">
        <f>COUNTIF($B$4:B4082,B4082)</f>
        <v>55</v>
      </c>
      <c r="F4082" s="147">
        <v>1</v>
      </c>
      <c r="G4082" s="147">
        <v>736</v>
      </c>
      <c r="H4082" s="147">
        <v>200</v>
      </c>
      <c r="I4082" s="59" t="str">
        <f>IFERROR(VLOOKUP(D4082,ITEM!A:B,2,0)&amp;" X"&amp;F4082,"아이템값 없음")</f>
        <v>피날레의 시계 X1</v>
      </c>
      <c r="J4082" s="5" t="s">
        <v>913</v>
      </c>
      <c r="K4082" s="147" t="s">
        <v>745</v>
      </c>
    </row>
    <row r="4083" spans="1:11">
      <c r="A4083" s="147">
        <f>100000+B4083*ID규칙_보상_그룹_단위+C4083*ID규칙_요일_단위+COUNTIFS($B$4:B4083,B4083,$C$4:C4083,C4083)</f>
        <v>116856</v>
      </c>
      <c r="B4083" s="65">
        <v>168</v>
      </c>
      <c r="C4083" s="147">
        <v>0</v>
      </c>
      <c r="D4083" s="147">
        <v>109533</v>
      </c>
      <c r="E4083" s="147">
        <f>COUNTIF($B$4:B4083,B4083)</f>
        <v>56</v>
      </c>
      <c r="F4083" s="147">
        <v>1</v>
      </c>
      <c r="G4083" s="147">
        <v>736</v>
      </c>
      <c r="H4083" s="147">
        <v>200</v>
      </c>
      <c r="I4083" s="59" t="str">
        <f>IFERROR(VLOOKUP(D4083,ITEM!A:B,2,0)&amp;" X"&amp;F4083,"아이템값 없음")</f>
        <v>음유시인의 주전자 X1</v>
      </c>
      <c r="J4083" s="5" t="s">
        <v>913</v>
      </c>
      <c r="K4083" s="147" t="s">
        <v>745</v>
      </c>
    </row>
    <row r="4084" spans="1:11">
      <c r="A4084" s="147">
        <f>100000+B4084*ID규칙_보상_그룹_단위+C4084*ID규칙_요일_단위+COUNTIFS($B$4:B4084,B4084,$C$4:C4084,C4084)</f>
        <v>116857</v>
      </c>
      <c r="B4084" s="65">
        <v>168</v>
      </c>
      <c r="C4084" s="147">
        <v>0</v>
      </c>
      <c r="D4084" s="147">
        <v>110541</v>
      </c>
      <c r="E4084" s="147">
        <f>COUNTIF($B$4:B4084,B4084)</f>
        <v>57</v>
      </c>
      <c r="F4084" s="147">
        <v>1</v>
      </c>
      <c r="G4084" s="147">
        <v>736</v>
      </c>
      <c r="H4084" s="147">
        <v>200</v>
      </c>
      <c r="I4084" s="59" t="str">
        <f>IFERROR(VLOOKUP(D4084,ITEM!A:B,2,0)&amp;" X"&amp;F4084,"아이템값 없음")</f>
        <v>지휘의 탑 햇 X1</v>
      </c>
      <c r="J4084" s="5" t="s">
        <v>913</v>
      </c>
      <c r="K4084" s="147" t="s">
        <v>745</v>
      </c>
    </row>
    <row r="4085" spans="1:11">
      <c r="A4085" s="147">
        <f>100000+B4085*ID규칙_보상_그룹_단위+C4085*ID규칙_요일_단위+COUNTIFS($B$4:B4085,B4085,$C$4:C4085,C4085)</f>
        <v>116858</v>
      </c>
      <c r="B4085" s="65">
        <v>168</v>
      </c>
      <c r="C4085" s="147">
        <v>0</v>
      </c>
      <c r="D4085" s="147">
        <v>116414</v>
      </c>
      <c r="E4085" s="147">
        <f>COUNTIF($B$4:B4085,B4085)</f>
        <v>58</v>
      </c>
      <c r="F4085" s="147">
        <v>1</v>
      </c>
      <c r="G4085" s="147">
        <v>737</v>
      </c>
      <c r="H4085" s="147">
        <v>2000</v>
      </c>
      <c r="I4085" s="59" t="str">
        <f>IFERROR(VLOOKUP(D4085,ITEM!A:B,2,0)&amp;" X"&amp;F4085,"아이템값 없음")</f>
        <v>중앙 대륙의 한손검 원형 X1</v>
      </c>
      <c r="J4085" s="5" t="s">
        <v>913</v>
      </c>
      <c r="K4085" s="147" t="s">
        <v>745</v>
      </c>
    </row>
    <row r="4086" spans="1:11">
      <c r="A4086" s="147">
        <f>100000+B4086*ID규칙_보상_그룹_단위+C4086*ID규칙_요일_단위+COUNTIFS($B$4:B4086,B4086,$C$4:C4086,C4086)</f>
        <v>116859</v>
      </c>
      <c r="B4086" s="65">
        <v>168</v>
      </c>
      <c r="C4086" s="147">
        <v>0</v>
      </c>
      <c r="D4086" s="147">
        <v>116415</v>
      </c>
      <c r="E4086" s="147">
        <f>COUNTIF($B$4:B4086,B4086)</f>
        <v>59</v>
      </c>
      <c r="F4086" s="147">
        <v>1</v>
      </c>
      <c r="G4086" s="147">
        <v>737</v>
      </c>
      <c r="H4086" s="147">
        <v>2000</v>
      </c>
      <c r="I4086" s="59" t="str">
        <f>IFERROR(VLOOKUP(D4086,ITEM!A:B,2,0)&amp;" X"&amp;F4086,"아이템값 없음")</f>
        <v>중앙 대륙의 활 원형 X1</v>
      </c>
      <c r="J4086" s="5" t="s">
        <v>913</v>
      </c>
      <c r="K4086" s="147" t="s">
        <v>745</v>
      </c>
    </row>
    <row r="4087" spans="1:11">
      <c r="A4087" s="147">
        <f>100000+B4087*ID규칙_보상_그룹_단위+C4087*ID규칙_요일_단위+COUNTIFS($B$4:B4087,B4087,$C$4:C4087,C4087)</f>
        <v>116860</v>
      </c>
      <c r="B4087" s="65">
        <v>168</v>
      </c>
      <c r="C4087" s="147">
        <v>0</v>
      </c>
      <c r="D4087" s="147">
        <v>116416</v>
      </c>
      <c r="E4087" s="147">
        <f>COUNTIF($B$4:B4087,B4087)</f>
        <v>60</v>
      </c>
      <c r="F4087" s="147">
        <v>1</v>
      </c>
      <c r="G4087" s="147">
        <v>737</v>
      </c>
      <c r="H4087" s="147">
        <v>2000</v>
      </c>
      <c r="I4087" s="59" t="str">
        <f>IFERROR(VLOOKUP(D4087,ITEM!A:B,2,0)&amp;" X"&amp;F4087,"아이템값 없음")</f>
        <v>중앙 대륙의 양손검 원형 X1</v>
      </c>
      <c r="J4087" s="5" t="s">
        <v>913</v>
      </c>
      <c r="K4087" s="147" t="s">
        <v>745</v>
      </c>
    </row>
    <row r="4088" spans="1:11">
      <c r="A4088" s="147">
        <f>100000+B4088*ID규칙_보상_그룹_단위+C4088*ID규칙_요일_단위+COUNTIFS($B$4:B4088,B4088,$C$4:C4088,C4088)</f>
        <v>116861</v>
      </c>
      <c r="B4088" s="65">
        <v>168</v>
      </c>
      <c r="C4088" s="147">
        <v>0</v>
      </c>
      <c r="D4088" s="147">
        <v>116417</v>
      </c>
      <c r="E4088" s="147">
        <f>COUNTIF($B$4:B4088,B4088)</f>
        <v>61</v>
      </c>
      <c r="F4088" s="147">
        <v>1</v>
      </c>
      <c r="G4088" s="147">
        <v>737</v>
      </c>
      <c r="H4088" s="147">
        <v>2000</v>
      </c>
      <c r="I4088" s="59" t="str">
        <f>IFERROR(VLOOKUP(D4088,ITEM!A:B,2,0)&amp;" X"&amp;F4088,"아이템값 없음")</f>
        <v>중앙 대륙의 법구 원형 X1</v>
      </c>
      <c r="J4088" s="5" t="s">
        <v>913</v>
      </c>
      <c r="K4088" s="147" t="s">
        <v>745</v>
      </c>
    </row>
    <row r="4089" spans="1:11">
      <c r="A4089" s="147">
        <f>100000+B4089*ID규칙_보상_그룹_단위+C4089*ID규칙_요일_단위+COUNTIFS($B$4:B4089,B4089,$C$4:C4089,C4089)</f>
        <v>116862</v>
      </c>
      <c r="B4089" s="65">
        <v>168</v>
      </c>
      <c r="C4089" s="147">
        <v>0</v>
      </c>
      <c r="D4089" s="147">
        <v>116418</v>
      </c>
      <c r="E4089" s="147">
        <f>COUNTIF($B$4:B4089,B4089)</f>
        <v>62</v>
      </c>
      <c r="F4089" s="147">
        <v>1</v>
      </c>
      <c r="G4089" s="147">
        <v>737</v>
      </c>
      <c r="H4089" s="147">
        <v>2000</v>
      </c>
      <c r="I4089" s="59" t="str">
        <f>IFERROR(VLOOKUP(D4089,ITEM!A:B,2,0)&amp;" X"&amp;F4089,"아이템값 없음")</f>
        <v>중앙 대륙의 장병기 원형 X1</v>
      </c>
      <c r="J4089" s="5" t="s">
        <v>913</v>
      </c>
      <c r="K4089" s="147" t="s">
        <v>745</v>
      </c>
    </row>
    <row r="4090" spans="1:11">
      <c r="A4090" s="147">
        <f>100000+B4090*ID규칙_보상_그룹_단위+C4090*ID규칙_요일_단위+COUNTIFS($B$4:B4090,B4090,$C$4:C4090,C4090)</f>
        <v>116901</v>
      </c>
      <c r="B4090" s="65">
        <v>169</v>
      </c>
      <c r="C4090" s="147">
        <v>0</v>
      </c>
      <c r="D4090" s="147">
        <v>103301</v>
      </c>
      <c r="E4090" s="147">
        <f>COUNTIF($B$4:B4090,B4090)</f>
        <v>1</v>
      </c>
      <c r="F4090" s="147">
        <v>300</v>
      </c>
      <c r="G4090" s="147">
        <v>738</v>
      </c>
      <c r="H4090" s="147">
        <v>10000</v>
      </c>
      <c r="I4090" s="59" t="str">
        <f>IFERROR(VLOOKUP(D4090,ITEM!A:B,2,0)&amp;" X"&amp;F4090,"아이템값 없음")</f>
        <v>모라 X300</v>
      </c>
      <c r="J4090" s="5" t="s">
        <v>914</v>
      </c>
      <c r="K4090" s="147" t="s">
        <v>745</v>
      </c>
    </row>
    <row r="4091" spans="1:11">
      <c r="A4091" s="147">
        <f>100000+B4091*ID규칙_보상_그룹_단위+C4091*ID규칙_요일_단위+COUNTIFS($B$4:B4091,B4091,$C$4:C4091,C4091)</f>
        <v>116902</v>
      </c>
      <c r="B4091" s="65">
        <v>169</v>
      </c>
      <c r="C4091" s="147">
        <v>0</v>
      </c>
      <c r="D4091" s="147">
        <v>102301</v>
      </c>
      <c r="E4091" s="147">
        <f>COUNTIF($B$4:B4091,B4091)</f>
        <v>2</v>
      </c>
      <c r="F4091" s="147">
        <v>6950</v>
      </c>
      <c r="G4091" s="147">
        <v>739</v>
      </c>
      <c r="H4091" s="147">
        <v>10000</v>
      </c>
      <c r="I4091" s="59" t="str">
        <f>IFERROR(VLOOKUP(D4091,ITEM!A:B,2,0)&amp;" X"&amp;F4091,"아이템값 없음")</f>
        <v>모험 경력 X6950</v>
      </c>
      <c r="J4091" s="5" t="s">
        <v>914</v>
      </c>
      <c r="K4091" s="147" t="s">
        <v>745</v>
      </c>
    </row>
    <row r="4092" spans="1:11">
      <c r="A4092" s="147">
        <f>100000+B4092*ID규칙_보상_그룹_단위+C4092*ID규칙_요일_단위+COUNTIFS($B$4:B4092,B4092,$C$4:C4092,C4092)</f>
        <v>116903</v>
      </c>
      <c r="B4092" s="65">
        <v>169</v>
      </c>
      <c r="C4092" s="147">
        <v>0</v>
      </c>
      <c r="D4092" s="147">
        <v>105301</v>
      </c>
      <c r="E4092" s="147">
        <f>COUNTIF($B$4:B4092,B4092)</f>
        <v>3</v>
      </c>
      <c r="F4092" s="147">
        <v>20</v>
      </c>
      <c r="G4092" s="147">
        <v>740</v>
      </c>
      <c r="H4092" s="147">
        <v>10000</v>
      </c>
      <c r="I4092" s="59" t="str">
        <f>IFERROR(VLOOKUP(D4092,ITEM!A:B,2,0)&amp;" X"&amp;F4092,"아이템값 없음")</f>
        <v>호감도 경험치 X20</v>
      </c>
      <c r="J4092" s="5" t="s">
        <v>914</v>
      </c>
      <c r="K4092" s="147" t="s">
        <v>745</v>
      </c>
    </row>
    <row r="4093" spans="1:11">
      <c r="A4093" s="147">
        <f>100000+B4093*ID규칙_보상_그룹_단위+C4093*ID규칙_요일_단위+COUNTIFS($B$4:B4093,B4093,$C$4:C4093,C4093)</f>
        <v>116904</v>
      </c>
      <c r="B4093" s="65">
        <v>169</v>
      </c>
      <c r="C4093" s="147">
        <v>0</v>
      </c>
      <c r="D4093" s="147">
        <v>113213</v>
      </c>
      <c r="E4093" s="147">
        <f>COUNTIF($B$4:B4093,B4093)</f>
        <v>4</v>
      </c>
      <c r="F4093" s="147">
        <v>1</v>
      </c>
      <c r="G4093" s="147">
        <v>741</v>
      </c>
      <c r="H4093" s="147">
        <v>3334</v>
      </c>
      <c r="I4093" s="59" t="str">
        <f>IFERROR(VLOOKUP(D4093,ITEM!A:B,2,0)&amp;" X"&amp;F4093,"아이템값 없음")</f>
        <v>승리의 자수정 가루 X1</v>
      </c>
      <c r="J4093" s="5" t="s">
        <v>914</v>
      </c>
      <c r="K4093" s="147" t="s">
        <v>745</v>
      </c>
    </row>
    <row r="4094" spans="1:11">
      <c r="A4094" s="147">
        <f>100000+B4094*ID규칙_보상_그룹_단위+C4094*ID규칙_요일_단위+COUNTIFS($B$4:B4094,B4094,$C$4:C4094,C4094)</f>
        <v>116905</v>
      </c>
      <c r="B4094" s="65">
        <v>169</v>
      </c>
      <c r="C4094" s="147">
        <v>0</v>
      </c>
      <c r="D4094" s="147">
        <v>113314</v>
      </c>
      <c r="E4094" s="147">
        <f>COUNTIF($B$4:B4094,B4094)</f>
        <v>5</v>
      </c>
      <c r="F4094" s="147">
        <v>1</v>
      </c>
      <c r="G4094" s="147">
        <v>741</v>
      </c>
      <c r="H4094" s="147">
        <v>3333</v>
      </c>
      <c r="I4094" s="59" t="str">
        <f>IFERROR(VLOOKUP(D4094,ITEM!A:B,2,0)&amp;" X"&amp;F4094,"아이템값 없음")</f>
        <v>승리의 자수정 조각 X1</v>
      </c>
      <c r="J4094" s="5" t="s">
        <v>914</v>
      </c>
      <c r="K4094" s="147" t="s">
        <v>745</v>
      </c>
    </row>
    <row r="4095" spans="1:11">
      <c r="A4095" s="147">
        <f>100000+B4095*ID규칙_보상_그룹_단위+C4095*ID규칙_요일_단위+COUNTIFS($B$4:B4095,B4095,$C$4:C4095,C4095)</f>
        <v>116906</v>
      </c>
      <c r="B4095" s="65">
        <v>169</v>
      </c>
      <c r="C4095" s="147">
        <v>0</v>
      </c>
      <c r="D4095" s="147">
        <v>113415</v>
      </c>
      <c r="E4095" s="147">
        <f>COUNTIF($B$4:B4095,B4095)</f>
        <v>6</v>
      </c>
      <c r="F4095" s="147">
        <v>1</v>
      </c>
      <c r="G4095" s="147">
        <v>741</v>
      </c>
      <c r="H4095" s="147">
        <v>3333</v>
      </c>
      <c r="I4095" s="59" t="str">
        <f>IFERROR(VLOOKUP(D4095,ITEM!A:B,2,0)&amp;" X"&amp;F4095,"아이템값 없음")</f>
        <v>승리의 자수정 덩이 X1</v>
      </c>
      <c r="J4095" s="5" t="s">
        <v>914</v>
      </c>
      <c r="K4095" s="147" t="s">
        <v>745</v>
      </c>
    </row>
    <row r="4096" spans="1:11">
      <c r="A4096" s="147">
        <f>100000+B4096*ID규칙_보상_그룹_단위+C4096*ID규칙_요일_단위+COUNTIFS($B$4:B4096,B4096,$C$4:C4096,C4096)</f>
        <v>116907</v>
      </c>
      <c r="B4096" s="65">
        <v>169</v>
      </c>
      <c r="C4096" s="147">
        <v>0</v>
      </c>
      <c r="D4096" s="147">
        <v>118401</v>
      </c>
      <c r="E4096" s="147">
        <f>COUNTIF($B$4:B4096,B4096)</f>
        <v>7</v>
      </c>
      <c r="F4096" s="147">
        <v>1</v>
      </c>
      <c r="G4096" s="147">
        <v>742</v>
      </c>
      <c r="H4096" s="147">
        <v>3300</v>
      </c>
      <c r="I4096" s="59" t="str">
        <f>IFERROR(VLOOKUP(D4096,ITEM!A:B,2,0)&amp;" X"&amp;F4096,"아이템값 없음")</f>
        <v>이상한 꿈의 용매 X1</v>
      </c>
      <c r="J4096" s="5" t="s">
        <v>914</v>
      </c>
      <c r="K4096" s="147" t="s">
        <v>745</v>
      </c>
    </row>
    <row r="4097" spans="1:11">
      <c r="A4097" s="147">
        <f>100000+B4097*ID규칙_보상_그룹_단위+C4097*ID규칙_요일_단위+COUNTIFS($B$4:B4097,B4097,$C$4:C4097,C4097)</f>
        <v>116908</v>
      </c>
      <c r="B4097" s="65">
        <v>169</v>
      </c>
      <c r="C4097" s="147">
        <v>0</v>
      </c>
      <c r="D4097" s="147">
        <v>112613</v>
      </c>
      <c r="E4097" s="147">
        <f>COUNTIF($B$4:B4097,B4097)</f>
        <v>8</v>
      </c>
      <c r="F4097" s="147">
        <v>1</v>
      </c>
      <c r="G4097" s="147">
        <v>743</v>
      </c>
      <c r="H4097" s="147">
        <v>3334</v>
      </c>
      <c r="I4097" s="59" t="str">
        <f>IFERROR(VLOOKUP(D4097,ITEM!A:B,2,0)&amp;" X"&amp;F4097,"아이템값 없음")</f>
        <v>흉장의 수안 X1</v>
      </c>
      <c r="J4097" s="5" t="s">
        <v>914</v>
      </c>
      <c r="K4097" s="147" t="s">
        <v>745</v>
      </c>
    </row>
    <row r="4098" spans="1:11">
      <c r="A4098" s="147">
        <f>100000+B4098*ID규칙_보상_그룹_단위+C4098*ID규칙_요일_단위+COUNTIFS($B$4:B4098,B4098,$C$4:C4098,C4098)</f>
        <v>116909</v>
      </c>
      <c r="B4098" s="65">
        <v>169</v>
      </c>
      <c r="C4098" s="147">
        <v>0</v>
      </c>
      <c r="D4098" s="147">
        <v>112614</v>
      </c>
      <c r="E4098" s="147">
        <f>COUNTIF($B$4:B4098,B4098)</f>
        <v>9</v>
      </c>
      <c r="F4098" s="147">
        <v>1</v>
      </c>
      <c r="G4098" s="147">
        <v>743</v>
      </c>
      <c r="H4098" s="147">
        <v>3333</v>
      </c>
      <c r="I4098" s="59" t="str">
        <f>IFERROR(VLOOKUP(D4098,ITEM!A:B,2,0)&amp;" X"&amp;F4098,"아이템값 없음")</f>
        <v>재앙신의 액운을 쫓는 눈물 X1</v>
      </c>
      <c r="J4098" s="5" t="s">
        <v>914</v>
      </c>
      <c r="K4098" s="147" t="s">
        <v>745</v>
      </c>
    </row>
    <row r="4099" spans="1:11">
      <c r="A4099" s="147">
        <f>100000+B4099*ID규칙_보상_그룹_단위+C4099*ID규칙_요일_단위+COUNTIFS($B$4:B4099,B4099,$C$4:C4099,C4099)</f>
        <v>116910</v>
      </c>
      <c r="B4099" s="65">
        <v>169</v>
      </c>
      <c r="C4099" s="147">
        <v>0</v>
      </c>
      <c r="D4099" s="147">
        <v>112615</v>
      </c>
      <c r="E4099" s="147">
        <f>COUNTIF($B$4:B4099,B4099)</f>
        <v>10</v>
      </c>
      <c r="F4099" s="147">
        <v>1</v>
      </c>
      <c r="G4099" s="147">
        <v>743</v>
      </c>
      <c r="H4099" s="147">
        <v>3333</v>
      </c>
      <c r="I4099" s="59" t="str">
        <f>IFERROR(VLOOKUP(D4099,ITEM!A:B,2,0)&amp;" X"&amp;F4099,"아이템값 없음")</f>
        <v>만겁의 진의 X1</v>
      </c>
      <c r="J4099" s="5" t="s">
        <v>914</v>
      </c>
      <c r="K4099" s="147" t="s">
        <v>745</v>
      </c>
    </row>
    <row r="4100" spans="1:11">
      <c r="A4100" s="147">
        <f>100000+B4100*ID규칙_보상_그룹_단위+C4100*ID규칙_요일_단위+COUNTIFS($B$4:B4100,B4100,$C$4:C4100,C4100)</f>
        <v>116911</v>
      </c>
      <c r="B4100" s="65">
        <v>169</v>
      </c>
      <c r="C4100" s="147">
        <v>0</v>
      </c>
      <c r="D4100" s="147">
        <v>106314</v>
      </c>
      <c r="E4100" s="147">
        <f>COUNTIF($B$4:B4100,B4100)</f>
        <v>11</v>
      </c>
      <c r="F4100" s="147">
        <v>1</v>
      </c>
      <c r="G4100" s="147">
        <v>744</v>
      </c>
      <c r="H4100" s="147">
        <v>200</v>
      </c>
      <c r="I4100" s="59" t="str">
        <f>IFERROR(VLOOKUP(D4100,ITEM!A:B,2,0)&amp;" X"&amp;F4100,"아이템값 없음")</f>
        <v>전투광의 장미 X1</v>
      </c>
      <c r="J4100" s="5" t="s">
        <v>914</v>
      </c>
      <c r="K4100" s="147" t="s">
        <v>745</v>
      </c>
    </row>
    <row r="4101" spans="1:11">
      <c r="A4101" s="147">
        <f>100000+B4101*ID규칙_보상_그룹_단위+C4101*ID규칙_요일_단위+COUNTIFS($B$4:B4101,B4101,$C$4:C4101,C4101)</f>
        <v>116912</v>
      </c>
      <c r="B4101" s="65">
        <v>169</v>
      </c>
      <c r="C4101" s="147">
        <v>0</v>
      </c>
      <c r="D4101" s="147">
        <v>107314</v>
      </c>
      <c r="E4101" s="147">
        <f>COUNTIF($B$4:B4101,B4101)</f>
        <v>12</v>
      </c>
      <c r="F4101" s="147">
        <v>1</v>
      </c>
      <c r="G4101" s="147">
        <v>744</v>
      </c>
      <c r="H4101" s="147">
        <v>200</v>
      </c>
      <c r="I4101" s="59" t="str">
        <f>IFERROR(VLOOKUP(D4101,ITEM!A:B,2,0)&amp;" X"&amp;F4101,"아이템값 없음")</f>
        <v>전투광의 깃털 X1</v>
      </c>
      <c r="J4101" s="5" t="s">
        <v>914</v>
      </c>
      <c r="K4101" s="147" t="s">
        <v>745</v>
      </c>
    </row>
    <row r="4102" spans="1:11">
      <c r="A4102" s="147">
        <f>100000+B4102*ID규칙_보상_그룹_단위+C4102*ID규칙_요일_단위+COUNTIFS($B$4:B4102,B4102,$C$4:C4102,C4102)</f>
        <v>116913</v>
      </c>
      <c r="B4102" s="65">
        <v>169</v>
      </c>
      <c r="C4102" s="147">
        <v>0</v>
      </c>
      <c r="D4102" s="147">
        <v>108314</v>
      </c>
      <c r="E4102" s="147">
        <f>COUNTIF($B$4:B4102,B4102)</f>
        <v>13</v>
      </c>
      <c r="F4102" s="147">
        <v>1</v>
      </c>
      <c r="G4102" s="147">
        <v>744</v>
      </c>
      <c r="H4102" s="147">
        <v>200</v>
      </c>
      <c r="I4102" s="59" t="str">
        <f>IFERROR(VLOOKUP(D4102,ITEM!A:B,2,0)&amp;" X"&amp;F4102,"아이템값 없음")</f>
        <v>전투광의 시계 X1</v>
      </c>
      <c r="J4102" s="5" t="s">
        <v>914</v>
      </c>
      <c r="K4102" s="147" t="s">
        <v>745</v>
      </c>
    </row>
    <row r="4103" spans="1:11">
      <c r="A4103" s="147">
        <f>100000+B4103*ID규칙_보상_그룹_단위+C4103*ID규칙_요일_단위+COUNTIFS($B$4:B4103,B4103,$C$4:C4103,C4103)</f>
        <v>116914</v>
      </c>
      <c r="B4103" s="65">
        <v>169</v>
      </c>
      <c r="C4103" s="147">
        <v>0</v>
      </c>
      <c r="D4103" s="147">
        <v>109314</v>
      </c>
      <c r="E4103" s="147">
        <f>COUNTIF($B$4:B4103,B4103)</f>
        <v>14</v>
      </c>
      <c r="F4103" s="147">
        <v>1</v>
      </c>
      <c r="G4103" s="147">
        <v>744</v>
      </c>
      <c r="H4103" s="147">
        <v>200</v>
      </c>
      <c r="I4103" s="59" t="str">
        <f>IFERROR(VLOOKUP(D4103,ITEM!A:B,2,0)&amp;" X"&amp;F4103,"아이템값 없음")</f>
        <v>전투광의 해골잔 X1</v>
      </c>
      <c r="J4103" s="5" t="s">
        <v>914</v>
      </c>
      <c r="K4103" s="147" t="s">
        <v>745</v>
      </c>
    </row>
    <row r="4104" spans="1:11">
      <c r="A4104" s="147">
        <f>100000+B4104*ID규칙_보상_그룹_단위+C4104*ID규칙_요일_단위+COUNTIFS($B$4:B4104,B4104,$C$4:C4104,C4104)</f>
        <v>116915</v>
      </c>
      <c r="B4104" s="65">
        <v>169</v>
      </c>
      <c r="C4104" s="147">
        <v>0</v>
      </c>
      <c r="D4104" s="147">
        <v>110314</v>
      </c>
      <c r="E4104" s="147">
        <f>COUNTIF($B$4:B4104,B4104)</f>
        <v>15</v>
      </c>
      <c r="F4104" s="147">
        <v>1</v>
      </c>
      <c r="G4104" s="147">
        <v>744</v>
      </c>
      <c r="H4104" s="147">
        <v>200</v>
      </c>
      <c r="I4104" s="59" t="str">
        <f>IFERROR(VLOOKUP(D4104,ITEM!A:B,2,0)&amp;" X"&amp;F4104,"아이템값 없음")</f>
        <v>전투광의 귀면 X1</v>
      </c>
      <c r="J4104" s="5" t="s">
        <v>914</v>
      </c>
      <c r="K4104" s="147" t="s">
        <v>745</v>
      </c>
    </row>
    <row r="4105" spans="1:11">
      <c r="A4105" s="147">
        <f>100000+B4105*ID규칙_보상_그룹_단위+C4105*ID규칙_요일_단위+COUNTIFS($B$4:B4105,B4105,$C$4:C4105,C4105)</f>
        <v>116916</v>
      </c>
      <c r="B4105" s="65">
        <v>169</v>
      </c>
      <c r="C4105" s="147">
        <v>0</v>
      </c>
      <c r="D4105" s="147">
        <v>106316</v>
      </c>
      <c r="E4105" s="147">
        <f>COUNTIF($B$4:B4105,B4105)</f>
        <v>16</v>
      </c>
      <c r="F4105" s="147">
        <v>1</v>
      </c>
      <c r="G4105" s="147">
        <v>744</v>
      </c>
      <c r="H4105" s="147">
        <v>200</v>
      </c>
      <c r="I4105" s="59" t="str">
        <f>IFERROR(VLOOKUP(D4105,ITEM!A:B,2,0)&amp;" X"&amp;F4105,"아이템값 없음")</f>
        <v>교관의 브로치 X1</v>
      </c>
      <c r="J4105" s="5" t="s">
        <v>914</v>
      </c>
      <c r="K4105" s="147" t="s">
        <v>745</v>
      </c>
    </row>
    <row r="4106" spans="1:11">
      <c r="A4106" s="147">
        <f>100000+B4106*ID규칙_보상_그룹_단위+C4106*ID규칙_요일_단위+COUNTIFS($B$4:B4106,B4106,$C$4:C4106,C4106)</f>
        <v>116917</v>
      </c>
      <c r="B4106" s="65">
        <v>169</v>
      </c>
      <c r="C4106" s="147">
        <v>0</v>
      </c>
      <c r="D4106" s="147">
        <v>107316</v>
      </c>
      <c r="E4106" s="147">
        <f>COUNTIF($B$4:B4106,B4106)</f>
        <v>17</v>
      </c>
      <c r="F4106" s="147">
        <v>1</v>
      </c>
      <c r="G4106" s="147">
        <v>744</v>
      </c>
      <c r="H4106" s="147">
        <v>200</v>
      </c>
      <c r="I4106" s="59" t="str">
        <f>IFERROR(VLOOKUP(D4106,ITEM!A:B,2,0)&amp;" X"&amp;F4106,"아이템값 없음")</f>
        <v>교관의 깃털장식 X1</v>
      </c>
      <c r="J4106" s="5" t="s">
        <v>914</v>
      </c>
      <c r="K4106" s="147" t="s">
        <v>745</v>
      </c>
    </row>
    <row r="4107" spans="1:11">
      <c r="A4107" s="147">
        <f>100000+B4107*ID규칙_보상_그룹_단위+C4107*ID규칙_요일_단위+COUNTIFS($B$4:B4107,B4107,$C$4:C4107,C4107)</f>
        <v>116918</v>
      </c>
      <c r="B4107" s="65">
        <v>169</v>
      </c>
      <c r="C4107" s="147">
        <v>0</v>
      </c>
      <c r="D4107" s="147">
        <v>108316</v>
      </c>
      <c r="E4107" s="147">
        <f>COUNTIF($B$4:B4107,B4107)</f>
        <v>18</v>
      </c>
      <c r="F4107" s="147">
        <v>1</v>
      </c>
      <c r="G4107" s="147">
        <v>744</v>
      </c>
      <c r="H4107" s="147">
        <v>200</v>
      </c>
      <c r="I4107" s="59" t="str">
        <f>IFERROR(VLOOKUP(D4107,ITEM!A:B,2,0)&amp;" X"&amp;F4107,"아이템값 없음")</f>
        <v>교관의 회중시계 X1</v>
      </c>
      <c r="J4107" s="5" t="s">
        <v>914</v>
      </c>
      <c r="K4107" s="147" t="s">
        <v>745</v>
      </c>
    </row>
    <row r="4108" spans="1:11">
      <c r="A4108" s="147">
        <f>100000+B4108*ID규칙_보상_그룹_단위+C4108*ID규칙_요일_단위+COUNTIFS($B$4:B4108,B4108,$C$4:C4108,C4108)</f>
        <v>116919</v>
      </c>
      <c r="B4108" s="65">
        <v>169</v>
      </c>
      <c r="C4108" s="147">
        <v>0</v>
      </c>
      <c r="D4108" s="147">
        <v>109316</v>
      </c>
      <c r="E4108" s="147">
        <f>COUNTIF($B$4:B4108,B4108)</f>
        <v>19</v>
      </c>
      <c r="F4108" s="147">
        <v>1</v>
      </c>
      <c r="G4108" s="147">
        <v>744</v>
      </c>
      <c r="H4108" s="147">
        <v>200</v>
      </c>
      <c r="I4108" s="59" t="str">
        <f>IFERROR(VLOOKUP(D4108,ITEM!A:B,2,0)&amp;" X"&amp;F4108,"아이템값 없음")</f>
        <v>교관의 찻잔 X1</v>
      </c>
      <c r="J4108" s="5" t="s">
        <v>914</v>
      </c>
      <c r="K4108" s="147" t="s">
        <v>745</v>
      </c>
    </row>
    <row r="4109" spans="1:11">
      <c r="A4109" s="147">
        <f>100000+B4109*ID규칙_보상_그룹_단위+C4109*ID규칙_요일_단위+COUNTIFS($B$4:B4109,B4109,$C$4:C4109,C4109)</f>
        <v>116920</v>
      </c>
      <c r="B4109" s="65">
        <v>169</v>
      </c>
      <c r="C4109" s="147">
        <v>0</v>
      </c>
      <c r="D4109" s="147">
        <v>110316</v>
      </c>
      <c r="E4109" s="147">
        <f>COUNTIF($B$4:B4109,B4109)</f>
        <v>20</v>
      </c>
      <c r="F4109" s="147">
        <v>1</v>
      </c>
      <c r="G4109" s="147">
        <v>744</v>
      </c>
      <c r="H4109" s="147">
        <v>200</v>
      </c>
      <c r="I4109" s="59" t="str">
        <f>IFERROR(VLOOKUP(D4109,ITEM!A:B,2,0)&amp;" X"&amp;F4109,"아이템값 없음")</f>
        <v>교관의 모자 X1</v>
      </c>
      <c r="J4109" s="5" t="s">
        <v>914</v>
      </c>
      <c r="K4109" s="147" t="s">
        <v>745</v>
      </c>
    </row>
    <row r="4110" spans="1:11">
      <c r="A4110" s="147">
        <f>100000+B4110*ID규칙_보상_그룹_단위+C4110*ID규칙_요일_단위+COUNTIFS($B$4:B4110,B4110,$C$4:C4110,C4110)</f>
        <v>116921</v>
      </c>
      <c r="B4110" s="65">
        <v>169</v>
      </c>
      <c r="C4110" s="147">
        <v>0</v>
      </c>
      <c r="D4110" s="147">
        <v>106318</v>
      </c>
      <c r="E4110" s="147">
        <f>COUNTIF($B$4:B4110,B4110)</f>
        <v>21</v>
      </c>
      <c r="F4110" s="147">
        <v>1</v>
      </c>
      <c r="G4110" s="147">
        <v>744</v>
      </c>
      <c r="H4110" s="147">
        <v>200</v>
      </c>
      <c r="I4110" s="59" t="str">
        <f>IFERROR(VLOOKUP(D4110,ITEM!A:B,2,0)&amp;" X"&amp;F4110,"아이템값 없음")</f>
        <v>유배자의 꽃 X1</v>
      </c>
      <c r="J4110" s="5" t="s">
        <v>914</v>
      </c>
      <c r="K4110" s="147" t="s">
        <v>745</v>
      </c>
    </row>
    <row r="4111" spans="1:11">
      <c r="A4111" s="147">
        <f>100000+B4111*ID규칙_보상_그룹_단위+C4111*ID규칙_요일_단위+COUNTIFS($B$4:B4111,B4111,$C$4:C4111,C4111)</f>
        <v>116922</v>
      </c>
      <c r="B4111" s="65">
        <v>169</v>
      </c>
      <c r="C4111" s="147">
        <v>0</v>
      </c>
      <c r="D4111" s="147">
        <v>107318</v>
      </c>
      <c r="E4111" s="147">
        <f>COUNTIF($B$4:B4111,B4111)</f>
        <v>22</v>
      </c>
      <c r="F4111" s="147">
        <v>1</v>
      </c>
      <c r="G4111" s="147">
        <v>744</v>
      </c>
      <c r="H4111" s="147">
        <v>200</v>
      </c>
      <c r="I4111" s="59" t="str">
        <f>IFERROR(VLOOKUP(D4111,ITEM!A:B,2,0)&amp;" X"&amp;F4111,"아이템값 없음")</f>
        <v>유배자의 깃털 X1</v>
      </c>
      <c r="J4111" s="5" t="s">
        <v>914</v>
      </c>
      <c r="K4111" s="147" t="s">
        <v>745</v>
      </c>
    </row>
    <row r="4112" spans="1:11">
      <c r="A4112" s="147">
        <f>100000+B4112*ID규칙_보상_그룹_단위+C4112*ID규칙_요일_단위+COUNTIFS($B$4:B4112,B4112,$C$4:C4112,C4112)</f>
        <v>116923</v>
      </c>
      <c r="B4112" s="65">
        <v>169</v>
      </c>
      <c r="C4112" s="147">
        <v>0</v>
      </c>
      <c r="D4112" s="147">
        <v>108318</v>
      </c>
      <c r="E4112" s="147">
        <f>COUNTIF($B$4:B4112,B4112)</f>
        <v>23</v>
      </c>
      <c r="F4112" s="147">
        <v>1</v>
      </c>
      <c r="G4112" s="147">
        <v>744</v>
      </c>
      <c r="H4112" s="147">
        <v>200</v>
      </c>
      <c r="I4112" s="59" t="str">
        <f>IFERROR(VLOOKUP(D4112,ITEM!A:B,2,0)&amp;" X"&amp;F4112,"아이템값 없음")</f>
        <v>유배자의 회중시계 X1</v>
      </c>
      <c r="J4112" s="5" t="s">
        <v>914</v>
      </c>
      <c r="K4112" s="147" t="s">
        <v>745</v>
      </c>
    </row>
    <row r="4113" spans="1:11">
      <c r="A4113" s="147">
        <f>100000+B4113*ID규칙_보상_그룹_단위+C4113*ID규칙_요일_단위+COUNTIFS($B$4:B4113,B4113,$C$4:C4113,C4113)</f>
        <v>116924</v>
      </c>
      <c r="B4113" s="65">
        <v>169</v>
      </c>
      <c r="C4113" s="147">
        <v>0</v>
      </c>
      <c r="D4113" s="147">
        <v>109318</v>
      </c>
      <c r="E4113" s="147">
        <f>COUNTIF($B$4:B4113,B4113)</f>
        <v>24</v>
      </c>
      <c r="F4113" s="147">
        <v>1</v>
      </c>
      <c r="G4113" s="147">
        <v>744</v>
      </c>
      <c r="H4113" s="147">
        <v>200</v>
      </c>
      <c r="I4113" s="59" t="str">
        <f>IFERROR(VLOOKUP(D4113,ITEM!A:B,2,0)&amp;" X"&amp;F4113,"아이템값 없음")</f>
        <v>유배자의 잔 X1</v>
      </c>
      <c r="J4113" s="5" t="s">
        <v>914</v>
      </c>
      <c r="K4113" s="147" t="s">
        <v>745</v>
      </c>
    </row>
    <row r="4114" spans="1:11">
      <c r="A4114" s="147">
        <f>100000+B4114*ID규칙_보상_그룹_단위+C4114*ID규칙_요일_단위+COUNTIFS($B$4:B4114,B4114,$C$4:C4114,C4114)</f>
        <v>116925</v>
      </c>
      <c r="B4114" s="65">
        <v>169</v>
      </c>
      <c r="C4114" s="147">
        <v>0</v>
      </c>
      <c r="D4114" s="147">
        <v>110318</v>
      </c>
      <c r="E4114" s="147">
        <f>COUNTIF($B$4:B4114,B4114)</f>
        <v>25</v>
      </c>
      <c r="F4114" s="147">
        <v>1</v>
      </c>
      <c r="G4114" s="147">
        <v>744</v>
      </c>
      <c r="H4114" s="147">
        <v>200</v>
      </c>
      <c r="I4114" s="59" t="str">
        <f>IFERROR(VLOOKUP(D4114,ITEM!A:B,2,0)&amp;" X"&amp;F4114,"아이템값 없음")</f>
        <v>유배자의 머리장식 X1</v>
      </c>
      <c r="J4114" s="5" t="s">
        <v>914</v>
      </c>
      <c r="K4114" s="147" t="s">
        <v>745</v>
      </c>
    </row>
    <row r="4115" spans="1:11">
      <c r="A4115" s="147">
        <f>100000+B4115*ID규칙_보상_그룹_단위+C4115*ID규칙_요일_단위+COUNTIFS($B$4:B4115,B4115,$C$4:C4115,C4115)</f>
        <v>116926</v>
      </c>
      <c r="B4115" s="65">
        <v>169</v>
      </c>
      <c r="C4115" s="147">
        <v>0</v>
      </c>
      <c r="D4115" s="147">
        <v>106415</v>
      </c>
      <c r="E4115" s="147">
        <f>COUNTIF($B$4:B4115,B4115)</f>
        <v>26</v>
      </c>
      <c r="F4115" s="147">
        <v>1</v>
      </c>
      <c r="G4115" s="147">
        <v>744</v>
      </c>
      <c r="H4115" s="147">
        <v>200</v>
      </c>
      <c r="I4115" s="59" t="str">
        <f>IFERROR(VLOOKUP(D4115,ITEM!A:B,2,0)&amp;" X"&amp;F4115,"아이템값 없음")</f>
        <v>전투광의 장미 X1</v>
      </c>
      <c r="J4115" s="5" t="s">
        <v>914</v>
      </c>
      <c r="K4115" s="147" t="s">
        <v>745</v>
      </c>
    </row>
    <row r="4116" spans="1:11">
      <c r="A4116" s="147">
        <f>100000+B4116*ID규칙_보상_그룹_단위+C4116*ID규칙_요일_단위+COUNTIFS($B$4:B4116,B4116,$C$4:C4116,C4116)</f>
        <v>116927</v>
      </c>
      <c r="B4116" s="65">
        <v>169</v>
      </c>
      <c r="C4116" s="147">
        <v>0</v>
      </c>
      <c r="D4116" s="147">
        <v>107415</v>
      </c>
      <c r="E4116" s="147">
        <f>COUNTIF($B$4:B4116,B4116)</f>
        <v>27</v>
      </c>
      <c r="F4116" s="147">
        <v>1</v>
      </c>
      <c r="G4116" s="147">
        <v>744</v>
      </c>
      <c r="H4116" s="147">
        <v>200</v>
      </c>
      <c r="I4116" s="59" t="str">
        <f>IFERROR(VLOOKUP(D4116,ITEM!A:B,2,0)&amp;" X"&amp;F4116,"아이템값 없음")</f>
        <v>전투광의 깃털 X1</v>
      </c>
      <c r="J4116" s="5" t="s">
        <v>914</v>
      </c>
      <c r="K4116" s="147" t="s">
        <v>745</v>
      </c>
    </row>
    <row r="4117" spans="1:11">
      <c r="A4117" s="147">
        <f>100000+B4117*ID규칙_보상_그룹_단위+C4117*ID규칙_요일_단위+COUNTIFS($B$4:B4117,B4117,$C$4:C4117,C4117)</f>
        <v>116928</v>
      </c>
      <c r="B4117" s="65">
        <v>169</v>
      </c>
      <c r="C4117" s="147">
        <v>0</v>
      </c>
      <c r="D4117" s="147">
        <v>108415</v>
      </c>
      <c r="E4117" s="147">
        <f>COUNTIF($B$4:B4117,B4117)</f>
        <v>28</v>
      </c>
      <c r="F4117" s="147">
        <v>1</v>
      </c>
      <c r="G4117" s="147">
        <v>744</v>
      </c>
      <c r="H4117" s="147">
        <v>200</v>
      </c>
      <c r="I4117" s="59" t="str">
        <f>IFERROR(VLOOKUP(D4117,ITEM!A:B,2,0)&amp;" X"&amp;F4117,"아이템값 없음")</f>
        <v>전투광의 시계 X1</v>
      </c>
      <c r="J4117" s="5" t="s">
        <v>914</v>
      </c>
      <c r="K4117" s="147" t="s">
        <v>745</v>
      </c>
    </row>
    <row r="4118" spans="1:11">
      <c r="A4118" s="147">
        <f>100000+B4118*ID규칙_보상_그룹_단위+C4118*ID규칙_요일_단위+COUNTIFS($B$4:B4118,B4118,$C$4:C4118,C4118)</f>
        <v>116929</v>
      </c>
      <c r="B4118" s="65">
        <v>169</v>
      </c>
      <c r="C4118" s="147">
        <v>0</v>
      </c>
      <c r="D4118" s="147">
        <v>109415</v>
      </c>
      <c r="E4118" s="147">
        <f>COUNTIF($B$4:B4118,B4118)</f>
        <v>29</v>
      </c>
      <c r="F4118" s="147">
        <v>1</v>
      </c>
      <c r="G4118" s="147">
        <v>744</v>
      </c>
      <c r="H4118" s="147">
        <v>200</v>
      </c>
      <c r="I4118" s="59" t="str">
        <f>IFERROR(VLOOKUP(D4118,ITEM!A:B,2,0)&amp;" X"&amp;F4118,"아이템값 없음")</f>
        <v>전투광의 해골잔 X1</v>
      </c>
      <c r="J4118" s="5" t="s">
        <v>914</v>
      </c>
      <c r="K4118" s="147" t="s">
        <v>745</v>
      </c>
    </row>
    <row r="4119" spans="1:11">
      <c r="A4119" s="147">
        <f>100000+B4119*ID규칙_보상_그룹_단위+C4119*ID규칙_요일_단위+COUNTIFS($B$4:B4119,B4119,$C$4:C4119,C4119)</f>
        <v>116930</v>
      </c>
      <c r="B4119" s="65">
        <v>169</v>
      </c>
      <c r="C4119" s="147">
        <v>0</v>
      </c>
      <c r="D4119" s="147">
        <v>110415</v>
      </c>
      <c r="E4119" s="147">
        <f>COUNTIF($B$4:B4119,B4119)</f>
        <v>30</v>
      </c>
      <c r="F4119" s="147">
        <v>1</v>
      </c>
      <c r="G4119" s="147">
        <v>744</v>
      </c>
      <c r="H4119" s="147">
        <v>200</v>
      </c>
      <c r="I4119" s="59" t="str">
        <f>IFERROR(VLOOKUP(D4119,ITEM!A:B,2,0)&amp;" X"&amp;F4119,"아이템값 없음")</f>
        <v>전투광의 귀면 X1</v>
      </c>
      <c r="J4119" s="5" t="s">
        <v>914</v>
      </c>
      <c r="K4119" s="147" t="s">
        <v>745</v>
      </c>
    </row>
    <row r="4120" spans="1:11">
      <c r="A4120" s="147">
        <f>100000+B4120*ID규칙_보상_그룹_단위+C4120*ID규칙_요일_단위+COUNTIFS($B$4:B4120,B4120,$C$4:C4120,C4120)</f>
        <v>116931</v>
      </c>
      <c r="B4120" s="65">
        <v>169</v>
      </c>
      <c r="C4120" s="147">
        <v>0</v>
      </c>
      <c r="D4120" s="147">
        <v>106417</v>
      </c>
      <c r="E4120" s="147">
        <f>COUNTIF($B$4:B4120,B4120)</f>
        <v>31</v>
      </c>
      <c r="F4120" s="147">
        <v>1</v>
      </c>
      <c r="G4120" s="147">
        <v>744</v>
      </c>
      <c r="H4120" s="147">
        <v>200</v>
      </c>
      <c r="I4120" s="59" t="str">
        <f>IFERROR(VLOOKUP(D4120,ITEM!A:B,2,0)&amp;" X"&amp;F4120,"아이템값 없음")</f>
        <v>교관의 브로치 X1</v>
      </c>
      <c r="J4120" s="5" t="s">
        <v>914</v>
      </c>
      <c r="K4120" s="147" t="s">
        <v>745</v>
      </c>
    </row>
    <row r="4121" spans="1:11">
      <c r="A4121" s="147">
        <f>100000+B4121*ID규칙_보상_그룹_단위+C4121*ID규칙_요일_단위+COUNTIFS($B$4:B4121,B4121,$C$4:C4121,C4121)</f>
        <v>116932</v>
      </c>
      <c r="B4121" s="65">
        <v>169</v>
      </c>
      <c r="C4121" s="147">
        <v>0</v>
      </c>
      <c r="D4121" s="147">
        <v>107417</v>
      </c>
      <c r="E4121" s="147">
        <f>COUNTIF($B$4:B4121,B4121)</f>
        <v>32</v>
      </c>
      <c r="F4121" s="147">
        <v>1</v>
      </c>
      <c r="G4121" s="147">
        <v>744</v>
      </c>
      <c r="H4121" s="147">
        <v>200</v>
      </c>
      <c r="I4121" s="59" t="str">
        <f>IFERROR(VLOOKUP(D4121,ITEM!A:B,2,0)&amp;" X"&amp;F4121,"아이템값 없음")</f>
        <v>교관의 깃털장식 X1</v>
      </c>
      <c r="J4121" s="5" t="s">
        <v>914</v>
      </c>
      <c r="K4121" s="147" t="s">
        <v>745</v>
      </c>
    </row>
    <row r="4122" spans="1:11">
      <c r="A4122" s="147">
        <f>100000+B4122*ID규칙_보상_그룹_단위+C4122*ID규칙_요일_단위+COUNTIFS($B$4:B4122,B4122,$C$4:C4122,C4122)</f>
        <v>116933</v>
      </c>
      <c r="B4122" s="65">
        <v>169</v>
      </c>
      <c r="C4122" s="147">
        <v>0</v>
      </c>
      <c r="D4122" s="147">
        <v>108417</v>
      </c>
      <c r="E4122" s="147">
        <f>COUNTIF($B$4:B4122,B4122)</f>
        <v>33</v>
      </c>
      <c r="F4122" s="147">
        <v>1</v>
      </c>
      <c r="G4122" s="147">
        <v>744</v>
      </c>
      <c r="H4122" s="147">
        <v>200</v>
      </c>
      <c r="I4122" s="59" t="str">
        <f>IFERROR(VLOOKUP(D4122,ITEM!A:B,2,0)&amp;" X"&amp;F4122,"아이템값 없음")</f>
        <v>교관의 회중시계 X1</v>
      </c>
      <c r="J4122" s="5" t="s">
        <v>914</v>
      </c>
      <c r="K4122" s="147" t="s">
        <v>745</v>
      </c>
    </row>
    <row r="4123" spans="1:11">
      <c r="A4123" s="147">
        <f>100000+B4123*ID규칙_보상_그룹_단위+C4123*ID규칙_요일_단위+COUNTIFS($B$4:B4123,B4123,$C$4:C4123,C4123)</f>
        <v>116934</v>
      </c>
      <c r="B4123" s="65">
        <v>169</v>
      </c>
      <c r="C4123" s="147">
        <v>0</v>
      </c>
      <c r="D4123" s="147">
        <v>109417</v>
      </c>
      <c r="E4123" s="147">
        <f>COUNTIF($B$4:B4123,B4123)</f>
        <v>34</v>
      </c>
      <c r="F4123" s="147">
        <v>1</v>
      </c>
      <c r="G4123" s="147">
        <v>744</v>
      </c>
      <c r="H4123" s="147">
        <v>200</v>
      </c>
      <c r="I4123" s="59" t="str">
        <f>IFERROR(VLOOKUP(D4123,ITEM!A:B,2,0)&amp;" X"&amp;F4123,"아이템값 없음")</f>
        <v>교관의 찻잔 X1</v>
      </c>
      <c r="J4123" s="5" t="s">
        <v>914</v>
      </c>
      <c r="K4123" s="147" t="s">
        <v>745</v>
      </c>
    </row>
    <row r="4124" spans="1:11">
      <c r="A4124" s="147">
        <f>100000+B4124*ID규칙_보상_그룹_단위+C4124*ID규칙_요일_단위+COUNTIFS($B$4:B4124,B4124,$C$4:C4124,C4124)</f>
        <v>116935</v>
      </c>
      <c r="B4124" s="65">
        <v>169</v>
      </c>
      <c r="C4124" s="147">
        <v>0</v>
      </c>
      <c r="D4124" s="147">
        <v>110417</v>
      </c>
      <c r="E4124" s="147">
        <f>COUNTIF($B$4:B4124,B4124)</f>
        <v>35</v>
      </c>
      <c r="F4124" s="147">
        <v>1</v>
      </c>
      <c r="G4124" s="147">
        <v>744</v>
      </c>
      <c r="H4124" s="147">
        <v>200</v>
      </c>
      <c r="I4124" s="59" t="str">
        <f>IFERROR(VLOOKUP(D4124,ITEM!A:B,2,0)&amp;" X"&amp;F4124,"아이템값 없음")</f>
        <v>교관의 모자 X1</v>
      </c>
      <c r="J4124" s="5" t="s">
        <v>914</v>
      </c>
      <c r="K4124" s="147" t="s">
        <v>745</v>
      </c>
    </row>
    <row r="4125" spans="1:11">
      <c r="A4125" s="147">
        <f>100000+B4125*ID규칙_보상_그룹_단위+C4125*ID규칙_요일_단위+COUNTIFS($B$4:B4125,B4125,$C$4:C4125,C4125)</f>
        <v>116936</v>
      </c>
      <c r="B4125" s="65">
        <v>169</v>
      </c>
      <c r="C4125" s="147">
        <v>0</v>
      </c>
      <c r="D4125" s="147">
        <v>106419</v>
      </c>
      <c r="E4125" s="147">
        <f>COUNTIF($B$4:B4125,B4125)</f>
        <v>36</v>
      </c>
      <c r="F4125" s="147">
        <v>1</v>
      </c>
      <c r="G4125" s="147">
        <v>744</v>
      </c>
      <c r="H4125" s="147">
        <v>200</v>
      </c>
      <c r="I4125" s="59" t="str">
        <f>IFERROR(VLOOKUP(D4125,ITEM!A:B,2,0)&amp;" X"&amp;F4125,"아이템값 없음")</f>
        <v>유배자의 꽃 X1</v>
      </c>
      <c r="J4125" s="5" t="s">
        <v>914</v>
      </c>
      <c r="K4125" s="147" t="s">
        <v>745</v>
      </c>
    </row>
    <row r="4126" spans="1:11">
      <c r="A4126" s="147">
        <f>100000+B4126*ID규칙_보상_그룹_단위+C4126*ID규칙_요일_단위+COUNTIFS($B$4:B4126,B4126,$C$4:C4126,C4126)</f>
        <v>116937</v>
      </c>
      <c r="B4126" s="65">
        <v>169</v>
      </c>
      <c r="C4126" s="147">
        <v>0</v>
      </c>
      <c r="D4126" s="147">
        <v>107419</v>
      </c>
      <c r="E4126" s="147">
        <f>COUNTIF($B$4:B4126,B4126)</f>
        <v>37</v>
      </c>
      <c r="F4126" s="147">
        <v>1</v>
      </c>
      <c r="G4126" s="147">
        <v>744</v>
      </c>
      <c r="H4126" s="147">
        <v>200</v>
      </c>
      <c r="I4126" s="59" t="str">
        <f>IFERROR(VLOOKUP(D4126,ITEM!A:B,2,0)&amp;" X"&amp;F4126,"아이템값 없음")</f>
        <v>유배자의 깃털 X1</v>
      </c>
      <c r="J4126" s="5" t="s">
        <v>914</v>
      </c>
      <c r="K4126" s="147" t="s">
        <v>745</v>
      </c>
    </row>
    <row r="4127" spans="1:11">
      <c r="A4127" s="147">
        <f>100000+B4127*ID규칙_보상_그룹_단위+C4127*ID규칙_요일_단위+COUNTIFS($B$4:B4127,B4127,$C$4:C4127,C4127)</f>
        <v>116938</v>
      </c>
      <c r="B4127" s="65">
        <v>169</v>
      </c>
      <c r="C4127" s="147">
        <v>0</v>
      </c>
      <c r="D4127" s="147">
        <v>108419</v>
      </c>
      <c r="E4127" s="147">
        <f>COUNTIF($B$4:B4127,B4127)</f>
        <v>38</v>
      </c>
      <c r="F4127" s="147">
        <v>1</v>
      </c>
      <c r="G4127" s="147">
        <v>744</v>
      </c>
      <c r="H4127" s="147">
        <v>200</v>
      </c>
      <c r="I4127" s="59" t="str">
        <f>IFERROR(VLOOKUP(D4127,ITEM!A:B,2,0)&amp;" X"&amp;F4127,"아이템값 없음")</f>
        <v>유배자의 회중시계 X1</v>
      </c>
      <c r="J4127" s="5" t="s">
        <v>914</v>
      </c>
      <c r="K4127" s="147" t="s">
        <v>745</v>
      </c>
    </row>
    <row r="4128" spans="1:11">
      <c r="A4128" s="147">
        <f>100000+B4128*ID규칙_보상_그룹_단위+C4128*ID규칙_요일_단위+COUNTIFS($B$4:B4128,B4128,$C$4:C4128,C4128)</f>
        <v>116939</v>
      </c>
      <c r="B4128" s="65">
        <v>169</v>
      </c>
      <c r="C4128" s="147">
        <v>0</v>
      </c>
      <c r="D4128" s="147">
        <v>109419</v>
      </c>
      <c r="E4128" s="147">
        <f>COUNTIF($B$4:B4128,B4128)</f>
        <v>39</v>
      </c>
      <c r="F4128" s="147">
        <v>1</v>
      </c>
      <c r="G4128" s="147">
        <v>744</v>
      </c>
      <c r="H4128" s="147">
        <v>200</v>
      </c>
      <c r="I4128" s="59" t="str">
        <f>IFERROR(VLOOKUP(D4128,ITEM!A:B,2,0)&amp;" X"&amp;F4128,"아이템값 없음")</f>
        <v>유배자의 잔 X1</v>
      </c>
      <c r="J4128" s="5" t="s">
        <v>914</v>
      </c>
      <c r="K4128" s="147" t="s">
        <v>745</v>
      </c>
    </row>
    <row r="4129" spans="1:11">
      <c r="A4129" s="147">
        <f>100000+B4129*ID규칙_보상_그룹_단위+C4129*ID규칙_요일_단위+COUNTIFS($B$4:B4129,B4129,$C$4:C4129,C4129)</f>
        <v>116940</v>
      </c>
      <c r="B4129" s="65">
        <v>169</v>
      </c>
      <c r="C4129" s="147">
        <v>0</v>
      </c>
      <c r="D4129" s="147">
        <v>110419</v>
      </c>
      <c r="E4129" s="147">
        <f>COUNTIF($B$4:B4129,B4129)</f>
        <v>40</v>
      </c>
      <c r="F4129" s="147">
        <v>1</v>
      </c>
      <c r="G4129" s="147">
        <v>744</v>
      </c>
      <c r="H4129" s="147">
        <v>200</v>
      </c>
      <c r="I4129" s="59" t="str">
        <f>IFERROR(VLOOKUP(D4129,ITEM!A:B,2,0)&amp;" X"&amp;F4129,"아이템값 없음")</f>
        <v>유배자의 머리장식 X1</v>
      </c>
      <c r="J4129" s="5" t="s">
        <v>914</v>
      </c>
      <c r="K4129" s="147" t="s">
        <v>745</v>
      </c>
    </row>
    <row r="4130" spans="1:11">
      <c r="A4130" s="147">
        <f>100000+B4130*ID규칙_보상_그룹_단위+C4130*ID규칙_요일_단위+COUNTIFS($B$4:B4130,B4130,$C$4:C4130,C4130)</f>
        <v>116941</v>
      </c>
      <c r="B4130" s="65">
        <v>169</v>
      </c>
      <c r="C4130" s="147">
        <v>0</v>
      </c>
      <c r="D4130" s="147">
        <v>106430</v>
      </c>
      <c r="E4130" s="147">
        <f>COUNTIF($B$4:B4130,B4130)</f>
        <v>41</v>
      </c>
      <c r="F4130" s="147">
        <v>1</v>
      </c>
      <c r="G4130" s="147">
        <v>744</v>
      </c>
      <c r="H4130" s="147">
        <v>200</v>
      </c>
      <c r="I4130" s="59" t="str">
        <f>IFERROR(VLOOKUP(D4130,ITEM!A:B,2,0)&amp;" X"&amp;F4130,"아이템값 없음")</f>
        <v>검투사의 미련 X1</v>
      </c>
      <c r="J4130" s="5" t="s">
        <v>914</v>
      </c>
      <c r="K4130" s="147" t="s">
        <v>745</v>
      </c>
    </row>
    <row r="4131" spans="1:11">
      <c r="A4131" s="147">
        <f>100000+B4131*ID규칙_보상_그룹_단위+C4131*ID규칙_요일_단위+COUNTIFS($B$4:B4131,B4131,$C$4:C4131,C4131)</f>
        <v>116942</v>
      </c>
      <c r="B4131" s="65">
        <v>169</v>
      </c>
      <c r="C4131" s="147">
        <v>0</v>
      </c>
      <c r="D4131" s="147">
        <v>107430</v>
      </c>
      <c r="E4131" s="147">
        <f>COUNTIF($B$4:B4131,B4131)</f>
        <v>42</v>
      </c>
      <c r="F4131" s="147">
        <v>1</v>
      </c>
      <c r="G4131" s="147">
        <v>744</v>
      </c>
      <c r="H4131" s="147">
        <v>200</v>
      </c>
      <c r="I4131" s="59" t="str">
        <f>IFERROR(VLOOKUP(D4131,ITEM!A:B,2,0)&amp;" X"&amp;F4131,"아이템값 없음")</f>
        <v>검투사의 귀결 X1</v>
      </c>
      <c r="J4131" s="5" t="s">
        <v>914</v>
      </c>
      <c r="K4131" s="147" t="s">
        <v>745</v>
      </c>
    </row>
    <row r="4132" spans="1:11">
      <c r="A4132" s="147">
        <f>100000+B4132*ID규칙_보상_그룹_단위+C4132*ID규칙_요일_단위+COUNTIFS($B$4:B4132,B4132,$C$4:C4132,C4132)</f>
        <v>116943</v>
      </c>
      <c r="B4132" s="65">
        <v>169</v>
      </c>
      <c r="C4132" s="147">
        <v>0</v>
      </c>
      <c r="D4132" s="147">
        <v>108430</v>
      </c>
      <c r="E4132" s="147">
        <f>COUNTIF($B$4:B4132,B4132)</f>
        <v>43</v>
      </c>
      <c r="F4132" s="147">
        <v>1</v>
      </c>
      <c r="G4132" s="147">
        <v>744</v>
      </c>
      <c r="H4132" s="147">
        <v>200</v>
      </c>
      <c r="I4132" s="59" t="str">
        <f>IFERROR(VLOOKUP(D4132,ITEM!A:B,2,0)&amp;" X"&amp;F4132,"아이템값 없음")</f>
        <v>검투사의 희망 X1</v>
      </c>
      <c r="J4132" s="5" t="s">
        <v>914</v>
      </c>
      <c r="K4132" s="147" t="s">
        <v>745</v>
      </c>
    </row>
    <row r="4133" spans="1:11">
      <c r="A4133" s="147">
        <f>100000+B4133*ID규칙_보상_그룹_단위+C4133*ID규칙_요일_단위+COUNTIFS($B$4:B4133,B4133,$C$4:C4133,C4133)</f>
        <v>116944</v>
      </c>
      <c r="B4133" s="65">
        <v>169</v>
      </c>
      <c r="C4133" s="147">
        <v>0</v>
      </c>
      <c r="D4133" s="147">
        <v>109430</v>
      </c>
      <c r="E4133" s="147">
        <f>COUNTIF($B$4:B4133,B4133)</f>
        <v>44</v>
      </c>
      <c r="F4133" s="147">
        <v>1</v>
      </c>
      <c r="G4133" s="147">
        <v>744</v>
      </c>
      <c r="H4133" s="147">
        <v>200</v>
      </c>
      <c r="I4133" s="59" t="str">
        <f>IFERROR(VLOOKUP(D4133,ITEM!A:B,2,0)&amp;" X"&amp;F4133,"아이템값 없음")</f>
        <v>검투사의 취기 X1</v>
      </c>
      <c r="J4133" s="5" t="s">
        <v>914</v>
      </c>
      <c r="K4133" s="147" t="s">
        <v>745</v>
      </c>
    </row>
    <row r="4134" spans="1:11">
      <c r="A4134" s="147">
        <f>100000+B4134*ID규칙_보상_그룹_단위+C4134*ID규칙_요일_단위+COUNTIFS($B$4:B4134,B4134,$C$4:C4134,C4134)</f>
        <v>116945</v>
      </c>
      <c r="B4134" s="65">
        <v>169</v>
      </c>
      <c r="C4134" s="147">
        <v>0</v>
      </c>
      <c r="D4134" s="147">
        <v>110438</v>
      </c>
      <c r="E4134" s="147">
        <f>COUNTIF($B$4:B4134,B4134)</f>
        <v>45</v>
      </c>
      <c r="F4134" s="147">
        <v>1</v>
      </c>
      <c r="G4134" s="147">
        <v>744</v>
      </c>
      <c r="H4134" s="147">
        <v>200</v>
      </c>
      <c r="I4134" s="59" t="str">
        <f>IFERROR(VLOOKUP(D4134,ITEM!A:B,2,0)&amp;" X"&amp;F4134,"아이템값 없음")</f>
        <v>검투사의 개선 X1</v>
      </c>
      <c r="J4134" s="5" t="s">
        <v>914</v>
      </c>
      <c r="K4134" s="147" t="s">
        <v>745</v>
      </c>
    </row>
    <row r="4135" spans="1:11">
      <c r="A4135" s="147">
        <f>100000+B4135*ID규칙_보상_그룹_단위+C4135*ID규칙_요일_단위+COUNTIFS($B$4:B4135,B4135,$C$4:C4135,C4135)</f>
        <v>116946</v>
      </c>
      <c r="B4135" s="65">
        <v>169</v>
      </c>
      <c r="C4135" s="147">
        <v>0</v>
      </c>
      <c r="D4135" s="147">
        <v>106432</v>
      </c>
      <c r="E4135" s="147">
        <f>COUNTIF($B$4:B4135,B4135)</f>
        <v>46</v>
      </c>
      <c r="F4135" s="147">
        <v>1</v>
      </c>
      <c r="G4135" s="147">
        <v>744</v>
      </c>
      <c r="H4135" s="147">
        <v>200</v>
      </c>
      <c r="I4135" s="59" t="str">
        <f>IFERROR(VLOOKUP(D4135,ITEM!A:B,2,0)&amp;" X"&amp;F4135,"아이템값 없음")</f>
        <v>악단의 서광 X1</v>
      </c>
      <c r="J4135" s="5" t="s">
        <v>914</v>
      </c>
      <c r="K4135" s="147" t="s">
        <v>745</v>
      </c>
    </row>
    <row r="4136" spans="1:11">
      <c r="A4136" s="147">
        <f>100000+B4136*ID규칙_보상_그룹_단위+C4136*ID규칙_요일_단위+COUNTIFS($B$4:B4136,B4136,$C$4:C4136,C4136)</f>
        <v>116947</v>
      </c>
      <c r="B4136" s="65">
        <v>169</v>
      </c>
      <c r="C4136" s="147">
        <v>0</v>
      </c>
      <c r="D4136" s="147">
        <v>107432</v>
      </c>
      <c r="E4136" s="147">
        <f>COUNTIF($B$4:B4136,B4136)</f>
        <v>47</v>
      </c>
      <c r="F4136" s="147">
        <v>1</v>
      </c>
      <c r="G4136" s="147">
        <v>744</v>
      </c>
      <c r="H4136" s="147">
        <v>200</v>
      </c>
      <c r="I4136" s="59" t="str">
        <f>IFERROR(VLOOKUP(D4136,ITEM!A:B,2,0)&amp;" X"&amp;F4136,"아이템값 없음")</f>
        <v>연주자의 화살깃 X1</v>
      </c>
      <c r="J4136" s="5" t="s">
        <v>914</v>
      </c>
      <c r="K4136" s="147" t="s">
        <v>745</v>
      </c>
    </row>
    <row r="4137" spans="1:11">
      <c r="A4137" s="147">
        <f>100000+B4137*ID규칙_보상_그룹_단위+C4137*ID규칙_요일_단위+COUNTIFS($B$4:B4137,B4137,$C$4:C4137,C4137)</f>
        <v>116948</v>
      </c>
      <c r="B4137" s="65">
        <v>169</v>
      </c>
      <c r="C4137" s="147">
        <v>0</v>
      </c>
      <c r="D4137" s="147">
        <v>108432</v>
      </c>
      <c r="E4137" s="147">
        <f>COUNTIF($B$4:B4137,B4137)</f>
        <v>48</v>
      </c>
      <c r="F4137" s="147">
        <v>1</v>
      </c>
      <c r="G4137" s="147">
        <v>744</v>
      </c>
      <c r="H4137" s="147">
        <v>200</v>
      </c>
      <c r="I4137" s="59" t="str">
        <f>IFERROR(VLOOKUP(D4137,ITEM!A:B,2,0)&amp;" X"&amp;F4137,"아이템값 없음")</f>
        <v>피날레의 시계 X1</v>
      </c>
      <c r="J4137" s="5" t="s">
        <v>914</v>
      </c>
      <c r="K4137" s="147" t="s">
        <v>745</v>
      </c>
    </row>
    <row r="4138" spans="1:11">
      <c r="A4138" s="147">
        <f>100000+B4138*ID규칙_보상_그룹_단위+C4138*ID규칙_요일_단위+COUNTIFS($B$4:B4138,B4138,$C$4:C4138,C4138)</f>
        <v>116949</v>
      </c>
      <c r="B4138" s="65">
        <v>169</v>
      </c>
      <c r="C4138" s="147">
        <v>0</v>
      </c>
      <c r="D4138" s="147">
        <v>109432</v>
      </c>
      <c r="E4138" s="147">
        <f>COUNTIF($B$4:B4138,B4138)</f>
        <v>49</v>
      </c>
      <c r="F4138" s="147">
        <v>1</v>
      </c>
      <c r="G4138" s="147">
        <v>744</v>
      </c>
      <c r="H4138" s="147">
        <v>200</v>
      </c>
      <c r="I4138" s="59" t="str">
        <f>IFERROR(VLOOKUP(D4138,ITEM!A:B,2,0)&amp;" X"&amp;F4138,"아이템값 없음")</f>
        <v>음유시인의 주전자 X1</v>
      </c>
      <c r="J4138" s="5" t="s">
        <v>914</v>
      </c>
      <c r="K4138" s="147" t="s">
        <v>745</v>
      </c>
    </row>
    <row r="4139" spans="1:11">
      <c r="A4139" s="147">
        <f>100000+B4139*ID규칙_보상_그룹_단위+C4139*ID규칙_요일_단위+COUNTIFS($B$4:B4139,B4139,$C$4:C4139,C4139)</f>
        <v>116950</v>
      </c>
      <c r="B4139" s="65">
        <v>169</v>
      </c>
      <c r="C4139" s="147">
        <v>0</v>
      </c>
      <c r="D4139" s="147">
        <v>110440</v>
      </c>
      <c r="E4139" s="147">
        <f>COUNTIF($B$4:B4139,B4139)</f>
        <v>50</v>
      </c>
      <c r="F4139" s="147">
        <v>1</v>
      </c>
      <c r="G4139" s="147">
        <v>744</v>
      </c>
      <c r="H4139" s="147">
        <v>200</v>
      </c>
      <c r="I4139" s="59" t="str">
        <f>IFERROR(VLOOKUP(D4139,ITEM!A:B,2,0)&amp;" X"&amp;F4139,"아이템값 없음")</f>
        <v>지휘의 탑 햇 X1</v>
      </c>
      <c r="J4139" s="5" t="s">
        <v>914</v>
      </c>
      <c r="K4139" s="147" t="s">
        <v>745</v>
      </c>
    </row>
    <row r="4140" spans="1:11">
      <c r="A4140" s="147">
        <f>100000+B4140*ID규칙_보상_그룹_단위+C4140*ID규칙_요일_단위+COUNTIFS($B$4:B4140,B4140,$C$4:C4140,C4140)</f>
        <v>116951</v>
      </c>
      <c r="B4140" s="65">
        <v>169</v>
      </c>
      <c r="C4140" s="147">
        <v>0</v>
      </c>
      <c r="D4140" s="147">
        <v>106531</v>
      </c>
      <c r="E4140" s="147">
        <f>COUNTIF($B$4:B4140,B4140)</f>
        <v>51</v>
      </c>
      <c r="F4140" s="147">
        <v>1</v>
      </c>
      <c r="G4140" s="147">
        <v>744</v>
      </c>
      <c r="H4140" s="147">
        <v>200</v>
      </c>
      <c r="I4140" s="59" t="str">
        <f>IFERROR(VLOOKUP(D4140,ITEM!A:B,2,0)&amp;" X"&amp;F4140,"아이템값 없음")</f>
        <v>검투사의 미련 X1</v>
      </c>
      <c r="J4140" s="5" t="s">
        <v>914</v>
      </c>
      <c r="K4140" s="147" t="s">
        <v>745</v>
      </c>
    </row>
    <row r="4141" spans="1:11">
      <c r="A4141" s="147">
        <f>100000+B4141*ID규칙_보상_그룹_단위+C4141*ID규칙_요일_단위+COUNTIFS($B$4:B4141,B4141,$C$4:C4141,C4141)</f>
        <v>116952</v>
      </c>
      <c r="B4141" s="65">
        <v>169</v>
      </c>
      <c r="C4141" s="147">
        <v>0</v>
      </c>
      <c r="D4141" s="147">
        <v>107531</v>
      </c>
      <c r="E4141" s="147">
        <f>COUNTIF($B$4:B4141,B4141)</f>
        <v>52</v>
      </c>
      <c r="F4141" s="147">
        <v>1</v>
      </c>
      <c r="G4141" s="147">
        <v>744</v>
      </c>
      <c r="H4141" s="147">
        <v>200</v>
      </c>
      <c r="I4141" s="59" t="str">
        <f>IFERROR(VLOOKUP(D4141,ITEM!A:B,2,0)&amp;" X"&amp;F4141,"아이템값 없음")</f>
        <v>검투사의 귀결 X1</v>
      </c>
      <c r="J4141" s="5" t="s">
        <v>914</v>
      </c>
      <c r="K4141" s="147" t="s">
        <v>745</v>
      </c>
    </row>
    <row r="4142" spans="1:11">
      <c r="A4142" s="147">
        <f>100000+B4142*ID규칙_보상_그룹_단위+C4142*ID규칙_요일_단위+COUNTIFS($B$4:B4142,B4142,$C$4:C4142,C4142)</f>
        <v>116953</v>
      </c>
      <c r="B4142" s="65">
        <v>169</v>
      </c>
      <c r="C4142" s="147">
        <v>0</v>
      </c>
      <c r="D4142" s="147">
        <v>108531</v>
      </c>
      <c r="E4142" s="147">
        <f>COUNTIF($B$4:B4142,B4142)</f>
        <v>53</v>
      </c>
      <c r="F4142" s="147">
        <v>1</v>
      </c>
      <c r="G4142" s="147">
        <v>744</v>
      </c>
      <c r="H4142" s="147">
        <v>200</v>
      </c>
      <c r="I4142" s="59" t="str">
        <f>IFERROR(VLOOKUP(D4142,ITEM!A:B,2,0)&amp;" X"&amp;F4142,"아이템값 없음")</f>
        <v>검투사의 희망 X1</v>
      </c>
      <c r="J4142" s="5" t="s">
        <v>914</v>
      </c>
      <c r="K4142" s="147" t="s">
        <v>745</v>
      </c>
    </row>
    <row r="4143" spans="1:11">
      <c r="A4143" s="147">
        <f>100000+B4143*ID규칙_보상_그룹_단위+C4143*ID규칙_요일_단위+COUNTIFS($B$4:B4143,B4143,$C$4:C4143,C4143)</f>
        <v>116954</v>
      </c>
      <c r="B4143" s="65">
        <v>169</v>
      </c>
      <c r="C4143" s="147">
        <v>0</v>
      </c>
      <c r="D4143" s="147">
        <v>109531</v>
      </c>
      <c r="E4143" s="147">
        <f>COUNTIF($B$4:B4143,B4143)</f>
        <v>54</v>
      </c>
      <c r="F4143" s="147">
        <v>1</v>
      </c>
      <c r="G4143" s="147">
        <v>744</v>
      </c>
      <c r="H4143" s="147">
        <v>200</v>
      </c>
      <c r="I4143" s="59" t="str">
        <f>IFERROR(VLOOKUP(D4143,ITEM!A:B,2,0)&amp;" X"&amp;F4143,"아이템값 없음")</f>
        <v>검투사의 취기 X1</v>
      </c>
      <c r="J4143" s="5" t="s">
        <v>914</v>
      </c>
      <c r="K4143" s="147" t="s">
        <v>745</v>
      </c>
    </row>
    <row r="4144" spans="1:11">
      <c r="A4144" s="147">
        <f>100000+B4144*ID규칙_보상_그룹_단위+C4144*ID규칙_요일_단위+COUNTIFS($B$4:B4144,B4144,$C$4:C4144,C4144)</f>
        <v>116955</v>
      </c>
      <c r="B4144" s="65">
        <v>169</v>
      </c>
      <c r="C4144" s="147">
        <v>0</v>
      </c>
      <c r="D4144" s="147">
        <v>110539</v>
      </c>
      <c r="E4144" s="147">
        <f>COUNTIF($B$4:B4144,B4144)</f>
        <v>55</v>
      </c>
      <c r="F4144" s="147">
        <v>1</v>
      </c>
      <c r="G4144" s="147">
        <v>744</v>
      </c>
      <c r="H4144" s="147">
        <v>200</v>
      </c>
      <c r="I4144" s="59" t="str">
        <f>IFERROR(VLOOKUP(D4144,ITEM!A:B,2,0)&amp;" X"&amp;F4144,"아이템값 없음")</f>
        <v>검투사의 개선 X1</v>
      </c>
      <c r="J4144" s="5" t="s">
        <v>914</v>
      </c>
      <c r="K4144" s="147" t="s">
        <v>745</v>
      </c>
    </row>
    <row r="4145" spans="1:11">
      <c r="A4145" s="147">
        <f>100000+B4145*ID규칙_보상_그룹_단위+C4145*ID규칙_요일_단위+COUNTIFS($B$4:B4145,B4145,$C$4:C4145,C4145)</f>
        <v>116956</v>
      </c>
      <c r="B4145" s="65">
        <v>169</v>
      </c>
      <c r="C4145" s="147">
        <v>0</v>
      </c>
      <c r="D4145" s="147">
        <v>106533</v>
      </c>
      <c r="E4145" s="147">
        <f>COUNTIF($B$4:B4145,B4145)</f>
        <v>56</v>
      </c>
      <c r="F4145" s="147">
        <v>1</v>
      </c>
      <c r="G4145" s="147">
        <v>744</v>
      </c>
      <c r="H4145" s="147">
        <v>200</v>
      </c>
      <c r="I4145" s="59" t="str">
        <f>IFERROR(VLOOKUP(D4145,ITEM!A:B,2,0)&amp;" X"&amp;F4145,"아이템값 없음")</f>
        <v>악단의 서광 X1</v>
      </c>
      <c r="J4145" s="5" t="s">
        <v>914</v>
      </c>
      <c r="K4145" s="147" t="s">
        <v>745</v>
      </c>
    </row>
    <row r="4146" spans="1:11">
      <c r="A4146" s="147">
        <f>100000+B4146*ID규칙_보상_그룹_단위+C4146*ID규칙_요일_단위+COUNTIFS($B$4:B4146,B4146,$C$4:C4146,C4146)</f>
        <v>116957</v>
      </c>
      <c r="B4146" s="65">
        <v>169</v>
      </c>
      <c r="C4146" s="147">
        <v>0</v>
      </c>
      <c r="D4146" s="147">
        <v>107533</v>
      </c>
      <c r="E4146" s="147">
        <f>COUNTIF($B$4:B4146,B4146)</f>
        <v>57</v>
      </c>
      <c r="F4146" s="147">
        <v>1</v>
      </c>
      <c r="G4146" s="147">
        <v>744</v>
      </c>
      <c r="H4146" s="147">
        <v>200</v>
      </c>
      <c r="I4146" s="59" t="str">
        <f>IFERROR(VLOOKUP(D4146,ITEM!A:B,2,0)&amp;" X"&amp;F4146,"아이템값 없음")</f>
        <v>연주자의 화살깃 X1</v>
      </c>
      <c r="J4146" s="5" t="s">
        <v>914</v>
      </c>
      <c r="K4146" s="147" t="s">
        <v>745</v>
      </c>
    </row>
    <row r="4147" spans="1:11">
      <c r="A4147" s="147">
        <f>100000+B4147*ID규칙_보상_그룹_단위+C4147*ID규칙_요일_단위+COUNTIFS($B$4:B4147,B4147,$C$4:C4147,C4147)</f>
        <v>116958</v>
      </c>
      <c r="B4147" s="65">
        <v>169</v>
      </c>
      <c r="C4147" s="147">
        <v>0</v>
      </c>
      <c r="D4147" s="147">
        <v>108533</v>
      </c>
      <c r="E4147" s="147">
        <f>COUNTIF($B$4:B4147,B4147)</f>
        <v>58</v>
      </c>
      <c r="F4147" s="147">
        <v>1</v>
      </c>
      <c r="G4147" s="147">
        <v>744</v>
      </c>
      <c r="H4147" s="147">
        <v>200</v>
      </c>
      <c r="I4147" s="59" t="str">
        <f>IFERROR(VLOOKUP(D4147,ITEM!A:B,2,0)&amp;" X"&amp;F4147,"아이템값 없음")</f>
        <v>피날레의 시계 X1</v>
      </c>
      <c r="J4147" s="5" t="s">
        <v>914</v>
      </c>
      <c r="K4147" s="147" t="s">
        <v>745</v>
      </c>
    </row>
    <row r="4148" spans="1:11">
      <c r="A4148" s="147">
        <f>100000+B4148*ID규칙_보상_그룹_단위+C4148*ID규칙_요일_단위+COUNTIFS($B$4:B4148,B4148,$C$4:C4148,C4148)</f>
        <v>116959</v>
      </c>
      <c r="B4148" s="65">
        <v>169</v>
      </c>
      <c r="C4148" s="147">
        <v>0</v>
      </c>
      <c r="D4148" s="147">
        <v>109533</v>
      </c>
      <c r="E4148" s="147">
        <f>COUNTIF($B$4:B4148,B4148)</f>
        <v>59</v>
      </c>
      <c r="F4148" s="147">
        <v>1</v>
      </c>
      <c r="G4148" s="147">
        <v>744</v>
      </c>
      <c r="H4148" s="147">
        <v>200</v>
      </c>
      <c r="I4148" s="59" t="str">
        <f>IFERROR(VLOOKUP(D4148,ITEM!A:B,2,0)&amp;" X"&amp;F4148,"아이템값 없음")</f>
        <v>음유시인의 주전자 X1</v>
      </c>
      <c r="J4148" s="5" t="s">
        <v>914</v>
      </c>
      <c r="K4148" s="147" t="s">
        <v>745</v>
      </c>
    </row>
    <row r="4149" spans="1:11">
      <c r="A4149" s="147">
        <f>100000+B4149*ID규칙_보상_그룹_단위+C4149*ID규칙_요일_단위+COUNTIFS($B$4:B4149,B4149,$C$4:C4149,C4149)</f>
        <v>116960</v>
      </c>
      <c r="B4149" s="65">
        <v>169</v>
      </c>
      <c r="C4149" s="147">
        <v>0</v>
      </c>
      <c r="D4149" s="147">
        <v>110541</v>
      </c>
      <c r="E4149" s="147">
        <f>COUNTIF($B$4:B4149,B4149)</f>
        <v>60</v>
      </c>
      <c r="F4149" s="147">
        <v>1</v>
      </c>
      <c r="G4149" s="147">
        <v>744</v>
      </c>
      <c r="H4149" s="147">
        <v>200</v>
      </c>
      <c r="I4149" s="59" t="str">
        <f>IFERROR(VLOOKUP(D4149,ITEM!A:B,2,0)&amp;" X"&amp;F4149,"아이템값 없음")</f>
        <v>지휘의 탑 햇 X1</v>
      </c>
      <c r="J4149" s="5" t="s">
        <v>914</v>
      </c>
      <c r="K4149" s="147" t="s">
        <v>745</v>
      </c>
    </row>
    <row r="4150" spans="1:11">
      <c r="A4150" s="147">
        <f>100000+B4150*ID규칙_보상_그룹_단위+C4150*ID규칙_요일_단위+COUNTIFS($B$4:B4150,B4150,$C$4:C4150,C4150)</f>
        <v>116961</v>
      </c>
      <c r="B4150" s="65">
        <v>169</v>
      </c>
      <c r="C4150" s="147">
        <v>0</v>
      </c>
      <c r="D4150" s="147">
        <v>116414</v>
      </c>
      <c r="E4150" s="147">
        <f>COUNTIF($B$4:B4150,B4150)</f>
        <v>61</v>
      </c>
      <c r="F4150" s="147">
        <v>1</v>
      </c>
      <c r="G4150" s="147">
        <v>745</v>
      </c>
      <c r="H4150" s="147">
        <v>2000</v>
      </c>
      <c r="I4150" s="59" t="str">
        <f>IFERROR(VLOOKUP(D4150,ITEM!A:B,2,0)&amp;" X"&amp;F4150,"아이템값 없음")</f>
        <v>중앙 대륙의 한손검 원형 X1</v>
      </c>
      <c r="J4150" s="5" t="s">
        <v>914</v>
      </c>
      <c r="K4150" s="147" t="s">
        <v>745</v>
      </c>
    </row>
    <row r="4151" spans="1:11">
      <c r="A4151" s="147">
        <f>100000+B4151*ID규칙_보상_그룹_단위+C4151*ID규칙_요일_단위+COUNTIFS($B$4:B4151,B4151,$C$4:C4151,C4151)</f>
        <v>116962</v>
      </c>
      <c r="B4151" s="65">
        <v>169</v>
      </c>
      <c r="C4151" s="147">
        <v>0</v>
      </c>
      <c r="D4151" s="147">
        <v>116415</v>
      </c>
      <c r="E4151" s="147">
        <f>COUNTIF($B$4:B4151,B4151)</f>
        <v>62</v>
      </c>
      <c r="F4151" s="147">
        <v>1</v>
      </c>
      <c r="G4151" s="147">
        <v>745</v>
      </c>
      <c r="H4151" s="147">
        <v>2000</v>
      </c>
      <c r="I4151" s="59" t="str">
        <f>IFERROR(VLOOKUP(D4151,ITEM!A:B,2,0)&amp;" X"&amp;F4151,"아이템값 없음")</f>
        <v>중앙 대륙의 활 원형 X1</v>
      </c>
      <c r="J4151" s="5" t="s">
        <v>914</v>
      </c>
      <c r="K4151" s="147" t="s">
        <v>745</v>
      </c>
    </row>
    <row r="4152" spans="1:11">
      <c r="A4152" s="147">
        <f>100000+B4152*ID규칙_보상_그룹_단위+C4152*ID규칙_요일_단위+COUNTIFS($B$4:B4152,B4152,$C$4:C4152,C4152)</f>
        <v>116963</v>
      </c>
      <c r="B4152" s="65">
        <v>169</v>
      </c>
      <c r="C4152" s="147">
        <v>0</v>
      </c>
      <c r="D4152" s="147">
        <v>116416</v>
      </c>
      <c r="E4152" s="147">
        <f>COUNTIF($B$4:B4152,B4152)</f>
        <v>63</v>
      </c>
      <c r="F4152" s="147">
        <v>1</v>
      </c>
      <c r="G4152" s="147">
        <v>745</v>
      </c>
      <c r="H4152" s="147">
        <v>2000</v>
      </c>
      <c r="I4152" s="59" t="str">
        <f>IFERROR(VLOOKUP(D4152,ITEM!A:B,2,0)&amp;" X"&amp;F4152,"아이템값 없음")</f>
        <v>중앙 대륙의 양손검 원형 X1</v>
      </c>
      <c r="J4152" s="5" t="s">
        <v>914</v>
      </c>
      <c r="K4152" s="147" t="s">
        <v>745</v>
      </c>
    </row>
    <row r="4153" spans="1:11">
      <c r="A4153" s="147">
        <f>100000+B4153*ID규칙_보상_그룹_단위+C4153*ID규칙_요일_단위+COUNTIFS($B$4:B4153,B4153,$C$4:C4153,C4153)</f>
        <v>116964</v>
      </c>
      <c r="B4153" s="65">
        <v>169</v>
      </c>
      <c r="C4153" s="147">
        <v>0</v>
      </c>
      <c r="D4153" s="147">
        <v>116417</v>
      </c>
      <c r="E4153" s="147">
        <f>COUNTIF($B$4:B4153,B4153)</f>
        <v>64</v>
      </c>
      <c r="F4153" s="147">
        <v>1</v>
      </c>
      <c r="G4153" s="147">
        <v>745</v>
      </c>
      <c r="H4153" s="147">
        <v>2000</v>
      </c>
      <c r="I4153" s="59" t="str">
        <f>IFERROR(VLOOKUP(D4153,ITEM!A:B,2,0)&amp;" X"&amp;F4153,"아이템값 없음")</f>
        <v>중앙 대륙의 법구 원형 X1</v>
      </c>
      <c r="J4153" s="5" t="s">
        <v>914</v>
      </c>
      <c r="K4153" s="147" t="s">
        <v>745</v>
      </c>
    </row>
    <row r="4154" spans="1:11">
      <c r="A4154" s="147">
        <f>100000+B4154*ID규칙_보상_그룹_단위+C4154*ID규칙_요일_단위+COUNTIFS($B$4:B4154,B4154,$C$4:C4154,C4154)</f>
        <v>116965</v>
      </c>
      <c r="B4154" s="65">
        <v>169</v>
      </c>
      <c r="C4154" s="147">
        <v>0</v>
      </c>
      <c r="D4154" s="147">
        <v>116418</v>
      </c>
      <c r="E4154" s="147">
        <f>COUNTIF($B$4:B4154,B4154)</f>
        <v>65</v>
      </c>
      <c r="F4154" s="147">
        <v>1</v>
      </c>
      <c r="G4154" s="147">
        <v>745</v>
      </c>
      <c r="H4154" s="147">
        <v>2000</v>
      </c>
      <c r="I4154" s="59" t="str">
        <f>IFERROR(VLOOKUP(D4154,ITEM!A:B,2,0)&amp;" X"&amp;F4154,"아이템값 없음")</f>
        <v>중앙 대륙의 장병기 원형 X1</v>
      </c>
      <c r="J4154" s="5" t="s">
        <v>914</v>
      </c>
      <c r="K4154" s="147" t="s">
        <v>745</v>
      </c>
    </row>
    <row r="4155" spans="1:11">
      <c r="A4155" s="147">
        <f>100000+B4155*ID규칙_보상_그룹_단위+C4155*ID규칙_요일_단위+COUNTIFS($B$4:B4155,B4155,$C$4:C4155,C4155)</f>
        <v>117001</v>
      </c>
      <c r="B4155" s="65">
        <v>170</v>
      </c>
      <c r="C4155" s="147">
        <v>0</v>
      </c>
      <c r="D4155" s="147">
        <v>103301</v>
      </c>
      <c r="E4155" s="147">
        <f>COUNTIF($B$4:B4155,B4155)</f>
        <v>1</v>
      </c>
      <c r="F4155" s="147">
        <v>300</v>
      </c>
      <c r="G4155" s="147">
        <v>746</v>
      </c>
      <c r="H4155" s="147">
        <v>10000</v>
      </c>
      <c r="I4155" s="59" t="str">
        <f>IFERROR(VLOOKUP(D4155,ITEM!A:B,2,0)&amp;" X"&amp;F4155,"아이템값 없음")</f>
        <v>모라 X300</v>
      </c>
      <c r="J4155" s="5" t="s">
        <v>915</v>
      </c>
      <c r="K4155" s="147" t="s">
        <v>745</v>
      </c>
    </row>
    <row r="4156" spans="1:11">
      <c r="A4156" s="147">
        <f>100000+B4156*ID규칙_보상_그룹_단위+C4156*ID규칙_요일_단위+COUNTIFS($B$4:B4156,B4156,$C$4:C4156,C4156)</f>
        <v>117002</v>
      </c>
      <c r="B4156" s="65">
        <v>170</v>
      </c>
      <c r="C4156" s="147">
        <v>0</v>
      </c>
      <c r="D4156" s="147">
        <v>102301</v>
      </c>
      <c r="E4156" s="147">
        <f>COUNTIF($B$4:B4156,B4156)</f>
        <v>2</v>
      </c>
      <c r="F4156" s="147">
        <v>6950</v>
      </c>
      <c r="G4156" s="147">
        <v>747</v>
      </c>
      <c r="H4156" s="147">
        <v>10000</v>
      </c>
      <c r="I4156" s="59" t="str">
        <f>IFERROR(VLOOKUP(D4156,ITEM!A:B,2,0)&amp;" X"&amp;F4156,"아이템값 없음")</f>
        <v>모험 경력 X6950</v>
      </c>
      <c r="J4156" s="5" t="s">
        <v>915</v>
      </c>
      <c r="K4156" s="147" t="s">
        <v>745</v>
      </c>
    </row>
    <row r="4157" spans="1:11">
      <c r="A4157" s="147">
        <f>100000+B4157*ID규칙_보상_그룹_단위+C4157*ID규칙_요일_단위+COUNTIFS($B$4:B4157,B4157,$C$4:C4157,C4157)</f>
        <v>117003</v>
      </c>
      <c r="B4157" s="65">
        <v>170</v>
      </c>
      <c r="C4157" s="147">
        <v>0</v>
      </c>
      <c r="D4157" s="147">
        <v>105301</v>
      </c>
      <c r="E4157" s="147">
        <f>COUNTIF($B$4:B4157,B4157)</f>
        <v>3</v>
      </c>
      <c r="F4157" s="147">
        <v>20</v>
      </c>
      <c r="G4157" s="147">
        <v>748</v>
      </c>
      <c r="H4157" s="147">
        <v>10000</v>
      </c>
      <c r="I4157" s="59" t="str">
        <f>IFERROR(VLOOKUP(D4157,ITEM!A:B,2,0)&amp;" X"&amp;F4157,"아이템값 없음")</f>
        <v>호감도 경험치 X20</v>
      </c>
      <c r="J4157" s="5" t="s">
        <v>915</v>
      </c>
      <c r="K4157" s="147" t="s">
        <v>745</v>
      </c>
    </row>
    <row r="4158" spans="1:11">
      <c r="A4158" s="147">
        <f>100000+B4158*ID규칙_보상_그룹_단위+C4158*ID규칙_요일_단위+COUNTIFS($B$4:B4158,B4158,$C$4:C4158,C4158)</f>
        <v>117004</v>
      </c>
      <c r="B4158" s="65">
        <v>170</v>
      </c>
      <c r="C4158" s="147">
        <v>0</v>
      </c>
      <c r="D4158" s="147">
        <v>113213</v>
      </c>
      <c r="E4158" s="147">
        <f>COUNTIF($B$4:B4158,B4158)</f>
        <v>4</v>
      </c>
      <c r="F4158" s="147">
        <v>1</v>
      </c>
      <c r="G4158" s="147">
        <v>749</v>
      </c>
      <c r="H4158" s="147">
        <v>2500</v>
      </c>
      <c r="I4158" s="59" t="str">
        <f>IFERROR(VLOOKUP(D4158,ITEM!A:B,2,0)&amp;" X"&amp;F4158,"아이템값 없음")</f>
        <v>승리의 자수정 가루 X1</v>
      </c>
      <c r="J4158" s="5" t="s">
        <v>915</v>
      </c>
      <c r="K4158" s="147" t="s">
        <v>745</v>
      </c>
    </row>
    <row r="4159" spans="1:11">
      <c r="A4159" s="147">
        <f>100000+B4159*ID규칙_보상_그룹_단위+C4159*ID규칙_요일_단위+COUNTIFS($B$4:B4159,B4159,$C$4:C4159,C4159)</f>
        <v>117005</v>
      </c>
      <c r="B4159" s="65">
        <v>170</v>
      </c>
      <c r="C4159" s="147">
        <v>0</v>
      </c>
      <c r="D4159" s="147">
        <v>113314</v>
      </c>
      <c r="E4159" s="147">
        <f>COUNTIF($B$4:B4159,B4159)</f>
        <v>5</v>
      </c>
      <c r="F4159" s="147">
        <v>1</v>
      </c>
      <c r="G4159" s="147">
        <v>749</v>
      </c>
      <c r="H4159" s="147">
        <v>2500</v>
      </c>
      <c r="I4159" s="59" t="str">
        <f>IFERROR(VLOOKUP(D4159,ITEM!A:B,2,0)&amp;" X"&amp;F4159,"아이템값 없음")</f>
        <v>승리의 자수정 조각 X1</v>
      </c>
      <c r="J4159" s="5" t="s">
        <v>915</v>
      </c>
      <c r="K4159" s="147" t="s">
        <v>745</v>
      </c>
    </row>
    <row r="4160" spans="1:11">
      <c r="A4160" s="147">
        <f>100000+B4160*ID규칙_보상_그룹_단위+C4160*ID규칙_요일_단위+COUNTIFS($B$4:B4160,B4160,$C$4:C4160,C4160)</f>
        <v>117006</v>
      </c>
      <c r="B4160" s="65">
        <v>170</v>
      </c>
      <c r="C4160" s="147">
        <v>0</v>
      </c>
      <c r="D4160" s="147">
        <v>113415</v>
      </c>
      <c r="E4160" s="147">
        <f>COUNTIF($B$4:B4160,B4160)</f>
        <v>6</v>
      </c>
      <c r="F4160" s="147">
        <v>1</v>
      </c>
      <c r="G4160" s="147">
        <v>749</v>
      </c>
      <c r="H4160" s="147">
        <v>2500</v>
      </c>
      <c r="I4160" s="59" t="str">
        <f>IFERROR(VLOOKUP(D4160,ITEM!A:B,2,0)&amp;" X"&amp;F4160,"아이템값 없음")</f>
        <v>승리의 자수정 덩이 X1</v>
      </c>
      <c r="J4160" s="5" t="s">
        <v>915</v>
      </c>
      <c r="K4160" s="147" t="s">
        <v>745</v>
      </c>
    </row>
    <row r="4161" spans="1:11">
      <c r="A4161" s="147">
        <f>100000+B4161*ID규칙_보상_그룹_단위+C4161*ID규칙_요일_단위+COUNTIFS($B$4:B4161,B4161,$C$4:C4161,C4161)</f>
        <v>117007</v>
      </c>
      <c r="B4161" s="65">
        <v>170</v>
      </c>
      <c r="C4161" s="147">
        <v>0</v>
      </c>
      <c r="D4161" s="147">
        <v>113516</v>
      </c>
      <c r="E4161" s="147">
        <f>COUNTIF($B$4:B4161,B4161)</f>
        <v>7</v>
      </c>
      <c r="F4161" s="147">
        <v>1</v>
      </c>
      <c r="G4161" s="147">
        <v>749</v>
      </c>
      <c r="H4161" s="147">
        <v>2500</v>
      </c>
      <c r="I4161" s="59" t="str">
        <f>IFERROR(VLOOKUP(D4161,ITEM!A:B,2,0)&amp;" X"&amp;F4161,"아이템값 없음")</f>
        <v>승리의 자수정 X1</v>
      </c>
      <c r="J4161" s="5" t="s">
        <v>915</v>
      </c>
      <c r="K4161" s="147" t="s">
        <v>745</v>
      </c>
    </row>
    <row r="4162" spans="1:11">
      <c r="A4162" s="147">
        <f>100000+B4162*ID규칙_보상_그룹_단위+C4162*ID규칙_요일_단위+COUNTIFS($B$4:B4162,B4162,$C$4:C4162,C4162)</f>
        <v>117008</v>
      </c>
      <c r="B4162" s="65">
        <v>170</v>
      </c>
      <c r="C4162" s="147">
        <v>0</v>
      </c>
      <c r="D4162" s="147">
        <v>118401</v>
      </c>
      <c r="E4162" s="147">
        <f>COUNTIF($B$4:B4162,B4162)</f>
        <v>8</v>
      </c>
      <c r="F4162" s="147">
        <v>1</v>
      </c>
      <c r="G4162" s="147">
        <v>750</v>
      </c>
      <c r="H4162" s="147">
        <v>3300</v>
      </c>
      <c r="I4162" s="59" t="str">
        <f>IFERROR(VLOOKUP(D4162,ITEM!A:B,2,0)&amp;" X"&amp;F4162,"아이템값 없음")</f>
        <v>이상한 꿈의 용매 X1</v>
      </c>
      <c r="J4162" s="5" t="s">
        <v>915</v>
      </c>
      <c r="K4162" s="147" t="s">
        <v>745</v>
      </c>
    </row>
    <row r="4163" spans="1:11">
      <c r="A4163" s="147">
        <f>100000+B4163*ID규칙_보상_그룹_단위+C4163*ID규칙_요일_단위+COUNTIFS($B$4:B4163,B4163,$C$4:C4163,C4163)</f>
        <v>117009</v>
      </c>
      <c r="B4163" s="65">
        <v>170</v>
      </c>
      <c r="C4163" s="147">
        <v>0</v>
      </c>
      <c r="D4163" s="147">
        <v>112613</v>
      </c>
      <c r="E4163" s="147">
        <f>COUNTIF($B$4:B4163,B4163)</f>
        <v>9</v>
      </c>
      <c r="F4163" s="147">
        <v>1</v>
      </c>
      <c r="G4163" s="147">
        <v>751</v>
      </c>
      <c r="H4163" s="147">
        <v>3334</v>
      </c>
      <c r="I4163" s="59" t="str">
        <f>IFERROR(VLOOKUP(D4163,ITEM!A:B,2,0)&amp;" X"&amp;F4163,"아이템값 없음")</f>
        <v>흉장의 수안 X1</v>
      </c>
      <c r="J4163" s="5" t="s">
        <v>915</v>
      </c>
      <c r="K4163" s="147" t="s">
        <v>745</v>
      </c>
    </row>
    <row r="4164" spans="1:11">
      <c r="A4164" s="147">
        <f>100000+B4164*ID규칙_보상_그룹_단위+C4164*ID규칙_요일_단위+COUNTIFS($B$4:B4164,B4164,$C$4:C4164,C4164)</f>
        <v>117010</v>
      </c>
      <c r="B4164" s="65">
        <v>170</v>
      </c>
      <c r="C4164" s="147">
        <v>0</v>
      </c>
      <c r="D4164" s="147">
        <v>112614</v>
      </c>
      <c r="E4164" s="147">
        <f>COUNTIF($B$4:B4164,B4164)</f>
        <v>10</v>
      </c>
      <c r="F4164" s="147">
        <v>1</v>
      </c>
      <c r="G4164" s="147">
        <v>751</v>
      </c>
      <c r="H4164" s="147">
        <v>3333</v>
      </c>
      <c r="I4164" s="59" t="str">
        <f>IFERROR(VLOOKUP(D4164,ITEM!A:B,2,0)&amp;" X"&amp;F4164,"아이템값 없음")</f>
        <v>재앙신의 액운을 쫓는 눈물 X1</v>
      </c>
      <c r="J4164" s="5" t="s">
        <v>915</v>
      </c>
      <c r="K4164" s="147" t="s">
        <v>745</v>
      </c>
    </row>
    <row r="4165" spans="1:11">
      <c r="A4165" s="147">
        <f>100000+B4165*ID규칙_보상_그룹_단위+C4165*ID규칙_요일_단위+COUNTIFS($B$4:B4165,B4165,$C$4:C4165,C4165)</f>
        <v>117011</v>
      </c>
      <c r="B4165" s="65">
        <v>170</v>
      </c>
      <c r="C4165" s="147">
        <v>0</v>
      </c>
      <c r="D4165" s="147">
        <v>112615</v>
      </c>
      <c r="E4165" s="147">
        <f>COUNTIF($B$4:B4165,B4165)</f>
        <v>11</v>
      </c>
      <c r="F4165" s="147">
        <v>1</v>
      </c>
      <c r="G4165" s="147">
        <v>751</v>
      </c>
      <c r="H4165" s="147">
        <v>3333</v>
      </c>
      <c r="I4165" s="59" t="str">
        <f>IFERROR(VLOOKUP(D4165,ITEM!A:B,2,0)&amp;" X"&amp;F4165,"아이템값 없음")</f>
        <v>만겁의 진의 X1</v>
      </c>
      <c r="J4165" s="5" t="s">
        <v>915</v>
      </c>
      <c r="K4165" s="147" t="s">
        <v>745</v>
      </c>
    </row>
    <row r="4166" spans="1:11">
      <c r="A4166" s="147">
        <f>100000+B4166*ID규칙_보상_그룹_단위+C4166*ID규칙_요일_단위+COUNTIFS($B$4:B4166,B4166,$C$4:C4166,C4166)</f>
        <v>117012</v>
      </c>
      <c r="B4166" s="65">
        <v>170</v>
      </c>
      <c r="C4166" s="147">
        <v>0</v>
      </c>
      <c r="D4166" s="147">
        <v>106314</v>
      </c>
      <c r="E4166" s="147">
        <f>COUNTIF($B$4:B4166,B4166)</f>
        <v>12</v>
      </c>
      <c r="F4166" s="147">
        <v>1</v>
      </c>
      <c r="G4166" s="147">
        <v>752</v>
      </c>
      <c r="H4166" s="147">
        <v>200</v>
      </c>
      <c r="I4166" s="59" t="str">
        <f>IFERROR(VLOOKUP(D4166,ITEM!A:B,2,0)&amp;" X"&amp;F4166,"아이템값 없음")</f>
        <v>전투광의 장미 X1</v>
      </c>
      <c r="J4166" s="5" t="s">
        <v>915</v>
      </c>
      <c r="K4166" s="147" t="s">
        <v>745</v>
      </c>
    </row>
    <row r="4167" spans="1:11">
      <c r="A4167" s="147">
        <f>100000+B4167*ID규칙_보상_그룹_단위+C4167*ID규칙_요일_단위+COUNTIFS($B$4:B4167,B4167,$C$4:C4167,C4167)</f>
        <v>117013</v>
      </c>
      <c r="B4167" s="65">
        <v>170</v>
      </c>
      <c r="C4167" s="147">
        <v>0</v>
      </c>
      <c r="D4167" s="147">
        <v>107314</v>
      </c>
      <c r="E4167" s="147">
        <f>COUNTIF($B$4:B4167,B4167)</f>
        <v>13</v>
      </c>
      <c r="F4167" s="147">
        <v>1</v>
      </c>
      <c r="G4167" s="147">
        <v>752</v>
      </c>
      <c r="H4167" s="147">
        <v>200</v>
      </c>
      <c r="I4167" s="59" t="str">
        <f>IFERROR(VLOOKUP(D4167,ITEM!A:B,2,0)&amp;" X"&amp;F4167,"아이템값 없음")</f>
        <v>전투광의 깃털 X1</v>
      </c>
      <c r="J4167" s="5" t="s">
        <v>915</v>
      </c>
      <c r="K4167" s="147" t="s">
        <v>745</v>
      </c>
    </row>
    <row r="4168" spans="1:11">
      <c r="A4168" s="147">
        <f>100000+B4168*ID규칙_보상_그룹_단위+C4168*ID규칙_요일_단위+COUNTIFS($B$4:B4168,B4168,$C$4:C4168,C4168)</f>
        <v>117014</v>
      </c>
      <c r="B4168" s="65">
        <v>170</v>
      </c>
      <c r="C4168" s="147">
        <v>0</v>
      </c>
      <c r="D4168" s="147">
        <v>108314</v>
      </c>
      <c r="E4168" s="147">
        <f>COUNTIF($B$4:B4168,B4168)</f>
        <v>14</v>
      </c>
      <c r="F4168" s="147">
        <v>1</v>
      </c>
      <c r="G4168" s="147">
        <v>752</v>
      </c>
      <c r="H4168" s="147">
        <v>200</v>
      </c>
      <c r="I4168" s="59" t="str">
        <f>IFERROR(VLOOKUP(D4168,ITEM!A:B,2,0)&amp;" X"&amp;F4168,"아이템값 없음")</f>
        <v>전투광의 시계 X1</v>
      </c>
      <c r="J4168" s="5" t="s">
        <v>915</v>
      </c>
      <c r="K4168" s="147" t="s">
        <v>745</v>
      </c>
    </row>
    <row r="4169" spans="1:11">
      <c r="A4169" s="147">
        <f>100000+B4169*ID규칙_보상_그룹_단위+C4169*ID규칙_요일_단위+COUNTIFS($B$4:B4169,B4169,$C$4:C4169,C4169)</f>
        <v>117015</v>
      </c>
      <c r="B4169" s="65">
        <v>170</v>
      </c>
      <c r="C4169" s="147">
        <v>0</v>
      </c>
      <c r="D4169" s="147">
        <v>109314</v>
      </c>
      <c r="E4169" s="147">
        <f>COUNTIF($B$4:B4169,B4169)</f>
        <v>15</v>
      </c>
      <c r="F4169" s="147">
        <v>1</v>
      </c>
      <c r="G4169" s="147">
        <v>752</v>
      </c>
      <c r="H4169" s="147">
        <v>200</v>
      </c>
      <c r="I4169" s="59" t="str">
        <f>IFERROR(VLOOKUP(D4169,ITEM!A:B,2,0)&amp;" X"&amp;F4169,"아이템값 없음")</f>
        <v>전투광의 해골잔 X1</v>
      </c>
      <c r="J4169" s="5" t="s">
        <v>915</v>
      </c>
      <c r="K4169" s="147" t="s">
        <v>745</v>
      </c>
    </row>
    <row r="4170" spans="1:11">
      <c r="A4170" s="147">
        <f>100000+B4170*ID규칙_보상_그룹_단위+C4170*ID규칙_요일_단위+COUNTIFS($B$4:B4170,B4170,$C$4:C4170,C4170)</f>
        <v>117016</v>
      </c>
      <c r="B4170" s="65">
        <v>170</v>
      </c>
      <c r="C4170" s="147">
        <v>0</v>
      </c>
      <c r="D4170" s="147">
        <v>110314</v>
      </c>
      <c r="E4170" s="147">
        <f>COUNTIF($B$4:B4170,B4170)</f>
        <v>16</v>
      </c>
      <c r="F4170" s="147">
        <v>1</v>
      </c>
      <c r="G4170" s="147">
        <v>752</v>
      </c>
      <c r="H4170" s="147">
        <v>200</v>
      </c>
      <c r="I4170" s="59" t="str">
        <f>IFERROR(VLOOKUP(D4170,ITEM!A:B,2,0)&amp;" X"&amp;F4170,"아이템값 없음")</f>
        <v>전투광의 귀면 X1</v>
      </c>
      <c r="J4170" s="5" t="s">
        <v>915</v>
      </c>
      <c r="K4170" s="147" t="s">
        <v>745</v>
      </c>
    </row>
    <row r="4171" spans="1:11">
      <c r="A4171" s="147">
        <f>100000+B4171*ID규칙_보상_그룹_단위+C4171*ID규칙_요일_단위+COUNTIFS($B$4:B4171,B4171,$C$4:C4171,C4171)</f>
        <v>117017</v>
      </c>
      <c r="B4171" s="65">
        <v>170</v>
      </c>
      <c r="C4171" s="147">
        <v>0</v>
      </c>
      <c r="D4171" s="147">
        <v>106316</v>
      </c>
      <c r="E4171" s="147">
        <f>COUNTIF($B$4:B4171,B4171)</f>
        <v>17</v>
      </c>
      <c r="F4171" s="147">
        <v>1</v>
      </c>
      <c r="G4171" s="147">
        <v>752</v>
      </c>
      <c r="H4171" s="147">
        <v>200</v>
      </c>
      <c r="I4171" s="59" t="str">
        <f>IFERROR(VLOOKUP(D4171,ITEM!A:B,2,0)&amp;" X"&amp;F4171,"아이템값 없음")</f>
        <v>교관의 브로치 X1</v>
      </c>
      <c r="J4171" s="5" t="s">
        <v>915</v>
      </c>
      <c r="K4171" s="147" t="s">
        <v>745</v>
      </c>
    </row>
    <row r="4172" spans="1:11">
      <c r="A4172" s="147">
        <f>100000+B4172*ID규칙_보상_그룹_단위+C4172*ID규칙_요일_단위+COUNTIFS($B$4:B4172,B4172,$C$4:C4172,C4172)</f>
        <v>117018</v>
      </c>
      <c r="B4172" s="65">
        <v>170</v>
      </c>
      <c r="C4172" s="147">
        <v>0</v>
      </c>
      <c r="D4172" s="147">
        <v>107316</v>
      </c>
      <c r="E4172" s="147">
        <f>COUNTIF($B$4:B4172,B4172)</f>
        <v>18</v>
      </c>
      <c r="F4172" s="147">
        <v>1</v>
      </c>
      <c r="G4172" s="147">
        <v>752</v>
      </c>
      <c r="H4172" s="147">
        <v>200</v>
      </c>
      <c r="I4172" s="59" t="str">
        <f>IFERROR(VLOOKUP(D4172,ITEM!A:B,2,0)&amp;" X"&amp;F4172,"아이템값 없음")</f>
        <v>교관의 깃털장식 X1</v>
      </c>
      <c r="J4172" s="5" t="s">
        <v>915</v>
      </c>
      <c r="K4172" s="147" t="s">
        <v>745</v>
      </c>
    </row>
    <row r="4173" spans="1:11">
      <c r="A4173" s="147">
        <f>100000+B4173*ID규칙_보상_그룹_단위+C4173*ID규칙_요일_단위+COUNTIFS($B$4:B4173,B4173,$C$4:C4173,C4173)</f>
        <v>117019</v>
      </c>
      <c r="B4173" s="65">
        <v>170</v>
      </c>
      <c r="C4173" s="147">
        <v>0</v>
      </c>
      <c r="D4173" s="147">
        <v>108316</v>
      </c>
      <c r="E4173" s="147">
        <f>COUNTIF($B$4:B4173,B4173)</f>
        <v>19</v>
      </c>
      <c r="F4173" s="147">
        <v>1</v>
      </c>
      <c r="G4173" s="147">
        <v>752</v>
      </c>
      <c r="H4173" s="147">
        <v>200</v>
      </c>
      <c r="I4173" s="59" t="str">
        <f>IFERROR(VLOOKUP(D4173,ITEM!A:B,2,0)&amp;" X"&amp;F4173,"아이템값 없음")</f>
        <v>교관의 회중시계 X1</v>
      </c>
      <c r="J4173" s="5" t="s">
        <v>915</v>
      </c>
      <c r="K4173" s="147" t="s">
        <v>745</v>
      </c>
    </row>
    <row r="4174" spans="1:11">
      <c r="A4174" s="147">
        <f>100000+B4174*ID규칙_보상_그룹_단위+C4174*ID규칙_요일_단위+COUNTIFS($B$4:B4174,B4174,$C$4:C4174,C4174)</f>
        <v>117020</v>
      </c>
      <c r="B4174" s="65">
        <v>170</v>
      </c>
      <c r="C4174" s="147">
        <v>0</v>
      </c>
      <c r="D4174" s="147">
        <v>109316</v>
      </c>
      <c r="E4174" s="147">
        <f>COUNTIF($B$4:B4174,B4174)</f>
        <v>20</v>
      </c>
      <c r="F4174" s="147">
        <v>1</v>
      </c>
      <c r="G4174" s="147">
        <v>752</v>
      </c>
      <c r="H4174" s="147">
        <v>200</v>
      </c>
      <c r="I4174" s="59" t="str">
        <f>IFERROR(VLOOKUP(D4174,ITEM!A:B,2,0)&amp;" X"&amp;F4174,"아이템값 없음")</f>
        <v>교관의 찻잔 X1</v>
      </c>
      <c r="J4174" s="5" t="s">
        <v>915</v>
      </c>
      <c r="K4174" s="147" t="s">
        <v>745</v>
      </c>
    </row>
    <row r="4175" spans="1:11">
      <c r="A4175" s="147">
        <f>100000+B4175*ID규칙_보상_그룹_단위+C4175*ID규칙_요일_단위+COUNTIFS($B$4:B4175,B4175,$C$4:C4175,C4175)</f>
        <v>117021</v>
      </c>
      <c r="B4175" s="65">
        <v>170</v>
      </c>
      <c r="C4175" s="147">
        <v>0</v>
      </c>
      <c r="D4175" s="147">
        <v>110316</v>
      </c>
      <c r="E4175" s="147">
        <f>COUNTIF($B$4:B4175,B4175)</f>
        <v>21</v>
      </c>
      <c r="F4175" s="147">
        <v>1</v>
      </c>
      <c r="G4175" s="147">
        <v>752</v>
      </c>
      <c r="H4175" s="147">
        <v>200</v>
      </c>
      <c r="I4175" s="59" t="str">
        <f>IFERROR(VLOOKUP(D4175,ITEM!A:B,2,0)&amp;" X"&amp;F4175,"아이템값 없음")</f>
        <v>교관의 모자 X1</v>
      </c>
      <c r="J4175" s="5" t="s">
        <v>915</v>
      </c>
      <c r="K4175" s="147" t="s">
        <v>745</v>
      </c>
    </row>
    <row r="4176" spans="1:11">
      <c r="A4176" s="147">
        <f>100000+B4176*ID규칙_보상_그룹_단위+C4176*ID규칙_요일_단위+COUNTIFS($B$4:B4176,B4176,$C$4:C4176,C4176)</f>
        <v>117022</v>
      </c>
      <c r="B4176" s="65">
        <v>170</v>
      </c>
      <c r="C4176" s="147">
        <v>0</v>
      </c>
      <c r="D4176" s="147">
        <v>106318</v>
      </c>
      <c r="E4176" s="147">
        <f>COUNTIF($B$4:B4176,B4176)</f>
        <v>22</v>
      </c>
      <c r="F4176" s="147">
        <v>1</v>
      </c>
      <c r="G4176" s="147">
        <v>752</v>
      </c>
      <c r="H4176" s="147">
        <v>200</v>
      </c>
      <c r="I4176" s="59" t="str">
        <f>IFERROR(VLOOKUP(D4176,ITEM!A:B,2,0)&amp;" X"&amp;F4176,"아이템값 없음")</f>
        <v>유배자의 꽃 X1</v>
      </c>
      <c r="J4176" s="5" t="s">
        <v>915</v>
      </c>
      <c r="K4176" s="147" t="s">
        <v>745</v>
      </c>
    </row>
    <row r="4177" spans="1:11">
      <c r="A4177" s="147">
        <f>100000+B4177*ID규칙_보상_그룹_단위+C4177*ID규칙_요일_단위+COUNTIFS($B$4:B4177,B4177,$C$4:C4177,C4177)</f>
        <v>117023</v>
      </c>
      <c r="B4177" s="65">
        <v>170</v>
      </c>
      <c r="C4177" s="147">
        <v>0</v>
      </c>
      <c r="D4177" s="147">
        <v>107318</v>
      </c>
      <c r="E4177" s="147">
        <f>COUNTIF($B$4:B4177,B4177)</f>
        <v>23</v>
      </c>
      <c r="F4177" s="147">
        <v>1</v>
      </c>
      <c r="G4177" s="147">
        <v>752</v>
      </c>
      <c r="H4177" s="147">
        <v>200</v>
      </c>
      <c r="I4177" s="59" t="str">
        <f>IFERROR(VLOOKUP(D4177,ITEM!A:B,2,0)&amp;" X"&amp;F4177,"아이템값 없음")</f>
        <v>유배자의 깃털 X1</v>
      </c>
      <c r="J4177" s="5" t="s">
        <v>915</v>
      </c>
      <c r="K4177" s="147" t="s">
        <v>745</v>
      </c>
    </row>
    <row r="4178" spans="1:11">
      <c r="A4178" s="147">
        <f>100000+B4178*ID규칙_보상_그룹_단위+C4178*ID규칙_요일_단위+COUNTIFS($B$4:B4178,B4178,$C$4:C4178,C4178)</f>
        <v>117024</v>
      </c>
      <c r="B4178" s="65">
        <v>170</v>
      </c>
      <c r="C4178" s="147">
        <v>0</v>
      </c>
      <c r="D4178" s="147">
        <v>108318</v>
      </c>
      <c r="E4178" s="147">
        <f>COUNTIF($B$4:B4178,B4178)</f>
        <v>24</v>
      </c>
      <c r="F4178" s="147">
        <v>1</v>
      </c>
      <c r="G4178" s="147">
        <v>752</v>
      </c>
      <c r="H4178" s="147">
        <v>200</v>
      </c>
      <c r="I4178" s="59" t="str">
        <f>IFERROR(VLOOKUP(D4178,ITEM!A:B,2,0)&amp;" X"&amp;F4178,"아이템값 없음")</f>
        <v>유배자의 회중시계 X1</v>
      </c>
      <c r="J4178" s="5" t="s">
        <v>915</v>
      </c>
      <c r="K4178" s="147" t="s">
        <v>745</v>
      </c>
    </row>
    <row r="4179" spans="1:11">
      <c r="A4179" s="147">
        <f>100000+B4179*ID규칙_보상_그룹_단위+C4179*ID규칙_요일_단위+COUNTIFS($B$4:B4179,B4179,$C$4:C4179,C4179)</f>
        <v>117025</v>
      </c>
      <c r="B4179" s="65">
        <v>170</v>
      </c>
      <c r="C4179" s="147">
        <v>0</v>
      </c>
      <c r="D4179" s="147">
        <v>109318</v>
      </c>
      <c r="E4179" s="147">
        <f>COUNTIF($B$4:B4179,B4179)</f>
        <v>25</v>
      </c>
      <c r="F4179" s="147">
        <v>1</v>
      </c>
      <c r="G4179" s="147">
        <v>752</v>
      </c>
      <c r="H4179" s="147">
        <v>200</v>
      </c>
      <c r="I4179" s="59" t="str">
        <f>IFERROR(VLOOKUP(D4179,ITEM!A:B,2,0)&amp;" X"&amp;F4179,"아이템값 없음")</f>
        <v>유배자의 잔 X1</v>
      </c>
      <c r="J4179" s="5" t="s">
        <v>915</v>
      </c>
      <c r="K4179" s="147" t="s">
        <v>745</v>
      </c>
    </row>
    <row r="4180" spans="1:11">
      <c r="A4180" s="147">
        <f>100000+B4180*ID규칙_보상_그룹_단위+C4180*ID규칙_요일_단위+COUNTIFS($B$4:B4180,B4180,$C$4:C4180,C4180)</f>
        <v>117026</v>
      </c>
      <c r="B4180" s="65">
        <v>170</v>
      </c>
      <c r="C4180" s="147">
        <v>0</v>
      </c>
      <c r="D4180" s="147">
        <v>110318</v>
      </c>
      <c r="E4180" s="147">
        <f>COUNTIF($B$4:B4180,B4180)</f>
        <v>26</v>
      </c>
      <c r="F4180" s="147">
        <v>1</v>
      </c>
      <c r="G4180" s="147">
        <v>752</v>
      </c>
      <c r="H4180" s="147">
        <v>200</v>
      </c>
      <c r="I4180" s="59" t="str">
        <f>IFERROR(VLOOKUP(D4180,ITEM!A:B,2,0)&amp;" X"&amp;F4180,"아이템값 없음")</f>
        <v>유배자의 머리장식 X1</v>
      </c>
      <c r="J4180" s="5" t="s">
        <v>915</v>
      </c>
      <c r="K4180" s="147" t="s">
        <v>745</v>
      </c>
    </row>
    <row r="4181" spans="1:11">
      <c r="A4181" s="147">
        <f>100000+B4181*ID규칙_보상_그룹_단위+C4181*ID규칙_요일_단위+COUNTIFS($B$4:B4181,B4181,$C$4:C4181,C4181)</f>
        <v>117027</v>
      </c>
      <c r="B4181" s="65">
        <v>170</v>
      </c>
      <c r="C4181" s="147">
        <v>0</v>
      </c>
      <c r="D4181" s="147">
        <v>106415</v>
      </c>
      <c r="E4181" s="147">
        <f>COUNTIF($B$4:B4181,B4181)</f>
        <v>27</v>
      </c>
      <c r="F4181" s="147">
        <v>1</v>
      </c>
      <c r="G4181" s="147">
        <v>752</v>
      </c>
      <c r="H4181" s="147">
        <v>200</v>
      </c>
      <c r="I4181" s="59" t="str">
        <f>IFERROR(VLOOKUP(D4181,ITEM!A:B,2,0)&amp;" X"&amp;F4181,"아이템값 없음")</f>
        <v>전투광의 장미 X1</v>
      </c>
      <c r="J4181" s="5" t="s">
        <v>915</v>
      </c>
      <c r="K4181" s="147" t="s">
        <v>745</v>
      </c>
    </row>
    <row r="4182" spans="1:11">
      <c r="A4182" s="147">
        <f>100000+B4182*ID규칙_보상_그룹_단위+C4182*ID규칙_요일_단위+COUNTIFS($B$4:B4182,B4182,$C$4:C4182,C4182)</f>
        <v>117028</v>
      </c>
      <c r="B4182" s="65">
        <v>170</v>
      </c>
      <c r="C4182" s="147">
        <v>0</v>
      </c>
      <c r="D4182" s="147">
        <v>107415</v>
      </c>
      <c r="E4182" s="147">
        <f>COUNTIF($B$4:B4182,B4182)</f>
        <v>28</v>
      </c>
      <c r="F4182" s="147">
        <v>1</v>
      </c>
      <c r="G4182" s="147">
        <v>752</v>
      </c>
      <c r="H4182" s="147">
        <v>200</v>
      </c>
      <c r="I4182" s="59" t="str">
        <f>IFERROR(VLOOKUP(D4182,ITEM!A:B,2,0)&amp;" X"&amp;F4182,"아이템값 없음")</f>
        <v>전투광의 깃털 X1</v>
      </c>
      <c r="J4182" s="5" t="s">
        <v>915</v>
      </c>
      <c r="K4182" s="147" t="s">
        <v>745</v>
      </c>
    </row>
    <row r="4183" spans="1:11">
      <c r="A4183" s="147">
        <f>100000+B4183*ID규칙_보상_그룹_단위+C4183*ID규칙_요일_단위+COUNTIFS($B$4:B4183,B4183,$C$4:C4183,C4183)</f>
        <v>117029</v>
      </c>
      <c r="B4183" s="65">
        <v>170</v>
      </c>
      <c r="C4183" s="147">
        <v>0</v>
      </c>
      <c r="D4183" s="147">
        <v>108415</v>
      </c>
      <c r="E4183" s="147">
        <f>COUNTIF($B$4:B4183,B4183)</f>
        <v>29</v>
      </c>
      <c r="F4183" s="147">
        <v>1</v>
      </c>
      <c r="G4183" s="147">
        <v>752</v>
      </c>
      <c r="H4183" s="147">
        <v>200</v>
      </c>
      <c r="I4183" s="59" t="str">
        <f>IFERROR(VLOOKUP(D4183,ITEM!A:B,2,0)&amp;" X"&amp;F4183,"아이템값 없음")</f>
        <v>전투광의 시계 X1</v>
      </c>
      <c r="J4183" s="5" t="s">
        <v>915</v>
      </c>
      <c r="K4183" s="147" t="s">
        <v>745</v>
      </c>
    </row>
    <row r="4184" spans="1:11">
      <c r="A4184" s="147">
        <f>100000+B4184*ID규칙_보상_그룹_단위+C4184*ID규칙_요일_단위+COUNTIFS($B$4:B4184,B4184,$C$4:C4184,C4184)</f>
        <v>117030</v>
      </c>
      <c r="B4184" s="65">
        <v>170</v>
      </c>
      <c r="C4184" s="147">
        <v>0</v>
      </c>
      <c r="D4184" s="147">
        <v>109415</v>
      </c>
      <c r="E4184" s="147">
        <f>COUNTIF($B$4:B4184,B4184)</f>
        <v>30</v>
      </c>
      <c r="F4184" s="147">
        <v>1</v>
      </c>
      <c r="G4184" s="147">
        <v>752</v>
      </c>
      <c r="H4184" s="147">
        <v>200</v>
      </c>
      <c r="I4184" s="59" t="str">
        <f>IFERROR(VLOOKUP(D4184,ITEM!A:B,2,0)&amp;" X"&amp;F4184,"아이템값 없음")</f>
        <v>전투광의 해골잔 X1</v>
      </c>
      <c r="J4184" s="5" t="s">
        <v>915</v>
      </c>
      <c r="K4184" s="147" t="s">
        <v>745</v>
      </c>
    </row>
    <row r="4185" spans="1:11">
      <c r="A4185" s="147">
        <f>100000+B4185*ID규칙_보상_그룹_단위+C4185*ID규칙_요일_단위+COUNTIFS($B$4:B4185,B4185,$C$4:C4185,C4185)</f>
        <v>117031</v>
      </c>
      <c r="B4185" s="65">
        <v>170</v>
      </c>
      <c r="C4185" s="147">
        <v>0</v>
      </c>
      <c r="D4185" s="147">
        <v>110415</v>
      </c>
      <c r="E4185" s="147">
        <f>COUNTIF($B$4:B4185,B4185)</f>
        <v>31</v>
      </c>
      <c r="F4185" s="147">
        <v>1</v>
      </c>
      <c r="G4185" s="147">
        <v>752</v>
      </c>
      <c r="H4185" s="147">
        <v>200</v>
      </c>
      <c r="I4185" s="59" t="str">
        <f>IFERROR(VLOOKUP(D4185,ITEM!A:B,2,0)&amp;" X"&amp;F4185,"아이템값 없음")</f>
        <v>전투광의 귀면 X1</v>
      </c>
      <c r="J4185" s="5" t="s">
        <v>915</v>
      </c>
      <c r="K4185" s="147" t="s">
        <v>745</v>
      </c>
    </row>
    <row r="4186" spans="1:11">
      <c r="A4186" s="147">
        <f>100000+B4186*ID규칙_보상_그룹_단위+C4186*ID규칙_요일_단위+COUNTIFS($B$4:B4186,B4186,$C$4:C4186,C4186)</f>
        <v>117032</v>
      </c>
      <c r="B4186" s="65">
        <v>170</v>
      </c>
      <c r="C4186" s="147">
        <v>0</v>
      </c>
      <c r="D4186" s="147">
        <v>106417</v>
      </c>
      <c r="E4186" s="147">
        <f>COUNTIF($B$4:B4186,B4186)</f>
        <v>32</v>
      </c>
      <c r="F4186" s="147">
        <v>1</v>
      </c>
      <c r="G4186" s="147">
        <v>752</v>
      </c>
      <c r="H4186" s="147">
        <v>200</v>
      </c>
      <c r="I4186" s="59" t="str">
        <f>IFERROR(VLOOKUP(D4186,ITEM!A:B,2,0)&amp;" X"&amp;F4186,"아이템값 없음")</f>
        <v>교관의 브로치 X1</v>
      </c>
      <c r="J4186" s="5" t="s">
        <v>915</v>
      </c>
      <c r="K4186" s="147" t="s">
        <v>745</v>
      </c>
    </row>
    <row r="4187" spans="1:11">
      <c r="A4187" s="147">
        <f>100000+B4187*ID규칙_보상_그룹_단위+C4187*ID규칙_요일_단위+COUNTIFS($B$4:B4187,B4187,$C$4:C4187,C4187)</f>
        <v>117033</v>
      </c>
      <c r="B4187" s="65">
        <v>170</v>
      </c>
      <c r="C4187" s="147">
        <v>0</v>
      </c>
      <c r="D4187" s="147">
        <v>107417</v>
      </c>
      <c r="E4187" s="147">
        <f>COUNTIF($B$4:B4187,B4187)</f>
        <v>33</v>
      </c>
      <c r="F4187" s="147">
        <v>1</v>
      </c>
      <c r="G4187" s="147">
        <v>752</v>
      </c>
      <c r="H4187" s="147">
        <v>200</v>
      </c>
      <c r="I4187" s="59" t="str">
        <f>IFERROR(VLOOKUP(D4187,ITEM!A:B,2,0)&amp;" X"&amp;F4187,"아이템값 없음")</f>
        <v>교관의 깃털장식 X1</v>
      </c>
      <c r="J4187" s="5" t="s">
        <v>915</v>
      </c>
      <c r="K4187" s="147" t="s">
        <v>745</v>
      </c>
    </row>
    <row r="4188" spans="1:11">
      <c r="A4188" s="147">
        <f>100000+B4188*ID규칙_보상_그룹_단위+C4188*ID규칙_요일_단위+COUNTIFS($B$4:B4188,B4188,$C$4:C4188,C4188)</f>
        <v>117034</v>
      </c>
      <c r="B4188" s="65">
        <v>170</v>
      </c>
      <c r="C4188" s="147">
        <v>0</v>
      </c>
      <c r="D4188" s="147">
        <v>108417</v>
      </c>
      <c r="E4188" s="147">
        <f>COUNTIF($B$4:B4188,B4188)</f>
        <v>34</v>
      </c>
      <c r="F4188" s="147">
        <v>1</v>
      </c>
      <c r="G4188" s="147">
        <v>752</v>
      </c>
      <c r="H4188" s="147">
        <v>200</v>
      </c>
      <c r="I4188" s="59" t="str">
        <f>IFERROR(VLOOKUP(D4188,ITEM!A:B,2,0)&amp;" X"&amp;F4188,"아이템값 없음")</f>
        <v>교관의 회중시계 X1</v>
      </c>
      <c r="J4188" s="5" t="s">
        <v>915</v>
      </c>
      <c r="K4188" s="147" t="s">
        <v>745</v>
      </c>
    </row>
    <row r="4189" spans="1:11">
      <c r="A4189" s="147">
        <f>100000+B4189*ID규칙_보상_그룹_단위+C4189*ID규칙_요일_단위+COUNTIFS($B$4:B4189,B4189,$C$4:C4189,C4189)</f>
        <v>117035</v>
      </c>
      <c r="B4189" s="65">
        <v>170</v>
      </c>
      <c r="C4189" s="147">
        <v>0</v>
      </c>
      <c r="D4189" s="147">
        <v>109417</v>
      </c>
      <c r="E4189" s="147">
        <f>COUNTIF($B$4:B4189,B4189)</f>
        <v>35</v>
      </c>
      <c r="F4189" s="147">
        <v>1</v>
      </c>
      <c r="G4189" s="147">
        <v>752</v>
      </c>
      <c r="H4189" s="147">
        <v>200</v>
      </c>
      <c r="I4189" s="59" t="str">
        <f>IFERROR(VLOOKUP(D4189,ITEM!A:B,2,0)&amp;" X"&amp;F4189,"아이템값 없음")</f>
        <v>교관의 찻잔 X1</v>
      </c>
      <c r="J4189" s="5" t="s">
        <v>915</v>
      </c>
      <c r="K4189" s="147" t="s">
        <v>745</v>
      </c>
    </row>
    <row r="4190" spans="1:11">
      <c r="A4190" s="147">
        <f>100000+B4190*ID규칙_보상_그룹_단위+C4190*ID규칙_요일_단위+COUNTIFS($B$4:B4190,B4190,$C$4:C4190,C4190)</f>
        <v>117036</v>
      </c>
      <c r="B4190" s="65">
        <v>170</v>
      </c>
      <c r="C4190" s="147">
        <v>0</v>
      </c>
      <c r="D4190" s="147">
        <v>110417</v>
      </c>
      <c r="E4190" s="147">
        <f>COUNTIF($B$4:B4190,B4190)</f>
        <v>36</v>
      </c>
      <c r="F4190" s="147">
        <v>1</v>
      </c>
      <c r="G4190" s="147">
        <v>752</v>
      </c>
      <c r="H4190" s="147">
        <v>200</v>
      </c>
      <c r="I4190" s="59" t="str">
        <f>IFERROR(VLOOKUP(D4190,ITEM!A:B,2,0)&amp;" X"&amp;F4190,"아이템값 없음")</f>
        <v>교관의 모자 X1</v>
      </c>
      <c r="J4190" s="5" t="s">
        <v>915</v>
      </c>
      <c r="K4190" s="147" t="s">
        <v>745</v>
      </c>
    </row>
    <row r="4191" spans="1:11">
      <c r="A4191" s="147">
        <f>100000+B4191*ID규칙_보상_그룹_단위+C4191*ID규칙_요일_단위+COUNTIFS($B$4:B4191,B4191,$C$4:C4191,C4191)</f>
        <v>117037</v>
      </c>
      <c r="B4191" s="65">
        <v>170</v>
      </c>
      <c r="C4191" s="147">
        <v>0</v>
      </c>
      <c r="D4191" s="147">
        <v>106419</v>
      </c>
      <c r="E4191" s="147">
        <f>COUNTIF($B$4:B4191,B4191)</f>
        <v>37</v>
      </c>
      <c r="F4191" s="147">
        <v>1</v>
      </c>
      <c r="G4191" s="147">
        <v>752</v>
      </c>
      <c r="H4191" s="147">
        <v>200</v>
      </c>
      <c r="I4191" s="59" t="str">
        <f>IFERROR(VLOOKUP(D4191,ITEM!A:B,2,0)&amp;" X"&amp;F4191,"아이템값 없음")</f>
        <v>유배자의 꽃 X1</v>
      </c>
      <c r="J4191" s="5" t="s">
        <v>915</v>
      </c>
      <c r="K4191" s="147" t="s">
        <v>745</v>
      </c>
    </row>
    <row r="4192" spans="1:11">
      <c r="A4192" s="147">
        <f>100000+B4192*ID규칙_보상_그룹_단위+C4192*ID규칙_요일_단위+COUNTIFS($B$4:B4192,B4192,$C$4:C4192,C4192)</f>
        <v>117038</v>
      </c>
      <c r="B4192" s="65">
        <v>170</v>
      </c>
      <c r="C4192" s="147">
        <v>0</v>
      </c>
      <c r="D4192" s="147">
        <v>107419</v>
      </c>
      <c r="E4192" s="147">
        <f>COUNTIF($B$4:B4192,B4192)</f>
        <v>38</v>
      </c>
      <c r="F4192" s="147">
        <v>1</v>
      </c>
      <c r="G4192" s="147">
        <v>752</v>
      </c>
      <c r="H4192" s="147">
        <v>200</v>
      </c>
      <c r="I4192" s="59" t="str">
        <f>IFERROR(VLOOKUP(D4192,ITEM!A:B,2,0)&amp;" X"&amp;F4192,"아이템값 없음")</f>
        <v>유배자의 깃털 X1</v>
      </c>
      <c r="J4192" s="5" t="s">
        <v>915</v>
      </c>
      <c r="K4192" s="147" t="s">
        <v>745</v>
      </c>
    </row>
    <row r="4193" spans="1:11">
      <c r="A4193" s="147">
        <f>100000+B4193*ID규칙_보상_그룹_단위+C4193*ID규칙_요일_단위+COUNTIFS($B$4:B4193,B4193,$C$4:C4193,C4193)</f>
        <v>117039</v>
      </c>
      <c r="B4193" s="65">
        <v>170</v>
      </c>
      <c r="C4193" s="147">
        <v>0</v>
      </c>
      <c r="D4193" s="147">
        <v>108419</v>
      </c>
      <c r="E4193" s="147">
        <f>COUNTIF($B$4:B4193,B4193)</f>
        <v>39</v>
      </c>
      <c r="F4193" s="147">
        <v>1</v>
      </c>
      <c r="G4193" s="147">
        <v>752</v>
      </c>
      <c r="H4193" s="147">
        <v>200</v>
      </c>
      <c r="I4193" s="59" t="str">
        <f>IFERROR(VLOOKUP(D4193,ITEM!A:B,2,0)&amp;" X"&amp;F4193,"아이템값 없음")</f>
        <v>유배자의 회중시계 X1</v>
      </c>
      <c r="J4193" s="5" t="s">
        <v>915</v>
      </c>
      <c r="K4193" s="147" t="s">
        <v>745</v>
      </c>
    </row>
    <row r="4194" spans="1:11">
      <c r="A4194" s="147">
        <f>100000+B4194*ID규칙_보상_그룹_단위+C4194*ID규칙_요일_단위+COUNTIFS($B$4:B4194,B4194,$C$4:C4194,C4194)</f>
        <v>117040</v>
      </c>
      <c r="B4194" s="65">
        <v>170</v>
      </c>
      <c r="C4194" s="147">
        <v>0</v>
      </c>
      <c r="D4194" s="147">
        <v>109419</v>
      </c>
      <c r="E4194" s="147">
        <f>COUNTIF($B$4:B4194,B4194)</f>
        <v>40</v>
      </c>
      <c r="F4194" s="147">
        <v>1</v>
      </c>
      <c r="G4194" s="147">
        <v>752</v>
      </c>
      <c r="H4194" s="147">
        <v>200</v>
      </c>
      <c r="I4194" s="59" t="str">
        <f>IFERROR(VLOOKUP(D4194,ITEM!A:B,2,0)&amp;" X"&amp;F4194,"아이템값 없음")</f>
        <v>유배자의 잔 X1</v>
      </c>
      <c r="J4194" s="5" t="s">
        <v>915</v>
      </c>
      <c r="K4194" s="147" t="s">
        <v>745</v>
      </c>
    </row>
    <row r="4195" spans="1:11">
      <c r="A4195" s="147">
        <f>100000+B4195*ID규칙_보상_그룹_단위+C4195*ID규칙_요일_단위+COUNTIFS($B$4:B4195,B4195,$C$4:C4195,C4195)</f>
        <v>117041</v>
      </c>
      <c r="B4195" s="65">
        <v>170</v>
      </c>
      <c r="C4195" s="147">
        <v>0</v>
      </c>
      <c r="D4195" s="147">
        <v>110419</v>
      </c>
      <c r="E4195" s="147">
        <f>COUNTIF($B$4:B4195,B4195)</f>
        <v>41</v>
      </c>
      <c r="F4195" s="147">
        <v>1</v>
      </c>
      <c r="G4195" s="147">
        <v>752</v>
      </c>
      <c r="H4195" s="147">
        <v>200</v>
      </c>
      <c r="I4195" s="59" t="str">
        <f>IFERROR(VLOOKUP(D4195,ITEM!A:B,2,0)&amp;" X"&amp;F4195,"아이템값 없음")</f>
        <v>유배자의 머리장식 X1</v>
      </c>
      <c r="J4195" s="5" t="s">
        <v>915</v>
      </c>
      <c r="K4195" s="147" t="s">
        <v>745</v>
      </c>
    </row>
    <row r="4196" spans="1:11">
      <c r="A4196" s="147">
        <f>100000+B4196*ID규칙_보상_그룹_단위+C4196*ID규칙_요일_단위+COUNTIFS($B$4:B4196,B4196,$C$4:C4196,C4196)</f>
        <v>117042</v>
      </c>
      <c r="B4196" s="65">
        <v>170</v>
      </c>
      <c r="C4196" s="147">
        <v>0</v>
      </c>
      <c r="D4196" s="147">
        <v>106430</v>
      </c>
      <c r="E4196" s="147">
        <f>COUNTIF($B$4:B4196,B4196)</f>
        <v>42</v>
      </c>
      <c r="F4196" s="147">
        <v>1</v>
      </c>
      <c r="G4196" s="147">
        <v>752</v>
      </c>
      <c r="H4196" s="147">
        <v>200</v>
      </c>
      <c r="I4196" s="59" t="str">
        <f>IFERROR(VLOOKUP(D4196,ITEM!A:B,2,0)&amp;" X"&amp;F4196,"아이템값 없음")</f>
        <v>검투사의 미련 X1</v>
      </c>
      <c r="J4196" s="5" t="s">
        <v>915</v>
      </c>
      <c r="K4196" s="147" t="s">
        <v>745</v>
      </c>
    </row>
    <row r="4197" spans="1:11">
      <c r="A4197" s="147">
        <f>100000+B4197*ID규칙_보상_그룹_단위+C4197*ID규칙_요일_단위+COUNTIFS($B$4:B4197,B4197,$C$4:C4197,C4197)</f>
        <v>117043</v>
      </c>
      <c r="B4197" s="65">
        <v>170</v>
      </c>
      <c r="C4197" s="147">
        <v>0</v>
      </c>
      <c r="D4197" s="147">
        <v>107430</v>
      </c>
      <c r="E4197" s="147">
        <f>COUNTIF($B$4:B4197,B4197)</f>
        <v>43</v>
      </c>
      <c r="F4197" s="147">
        <v>1</v>
      </c>
      <c r="G4197" s="147">
        <v>752</v>
      </c>
      <c r="H4197" s="147">
        <v>200</v>
      </c>
      <c r="I4197" s="59" t="str">
        <f>IFERROR(VLOOKUP(D4197,ITEM!A:B,2,0)&amp;" X"&amp;F4197,"아이템값 없음")</f>
        <v>검투사의 귀결 X1</v>
      </c>
      <c r="J4197" s="5" t="s">
        <v>915</v>
      </c>
      <c r="K4197" s="147" t="s">
        <v>745</v>
      </c>
    </row>
    <row r="4198" spans="1:11">
      <c r="A4198" s="147">
        <f>100000+B4198*ID규칙_보상_그룹_단위+C4198*ID규칙_요일_단위+COUNTIFS($B$4:B4198,B4198,$C$4:C4198,C4198)</f>
        <v>117044</v>
      </c>
      <c r="B4198" s="65">
        <v>170</v>
      </c>
      <c r="C4198" s="147">
        <v>0</v>
      </c>
      <c r="D4198" s="147">
        <v>108430</v>
      </c>
      <c r="E4198" s="147">
        <f>COUNTIF($B$4:B4198,B4198)</f>
        <v>44</v>
      </c>
      <c r="F4198" s="147">
        <v>1</v>
      </c>
      <c r="G4198" s="147">
        <v>752</v>
      </c>
      <c r="H4198" s="147">
        <v>200</v>
      </c>
      <c r="I4198" s="59" t="str">
        <f>IFERROR(VLOOKUP(D4198,ITEM!A:B,2,0)&amp;" X"&amp;F4198,"아이템값 없음")</f>
        <v>검투사의 희망 X1</v>
      </c>
      <c r="J4198" s="5" t="s">
        <v>915</v>
      </c>
      <c r="K4198" s="147" t="s">
        <v>745</v>
      </c>
    </row>
    <row r="4199" spans="1:11">
      <c r="A4199" s="147">
        <f>100000+B4199*ID규칙_보상_그룹_단위+C4199*ID규칙_요일_단위+COUNTIFS($B$4:B4199,B4199,$C$4:C4199,C4199)</f>
        <v>117045</v>
      </c>
      <c r="B4199" s="65">
        <v>170</v>
      </c>
      <c r="C4199" s="147">
        <v>0</v>
      </c>
      <c r="D4199" s="147">
        <v>109430</v>
      </c>
      <c r="E4199" s="147">
        <f>COUNTIF($B$4:B4199,B4199)</f>
        <v>45</v>
      </c>
      <c r="F4199" s="147">
        <v>1</v>
      </c>
      <c r="G4199" s="147">
        <v>752</v>
      </c>
      <c r="H4199" s="147">
        <v>200</v>
      </c>
      <c r="I4199" s="59" t="str">
        <f>IFERROR(VLOOKUP(D4199,ITEM!A:B,2,0)&amp;" X"&amp;F4199,"아이템값 없음")</f>
        <v>검투사의 취기 X1</v>
      </c>
      <c r="J4199" s="5" t="s">
        <v>915</v>
      </c>
      <c r="K4199" s="147" t="s">
        <v>745</v>
      </c>
    </row>
    <row r="4200" spans="1:11">
      <c r="A4200" s="147">
        <f>100000+B4200*ID규칙_보상_그룹_단위+C4200*ID규칙_요일_단위+COUNTIFS($B$4:B4200,B4200,$C$4:C4200,C4200)</f>
        <v>117046</v>
      </c>
      <c r="B4200" s="65">
        <v>170</v>
      </c>
      <c r="C4200" s="147">
        <v>0</v>
      </c>
      <c r="D4200" s="147">
        <v>110438</v>
      </c>
      <c r="E4200" s="147">
        <f>COUNTIF($B$4:B4200,B4200)</f>
        <v>46</v>
      </c>
      <c r="F4200" s="147">
        <v>1</v>
      </c>
      <c r="G4200" s="147">
        <v>752</v>
      </c>
      <c r="H4200" s="147">
        <v>200</v>
      </c>
      <c r="I4200" s="59" t="str">
        <f>IFERROR(VLOOKUP(D4200,ITEM!A:B,2,0)&amp;" X"&amp;F4200,"아이템값 없음")</f>
        <v>검투사의 개선 X1</v>
      </c>
      <c r="J4200" s="5" t="s">
        <v>915</v>
      </c>
      <c r="K4200" s="147" t="s">
        <v>745</v>
      </c>
    </row>
    <row r="4201" spans="1:11">
      <c r="A4201" s="147">
        <f>100000+B4201*ID규칙_보상_그룹_단위+C4201*ID규칙_요일_단위+COUNTIFS($B$4:B4201,B4201,$C$4:C4201,C4201)</f>
        <v>117047</v>
      </c>
      <c r="B4201" s="65">
        <v>170</v>
      </c>
      <c r="C4201" s="147">
        <v>0</v>
      </c>
      <c r="D4201" s="147">
        <v>106432</v>
      </c>
      <c r="E4201" s="147">
        <f>COUNTIF($B$4:B4201,B4201)</f>
        <v>47</v>
      </c>
      <c r="F4201" s="147">
        <v>1</v>
      </c>
      <c r="G4201" s="147">
        <v>752</v>
      </c>
      <c r="H4201" s="147">
        <v>200</v>
      </c>
      <c r="I4201" s="59" t="str">
        <f>IFERROR(VLOOKUP(D4201,ITEM!A:B,2,0)&amp;" X"&amp;F4201,"아이템값 없음")</f>
        <v>악단의 서광 X1</v>
      </c>
      <c r="J4201" s="5" t="s">
        <v>915</v>
      </c>
      <c r="K4201" s="147" t="s">
        <v>745</v>
      </c>
    </row>
    <row r="4202" spans="1:11">
      <c r="A4202" s="147">
        <f>100000+B4202*ID규칙_보상_그룹_단위+C4202*ID규칙_요일_단위+COUNTIFS($B$4:B4202,B4202,$C$4:C4202,C4202)</f>
        <v>117048</v>
      </c>
      <c r="B4202" s="65">
        <v>170</v>
      </c>
      <c r="C4202" s="147">
        <v>0</v>
      </c>
      <c r="D4202" s="147">
        <v>107432</v>
      </c>
      <c r="E4202" s="147">
        <f>COUNTIF($B$4:B4202,B4202)</f>
        <v>48</v>
      </c>
      <c r="F4202" s="147">
        <v>1</v>
      </c>
      <c r="G4202" s="147">
        <v>752</v>
      </c>
      <c r="H4202" s="147">
        <v>200</v>
      </c>
      <c r="I4202" s="59" t="str">
        <f>IFERROR(VLOOKUP(D4202,ITEM!A:B,2,0)&amp;" X"&amp;F4202,"아이템값 없음")</f>
        <v>연주자의 화살깃 X1</v>
      </c>
      <c r="J4202" s="5" t="s">
        <v>915</v>
      </c>
      <c r="K4202" s="147" t="s">
        <v>745</v>
      </c>
    </row>
    <row r="4203" spans="1:11">
      <c r="A4203" s="147">
        <f>100000+B4203*ID규칙_보상_그룹_단위+C4203*ID규칙_요일_단위+COUNTIFS($B$4:B4203,B4203,$C$4:C4203,C4203)</f>
        <v>117049</v>
      </c>
      <c r="B4203" s="65">
        <v>170</v>
      </c>
      <c r="C4203" s="147">
        <v>0</v>
      </c>
      <c r="D4203" s="147">
        <v>108432</v>
      </c>
      <c r="E4203" s="147">
        <f>COUNTIF($B$4:B4203,B4203)</f>
        <v>49</v>
      </c>
      <c r="F4203" s="147">
        <v>1</v>
      </c>
      <c r="G4203" s="147">
        <v>752</v>
      </c>
      <c r="H4203" s="147">
        <v>200</v>
      </c>
      <c r="I4203" s="59" t="str">
        <f>IFERROR(VLOOKUP(D4203,ITEM!A:B,2,0)&amp;" X"&amp;F4203,"아이템값 없음")</f>
        <v>피날레의 시계 X1</v>
      </c>
      <c r="J4203" s="5" t="s">
        <v>915</v>
      </c>
      <c r="K4203" s="147" t="s">
        <v>745</v>
      </c>
    </row>
    <row r="4204" spans="1:11">
      <c r="A4204" s="147">
        <f>100000+B4204*ID규칙_보상_그룹_단위+C4204*ID규칙_요일_단위+COUNTIFS($B$4:B4204,B4204,$C$4:C4204,C4204)</f>
        <v>117050</v>
      </c>
      <c r="B4204" s="65">
        <v>170</v>
      </c>
      <c r="C4204" s="147">
        <v>0</v>
      </c>
      <c r="D4204" s="147">
        <v>109432</v>
      </c>
      <c r="E4204" s="147">
        <f>COUNTIF($B$4:B4204,B4204)</f>
        <v>50</v>
      </c>
      <c r="F4204" s="147">
        <v>1</v>
      </c>
      <c r="G4204" s="147">
        <v>752</v>
      </c>
      <c r="H4204" s="147">
        <v>200</v>
      </c>
      <c r="I4204" s="59" t="str">
        <f>IFERROR(VLOOKUP(D4204,ITEM!A:B,2,0)&amp;" X"&amp;F4204,"아이템값 없음")</f>
        <v>음유시인의 주전자 X1</v>
      </c>
      <c r="J4204" s="5" t="s">
        <v>915</v>
      </c>
      <c r="K4204" s="147" t="s">
        <v>745</v>
      </c>
    </row>
    <row r="4205" spans="1:11">
      <c r="A4205" s="147">
        <f>100000+B4205*ID규칙_보상_그룹_단위+C4205*ID규칙_요일_단위+COUNTIFS($B$4:B4205,B4205,$C$4:C4205,C4205)</f>
        <v>117051</v>
      </c>
      <c r="B4205" s="65">
        <v>170</v>
      </c>
      <c r="C4205" s="147">
        <v>0</v>
      </c>
      <c r="D4205" s="147">
        <v>110440</v>
      </c>
      <c r="E4205" s="147">
        <f>COUNTIF($B$4:B4205,B4205)</f>
        <v>51</v>
      </c>
      <c r="F4205" s="147">
        <v>1</v>
      </c>
      <c r="G4205" s="147">
        <v>752</v>
      </c>
      <c r="H4205" s="147">
        <v>200</v>
      </c>
      <c r="I4205" s="59" t="str">
        <f>IFERROR(VLOOKUP(D4205,ITEM!A:B,2,0)&amp;" X"&amp;F4205,"아이템값 없음")</f>
        <v>지휘의 탑 햇 X1</v>
      </c>
      <c r="J4205" s="5" t="s">
        <v>915</v>
      </c>
      <c r="K4205" s="147" t="s">
        <v>745</v>
      </c>
    </row>
    <row r="4206" spans="1:11">
      <c r="A4206" s="147">
        <f>100000+B4206*ID규칙_보상_그룹_단위+C4206*ID규칙_요일_단위+COUNTIFS($B$4:B4206,B4206,$C$4:C4206,C4206)</f>
        <v>117052</v>
      </c>
      <c r="B4206" s="65">
        <v>170</v>
      </c>
      <c r="C4206" s="147">
        <v>0</v>
      </c>
      <c r="D4206" s="147">
        <v>106531</v>
      </c>
      <c r="E4206" s="147">
        <f>COUNTIF($B$4:B4206,B4206)</f>
        <v>52</v>
      </c>
      <c r="F4206" s="147">
        <v>1</v>
      </c>
      <c r="G4206" s="147">
        <v>752</v>
      </c>
      <c r="H4206" s="147">
        <v>200</v>
      </c>
      <c r="I4206" s="59" t="str">
        <f>IFERROR(VLOOKUP(D4206,ITEM!A:B,2,0)&amp;" X"&amp;F4206,"아이템값 없음")</f>
        <v>검투사의 미련 X1</v>
      </c>
      <c r="J4206" s="5" t="s">
        <v>915</v>
      </c>
      <c r="K4206" s="147" t="s">
        <v>745</v>
      </c>
    </row>
    <row r="4207" spans="1:11">
      <c r="A4207" s="147">
        <f>100000+B4207*ID규칙_보상_그룹_단위+C4207*ID규칙_요일_단위+COUNTIFS($B$4:B4207,B4207,$C$4:C4207,C4207)</f>
        <v>117053</v>
      </c>
      <c r="B4207" s="65">
        <v>170</v>
      </c>
      <c r="C4207" s="147">
        <v>0</v>
      </c>
      <c r="D4207" s="147">
        <v>107531</v>
      </c>
      <c r="E4207" s="147">
        <f>COUNTIF($B$4:B4207,B4207)</f>
        <v>53</v>
      </c>
      <c r="F4207" s="147">
        <v>1</v>
      </c>
      <c r="G4207" s="147">
        <v>752</v>
      </c>
      <c r="H4207" s="147">
        <v>200</v>
      </c>
      <c r="I4207" s="59" t="str">
        <f>IFERROR(VLOOKUP(D4207,ITEM!A:B,2,0)&amp;" X"&amp;F4207,"아이템값 없음")</f>
        <v>검투사의 귀결 X1</v>
      </c>
      <c r="J4207" s="5" t="s">
        <v>915</v>
      </c>
      <c r="K4207" s="147" t="s">
        <v>745</v>
      </c>
    </row>
    <row r="4208" spans="1:11">
      <c r="A4208" s="147">
        <f>100000+B4208*ID규칙_보상_그룹_단위+C4208*ID규칙_요일_단위+COUNTIFS($B$4:B4208,B4208,$C$4:C4208,C4208)</f>
        <v>117054</v>
      </c>
      <c r="B4208" s="65">
        <v>170</v>
      </c>
      <c r="C4208" s="147">
        <v>0</v>
      </c>
      <c r="D4208" s="147">
        <v>108531</v>
      </c>
      <c r="E4208" s="147">
        <f>COUNTIF($B$4:B4208,B4208)</f>
        <v>54</v>
      </c>
      <c r="F4208" s="147">
        <v>1</v>
      </c>
      <c r="G4208" s="147">
        <v>752</v>
      </c>
      <c r="H4208" s="147">
        <v>200</v>
      </c>
      <c r="I4208" s="59" t="str">
        <f>IFERROR(VLOOKUP(D4208,ITEM!A:B,2,0)&amp;" X"&amp;F4208,"아이템값 없음")</f>
        <v>검투사의 희망 X1</v>
      </c>
      <c r="J4208" s="5" t="s">
        <v>915</v>
      </c>
      <c r="K4208" s="147" t="s">
        <v>745</v>
      </c>
    </row>
    <row r="4209" spans="1:11">
      <c r="A4209" s="147">
        <f>100000+B4209*ID규칙_보상_그룹_단위+C4209*ID규칙_요일_단위+COUNTIFS($B$4:B4209,B4209,$C$4:C4209,C4209)</f>
        <v>117055</v>
      </c>
      <c r="B4209" s="65">
        <v>170</v>
      </c>
      <c r="C4209" s="147">
        <v>0</v>
      </c>
      <c r="D4209" s="147">
        <v>109531</v>
      </c>
      <c r="E4209" s="147">
        <f>COUNTIF($B$4:B4209,B4209)</f>
        <v>55</v>
      </c>
      <c r="F4209" s="147">
        <v>1</v>
      </c>
      <c r="G4209" s="147">
        <v>752</v>
      </c>
      <c r="H4209" s="147">
        <v>200</v>
      </c>
      <c r="I4209" s="59" t="str">
        <f>IFERROR(VLOOKUP(D4209,ITEM!A:B,2,0)&amp;" X"&amp;F4209,"아이템값 없음")</f>
        <v>검투사의 취기 X1</v>
      </c>
      <c r="J4209" s="5" t="s">
        <v>915</v>
      </c>
      <c r="K4209" s="147" t="s">
        <v>745</v>
      </c>
    </row>
    <row r="4210" spans="1:11">
      <c r="A4210" s="147">
        <f>100000+B4210*ID규칙_보상_그룹_단위+C4210*ID규칙_요일_단위+COUNTIFS($B$4:B4210,B4210,$C$4:C4210,C4210)</f>
        <v>117056</v>
      </c>
      <c r="B4210" s="65">
        <v>170</v>
      </c>
      <c r="C4210" s="147">
        <v>0</v>
      </c>
      <c r="D4210" s="147">
        <v>110539</v>
      </c>
      <c r="E4210" s="147">
        <f>COUNTIF($B$4:B4210,B4210)</f>
        <v>56</v>
      </c>
      <c r="F4210" s="147">
        <v>1</v>
      </c>
      <c r="G4210" s="147">
        <v>752</v>
      </c>
      <c r="H4210" s="147">
        <v>200</v>
      </c>
      <c r="I4210" s="59" t="str">
        <f>IFERROR(VLOOKUP(D4210,ITEM!A:B,2,0)&amp;" X"&amp;F4210,"아이템값 없음")</f>
        <v>검투사의 개선 X1</v>
      </c>
      <c r="J4210" s="5" t="s">
        <v>915</v>
      </c>
      <c r="K4210" s="147" t="s">
        <v>745</v>
      </c>
    </row>
    <row r="4211" spans="1:11">
      <c r="A4211" s="147">
        <f>100000+B4211*ID규칙_보상_그룹_단위+C4211*ID규칙_요일_단위+COUNTIFS($B$4:B4211,B4211,$C$4:C4211,C4211)</f>
        <v>117057</v>
      </c>
      <c r="B4211" s="65">
        <v>170</v>
      </c>
      <c r="C4211" s="147">
        <v>0</v>
      </c>
      <c r="D4211" s="147">
        <v>106533</v>
      </c>
      <c r="E4211" s="147">
        <f>COUNTIF($B$4:B4211,B4211)</f>
        <v>57</v>
      </c>
      <c r="F4211" s="147">
        <v>1</v>
      </c>
      <c r="G4211" s="147">
        <v>752</v>
      </c>
      <c r="H4211" s="147">
        <v>200</v>
      </c>
      <c r="I4211" s="59" t="str">
        <f>IFERROR(VLOOKUP(D4211,ITEM!A:B,2,0)&amp;" X"&amp;F4211,"아이템값 없음")</f>
        <v>악단의 서광 X1</v>
      </c>
      <c r="J4211" s="5" t="s">
        <v>915</v>
      </c>
      <c r="K4211" s="147" t="s">
        <v>745</v>
      </c>
    </row>
    <row r="4212" spans="1:11">
      <c r="A4212" s="147">
        <f>100000+B4212*ID규칙_보상_그룹_단위+C4212*ID규칙_요일_단위+COUNTIFS($B$4:B4212,B4212,$C$4:C4212,C4212)</f>
        <v>117058</v>
      </c>
      <c r="B4212" s="65">
        <v>170</v>
      </c>
      <c r="C4212" s="147">
        <v>0</v>
      </c>
      <c r="D4212" s="147">
        <v>107533</v>
      </c>
      <c r="E4212" s="147">
        <f>COUNTIF($B$4:B4212,B4212)</f>
        <v>58</v>
      </c>
      <c r="F4212" s="147">
        <v>1</v>
      </c>
      <c r="G4212" s="147">
        <v>752</v>
      </c>
      <c r="H4212" s="147">
        <v>200</v>
      </c>
      <c r="I4212" s="59" t="str">
        <f>IFERROR(VLOOKUP(D4212,ITEM!A:B,2,0)&amp;" X"&amp;F4212,"아이템값 없음")</f>
        <v>연주자의 화살깃 X1</v>
      </c>
      <c r="J4212" s="5" t="s">
        <v>915</v>
      </c>
      <c r="K4212" s="147" t="s">
        <v>745</v>
      </c>
    </row>
    <row r="4213" spans="1:11">
      <c r="A4213" s="147">
        <f>100000+B4213*ID규칙_보상_그룹_단위+C4213*ID규칙_요일_단위+COUNTIFS($B$4:B4213,B4213,$C$4:C4213,C4213)</f>
        <v>117059</v>
      </c>
      <c r="B4213" s="65">
        <v>170</v>
      </c>
      <c r="C4213" s="147">
        <v>0</v>
      </c>
      <c r="D4213" s="147">
        <v>108533</v>
      </c>
      <c r="E4213" s="147">
        <f>COUNTIF($B$4:B4213,B4213)</f>
        <v>59</v>
      </c>
      <c r="F4213" s="147">
        <v>1</v>
      </c>
      <c r="G4213" s="147">
        <v>752</v>
      </c>
      <c r="H4213" s="147">
        <v>200</v>
      </c>
      <c r="I4213" s="59" t="str">
        <f>IFERROR(VLOOKUP(D4213,ITEM!A:B,2,0)&amp;" X"&amp;F4213,"아이템값 없음")</f>
        <v>피날레의 시계 X1</v>
      </c>
      <c r="J4213" s="5" t="s">
        <v>915</v>
      </c>
      <c r="K4213" s="147" t="s">
        <v>745</v>
      </c>
    </row>
    <row r="4214" spans="1:11">
      <c r="A4214" s="147">
        <f>100000+B4214*ID규칙_보상_그룹_단위+C4214*ID규칙_요일_단위+COUNTIFS($B$4:B4214,B4214,$C$4:C4214,C4214)</f>
        <v>117060</v>
      </c>
      <c r="B4214" s="65">
        <v>170</v>
      </c>
      <c r="C4214" s="147">
        <v>0</v>
      </c>
      <c r="D4214" s="147">
        <v>109533</v>
      </c>
      <c r="E4214" s="147">
        <f>COUNTIF($B$4:B4214,B4214)</f>
        <v>60</v>
      </c>
      <c r="F4214" s="147">
        <v>1</v>
      </c>
      <c r="G4214" s="147">
        <v>752</v>
      </c>
      <c r="H4214" s="147">
        <v>200</v>
      </c>
      <c r="I4214" s="59" t="str">
        <f>IFERROR(VLOOKUP(D4214,ITEM!A:B,2,0)&amp;" X"&amp;F4214,"아이템값 없음")</f>
        <v>음유시인의 주전자 X1</v>
      </c>
      <c r="J4214" s="5" t="s">
        <v>915</v>
      </c>
      <c r="K4214" s="147" t="s">
        <v>745</v>
      </c>
    </row>
    <row r="4215" spans="1:11">
      <c r="A4215" s="147">
        <f>100000+B4215*ID규칙_보상_그룹_단위+C4215*ID규칙_요일_단위+COUNTIFS($B$4:B4215,B4215,$C$4:C4215,C4215)</f>
        <v>117061</v>
      </c>
      <c r="B4215" s="65">
        <v>170</v>
      </c>
      <c r="C4215" s="147">
        <v>0</v>
      </c>
      <c r="D4215" s="147">
        <v>110541</v>
      </c>
      <c r="E4215" s="147">
        <f>COUNTIF($B$4:B4215,B4215)</f>
        <v>61</v>
      </c>
      <c r="F4215" s="147">
        <v>1</v>
      </c>
      <c r="G4215" s="147">
        <v>752</v>
      </c>
      <c r="H4215" s="147">
        <v>200</v>
      </c>
      <c r="I4215" s="59" t="str">
        <f>IFERROR(VLOOKUP(D4215,ITEM!A:B,2,0)&amp;" X"&amp;F4215,"아이템값 없음")</f>
        <v>지휘의 탑 햇 X1</v>
      </c>
      <c r="J4215" s="5" t="s">
        <v>915</v>
      </c>
      <c r="K4215" s="147" t="s">
        <v>745</v>
      </c>
    </row>
    <row r="4216" spans="1:11">
      <c r="A4216" s="147">
        <f>100000+B4216*ID규칙_보상_그룹_단위+C4216*ID규칙_요일_단위+COUNTIFS($B$4:B4216,B4216,$C$4:C4216,C4216)</f>
        <v>117062</v>
      </c>
      <c r="B4216" s="65">
        <v>170</v>
      </c>
      <c r="C4216" s="147">
        <v>0</v>
      </c>
      <c r="D4216" s="147">
        <v>116414</v>
      </c>
      <c r="E4216" s="147">
        <f>COUNTIF($B$4:B4216,B4216)</f>
        <v>62</v>
      </c>
      <c r="F4216" s="147">
        <v>1</v>
      </c>
      <c r="G4216" s="147">
        <v>753</v>
      </c>
      <c r="H4216" s="147">
        <v>2000</v>
      </c>
      <c r="I4216" s="59" t="str">
        <f>IFERROR(VLOOKUP(D4216,ITEM!A:B,2,0)&amp;" X"&amp;F4216,"아이템값 없음")</f>
        <v>중앙 대륙의 한손검 원형 X1</v>
      </c>
      <c r="J4216" s="5" t="s">
        <v>915</v>
      </c>
      <c r="K4216" s="147" t="s">
        <v>745</v>
      </c>
    </row>
    <row r="4217" spans="1:11">
      <c r="A4217" s="147">
        <f>100000+B4217*ID규칙_보상_그룹_단위+C4217*ID규칙_요일_단위+COUNTIFS($B$4:B4217,B4217,$C$4:C4217,C4217)</f>
        <v>117063</v>
      </c>
      <c r="B4217" s="65">
        <v>170</v>
      </c>
      <c r="C4217" s="147">
        <v>0</v>
      </c>
      <c r="D4217" s="147">
        <v>116415</v>
      </c>
      <c r="E4217" s="147">
        <f>COUNTIF($B$4:B4217,B4217)</f>
        <v>63</v>
      </c>
      <c r="F4217" s="147">
        <v>1</v>
      </c>
      <c r="G4217" s="147">
        <v>753</v>
      </c>
      <c r="H4217" s="147">
        <v>2000</v>
      </c>
      <c r="I4217" s="59" t="str">
        <f>IFERROR(VLOOKUP(D4217,ITEM!A:B,2,0)&amp;" X"&amp;F4217,"아이템값 없음")</f>
        <v>중앙 대륙의 활 원형 X1</v>
      </c>
      <c r="J4217" s="5" t="s">
        <v>915</v>
      </c>
      <c r="K4217" s="147" t="s">
        <v>745</v>
      </c>
    </row>
    <row r="4218" spans="1:11">
      <c r="A4218" s="147">
        <f>100000+B4218*ID규칙_보상_그룹_단위+C4218*ID규칙_요일_단위+COUNTIFS($B$4:B4218,B4218,$C$4:C4218,C4218)</f>
        <v>117064</v>
      </c>
      <c r="B4218" s="65">
        <v>170</v>
      </c>
      <c r="C4218" s="147">
        <v>0</v>
      </c>
      <c r="D4218" s="147">
        <v>116416</v>
      </c>
      <c r="E4218" s="147">
        <f>COUNTIF($B$4:B4218,B4218)</f>
        <v>64</v>
      </c>
      <c r="F4218" s="147">
        <v>1</v>
      </c>
      <c r="G4218" s="147">
        <v>753</v>
      </c>
      <c r="H4218" s="147">
        <v>2000</v>
      </c>
      <c r="I4218" s="59" t="str">
        <f>IFERROR(VLOOKUP(D4218,ITEM!A:B,2,0)&amp;" X"&amp;F4218,"아이템값 없음")</f>
        <v>중앙 대륙의 양손검 원형 X1</v>
      </c>
      <c r="J4218" s="5" t="s">
        <v>915</v>
      </c>
      <c r="K4218" s="147" t="s">
        <v>745</v>
      </c>
    </row>
    <row r="4219" spans="1:11">
      <c r="A4219" s="147">
        <f>100000+B4219*ID규칙_보상_그룹_단위+C4219*ID규칙_요일_단위+COUNTIFS($B$4:B4219,B4219,$C$4:C4219,C4219)</f>
        <v>117065</v>
      </c>
      <c r="B4219" s="65">
        <v>170</v>
      </c>
      <c r="C4219" s="147">
        <v>0</v>
      </c>
      <c r="D4219" s="147">
        <v>116417</v>
      </c>
      <c r="E4219" s="147">
        <f>COUNTIF($B$4:B4219,B4219)</f>
        <v>65</v>
      </c>
      <c r="F4219" s="147">
        <v>1</v>
      </c>
      <c r="G4219" s="147">
        <v>753</v>
      </c>
      <c r="H4219" s="147">
        <v>2000</v>
      </c>
      <c r="I4219" s="59" t="str">
        <f>IFERROR(VLOOKUP(D4219,ITEM!A:B,2,0)&amp;" X"&amp;F4219,"아이템값 없음")</f>
        <v>중앙 대륙의 법구 원형 X1</v>
      </c>
      <c r="J4219" s="5" t="s">
        <v>915</v>
      </c>
      <c r="K4219" s="147" t="s">
        <v>745</v>
      </c>
    </row>
    <row r="4220" spans="1:11">
      <c r="A4220" s="147">
        <f>100000+B4220*ID규칙_보상_그룹_단위+C4220*ID규칙_요일_단위+COUNTIFS($B$4:B4220,B4220,$C$4:C4220,C4220)</f>
        <v>117066</v>
      </c>
      <c r="B4220" s="65">
        <v>170</v>
      </c>
      <c r="C4220" s="147">
        <v>0</v>
      </c>
      <c r="D4220" s="147">
        <v>116418</v>
      </c>
      <c r="E4220" s="147">
        <f>COUNTIF($B$4:B4220,B4220)</f>
        <v>66</v>
      </c>
      <c r="F4220" s="147">
        <v>1</v>
      </c>
      <c r="G4220" s="147">
        <v>753</v>
      </c>
      <c r="H4220" s="147">
        <v>2000</v>
      </c>
      <c r="I4220" s="59" t="str">
        <f>IFERROR(VLOOKUP(D4220,ITEM!A:B,2,0)&amp;" X"&amp;F4220,"아이템값 없음")</f>
        <v>중앙 대륙의 장병기 원형 X1</v>
      </c>
      <c r="J4220" s="5" t="s">
        <v>915</v>
      </c>
      <c r="K4220" s="147" t="s">
        <v>745</v>
      </c>
    </row>
    <row r="4221" spans="1:11">
      <c r="A4221" s="147">
        <f>100000+B4221*ID규칙_보상_그룹_단위+C4221*ID규칙_요일_단위+COUNTIFS($B$4:B4221,B4221,$C$4:C4221,C4221)</f>
        <v>117101</v>
      </c>
      <c r="B4221" s="65">
        <v>171</v>
      </c>
      <c r="C4221" s="147">
        <v>0</v>
      </c>
      <c r="D4221" s="147">
        <v>103301</v>
      </c>
      <c r="E4221" s="147">
        <f>COUNTIF($B$4:B4221,B4221)</f>
        <v>1</v>
      </c>
      <c r="F4221" s="147">
        <v>300</v>
      </c>
      <c r="G4221" s="147">
        <v>754</v>
      </c>
      <c r="H4221" s="147">
        <v>10000</v>
      </c>
      <c r="I4221" s="59" t="str">
        <f>IFERROR(VLOOKUP(D4221,ITEM!A:B,2,0)&amp;" X"&amp;F4221,"아이템값 없음")</f>
        <v>모라 X300</v>
      </c>
      <c r="J4221" s="5" t="s">
        <v>916</v>
      </c>
      <c r="K4221" s="147" t="s">
        <v>745</v>
      </c>
    </row>
    <row r="4222" spans="1:11">
      <c r="A4222" s="147">
        <f>100000+B4222*ID규칙_보상_그룹_단위+C4222*ID규칙_요일_단위+COUNTIFS($B$4:B4222,B4222,$C$4:C4222,C4222)</f>
        <v>117102</v>
      </c>
      <c r="B4222" s="65">
        <v>171</v>
      </c>
      <c r="C4222" s="147">
        <v>0</v>
      </c>
      <c r="D4222" s="147">
        <v>102301</v>
      </c>
      <c r="E4222" s="147">
        <f>COUNTIF($B$4:B4222,B4222)</f>
        <v>2</v>
      </c>
      <c r="F4222" s="147">
        <v>6950</v>
      </c>
      <c r="G4222" s="147">
        <v>755</v>
      </c>
      <c r="H4222" s="147">
        <v>10000</v>
      </c>
      <c r="I4222" s="59" t="str">
        <f>IFERROR(VLOOKUP(D4222,ITEM!A:B,2,0)&amp;" X"&amp;F4222,"아이템값 없음")</f>
        <v>모험 경력 X6950</v>
      </c>
      <c r="J4222" s="5" t="s">
        <v>916</v>
      </c>
      <c r="K4222" s="147" t="s">
        <v>745</v>
      </c>
    </row>
    <row r="4223" spans="1:11">
      <c r="A4223" s="147">
        <f>100000+B4223*ID규칙_보상_그룹_단위+C4223*ID규칙_요일_단위+COUNTIFS($B$4:B4223,B4223,$C$4:C4223,C4223)</f>
        <v>117103</v>
      </c>
      <c r="B4223" s="65">
        <v>171</v>
      </c>
      <c r="C4223" s="147">
        <v>0</v>
      </c>
      <c r="D4223" s="147">
        <v>105301</v>
      </c>
      <c r="E4223" s="147">
        <f>COUNTIF($B$4:B4223,B4223)</f>
        <v>3</v>
      </c>
      <c r="F4223" s="147">
        <v>20</v>
      </c>
      <c r="G4223" s="147">
        <v>756</v>
      </c>
      <c r="H4223" s="147">
        <v>10000</v>
      </c>
      <c r="I4223" s="59" t="str">
        <f>IFERROR(VLOOKUP(D4223,ITEM!A:B,2,0)&amp;" X"&amp;F4223,"아이템값 없음")</f>
        <v>호감도 경험치 X20</v>
      </c>
      <c r="J4223" s="5" t="s">
        <v>916</v>
      </c>
      <c r="K4223" s="147" t="s">
        <v>745</v>
      </c>
    </row>
    <row r="4224" spans="1:11">
      <c r="A4224" s="147">
        <f>100000+B4224*ID규칙_보상_그룹_단위+C4224*ID규칙_요일_단위+COUNTIFS($B$4:B4224,B4224,$C$4:C4224,C4224)</f>
        <v>117104</v>
      </c>
      <c r="B4224" s="65">
        <v>171</v>
      </c>
      <c r="C4224" s="147">
        <v>0</v>
      </c>
      <c r="D4224" s="147">
        <v>113213</v>
      </c>
      <c r="E4224" s="147">
        <f>COUNTIF($B$4:B4224,B4224)</f>
        <v>4</v>
      </c>
      <c r="F4224" s="147">
        <v>1</v>
      </c>
      <c r="G4224" s="147">
        <v>757</v>
      </c>
      <c r="H4224" s="147">
        <v>2500</v>
      </c>
      <c r="I4224" s="59" t="str">
        <f>IFERROR(VLOOKUP(D4224,ITEM!A:B,2,0)&amp;" X"&amp;F4224,"아이템값 없음")</f>
        <v>승리의 자수정 가루 X1</v>
      </c>
      <c r="J4224" s="5" t="s">
        <v>916</v>
      </c>
      <c r="K4224" s="147" t="s">
        <v>745</v>
      </c>
    </row>
    <row r="4225" spans="1:11">
      <c r="A4225" s="147">
        <f>100000+B4225*ID규칙_보상_그룹_단위+C4225*ID규칙_요일_단위+COUNTIFS($B$4:B4225,B4225,$C$4:C4225,C4225)</f>
        <v>117105</v>
      </c>
      <c r="B4225" s="65">
        <v>171</v>
      </c>
      <c r="C4225" s="147">
        <v>0</v>
      </c>
      <c r="D4225" s="147">
        <v>113314</v>
      </c>
      <c r="E4225" s="147">
        <f>COUNTIF($B$4:B4225,B4225)</f>
        <v>5</v>
      </c>
      <c r="F4225" s="147">
        <v>1</v>
      </c>
      <c r="G4225" s="147">
        <v>757</v>
      </c>
      <c r="H4225" s="147">
        <v>2500</v>
      </c>
      <c r="I4225" s="59" t="str">
        <f>IFERROR(VLOOKUP(D4225,ITEM!A:B,2,0)&amp;" X"&amp;F4225,"아이템값 없음")</f>
        <v>승리의 자수정 조각 X1</v>
      </c>
      <c r="J4225" s="5" t="s">
        <v>916</v>
      </c>
      <c r="K4225" s="147" t="s">
        <v>745</v>
      </c>
    </row>
    <row r="4226" spans="1:11">
      <c r="A4226" s="147">
        <f>100000+B4226*ID규칙_보상_그룹_단위+C4226*ID규칙_요일_단위+COUNTIFS($B$4:B4226,B4226,$C$4:C4226,C4226)</f>
        <v>117106</v>
      </c>
      <c r="B4226" s="65">
        <v>171</v>
      </c>
      <c r="C4226" s="147">
        <v>0</v>
      </c>
      <c r="D4226" s="147">
        <v>113415</v>
      </c>
      <c r="E4226" s="147">
        <f>COUNTIF($B$4:B4226,B4226)</f>
        <v>6</v>
      </c>
      <c r="F4226" s="147">
        <v>1</v>
      </c>
      <c r="G4226" s="147">
        <v>757</v>
      </c>
      <c r="H4226" s="147">
        <v>2500</v>
      </c>
      <c r="I4226" s="59" t="str">
        <f>IFERROR(VLOOKUP(D4226,ITEM!A:B,2,0)&amp;" X"&amp;F4226,"아이템값 없음")</f>
        <v>승리의 자수정 덩이 X1</v>
      </c>
      <c r="J4226" s="5" t="s">
        <v>916</v>
      </c>
      <c r="K4226" s="147" t="s">
        <v>745</v>
      </c>
    </row>
    <row r="4227" spans="1:11">
      <c r="A4227" s="147">
        <f>100000+B4227*ID규칙_보상_그룹_단위+C4227*ID규칙_요일_단위+COUNTIFS($B$4:B4227,B4227,$C$4:C4227,C4227)</f>
        <v>117107</v>
      </c>
      <c r="B4227" s="65">
        <v>171</v>
      </c>
      <c r="C4227" s="147">
        <v>0</v>
      </c>
      <c r="D4227" s="147">
        <v>113516</v>
      </c>
      <c r="E4227" s="147">
        <f>COUNTIF($B$4:B4227,B4227)</f>
        <v>7</v>
      </c>
      <c r="F4227" s="147">
        <v>1</v>
      </c>
      <c r="G4227" s="147">
        <v>757</v>
      </c>
      <c r="H4227" s="147">
        <v>2500</v>
      </c>
      <c r="I4227" s="59" t="str">
        <f>IFERROR(VLOOKUP(D4227,ITEM!A:B,2,0)&amp;" X"&amp;F4227,"아이템값 없음")</f>
        <v>승리의 자수정 X1</v>
      </c>
      <c r="J4227" s="5" t="s">
        <v>916</v>
      </c>
      <c r="K4227" s="147" t="s">
        <v>745</v>
      </c>
    </row>
    <row r="4228" spans="1:11">
      <c r="A4228" s="147">
        <f>100000+B4228*ID규칙_보상_그룹_단위+C4228*ID규칙_요일_단위+COUNTIFS($B$4:B4228,B4228,$C$4:C4228,C4228)</f>
        <v>117108</v>
      </c>
      <c r="B4228" s="65">
        <v>171</v>
      </c>
      <c r="C4228" s="147">
        <v>0</v>
      </c>
      <c r="D4228" s="147">
        <v>118401</v>
      </c>
      <c r="E4228" s="147">
        <f>COUNTIF($B$4:B4228,B4228)</f>
        <v>8</v>
      </c>
      <c r="F4228" s="147">
        <v>1</v>
      </c>
      <c r="G4228" s="147">
        <v>758</v>
      </c>
      <c r="H4228" s="147">
        <v>3300</v>
      </c>
      <c r="I4228" s="59" t="str">
        <f>IFERROR(VLOOKUP(D4228,ITEM!A:B,2,0)&amp;" X"&amp;F4228,"아이템값 없음")</f>
        <v>이상한 꿈의 용매 X1</v>
      </c>
      <c r="J4228" s="5" t="s">
        <v>916</v>
      </c>
      <c r="K4228" s="147" t="s">
        <v>745</v>
      </c>
    </row>
    <row r="4229" spans="1:11">
      <c r="A4229" s="147">
        <f>100000+B4229*ID규칙_보상_그룹_단위+C4229*ID규칙_요일_단위+COUNTIFS($B$4:B4229,B4229,$C$4:C4229,C4229)</f>
        <v>117109</v>
      </c>
      <c r="B4229" s="65">
        <v>171</v>
      </c>
      <c r="C4229" s="147">
        <v>0</v>
      </c>
      <c r="D4229" s="147">
        <v>112613</v>
      </c>
      <c r="E4229" s="147">
        <f>COUNTIF($B$4:B4229,B4229)</f>
        <v>9</v>
      </c>
      <c r="F4229" s="147">
        <v>1</v>
      </c>
      <c r="G4229" s="147">
        <v>759</v>
      </c>
      <c r="H4229" s="147">
        <v>3334</v>
      </c>
      <c r="I4229" s="59" t="str">
        <f>IFERROR(VLOOKUP(D4229,ITEM!A:B,2,0)&amp;" X"&amp;F4229,"아이템값 없음")</f>
        <v>흉장의 수안 X1</v>
      </c>
      <c r="J4229" s="5" t="s">
        <v>916</v>
      </c>
      <c r="K4229" s="147" t="s">
        <v>745</v>
      </c>
    </row>
    <row r="4230" spans="1:11">
      <c r="A4230" s="147">
        <f>100000+B4230*ID규칙_보상_그룹_단위+C4230*ID규칙_요일_단위+COUNTIFS($B$4:B4230,B4230,$C$4:C4230,C4230)</f>
        <v>117110</v>
      </c>
      <c r="B4230" s="65">
        <v>171</v>
      </c>
      <c r="C4230" s="147">
        <v>0</v>
      </c>
      <c r="D4230" s="147">
        <v>112614</v>
      </c>
      <c r="E4230" s="147">
        <f>COUNTIF($B$4:B4230,B4230)</f>
        <v>10</v>
      </c>
      <c r="F4230" s="147">
        <v>1</v>
      </c>
      <c r="G4230" s="147">
        <v>759</v>
      </c>
      <c r="H4230" s="147">
        <v>3333</v>
      </c>
      <c r="I4230" s="59" t="str">
        <f>IFERROR(VLOOKUP(D4230,ITEM!A:B,2,0)&amp;" X"&amp;F4230,"아이템값 없음")</f>
        <v>재앙신의 액운을 쫓는 눈물 X1</v>
      </c>
      <c r="J4230" s="5" t="s">
        <v>916</v>
      </c>
      <c r="K4230" s="147" t="s">
        <v>745</v>
      </c>
    </row>
    <row r="4231" spans="1:11">
      <c r="A4231" s="147">
        <f>100000+B4231*ID규칙_보상_그룹_단위+C4231*ID규칙_요일_단위+COUNTIFS($B$4:B4231,B4231,$C$4:C4231,C4231)</f>
        <v>117111</v>
      </c>
      <c r="B4231" s="65">
        <v>171</v>
      </c>
      <c r="C4231" s="147">
        <v>0</v>
      </c>
      <c r="D4231" s="147">
        <v>112615</v>
      </c>
      <c r="E4231" s="147">
        <f>COUNTIF($B$4:B4231,B4231)</f>
        <v>11</v>
      </c>
      <c r="F4231" s="147">
        <v>1</v>
      </c>
      <c r="G4231" s="147">
        <v>759</v>
      </c>
      <c r="H4231" s="147">
        <v>3333</v>
      </c>
      <c r="I4231" s="59" t="str">
        <f>IFERROR(VLOOKUP(D4231,ITEM!A:B,2,0)&amp;" X"&amp;F4231,"아이템값 없음")</f>
        <v>만겁의 진의 X1</v>
      </c>
      <c r="J4231" s="5" t="s">
        <v>916</v>
      </c>
      <c r="K4231" s="147" t="s">
        <v>745</v>
      </c>
    </row>
    <row r="4232" spans="1:11">
      <c r="A4232" s="147">
        <f>100000+B4232*ID규칙_보상_그룹_단위+C4232*ID규칙_요일_단위+COUNTIFS($B$4:B4232,B4232,$C$4:C4232,C4232)</f>
        <v>117112</v>
      </c>
      <c r="B4232" s="65">
        <v>171</v>
      </c>
      <c r="C4232" s="147">
        <v>0</v>
      </c>
      <c r="D4232" s="147">
        <v>106314</v>
      </c>
      <c r="E4232" s="147">
        <f>COUNTIF($B$4:B4232,B4232)</f>
        <v>12</v>
      </c>
      <c r="F4232" s="147">
        <v>1</v>
      </c>
      <c r="G4232" s="147">
        <v>760</v>
      </c>
      <c r="H4232" s="147">
        <v>200</v>
      </c>
      <c r="I4232" s="59" t="str">
        <f>IFERROR(VLOOKUP(D4232,ITEM!A:B,2,0)&amp;" X"&amp;F4232,"아이템값 없음")</f>
        <v>전투광의 장미 X1</v>
      </c>
      <c r="J4232" s="5" t="s">
        <v>916</v>
      </c>
      <c r="K4232" s="147" t="s">
        <v>745</v>
      </c>
    </row>
    <row r="4233" spans="1:11">
      <c r="A4233" s="147">
        <f>100000+B4233*ID규칙_보상_그룹_단위+C4233*ID규칙_요일_단위+COUNTIFS($B$4:B4233,B4233,$C$4:C4233,C4233)</f>
        <v>117113</v>
      </c>
      <c r="B4233" s="65">
        <v>171</v>
      </c>
      <c r="C4233" s="147">
        <v>0</v>
      </c>
      <c r="D4233" s="147">
        <v>107314</v>
      </c>
      <c r="E4233" s="147">
        <f>COUNTIF($B$4:B4233,B4233)</f>
        <v>13</v>
      </c>
      <c r="F4233" s="147">
        <v>1</v>
      </c>
      <c r="G4233" s="147">
        <v>760</v>
      </c>
      <c r="H4233" s="147">
        <v>200</v>
      </c>
      <c r="I4233" s="59" t="str">
        <f>IFERROR(VLOOKUP(D4233,ITEM!A:B,2,0)&amp;" X"&amp;F4233,"아이템값 없음")</f>
        <v>전투광의 깃털 X1</v>
      </c>
      <c r="J4233" s="5" t="s">
        <v>916</v>
      </c>
      <c r="K4233" s="147" t="s">
        <v>745</v>
      </c>
    </row>
    <row r="4234" spans="1:11">
      <c r="A4234" s="147">
        <f>100000+B4234*ID규칙_보상_그룹_단위+C4234*ID규칙_요일_단위+COUNTIFS($B$4:B4234,B4234,$C$4:C4234,C4234)</f>
        <v>117114</v>
      </c>
      <c r="B4234" s="65">
        <v>171</v>
      </c>
      <c r="C4234" s="147">
        <v>0</v>
      </c>
      <c r="D4234" s="147">
        <v>108314</v>
      </c>
      <c r="E4234" s="147">
        <f>COUNTIF($B$4:B4234,B4234)</f>
        <v>14</v>
      </c>
      <c r="F4234" s="147">
        <v>1</v>
      </c>
      <c r="G4234" s="147">
        <v>760</v>
      </c>
      <c r="H4234" s="147">
        <v>200</v>
      </c>
      <c r="I4234" s="59" t="str">
        <f>IFERROR(VLOOKUP(D4234,ITEM!A:B,2,0)&amp;" X"&amp;F4234,"아이템값 없음")</f>
        <v>전투광의 시계 X1</v>
      </c>
      <c r="J4234" s="5" t="s">
        <v>916</v>
      </c>
      <c r="K4234" s="147" t="s">
        <v>745</v>
      </c>
    </row>
    <row r="4235" spans="1:11">
      <c r="A4235" s="147">
        <f>100000+B4235*ID규칙_보상_그룹_단위+C4235*ID규칙_요일_단위+COUNTIFS($B$4:B4235,B4235,$C$4:C4235,C4235)</f>
        <v>117115</v>
      </c>
      <c r="B4235" s="65">
        <v>171</v>
      </c>
      <c r="C4235" s="147">
        <v>0</v>
      </c>
      <c r="D4235" s="147">
        <v>109314</v>
      </c>
      <c r="E4235" s="147">
        <f>COUNTIF($B$4:B4235,B4235)</f>
        <v>15</v>
      </c>
      <c r="F4235" s="147">
        <v>1</v>
      </c>
      <c r="G4235" s="147">
        <v>760</v>
      </c>
      <c r="H4235" s="147">
        <v>200</v>
      </c>
      <c r="I4235" s="59" t="str">
        <f>IFERROR(VLOOKUP(D4235,ITEM!A:B,2,0)&amp;" X"&amp;F4235,"아이템값 없음")</f>
        <v>전투광의 해골잔 X1</v>
      </c>
      <c r="J4235" s="5" t="s">
        <v>916</v>
      </c>
      <c r="K4235" s="147" t="s">
        <v>745</v>
      </c>
    </row>
    <row r="4236" spans="1:11">
      <c r="A4236" s="147">
        <f>100000+B4236*ID규칙_보상_그룹_단위+C4236*ID규칙_요일_단위+COUNTIFS($B$4:B4236,B4236,$C$4:C4236,C4236)</f>
        <v>117116</v>
      </c>
      <c r="B4236" s="65">
        <v>171</v>
      </c>
      <c r="C4236" s="147">
        <v>0</v>
      </c>
      <c r="D4236" s="147">
        <v>110314</v>
      </c>
      <c r="E4236" s="147">
        <f>COUNTIF($B$4:B4236,B4236)</f>
        <v>16</v>
      </c>
      <c r="F4236" s="147">
        <v>1</v>
      </c>
      <c r="G4236" s="147">
        <v>760</v>
      </c>
      <c r="H4236" s="147">
        <v>200</v>
      </c>
      <c r="I4236" s="59" t="str">
        <f>IFERROR(VLOOKUP(D4236,ITEM!A:B,2,0)&amp;" X"&amp;F4236,"아이템값 없음")</f>
        <v>전투광의 귀면 X1</v>
      </c>
      <c r="J4236" s="5" t="s">
        <v>916</v>
      </c>
      <c r="K4236" s="147" t="s">
        <v>745</v>
      </c>
    </row>
    <row r="4237" spans="1:11">
      <c r="A4237" s="147">
        <f>100000+B4237*ID규칙_보상_그룹_단위+C4237*ID규칙_요일_단위+COUNTIFS($B$4:B4237,B4237,$C$4:C4237,C4237)</f>
        <v>117117</v>
      </c>
      <c r="B4237" s="65">
        <v>171</v>
      </c>
      <c r="C4237" s="147">
        <v>0</v>
      </c>
      <c r="D4237" s="147">
        <v>106316</v>
      </c>
      <c r="E4237" s="147">
        <f>COUNTIF($B$4:B4237,B4237)</f>
        <v>17</v>
      </c>
      <c r="F4237" s="147">
        <v>1</v>
      </c>
      <c r="G4237" s="147">
        <v>760</v>
      </c>
      <c r="H4237" s="147">
        <v>200</v>
      </c>
      <c r="I4237" s="59" t="str">
        <f>IFERROR(VLOOKUP(D4237,ITEM!A:B,2,0)&amp;" X"&amp;F4237,"아이템값 없음")</f>
        <v>교관의 브로치 X1</v>
      </c>
      <c r="J4237" s="5" t="s">
        <v>916</v>
      </c>
      <c r="K4237" s="147" t="s">
        <v>745</v>
      </c>
    </row>
    <row r="4238" spans="1:11">
      <c r="A4238" s="147">
        <f>100000+B4238*ID규칙_보상_그룹_단위+C4238*ID규칙_요일_단위+COUNTIFS($B$4:B4238,B4238,$C$4:C4238,C4238)</f>
        <v>117118</v>
      </c>
      <c r="B4238" s="65">
        <v>171</v>
      </c>
      <c r="C4238" s="147">
        <v>0</v>
      </c>
      <c r="D4238" s="147">
        <v>107316</v>
      </c>
      <c r="E4238" s="147">
        <f>COUNTIF($B$4:B4238,B4238)</f>
        <v>18</v>
      </c>
      <c r="F4238" s="147">
        <v>1</v>
      </c>
      <c r="G4238" s="147">
        <v>760</v>
      </c>
      <c r="H4238" s="147">
        <v>200</v>
      </c>
      <c r="I4238" s="59" t="str">
        <f>IFERROR(VLOOKUP(D4238,ITEM!A:B,2,0)&amp;" X"&amp;F4238,"아이템값 없음")</f>
        <v>교관의 깃털장식 X1</v>
      </c>
      <c r="J4238" s="5" t="s">
        <v>916</v>
      </c>
      <c r="K4238" s="147" t="s">
        <v>745</v>
      </c>
    </row>
    <row r="4239" spans="1:11">
      <c r="A4239" s="147">
        <f>100000+B4239*ID규칙_보상_그룹_단위+C4239*ID규칙_요일_단위+COUNTIFS($B$4:B4239,B4239,$C$4:C4239,C4239)</f>
        <v>117119</v>
      </c>
      <c r="B4239" s="65">
        <v>171</v>
      </c>
      <c r="C4239" s="147">
        <v>0</v>
      </c>
      <c r="D4239" s="147">
        <v>108316</v>
      </c>
      <c r="E4239" s="147">
        <f>COUNTIF($B$4:B4239,B4239)</f>
        <v>19</v>
      </c>
      <c r="F4239" s="147">
        <v>1</v>
      </c>
      <c r="G4239" s="147">
        <v>760</v>
      </c>
      <c r="H4239" s="147">
        <v>200</v>
      </c>
      <c r="I4239" s="59" t="str">
        <f>IFERROR(VLOOKUP(D4239,ITEM!A:B,2,0)&amp;" X"&amp;F4239,"아이템값 없음")</f>
        <v>교관의 회중시계 X1</v>
      </c>
      <c r="J4239" s="5" t="s">
        <v>916</v>
      </c>
      <c r="K4239" s="147" t="s">
        <v>745</v>
      </c>
    </row>
    <row r="4240" spans="1:11">
      <c r="A4240" s="147">
        <f>100000+B4240*ID규칙_보상_그룹_단위+C4240*ID규칙_요일_단위+COUNTIFS($B$4:B4240,B4240,$C$4:C4240,C4240)</f>
        <v>117120</v>
      </c>
      <c r="B4240" s="65">
        <v>171</v>
      </c>
      <c r="C4240" s="147">
        <v>0</v>
      </c>
      <c r="D4240" s="147">
        <v>109316</v>
      </c>
      <c r="E4240" s="147">
        <f>COUNTIF($B$4:B4240,B4240)</f>
        <v>20</v>
      </c>
      <c r="F4240" s="147">
        <v>1</v>
      </c>
      <c r="G4240" s="147">
        <v>760</v>
      </c>
      <c r="H4240" s="147">
        <v>200</v>
      </c>
      <c r="I4240" s="59" t="str">
        <f>IFERROR(VLOOKUP(D4240,ITEM!A:B,2,0)&amp;" X"&amp;F4240,"아이템값 없음")</f>
        <v>교관의 찻잔 X1</v>
      </c>
      <c r="J4240" s="5" t="s">
        <v>916</v>
      </c>
      <c r="K4240" s="147" t="s">
        <v>745</v>
      </c>
    </row>
    <row r="4241" spans="1:11">
      <c r="A4241" s="147">
        <f>100000+B4241*ID규칙_보상_그룹_단위+C4241*ID규칙_요일_단위+COUNTIFS($B$4:B4241,B4241,$C$4:C4241,C4241)</f>
        <v>117121</v>
      </c>
      <c r="B4241" s="65">
        <v>171</v>
      </c>
      <c r="C4241" s="147">
        <v>0</v>
      </c>
      <c r="D4241" s="147">
        <v>110316</v>
      </c>
      <c r="E4241" s="147">
        <f>COUNTIF($B$4:B4241,B4241)</f>
        <v>21</v>
      </c>
      <c r="F4241" s="147">
        <v>1</v>
      </c>
      <c r="G4241" s="147">
        <v>760</v>
      </c>
      <c r="H4241" s="147">
        <v>200</v>
      </c>
      <c r="I4241" s="59" t="str">
        <f>IFERROR(VLOOKUP(D4241,ITEM!A:B,2,0)&amp;" X"&amp;F4241,"아이템값 없음")</f>
        <v>교관의 모자 X1</v>
      </c>
      <c r="J4241" s="5" t="s">
        <v>916</v>
      </c>
      <c r="K4241" s="147" t="s">
        <v>745</v>
      </c>
    </row>
    <row r="4242" spans="1:11">
      <c r="A4242" s="147">
        <f>100000+B4242*ID규칙_보상_그룹_단위+C4242*ID규칙_요일_단위+COUNTIFS($B$4:B4242,B4242,$C$4:C4242,C4242)</f>
        <v>117122</v>
      </c>
      <c r="B4242" s="65">
        <v>171</v>
      </c>
      <c r="C4242" s="147">
        <v>0</v>
      </c>
      <c r="D4242" s="147">
        <v>106318</v>
      </c>
      <c r="E4242" s="147">
        <f>COUNTIF($B$4:B4242,B4242)</f>
        <v>22</v>
      </c>
      <c r="F4242" s="147">
        <v>1</v>
      </c>
      <c r="G4242" s="147">
        <v>760</v>
      </c>
      <c r="H4242" s="147">
        <v>200</v>
      </c>
      <c r="I4242" s="59" t="str">
        <f>IFERROR(VLOOKUP(D4242,ITEM!A:B,2,0)&amp;" X"&amp;F4242,"아이템값 없음")</f>
        <v>유배자의 꽃 X1</v>
      </c>
      <c r="J4242" s="5" t="s">
        <v>916</v>
      </c>
      <c r="K4242" s="147" t="s">
        <v>745</v>
      </c>
    </row>
    <row r="4243" spans="1:11">
      <c r="A4243" s="147">
        <f>100000+B4243*ID규칙_보상_그룹_단위+C4243*ID규칙_요일_단위+COUNTIFS($B$4:B4243,B4243,$C$4:C4243,C4243)</f>
        <v>117123</v>
      </c>
      <c r="B4243" s="65">
        <v>171</v>
      </c>
      <c r="C4243" s="147">
        <v>0</v>
      </c>
      <c r="D4243" s="147">
        <v>107318</v>
      </c>
      <c r="E4243" s="147">
        <f>COUNTIF($B$4:B4243,B4243)</f>
        <v>23</v>
      </c>
      <c r="F4243" s="147">
        <v>1</v>
      </c>
      <c r="G4243" s="147">
        <v>760</v>
      </c>
      <c r="H4243" s="147">
        <v>200</v>
      </c>
      <c r="I4243" s="59" t="str">
        <f>IFERROR(VLOOKUP(D4243,ITEM!A:B,2,0)&amp;" X"&amp;F4243,"아이템값 없음")</f>
        <v>유배자의 깃털 X1</v>
      </c>
      <c r="J4243" s="5" t="s">
        <v>916</v>
      </c>
      <c r="K4243" s="147" t="s">
        <v>745</v>
      </c>
    </row>
    <row r="4244" spans="1:11">
      <c r="A4244" s="147">
        <f>100000+B4244*ID규칙_보상_그룹_단위+C4244*ID규칙_요일_단위+COUNTIFS($B$4:B4244,B4244,$C$4:C4244,C4244)</f>
        <v>117124</v>
      </c>
      <c r="B4244" s="65">
        <v>171</v>
      </c>
      <c r="C4244" s="147">
        <v>0</v>
      </c>
      <c r="D4244" s="147">
        <v>108318</v>
      </c>
      <c r="E4244" s="147">
        <f>COUNTIF($B$4:B4244,B4244)</f>
        <v>24</v>
      </c>
      <c r="F4244" s="147">
        <v>1</v>
      </c>
      <c r="G4244" s="147">
        <v>760</v>
      </c>
      <c r="H4244" s="147">
        <v>200</v>
      </c>
      <c r="I4244" s="59" t="str">
        <f>IFERROR(VLOOKUP(D4244,ITEM!A:B,2,0)&amp;" X"&amp;F4244,"아이템값 없음")</f>
        <v>유배자의 회중시계 X1</v>
      </c>
      <c r="J4244" s="5" t="s">
        <v>916</v>
      </c>
      <c r="K4244" s="147" t="s">
        <v>745</v>
      </c>
    </row>
    <row r="4245" spans="1:11">
      <c r="A4245" s="147">
        <f>100000+B4245*ID규칙_보상_그룹_단위+C4245*ID규칙_요일_단위+COUNTIFS($B$4:B4245,B4245,$C$4:C4245,C4245)</f>
        <v>117125</v>
      </c>
      <c r="B4245" s="65">
        <v>171</v>
      </c>
      <c r="C4245" s="147">
        <v>0</v>
      </c>
      <c r="D4245" s="147">
        <v>109318</v>
      </c>
      <c r="E4245" s="147">
        <f>COUNTIF($B$4:B4245,B4245)</f>
        <v>25</v>
      </c>
      <c r="F4245" s="147">
        <v>1</v>
      </c>
      <c r="G4245" s="147">
        <v>760</v>
      </c>
      <c r="H4245" s="147">
        <v>200</v>
      </c>
      <c r="I4245" s="59" t="str">
        <f>IFERROR(VLOOKUP(D4245,ITEM!A:B,2,0)&amp;" X"&amp;F4245,"아이템값 없음")</f>
        <v>유배자의 잔 X1</v>
      </c>
      <c r="J4245" s="5" t="s">
        <v>916</v>
      </c>
      <c r="K4245" s="147" t="s">
        <v>745</v>
      </c>
    </row>
    <row r="4246" spans="1:11">
      <c r="A4246" s="147">
        <f>100000+B4246*ID규칙_보상_그룹_단위+C4246*ID규칙_요일_단위+COUNTIFS($B$4:B4246,B4246,$C$4:C4246,C4246)</f>
        <v>117126</v>
      </c>
      <c r="B4246" s="65">
        <v>171</v>
      </c>
      <c r="C4246" s="147">
        <v>0</v>
      </c>
      <c r="D4246" s="147">
        <v>110318</v>
      </c>
      <c r="E4246" s="147">
        <f>COUNTIF($B$4:B4246,B4246)</f>
        <v>26</v>
      </c>
      <c r="F4246" s="147">
        <v>1</v>
      </c>
      <c r="G4246" s="147">
        <v>760</v>
      </c>
      <c r="H4246" s="147">
        <v>200</v>
      </c>
      <c r="I4246" s="59" t="str">
        <f>IFERROR(VLOOKUP(D4246,ITEM!A:B,2,0)&amp;" X"&amp;F4246,"아이템값 없음")</f>
        <v>유배자의 머리장식 X1</v>
      </c>
      <c r="J4246" s="5" t="s">
        <v>916</v>
      </c>
      <c r="K4246" s="147" t="s">
        <v>745</v>
      </c>
    </row>
    <row r="4247" spans="1:11">
      <c r="A4247" s="147">
        <f>100000+B4247*ID규칙_보상_그룹_단위+C4247*ID규칙_요일_단위+COUNTIFS($B$4:B4247,B4247,$C$4:C4247,C4247)</f>
        <v>117127</v>
      </c>
      <c r="B4247" s="65">
        <v>171</v>
      </c>
      <c r="C4247" s="147">
        <v>0</v>
      </c>
      <c r="D4247" s="147">
        <v>106415</v>
      </c>
      <c r="E4247" s="147">
        <f>COUNTIF($B$4:B4247,B4247)</f>
        <v>27</v>
      </c>
      <c r="F4247" s="147">
        <v>1</v>
      </c>
      <c r="G4247" s="147">
        <v>760</v>
      </c>
      <c r="H4247" s="147">
        <v>200</v>
      </c>
      <c r="I4247" s="59" t="str">
        <f>IFERROR(VLOOKUP(D4247,ITEM!A:B,2,0)&amp;" X"&amp;F4247,"아이템값 없음")</f>
        <v>전투광의 장미 X1</v>
      </c>
      <c r="J4247" s="5" t="s">
        <v>916</v>
      </c>
      <c r="K4247" s="147" t="s">
        <v>745</v>
      </c>
    </row>
    <row r="4248" spans="1:11">
      <c r="A4248" s="147">
        <f>100000+B4248*ID규칙_보상_그룹_단위+C4248*ID규칙_요일_단위+COUNTIFS($B$4:B4248,B4248,$C$4:C4248,C4248)</f>
        <v>117128</v>
      </c>
      <c r="B4248" s="65">
        <v>171</v>
      </c>
      <c r="C4248" s="147">
        <v>0</v>
      </c>
      <c r="D4248" s="147">
        <v>107415</v>
      </c>
      <c r="E4248" s="147">
        <f>COUNTIF($B$4:B4248,B4248)</f>
        <v>28</v>
      </c>
      <c r="F4248" s="147">
        <v>1</v>
      </c>
      <c r="G4248" s="147">
        <v>760</v>
      </c>
      <c r="H4248" s="147">
        <v>200</v>
      </c>
      <c r="I4248" s="59" t="str">
        <f>IFERROR(VLOOKUP(D4248,ITEM!A:B,2,0)&amp;" X"&amp;F4248,"아이템값 없음")</f>
        <v>전투광의 깃털 X1</v>
      </c>
      <c r="J4248" s="5" t="s">
        <v>916</v>
      </c>
      <c r="K4248" s="147" t="s">
        <v>745</v>
      </c>
    </row>
    <row r="4249" spans="1:11">
      <c r="A4249" s="147">
        <f>100000+B4249*ID규칙_보상_그룹_단위+C4249*ID규칙_요일_단위+COUNTIFS($B$4:B4249,B4249,$C$4:C4249,C4249)</f>
        <v>117129</v>
      </c>
      <c r="B4249" s="65">
        <v>171</v>
      </c>
      <c r="C4249" s="147">
        <v>0</v>
      </c>
      <c r="D4249" s="147">
        <v>108415</v>
      </c>
      <c r="E4249" s="147">
        <f>COUNTIF($B$4:B4249,B4249)</f>
        <v>29</v>
      </c>
      <c r="F4249" s="147">
        <v>1</v>
      </c>
      <c r="G4249" s="147">
        <v>760</v>
      </c>
      <c r="H4249" s="147">
        <v>200</v>
      </c>
      <c r="I4249" s="59" t="str">
        <f>IFERROR(VLOOKUP(D4249,ITEM!A:B,2,0)&amp;" X"&amp;F4249,"아이템값 없음")</f>
        <v>전투광의 시계 X1</v>
      </c>
      <c r="J4249" s="5" t="s">
        <v>916</v>
      </c>
      <c r="K4249" s="147" t="s">
        <v>745</v>
      </c>
    </row>
    <row r="4250" spans="1:11">
      <c r="A4250" s="147">
        <f>100000+B4250*ID규칙_보상_그룹_단위+C4250*ID규칙_요일_단위+COUNTIFS($B$4:B4250,B4250,$C$4:C4250,C4250)</f>
        <v>117130</v>
      </c>
      <c r="B4250" s="65">
        <v>171</v>
      </c>
      <c r="C4250" s="147">
        <v>0</v>
      </c>
      <c r="D4250" s="147">
        <v>109415</v>
      </c>
      <c r="E4250" s="147">
        <f>COUNTIF($B$4:B4250,B4250)</f>
        <v>30</v>
      </c>
      <c r="F4250" s="147">
        <v>1</v>
      </c>
      <c r="G4250" s="147">
        <v>760</v>
      </c>
      <c r="H4250" s="147">
        <v>200</v>
      </c>
      <c r="I4250" s="59" t="str">
        <f>IFERROR(VLOOKUP(D4250,ITEM!A:B,2,0)&amp;" X"&amp;F4250,"아이템값 없음")</f>
        <v>전투광의 해골잔 X1</v>
      </c>
      <c r="J4250" s="5" t="s">
        <v>916</v>
      </c>
      <c r="K4250" s="147" t="s">
        <v>745</v>
      </c>
    </row>
    <row r="4251" spans="1:11">
      <c r="A4251" s="147">
        <f>100000+B4251*ID규칙_보상_그룹_단위+C4251*ID규칙_요일_단위+COUNTIFS($B$4:B4251,B4251,$C$4:C4251,C4251)</f>
        <v>117131</v>
      </c>
      <c r="B4251" s="65">
        <v>171</v>
      </c>
      <c r="C4251" s="147">
        <v>0</v>
      </c>
      <c r="D4251" s="147">
        <v>110415</v>
      </c>
      <c r="E4251" s="147">
        <f>COUNTIF($B$4:B4251,B4251)</f>
        <v>31</v>
      </c>
      <c r="F4251" s="147">
        <v>1</v>
      </c>
      <c r="G4251" s="147">
        <v>760</v>
      </c>
      <c r="H4251" s="147">
        <v>200</v>
      </c>
      <c r="I4251" s="59" t="str">
        <f>IFERROR(VLOOKUP(D4251,ITEM!A:B,2,0)&amp;" X"&amp;F4251,"아이템값 없음")</f>
        <v>전투광의 귀면 X1</v>
      </c>
      <c r="J4251" s="5" t="s">
        <v>916</v>
      </c>
      <c r="K4251" s="147" t="s">
        <v>745</v>
      </c>
    </row>
    <row r="4252" spans="1:11">
      <c r="A4252" s="147">
        <f>100000+B4252*ID규칙_보상_그룹_단위+C4252*ID규칙_요일_단위+COUNTIFS($B$4:B4252,B4252,$C$4:C4252,C4252)</f>
        <v>117132</v>
      </c>
      <c r="B4252" s="65">
        <v>171</v>
      </c>
      <c r="C4252" s="147">
        <v>0</v>
      </c>
      <c r="D4252" s="147">
        <v>106417</v>
      </c>
      <c r="E4252" s="147">
        <f>COUNTIF($B$4:B4252,B4252)</f>
        <v>32</v>
      </c>
      <c r="F4252" s="147">
        <v>1</v>
      </c>
      <c r="G4252" s="147">
        <v>760</v>
      </c>
      <c r="H4252" s="147">
        <v>200</v>
      </c>
      <c r="I4252" s="59" t="str">
        <f>IFERROR(VLOOKUP(D4252,ITEM!A:B,2,0)&amp;" X"&amp;F4252,"아이템값 없음")</f>
        <v>교관의 브로치 X1</v>
      </c>
      <c r="J4252" s="5" t="s">
        <v>916</v>
      </c>
      <c r="K4252" s="147" t="s">
        <v>745</v>
      </c>
    </row>
    <row r="4253" spans="1:11">
      <c r="A4253" s="147">
        <f>100000+B4253*ID규칙_보상_그룹_단위+C4253*ID규칙_요일_단위+COUNTIFS($B$4:B4253,B4253,$C$4:C4253,C4253)</f>
        <v>117133</v>
      </c>
      <c r="B4253" s="65">
        <v>171</v>
      </c>
      <c r="C4253" s="147">
        <v>0</v>
      </c>
      <c r="D4253" s="147">
        <v>107417</v>
      </c>
      <c r="E4253" s="147">
        <f>COUNTIF($B$4:B4253,B4253)</f>
        <v>33</v>
      </c>
      <c r="F4253" s="147">
        <v>1</v>
      </c>
      <c r="G4253" s="147">
        <v>760</v>
      </c>
      <c r="H4253" s="147">
        <v>200</v>
      </c>
      <c r="I4253" s="59" t="str">
        <f>IFERROR(VLOOKUP(D4253,ITEM!A:B,2,0)&amp;" X"&amp;F4253,"아이템값 없음")</f>
        <v>교관의 깃털장식 X1</v>
      </c>
      <c r="J4253" s="5" t="s">
        <v>916</v>
      </c>
      <c r="K4253" s="147" t="s">
        <v>745</v>
      </c>
    </row>
    <row r="4254" spans="1:11">
      <c r="A4254" s="147">
        <f>100000+B4254*ID규칙_보상_그룹_단위+C4254*ID규칙_요일_단위+COUNTIFS($B$4:B4254,B4254,$C$4:C4254,C4254)</f>
        <v>117134</v>
      </c>
      <c r="B4254" s="65">
        <v>171</v>
      </c>
      <c r="C4254" s="147">
        <v>0</v>
      </c>
      <c r="D4254" s="147">
        <v>108417</v>
      </c>
      <c r="E4254" s="147">
        <f>COUNTIF($B$4:B4254,B4254)</f>
        <v>34</v>
      </c>
      <c r="F4254" s="147">
        <v>1</v>
      </c>
      <c r="G4254" s="147">
        <v>760</v>
      </c>
      <c r="H4254" s="147">
        <v>200</v>
      </c>
      <c r="I4254" s="59" t="str">
        <f>IFERROR(VLOOKUP(D4254,ITEM!A:B,2,0)&amp;" X"&amp;F4254,"아이템값 없음")</f>
        <v>교관의 회중시계 X1</v>
      </c>
      <c r="J4254" s="5" t="s">
        <v>916</v>
      </c>
      <c r="K4254" s="147" t="s">
        <v>745</v>
      </c>
    </row>
    <row r="4255" spans="1:11">
      <c r="A4255" s="147">
        <f>100000+B4255*ID규칙_보상_그룹_단위+C4255*ID규칙_요일_단위+COUNTIFS($B$4:B4255,B4255,$C$4:C4255,C4255)</f>
        <v>117135</v>
      </c>
      <c r="B4255" s="65">
        <v>171</v>
      </c>
      <c r="C4255" s="147">
        <v>0</v>
      </c>
      <c r="D4255" s="147">
        <v>109417</v>
      </c>
      <c r="E4255" s="147">
        <f>COUNTIF($B$4:B4255,B4255)</f>
        <v>35</v>
      </c>
      <c r="F4255" s="147">
        <v>1</v>
      </c>
      <c r="G4255" s="147">
        <v>760</v>
      </c>
      <c r="H4255" s="147">
        <v>200</v>
      </c>
      <c r="I4255" s="59" t="str">
        <f>IFERROR(VLOOKUP(D4255,ITEM!A:B,2,0)&amp;" X"&amp;F4255,"아이템값 없음")</f>
        <v>교관의 찻잔 X1</v>
      </c>
      <c r="J4255" s="5" t="s">
        <v>916</v>
      </c>
      <c r="K4255" s="147" t="s">
        <v>745</v>
      </c>
    </row>
    <row r="4256" spans="1:11">
      <c r="A4256" s="147">
        <f>100000+B4256*ID규칙_보상_그룹_단위+C4256*ID규칙_요일_단위+COUNTIFS($B$4:B4256,B4256,$C$4:C4256,C4256)</f>
        <v>117136</v>
      </c>
      <c r="B4256" s="65">
        <v>171</v>
      </c>
      <c r="C4256" s="147">
        <v>0</v>
      </c>
      <c r="D4256" s="147">
        <v>110417</v>
      </c>
      <c r="E4256" s="147">
        <f>COUNTIF($B$4:B4256,B4256)</f>
        <v>36</v>
      </c>
      <c r="F4256" s="147">
        <v>1</v>
      </c>
      <c r="G4256" s="147">
        <v>760</v>
      </c>
      <c r="H4256" s="147">
        <v>200</v>
      </c>
      <c r="I4256" s="59" t="str">
        <f>IFERROR(VLOOKUP(D4256,ITEM!A:B,2,0)&amp;" X"&amp;F4256,"아이템값 없음")</f>
        <v>교관의 모자 X1</v>
      </c>
      <c r="J4256" s="5" t="s">
        <v>916</v>
      </c>
      <c r="K4256" s="147" t="s">
        <v>745</v>
      </c>
    </row>
    <row r="4257" spans="1:11">
      <c r="A4257" s="147">
        <f>100000+B4257*ID규칙_보상_그룹_단위+C4257*ID규칙_요일_단위+COUNTIFS($B$4:B4257,B4257,$C$4:C4257,C4257)</f>
        <v>117137</v>
      </c>
      <c r="B4257" s="65">
        <v>171</v>
      </c>
      <c r="C4257" s="147">
        <v>0</v>
      </c>
      <c r="D4257" s="147">
        <v>106419</v>
      </c>
      <c r="E4257" s="147">
        <f>COUNTIF($B$4:B4257,B4257)</f>
        <v>37</v>
      </c>
      <c r="F4257" s="147">
        <v>1</v>
      </c>
      <c r="G4257" s="147">
        <v>760</v>
      </c>
      <c r="H4257" s="147">
        <v>200</v>
      </c>
      <c r="I4257" s="59" t="str">
        <f>IFERROR(VLOOKUP(D4257,ITEM!A:B,2,0)&amp;" X"&amp;F4257,"아이템값 없음")</f>
        <v>유배자의 꽃 X1</v>
      </c>
      <c r="J4257" s="5" t="s">
        <v>916</v>
      </c>
      <c r="K4257" s="147" t="s">
        <v>745</v>
      </c>
    </row>
    <row r="4258" spans="1:11">
      <c r="A4258" s="147">
        <f>100000+B4258*ID규칙_보상_그룹_단위+C4258*ID규칙_요일_단위+COUNTIFS($B$4:B4258,B4258,$C$4:C4258,C4258)</f>
        <v>117138</v>
      </c>
      <c r="B4258" s="65">
        <v>171</v>
      </c>
      <c r="C4258" s="147">
        <v>0</v>
      </c>
      <c r="D4258" s="147">
        <v>107419</v>
      </c>
      <c r="E4258" s="147">
        <f>COUNTIF($B$4:B4258,B4258)</f>
        <v>38</v>
      </c>
      <c r="F4258" s="147">
        <v>1</v>
      </c>
      <c r="G4258" s="147">
        <v>760</v>
      </c>
      <c r="H4258" s="147">
        <v>200</v>
      </c>
      <c r="I4258" s="59" t="str">
        <f>IFERROR(VLOOKUP(D4258,ITEM!A:B,2,0)&amp;" X"&amp;F4258,"아이템값 없음")</f>
        <v>유배자의 깃털 X1</v>
      </c>
      <c r="J4258" s="5" t="s">
        <v>916</v>
      </c>
      <c r="K4258" s="147" t="s">
        <v>745</v>
      </c>
    </row>
    <row r="4259" spans="1:11">
      <c r="A4259" s="147">
        <f>100000+B4259*ID규칙_보상_그룹_단위+C4259*ID규칙_요일_단위+COUNTIFS($B$4:B4259,B4259,$C$4:C4259,C4259)</f>
        <v>117139</v>
      </c>
      <c r="B4259" s="65">
        <v>171</v>
      </c>
      <c r="C4259" s="147">
        <v>0</v>
      </c>
      <c r="D4259" s="147">
        <v>108419</v>
      </c>
      <c r="E4259" s="147">
        <f>COUNTIF($B$4:B4259,B4259)</f>
        <v>39</v>
      </c>
      <c r="F4259" s="147">
        <v>1</v>
      </c>
      <c r="G4259" s="147">
        <v>760</v>
      </c>
      <c r="H4259" s="147">
        <v>200</v>
      </c>
      <c r="I4259" s="59" t="str">
        <f>IFERROR(VLOOKUP(D4259,ITEM!A:B,2,0)&amp;" X"&amp;F4259,"아이템값 없음")</f>
        <v>유배자의 회중시계 X1</v>
      </c>
      <c r="J4259" s="5" t="s">
        <v>916</v>
      </c>
      <c r="K4259" s="147" t="s">
        <v>745</v>
      </c>
    </row>
    <row r="4260" spans="1:11">
      <c r="A4260" s="147">
        <f>100000+B4260*ID규칙_보상_그룹_단위+C4260*ID규칙_요일_단위+COUNTIFS($B$4:B4260,B4260,$C$4:C4260,C4260)</f>
        <v>117140</v>
      </c>
      <c r="B4260" s="65">
        <v>171</v>
      </c>
      <c r="C4260" s="147">
        <v>0</v>
      </c>
      <c r="D4260" s="147">
        <v>109419</v>
      </c>
      <c r="E4260" s="147">
        <f>COUNTIF($B$4:B4260,B4260)</f>
        <v>40</v>
      </c>
      <c r="F4260" s="147">
        <v>1</v>
      </c>
      <c r="G4260" s="147">
        <v>760</v>
      </c>
      <c r="H4260" s="147">
        <v>200</v>
      </c>
      <c r="I4260" s="59" t="str">
        <f>IFERROR(VLOOKUP(D4260,ITEM!A:B,2,0)&amp;" X"&amp;F4260,"아이템값 없음")</f>
        <v>유배자의 잔 X1</v>
      </c>
      <c r="J4260" s="5" t="s">
        <v>916</v>
      </c>
      <c r="K4260" s="147" t="s">
        <v>745</v>
      </c>
    </row>
    <row r="4261" spans="1:11">
      <c r="A4261" s="147">
        <f>100000+B4261*ID규칙_보상_그룹_단위+C4261*ID규칙_요일_단위+COUNTIFS($B$4:B4261,B4261,$C$4:C4261,C4261)</f>
        <v>117141</v>
      </c>
      <c r="B4261" s="65">
        <v>171</v>
      </c>
      <c r="C4261" s="147">
        <v>0</v>
      </c>
      <c r="D4261" s="147">
        <v>110419</v>
      </c>
      <c r="E4261" s="147">
        <f>COUNTIF($B$4:B4261,B4261)</f>
        <v>41</v>
      </c>
      <c r="F4261" s="147">
        <v>1</v>
      </c>
      <c r="G4261" s="147">
        <v>760</v>
      </c>
      <c r="H4261" s="147">
        <v>200</v>
      </c>
      <c r="I4261" s="59" t="str">
        <f>IFERROR(VLOOKUP(D4261,ITEM!A:B,2,0)&amp;" X"&amp;F4261,"아이템값 없음")</f>
        <v>유배자의 머리장식 X1</v>
      </c>
      <c r="J4261" s="5" t="s">
        <v>916</v>
      </c>
      <c r="K4261" s="147" t="s">
        <v>745</v>
      </c>
    </row>
    <row r="4262" spans="1:11">
      <c r="A4262" s="147">
        <f>100000+B4262*ID규칙_보상_그룹_단위+C4262*ID규칙_요일_단위+COUNTIFS($B$4:B4262,B4262,$C$4:C4262,C4262)</f>
        <v>117142</v>
      </c>
      <c r="B4262" s="65">
        <v>171</v>
      </c>
      <c r="C4262" s="147">
        <v>0</v>
      </c>
      <c r="D4262" s="147">
        <v>106430</v>
      </c>
      <c r="E4262" s="147">
        <f>COUNTIF($B$4:B4262,B4262)</f>
        <v>42</v>
      </c>
      <c r="F4262" s="147">
        <v>1</v>
      </c>
      <c r="G4262" s="147">
        <v>760</v>
      </c>
      <c r="H4262" s="147">
        <v>200</v>
      </c>
      <c r="I4262" s="59" t="str">
        <f>IFERROR(VLOOKUP(D4262,ITEM!A:B,2,0)&amp;" X"&amp;F4262,"아이템값 없음")</f>
        <v>검투사의 미련 X1</v>
      </c>
      <c r="J4262" s="5" t="s">
        <v>916</v>
      </c>
      <c r="K4262" s="147" t="s">
        <v>745</v>
      </c>
    </row>
    <row r="4263" spans="1:11">
      <c r="A4263" s="147">
        <f>100000+B4263*ID규칙_보상_그룹_단위+C4263*ID규칙_요일_단위+COUNTIFS($B$4:B4263,B4263,$C$4:C4263,C4263)</f>
        <v>117143</v>
      </c>
      <c r="B4263" s="65">
        <v>171</v>
      </c>
      <c r="C4263" s="147">
        <v>0</v>
      </c>
      <c r="D4263" s="147">
        <v>107430</v>
      </c>
      <c r="E4263" s="147">
        <f>COUNTIF($B$4:B4263,B4263)</f>
        <v>43</v>
      </c>
      <c r="F4263" s="147">
        <v>1</v>
      </c>
      <c r="G4263" s="147">
        <v>760</v>
      </c>
      <c r="H4263" s="147">
        <v>200</v>
      </c>
      <c r="I4263" s="59" t="str">
        <f>IFERROR(VLOOKUP(D4263,ITEM!A:B,2,0)&amp;" X"&amp;F4263,"아이템값 없음")</f>
        <v>검투사의 귀결 X1</v>
      </c>
      <c r="J4263" s="5" t="s">
        <v>916</v>
      </c>
      <c r="K4263" s="147" t="s">
        <v>745</v>
      </c>
    </row>
    <row r="4264" spans="1:11">
      <c r="A4264" s="147">
        <f>100000+B4264*ID규칙_보상_그룹_단위+C4264*ID규칙_요일_단위+COUNTIFS($B$4:B4264,B4264,$C$4:C4264,C4264)</f>
        <v>117144</v>
      </c>
      <c r="B4264" s="65">
        <v>171</v>
      </c>
      <c r="C4264" s="147">
        <v>0</v>
      </c>
      <c r="D4264" s="147">
        <v>108430</v>
      </c>
      <c r="E4264" s="147">
        <f>COUNTIF($B$4:B4264,B4264)</f>
        <v>44</v>
      </c>
      <c r="F4264" s="147">
        <v>1</v>
      </c>
      <c r="G4264" s="147">
        <v>760</v>
      </c>
      <c r="H4264" s="147">
        <v>200</v>
      </c>
      <c r="I4264" s="59" t="str">
        <f>IFERROR(VLOOKUP(D4264,ITEM!A:B,2,0)&amp;" X"&amp;F4264,"아이템값 없음")</f>
        <v>검투사의 희망 X1</v>
      </c>
      <c r="J4264" s="5" t="s">
        <v>916</v>
      </c>
      <c r="K4264" s="147" t="s">
        <v>745</v>
      </c>
    </row>
    <row r="4265" spans="1:11">
      <c r="A4265" s="147">
        <f>100000+B4265*ID규칙_보상_그룹_단위+C4265*ID규칙_요일_단위+COUNTIFS($B$4:B4265,B4265,$C$4:C4265,C4265)</f>
        <v>117145</v>
      </c>
      <c r="B4265" s="65">
        <v>171</v>
      </c>
      <c r="C4265" s="147">
        <v>0</v>
      </c>
      <c r="D4265" s="147">
        <v>109430</v>
      </c>
      <c r="E4265" s="147">
        <f>COUNTIF($B$4:B4265,B4265)</f>
        <v>45</v>
      </c>
      <c r="F4265" s="147">
        <v>1</v>
      </c>
      <c r="G4265" s="147">
        <v>760</v>
      </c>
      <c r="H4265" s="147">
        <v>200</v>
      </c>
      <c r="I4265" s="59" t="str">
        <f>IFERROR(VLOOKUP(D4265,ITEM!A:B,2,0)&amp;" X"&amp;F4265,"아이템값 없음")</f>
        <v>검투사의 취기 X1</v>
      </c>
      <c r="J4265" s="5" t="s">
        <v>916</v>
      </c>
      <c r="K4265" s="147" t="s">
        <v>745</v>
      </c>
    </row>
    <row r="4266" spans="1:11">
      <c r="A4266" s="147">
        <f>100000+B4266*ID규칙_보상_그룹_단위+C4266*ID규칙_요일_단위+COUNTIFS($B$4:B4266,B4266,$C$4:C4266,C4266)</f>
        <v>117146</v>
      </c>
      <c r="B4266" s="65">
        <v>171</v>
      </c>
      <c r="C4266" s="147">
        <v>0</v>
      </c>
      <c r="D4266" s="147">
        <v>110438</v>
      </c>
      <c r="E4266" s="147">
        <f>COUNTIF($B$4:B4266,B4266)</f>
        <v>46</v>
      </c>
      <c r="F4266" s="147">
        <v>1</v>
      </c>
      <c r="G4266" s="147">
        <v>760</v>
      </c>
      <c r="H4266" s="147">
        <v>200</v>
      </c>
      <c r="I4266" s="59" t="str">
        <f>IFERROR(VLOOKUP(D4266,ITEM!A:B,2,0)&amp;" X"&amp;F4266,"아이템값 없음")</f>
        <v>검투사의 개선 X1</v>
      </c>
      <c r="J4266" s="5" t="s">
        <v>916</v>
      </c>
      <c r="K4266" s="147" t="s">
        <v>745</v>
      </c>
    </row>
    <row r="4267" spans="1:11">
      <c r="A4267" s="147">
        <f>100000+B4267*ID규칙_보상_그룹_단위+C4267*ID규칙_요일_단위+COUNTIFS($B$4:B4267,B4267,$C$4:C4267,C4267)</f>
        <v>117147</v>
      </c>
      <c r="B4267" s="65">
        <v>171</v>
      </c>
      <c r="C4267" s="147">
        <v>0</v>
      </c>
      <c r="D4267" s="147">
        <v>106432</v>
      </c>
      <c r="E4267" s="147">
        <f>COUNTIF($B$4:B4267,B4267)</f>
        <v>47</v>
      </c>
      <c r="F4267" s="147">
        <v>1</v>
      </c>
      <c r="G4267" s="147">
        <v>760</v>
      </c>
      <c r="H4267" s="147">
        <v>200</v>
      </c>
      <c r="I4267" s="59" t="str">
        <f>IFERROR(VLOOKUP(D4267,ITEM!A:B,2,0)&amp;" X"&amp;F4267,"아이템값 없음")</f>
        <v>악단의 서광 X1</v>
      </c>
      <c r="J4267" s="5" t="s">
        <v>916</v>
      </c>
      <c r="K4267" s="147" t="s">
        <v>745</v>
      </c>
    </row>
    <row r="4268" spans="1:11">
      <c r="A4268" s="147">
        <f>100000+B4268*ID규칙_보상_그룹_단위+C4268*ID규칙_요일_단위+COUNTIFS($B$4:B4268,B4268,$C$4:C4268,C4268)</f>
        <v>117148</v>
      </c>
      <c r="B4268" s="65">
        <v>171</v>
      </c>
      <c r="C4268" s="147">
        <v>0</v>
      </c>
      <c r="D4268" s="147">
        <v>107432</v>
      </c>
      <c r="E4268" s="147">
        <f>COUNTIF($B$4:B4268,B4268)</f>
        <v>48</v>
      </c>
      <c r="F4268" s="147">
        <v>1</v>
      </c>
      <c r="G4268" s="147">
        <v>760</v>
      </c>
      <c r="H4268" s="147">
        <v>200</v>
      </c>
      <c r="I4268" s="59" t="str">
        <f>IFERROR(VLOOKUP(D4268,ITEM!A:B,2,0)&amp;" X"&amp;F4268,"아이템값 없음")</f>
        <v>연주자의 화살깃 X1</v>
      </c>
      <c r="J4268" s="5" t="s">
        <v>916</v>
      </c>
      <c r="K4268" s="147" t="s">
        <v>745</v>
      </c>
    </row>
    <row r="4269" spans="1:11">
      <c r="A4269" s="147">
        <f>100000+B4269*ID규칙_보상_그룹_단위+C4269*ID규칙_요일_단위+COUNTIFS($B$4:B4269,B4269,$C$4:C4269,C4269)</f>
        <v>117149</v>
      </c>
      <c r="B4269" s="65">
        <v>171</v>
      </c>
      <c r="C4269" s="147">
        <v>0</v>
      </c>
      <c r="D4269" s="147">
        <v>108432</v>
      </c>
      <c r="E4269" s="147">
        <f>COUNTIF($B$4:B4269,B4269)</f>
        <v>49</v>
      </c>
      <c r="F4269" s="147">
        <v>1</v>
      </c>
      <c r="G4269" s="147">
        <v>760</v>
      </c>
      <c r="H4269" s="147">
        <v>200</v>
      </c>
      <c r="I4269" s="59" t="str">
        <f>IFERROR(VLOOKUP(D4269,ITEM!A:B,2,0)&amp;" X"&amp;F4269,"아이템값 없음")</f>
        <v>피날레의 시계 X1</v>
      </c>
      <c r="J4269" s="5" t="s">
        <v>916</v>
      </c>
      <c r="K4269" s="147" t="s">
        <v>745</v>
      </c>
    </row>
    <row r="4270" spans="1:11">
      <c r="A4270" s="147">
        <f>100000+B4270*ID규칙_보상_그룹_단위+C4270*ID규칙_요일_단위+COUNTIFS($B$4:B4270,B4270,$C$4:C4270,C4270)</f>
        <v>117150</v>
      </c>
      <c r="B4270" s="65">
        <v>171</v>
      </c>
      <c r="C4270" s="147">
        <v>0</v>
      </c>
      <c r="D4270" s="147">
        <v>109432</v>
      </c>
      <c r="E4270" s="147">
        <f>COUNTIF($B$4:B4270,B4270)</f>
        <v>50</v>
      </c>
      <c r="F4270" s="147">
        <v>1</v>
      </c>
      <c r="G4270" s="147">
        <v>760</v>
      </c>
      <c r="H4270" s="147">
        <v>200</v>
      </c>
      <c r="I4270" s="59" t="str">
        <f>IFERROR(VLOOKUP(D4270,ITEM!A:B,2,0)&amp;" X"&amp;F4270,"아이템값 없음")</f>
        <v>음유시인의 주전자 X1</v>
      </c>
      <c r="J4270" s="5" t="s">
        <v>916</v>
      </c>
      <c r="K4270" s="147" t="s">
        <v>745</v>
      </c>
    </row>
    <row r="4271" spans="1:11">
      <c r="A4271" s="147">
        <f>100000+B4271*ID규칙_보상_그룹_단위+C4271*ID규칙_요일_단위+COUNTIFS($B$4:B4271,B4271,$C$4:C4271,C4271)</f>
        <v>117151</v>
      </c>
      <c r="B4271" s="65">
        <v>171</v>
      </c>
      <c r="C4271" s="147">
        <v>0</v>
      </c>
      <c r="D4271" s="147">
        <v>110440</v>
      </c>
      <c r="E4271" s="147">
        <f>COUNTIF($B$4:B4271,B4271)</f>
        <v>51</v>
      </c>
      <c r="F4271" s="147">
        <v>1</v>
      </c>
      <c r="G4271" s="147">
        <v>760</v>
      </c>
      <c r="H4271" s="147">
        <v>200</v>
      </c>
      <c r="I4271" s="59" t="str">
        <f>IFERROR(VLOOKUP(D4271,ITEM!A:B,2,0)&amp;" X"&amp;F4271,"아이템값 없음")</f>
        <v>지휘의 탑 햇 X1</v>
      </c>
      <c r="J4271" s="5" t="s">
        <v>916</v>
      </c>
      <c r="K4271" s="147" t="s">
        <v>745</v>
      </c>
    </row>
    <row r="4272" spans="1:11">
      <c r="A4272" s="147">
        <f>100000+B4272*ID규칙_보상_그룹_단위+C4272*ID규칙_요일_단위+COUNTIFS($B$4:B4272,B4272,$C$4:C4272,C4272)</f>
        <v>117152</v>
      </c>
      <c r="B4272" s="65">
        <v>171</v>
      </c>
      <c r="C4272" s="147">
        <v>0</v>
      </c>
      <c r="D4272" s="147">
        <v>106531</v>
      </c>
      <c r="E4272" s="147">
        <f>COUNTIF($B$4:B4272,B4272)</f>
        <v>52</v>
      </c>
      <c r="F4272" s="147">
        <v>1</v>
      </c>
      <c r="G4272" s="147">
        <v>760</v>
      </c>
      <c r="H4272" s="147">
        <v>200</v>
      </c>
      <c r="I4272" s="59" t="str">
        <f>IFERROR(VLOOKUP(D4272,ITEM!A:B,2,0)&amp;" X"&amp;F4272,"아이템값 없음")</f>
        <v>검투사의 미련 X1</v>
      </c>
      <c r="J4272" s="5" t="s">
        <v>916</v>
      </c>
      <c r="K4272" s="147" t="s">
        <v>745</v>
      </c>
    </row>
    <row r="4273" spans="1:11">
      <c r="A4273" s="147">
        <f>100000+B4273*ID규칙_보상_그룹_단위+C4273*ID규칙_요일_단위+COUNTIFS($B$4:B4273,B4273,$C$4:C4273,C4273)</f>
        <v>117153</v>
      </c>
      <c r="B4273" s="65">
        <v>171</v>
      </c>
      <c r="C4273" s="147">
        <v>0</v>
      </c>
      <c r="D4273" s="147">
        <v>107531</v>
      </c>
      <c r="E4273" s="147">
        <f>COUNTIF($B$4:B4273,B4273)</f>
        <v>53</v>
      </c>
      <c r="F4273" s="147">
        <v>1</v>
      </c>
      <c r="G4273" s="147">
        <v>760</v>
      </c>
      <c r="H4273" s="147">
        <v>200</v>
      </c>
      <c r="I4273" s="59" t="str">
        <f>IFERROR(VLOOKUP(D4273,ITEM!A:B,2,0)&amp;" X"&amp;F4273,"아이템값 없음")</f>
        <v>검투사의 귀결 X1</v>
      </c>
      <c r="J4273" s="5" t="s">
        <v>916</v>
      </c>
      <c r="K4273" s="147" t="s">
        <v>745</v>
      </c>
    </row>
    <row r="4274" spans="1:11">
      <c r="A4274" s="147">
        <f>100000+B4274*ID규칙_보상_그룹_단위+C4274*ID규칙_요일_단위+COUNTIFS($B$4:B4274,B4274,$C$4:C4274,C4274)</f>
        <v>117154</v>
      </c>
      <c r="B4274" s="65">
        <v>171</v>
      </c>
      <c r="C4274" s="147">
        <v>0</v>
      </c>
      <c r="D4274" s="147">
        <v>108531</v>
      </c>
      <c r="E4274" s="147">
        <f>COUNTIF($B$4:B4274,B4274)</f>
        <v>54</v>
      </c>
      <c r="F4274" s="147">
        <v>1</v>
      </c>
      <c r="G4274" s="147">
        <v>760</v>
      </c>
      <c r="H4274" s="147">
        <v>200</v>
      </c>
      <c r="I4274" s="59" t="str">
        <f>IFERROR(VLOOKUP(D4274,ITEM!A:B,2,0)&amp;" X"&amp;F4274,"아이템값 없음")</f>
        <v>검투사의 희망 X1</v>
      </c>
      <c r="J4274" s="5" t="s">
        <v>916</v>
      </c>
      <c r="K4274" s="147" t="s">
        <v>745</v>
      </c>
    </row>
    <row r="4275" spans="1:11">
      <c r="A4275" s="147">
        <f>100000+B4275*ID규칙_보상_그룹_단위+C4275*ID규칙_요일_단위+COUNTIFS($B$4:B4275,B4275,$C$4:C4275,C4275)</f>
        <v>117155</v>
      </c>
      <c r="B4275" s="65">
        <v>171</v>
      </c>
      <c r="C4275" s="147">
        <v>0</v>
      </c>
      <c r="D4275" s="147">
        <v>109531</v>
      </c>
      <c r="E4275" s="147">
        <f>COUNTIF($B$4:B4275,B4275)</f>
        <v>55</v>
      </c>
      <c r="F4275" s="147">
        <v>1</v>
      </c>
      <c r="G4275" s="147">
        <v>760</v>
      </c>
      <c r="H4275" s="147">
        <v>200</v>
      </c>
      <c r="I4275" s="59" t="str">
        <f>IFERROR(VLOOKUP(D4275,ITEM!A:B,2,0)&amp;" X"&amp;F4275,"아이템값 없음")</f>
        <v>검투사의 취기 X1</v>
      </c>
      <c r="J4275" s="5" t="s">
        <v>916</v>
      </c>
      <c r="K4275" s="147" t="s">
        <v>745</v>
      </c>
    </row>
    <row r="4276" spans="1:11">
      <c r="A4276" s="147">
        <f>100000+B4276*ID규칙_보상_그룹_단위+C4276*ID규칙_요일_단위+COUNTIFS($B$4:B4276,B4276,$C$4:C4276,C4276)</f>
        <v>117156</v>
      </c>
      <c r="B4276" s="65">
        <v>171</v>
      </c>
      <c r="C4276" s="147">
        <v>0</v>
      </c>
      <c r="D4276" s="147">
        <v>110539</v>
      </c>
      <c r="E4276" s="147">
        <f>COUNTIF($B$4:B4276,B4276)</f>
        <v>56</v>
      </c>
      <c r="F4276" s="147">
        <v>1</v>
      </c>
      <c r="G4276" s="147">
        <v>760</v>
      </c>
      <c r="H4276" s="147">
        <v>200</v>
      </c>
      <c r="I4276" s="59" t="str">
        <f>IFERROR(VLOOKUP(D4276,ITEM!A:B,2,0)&amp;" X"&amp;F4276,"아이템값 없음")</f>
        <v>검투사의 개선 X1</v>
      </c>
      <c r="J4276" s="5" t="s">
        <v>916</v>
      </c>
      <c r="K4276" s="147" t="s">
        <v>745</v>
      </c>
    </row>
    <row r="4277" spans="1:11">
      <c r="A4277" s="147">
        <f>100000+B4277*ID규칙_보상_그룹_단위+C4277*ID규칙_요일_단위+COUNTIFS($B$4:B4277,B4277,$C$4:C4277,C4277)</f>
        <v>117157</v>
      </c>
      <c r="B4277" s="65">
        <v>171</v>
      </c>
      <c r="C4277" s="147">
        <v>0</v>
      </c>
      <c r="D4277" s="147">
        <v>106533</v>
      </c>
      <c r="E4277" s="147">
        <f>COUNTIF($B$4:B4277,B4277)</f>
        <v>57</v>
      </c>
      <c r="F4277" s="147">
        <v>1</v>
      </c>
      <c r="G4277" s="147">
        <v>760</v>
      </c>
      <c r="H4277" s="147">
        <v>200</v>
      </c>
      <c r="I4277" s="59" t="str">
        <f>IFERROR(VLOOKUP(D4277,ITEM!A:B,2,0)&amp;" X"&amp;F4277,"아이템값 없음")</f>
        <v>악단의 서광 X1</v>
      </c>
      <c r="J4277" s="5" t="s">
        <v>916</v>
      </c>
      <c r="K4277" s="147" t="s">
        <v>745</v>
      </c>
    </row>
    <row r="4278" spans="1:11">
      <c r="A4278" s="147">
        <f>100000+B4278*ID규칙_보상_그룹_단위+C4278*ID규칙_요일_단위+COUNTIFS($B$4:B4278,B4278,$C$4:C4278,C4278)</f>
        <v>117158</v>
      </c>
      <c r="B4278" s="65">
        <v>171</v>
      </c>
      <c r="C4278" s="147">
        <v>0</v>
      </c>
      <c r="D4278" s="147">
        <v>107533</v>
      </c>
      <c r="E4278" s="147">
        <f>COUNTIF($B$4:B4278,B4278)</f>
        <v>58</v>
      </c>
      <c r="F4278" s="147">
        <v>1</v>
      </c>
      <c r="G4278" s="147">
        <v>760</v>
      </c>
      <c r="H4278" s="147">
        <v>200</v>
      </c>
      <c r="I4278" s="59" t="str">
        <f>IFERROR(VLOOKUP(D4278,ITEM!A:B,2,0)&amp;" X"&amp;F4278,"아이템값 없음")</f>
        <v>연주자의 화살깃 X1</v>
      </c>
      <c r="J4278" s="5" t="s">
        <v>916</v>
      </c>
      <c r="K4278" s="147" t="s">
        <v>745</v>
      </c>
    </row>
    <row r="4279" spans="1:11">
      <c r="A4279" s="147">
        <f>100000+B4279*ID규칙_보상_그룹_단위+C4279*ID규칙_요일_단위+COUNTIFS($B$4:B4279,B4279,$C$4:C4279,C4279)</f>
        <v>117159</v>
      </c>
      <c r="B4279" s="65">
        <v>171</v>
      </c>
      <c r="C4279" s="147">
        <v>0</v>
      </c>
      <c r="D4279" s="147">
        <v>108533</v>
      </c>
      <c r="E4279" s="147">
        <f>COUNTIF($B$4:B4279,B4279)</f>
        <v>59</v>
      </c>
      <c r="F4279" s="147">
        <v>1</v>
      </c>
      <c r="G4279" s="147">
        <v>760</v>
      </c>
      <c r="H4279" s="147">
        <v>200</v>
      </c>
      <c r="I4279" s="59" t="str">
        <f>IFERROR(VLOOKUP(D4279,ITEM!A:B,2,0)&amp;" X"&amp;F4279,"아이템값 없음")</f>
        <v>피날레의 시계 X1</v>
      </c>
      <c r="J4279" s="5" t="s">
        <v>916</v>
      </c>
      <c r="K4279" s="147" t="s">
        <v>745</v>
      </c>
    </row>
    <row r="4280" spans="1:11">
      <c r="A4280" s="147">
        <f>100000+B4280*ID규칙_보상_그룹_단위+C4280*ID규칙_요일_단위+COUNTIFS($B$4:B4280,B4280,$C$4:C4280,C4280)</f>
        <v>117160</v>
      </c>
      <c r="B4280" s="65">
        <v>171</v>
      </c>
      <c r="C4280" s="147">
        <v>0</v>
      </c>
      <c r="D4280" s="147">
        <v>109533</v>
      </c>
      <c r="E4280" s="147">
        <f>COUNTIF($B$4:B4280,B4280)</f>
        <v>60</v>
      </c>
      <c r="F4280" s="147">
        <v>1</v>
      </c>
      <c r="G4280" s="147">
        <v>760</v>
      </c>
      <c r="H4280" s="147">
        <v>200</v>
      </c>
      <c r="I4280" s="59" t="str">
        <f>IFERROR(VLOOKUP(D4280,ITEM!A:B,2,0)&amp;" X"&amp;F4280,"아이템값 없음")</f>
        <v>음유시인의 주전자 X1</v>
      </c>
      <c r="J4280" s="5" t="s">
        <v>916</v>
      </c>
      <c r="K4280" s="147" t="s">
        <v>745</v>
      </c>
    </row>
    <row r="4281" spans="1:11">
      <c r="A4281" s="147">
        <f>100000+B4281*ID규칙_보상_그룹_단위+C4281*ID규칙_요일_단위+COUNTIFS($B$4:B4281,B4281,$C$4:C4281,C4281)</f>
        <v>117161</v>
      </c>
      <c r="B4281" s="65">
        <v>171</v>
      </c>
      <c r="C4281" s="147">
        <v>0</v>
      </c>
      <c r="D4281" s="147">
        <v>110541</v>
      </c>
      <c r="E4281" s="147">
        <f>COUNTIF($B$4:B4281,B4281)</f>
        <v>61</v>
      </c>
      <c r="F4281" s="147">
        <v>1</v>
      </c>
      <c r="G4281" s="147">
        <v>760</v>
      </c>
      <c r="H4281" s="147">
        <v>200</v>
      </c>
      <c r="I4281" s="59" t="str">
        <f>IFERROR(VLOOKUP(D4281,ITEM!A:B,2,0)&amp;" X"&amp;F4281,"아이템값 없음")</f>
        <v>지휘의 탑 햇 X1</v>
      </c>
      <c r="J4281" s="5" t="s">
        <v>916</v>
      </c>
      <c r="K4281" s="147" t="s">
        <v>745</v>
      </c>
    </row>
    <row r="4282" spans="1:11">
      <c r="A4282" s="147">
        <f>100000+B4282*ID규칙_보상_그룹_단위+C4282*ID규칙_요일_단위+COUNTIFS($B$4:B4282,B4282,$C$4:C4282,C4282)</f>
        <v>117162</v>
      </c>
      <c r="B4282" s="65">
        <v>171</v>
      </c>
      <c r="C4282" s="147">
        <v>0</v>
      </c>
      <c r="D4282" s="147">
        <v>116414</v>
      </c>
      <c r="E4282" s="147">
        <f>COUNTIF($B$4:B4282,B4282)</f>
        <v>62</v>
      </c>
      <c r="F4282" s="147">
        <v>1</v>
      </c>
      <c r="G4282" s="147">
        <v>761</v>
      </c>
      <c r="H4282" s="147">
        <v>2000</v>
      </c>
      <c r="I4282" s="59" t="str">
        <f>IFERROR(VLOOKUP(D4282,ITEM!A:B,2,0)&amp;" X"&amp;F4282,"아이템값 없음")</f>
        <v>중앙 대륙의 한손검 원형 X1</v>
      </c>
      <c r="J4282" s="5" t="s">
        <v>916</v>
      </c>
      <c r="K4282" s="147" t="s">
        <v>745</v>
      </c>
    </row>
    <row r="4283" spans="1:11">
      <c r="A4283" s="147">
        <f>100000+B4283*ID규칙_보상_그룹_단위+C4283*ID규칙_요일_단위+COUNTIFS($B$4:B4283,B4283,$C$4:C4283,C4283)</f>
        <v>117163</v>
      </c>
      <c r="B4283" s="65">
        <v>171</v>
      </c>
      <c r="C4283" s="147">
        <v>0</v>
      </c>
      <c r="D4283" s="147">
        <v>116415</v>
      </c>
      <c r="E4283" s="147">
        <f>COUNTIF($B$4:B4283,B4283)</f>
        <v>63</v>
      </c>
      <c r="F4283" s="147">
        <v>1</v>
      </c>
      <c r="G4283" s="147">
        <v>761</v>
      </c>
      <c r="H4283" s="147">
        <v>2000</v>
      </c>
      <c r="I4283" s="59" t="str">
        <f>IFERROR(VLOOKUP(D4283,ITEM!A:B,2,0)&amp;" X"&amp;F4283,"아이템값 없음")</f>
        <v>중앙 대륙의 활 원형 X1</v>
      </c>
      <c r="J4283" s="5" t="s">
        <v>916</v>
      </c>
      <c r="K4283" s="147" t="s">
        <v>745</v>
      </c>
    </row>
    <row r="4284" spans="1:11">
      <c r="A4284" s="147">
        <f>100000+B4284*ID규칙_보상_그룹_단위+C4284*ID규칙_요일_단위+COUNTIFS($B$4:B4284,B4284,$C$4:C4284,C4284)</f>
        <v>117164</v>
      </c>
      <c r="B4284" s="65">
        <v>171</v>
      </c>
      <c r="C4284" s="147">
        <v>0</v>
      </c>
      <c r="D4284" s="147">
        <v>116416</v>
      </c>
      <c r="E4284" s="147">
        <f>COUNTIF($B$4:B4284,B4284)</f>
        <v>64</v>
      </c>
      <c r="F4284" s="147">
        <v>1</v>
      </c>
      <c r="G4284" s="147">
        <v>761</v>
      </c>
      <c r="H4284" s="147">
        <v>2000</v>
      </c>
      <c r="I4284" s="59" t="str">
        <f>IFERROR(VLOOKUP(D4284,ITEM!A:B,2,0)&amp;" X"&amp;F4284,"아이템값 없음")</f>
        <v>중앙 대륙의 양손검 원형 X1</v>
      </c>
      <c r="J4284" s="5" t="s">
        <v>916</v>
      </c>
      <c r="K4284" s="147" t="s">
        <v>745</v>
      </c>
    </row>
    <row r="4285" spans="1:11">
      <c r="A4285" s="147">
        <f>100000+B4285*ID규칙_보상_그룹_단위+C4285*ID규칙_요일_단위+COUNTIFS($B$4:B4285,B4285,$C$4:C4285,C4285)</f>
        <v>117165</v>
      </c>
      <c r="B4285" s="65">
        <v>171</v>
      </c>
      <c r="C4285" s="147">
        <v>0</v>
      </c>
      <c r="D4285" s="147">
        <v>116417</v>
      </c>
      <c r="E4285" s="147">
        <f>COUNTIF($B$4:B4285,B4285)</f>
        <v>65</v>
      </c>
      <c r="F4285" s="147">
        <v>1</v>
      </c>
      <c r="G4285" s="147">
        <v>761</v>
      </c>
      <c r="H4285" s="147">
        <v>2000</v>
      </c>
      <c r="I4285" s="59" t="str">
        <f>IFERROR(VLOOKUP(D4285,ITEM!A:B,2,0)&amp;" X"&amp;F4285,"아이템값 없음")</f>
        <v>중앙 대륙의 법구 원형 X1</v>
      </c>
      <c r="J4285" s="5" t="s">
        <v>916</v>
      </c>
      <c r="K4285" s="147" t="s">
        <v>745</v>
      </c>
    </row>
    <row r="4286" spans="1:11">
      <c r="A4286" s="147">
        <f>100000+B4286*ID규칙_보상_그룹_단위+C4286*ID규칙_요일_단위+COUNTIFS($B$4:B4286,B4286,$C$4:C4286,C4286)</f>
        <v>117166</v>
      </c>
      <c r="B4286" s="65">
        <v>171</v>
      </c>
      <c r="C4286" s="147">
        <v>0</v>
      </c>
      <c r="D4286" s="147">
        <v>116418</v>
      </c>
      <c r="E4286" s="147">
        <f>COUNTIF($B$4:B4286,B4286)</f>
        <v>66</v>
      </c>
      <c r="F4286" s="147">
        <v>1</v>
      </c>
      <c r="G4286" s="147">
        <v>761</v>
      </c>
      <c r="H4286" s="147">
        <v>2000</v>
      </c>
      <c r="I4286" s="59" t="str">
        <f>IFERROR(VLOOKUP(D4286,ITEM!A:B,2,0)&amp;" X"&amp;F4286,"아이템값 없음")</f>
        <v>중앙 대륙의 장병기 원형 X1</v>
      </c>
      <c r="J4286" s="5" t="s">
        <v>916</v>
      </c>
      <c r="K4286" s="147" t="s">
        <v>745</v>
      </c>
    </row>
    <row r="4287" spans="1:11">
      <c r="A4287" s="147">
        <f>100000+B4287*ID규칙_보상_그룹_단위+C4287*ID규칙_요일_단위+COUNTIFS($B$4:B4287,B4287,$C$4:C4287,C4287)</f>
        <v>117201</v>
      </c>
      <c r="B4287" s="65">
        <v>172</v>
      </c>
      <c r="C4287" s="147">
        <v>0</v>
      </c>
      <c r="D4287" s="147">
        <v>103301</v>
      </c>
      <c r="E4287" s="147">
        <f>COUNTIF($B$4:B4287,B4287)</f>
        <v>1</v>
      </c>
      <c r="F4287" s="147">
        <v>300</v>
      </c>
      <c r="G4287" s="147">
        <v>762</v>
      </c>
      <c r="H4287" s="147">
        <v>10000</v>
      </c>
      <c r="I4287" s="59" t="str">
        <f>IFERROR(VLOOKUP(D4287,ITEM!A:B,2,0)&amp;" X"&amp;F4287,"아이템값 없음")</f>
        <v>모라 X300</v>
      </c>
      <c r="J4287" s="5" t="s">
        <v>917</v>
      </c>
      <c r="K4287" s="147" t="s">
        <v>745</v>
      </c>
    </row>
    <row r="4288" spans="1:11">
      <c r="A4288" s="147">
        <f>100000+B4288*ID규칙_보상_그룹_단위+C4288*ID규칙_요일_단위+COUNTIFS($B$4:B4288,B4288,$C$4:C4288,C4288)</f>
        <v>117202</v>
      </c>
      <c r="B4288" s="65">
        <v>172</v>
      </c>
      <c r="C4288" s="147">
        <v>0</v>
      </c>
      <c r="D4288" s="147">
        <v>102301</v>
      </c>
      <c r="E4288" s="147">
        <f>COUNTIF($B$4:B4288,B4288)</f>
        <v>2</v>
      </c>
      <c r="F4288" s="147">
        <v>6950</v>
      </c>
      <c r="G4288" s="147">
        <v>763</v>
      </c>
      <c r="H4288" s="147">
        <v>10000</v>
      </c>
      <c r="I4288" s="59" t="str">
        <f>IFERROR(VLOOKUP(D4288,ITEM!A:B,2,0)&amp;" X"&amp;F4288,"아이템값 없음")</f>
        <v>모험 경력 X6950</v>
      </c>
      <c r="J4288" s="5" t="s">
        <v>917</v>
      </c>
      <c r="K4288" s="147" t="s">
        <v>745</v>
      </c>
    </row>
    <row r="4289" spans="1:11">
      <c r="A4289" s="147">
        <f>100000+B4289*ID규칙_보상_그룹_단위+C4289*ID규칙_요일_단위+COUNTIFS($B$4:B4289,B4289,$C$4:C4289,C4289)</f>
        <v>117203</v>
      </c>
      <c r="B4289" s="65">
        <v>172</v>
      </c>
      <c r="C4289" s="147">
        <v>0</v>
      </c>
      <c r="D4289" s="147">
        <v>105301</v>
      </c>
      <c r="E4289" s="147">
        <f>COUNTIF($B$4:B4289,B4289)</f>
        <v>3</v>
      </c>
      <c r="F4289" s="147">
        <v>20</v>
      </c>
      <c r="G4289" s="147">
        <v>764</v>
      </c>
      <c r="H4289" s="147">
        <v>10000</v>
      </c>
      <c r="I4289" s="59" t="str">
        <f>IFERROR(VLOOKUP(D4289,ITEM!A:B,2,0)&amp;" X"&amp;F4289,"아이템값 없음")</f>
        <v>호감도 경험치 X20</v>
      </c>
      <c r="J4289" s="5" t="s">
        <v>917</v>
      </c>
      <c r="K4289" s="147" t="s">
        <v>745</v>
      </c>
    </row>
    <row r="4290" spans="1:11">
      <c r="A4290" s="147">
        <f>100000+B4290*ID규칙_보상_그룹_단위+C4290*ID규칙_요일_단위+COUNTIFS($B$4:B4290,B4290,$C$4:C4290,C4290)</f>
        <v>117204</v>
      </c>
      <c r="B4290" s="65">
        <v>172</v>
      </c>
      <c r="C4290" s="147">
        <v>0</v>
      </c>
      <c r="D4290" s="147">
        <v>113213</v>
      </c>
      <c r="E4290" s="147">
        <f>COUNTIF($B$4:B4290,B4290)</f>
        <v>4</v>
      </c>
      <c r="F4290" s="147">
        <v>1</v>
      </c>
      <c r="G4290" s="147">
        <v>765</v>
      </c>
      <c r="H4290" s="147">
        <v>3334</v>
      </c>
      <c r="I4290" s="59" t="str">
        <f>IFERROR(VLOOKUP(D4290,ITEM!A:B,2,0)&amp;" X"&amp;F4290,"아이템값 없음")</f>
        <v>승리의 자수정 가루 X1</v>
      </c>
      <c r="J4290" s="5" t="s">
        <v>917</v>
      </c>
      <c r="K4290" s="147" t="s">
        <v>745</v>
      </c>
    </row>
    <row r="4291" spans="1:11">
      <c r="A4291" s="147">
        <f>100000+B4291*ID규칙_보상_그룹_단위+C4291*ID규칙_요일_단위+COUNTIFS($B$4:B4291,B4291,$C$4:C4291,C4291)</f>
        <v>117205</v>
      </c>
      <c r="B4291" s="65">
        <v>172</v>
      </c>
      <c r="C4291" s="147">
        <v>0</v>
      </c>
      <c r="D4291" s="147">
        <v>113314</v>
      </c>
      <c r="E4291" s="147">
        <f>COUNTIF($B$4:B4291,B4291)</f>
        <v>5</v>
      </c>
      <c r="F4291" s="147">
        <v>1</v>
      </c>
      <c r="G4291" s="147">
        <v>765</v>
      </c>
      <c r="H4291" s="147">
        <v>3333</v>
      </c>
      <c r="I4291" s="59" t="str">
        <f>IFERROR(VLOOKUP(D4291,ITEM!A:B,2,0)&amp;" X"&amp;F4291,"아이템값 없음")</f>
        <v>승리의 자수정 조각 X1</v>
      </c>
      <c r="J4291" s="5" t="s">
        <v>917</v>
      </c>
      <c r="K4291" s="147" t="s">
        <v>745</v>
      </c>
    </row>
    <row r="4292" spans="1:11">
      <c r="A4292" s="147">
        <f>100000+B4292*ID규칙_보상_그룹_단위+C4292*ID규칙_요일_단위+COUNTIFS($B$4:B4292,B4292,$C$4:C4292,C4292)</f>
        <v>117206</v>
      </c>
      <c r="B4292" s="65">
        <v>172</v>
      </c>
      <c r="C4292" s="147">
        <v>0</v>
      </c>
      <c r="D4292" s="147">
        <v>113415</v>
      </c>
      <c r="E4292" s="147">
        <f>COUNTIF($B$4:B4292,B4292)</f>
        <v>6</v>
      </c>
      <c r="F4292" s="147">
        <v>1</v>
      </c>
      <c r="G4292" s="147">
        <v>765</v>
      </c>
      <c r="H4292" s="147">
        <v>3333</v>
      </c>
      <c r="I4292" s="59" t="str">
        <f>IFERROR(VLOOKUP(D4292,ITEM!A:B,2,0)&amp;" X"&amp;F4292,"아이템값 없음")</f>
        <v>승리의 자수정 덩이 X1</v>
      </c>
      <c r="J4292" s="5" t="s">
        <v>917</v>
      </c>
      <c r="K4292" s="147" t="s">
        <v>745</v>
      </c>
    </row>
    <row r="4293" spans="1:11">
      <c r="A4293" s="147">
        <f>100000+B4293*ID규칙_보상_그룹_단위+C4293*ID규칙_요일_단위+COUNTIFS($B$4:B4293,B4293,$C$4:C4293,C4293)</f>
        <v>117207</v>
      </c>
      <c r="B4293" s="65">
        <v>172</v>
      </c>
      <c r="C4293" s="147">
        <v>0</v>
      </c>
      <c r="D4293" s="147">
        <v>118401</v>
      </c>
      <c r="E4293" s="147">
        <f>COUNTIF($B$4:B4293,B4293)</f>
        <v>7</v>
      </c>
      <c r="F4293" s="147">
        <v>1</v>
      </c>
      <c r="G4293" s="147">
        <v>766</v>
      </c>
      <c r="H4293" s="147">
        <v>3300</v>
      </c>
      <c r="I4293" s="59" t="str">
        <f>IFERROR(VLOOKUP(D4293,ITEM!A:B,2,0)&amp;" X"&amp;F4293,"아이템값 없음")</f>
        <v>이상한 꿈의 용매 X1</v>
      </c>
      <c r="J4293" s="5" t="s">
        <v>917</v>
      </c>
      <c r="K4293" s="147" t="s">
        <v>745</v>
      </c>
    </row>
    <row r="4294" spans="1:11">
      <c r="A4294" s="147">
        <f>100000+B4294*ID규칙_보상_그룹_단위+C4294*ID규칙_요일_단위+COUNTIFS($B$4:B4294,B4294,$C$4:C4294,C4294)</f>
        <v>117208</v>
      </c>
      <c r="B4294" s="65">
        <v>172</v>
      </c>
      <c r="C4294" s="147">
        <v>0</v>
      </c>
      <c r="D4294" s="147">
        <v>106314</v>
      </c>
      <c r="E4294" s="147">
        <f>COUNTIF($B$4:B4294,B4294)</f>
        <v>8</v>
      </c>
      <c r="F4294" s="147">
        <v>1</v>
      </c>
      <c r="G4294" s="147">
        <v>767</v>
      </c>
      <c r="H4294" s="147">
        <v>200</v>
      </c>
      <c r="I4294" s="59" t="str">
        <f>IFERROR(VLOOKUP(D4294,ITEM!A:B,2,0)&amp;" X"&amp;F4294,"아이템값 없음")</f>
        <v>전투광의 장미 X1</v>
      </c>
      <c r="J4294" s="5" t="s">
        <v>917</v>
      </c>
      <c r="K4294" s="147" t="s">
        <v>745</v>
      </c>
    </row>
    <row r="4295" spans="1:11">
      <c r="A4295" s="147">
        <f>100000+B4295*ID규칙_보상_그룹_단위+C4295*ID규칙_요일_단위+COUNTIFS($B$4:B4295,B4295,$C$4:C4295,C4295)</f>
        <v>117209</v>
      </c>
      <c r="B4295" s="65">
        <v>172</v>
      </c>
      <c r="C4295" s="147">
        <v>0</v>
      </c>
      <c r="D4295" s="147">
        <v>107314</v>
      </c>
      <c r="E4295" s="147">
        <f>COUNTIF($B$4:B4295,B4295)</f>
        <v>9</v>
      </c>
      <c r="F4295" s="147">
        <v>1</v>
      </c>
      <c r="G4295" s="147">
        <v>767</v>
      </c>
      <c r="H4295" s="147">
        <v>200</v>
      </c>
      <c r="I4295" s="59" t="str">
        <f>IFERROR(VLOOKUP(D4295,ITEM!A:B,2,0)&amp;" X"&amp;F4295,"아이템값 없음")</f>
        <v>전투광의 깃털 X1</v>
      </c>
      <c r="J4295" s="5" t="s">
        <v>917</v>
      </c>
      <c r="K4295" s="147" t="s">
        <v>745</v>
      </c>
    </row>
    <row r="4296" spans="1:11">
      <c r="A4296" s="147">
        <f>100000+B4296*ID규칙_보상_그룹_단위+C4296*ID규칙_요일_단위+COUNTIFS($B$4:B4296,B4296,$C$4:C4296,C4296)</f>
        <v>117210</v>
      </c>
      <c r="B4296" s="65">
        <v>172</v>
      </c>
      <c r="C4296" s="147">
        <v>0</v>
      </c>
      <c r="D4296" s="147">
        <v>108314</v>
      </c>
      <c r="E4296" s="147">
        <f>COUNTIF($B$4:B4296,B4296)</f>
        <v>10</v>
      </c>
      <c r="F4296" s="147">
        <v>1</v>
      </c>
      <c r="G4296" s="147">
        <v>767</v>
      </c>
      <c r="H4296" s="147">
        <v>200</v>
      </c>
      <c r="I4296" s="59" t="str">
        <f>IFERROR(VLOOKUP(D4296,ITEM!A:B,2,0)&amp;" X"&amp;F4296,"아이템값 없음")</f>
        <v>전투광의 시계 X1</v>
      </c>
      <c r="J4296" s="5" t="s">
        <v>917</v>
      </c>
      <c r="K4296" s="147" t="s">
        <v>745</v>
      </c>
    </row>
    <row r="4297" spans="1:11">
      <c r="A4297" s="147">
        <f>100000+B4297*ID규칙_보상_그룹_단위+C4297*ID규칙_요일_단위+COUNTIFS($B$4:B4297,B4297,$C$4:C4297,C4297)</f>
        <v>117211</v>
      </c>
      <c r="B4297" s="65">
        <v>172</v>
      </c>
      <c r="C4297" s="147">
        <v>0</v>
      </c>
      <c r="D4297" s="147">
        <v>109314</v>
      </c>
      <c r="E4297" s="147">
        <f>COUNTIF($B$4:B4297,B4297)</f>
        <v>11</v>
      </c>
      <c r="F4297" s="147">
        <v>1</v>
      </c>
      <c r="G4297" s="147">
        <v>767</v>
      </c>
      <c r="H4297" s="147">
        <v>200</v>
      </c>
      <c r="I4297" s="59" t="str">
        <f>IFERROR(VLOOKUP(D4297,ITEM!A:B,2,0)&amp;" X"&amp;F4297,"아이템값 없음")</f>
        <v>전투광의 해골잔 X1</v>
      </c>
      <c r="J4297" s="5" t="s">
        <v>917</v>
      </c>
      <c r="K4297" s="147" t="s">
        <v>745</v>
      </c>
    </row>
    <row r="4298" spans="1:11">
      <c r="A4298" s="147">
        <f>100000+B4298*ID규칙_보상_그룹_단위+C4298*ID규칙_요일_단위+COUNTIFS($B$4:B4298,B4298,$C$4:C4298,C4298)</f>
        <v>117212</v>
      </c>
      <c r="B4298" s="65">
        <v>172</v>
      </c>
      <c r="C4298" s="147">
        <v>0</v>
      </c>
      <c r="D4298" s="147">
        <v>110314</v>
      </c>
      <c r="E4298" s="147">
        <f>COUNTIF($B$4:B4298,B4298)</f>
        <v>12</v>
      </c>
      <c r="F4298" s="147">
        <v>1</v>
      </c>
      <c r="G4298" s="147">
        <v>767</v>
      </c>
      <c r="H4298" s="147">
        <v>200</v>
      </c>
      <c r="I4298" s="59" t="str">
        <f>IFERROR(VLOOKUP(D4298,ITEM!A:B,2,0)&amp;" X"&amp;F4298,"아이템값 없음")</f>
        <v>전투광의 귀면 X1</v>
      </c>
      <c r="J4298" s="5" t="s">
        <v>917</v>
      </c>
      <c r="K4298" s="147" t="s">
        <v>745</v>
      </c>
    </row>
    <row r="4299" spans="1:11">
      <c r="A4299" s="147">
        <f>100000+B4299*ID규칙_보상_그룹_단위+C4299*ID규칙_요일_단위+COUNTIFS($B$4:B4299,B4299,$C$4:C4299,C4299)</f>
        <v>117213</v>
      </c>
      <c r="B4299" s="65">
        <v>172</v>
      </c>
      <c r="C4299" s="147">
        <v>0</v>
      </c>
      <c r="D4299" s="147">
        <v>106316</v>
      </c>
      <c r="E4299" s="147">
        <f>COUNTIF($B$4:B4299,B4299)</f>
        <v>13</v>
      </c>
      <c r="F4299" s="147">
        <v>1</v>
      </c>
      <c r="G4299" s="147">
        <v>767</v>
      </c>
      <c r="H4299" s="147">
        <v>200</v>
      </c>
      <c r="I4299" s="59" t="str">
        <f>IFERROR(VLOOKUP(D4299,ITEM!A:B,2,0)&amp;" X"&amp;F4299,"아이템값 없음")</f>
        <v>교관의 브로치 X1</v>
      </c>
      <c r="J4299" s="5" t="s">
        <v>917</v>
      </c>
      <c r="K4299" s="147" t="s">
        <v>745</v>
      </c>
    </row>
    <row r="4300" spans="1:11">
      <c r="A4300" s="147">
        <f>100000+B4300*ID규칙_보상_그룹_단위+C4300*ID규칙_요일_단위+COUNTIFS($B$4:B4300,B4300,$C$4:C4300,C4300)</f>
        <v>117214</v>
      </c>
      <c r="B4300" s="65">
        <v>172</v>
      </c>
      <c r="C4300" s="147">
        <v>0</v>
      </c>
      <c r="D4300" s="147">
        <v>107316</v>
      </c>
      <c r="E4300" s="147">
        <f>COUNTIF($B$4:B4300,B4300)</f>
        <v>14</v>
      </c>
      <c r="F4300" s="147">
        <v>1</v>
      </c>
      <c r="G4300" s="147">
        <v>767</v>
      </c>
      <c r="H4300" s="147">
        <v>200</v>
      </c>
      <c r="I4300" s="59" t="str">
        <f>IFERROR(VLOOKUP(D4300,ITEM!A:B,2,0)&amp;" X"&amp;F4300,"아이템값 없음")</f>
        <v>교관의 깃털장식 X1</v>
      </c>
      <c r="J4300" s="5" t="s">
        <v>917</v>
      </c>
      <c r="K4300" s="147" t="s">
        <v>745</v>
      </c>
    </row>
    <row r="4301" spans="1:11">
      <c r="A4301" s="147">
        <f>100000+B4301*ID규칙_보상_그룹_단위+C4301*ID규칙_요일_단위+COUNTIFS($B$4:B4301,B4301,$C$4:C4301,C4301)</f>
        <v>117215</v>
      </c>
      <c r="B4301" s="65">
        <v>172</v>
      </c>
      <c r="C4301" s="147">
        <v>0</v>
      </c>
      <c r="D4301" s="147">
        <v>108316</v>
      </c>
      <c r="E4301" s="147">
        <f>COUNTIF($B$4:B4301,B4301)</f>
        <v>15</v>
      </c>
      <c r="F4301" s="147">
        <v>1</v>
      </c>
      <c r="G4301" s="147">
        <v>767</v>
      </c>
      <c r="H4301" s="147">
        <v>200</v>
      </c>
      <c r="I4301" s="59" t="str">
        <f>IFERROR(VLOOKUP(D4301,ITEM!A:B,2,0)&amp;" X"&amp;F4301,"아이템값 없음")</f>
        <v>교관의 회중시계 X1</v>
      </c>
      <c r="J4301" s="5" t="s">
        <v>917</v>
      </c>
      <c r="K4301" s="147" t="s">
        <v>745</v>
      </c>
    </row>
    <row r="4302" spans="1:11">
      <c r="A4302" s="147">
        <f>100000+B4302*ID규칙_보상_그룹_단위+C4302*ID규칙_요일_단위+COUNTIFS($B$4:B4302,B4302,$C$4:C4302,C4302)</f>
        <v>117216</v>
      </c>
      <c r="B4302" s="65">
        <v>172</v>
      </c>
      <c r="C4302" s="147">
        <v>0</v>
      </c>
      <c r="D4302" s="147">
        <v>109316</v>
      </c>
      <c r="E4302" s="147">
        <f>COUNTIF($B$4:B4302,B4302)</f>
        <v>16</v>
      </c>
      <c r="F4302" s="147">
        <v>1</v>
      </c>
      <c r="G4302" s="147">
        <v>767</v>
      </c>
      <c r="H4302" s="147">
        <v>200</v>
      </c>
      <c r="I4302" s="59" t="str">
        <f>IFERROR(VLOOKUP(D4302,ITEM!A:B,2,0)&amp;" X"&amp;F4302,"아이템값 없음")</f>
        <v>교관의 찻잔 X1</v>
      </c>
      <c r="J4302" s="5" t="s">
        <v>917</v>
      </c>
      <c r="K4302" s="147" t="s">
        <v>745</v>
      </c>
    </row>
    <row r="4303" spans="1:11">
      <c r="A4303" s="147">
        <f>100000+B4303*ID규칙_보상_그룹_단위+C4303*ID규칙_요일_단위+COUNTIFS($B$4:B4303,B4303,$C$4:C4303,C4303)</f>
        <v>117217</v>
      </c>
      <c r="B4303" s="65">
        <v>172</v>
      </c>
      <c r="C4303" s="147">
        <v>0</v>
      </c>
      <c r="D4303" s="147">
        <v>110316</v>
      </c>
      <c r="E4303" s="147">
        <f>COUNTIF($B$4:B4303,B4303)</f>
        <v>17</v>
      </c>
      <c r="F4303" s="147">
        <v>1</v>
      </c>
      <c r="G4303" s="147">
        <v>767</v>
      </c>
      <c r="H4303" s="147">
        <v>200</v>
      </c>
      <c r="I4303" s="59" t="str">
        <f>IFERROR(VLOOKUP(D4303,ITEM!A:B,2,0)&amp;" X"&amp;F4303,"아이템값 없음")</f>
        <v>교관의 모자 X1</v>
      </c>
      <c r="J4303" s="5" t="s">
        <v>917</v>
      </c>
      <c r="K4303" s="147" t="s">
        <v>745</v>
      </c>
    </row>
    <row r="4304" spans="1:11">
      <c r="A4304" s="147">
        <f>100000+B4304*ID규칙_보상_그룹_단위+C4304*ID규칙_요일_단위+COUNTIFS($B$4:B4304,B4304,$C$4:C4304,C4304)</f>
        <v>117218</v>
      </c>
      <c r="B4304" s="65">
        <v>172</v>
      </c>
      <c r="C4304" s="147">
        <v>0</v>
      </c>
      <c r="D4304" s="147">
        <v>106318</v>
      </c>
      <c r="E4304" s="147">
        <f>COUNTIF($B$4:B4304,B4304)</f>
        <v>18</v>
      </c>
      <c r="F4304" s="147">
        <v>1</v>
      </c>
      <c r="G4304" s="147">
        <v>767</v>
      </c>
      <c r="H4304" s="147">
        <v>200</v>
      </c>
      <c r="I4304" s="59" t="str">
        <f>IFERROR(VLOOKUP(D4304,ITEM!A:B,2,0)&amp;" X"&amp;F4304,"아이템값 없음")</f>
        <v>유배자의 꽃 X1</v>
      </c>
      <c r="J4304" s="5" t="s">
        <v>917</v>
      </c>
      <c r="K4304" s="147" t="s">
        <v>745</v>
      </c>
    </row>
    <row r="4305" spans="1:11">
      <c r="A4305" s="147">
        <f>100000+B4305*ID규칙_보상_그룹_단위+C4305*ID규칙_요일_단위+COUNTIFS($B$4:B4305,B4305,$C$4:C4305,C4305)</f>
        <v>117219</v>
      </c>
      <c r="B4305" s="65">
        <v>172</v>
      </c>
      <c r="C4305" s="147">
        <v>0</v>
      </c>
      <c r="D4305" s="147">
        <v>107318</v>
      </c>
      <c r="E4305" s="147">
        <f>COUNTIF($B$4:B4305,B4305)</f>
        <v>19</v>
      </c>
      <c r="F4305" s="147">
        <v>1</v>
      </c>
      <c r="G4305" s="147">
        <v>767</v>
      </c>
      <c r="H4305" s="147">
        <v>200</v>
      </c>
      <c r="I4305" s="59" t="str">
        <f>IFERROR(VLOOKUP(D4305,ITEM!A:B,2,0)&amp;" X"&amp;F4305,"아이템값 없음")</f>
        <v>유배자의 깃털 X1</v>
      </c>
      <c r="J4305" s="5" t="s">
        <v>917</v>
      </c>
      <c r="K4305" s="147" t="s">
        <v>745</v>
      </c>
    </row>
    <row r="4306" spans="1:11">
      <c r="A4306" s="147">
        <f>100000+B4306*ID규칙_보상_그룹_단위+C4306*ID규칙_요일_단위+COUNTIFS($B$4:B4306,B4306,$C$4:C4306,C4306)</f>
        <v>117220</v>
      </c>
      <c r="B4306" s="65">
        <v>172</v>
      </c>
      <c r="C4306" s="147">
        <v>0</v>
      </c>
      <c r="D4306" s="147">
        <v>108318</v>
      </c>
      <c r="E4306" s="147">
        <f>COUNTIF($B$4:B4306,B4306)</f>
        <v>20</v>
      </c>
      <c r="F4306" s="147">
        <v>1</v>
      </c>
      <c r="G4306" s="147">
        <v>767</v>
      </c>
      <c r="H4306" s="147">
        <v>200</v>
      </c>
      <c r="I4306" s="59" t="str">
        <f>IFERROR(VLOOKUP(D4306,ITEM!A:B,2,0)&amp;" X"&amp;F4306,"아이템값 없음")</f>
        <v>유배자의 회중시계 X1</v>
      </c>
      <c r="J4306" s="5" t="s">
        <v>917</v>
      </c>
      <c r="K4306" s="147" t="s">
        <v>745</v>
      </c>
    </row>
    <row r="4307" spans="1:11">
      <c r="A4307" s="147">
        <f>100000+B4307*ID규칙_보상_그룹_단위+C4307*ID규칙_요일_단위+COUNTIFS($B$4:B4307,B4307,$C$4:C4307,C4307)</f>
        <v>117221</v>
      </c>
      <c r="B4307" s="65">
        <v>172</v>
      </c>
      <c r="C4307" s="147">
        <v>0</v>
      </c>
      <c r="D4307" s="147">
        <v>109318</v>
      </c>
      <c r="E4307" s="147">
        <f>COUNTIF($B$4:B4307,B4307)</f>
        <v>21</v>
      </c>
      <c r="F4307" s="147">
        <v>1</v>
      </c>
      <c r="G4307" s="147">
        <v>767</v>
      </c>
      <c r="H4307" s="147">
        <v>200</v>
      </c>
      <c r="I4307" s="59" t="str">
        <f>IFERROR(VLOOKUP(D4307,ITEM!A:B,2,0)&amp;" X"&amp;F4307,"아이템값 없음")</f>
        <v>유배자의 잔 X1</v>
      </c>
      <c r="J4307" s="5" t="s">
        <v>917</v>
      </c>
      <c r="K4307" s="147" t="s">
        <v>745</v>
      </c>
    </row>
    <row r="4308" spans="1:11">
      <c r="A4308" s="147">
        <f>100000+B4308*ID규칙_보상_그룹_단위+C4308*ID규칙_요일_단위+COUNTIFS($B$4:B4308,B4308,$C$4:C4308,C4308)</f>
        <v>117222</v>
      </c>
      <c r="B4308" s="65">
        <v>172</v>
      </c>
      <c r="C4308" s="147">
        <v>0</v>
      </c>
      <c r="D4308" s="147">
        <v>110318</v>
      </c>
      <c r="E4308" s="147">
        <f>COUNTIF($B$4:B4308,B4308)</f>
        <v>22</v>
      </c>
      <c r="F4308" s="147">
        <v>1</v>
      </c>
      <c r="G4308" s="147">
        <v>767</v>
      </c>
      <c r="H4308" s="147">
        <v>200</v>
      </c>
      <c r="I4308" s="59" t="str">
        <f>IFERROR(VLOOKUP(D4308,ITEM!A:B,2,0)&amp;" X"&amp;F4308,"아이템값 없음")</f>
        <v>유배자의 머리장식 X1</v>
      </c>
      <c r="J4308" s="5" t="s">
        <v>917</v>
      </c>
      <c r="K4308" s="147" t="s">
        <v>745</v>
      </c>
    </row>
    <row r="4309" spans="1:11">
      <c r="A4309" s="147">
        <f>100000+B4309*ID규칙_보상_그룹_단위+C4309*ID규칙_요일_단위+COUNTIFS($B$4:B4309,B4309,$C$4:C4309,C4309)</f>
        <v>117223</v>
      </c>
      <c r="B4309" s="65">
        <v>172</v>
      </c>
      <c r="C4309" s="147">
        <v>0</v>
      </c>
      <c r="D4309" s="147">
        <v>106415</v>
      </c>
      <c r="E4309" s="147">
        <f>COUNTIF($B$4:B4309,B4309)</f>
        <v>23</v>
      </c>
      <c r="F4309" s="147">
        <v>1</v>
      </c>
      <c r="G4309" s="147">
        <v>767</v>
      </c>
      <c r="H4309" s="147">
        <v>200</v>
      </c>
      <c r="I4309" s="59" t="str">
        <f>IFERROR(VLOOKUP(D4309,ITEM!A:B,2,0)&amp;" X"&amp;F4309,"아이템값 없음")</f>
        <v>전투광의 장미 X1</v>
      </c>
      <c r="J4309" s="5" t="s">
        <v>917</v>
      </c>
      <c r="K4309" s="147" t="s">
        <v>745</v>
      </c>
    </row>
    <row r="4310" spans="1:11">
      <c r="A4310" s="147">
        <f>100000+B4310*ID규칙_보상_그룹_단위+C4310*ID규칙_요일_단위+COUNTIFS($B$4:B4310,B4310,$C$4:C4310,C4310)</f>
        <v>117224</v>
      </c>
      <c r="B4310" s="65">
        <v>172</v>
      </c>
      <c r="C4310" s="147">
        <v>0</v>
      </c>
      <c r="D4310" s="147">
        <v>107415</v>
      </c>
      <c r="E4310" s="147">
        <f>COUNTIF($B$4:B4310,B4310)</f>
        <v>24</v>
      </c>
      <c r="F4310" s="147">
        <v>1</v>
      </c>
      <c r="G4310" s="147">
        <v>767</v>
      </c>
      <c r="H4310" s="147">
        <v>200</v>
      </c>
      <c r="I4310" s="59" t="str">
        <f>IFERROR(VLOOKUP(D4310,ITEM!A:B,2,0)&amp;" X"&amp;F4310,"아이템값 없음")</f>
        <v>전투광의 깃털 X1</v>
      </c>
      <c r="J4310" s="5" t="s">
        <v>917</v>
      </c>
      <c r="K4310" s="147" t="s">
        <v>745</v>
      </c>
    </row>
    <row r="4311" spans="1:11">
      <c r="A4311" s="147">
        <f>100000+B4311*ID규칙_보상_그룹_단위+C4311*ID규칙_요일_단위+COUNTIFS($B$4:B4311,B4311,$C$4:C4311,C4311)</f>
        <v>117225</v>
      </c>
      <c r="B4311" s="65">
        <v>172</v>
      </c>
      <c r="C4311" s="147">
        <v>0</v>
      </c>
      <c r="D4311" s="147">
        <v>108415</v>
      </c>
      <c r="E4311" s="147">
        <f>COUNTIF($B$4:B4311,B4311)</f>
        <v>25</v>
      </c>
      <c r="F4311" s="147">
        <v>1</v>
      </c>
      <c r="G4311" s="147">
        <v>767</v>
      </c>
      <c r="H4311" s="147">
        <v>200</v>
      </c>
      <c r="I4311" s="59" t="str">
        <f>IFERROR(VLOOKUP(D4311,ITEM!A:B,2,0)&amp;" X"&amp;F4311,"아이템값 없음")</f>
        <v>전투광의 시계 X1</v>
      </c>
      <c r="J4311" s="5" t="s">
        <v>917</v>
      </c>
      <c r="K4311" s="147" t="s">
        <v>745</v>
      </c>
    </row>
    <row r="4312" spans="1:11">
      <c r="A4312" s="147">
        <f>100000+B4312*ID규칙_보상_그룹_단위+C4312*ID규칙_요일_단위+COUNTIFS($B$4:B4312,B4312,$C$4:C4312,C4312)</f>
        <v>117226</v>
      </c>
      <c r="B4312" s="65">
        <v>172</v>
      </c>
      <c r="C4312" s="147">
        <v>0</v>
      </c>
      <c r="D4312" s="147">
        <v>109415</v>
      </c>
      <c r="E4312" s="147">
        <f>COUNTIF($B$4:B4312,B4312)</f>
        <v>26</v>
      </c>
      <c r="F4312" s="147">
        <v>1</v>
      </c>
      <c r="G4312" s="147">
        <v>767</v>
      </c>
      <c r="H4312" s="147">
        <v>200</v>
      </c>
      <c r="I4312" s="59" t="str">
        <f>IFERROR(VLOOKUP(D4312,ITEM!A:B,2,0)&amp;" X"&amp;F4312,"아이템값 없음")</f>
        <v>전투광의 해골잔 X1</v>
      </c>
      <c r="J4312" s="5" t="s">
        <v>917</v>
      </c>
      <c r="K4312" s="147" t="s">
        <v>745</v>
      </c>
    </row>
    <row r="4313" spans="1:11">
      <c r="A4313" s="147">
        <f>100000+B4313*ID규칙_보상_그룹_단위+C4313*ID규칙_요일_단위+COUNTIFS($B$4:B4313,B4313,$C$4:C4313,C4313)</f>
        <v>117227</v>
      </c>
      <c r="B4313" s="65">
        <v>172</v>
      </c>
      <c r="C4313" s="147">
        <v>0</v>
      </c>
      <c r="D4313" s="147">
        <v>110415</v>
      </c>
      <c r="E4313" s="147">
        <f>COUNTIF($B$4:B4313,B4313)</f>
        <v>27</v>
      </c>
      <c r="F4313" s="147">
        <v>1</v>
      </c>
      <c r="G4313" s="147">
        <v>767</v>
      </c>
      <c r="H4313" s="147">
        <v>200</v>
      </c>
      <c r="I4313" s="59" t="str">
        <f>IFERROR(VLOOKUP(D4313,ITEM!A:B,2,0)&amp;" X"&amp;F4313,"아이템값 없음")</f>
        <v>전투광의 귀면 X1</v>
      </c>
      <c r="J4313" s="5" t="s">
        <v>917</v>
      </c>
      <c r="K4313" s="147" t="s">
        <v>745</v>
      </c>
    </row>
    <row r="4314" spans="1:11">
      <c r="A4314" s="147">
        <f>100000+B4314*ID규칙_보상_그룹_단위+C4314*ID규칙_요일_단위+COUNTIFS($B$4:B4314,B4314,$C$4:C4314,C4314)</f>
        <v>117228</v>
      </c>
      <c r="B4314" s="65">
        <v>172</v>
      </c>
      <c r="C4314" s="147">
        <v>0</v>
      </c>
      <c r="D4314" s="147">
        <v>106417</v>
      </c>
      <c r="E4314" s="147">
        <f>COUNTIF($B$4:B4314,B4314)</f>
        <v>28</v>
      </c>
      <c r="F4314" s="147">
        <v>1</v>
      </c>
      <c r="G4314" s="147">
        <v>767</v>
      </c>
      <c r="H4314" s="147">
        <v>200</v>
      </c>
      <c r="I4314" s="59" t="str">
        <f>IFERROR(VLOOKUP(D4314,ITEM!A:B,2,0)&amp;" X"&amp;F4314,"아이템값 없음")</f>
        <v>교관의 브로치 X1</v>
      </c>
      <c r="J4314" s="5" t="s">
        <v>917</v>
      </c>
      <c r="K4314" s="147" t="s">
        <v>745</v>
      </c>
    </row>
    <row r="4315" spans="1:11">
      <c r="A4315" s="147">
        <f>100000+B4315*ID규칙_보상_그룹_단위+C4315*ID규칙_요일_단위+COUNTIFS($B$4:B4315,B4315,$C$4:C4315,C4315)</f>
        <v>117229</v>
      </c>
      <c r="B4315" s="65">
        <v>172</v>
      </c>
      <c r="C4315" s="147">
        <v>0</v>
      </c>
      <c r="D4315" s="147">
        <v>107417</v>
      </c>
      <c r="E4315" s="147">
        <f>COUNTIF($B$4:B4315,B4315)</f>
        <v>29</v>
      </c>
      <c r="F4315" s="147">
        <v>1</v>
      </c>
      <c r="G4315" s="147">
        <v>767</v>
      </c>
      <c r="H4315" s="147">
        <v>200</v>
      </c>
      <c r="I4315" s="59" t="str">
        <f>IFERROR(VLOOKUP(D4315,ITEM!A:B,2,0)&amp;" X"&amp;F4315,"아이템값 없음")</f>
        <v>교관의 깃털장식 X1</v>
      </c>
      <c r="J4315" s="5" t="s">
        <v>917</v>
      </c>
      <c r="K4315" s="147" t="s">
        <v>745</v>
      </c>
    </row>
    <row r="4316" spans="1:11">
      <c r="A4316" s="147">
        <f>100000+B4316*ID규칙_보상_그룹_단위+C4316*ID규칙_요일_단위+COUNTIFS($B$4:B4316,B4316,$C$4:C4316,C4316)</f>
        <v>117230</v>
      </c>
      <c r="B4316" s="65">
        <v>172</v>
      </c>
      <c r="C4316" s="147">
        <v>0</v>
      </c>
      <c r="D4316" s="147">
        <v>108417</v>
      </c>
      <c r="E4316" s="147">
        <f>COUNTIF($B$4:B4316,B4316)</f>
        <v>30</v>
      </c>
      <c r="F4316" s="147">
        <v>1</v>
      </c>
      <c r="G4316" s="147">
        <v>767</v>
      </c>
      <c r="H4316" s="147">
        <v>200</v>
      </c>
      <c r="I4316" s="59" t="str">
        <f>IFERROR(VLOOKUP(D4316,ITEM!A:B,2,0)&amp;" X"&amp;F4316,"아이템값 없음")</f>
        <v>교관의 회중시계 X1</v>
      </c>
      <c r="J4316" s="5" t="s">
        <v>917</v>
      </c>
      <c r="K4316" s="147" t="s">
        <v>745</v>
      </c>
    </row>
    <row r="4317" spans="1:11">
      <c r="A4317" s="147">
        <f>100000+B4317*ID규칙_보상_그룹_단위+C4317*ID규칙_요일_단위+COUNTIFS($B$4:B4317,B4317,$C$4:C4317,C4317)</f>
        <v>117231</v>
      </c>
      <c r="B4317" s="65">
        <v>172</v>
      </c>
      <c r="C4317" s="147">
        <v>0</v>
      </c>
      <c r="D4317" s="147">
        <v>109417</v>
      </c>
      <c r="E4317" s="147">
        <f>COUNTIF($B$4:B4317,B4317)</f>
        <v>31</v>
      </c>
      <c r="F4317" s="147">
        <v>1</v>
      </c>
      <c r="G4317" s="147">
        <v>767</v>
      </c>
      <c r="H4317" s="147">
        <v>200</v>
      </c>
      <c r="I4317" s="59" t="str">
        <f>IFERROR(VLOOKUP(D4317,ITEM!A:B,2,0)&amp;" X"&amp;F4317,"아이템값 없음")</f>
        <v>교관의 찻잔 X1</v>
      </c>
      <c r="J4317" s="5" t="s">
        <v>917</v>
      </c>
      <c r="K4317" s="147" t="s">
        <v>745</v>
      </c>
    </row>
    <row r="4318" spans="1:11">
      <c r="A4318" s="147">
        <f>100000+B4318*ID규칙_보상_그룹_단위+C4318*ID규칙_요일_단위+COUNTIFS($B$4:B4318,B4318,$C$4:C4318,C4318)</f>
        <v>117232</v>
      </c>
      <c r="B4318" s="65">
        <v>172</v>
      </c>
      <c r="C4318" s="147">
        <v>0</v>
      </c>
      <c r="D4318" s="147">
        <v>110417</v>
      </c>
      <c r="E4318" s="147">
        <f>COUNTIF($B$4:B4318,B4318)</f>
        <v>32</v>
      </c>
      <c r="F4318" s="147">
        <v>1</v>
      </c>
      <c r="G4318" s="147">
        <v>767</v>
      </c>
      <c r="H4318" s="147">
        <v>200</v>
      </c>
      <c r="I4318" s="59" t="str">
        <f>IFERROR(VLOOKUP(D4318,ITEM!A:B,2,0)&amp;" X"&amp;F4318,"아이템값 없음")</f>
        <v>교관의 모자 X1</v>
      </c>
      <c r="J4318" s="5" t="s">
        <v>917</v>
      </c>
      <c r="K4318" s="147" t="s">
        <v>745</v>
      </c>
    </row>
    <row r="4319" spans="1:11">
      <c r="A4319" s="147">
        <f>100000+B4319*ID규칙_보상_그룹_단위+C4319*ID규칙_요일_단위+COUNTIFS($B$4:B4319,B4319,$C$4:C4319,C4319)</f>
        <v>117233</v>
      </c>
      <c r="B4319" s="65">
        <v>172</v>
      </c>
      <c r="C4319" s="147">
        <v>0</v>
      </c>
      <c r="D4319" s="147">
        <v>106419</v>
      </c>
      <c r="E4319" s="147">
        <f>COUNTIF($B$4:B4319,B4319)</f>
        <v>33</v>
      </c>
      <c r="F4319" s="147">
        <v>1</v>
      </c>
      <c r="G4319" s="147">
        <v>767</v>
      </c>
      <c r="H4319" s="147">
        <v>200</v>
      </c>
      <c r="I4319" s="59" t="str">
        <f>IFERROR(VLOOKUP(D4319,ITEM!A:B,2,0)&amp;" X"&amp;F4319,"아이템값 없음")</f>
        <v>유배자의 꽃 X1</v>
      </c>
      <c r="J4319" s="5" t="s">
        <v>917</v>
      </c>
      <c r="K4319" s="147" t="s">
        <v>745</v>
      </c>
    </row>
    <row r="4320" spans="1:11">
      <c r="A4320" s="147">
        <f>100000+B4320*ID규칙_보상_그룹_단위+C4320*ID규칙_요일_단위+COUNTIFS($B$4:B4320,B4320,$C$4:C4320,C4320)</f>
        <v>117234</v>
      </c>
      <c r="B4320" s="65">
        <v>172</v>
      </c>
      <c r="C4320" s="147">
        <v>0</v>
      </c>
      <c r="D4320" s="147">
        <v>107419</v>
      </c>
      <c r="E4320" s="147">
        <f>COUNTIF($B$4:B4320,B4320)</f>
        <v>34</v>
      </c>
      <c r="F4320" s="147">
        <v>1</v>
      </c>
      <c r="G4320" s="147">
        <v>767</v>
      </c>
      <c r="H4320" s="147">
        <v>200</v>
      </c>
      <c r="I4320" s="59" t="str">
        <f>IFERROR(VLOOKUP(D4320,ITEM!A:B,2,0)&amp;" X"&amp;F4320,"아이템값 없음")</f>
        <v>유배자의 깃털 X1</v>
      </c>
      <c r="J4320" s="5" t="s">
        <v>917</v>
      </c>
      <c r="K4320" s="147" t="s">
        <v>745</v>
      </c>
    </row>
    <row r="4321" spans="1:11">
      <c r="A4321" s="147">
        <f>100000+B4321*ID규칙_보상_그룹_단위+C4321*ID규칙_요일_단위+COUNTIFS($B$4:B4321,B4321,$C$4:C4321,C4321)</f>
        <v>117235</v>
      </c>
      <c r="B4321" s="65">
        <v>172</v>
      </c>
      <c r="C4321" s="147">
        <v>0</v>
      </c>
      <c r="D4321" s="147">
        <v>108419</v>
      </c>
      <c r="E4321" s="147">
        <f>COUNTIF($B$4:B4321,B4321)</f>
        <v>35</v>
      </c>
      <c r="F4321" s="147">
        <v>1</v>
      </c>
      <c r="G4321" s="147">
        <v>767</v>
      </c>
      <c r="H4321" s="147">
        <v>200</v>
      </c>
      <c r="I4321" s="59" t="str">
        <f>IFERROR(VLOOKUP(D4321,ITEM!A:B,2,0)&amp;" X"&amp;F4321,"아이템값 없음")</f>
        <v>유배자의 회중시계 X1</v>
      </c>
      <c r="J4321" s="5" t="s">
        <v>917</v>
      </c>
      <c r="K4321" s="147" t="s">
        <v>745</v>
      </c>
    </row>
    <row r="4322" spans="1:11">
      <c r="A4322" s="147">
        <f>100000+B4322*ID규칙_보상_그룹_단위+C4322*ID규칙_요일_단위+COUNTIFS($B$4:B4322,B4322,$C$4:C4322,C4322)</f>
        <v>117236</v>
      </c>
      <c r="B4322" s="65">
        <v>172</v>
      </c>
      <c r="C4322" s="147">
        <v>0</v>
      </c>
      <c r="D4322" s="147">
        <v>109419</v>
      </c>
      <c r="E4322" s="147">
        <f>COUNTIF($B$4:B4322,B4322)</f>
        <v>36</v>
      </c>
      <c r="F4322" s="147">
        <v>1</v>
      </c>
      <c r="G4322" s="147">
        <v>767</v>
      </c>
      <c r="H4322" s="147">
        <v>200</v>
      </c>
      <c r="I4322" s="59" t="str">
        <f>IFERROR(VLOOKUP(D4322,ITEM!A:B,2,0)&amp;" X"&amp;F4322,"아이템값 없음")</f>
        <v>유배자의 잔 X1</v>
      </c>
      <c r="J4322" s="5" t="s">
        <v>917</v>
      </c>
      <c r="K4322" s="147" t="s">
        <v>745</v>
      </c>
    </row>
    <row r="4323" spans="1:11">
      <c r="A4323" s="147">
        <f>100000+B4323*ID규칙_보상_그룹_단위+C4323*ID규칙_요일_단위+COUNTIFS($B$4:B4323,B4323,$C$4:C4323,C4323)</f>
        <v>117237</v>
      </c>
      <c r="B4323" s="65">
        <v>172</v>
      </c>
      <c r="C4323" s="147">
        <v>0</v>
      </c>
      <c r="D4323" s="147">
        <v>110419</v>
      </c>
      <c r="E4323" s="147">
        <f>COUNTIF($B$4:B4323,B4323)</f>
        <v>37</v>
      </c>
      <c r="F4323" s="147">
        <v>1</v>
      </c>
      <c r="G4323" s="147">
        <v>767</v>
      </c>
      <c r="H4323" s="147">
        <v>200</v>
      </c>
      <c r="I4323" s="59" t="str">
        <f>IFERROR(VLOOKUP(D4323,ITEM!A:B,2,0)&amp;" X"&amp;F4323,"아이템값 없음")</f>
        <v>유배자의 머리장식 X1</v>
      </c>
      <c r="J4323" s="5" t="s">
        <v>917</v>
      </c>
      <c r="K4323" s="147" t="s">
        <v>745</v>
      </c>
    </row>
    <row r="4324" spans="1:11">
      <c r="A4324" s="147">
        <f>100000+B4324*ID규칙_보상_그룹_단위+C4324*ID규칙_요일_단위+COUNTIFS($B$4:B4324,B4324,$C$4:C4324,C4324)</f>
        <v>117238</v>
      </c>
      <c r="B4324" s="65">
        <v>172</v>
      </c>
      <c r="C4324" s="147">
        <v>0</v>
      </c>
      <c r="D4324" s="147">
        <v>106430</v>
      </c>
      <c r="E4324" s="147">
        <f>COUNTIF($B$4:B4324,B4324)</f>
        <v>38</v>
      </c>
      <c r="F4324" s="147">
        <v>1</v>
      </c>
      <c r="G4324" s="147">
        <v>767</v>
      </c>
      <c r="H4324" s="147">
        <v>200</v>
      </c>
      <c r="I4324" s="59" t="str">
        <f>IFERROR(VLOOKUP(D4324,ITEM!A:B,2,0)&amp;" X"&amp;F4324,"아이템값 없음")</f>
        <v>검투사의 미련 X1</v>
      </c>
      <c r="J4324" s="5" t="s">
        <v>917</v>
      </c>
      <c r="K4324" s="147" t="s">
        <v>745</v>
      </c>
    </row>
    <row r="4325" spans="1:11">
      <c r="A4325" s="147">
        <f>100000+B4325*ID규칙_보상_그룹_단위+C4325*ID규칙_요일_단위+COUNTIFS($B$4:B4325,B4325,$C$4:C4325,C4325)</f>
        <v>117239</v>
      </c>
      <c r="B4325" s="65">
        <v>172</v>
      </c>
      <c r="C4325" s="147">
        <v>0</v>
      </c>
      <c r="D4325" s="147">
        <v>107430</v>
      </c>
      <c r="E4325" s="147">
        <f>COUNTIF($B$4:B4325,B4325)</f>
        <v>39</v>
      </c>
      <c r="F4325" s="147">
        <v>1</v>
      </c>
      <c r="G4325" s="147">
        <v>767</v>
      </c>
      <c r="H4325" s="147">
        <v>200</v>
      </c>
      <c r="I4325" s="59" t="str">
        <f>IFERROR(VLOOKUP(D4325,ITEM!A:B,2,0)&amp;" X"&amp;F4325,"아이템값 없음")</f>
        <v>검투사의 귀결 X1</v>
      </c>
      <c r="J4325" s="5" t="s">
        <v>917</v>
      </c>
      <c r="K4325" s="147" t="s">
        <v>745</v>
      </c>
    </row>
    <row r="4326" spans="1:11">
      <c r="A4326" s="147">
        <f>100000+B4326*ID규칙_보상_그룹_단위+C4326*ID규칙_요일_단위+COUNTIFS($B$4:B4326,B4326,$C$4:C4326,C4326)</f>
        <v>117240</v>
      </c>
      <c r="B4326" s="65">
        <v>172</v>
      </c>
      <c r="C4326" s="147">
        <v>0</v>
      </c>
      <c r="D4326" s="147">
        <v>108430</v>
      </c>
      <c r="E4326" s="147">
        <f>COUNTIF($B$4:B4326,B4326)</f>
        <v>40</v>
      </c>
      <c r="F4326" s="147">
        <v>1</v>
      </c>
      <c r="G4326" s="147">
        <v>767</v>
      </c>
      <c r="H4326" s="147">
        <v>200</v>
      </c>
      <c r="I4326" s="59" t="str">
        <f>IFERROR(VLOOKUP(D4326,ITEM!A:B,2,0)&amp;" X"&amp;F4326,"아이템값 없음")</f>
        <v>검투사의 희망 X1</v>
      </c>
      <c r="J4326" s="5" t="s">
        <v>917</v>
      </c>
      <c r="K4326" s="147" t="s">
        <v>745</v>
      </c>
    </row>
    <row r="4327" spans="1:11">
      <c r="A4327" s="147">
        <f>100000+B4327*ID규칙_보상_그룹_단위+C4327*ID규칙_요일_단위+COUNTIFS($B$4:B4327,B4327,$C$4:C4327,C4327)</f>
        <v>117241</v>
      </c>
      <c r="B4327" s="65">
        <v>172</v>
      </c>
      <c r="C4327" s="147">
        <v>0</v>
      </c>
      <c r="D4327" s="147">
        <v>109430</v>
      </c>
      <c r="E4327" s="147">
        <f>COUNTIF($B$4:B4327,B4327)</f>
        <v>41</v>
      </c>
      <c r="F4327" s="147">
        <v>1</v>
      </c>
      <c r="G4327" s="147">
        <v>767</v>
      </c>
      <c r="H4327" s="147">
        <v>200</v>
      </c>
      <c r="I4327" s="59" t="str">
        <f>IFERROR(VLOOKUP(D4327,ITEM!A:B,2,0)&amp;" X"&amp;F4327,"아이템값 없음")</f>
        <v>검투사의 취기 X1</v>
      </c>
      <c r="J4327" s="5" t="s">
        <v>917</v>
      </c>
      <c r="K4327" s="147" t="s">
        <v>745</v>
      </c>
    </row>
    <row r="4328" spans="1:11">
      <c r="A4328" s="147">
        <f>100000+B4328*ID규칙_보상_그룹_단위+C4328*ID규칙_요일_단위+COUNTIFS($B$4:B4328,B4328,$C$4:C4328,C4328)</f>
        <v>117242</v>
      </c>
      <c r="B4328" s="65">
        <v>172</v>
      </c>
      <c r="C4328" s="147">
        <v>0</v>
      </c>
      <c r="D4328" s="147">
        <v>110438</v>
      </c>
      <c r="E4328" s="147">
        <f>COUNTIF($B$4:B4328,B4328)</f>
        <v>42</v>
      </c>
      <c r="F4328" s="147">
        <v>1</v>
      </c>
      <c r="G4328" s="147">
        <v>767</v>
      </c>
      <c r="H4328" s="147">
        <v>200</v>
      </c>
      <c r="I4328" s="59" t="str">
        <f>IFERROR(VLOOKUP(D4328,ITEM!A:B,2,0)&amp;" X"&amp;F4328,"아이템값 없음")</f>
        <v>검투사의 개선 X1</v>
      </c>
      <c r="J4328" s="5" t="s">
        <v>917</v>
      </c>
      <c r="K4328" s="147" t="s">
        <v>745</v>
      </c>
    </row>
    <row r="4329" spans="1:11">
      <c r="A4329" s="147">
        <f>100000+B4329*ID규칙_보상_그룹_단위+C4329*ID규칙_요일_단위+COUNTIFS($B$4:B4329,B4329,$C$4:C4329,C4329)</f>
        <v>117243</v>
      </c>
      <c r="B4329" s="65">
        <v>172</v>
      </c>
      <c r="C4329" s="147">
        <v>0</v>
      </c>
      <c r="D4329" s="147">
        <v>106432</v>
      </c>
      <c r="E4329" s="147">
        <f>COUNTIF($B$4:B4329,B4329)</f>
        <v>43</v>
      </c>
      <c r="F4329" s="147">
        <v>1</v>
      </c>
      <c r="G4329" s="147">
        <v>767</v>
      </c>
      <c r="H4329" s="147">
        <v>200</v>
      </c>
      <c r="I4329" s="59" t="str">
        <f>IFERROR(VLOOKUP(D4329,ITEM!A:B,2,0)&amp;" X"&amp;F4329,"아이템값 없음")</f>
        <v>악단의 서광 X1</v>
      </c>
      <c r="J4329" s="5" t="s">
        <v>917</v>
      </c>
      <c r="K4329" s="147" t="s">
        <v>745</v>
      </c>
    </row>
    <row r="4330" spans="1:11">
      <c r="A4330" s="147">
        <f>100000+B4330*ID규칙_보상_그룹_단위+C4330*ID규칙_요일_단위+COUNTIFS($B$4:B4330,B4330,$C$4:C4330,C4330)</f>
        <v>117244</v>
      </c>
      <c r="B4330" s="65">
        <v>172</v>
      </c>
      <c r="C4330" s="147">
        <v>0</v>
      </c>
      <c r="D4330" s="147">
        <v>107432</v>
      </c>
      <c r="E4330" s="147">
        <f>COUNTIF($B$4:B4330,B4330)</f>
        <v>44</v>
      </c>
      <c r="F4330" s="147">
        <v>1</v>
      </c>
      <c r="G4330" s="147">
        <v>767</v>
      </c>
      <c r="H4330" s="147">
        <v>200</v>
      </c>
      <c r="I4330" s="59" t="str">
        <f>IFERROR(VLOOKUP(D4330,ITEM!A:B,2,0)&amp;" X"&amp;F4330,"아이템값 없음")</f>
        <v>연주자의 화살깃 X1</v>
      </c>
      <c r="J4330" s="5" t="s">
        <v>917</v>
      </c>
      <c r="K4330" s="147" t="s">
        <v>745</v>
      </c>
    </row>
    <row r="4331" spans="1:11">
      <c r="A4331" s="147">
        <f>100000+B4331*ID규칙_보상_그룹_단위+C4331*ID규칙_요일_단위+COUNTIFS($B$4:B4331,B4331,$C$4:C4331,C4331)</f>
        <v>117245</v>
      </c>
      <c r="B4331" s="65">
        <v>172</v>
      </c>
      <c r="C4331" s="147">
        <v>0</v>
      </c>
      <c r="D4331" s="147">
        <v>108432</v>
      </c>
      <c r="E4331" s="147">
        <f>COUNTIF($B$4:B4331,B4331)</f>
        <v>45</v>
      </c>
      <c r="F4331" s="147">
        <v>1</v>
      </c>
      <c r="G4331" s="147">
        <v>767</v>
      </c>
      <c r="H4331" s="147">
        <v>200</v>
      </c>
      <c r="I4331" s="59" t="str">
        <f>IFERROR(VLOOKUP(D4331,ITEM!A:B,2,0)&amp;" X"&amp;F4331,"아이템값 없음")</f>
        <v>피날레의 시계 X1</v>
      </c>
      <c r="J4331" s="5" t="s">
        <v>917</v>
      </c>
      <c r="K4331" s="147" t="s">
        <v>745</v>
      </c>
    </row>
    <row r="4332" spans="1:11">
      <c r="A4332" s="147">
        <f>100000+B4332*ID규칙_보상_그룹_단위+C4332*ID규칙_요일_단위+COUNTIFS($B$4:B4332,B4332,$C$4:C4332,C4332)</f>
        <v>117246</v>
      </c>
      <c r="B4332" s="65">
        <v>172</v>
      </c>
      <c r="C4332" s="147">
        <v>0</v>
      </c>
      <c r="D4332" s="147">
        <v>109432</v>
      </c>
      <c r="E4332" s="147">
        <f>COUNTIF($B$4:B4332,B4332)</f>
        <v>46</v>
      </c>
      <c r="F4332" s="147">
        <v>1</v>
      </c>
      <c r="G4332" s="147">
        <v>767</v>
      </c>
      <c r="H4332" s="147">
        <v>200</v>
      </c>
      <c r="I4332" s="59" t="str">
        <f>IFERROR(VLOOKUP(D4332,ITEM!A:B,2,0)&amp;" X"&amp;F4332,"아이템값 없음")</f>
        <v>음유시인의 주전자 X1</v>
      </c>
      <c r="J4332" s="5" t="s">
        <v>917</v>
      </c>
      <c r="K4332" s="147" t="s">
        <v>745</v>
      </c>
    </row>
    <row r="4333" spans="1:11">
      <c r="A4333" s="147">
        <f>100000+B4333*ID규칙_보상_그룹_단위+C4333*ID규칙_요일_단위+COUNTIFS($B$4:B4333,B4333,$C$4:C4333,C4333)</f>
        <v>117247</v>
      </c>
      <c r="B4333" s="65">
        <v>172</v>
      </c>
      <c r="C4333" s="147">
        <v>0</v>
      </c>
      <c r="D4333" s="147">
        <v>110440</v>
      </c>
      <c r="E4333" s="147">
        <f>COUNTIF($B$4:B4333,B4333)</f>
        <v>47</v>
      </c>
      <c r="F4333" s="147">
        <v>1</v>
      </c>
      <c r="G4333" s="147">
        <v>767</v>
      </c>
      <c r="H4333" s="147">
        <v>200</v>
      </c>
      <c r="I4333" s="59" t="str">
        <f>IFERROR(VLOOKUP(D4333,ITEM!A:B,2,0)&amp;" X"&amp;F4333,"아이템값 없음")</f>
        <v>지휘의 탑 햇 X1</v>
      </c>
      <c r="J4333" s="5" t="s">
        <v>917</v>
      </c>
      <c r="K4333" s="147" t="s">
        <v>745</v>
      </c>
    </row>
    <row r="4334" spans="1:11">
      <c r="A4334" s="147">
        <f>100000+B4334*ID규칙_보상_그룹_단위+C4334*ID규칙_요일_단위+COUNTIFS($B$4:B4334,B4334,$C$4:C4334,C4334)</f>
        <v>117248</v>
      </c>
      <c r="B4334" s="65">
        <v>172</v>
      </c>
      <c r="C4334" s="147">
        <v>0</v>
      </c>
      <c r="D4334" s="147">
        <v>106531</v>
      </c>
      <c r="E4334" s="147">
        <f>COUNTIF($B$4:B4334,B4334)</f>
        <v>48</v>
      </c>
      <c r="F4334" s="147">
        <v>1</v>
      </c>
      <c r="G4334" s="147">
        <v>767</v>
      </c>
      <c r="H4334" s="147">
        <v>200</v>
      </c>
      <c r="I4334" s="59" t="str">
        <f>IFERROR(VLOOKUP(D4334,ITEM!A:B,2,0)&amp;" X"&amp;F4334,"아이템값 없음")</f>
        <v>검투사의 미련 X1</v>
      </c>
      <c r="J4334" s="5" t="s">
        <v>917</v>
      </c>
      <c r="K4334" s="147" t="s">
        <v>745</v>
      </c>
    </row>
    <row r="4335" spans="1:11">
      <c r="A4335" s="147">
        <f>100000+B4335*ID규칙_보상_그룹_단위+C4335*ID규칙_요일_단위+COUNTIFS($B$4:B4335,B4335,$C$4:C4335,C4335)</f>
        <v>117249</v>
      </c>
      <c r="B4335" s="65">
        <v>172</v>
      </c>
      <c r="C4335" s="147">
        <v>0</v>
      </c>
      <c r="D4335" s="147">
        <v>107531</v>
      </c>
      <c r="E4335" s="147">
        <f>COUNTIF($B$4:B4335,B4335)</f>
        <v>49</v>
      </c>
      <c r="F4335" s="147">
        <v>1</v>
      </c>
      <c r="G4335" s="147">
        <v>767</v>
      </c>
      <c r="H4335" s="147">
        <v>200</v>
      </c>
      <c r="I4335" s="59" t="str">
        <f>IFERROR(VLOOKUP(D4335,ITEM!A:B,2,0)&amp;" X"&amp;F4335,"아이템값 없음")</f>
        <v>검투사의 귀결 X1</v>
      </c>
      <c r="J4335" s="5" t="s">
        <v>917</v>
      </c>
      <c r="K4335" s="147" t="s">
        <v>745</v>
      </c>
    </row>
    <row r="4336" spans="1:11">
      <c r="A4336" s="147">
        <f>100000+B4336*ID규칙_보상_그룹_단위+C4336*ID규칙_요일_단위+COUNTIFS($B$4:B4336,B4336,$C$4:C4336,C4336)</f>
        <v>117250</v>
      </c>
      <c r="B4336" s="65">
        <v>172</v>
      </c>
      <c r="C4336" s="147">
        <v>0</v>
      </c>
      <c r="D4336" s="147">
        <v>108531</v>
      </c>
      <c r="E4336" s="147">
        <f>COUNTIF($B$4:B4336,B4336)</f>
        <v>50</v>
      </c>
      <c r="F4336" s="147">
        <v>1</v>
      </c>
      <c r="G4336" s="147">
        <v>767</v>
      </c>
      <c r="H4336" s="147">
        <v>200</v>
      </c>
      <c r="I4336" s="59" t="str">
        <f>IFERROR(VLOOKUP(D4336,ITEM!A:B,2,0)&amp;" X"&amp;F4336,"아이템값 없음")</f>
        <v>검투사의 희망 X1</v>
      </c>
      <c r="J4336" s="5" t="s">
        <v>917</v>
      </c>
      <c r="K4336" s="147" t="s">
        <v>745</v>
      </c>
    </row>
    <row r="4337" spans="1:11">
      <c r="A4337" s="147">
        <f>100000+B4337*ID규칙_보상_그룹_단위+C4337*ID규칙_요일_단위+COUNTIFS($B$4:B4337,B4337,$C$4:C4337,C4337)</f>
        <v>117251</v>
      </c>
      <c r="B4337" s="65">
        <v>172</v>
      </c>
      <c r="C4337" s="147">
        <v>0</v>
      </c>
      <c r="D4337" s="147">
        <v>109531</v>
      </c>
      <c r="E4337" s="147">
        <f>COUNTIF($B$4:B4337,B4337)</f>
        <v>51</v>
      </c>
      <c r="F4337" s="147">
        <v>1</v>
      </c>
      <c r="G4337" s="147">
        <v>767</v>
      </c>
      <c r="H4337" s="147">
        <v>200</v>
      </c>
      <c r="I4337" s="59" t="str">
        <f>IFERROR(VLOOKUP(D4337,ITEM!A:B,2,0)&amp;" X"&amp;F4337,"아이템값 없음")</f>
        <v>검투사의 취기 X1</v>
      </c>
      <c r="J4337" s="5" t="s">
        <v>917</v>
      </c>
      <c r="K4337" s="147" t="s">
        <v>745</v>
      </c>
    </row>
    <row r="4338" spans="1:11">
      <c r="A4338" s="147">
        <f>100000+B4338*ID규칙_보상_그룹_단위+C4338*ID규칙_요일_단위+COUNTIFS($B$4:B4338,B4338,$C$4:C4338,C4338)</f>
        <v>117252</v>
      </c>
      <c r="B4338" s="65">
        <v>172</v>
      </c>
      <c r="C4338" s="147">
        <v>0</v>
      </c>
      <c r="D4338" s="147">
        <v>110539</v>
      </c>
      <c r="E4338" s="147">
        <f>COUNTIF($B$4:B4338,B4338)</f>
        <v>52</v>
      </c>
      <c r="F4338" s="147">
        <v>1</v>
      </c>
      <c r="G4338" s="147">
        <v>767</v>
      </c>
      <c r="H4338" s="147">
        <v>200</v>
      </c>
      <c r="I4338" s="59" t="str">
        <f>IFERROR(VLOOKUP(D4338,ITEM!A:B,2,0)&amp;" X"&amp;F4338,"아이템값 없음")</f>
        <v>검투사의 개선 X1</v>
      </c>
      <c r="J4338" s="5" t="s">
        <v>917</v>
      </c>
      <c r="K4338" s="147" t="s">
        <v>745</v>
      </c>
    </row>
    <row r="4339" spans="1:11">
      <c r="A4339" s="147">
        <f>100000+B4339*ID규칙_보상_그룹_단위+C4339*ID규칙_요일_단위+COUNTIFS($B$4:B4339,B4339,$C$4:C4339,C4339)</f>
        <v>117253</v>
      </c>
      <c r="B4339" s="65">
        <v>172</v>
      </c>
      <c r="C4339" s="147">
        <v>0</v>
      </c>
      <c r="D4339" s="147">
        <v>106533</v>
      </c>
      <c r="E4339" s="147">
        <f>COUNTIF($B$4:B4339,B4339)</f>
        <v>53</v>
      </c>
      <c r="F4339" s="147">
        <v>1</v>
      </c>
      <c r="G4339" s="147">
        <v>767</v>
      </c>
      <c r="H4339" s="147">
        <v>200</v>
      </c>
      <c r="I4339" s="59" t="str">
        <f>IFERROR(VLOOKUP(D4339,ITEM!A:B,2,0)&amp;" X"&amp;F4339,"아이템값 없음")</f>
        <v>악단의 서광 X1</v>
      </c>
      <c r="J4339" s="5" t="s">
        <v>917</v>
      </c>
      <c r="K4339" s="147" t="s">
        <v>745</v>
      </c>
    </row>
    <row r="4340" spans="1:11">
      <c r="A4340" s="147">
        <f>100000+B4340*ID규칙_보상_그룹_단위+C4340*ID규칙_요일_단위+COUNTIFS($B$4:B4340,B4340,$C$4:C4340,C4340)</f>
        <v>117254</v>
      </c>
      <c r="B4340" s="65">
        <v>172</v>
      </c>
      <c r="C4340" s="147">
        <v>0</v>
      </c>
      <c r="D4340" s="147">
        <v>107533</v>
      </c>
      <c r="E4340" s="147">
        <f>COUNTIF($B$4:B4340,B4340)</f>
        <v>54</v>
      </c>
      <c r="F4340" s="147">
        <v>1</v>
      </c>
      <c r="G4340" s="147">
        <v>767</v>
      </c>
      <c r="H4340" s="147">
        <v>200</v>
      </c>
      <c r="I4340" s="59" t="str">
        <f>IFERROR(VLOOKUP(D4340,ITEM!A:B,2,0)&amp;" X"&amp;F4340,"아이템값 없음")</f>
        <v>연주자의 화살깃 X1</v>
      </c>
      <c r="J4340" s="5" t="s">
        <v>917</v>
      </c>
      <c r="K4340" s="147" t="s">
        <v>745</v>
      </c>
    </row>
    <row r="4341" spans="1:11">
      <c r="A4341" s="147">
        <f>100000+B4341*ID규칙_보상_그룹_단위+C4341*ID규칙_요일_단위+COUNTIFS($B$4:B4341,B4341,$C$4:C4341,C4341)</f>
        <v>117255</v>
      </c>
      <c r="B4341" s="65">
        <v>172</v>
      </c>
      <c r="C4341" s="147">
        <v>0</v>
      </c>
      <c r="D4341" s="147">
        <v>108533</v>
      </c>
      <c r="E4341" s="147">
        <f>COUNTIF($B$4:B4341,B4341)</f>
        <v>55</v>
      </c>
      <c r="F4341" s="147">
        <v>1</v>
      </c>
      <c r="G4341" s="147">
        <v>767</v>
      </c>
      <c r="H4341" s="147">
        <v>200</v>
      </c>
      <c r="I4341" s="59" t="str">
        <f>IFERROR(VLOOKUP(D4341,ITEM!A:B,2,0)&amp;" X"&amp;F4341,"아이템값 없음")</f>
        <v>피날레의 시계 X1</v>
      </c>
      <c r="J4341" s="5" t="s">
        <v>917</v>
      </c>
      <c r="K4341" s="147" t="s">
        <v>745</v>
      </c>
    </row>
    <row r="4342" spans="1:11">
      <c r="A4342" s="147">
        <f>100000+B4342*ID규칙_보상_그룹_단위+C4342*ID규칙_요일_단위+COUNTIFS($B$4:B4342,B4342,$C$4:C4342,C4342)</f>
        <v>117256</v>
      </c>
      <c r="B4342" s="65">
        <v>172</v>
      </c>
      <c r="C4342" s="147">
        <v>0</v>
      </c>
      <c r="D4342" s="147">
        <v>109533</v>
      </c>
      <c r="E4342" s="147">
        <f>COUNTIF($B$4:B4342,B4342)</f>
        <v>56</v>
      </c>
      <c r="F4342" s="147">
        <v>1</v>
      </c>
      <c r="G4342" s="147">
        <v>767</v>
      </c>
      <c r="H4342" s="147">
        <v>200</v>
      </c>
      <c r="I4342" s="59" t="str">
        <f>IFERROR(VLOOKUP(D4342,ITEM!A:B,2,0)&amp;" X"&amp;F4342,"아이템값 없음")</f>
        <v>음유시인의 주전자 X1</v>
      </c>
      <c r="J4342" s="5" t="s">
        <v>917</v>
      </c>
      <c r="K4342" s="147" t="s">
        <v>745</v>
      </c>
    </row>
    <row r="4343" spans="1:11">
      <c r="A4343" s="147">
        <f>100000+B4343*ID규칙_보상_그룹_단위+C4343*ID규칙_요일_단위+COUNTIFS($B$4:B4343,B4343,$C$4:C4343,C4343)</f>
        <v>117257</v>
      </c>
      <c r="B4343" s="65">
        <v>172</v>
      </c>
      <c r="C4343" s="147">
        <v>0</v>
      </c>
      <c r="D4343" s="147">
        <v>110541</v>
      </c>
      <c r="E4343" s="147">
        <f>COUNTIF($B$4:B4343,B4343)</f>
        <v>57</v>
      </c>
      <c r="F4343" s="147">
        <v>1</v>
      </c>
      <c r="G4343" s="147">
        <v>767</v>
      </c>
      <c r="H4343" s="147">
        <v>200</v>
      </c>
      <c r="I4343" s="59" t="str">
        <f>IFERROR(VLOOKUP(D4343,ITEM!A:B,2,0)&amp;" X"&amp;F4343,"아이템값 없음")</f>
        <v>지휘의 탑 햇 X1</v>
      </c>
      <c r="J4343" s="5" t="s">
        <v>917</v>
      </c>
      <c r="K4343" s="147" t="s">
        <v>745</v>
      </c>
    </row>
    <row r="4344" spans="1:11">
      <c r="A4344" s="147">
        <f>100000+B4344*ID규칙_보상_그룹_단위+C4344*ID규칙_요일_단위+COUNTIFS($B$4:B4344,B4344,$C$4:C4344,C4344)</f>
        <v>117258</v>
      </c>
      <c r="B4344" s="65">
        <v>172</v>
      </c>
      <c r="C4344" s="147">
        <v>0</v>
      </c>
      <c r="D4344" s="147">
        <v>116414</v>
      </c>
      <c r="E4344" s="147">
        <f>COUNTIF($B$4:B4344,B4344)</f>
        <v>58</v>
      </c>
      <c r="F4344" s="147">
        <v>1</v>
      </c>
      <c r="G4344" s="147">
        <v>768</v>
      </c>
      <c r="H4344" s="147">
        <v>2000</v>
      </c>
      <c r="I4344" s="59" t="str">
        <f>IFERROR(VLOOKUP(D4344,ITEM!A:B,2,0)&amp;" X"&amp;F4344,"아이템값 없음")</f>
        <v>중앙 대륙의 한손검 원형 X1</v>
      </c>
      <c r="J4344" s="5" t="s">
        <v>917</v>
      </c>
      <c r="K4344" s="147" t="s">
        <v>745</v>
      </c>
    </row>
    <row r="4345" spans="1:11">
      <c r="A4345" s="147">
        <f>100000+B4345*ID규칙_보상_그룹_단위+C4345*ID규칙_요일_단위+COUNTIFS($B$4:B4345,B4345,$C$4:C4345,C4345)</f>
        <v>117259</v>
      </c>
      <c r="B4345" s="65">
        <v>172</v>
      </c>
      <c r="C4345" s="147">
        <v>0</v>
      </c>
      <c r="D4345" s="147">
        <v>116415</v>
      </c>
      <c r="E4345" s="147">
        <f>COUNTIF($B$4:B4345,B4345)</f>
        <v>59</v>
      </c>
      <c r="F4345" s="147">
        <v>1</v>
      </c>
      <c r="G4345" s="147">
        <v>768</v>
      </c>
      <c r="H4345" s="147">
        <v>2000</v>
      </c>
      <c r="I4345" s="59" t="str">
        <f>IFERROR(VLOOKUP(D4345,ITEM!A:B,2,0)&amp;" X"&amp;F4345,"아이템값 없음")</f>
        <v>중앙 대륙의 활 원형 X1</v>
      </c>
      <c r="J4345" s="5" t="s">
        <v>917</v>
      </c>
      <c r="K4345" s="147" t="s">
        <v>745</v>
      </c>
    </row>
    <row r="4346" spans="1:11">
      <c r="A4346" s="147">
        <f>100000+B4346*ID규칙_보상_그룹_단위+C4346*ID규칙_요일_단위+COUNTIFS($B$4:B4346,B4346,$C$4:C4346,C4346)</f>
        <v>117260</v>
      </c>
      <c r="B4346" s="65">
        <v>172</v>
      </c>
      <c r="C4346" s="147">
        <v>0</v>
      </c>
      <c r="D4346" s="147">
        <v>116416</v>
      </c>
      <c r="E4346" s="147">
        <f>COUNTIF($B$4:B4346,B4346)</f>
        <v>60</v>
      </c>
      <c r="F4346" s="147">
        <v>1</v>
      </c>
      <c r="G4346" s="147">
        <v>768</v>
      </c>
      <c r="H4346" s="147">
        <v>2000</v>
      </c>
      <c r="I4346" s="59" t="str">
        <f>IFERROR(VLOOKUP(D4346,ITEM!A:B,2,0)&amp;" X"&amp;F4346,"아이템값 없음")</f>
        <v>중앙 대륙의 양손검 원형 X1</v>
      </c>
      <c r="J4346" s="5" t="s">
        <v>917</v>
      </c>
      <c r="K4346" s="147" t="s">
        <v>745</v>
      </c>
    </row>
    <row r="4347" spans="1:11">
      <c r="A4347" s="147">
        <f>100000+B4347*ID규칙_보상_그룹_단위+C4347*ID규칙_요일_단위+COUNTIFS($B$4:B4347,B4347,$C$4:C4347,C4347)</f>
        <v>117261</v>
      </c>
      <c r="B4347" s="65">
        <v>172</v>
      </c>
      <c r="C4347" s="147">
        <v>0</v>
      </c>
      <c r="D4347" s="147">
        <v>116417</v>
      </c>
      <c r="E4347" s="147">
        <f>COUNTIF($B$4:B4347,B4347)</f>
        <v>61</v>
      </c>
      <c r="F4347" s="147">
        <v>1</v>
      </c>
      <c r="G4347" s="147">
        <v>768</v>
      </c>
      <c r="H4347" s="147">
        <v>2000</v>
      </c>
      <c r="I4347" s="59" t="str">
        <f>IFERROR(VLOOKUP(D4347,ITEM!A:B,2,0)&amp;" X"&amp;F4347,"아이템값 없음")</f>
        <v>중앙 대륙의 법구 원형 X1</v>
      </c>
      <c r="J4347" s="5" t="s">
        <v>917</v>
      </c>
      <c r="K4347" s="147" t="s">
        <v>745</v>
      </c>
    </row>
    <row r="4348" spans="1:11">
      <c r="A4348" s="147">
        <f>100000+B4348*ID규칙_보상_그룹_단위+C4348*ID규칙_요일_단위+COUNTIFS($B$4:B4348,B4348,$C$4:C4348,C4348)</f>
        <v>117262</v>
      </c>
      <c r="B4348" s="65">
        <v>172</v>
      </c>
      <c r="C4348" s="147">
        <v>0</v>
      </c>
      <c r="D4348" s="147">
        <v>116418</v>
      </c>
      <c r="E4348" s="147">
        <f>COUNTIF($B$4:B4348,B4348)</f>
        <v>62</v>
      </c>
      <c r="F4348" s="147">
        <v>1</v>
      </c>
      <c r="G4348" s="147">
        <v>768</v>
      </c>
      <c r="H4348" s="147">
        <v>2000</v>
      </c>
      <c r="I4348" s="59" t="str">
        <f>IFERROR(VLOOKUP(D4348,ITEM!A:B,2,0)&amp;" X"&amp;F4348,"아이템값 없음")</f>
        <v>중앙 대륙의 장병기 원형 X1</v>
      </c>
      <c r="J4348" s="5" t="s">
        <v>917</v>
      </c>
      <c r="K4348" s="147" t="s">
        <v>745</v>
      </c>
    </row>
    <row r="4349" spans="1:11">
      <c r="A4349" s="147">
        <f>100000+B4349*ID규칙_보상_그룹_단위+C4349*ID규칙_요일_단위+COUNTIFS($B$4:B4349,B4349,$C$4:C4349,C4349)</f>
        <v>117301</v>
      </c>
      <c r="B4349" s="65">
        <v>173</v>
      </c>
      <c r="C4349" s="147">
        <v>0</v>
      </c>
      <c r="D4349" s="147">
        <v>103301</v>
      </c>
      <c r="E4349" s="147">
        <f>COUNTIF($B$4:B4349,B4349)</f>
        <v>1</v>
      </c>
      <c r="F4349" s="147">
        <v>300</v>
      </c>
      <c r="G4349" s="147">
        <v>769</v>
      </c>
      <c r="H4349" s="147">
        <v>10000</v>
      </c>
      <c r="I4349" s="59" t="str">
        <f>IFERROR(VLOOKUP(D4349,ITEM!A:B,2,0)&amp;" X"&amp;F4349,"아이템값 없음")</f>
        <v>모라 X300</v>
      </c>
      <c r="J4349" s="5" t="s">
        <v>918</v>
      </c>
      <c r="K4349" s="147" t="s">
        <v>745</v>
      </c>
    </row>
    <row r="4350" spans="1:11">
      <c r="A4350" s="147">
        <f>100000+B4350*ID규칙_보상_그룹_단위+C4350*ID규칙_요일_단위+COUNTIFS($B$4:B4350,B4350,$C$4:C4350,C4350)</f>
        <v>117302</v>
      </c>
      <c r="B4350" s="65">
        <v>173</v>
      </c>
      <c r="C4350" s="147">
        <v>0</v>
      </c>
      <c r="D4350" s="147">
        <v>102301</v>
      </c>
      <c r="E4350" s="147">
        <f>COUNTIF($B$4:B4350,B4350)</f>
        <v>2</v>
      </c>
      <c r="F4350" s="147">
        <v>6950</v>
      </c>
      <c r="G4350" s="147">
        <v>770</v>
      </c>
      <c r="H4350" s="147">
        <v>10000</v>
      </c>
      <c r="I4350" s="59" t="str">
        <f>IFERROR(VLOOKUP(D4350,ITEM!A:B,2,0)&amp;" X"&amp;F4350,"아이템값 없음")</f>
        <v>모험 경력 X6950</v>
      </c>
      <c r="J4350" s="5" t="s">
        <v>918</v>
      </c>
      <c r="K4350" s="147" t="s">
        <v>745</v>
      </c>
    </row>
    <row r="4351" spans="1:11">
      <c r="A4351" s="147">
        <f>100000+B4351*ID규칙_보상_그룹_단위+C4351*ID규칙_요일_단위+COUNTIFS($B$4:B4351,B4351,$C$4:C4351,C4351)</f>
        <v>117303</v>
      </c>
      <c r="B4351" s="65">
        <v>173</v>
      </c>
      <c r="C4351" s="147">
        <v>0</v>
      </c>
      <c r="D4351" s="147">
        <v>105301</v>
      </c>
      <c r="E4351" s="147">
        <f>COUNTIF($B$4:B4351,B4351)</f>
        <v>3</v>
      </c>
      <c r="F4351" s="147">
        <v>20</v>
      </c>
      <c r="G4351" s="147">
        <v>771</v>
      </c>
      <c r="H4351" s="147">
        <v>10000</v>
      </c>
      <c r="I4351" s="59" t="str">
        <f>IFERROR(VLOOKUP(D4351,ITEM!A:B,2,0)&amp;" X"&amp;F4351,"아이템값 없음")</f>
        <v>호감도 경험치 X20</v>
      </c>
      <c r="J4351" s="5" t="s">
        <v>918</v>
      </c>
      <c r="K4351" s="147" t="s">
        <v>745</v>
      </c>
    </row>
    <row r="4352" spans="1:11">
      <c r="A4352" s="147">
        <f>100000+B4352*ID규칙_보상_그룹_단위+C4352*ID규칙_요일_단위+COUNTIFS($B$4:B4352,B4352,$C$4:C4352,C4352)</f>
        <v>117304</v>
      </c>
      <c r="B4352" s="65">
        <v>173</v>
      </c>
      <c r="C4352" s="147">
        <v>0</v>
      </c>
      <c r="D4352" s="147">
        <v>113213</v>
      </c>
      <c r="E4352" s="147">
        <f>COUNTIF($B$4:B4352,B4352)</f>
        <v>4</v>
      </c>
      <c r="F4352" s="147">
        <v>1</v>
      </c>
      <c r="G4352" s="147">
        <v>772</v>
      </c>
      <c r="H4352" s="147">
        <v>3334</v>
      </c>
      <c r="I4352" s="59" t="str">
        <f>IFERROR(VLOOKUP(D4352,ITEM!A:B,2,0)&amp;" X"&amp;F4352,"아이템값 없음")</f>
        <v>승리의 자수정 가루 X1</v>
      </c>
      <c r="J4352" s="5" t="s">
        <v>918</v>
      </c>
      <c r="K4352" s="147" t="s">
        <v>745</v>
      </c>
    </row>
    <row r="4353" spans="1:11">
      <c r="A4353" s="147">
        <f>100000+B4353*ID규칙_보상_그룹_단위+C4353*ID규칙_요일_단위+COUNTIFS($B$4:B4353,B4353,$C$4:C4353,C4353)</f>
        <v>117305</v>
      </c>
      <c r="B4353" s="65">
        <v>173</v>
      </c>
      <c r="C4353" s="147">
        <v>0</v>
      </c>
      <c r="D4353" s="147">
        <v>113314</v>
      </c>
      <c r="E4353" s="147">
        <f>COUNTIF($B$4:B4353,B4353)</f>
        <v>5</v>
      </c>
      <c r="F4353" s="147">
        <v>1</v>
      </c>
      <c r="G4353" s="147">
        <v>772</v>
      </c>
      <c r="H4353" s="147">
        <v>3333</v>
      </c>
      <c r="I4353" s="59" t="str">
        <f>IFERROR(VLOOKUP(D4353,ITEM!A:B,2,0)&amp;" X"&amp;F4353,"아이템값 없음")</f>
        <v>승리의 자수정 조각 X1</v>
      </c>
      <c r="J4353" s="5" t="s">
        <v>918</v>
      </c>
      <c r="K4353" s="147" t="s">
        <v>745</v>
      </c>
    </row>
    <row r="4354" spans="1:11">
      <c r="A4354" s="147">
        <f>100000+B4354*ID규칙_보상_그룹_단위+C4354*ID규칙_요일_단위+COUNTIFS($B$4:B4354,B4354,$C$4:C4354,C4354)</f>
        <v>117306</v>
      </c>
      <c r="B4354" s="65">
        <v>173</v>
      </c>
      <c r="C4354" s="147">
        <v>0</v>
      </c>
      <c r="D4354" s="147">
        <v>113415</v>
      </c>
      <c r="E4354" s="147">
        <f>COUNTIF($B$4:B4354,B4354)</f>
        <v>6</v>
      </c>
      <c r="F4354" s="147">
        <v>1</v>
      </c>
      <c r="G4354" s="147">
        <v>772</v>
      </c>
      <c r="H4354" s="147">
        <v>3333</v>
      </c>
      <c r="I4354" s="59" t="str">
        <f>IFERROR(VLOOKUP(D4354,ITEM!A:B,2,0)&amp;" X"&amp;F4354,"아이템값 없음")</f>
        <v>승리의 자수정 덩이 X1</v>
      </c>
      <c r="J4354" s="5" t="s">
        <v>918</v>
      </c>
      <c r="K4354" s="147" t="s">
        <v>745</v>
      </c>
    </row>
    <row r="4355" spans="1:11">
      <c r="A4355" s="147">
        <f>100000+B4355*ID규칙_보상_그룹_단위+C4355*ID규칙_요일_단위+COUNTIFS($B$4:B4355,B4355,$C$4:C4355,C4355)</f>
        <v>117307</v>
      </c>
      <c r="B4355" s="65">
        <v>173</v>
      </c>
      <c r="C4355" s="147">
        <v>0</v>
      </c>
      <c r="D4355" s="147">
        <v>118401</v>
      </c>
      <c r="E4355" s="147">
        <f>COUNTIF($B$4:B4355,B4355)</f>
        <v>7</v>
      </c>
      <c r="F4355" s="147">
        <v>1</v>
      </c>
      <c r="G4355" s="147">
        <v>773</v>
      </c>
      <c r="H4355" s="147">
        <v>3300</v>
      </c>
      <c r="I4355" s="59" t="str">
        <f>IFERROR(VLOOKUP(D4355,ITEM!A:B,2,0)&amp;" X"&amp;F4355,"아이템값 없음")</f>
        <v>이상한 꿈의 용매 X1</v>
      </c>
      <c r="J4355" s="5" t="s">
        <v>918</v>
      </c>
      <c r="K4355" s="147" t="s">
        <v>745</v>
      </c>
    </row>
    <row r="4356" spans="1:11">
      <c r="A4356" s="147">
        <f>100000+B4356*ID규칙_보상_그룹_단위+C4356*ID규칙_요일_단위+COUNTIFS($B$4:B4356,B4356,$C$4:C4356,C4356)</f>
        <v>117308</v>
      </c>
      <c r="B4356" s="65">
        <v>173</v>
      </c>
      <c r="C4356" s="147">
        <v>0</v>
      </c>
      <c r="D4356" s="147">
        <v>112616</v>
      </c>
      <c r="E4356" s="147">
        <f>COUNTIF($B$4:B4356,B4356)</f>
        <v>8</v>
      </c>
      <c r="F4356" s="147">
        <v>1</v>
      </c>
      <c r="G4356" s="147">
        <v>774</v>
      </c>
      <c r="H4356" s="147">
        <v>3334</v>
      </c>
      <c r="I4356" s="59" t="str">
        <f>IFERROR(VLOOKUP(D4356,ITEM!A:B,2,0)&amp;" X"&amp;F4356,"아이템값 없음")</f>
        <v>꼭두각시 줄 X1</v>
      </c>
      <c r="J4356" s="5" t="s">
        <v>918</v>
      </c>
      <c r="K4356" s="147" t="s">
        <v>745</v>
      </c>
    </row>
    <row r="4357" spans="1:11">
      <c r="A4357" s="147">
        <f>100000+B4357*ID규칙_보상_그룹_단위+C4357*ID규칙_요일_단위+COUNTIFS($B$4:B4357,B4357,$C$4:C4357,C4357)</f>
        <v>117309</v>
      </c>
      <c r="B4357" s="65">
        <v>173</v>
      </c>
      <c r="C4357" s="147">
        <v>0</v>
      </c>
      <c r="D4357" s="147">
        <v>112617</v>
      </c>
      <c r="E4357" s="147">
        <f>COUNTIF($B$4:B4357,B4357)</f>
        <v>9</v>
      </c>
      <c r="F4357" s="147">
        <v>1</v>
      </c>
      <c r="G4357" s="147">
        <v>774</v>
      </c>
      <c r="H4357" s="147">
        <v>3333</v>
      </c>
      <c r="I4357" s="59" t="str">
        <f>IFERROR(VLOOKUP(D4357,ITEM!A:B,2,0)&amp;" X"&amp;F4357,"아이템값 없음")</f>
        <v>무념의 거울 X1</v>
      </c>
      <c r="J4357" s="5" t="s">
        <v>918</v>
      </c>
      <c r="K4357" s="147" t="s">
        <v>745</v>
      </c>
    </row>
    <row r="4358" spans="1:11">
      <c r="A4358" s="147">
        <f>100000+B4358*ID규칙_보상_그룹_단위+C4358*ID규칙_요일_단위+COUNTIFS($B$4:B4358,B4358,$C$4:C4358,C4358)</f>
        <v>117310</v>
      </c>
      <c r="B4358" s="65">
        <v>173</v>
      </c>
      <c r="C4358" s="147">
        <v>0</v>
      </c>
      <c r="D4358" s="147">
        <v>112618</v>
      </c>
      <c r="E4358" s="147">
        <f>COUNTIF($B$4:B4358,B4358)</f>
        <v>10</v>
      </c>
      <c r="F4358" s="147">
        <v>1</v>
      </c>
      <c r="G4358" s="147">
        <v>774</v>
      </c>
      <c r="H4358" s="147">
        <v>3333</v>
      </c>
      <c r="I4358" s="59" t="str">
        <f>IFERROR(VLOOKUP(D4358,ITEM!A:B,2,0)&amp;" X"&amp;F4358,"아이템값 없음")</f>
        <v>공행의 방울 X1</v>
      </c>
      <c r="J4358" s="5" t="s">
        <v>918</v>
      </c>
      <c r="K4358" s="147" t="s">
        <v>745</v>
      </c>
    </row>
    <row r="4359" spans="1:11">
      <c r="A4359" s="147">
        <f>100000+B4359*ID규칙_보상_그룹_단위+C4359*ID규칙_요일_단위+COUNTIFS($B$4:B4359,B4359,$C$4:C4359,C4359)</f>
        <v>117311</v>
      </c>
      <c r="B4359" s="65">
        <v>173</v>
      </c>
      <c r="C4359" s="147">
        <v>0</v>
      </c>
      <c r="D4359" s="147">
        <v>106314</v>
      </c>
      <c r="E4359" s="147">
        <f>COUNTIF($B$4:B4359,B4359)</f>
        <v>11</v>
      </c>
      <c r="F4359" s="147">
        <v>1</v>
      </c>
      <c r="G4359" s="147">
        <v>775</v>
      </c>
      <c r="H4359" s="147">
        <v>200</v>
      </c>
      <c r="I4359" s="59" t="str">
        <f>IFERROR(VLOOKUP(D4359,ITEM!A:B,2,0)&amp;" X"&amp;F4359,"아이템값 없음")</f>
        <v>전투광의 장미 X1</v>
      </c>
      <c r="J4359" s="5" t="s">
        <v>918</v>
      </c>
      <c r="K4359" s="147" t="s">
        <v>745</v>
      </c>
    </row>
    <row r="4360" spans="1:11">
      <c r="A4360" s="147">
        <f>100000+B4360*ID규칙_보상_그룹_단위+C4360*ID규칙_요일_단위+COUNTIFS($B$4:B4360,B4360,$C$4:C4360,C4360)</f>
        <v>117312</v>
      </c>
      <c r="B4360" s="65">
        <v>173</v>
      </c>
      <c r="C4360" s="147">
        <v>0</v>
      </c>
      <c r="D4360" s="147">
        <v>107314</v>
      </c>
      <c r="E4360" s="147">
        <f>COUNTIF($B$4:B4360,B4360)</f>
        <v>12</v>
      </c>
      <c r="F4360" s="147">
        <v>1</v>
      </c>
      <c r="G4360" s="147">
        <v>775</v>
      </c>
      <c r="H4360" s="147">
        <v>200</v>
      </c>
      <c r="I4360" s="59" t="str">
        <f>IFERROR(VLOOKUP(D4360,ITEM!A:B,2,0)&amp;" X"&amp;F4360,"아이템값 없음")</f>
        <v>전투광의 깃털 X1</v>
      </c>
      <c r="J4360" s="5" t="s">
        <v>918</v>
      </c>
      <c r="K4360" s="147" t="s">
        <v>745</v>
      </c>
    </row>
    <row r="4361" spans="1:11">
      <c r="A4361" s="147">
        <f>100000+B4361*ID규칙_보상_그룹_단위+C4361*ID규칙_요일_단위+COUNTIFS($B$4:B4361,B4361,$C$4:C4361,C4361)</f>
        <v>117313</v>
      </c>
      <c r="B4361" s="65">
        <v>173</v>
      </c>
      <c r="C4361" s="147">
        <v>0</v>
      </c>
      <c r="D4361" s="147">
        <v>108314</v>
      </c>
      <c r="E4361" s="147">
        <f>COUNTIF($B$4:B4361,B4361)</f>
        <v>13</v>
      </c>
      <c r="F4361" s="147">
        <v>1</v>
      </c>
      <c r="G4361" s="147">
        <v>775</v>
      </c>
      <c r="H4361" s="147">
        <v>200</v>
      </c>
      <c r="I4361" s="59" t="str">
        <f>IFERROR(VLOOKUP(D4361,ITEM!A:B,2,0)&amp;" X"&amp;F4361,"아이템값 없음")</f>
        <v>전투광의 시계 X1</v>
      </c>
      <c r="J4361" s="5" t="s">
        <v>918</v>
      </c>
      <c r="K4361" s="147" t="s">
        <v>745</v>
      </c>
    </row>
    <row r="4362" spans="1:11">
      <c r="A4362" s="147">
        <f>100000+B4362*ID규칙_보상_그룹_단위+C4362*ID규칙_요일_단위+COUNTIFS($B$4:B4362,B4362,$C$4:C4362,C4362)</f>
        <v>117314</v>
      </c>
      <c r="B4362" s="65">
        <v>173</v>
      </c>
      <c r="C4362" s="147">
        <v>0</v>
      </c>
      <c r="D4362" s="147">
        <v>109314</v>
      </c>
      <c r="E4362" s="147">
        <f>COUNTIF($B$4:B4362,B4362)</f>
        <v>14</v>
      </c>
      <c r="F4362" s="147">
        <v>1</v>
      </c>
      <c r="G4362" s="147">
        <v>775</v>
      </c>
      <c r="H4362" s="147">
        <v>200</v>
      </c>
      <c r="I4362" s="59" t="str">
        <f>IFERROR(VLOOKUP(D4362,ITEM!A:B,2,0)&amp;" X"&amp;F4362,"아이템값 없음")</f>
        <v>전투광의 해골잔 X1</v>
      </c>
      <c r="J4362" s="5" t="s">
        <v>918</v>
      </c>
      <c r="K4362" s="147" t="s">
        <v>745</v>
      </c>
    </row>
    <row r="4363" spans="1:11">
      <c r="A4363" s="147">
        <f>100000+B4363*ID규칙_보상_그룹_단위+C4363*ID규칙_요일_단위+COUNTIFS($B$4:B4363,B4363,$C$4:C4363,C4363)</f>
        <v>117315</v>
      </c>
      <c r="B4363" s="65">
        <v>173</v>
      </c>
      <c r="C4363" s="147">
        <v>0</v>
      </c>
      <c r="D4363" s="147">
        <v>110314</v>
      </c>
      <c r="E4363" s="147">
        <f>COUNTIF($B$4:B4363,B4363)</f>
        <v>15</v>
      </c>
      <c r="F4363" s="147">
        <v>1</v>
      </c>
      <c r="G4363" s="147">
        <v>775</v>
      </c>
      <c r="H4363" s="147">
        <v>200</v>
      </c>
      <c r="I4363" s="59" t="str">
        <f>IFERROR(VLOOKUP(D4363,ITEM!A:B,2,0)&amp;" X"&amp;F4363,"아이템값 없음")</f>
        <v>전투광의 귀면 X1</v>
      </c>
      <c r="J4363" s="5" t="s">
        <v>918</v>
      </c>
      <c r="K4363" s="147" t="s">
        <v>745</v>
      </c>
    </row>
    <row r="4364" spans="1:11">
      <c r="A4364" s="147">
        <f>100000+B4364*ID규칙_보상_그룹_단위+C4364*ID규칙_요일_단위+COUNTIFS($B$4:B4364,B4364,$C$4:C4364,C4364)</f>
        <v>117316</v>
      </c>
      <c r="B4364" s="65">
        <v>173</v>
      </c>
      <c r="C4364" s="147">
        <v>0</v>
      </c>
      <c r="D4364" s="147">
        <v>106316</v>
      </c>
      <c r="E4364" s="147">
        <f>COUNTIF($B$4:B4364,B4364)</f>
        <v>16</v>
      </c>
      <c r="F4364" s="147">
        <v>1</v>
      </c>
      <c r="G4364" s="147">
        <v>775</v>
      </c>
      <c r="H4364" s="147">
        <v>200</v>
      </c>
      <c r="I4364" s="59" t="str">
        <f>IFERROR(VLOOKUP(D4364,ITEM!A:B,2,0)&amp;" X"&amp;F4364,"아이템값 없음")</f>
        <v>교관의 브로치 X1</v>
      </c>
      <c r="J4364" s="5" t="s">
        <v>918</v>
      </c>
      <c r="K4364" s="147" t="s">
        <v>745</v>
      </c>
    </row>
    <row r="4365" spans="1:11">
      <c r="A4365" s="147">
        <f>100000+B4365*ID규칙_보상_그룹_단위+C4365*ID규칙_요일_단위+COUNTIFS($B$4:B4365,B4365,$C$4:C4365,C4365)</f>
        <v>117317</v>
      </c>
      <c r="B4365" s="65">
        <v>173</v>
      </c>
      <c r="C4365" s="147">
        <v>0</v>
      </c>
      <c r="D4365" s="147">
        <v>107316</v>
      </c>
      <c r="E4365" s="147">
        <f>COUNTIF($B$4:B4365,B4365)</f>
        <v>17</v>
      </c>
      <c r="F4365" s="147">
        <v>1</v>
      </c>
      <c r="G4365" s="147">
        <v>775</v>
      </c>
      <c r="H4365" s="147">
        <v>200</v>
      </c>
      <c r="I4365" s="59" t="str">
        <f>IFERROR(VLOOKUP(D4365,ITEM!A:B,2,0)&amp;" X"&amp;F4365,"아이템값 없음")</f>
        <v>교관의 깃털장식 X1</v>
      </c>
      <c r="J4365" s="5" t="s">
        <v>918</v>
      </c>
      <c r="K4365" s="147" t="s">
        <v>745</v>
      </c>
    </row>
    <row r="4366" spans="1:11">
      <c r="A4366" s="147">
        <f>100000+B4366*ID규칙_보상_그룹_단위+C4366*ID규칙_요일_단위+COUNTIFS($B$4:B4366,B4366,$C$4:C4366,C4366)</f>
        <v>117318</v>
      </c>
      <c r="B4366" s="65">
        <v>173</v>
      </c>
      <c r="C4366" s="147">
        <v>0</v>
      </c>
      <c r="D4366" s="147">
        <v>108316</v>
      </c>
      <c r="E4366" s="147">
        <f>COUNTIF($B$4:B4366,B4366)</f>
        <v>18</v>
      </c>
      <c r="F4366" s="147">
        <v>1</v>
      </c>
      <c r="G4366" s="147">
        <v>775</v>
      </c>
      <c r="H4366" s="147">
        <v>200</v>
      </c>
      <c r="I4366" s="59" t="str">
        <f>IFERROR(VLOOKUP(D4366,ITEM!A:B,2,0)&amp;" X"&amp;F4366,"아이템값 없음")</f>
        <v>교관의 회중시계 X1</v>
      </c>
      <c r="J4366" s="5" t="s">
        <v>918</v>
      </c>
      <c r="K4366" s="147" t="s">
        <v>745</v>
      </c>
    </row>
    <row r="4367" spans="1:11">
      <c r="A4367" s="147">
        <f>100000+B4367*ID규칙_보상_그룹_단위+C4367*ID규칙_요일_단위+COUNTIFS($B$4:B4367,B4367,$C$4:C4367,C4367)</f>
        <v>117319</v>
      </c>
      <c r="B4367" s="65">
        <v>173</v>
      </c>
      <c r="C4367" s="147">
        <v>0</v>
      </c>
      <c r="D4367" s="147">
        <v>109316</v>
      </c>
      <c r="E4367" s="147">
        <f>COUNTIF($B$4:B4367,B4367)</f>
        <v>19</v>
      </c>
      <c r="F4367" s="147">
        <v>1</v>
      </c>
      <c r="G4367" s="147">
        <v>775</v>
      </c>
      <c r="H4367" s="147">
        <v>200</v>
      </c>
      <c r="I4367" s="59" t="str">
        <f>IFERROR(VLOOKUP(D4367,ITEM!A:B,2,0)&amp;" X"&amp;F4367,"아이템값 없음")</f>
        <v>교관의 찻잔 X1</v>
      </c>
      <c r="J4367" s="5" t="s">
        <v>918</v>
      </c>
      <c r="K4367" s="147" t="s">
        <v>745</v>
      </c>
    </row>
    <row r="4368" spans="1:11">
      <c r="A4368" s="147">
        <f>100000+B4368*ID규칙_보상_그룹_단위+C4368*ID규칙_요일_단위+COUNTIFS($B$4:B4368,B4368,$C$4:C4368,C4368)</f>
        <v>117320</v>
      </c>
      <c r="B4368" s="65">
        <v>173</v>
      </c>
      <c r="C4368" s="147">
        <v>0</v>
      </c>
      <c r="D4368" s="147">
        <v>110316</v>
      </c>
      <c r="E4368" s="147">
        <f>COUNTIF($B$4:B4368,B4368)</f>
        <v>20</v>
      </c>
      <c r="F4368" s="147">
        <v>1</v>
      </c>
      <c r="G4368" s="147">
        <v>775</v>
      </c>
      <c r="H4368" s="147">
        <v>200</v>
      </c>
      <c r="I4368" s="59" t="str">
        <f>IFERROR(VLOOKUP(D4368,ITEM!A:B,2,0)&amp;" X"&amp;F4368,"아이템값 없음")</f>
        <v>교관의 모자 X1</v>
      </c>
      <c r="J4368" s="5" t="s">
        <v>918</v>
      </c>
      <c r="K4368" s="147" t="s">
        <v>745</v>
      </c>
    </row>
    <row r="4369" spans="1:11">
      <c r="A4369" s="147">
        <f>100000+B4369*ID규칙_보상_그룹_단위+C4369*ID규칙_요일_단위+COUNTIFS($B$4:B4369,B4369,$C$4:C4369,C4369)</f>
        <v>117321</v>
      </c>
      <c r="B4369" s="65">
        <v>173</v>
      </c>
      <c r="C4369" s="147">
        <v>0</v>
      </c>
      <c r="D4369" s="147">
        <v>106318</v>
      </c>
      <c r="E4369" s="147">
        <f>COUNTIF($B$4:B4369,B4369)</f>
        <v>21</v>
      </c>
      <c r="F4369" s="147">
        <v>1</v>
      </c>
      <c r="G4369" s="147">
        <v>775</v>
      </c>
      <c r="H4369" s="147">
        <v>200</v>
      </c>
      <c r="I4369" s="59" t="str">
        <f>IFERROR(VLOOKUP(D4369,ITEM!A:B,2,0)&amp;" X"&amp;F4369,"아이템값 없음")</f>
        <v>유배자의 꽃 X1</v>
      </c>
      <c r="J4369" s="5" t="s">
        <v>918</v>
      </c>
      <c r="K4369" s="147" t="s">
        <v>745</v>
      </c>
    </row>
    <row r="4370" spans="1:11">
      <c r="A4370" s="147">
        <f>100000+B4370*ID규칙_보상_그룹_단위+C4370*ID규칙_요일_단위+COUNTIFS($B$4:B4370,B4370,$C$4:C4370,C4370)</f>
        <v>117322</v>
      </c>
      <c r="B4370" s="65">
        <v>173</v>
      </c>
      <c r="C4370" s="147">
        <v>0</v>
      </c>
      <c r="D4370" s="147">
        <v>107318</v>
      </c>
      <c r="E4370" s="147">
        <f>COUNTIF($B$4:B4370,B4370)</f>
        <v>22</v>
      </c>
      <c r="F4370" s="147">
        <v>1</v>
      </c>
      <c r="G4370" s="147">
        <v>775</v>
      </c>
      <c r="H4370" s="147">
        <v>200</v>
      </c>
      <c r="I4370" s="59" t="str">
        <f>IFERROR(VLOOKUP(D4370,ITEM!A:B,2,0)&amp;" X"&amp;F4370,"아이템값 없음")</f>
        <v>유배자의 깃털 X1</v>
      </c>
      <c r="J4370" s="5" t="s">
        <v>918</v>
      </c>
      <c r="K4370" s="147" t="s">
        <v>745</v>
      </c>
    </row>
    <row r="4371" spans="1:11">
      <c r="A4371" s="147">
        <f>100000+B4371*ID규칙_보상_그룹_단위+C4371*ID규칙_요일_단위+COUNTIFS($B$4:B4371,B4371,$C$4:C4371,C4371)</f>
        <v>117323</v>
      </c>
      <c r="B4371" s="65">
        <v>173</v>
      </c>
      <c r="C4371" s="147">
        <v>0</v>
      </c>
      <c r="D4371" s="147">
        <v>108318</v>
      </c>
      <c r="E4371" s="147">
        <f>COUNTIF($B$4:B4371,B4371)</f>
        <v>23</v>
      </c>
      <c r="F4371" s="147">
        <v>1</v>
      </c>
      <c r="G4371" s="147">
        <v>775</v>
      </c>
      <c r="H4371" s="147">
        <v>200</v>
      </c>
      <c r="I4371" s="59" t="str">
        <f>IFERROR(VLOOKUP(D4371,ITEM!A:B,2,0)&amp;" X"&amp;F4371,"아이템값 없음")</f>
        <v>유배자의 회중시계 X1</v>
      </c>
      <c r="J4371" s="5" t="s">
        <v>918</v>
      </c>
      <c r="K4371" s="147" t="s">
        <v>745</v>
      </c>
    </row>
    <row r="4372" spans="1:11">
      <c r="A4372" s="147">
        <f>100000+B4372*ID규칙_보상_그룹_단위+C4372*ID규칙_요일_단위+COUNTIFS($B$4:B4372,B4372,$C$4:C4372,C4372)</f>
        <v>117324</v>
      </c>
      <c r="B4372" s="65">
        <v>173</v>
      </c>
      <c r="C4372" s="147">
        <v>0</v>
      </c>
      <c r="D4372" s="147">
        <v>109318</v>
      </c>
      <c r="E4372" s="147">
        <f>COUNTIF($B$4:B4372,B4372)</f>
        <v>24</v>
      </c>
      <c r="F4372" s="147">
        <v>1</v>
      </c>
      <c r="G4372" s="147">
        <v>775</v>
      </c>
      <c r="H4372" s="147">
        <v>200</v>
      </c>
      <c r="I4372" s="59" t="str">
        <f>IFERROR(VLOOKUP(D4372,ITEM!A:B,2,0)&amp;" X"&amp;F4372,"아이템값 없음")</f>
        <v>유배자의 잔 X1</v>
      </c>
      <c r="J4372" s="5" t="s">
        <v>918</v>
      </c>
      <c r="K4372" s="147" t="s">
        <v>745</v>
      </c>
    </row>
    <row r="4373" spans="1:11">
      <c r="A4373" s="147">
        <f>100000+B4373*ID규칙_보상_그룹_단위+C4373*ID규칙_요일_단위+COUNTIFS($B$4:B4373,B4373,$C$4:C4373,C4373)</f>
        <v>117325</v>
      </c>
      <c r="B4373" s="65">
        <v>173</v>
      </c>
      <c r="C4373" s="147">
        <v>0</v>
      </c>
      <c r="D4373" s="147">
        <v>110318</v>
      </c>
      <c r="E4373" s="147">
        <f>COUNTIF($B$4:B4373,B4373)</f>
        <v>25</v>
      </c>
      <c r="F4373" s="147">
        <v>1</v>
      </c>
      <c r="G4373" s="147">
        <v>775</v>
      </c>
      <c r="H4373" s="147">
        <v>200</v>
      </c>
      <c r="I4373" s="59" t="str">
        <f>IFERROR(VLOOKUP(D4373,ITEM!A:B,2,0)&amp;" X"&amp;F4373,"아이템값 없음")</f>
        <v>유배자의 머리장식 X1</v>
      </c>
      <c r="J4373" s="5" t="s">
        <v>918</v>
      </c>
      <c r="K4373" s="147" t="s">
        <v>745</v>
      </c>
    </row>
    <row r="4374" spans="1:11">
      <c r="A4374" s="147">
        <f>100000+B4374*ID규칙_보상_그룹_단위+C4374*ID규칙_요일_단위+COUNTIFS($B$4:B4374,B4374,$C$4:C4374,C4374)</f>
        <v>117326</v>
      </c>
      <c r="B4374" s="65">
        <v>173</v>
      </c>
      <c r="C4374" s="147">
        <v>0</v>
      </c>
      <c r="D4374" s="147">
        <v>106415</v>
      </c>
      <c r="E4374" s="147">
        <f>COUNTIF($B$4:B4374,B4374)</f>
        <v>26</v>
      </c>
      <c r="F4374" s="147">
        <v>1</v>
      </c>
      <c r="G4374" s="147">
        <v>775</v>
      </c>
      <c r="H4374" s="147">
        <v>200</v>
      </c>
      <c r="I4374" s="59" t="str">
        <f>IFERROR(VLOOKUP(D4374,ITEM!A:B,2,0)&amp;" X"&amp;F4374,"아이템값 없음")</f>
        <v>전투광의 장미 X1</v>
      </c>
      <c r="J4374" s="5" t="s">
        <v>918</v>
      </c>
      <c r="K4374" s="147" t="s">
        <v>745</v>
      </c>
    </row>
    <row r="4375" spans="1:11">
      <c r="A4375" s="147">
        <f>100000+B4375*ID규칙_보상_그룹_단위+C4375*ID규칙_요일_단위+COUNTIFS($B$4:B4375,B4375,$C$4:C4375,C4375)</f>
        <v>117327</v>
      </c>
      <c r="B4375" s="65">
        <v>173</v>
      </c>
      <c r="C4375" s="147">
        <v>0</v>
      </c>
      <c r="D4375" s="147">
        <v>107415</v>
      </c>
      <c r="E4375" s="147">
        <f>COUNTIF($B$4:B4375,B4375)</f>
        <v>27</v>
      </c>
      <c r="F4375" s="147">
        <v>1</v>
      </c>
      <c r="G4375" s="147">
        <v>775</v>
      </c>
      <c r="H4375" s="147">
        <v>200</v>
      </c>
      <c r="I4375" s="59" t="str">
        <f>IFERROR(VLOOKUP(D4375,ITEM!A:B,2,0)&amp;" X"&amp;F4375,"아이템값 없음")</f>
        <v>전투광의 깃털 X1</v>
      </c>
      <c r="J4375" s="5" t="s">
        <v>918</v>
      </c>
      <c r="K4375" s="147" t="s">
        <v>745</v>
      </c>
    </row>
    <row r="4376" spans="1:11">
      <c r="A4376" s="147">
        <f>100000+B4376*ID규칙_보상_그룹_단위+C4376*ID규칙_요일_단위+COUNTIFS($B$4:B4376,B4376,$C$4:C4376,C4376)</f>
        <v>117328</v>
      </c>
      <c r="B4376" s="65">
        <v>173</v>
      </c>
      <c r="C4376" s="147">
        <v>0</v>
      </c>
      <c r="D4376" s="147">
        <v>108415</v>
      </c>
      <c r="E4376" s="147">
        <f>COUNTIF($B$4:B4376,B4376)</f>
        <v>28</v>
      </c>
      <c r="F4376" s="147">
        <v>1</v>
      </c>
      <c r="G4376" s="147">
        <v>775</v>
      </c>
      <c r="H4376" s="147">
        <v>200</v>
      </c>
      <c r="I4376" s="59" t="str">
        <f>IFERROR(VLOOKUP(D4376,ITEM!A:B,2,0)&amp;" X"&amp;F4376,"아이템값 없음")</f>
        <v>전투광의 시계 X1</v>
      </c>
      <c r="J4376" s="5" t="s">
        <v>918</v>
      </c>
      <c r="K4376" s="147" t="s">
        <v>745</v>
      </c>
    </row>
    <row r="4377" spans="1:11">
      <c r="A4377" s="147">
        <f>100000+B4377*ID규칙_보상_그룹_단위+C4377*ID규칙_요일_단위+COUNTIFS($B$4:B4377,B4377,$C$4:C4377,C4377)</f>
        <v>117329</v>
      </c>
      <c r="B4377" s="65">
        <v>173</v>
      </c>
      <c r="C4377" s="147">
        <v>0</v>
      </c>
      <c r="D4377" s="147">
        <v>109415</v>
      </c>
      <c r="E4377" s="147">
        <f>COUNTIF($B$4:B4377,B4377)</f>
        <v>29</v>
      </c>
      <c r="F4377" s="147">
        <v>1</v>
      </c>
      <c r="G4377" s="147">
        <v>775</v>
      </c>
      <c r="H4377" s="147">
        <v>200</v>
      </c>
      <c r="I4377" s="59" t="str">
        <f>IFERROR(VLOOKUP(D4377,ITEM!A:B,2,0)&amp;" X"&amp;F4377,"아이템값 없음")</f>
        <v>전투광의 해골잔 X1</v>
      </c>
      <c r="J4377" s="5" t="s">
        <v>918</v>
      </c>
      <c r="K4377" s="147" t="s">
        <v>745</v>
      </c>
    </row>
    <row r="4378" spans="1:11">
      <c r="A4378" s="147">
        <f>100000+B4378*ID규칙_보상_그룹_단위+C4378*ID규칙_요일_단위+COUNTIFS($B$4:B4378,B4378,$C$4:C4378,C4378)</f>
        <v>117330</v>
      </c>
      <c r="B4378" s="65">
        <v>173</v>
      </c>
      <c r="C4378" s="147">
        <v>0</v>
      </c>
      <c r="D4378" s="147">
        <v>110415</v>
      </c>
      <c r="E4378" s="147">
        <f>COUNTIF($B$4:B4378,B4378)</f>
        <v>30</v>
      </c>
      <c r="F4378" s="147">
        <v>1</v>
      </c>
      <c r="G4378" s="147">
        <v>775</v>
      </c>
      <c r="H4378" s="147">
        <v>200</v>
      </c>
      <c r="I4378" s="59" t="str">
        <f>IFERROR(VLOOKUP(D4378,ITEM!A:B,2,0)&amp;" X"&amp;F4378,"아이템값 없음")</f>
        <v>전투광의 귀면 X1</v>
      </c>
      <c r="J4378" s="5" t="s">
        <v>918</v>
      </c>
      <c r="K4378" s="147" t="s">
        <v>745</v>
      </c>
    </row>
    <row r="4379" spans="1:11">
      <c r="A4379" s="147">
        <f>100000+B4379*ID규칙_보상_그룹_단위+C4379*ID규칙_요일_단위+COUNTIFS($B$4:B4379,B4379,$C$4:C4379,C4379)</f>
        <v>117331</v>
      </c>
      <c r="B4379" s="65">
        <v>173</v>
      </c>
      <c r="C4379" s="147">
        <v>0</v>
      </c>
      <c r="D4379" s="147">
        <v>106417</v>
      </c>
      <c r="E4379" s="147">
        <f>COUNTIF($B$4:B4379,B4379)</f>
        <v>31</v>
      </c>
      <c r="F4379" s="147">
        <v>1</v>
      </c>
      <c r="G4379" s="147">
        <v>775</v>
      </c>
      <c r="H4379" s="147">
        <v>200</v>
      </c>
      <c r="I4379" s="59" t="str">
        <f>IFERROR(VLOOKUP(D4379,ITEM!A:B,2,0)&amp;" X"&amp;F4379,"아이템값 없음")</f>
        <v>교관의 브로치 X1</v>
      </c>
      <c r="J4379" s="5" t="s">
        <v>918</v>
      </c>
      <c r="K4379" s="147" t="s">
        <v>745</v>
      </c>
    </row>
    <row r="4380" spans="1:11">
      <c r="A4380" s="147">
        <f>100000+B4380*ID규칙_보상_그룹_단위+C4380*ID규칙_요일_단위+COUNTIFS($B$4:B4380,B4380,$C$4:C4380,C4380)</f>
        <v>117332</v>
      </c>
      <c r="B4380" s="65">
        <v>173</v>
      </c>
      <c r="C4380" s="147">
        <v>0</v>
      </c>
      <c r="D4380" s="147">
        <v>107417</v>
      </c>
      <c r="E4380" s="147">
        <f>COUNTIF($B$4:B4380,B4380)</f>
        <v>32</v>
      </c>
      <c r="F4380" s="147">
        <v>1</v>
      </c>
      <c r="G4380" s="147">
        <v>775</v>
      </c>
      <c r="H4380" s="147">
        <v>200</v>
      </c>
      <c r="I4380" s="59" t="str">
        <f>IFERROR(VLOOKUP(D4380,ITEM!A:B,2,0)&amp;" X"&amp;F4380,"아이템값 없음")</f>
        <v>교관의 깃털장식 X1</v>
      </c>
      <c r="J4380" s="5" t="s">
        <v>918</v>
      </c>
      <c r="K4380" s="147" t="s">
        <v>745</v>
      </c>
    </row>
    <row r="4381" spans="1:11">
      <c r="A4381" s="147">
        <f>100000+B4381*ID규칙_보상_그룹_단위+C4381*ID규칙_요일_단위+COUNTIFS($B$4:B4381,B4381,$C$4:C4381,C4381)</f>
        <v>117333</v>
      </c>
      <c r="B4381" s="65">
        <v>173</v>
      </c>
      <c r="C4381" s="147">
        <v>0</v>
      </c>
      <c r="D4381" s="147">
        <v>108417</v>
      </c>
      <c r="E4381" s="147">
        <f>COUNTIF($B$4:B4381,B4381)</f>
        <v>33</v>
      </c>
      <c r="F4381" s="147">
        <v>1</v>
      </c>
      <c r="G4381" s="147">
        <v>775</v>
      </c>
      <c r="H4381" s="147">
        <v>200</v>
      </c>
      <c r="I4381" s="59" t="str">
        <f>IFERROR(VLOOKUP(D4381,ITEM!A:B,2,0)&amp;" X"&amp;F4381,"아이템값 없음")</f>
        <v>교관의 회중시계 X1</v>
      </c>
      <c r="J4381" s="5" t="s">
        <v>918</v>
      </c>
      <c r="K4381" s="147" t="s">
        <v>745</v>
      </c>
    </row>
    <row r="4382" spans="1:11">
      <c r="A4382" s="147">
        <f>100000+B4382*ID규칙_보상_그룹_단위+C4382*ID규칙_요일_단위+COUNTIFS($B$4:B4382,B4382,$C$4:C4382,C4382)</f>
        <v>117334</v>
      </c>
      <c r="B4382" s="65">
        <v>173</v>
      </c>
      <c r="C4382" s="147">
        <v>0</v>
      </c>
      <c r="D4382" s="147">
        <v>109417</v>
      </c>
      <c r="E4382" s="147">
        <f>COUNTIF($B$4:B4382,B4382)</f>
        <v>34</v>
      </c>
      <c r="F4382" s="147">
        <v>1</v>
      </c>
      <c r="G4382" s="147">
        <v>775</v>
      </c>
      <c r="H4382" s="147">
        <v>200</v>
      </c>
      <c r="I4382" s="59" t="str">
        <f>IFERROR(VLOOKUP(D4382,ITEM!A:B,2,0)&amp;" X"&amp;F4382,"아이템값 없음")</f>
        <v>교관의 찻잔 X1</v>
      </c>
      <c r="J4382" s="5" t="s">
        <v>918</v>
      </c>
      <c r="K4382" s="147" t="s">
        <v>745</v>
      </c>
    </row>
    <row r="4383" spans="1:11">
      <c r="A4383" s="147">
        <f>100000+B4383*ID규칙_보상_그룹_단위+C4383*ID규칙_요일_단위+COUNTIFS($B$4:B4383,B4383,$C$4:C4383,C4383)</f>
        <v>117335</v>
      </c>
      <c r="B4383" s="65">
        <v>173</v>
      </c>
      <c r="C4383" s="147">
        <v>0</v>
      </c>
      <c r="D4383" s="147">
        <v>110417</v>
      </c>
      <c r="E4383" s="147">
        <f>COUNTIF($B$4:B4383,B4383)</f>
        <v>35</v>
      </c>
      <c r="F4383" s="147">
        <v>1</v>
      </c>
      <c r="G4383" s="147">
        <v>775</v>
      </c>
      <c r="H4383" s="147">
        <v>200</v>
      </c>
      <c r="I4383" s="59" t="str">
        <f>IFERROR(VLOOKUP(D4383,ITEM!A:B,2,0)&amp;" X"&amp;F4383,"아이템값 없음")</f>
        <v>교관의 모자 X1</v>
      </c>
      <c r="J4383" s="5" t="s">
        <v>918</v>
      </c>
      <c r="K4383" s="147" t="s">
        <v>745</v>
      </c>
    </row>
    <row r="4384" spans="1:11">
      <c r="A4384" s="147">
        <f>100000+B4384*ID규칙_보상_그룹_단위+C4384*ID규칙_요일_단위+COUNTIFS($B$4:B4384,B4384,$C$4:C4384,C4384)</f>
        <v>117336</v>
      </c>
      <c r="B4384" s="65">
        <v>173</v>
      </c>
      <c r="C4384" s="147">
        <v>0</v>
      </c>
      <c r="D4384" s="147">
        <v>106419</v>
      </c>
      <c r="E4384" s="147">
        <f>COUNTIF($B$4:B4384,B4384)</f>
        <v>36</v>
      </c>
      <c r="F4384" s="147">
        <v>1</v>
      </c>
      <c r="G4384" s="147">
        <v>775</v>
      </c>
      <c r="H4384" s="147">
        <v>200</v>
      </c>
      <c r="I4384" s="59" t="str">
        <f>IFERROR(VLOOKUP(D4384,ITEM!A:B,2,0)&amp;" X"&amp;F4384,"아이템값 없음")</f>
        <v>유배자의 꽃 X1</v>
      </c>
      <c r="J4384" s="5" t="s">
        <v>918</v>
      </c>
      <c r="K4384" s="147" t="s">
        <v>745</v>
      </c>
    </row>
    <row r="4385" spans="1:11">
      <c r="A4385" s="147">
        <f>100000+B4385*ID규칙_보상_그룹_단위+C4385*ID규칙_요일_단위+COUNTIFS($B$4:B4385,B4385,$C$4:C4385,C4385)</f>
        <v>117337</v>
      </c>
      <c r="B4385" s="65">
        <v>173</v>
      </c>
      <c r="C4385" s="147">
        <v>0</v>
      </c>
      <c r="D4385" s="147">
        <v>107419</v>
      </c>
      <c r="E4385" s="147">
        <f>COUNTIF($B$4:B4385,B4385)</f>
        <v>37</v>
      </c>
      <c r="F4385" s="147">
        <v>1</v>
      </c>
      <c r="G4385" s="147">
        <v>775</v>
      </c>
      <c r="H4385" s="147">
        <v>200</v>
      </c>
      <c r="I4385" s="59" t="str">
        <f>IFERROR(VLOOKUP(D4385,ITEM!A:B,2,0)&amp;" X"&amp;F4385,"아이템값 없음")</f>
        <v>유배자의 깃털 X1</v>
      </c>
      <c r="J4385" s="5" t="s">
        <v>918</v>
      </c>
      <c r="K4385" s="147" t="s">
        <v>745</v>
      </c>
    </row>
    <row r="4386" spans="1:11">
      <c r="A4386" s="147">
        <f>100000+B4386*ID규칙_보상_그룹_단위+C4386*ID규칙_요일_단위+COUNTIFS($B$4:B4386,B4386,$C$4:C4386,C4386)</f>
        <v>117338</v>
      </c>
      <c r="B4386" s="65">
        <v>173</v>
      </c>
      <c r="C4386" s="147">
        <v>0</v>
      </c>
      <c r="D4386" s="147">
        <v>108419</v>
      </c>
      <c r="E4386" s="147">
        <f>COUNTIF($B$4:B4386,B4386)</f>
        <v>38</v>
      </c>
      <c r="F4386" s="147">
        <v>1</v>
      </c>
      <c r="G4386" s="147">
        <v>775</v>
      </c>
      <c r="H4386" s="147">
        <v>200</v>
      </c>
      <c r="I4386" s="59" t="str">
        <f>IFERROR(VLOOKUP(D4386,ITEM!A:B,2,0)&amp;" X"&amp;F4386,"아이템값 없음")</f>
        <v>유배자의 회중시계 X1</v>
      </c>
      <c r="J4386" s="5" t="s">
        <v>918</v>
      </c>
      <c r="K4386" s="147" t="s">
        <v>745</v>
      </c>
    </row>
    <row r="4387" spans="1:11">
      <c r="A4387" s="147">
        <f>100000+B4387*ID규칙_보상_그룹_단위+C4387*ID규칙_요일_단위+COUNTIFS($B$4:B4387,B4387,$C$4:C4387,C4387)</f>
        <v>117339</v>
      </c>
      <c r="B4387" s="65">
        <v>173</v>
      </c>
      <c r="C4387" s="147">
        <v>0</v>
      </c>
      <c r="D4387" s="147">
        <v>109419</v>
      </c>
      <c r="E4387" s="147">
        <f>COUNTIF($B$4:B4387,B4387)</f>
        <v>39</v>
      </c>
      <c r="F4387" s="147">
        <v>1</v>
      </c>
      <c r="G4387" s="147">
        <v>775</v>
      </c>
      <c r="H4387" s="147">
        <v>200</v>
      </c>
      <c r="I4387" s="59" t="str">
        <f>IFERROR(VLOOKUP(D4387,ITEM!A:B,2,0)&amp;" X"&amp;F4387,"아이템값 없음")</f>
        <v>유배자의 잔 X1</v>
      </c>
      <c r="J4387" s="5" t="s">
        <v>918</v>
      </c>
      <c r="K4387" s="147" t="s">
        <v>745</v>
      </c>
    </row>
    <row r="4388" spans="1:11">
      <c r="A4388" s="147">
        <f>100000+B4388*ID규칙_보상_그룹_단위+C4388*ID규칙_요일_단위+COUNTIFS($B$4:B4388,B4388,$C$4:C4388,C4388)</f>
        <v>117340</v>
      </c>
      <c r="B4388" s="65">
        <v>173</v>
      </c>
      <c r="C4388" s="147">
        <v>0</v>
      </c>
      <c r="D4388" s="147">
        <v>110419</v>
      </c>
      <c r="E4388" s="147">
        <f>COUNTIF($B$4:B4388,B4388)</f>
        <v>40</v>
      </c>
      <c r="F4388" s="147">
        <v>1</v>
      </c>
      <c r="G4388" s="147">
        <v>775</v>
      </c>
      <c r="H4388" s="147">
        <v>200</v>
      </c>
      <c r="I4388" s="59" t="str">
        <f>IFERROR(VLOOKUP(D4388,ITEM!A:B,2,0)&amp;" X"&amp;F4388,"아이템값 없음")</f>
        <v>유배자의 머리장식 X1</v>
      </c>
      <c r="J4388" s="5" t="s">
        <v>918</v>
      </c>
      <c r="K4388" s="147" t="s">
        <v>745</v>
      </c>
    </row>
    <row r="4389" spans="1:11">
      <c r="A4389" s="147">
        <f>100000+B4389*ID규칙_보상_그룹_단위+C4389*ID규칙_요일_단위+COUNTIFS($B$4:B4389,B4389,$C$4:C4389,C4389)</f>
        <v>117341</v>
      </c>
      <c r="B4389" s="65">
        <v>173</v>
      </c>
      <c r="C4389" s="147">
        <v>0</v>
      </c>
      <c r="D4389" s="147">
        <v>106430</v>
      </c>
      <c r="E4389" s="147">
        <f>COUNTIF($B$4:B4389,B4389)</f>
        <v>41</v>
      </c>
      <c r="F4389" s="147">
        <v>1</v>
      </c>
      <c r="G4389" s="147">
        <v>775</v>
      </c>
      <c r="H4389" s="147">
        <v>200</v>
      </c>
      <c r="I4389" s="59" t="str">
        <f>IFERROR(VLOOKUP(D4389,ITEM!A:B,2,0)&amp;" X"&amp;F4389,"아이템값 없음")</f>
        <v>검투사의 미련 X1</v>
      </c>
      <c r="J4389" s="5" t="s">
        <v>918</v>
      </c>
      <c r="K4389" s="147" t="s">
        <v>745</v>
      </c>
    </row>
    <row r="4390" spans="1:11">
      <c r="A4390" s="147">
        <f>100000+B4390*ID규칙_보상_그룹_단위+C4390*ID규칙_요일_단위+COUNTIFS($B$4:B4390,B4390,$C$4:C4390,C4390)</f>
        <v>117342</v>
      </c>
      <c r="B4390" s="65">
        <v>173</v>
      </c>
      <c r="C4390" s="147">
        <v>0</v>
      </c>
      <c r="D4390" s="147">
        <v>107430</v>
      </c>
      <c r="E4390" s="147">
        <f>COUNTIF($B$4:B4390,B4390)</f>
        <v>42</v>
      </c>
      <c r="F4390" s="147">
        <v>1</v>
      </c>
      <c r="G4390" s="147">
        <v>775</v>
      </c>
      <c r="H4390" s="147">
        <v>200</v>
      </c>
      <c r="I4390" s="59" t="str">
        <f>IFERROR(VLOOKUP(D4390,ITEM!A:B,2,0)&amp;" X"&amp;F4390,"아이템값 없음")</f>
        <v>검투사의 귀결 X1</v>
      </c>
      <c r="J4390" s="5" t="s">
        <v>918</v>
      </c>
      <c r="K4390" s="147" t="s">
        <v>745</v>
      </c>
    </row>
    <row r="4391" spans="1:11">
      <c r="A4391" s="147">
        <f>100000+B4391*ID규칙_보상_그룹_단위+C4391*ID규칙_요일_단위+COUNTIFS($B$4:B4391,B4391,$C$4:C4391,C4391)</f>
        <v>117343</v>
      </c>
      <c r="B4391" s="65">
        <v>173</v>
      </c>
      <c r="C4391" s="147">
        <v>0</v>
      </c>
      <c r="D4391" s="147">
        <v>108430</v>
      </c>
      <c r="E4391" s="147">
        <f>COUNTIF($B$4:B4391,B4391)</f>
        <v>43</v>
      </c>
      <c r="F4391" s="147">
        <v>1</v>
      </c>
      <c r="G4391" s="147">
        <v>775</v>
      </c>
      <c r="H4391" s="147">
        <v>200</v>
      </c>
      <c r="I4391" s="59" t="str">
        <f>IFERROR(VLOOKUP(D4391,ITEM!A:B,2,0)&amp;" X"&amp;F4391,"아이템값 없음")</f>
        <v>검투사의 희망 X1</v>
      </c>
      <c r="J4391" s="5" t="s">
        <v>918</v>
      </c>
      <c r="K4391" s="147" t="s">
        <v>745</v>
      </c>
    </row>
    <row r="4392" spans="1:11">
      <c r="A4392" s="147">
        <f>100000+B4392*ID규칙_보상_그룹_단위+C4392*ID규칙_요일_단위+COUNTIFS($B$4:B4392,B4392,$C$4:C4392,C4392)</f>
        <v>117344</v>
      </c>
      <c r="B4392" s="65">
        <v>173</v>
      </c>
      <c r="C4392" s="147">
        <v>0</v>
      </c>
      <c r="D4392" s="147">
        <v>109430</v>
      </c>
      <c r="E4392" s="147">
        <f>COUNTIF($B$4:B4392,B4392)</f>
        <v>44</v>
      </c>
      <c r="F4392" s="147">
        <v>1</v>
      </c>
      <c r="G4392" s="147">
        <v>775</v>
      </c>
      <c r="H4392" s="147">
        <v>200</v>
      </c>
      <c r="I4392" s="59" t="str">
        <f>IFERROR(VLOOKUP(D4392,ITEM!A:B,2,0)&amp;" X"&amp;F4392,"아이템값 없음")</f>
        <v>검투사의 취기 X1</v>
      </c>
      <c r="J4392" s="5" t="s">
        <v>918</v>
      </c>
      <c r="K4392" s="147" t="s">
        <v>745</v>
      </c>
    </row>
    <row r="4393" spans="1:11">
      <c r="A4393" s="147">
        <f>100000+B4393*ID규칙_보상_그룹_단위+C4393*ID규칙_요일_단위+COUNTIFS($B$4:B4393,B4393,$C$4:C4393,C4393)</f>
        <v>117345</v>
      </c>
      <c r="B4393" s="65">
        <v>173</v>
      </c>
      <c r="C4393" s="147">
        <v>0</v>
      </c>
      <c r="D4393" s="147">
        <v>110438</v>
      </c>
      <c r="E4393" s="147">
        <f>COUNTIF($B$4:B4393,B4393)</f>
        <v>45</v>
      </c>
      <c r="F4393" s="147">
        <v>1</v>
      </c>
      <c r="G4393" s="147">
        <v>775</v>
      </c>
      <c r="H4393" s="147">
        <v>200</v>
      </c>
      <c r="I4393" s="59" t="str">
        <f>IFERROR(VLOOKUP(D4393,ITEM!A:B,2,0)&amp;" X"&amp;F4393,"아이템값 없음")</f>
        <v>검투사의 개선 X1</v>
      </c>
      <c r="J4393" s="5" t="s">
        <v>918</v>
      </c>
      <c r="K4393" s="147" t="s">
        <v>745</v>
      </c>
    </row>
    <row r="4394" spans="1:11">
      <c r="A4394" s="147">
        <f>100000+B4394*ID규칙_보상_그룹_단위+C4394*ID규칙_요일_단위+COUNTIFS($B$4:B4394,B4394,$C$4:C4394,C4394)</f>
        <v>117346</v>
      </c>
      <c r="B4394" s="65">
        <v>173</v>
      </c>
      <c r="C4394" s="147">
        <v>0</v>
      </c>
      <c r="D4394" s="147">
        <v>106432</v>
      </c>
      <c r="E4394" s="147">
        <f>COUNTIF($B$4:B4394,B4394)</f>
        <v>46</v>
      </c>
      <c r="F4394" s="147">
        <v>1</v>
      </c>
      <c r="G4394" s="147">
        <v>775</v>
      </c>
      <c r="H4394" s="147">
        <v>200</v>
      </c>
      <c r="I4394" s="59" t="str">
        <f>IFERROR(VLOOKUP(D4394,ITEM!A:B,2,0)&amp;" X"&amp;F4394,"아이템값 없음")</f>
        <v>악단의 서광 X1</v>
      </c>
      <c r="J4394" s="5" t="s">
        <v>918</v>
      </c>
      <c r="K4394" s="147" t="s">
        <v>745</v>
      </c>
    </row>
    <row r="4395" spans="1:11">
      <c r="A4395" s="147">
        <f>100000+B4395*ID규칙_보상_그룹_단위+C4395*ID규칙_요일_단위+COUNTIFS($B$4:B4395,B4395,$C$4:C4395,C4395)</f>
        <v>117347</v>
      </c>
      <c r="B4395" s="65">
        <v>173</v>
      </c>
      <c r="C4395" s="147">
        <v>0</v>
      </c>
      <c r="D4395" s="147">
        <v>107432</v>
      </c>
      <c r="E4395" s="147">
        <f>COUNTIF($B$4:B4395,B4395)</f>
        <v>47</v>
      </c>
      <c r="F4395" s="147">
        <v>1</v>
      </c>
      <c r="G4395" s="147">
        <v>775</v>
      </c>
      <c r="H4395" s="147">
        <v>200</v>
      </c>
      <c r="I4395" s="59" t="str">
        <f>IFERROR(VLOOKUP(D4395,ITEM!A:B,2,0)&amp;" X"&amp;F4395,"아이템값 없음")</f>
        <v>연주자의 화살깃 X1</v>
      </c>
      <c r="J4395" s="5" t="s">
        <v>918</v>
      </c>
      <c r="K4395" s="147" t="s">
        <v>745</v>
      </c>
    </row>
    <row r="4396" spans="1:11">
      <c r="A4396" s="147">
        <f>100000+B4396*ID규칙_보상_그룹_단위+C4396*ID규칙_요일_단위+COUNTIFS($B$4:B4396,B4396,$C$4:C4396,C4396)</f>
        <v>117348</v>
      </c>
      <c r="B4396" s="65">
        <v>173</v>
      </c>
      <c r="C4396" s="147">
        <v>0</v>
      </c>
      <c r="D4396" s="147">
        <v>108432</v>
      </c>
      <c r="E4396" s="147">
        <f>COUNTIF($B$4:B4396,B4396)</f>
        <v>48</v>
      </c>
      <c r="F4396" s="147">
        <v>1</v>
      </c>
      <c r="G4396" s="147">
        <v>775</v>
      </c>
      <c r="H4396" s="147">
        <v>200</v>
      </c>
      <c r="I4396" s="59" t="str">
        <f>IFERROR(VLOOKUP(D4396,ITEM!A:B,2,0)&amp;" X"&amp;F4396,"아이템값 없음")</f>
        <v>피날레의 시계 X1</v>
      </c>
      <c r="J4396" s="5" t="s">
        <v>918</v>
      </c>
      <c r="K4396" s="147" t="s">
        <v>745</v>
      </c>
    </row>
    <row r="4397" spans="1:11">
      <c r="A4397" s="147">
        <f>100000+B4397*ID규칙_보상_그룹_단위+C4397*ID규칙_요일_단위+COUNTIFS($B$4:B4397,B4397,$C$4:C4397,C4397)</f>
        <v>117349</v>
      </c>
      <c r="B4397" s="65">
        <v>173</v>
      </c>
      <c r="C4397" s="147">
        <v>0</v>
      </c>
      <c r="D4397" s="147">
        <v>109432</v>
      </c>
      <c r="E4397" s="147">
        <f>COUNTIF($B$4:B4397,B4397)</f>
        <v>49</v>
      </c>
      <c r="F4397" s="147">
        <v>1</v>
      </c>
      <c r="G4397" s="147">
        <v>775</v>
      </c>
      <c r="H4397" s="147">
        <v>200</v>
      </c>
      <c r="I4397" s="59" t="str">
        <f>IFERROR(VLOOKUP(D4397,ITEM!A:B,2,0)&amp;" X"&amp;F4397,"아이템값 없음")</f>
        <v>음유시인의 주전자 X1</v>
      </c>
      <c r="J4397" s="5" t="s">
        <v>918</v>
      </c>
      <c r="K4397" s="147" t="s">
        <v>745</v>
      </c>
    </row>
    <row r="4398" spans="1:11">
      <c r="A4398" s="147">
        <f>100000+B4398*ID규칙_보상_그룹_단위+C4398*ID규칙_요일_단위+COUNTIFS($B$4:B4398,B4398,$C$4:C4398,C4398)</f>
        <v>117350</v>
      </c>
      <c r="B4398" s="65">
        <v>173</v>
      </c>
      <c r="C4398" s="147">
        <v>0</v>
      </c>
      <c r="D4398" s="147">
        <v>110440</v>
      </c>
      <c r="E4398" s="147">
        <f>COUNTIF($B$4:B4398,B4398)</f>
        <v>50</v>
      </c>
      <c r="F4398" s="147">
        <v>1</v>
      </c>
      <c r="G4398" s="147">
        <v>775</v>
      </c>
      <c r="H4398" s="147">
        <v>200</v>
      </c>
      <c r="I4398" s="59" t="str">
        <f>IFERROR(VLOOKUP(D4398,ITEM!A:B,2,0)&amp;" X"&amp;F4398,"아이템값 없음")</f>
        <v>지휘의 탑 햇 X1</v>
      </c>
      <c r="J4398" s="5" t="s">
        <v>918</v>
      </c>
      <c r="K4398" s="147" t="s">
        <v>745</v>
      </c>
    </row>
    <row r="4399" spans="1:11">
      <c r="A4399" s="147">
        <f>100000+B4399*ID규칙_보상_그룹_단위+C4399*ID규칙_요일_단위+COUNTIFS($B$4:B4399,B4399,$C$4:C4399,C4399)</f>
        <v>117351</v>
      </c>
      <c r="B4399" s="65">
        <v>173</v>
      </c>
      <c r="C4399" s="147">
        <v>0</v>
      </c>
      <c r="D4399" s="147">
        <v>106531</v>
      </c>
      <c r="E4399" s="147">
        <f>COUNTIF($B$4:B4399,B4399)</f>
        <v>51</v>
      </c>
      <c r="F4399" s="147">
        <v>1</v>
      </c>
      <c r="G4399" s="147">
        <v>775</v>
      </c>
      <c r="H4399" s="147">
        <v>200</v>
      </c>
      <c r="I4399" s="59" t="str">
        <f>IFERROR(VLOOKUP(D4399,ITEM!A:B,2,0)&amp;" X"&amp;F4399,"아이템값 없음")</f>
        <v>검투사의 미련 X1</v>
      </c>
      <c r="J4399" s="5" t="s">
        <v>918</v>
      </c>
      <c r="K4399" s="147" t="s">
        <v>745</v>
      </c>
    </row>
    <row r="4400" spans="1:11">
      <c r="A4400" s="147">
        <f>100000+B4400*ID규칙_보상_그룹_단위+C4400*ID규칙_요일_단위+COUNTIFS($B$4:B4400,B4400,$C$4:C4400,C4400)</f>
        <v>117352</v>
      </c>
      <c r="B4400" s="65">
        <v>173</v>
      </c>
      <c r="C4400" s="147">
        <v>0</v>
      </c>
      <c r="D4400" s="147">
        <v>107531</v>
      </c>
      <c r="E4400" s="147">
        <f>COUNTIF($B$4:B4400,B4400)</f>
        <v>52</v>
      </c>
      <c r="F4400" s="147">
        <v>1</v>
      </c>
      <c r="G4400" s="147">
        <v>775</v>
      </c>
      <c r="H4400" s="147">
        <v>200</v>
      </c>
      <c r="I4400" s="59" t="str">
        <f>IFERROR(VLOOKUP(D4400,ITEM!A:B,2,0)&amp;" X"&amp;F4400,"아이템값 없음")</f>
        <v>검투사의 귀결 X1</v>
      </c>
      <c r="J4400" s="5" t="s">
        <v>918</v>
      </c>
      <c r="K4400" s="147" t="s">
        <v>745</v>
      </c>
    </row>
    <row r="4401" spans="1:11">
      <c r="A4401" s="147">
        <f>100000+B4401*ID규칙_보상_그룹_단위+C4401*ID규칙_요일_단위+COUNTIFS($B$4:B4401,B4401,$C$4:C4401,C4401)</f>
        <v>117353</v>
      </c>
      <c r="B4401" s="65">
        <v>173</v>
      </c>
      <c r="C4401" s="147">
        <v>0</v>
      </c>
      <c r="D4401" s="147">
        <v>108531</v>
      </c>
      <c r="E4401" s="147">
        <f>COUNTIF($B$4:B4401,B4401)</f>
        <v>53</v>
      </c>
      <c r="F4401" s="147">
        <v>1</v>
      </c>
      <c r="G4401" s="147">
        <v>775</v>
      </c>
      <c r="H4401" s="147">
        <v>200</v>
      </c>
      <c r="I4401" s="59" t="str">
        <f>IFERROR(VLOOKUP(D4401,ITEM!A:B,2,0)&amp;" X"&amp;F4401,"아이템값 없음")</f>
        <v>검투사의 희망 X1</v>
      </c>
      <c r="J4401" s="5" t="s">
        <v>918</v>
      </c>
      <c r="K4401" s="147" t="s">
        <v>745</v>
      </c>
    </row>
    <row r="4402" spans="1:11">
      <c r="A4402" s="147">
        <f>100000+B4402*ID규칙_보상_그룹_단위+C4402*ID규칙_요일_단위+COUNTIFS($B$4:B4402,B4402,$C$4:C4402,C4402)</f>
        <v>117354</v>
      </c>
      <c r="B4402" s="65">
        <v>173</v>
      </c>
      <c r="C4402" s="147">
        <v>0</v>
      </c>
      <c r="D4402" s="147">
        <v>109531</v>
      </c>
      <c r="E4402" s="147">
        <f>COUNTIF($B$4:B4402,B4402)</f>
        <v>54</v>
      </c>
      <c r="F4402" s="147">
        <v>1</v>
      </c>
      <c r="G4402" s="147">
        <v>775</v>
      </c>
      <c r="H4402" s="147">
        <v>200</v>
      </c>
      <c r="I4402" s="59" t="str">
        <f>IFERROR(VLOOKUP(D4402,ITEM!A:B,2,0)&amp;" X"&amp;F4402,"아이템값 없음")</f>
        <v>검투사의 취기 X1</v>
      </c>
      <c r="J4402" s="5" t="s">
        <v>918</v>
      </c>
      <c r="K4402" s="147" t="s">
        <v>745</v>
      </c>
    </row>
    <row r="4403" spans="1:11">
      <c r="A4403" s="147">
        <f>100000+B4403*ID규칙_보상_그룹_단위+C4403*ID규칙_요일_단위+COUNTIFS($B$4:B4403,B4403,$C$4:C4403,C4403)</f>
        <v>117355</v>
      </c>
      <c r="B4403" s="65">
        <v>173</v>
      </c>
      <c r="C4403" s="147">
        <v>0</v>
      </c>
      <c r="D4403" s="147">
        <v>110539</v>
      </c>
      <c r="E4403" s="147">
        <f>COUNTIF($B$4:B4403,B4403)</f>
        <v>55</v>
      </c>
      <c r="F4403" s="147">
        <v>1</v>
      </c>
      <c r="G4403" s="147">
        <v>775</v>
      </c>
      <c r="H4403" s="147">
        <v>200</v>
      </c>
      <c r="I4403" s="59" t="str">
        <f>IFERROR(VLOOKUP(D4403,ITEM!A:B,2,0)&amp;" X"&amp;F4403,"아이템값 없음")</f>
        <v>검투사의 개선 X1</v>
      </c>
      <c r="J4403" s="5" t="s">
        <v>918</v>
      </c>
      <c r="K4403" s="147" t="s">
        <v>745</v>
      </c>
    </row>
    <row r="4404" spans="1:11">
      <c r="A4404" s="147">
        <f>100000+B4404*ID규칙_보상_그룹_단위+C4404*ID규칙_요일_단위+COUNTIFS($B$4:B4404,B4404,$C$4:C4404,C4404)</f>
        <v>117356</v>
      </c>
      <c r="B4404" s="65">
        <v>173</v>
      </c>
      <c r="C4404" s="147">
        <v>0</v>
      </c>
      <c r="D4404" s="147">
        <v>106533</v>
      </c>
      <c r="E4404" s="147">
        <f>COUNTIF($B$4:B4404,B4404)</f>
        <v>56</v>
      </c>
      <c r="F4404" s="147">
        <v>1</v>
      </c>
      <c r="G4404" s="147">
        <v>775</v>
      </c>
      <c r="H4404" s="147">
        <v>200</v>
      </c>
      <c r="I4404" s="59" t="str">
        <f>IFERROR(VLOOKUP(D4404,ITEM!A:B,2,0)&amp;" X"&amp;F4404,"아이템값 없음")</f>
        <v>악단의 서광 X1</v>
      </c>
      <c r="J4404" s="5" t="s">
        <v>918</v>
      </c>
      <c r="K4404" s="147" t="s">
        <v>745</v>
      </c>
    </row>
    <row r="4405" spans="1:11">
      <c r="A4405" s="147">
        <f>100000+B4405*ID규칙_보상_그룹_단위+C4405*ID규칙_요일_단위+COUNTIFS($B$4:B4405,B4405,$C$4:C4405,C4405)</f>
        <v>117357</v>
      </c>
      <c r="B4405" s="65">
        <v>173</v>
      </c>
      <c r="C4405" s="147">
        <v>0</v>
      </c>
      <c r="D4405" s="147">
        <v>107533</v>
      </c>
      <c r="E4405" s="147">
        <f>COUNTIF($B$4:B4405,B4405)</f>
        <v>57</v>
      </c>
      <c r="F4405" s="147">
        <v>1</v>
      </c>
      <c r="G4405" s="147">
        <v>775</v>
      </c>
      <c r="H4405" s="147">
        <v>200</v>
      </c>
      <c r="I4405" s="59" t="str">
        <f>IFERROR(VLOOKUP(D4405,ITEM!A:B,2,0)&amp;" X"&amp;F4405,"아이템값 없음")</f>
        <v>연주자의 화살깃 X1</v>
      </c>
      <c r="J4405" s="5" t="s">
        <v>918</v>
      </c>
      <c r="K4405" s="147" t="s">
        <v>745</v>
      </c>
    </row>
    <row r="4406" spans="1:11">
      <c r="A4406" s="147">
        <f>100000+B4406*ID규칙_보상_그룹_단위+C4406*ID규칙_요일_단위+COUNTIFS($B$4:B4406,B4406,$C$4:C4406,C4406)</f>
        <v>117358</v>
      </c>
      <c r="B4406" s="65">
        <v>173</v>
      </c>
      <c r="C4406" s="147">
        <v>0</v>
      </c>
      <c r="D4406" s="147">
        <v>108533</v>
      </c>
      <c r="E4406" s="147">
        <f>COUNTIF($B$4:B4406,B4406)</f>
        <v>58</v>
      </c>
      <c r="F4406" s="147">
        <v>1</v>
      </c>
      <c r="G4406" s="147">
        <v>775</v>
      </c>
      <c r="H4406" s="147">
        <v>200</v>
      </c>
      <c r="I4406" s="59" t="str">
        <f>IFERROR(VLOOKUP(D4406,ITEM!A:B,2,0)&amp;" X"&amp;F4406,"아이템값 없음")</f>
        <v>피날레의 시계 X1</v>
      </c>
      <c r="J4406" s="5" t="s">
        <v>918</v>
      </c>
      <c r="K4406" s="147" t="s">
        <v>745</v>
      </c>
    </row>
    <row r="4407" spans="1:11">
      <c r="A4407" s="147">
        <f>100000+B4407*ID규칙_보상_그룹_단위+C4407*ID규칙_요일_단위+COUNTIFS($B$4:B4407,B4407,$C$4:C4407,C4407)</f>
        <v>117359</v>
      </c>
      <c r="B4407" s="65">
        <v>173</v>
      </c>
      <c r="C4407" s="147">
        <v>0</v>
      </c>
      <c r="D4407" s="147">
        <v>109533</v>
      </c>
      <c r="E4407" s="147">
        <f>COUNTIF($B$4:B4407,B4407)</f>
        <v>59</v>
      </c>
      <c r="F4407" s="147">
        <v>1</v>
      </c>
      <c r="G4407" s="147">
        <v>775</v>
      </c>
      <c r="H4407" s="147">
        <v>200</v>
      </c>
      <c r="I4407" s="59" t="str">
        <f>IFERROR(VLOOKUP(D4407,ITEM!A:B,2,0)&amp;" X"&amp;F4407,"아이템값 없음")</f>
        <v>음유시인의 주전자 X1</v>
      </c>
      <c r="J4407" s="5" t="s">
        <v>918</v>
      </c>
      <c r="K4407" s="147" t="s">
        <v>745</v>
      </c>
    </row>
    <row r="4408" spans="1:11">
      <c r="A4408" s="147">
        <f>100000+B4408*ID규칙_보상_그룹_단위+C4408*ID규칙_요일_단위+COUNTIFS($B$4:B4408,B4408,$C$4:C4408,C4408)</f>
        <v>117360</v>
      </c>
      <c r="B4408" s="65">
        <v>173</v>
      </c>
      <c r="C4408" s="147">
        <v>0</v>
      </c>
      <c r="D4408" s="147">
        <v>110541</v>
      </c>
      <c r="E4408" s="147">
        <f>COUNTIF($B$4:B4408,B4408)</f>
        <v>60</v>
      </c>
      <c r="F4408" s="147">
        <v>1</v>
      </c>
      <c r="G4408" s="147">
        <v>775</v>
      </c>
      <c r="H4408" s="147">
        <v>200</v>
      </c>
      <c r="I4408" s="59" t="str">
        <f>IFERROR(VLOOKUP(D4408,ITEM!A:B,2,0)&amp;" X"&amp;F4408,"아이템값 없음")</f>
        <v>지휘의 탑 햇 X1</v>
      </c>
      <c r="J4408" s="5" t="s">
        <v>918</v>
      </c>
      <c r="K4408" s="147" t="s">
        <v>745</v>
      </c>
    </row>
    <row r="4409" spans="1:11">
      <c r="A4409" s="147">
        <f>100000+B4409*ID규칙_보상_그룹_단위+C4409*ID규칙_요일_단위+COUNTIFS($B$4:B4409,B4409,$C$4:C4409,C4409)</f>
        <v>117361</v>
      </c>
      <c r="B4409" s="65">
        <v>173</v>
      </c>
      <c r="C4409" s="147">
        <v>0</v>
      </c>
      <c r="D4409" s="147">
        <v>116414</v>
      </c>
      <c r="E4409" s="147">
        <f>COUNTIF($B$4:B4409,B4409)</f>
        <v>61</v>
      </c>
      <c r="F4409" s="147">
        <v>1</v>
      </c>
      <c r="G4409" s="147">
        <v>776</v>
      </c>
      <c r="H4409" s="147">
        <v>2000</v>
      </c>
      <c r="I4409" s="59" t="str">
        <f>IFERROR(VLOOKUP(D4409,ITEM!A:B,2,0)&amp;" X"&amp;F4409,"아이템값 없음")</f>
        <v>중앙 대륙의 한손검 원형 X1</v>
      </c>
      <c r="J4409" s="5" t="s">
        <v>918</v>
      </c>
      <c r="K4409" s="147" t="s">
        <v>745</v>
      </c>
    </row>
    <row r="4410" spans="1:11">
      <c r="A4410" s="147">
        <f>100000+B4410*ID규칙_보상_그룹_단위+C4410*ID규칙_요일_단위+COUNTIFS($B$4:B4410,B4410,$C$4:C4410,C4410)</f>
        <v>117362</v>
      </c>
      <c r="B4410" s="65">
        <v>173</v>
      </c>
      <c r="C4410" s="147">
        <v>0</v>
      </c>
      <c r="D4410" s="147">
        <v>116415</v>
      </c>
      <c r="E4410" s="147">
        <f>COUNTIF($B$4:B4410,B4410)</f>
        <v>62</v>
      </c>
      <c r="F4410" s="147">
        <v>1</v>
      </c>
      <c r="G4410" s="147">
        <v>776</v>
      </c>
      <c r="H4410" s="147">
        <v>2000</v>
      </c>
      <c r="I4410" s="59" t="str">
        <f>IFERROR(VLOOKUP(D4410,ITEM!A:B,2,0)&amp;" X"&amp;F4410,"아이템값 없음")</f>
        <v>중앙 대륙의 활 원형 X1</v>
      </c>
      <c r="J4410" s="5" t="s">
        <v>918</v>
      </c>
      <c r="K4410" s="147" t="s">
        <v>745</v>
      </c>
    </row>
    <row r="4411" spans="1:11">
      <c r="A4411" s="147">
        <f>100000+B4411*ID규칙_보상_그룹_단위+C4411*ID규칙_요일_단위+COUNTIFS($B$4:B4411,B4411,$C$4:C4411,C4411)</f>
        <v>117363</v>
      </c>
      <c r="B4411" s="65">
        <v>173</v>
      </c>
      <c r="C4411" s="147">
        <v>0</v>
      </c>
      <c r="D4411" s="147">
        <v>116416</v>
      </c>
      <c r="E4411" s="147">
        <f>COUNTIF($B$4:B4411,B4411)</f>
        <v>63</v>
      </c>
      <c r="F4411" s="147">
        <v>1</v>
      </c>
      <c r="G4411" s="147">
        <v>776</v>
      </c>
      <c r="H4411" s="147">
        <v>2000</v>
      </c>
      <c r="I4411" s="59" t="str">
        <f>IFERROR(VLOOKUP(D4411,ITEM!A:B,2,0)&amp;" X"&amp;F4411,"아이템값 없음")</f>
        <v>중앙 대륙의 양손검 원형 X1</v>
      </c>
      <c r="J4411" s="5" t="s">
        <v>918</v>
      </c>
      <c r="K4411" s="147" t="s">
        <v>745</v>
      </c>
    </row>
    <row r="4412" spans="1:11">
      <c r="A4412" s="147">
        <f>100000+B4412*ID규칙_보상_그룹_단위+C4412*ID규칙_요일_단위+COUNTIFS($B$4:B4412,B4412,$C$4:C4412,C4412)</f>
        <v>117364</v>
      </c>
      <c r="B4412" s="65">
        <v>173</v>
      </c>
      <c r="C4412" s="147">
        <v>0</v>
      </c>
      <c r="D4412" s="147">
        <v>116417</v>
      </c>
      <c r="E4412" s="147">
        <f>COUNTIF($B$4:B4412,B4412)</f>
        <v>64</v>
      </c>
      <c r="F4412" s="147">
        <v>1</v>
      </c>
      <c r="G4412" s="147">
        <v>776</v>
      </c>
      <c r="H4412" s="147">
        <v>2000</v>
      </c>
      <c r="I4412" s="59" t="str">
        <f>IFERROR(VLOOKUP(D4412,ITEM!A:B,2,0)&amp;" X"&amp;F4412,"아이템값 없음")</f>
        <v>중앙 대륙의 법구 원형 X1</v>
      </c>
      <c r="J4412" s="5" t="s">
        <v>918</v>
      </c>
      <c r="K4412" s="147" t="s">
        <v>745</v>
      </c>
    </row>
    <row r="4413" spans="1:11">
      <c r="A4413" s="147">
        <f>100000+B4413*ID규칙_보상_그룹_단위+C4413*ID규칙_요일_단위+COUNTIFS($B$4:B4413,B4413,$C$4:C4413,C4413)</f>
        <v>117365</v>
      </c>
      <c r="B4413" s="65">
        <v>173</v>
      </c>
      <c r="C4413" s="147">
        <v>0</v>
      </c>
      <c r="D4413" s="147">
        <v>116418</v>
      </c>
      <c r="E4413" s="147">
        <f>COUNTIF($B$4:B4413,B4413)</f>
        <v>65</v>
      </c>
      <c r="F4413" s="147">
        <v>1</v>
      </c>
      <c r="G4413" s="147">
        <v>776</v>
      </c>
      <c r="H4413" s="147">
        <v>2000</v>
      </c>
      <c r="I4413" s="59" t="str">
        <f>IFERROR(VLOOKUP(D4413,ITEM!A:B,2,0)&amp;" X"&amp;F4413,"아이템값 없음")</f>
        <v>중앙 대륙의 장병기 원형 X1</v>
      </c>
      <c r="J4413" s="5" t="s">
        <v>918</v>
      </c>
      <c r="K4413" s="147" t="s">
        <v>745</v>
      </c>
    </row>
    <row r="4414" spans="1:11">
      <c r="A4414" s="147">
        <f>100000+B4414*ID규칙_보상_그룹_단위+C4414*ID규칙_요일_단위+COUNTIFS($B$4:B4414,B4414,$C$4:C4414,C4414)</f>
        <v>117401</v>
      </c>
      <c r="B4414" s="65">
        <v>174</v>
      </c>
      <c r="C4414" s="147">
        <v>0</v>
      </c>
      <c r="D4414" s="147">
        <v>103301</v>
      </c>
      <c r="E4414" s="147">
        <f>COUNTIF($B$4:B4414,B4414)</f>
        <v>1</v>
      </c>
      <c r="F4414" s="148">
        <v>300</v>
      </c>
      <c r="G4414" s="147">
        <v>777</v>
      </c>
      <c r="H4414" s="147">
        <v>10000</v>
      </c>
      <c r="I4414" s="59" t="str">
        <f>IFERROR(VLOOKUP(D4414,ITEM!A:B,2,0)&amp;" X"&amp;F4414,"아이템값 없음")</f>
        <v>모라 X300</v>
      </c>
      <c r="J4414" s="5" t="s">
        <v>919</v>
      </c>
      <c r="K4414" s="147" t="s">
        <v>745</v>
      </c>
    </row>
    <row r="4415" spans="1:11">
      <c r="A4415" s="147">
        <f>100000+B4415*ID규칙_보상_그룹_단위+C4415*ID규칙_요일_단위+COUNTIFS($B$4:B4415,B4415,$C$4:C4415,C4415)</f>
        <v>117402</v>
      </c>
      <c r="B4415" s="65">
        <v>174</v>
      </c>
      <c r="C4415" s="147">
        <v>0</v>
      </c>
      <c r="D4415" s="147">
        <v>102301</v>
      </c>
      <c r="E4415" s="147">
        <f>COUNTIF($B$4:B4415,B4415)</f>
        <v>2</v>
      </c>
      <c r="F4415" s="148">
        <v>6950</v>
      </c>
      <c r="G4415" s="147">
        <v>778</v>
      </c>
      <c r="H4415" s="147">
        <v>10000</v>
      </c>
      <c r="I4415" s="59" t="str">
        <f>IFERROR(VLOOKUP(D4415,ITEM!A:B,2,0)&amp;" X"&amp;F4415,"아이템값 없음")</f>
        <v>모험 경력 X6950</v>
      </c>
      <c r="J4415" s="5" t="s">
        <v>919</v>
      </c>
      <c r="K4415" s="147" t="s">
        <v>745</v>
      </c>
    </row>
    <row r="4416" spans="1:11">
      <c r="A4416" s="147">
        <f>100000+B4416*ID규칙_보상_그룹_단위+C4416*ID규칙_요일_단위+COUNTIFS($B$4:B4416,B4416,$C$4:C4416,C4416)</f>
        <v>117403</v>
      </c>
      <c r="B4416" s="65">
        <v>174</v>
      </c>
      <c r="C4416" s="147">
        <v>0</v>
      </c>
      <c r="D4416" s="147">
        <v>105301</v>
      </c>
      <c r="E4416" s="147">
        <f>COUNTIF($B$4:B4416,B4416)</f>
        <v>3</v>
      </c>
      <c r="F4416" s="148">
        <v>20</v>
      </c>
      <c r="G4416" s="147">
        <v>779</v>
      </c>
      <c r="H4416" s="147">
        <v>10000</v>
      </c>
      <c r="I4416" s="59" t="str">
        <f>IFERROR(VLOOKUP(D4416,ITEM!A:B,2,0)&amp;" X"&amp;F4416,"아이템값 없음")</f>
        <v>호감도 경험치 X20</v>
      </c>
      <c r="J4416" s="5" t="s">
        <v>919</v>
      </c>
      <c r="K4416" s="147" t="s">
        <v>745</v>
      </c>
    </row>
    <row r="4417" spans="1:11">
      <c r="A4417" s="147">
        <f>100000+B4417*ID규칙_보상_그룹_단위+C4417*ID규칙_요일_단위+COUNTIFS($B$4:B4417,B4417,$C$4:C4417,C4417)</f>
        <v>117404</v>
      </c>
      <c r="B4417" s="65">
        <v>174</v>
      </c>
      <c r="C4417" s="147">
        <v>0</v>
      </c>
      <c r="D4417" s="147">
        <v>113213</v>
      </c>
      <c r="E4417" s="147">
        <f>COUNTIF($B$4:B4417,B4417)</f>
        <v>4</v>
      </c>
      <c r="F4417" s="148">
        <v>1</v>
      </c>
      <c r="G4417" s="147">
        <v>780</v>
      </c>
      <c r="H4417" s="147">
        <v>2500</v>
      </c>
      <c r="I4417" s="59" t="str">
        <f>IFERROR(VLOOKUP(D4417,ITEM!A:B,2,0)&amp;" X"&amp;F4417,"아이템값 없음")</f>
        <v>승리의 자수정 가루 X1</v>
      </c>
      <c r="J4417" s="5" t="s">
        <v>919</v>
      </c>
      <c r="K4417" s="147" t="s">
        <v>745</v>
      </c>
    </row>
    <row r="4418" spans="1:11">
      <c r="A4418" s="147">
        <f>100000+B4418*ID규칙_보상_그룹_단위+C4418*ID규칙_요일_단위+COUNTIFS($B$4:B4418,B4418,$C$4:C4418,C4418)</f>
        <v>117405</v>
      </c>
      <c r="B4418" s="65">
        <v>174</v>
      </c>
      <c r="C4418" s="147">
        <v>0</v>
      </c>
      <c r="D4418" s="147">
        <v>113314</v>
      </c>
      <c r="E4418" s="147">
        <f>COUNTIF($B$4:B4418,B4418)</f>
        <v>5</v>
      </c>
      <c r="F4418" s="148">
        <v>1</v>
      </c>
      <c r="G4418" s="147">
        <v>780</v>
      </c>
      <c r="H4418" s="147">
        <v>2500</v>
      </c>
      <c r="I4418" s="59" t="str">
        <f>IFERROR(VLOOKUP(D4418,ITEM!A:B,2,0)&amp;" X"&amp;F4418,"아이템값 없음")</f>
        <v>승리의 자수정 조각 X1</v>
      </c>
      <c r="J4418" s="5" t="s">
        <v>919</v>
      </c>
      <c r="K4418" s="147" t="s">
        <v>745</v>
      </c>
    </row>
    <row r="4419" spans="1:11">
      <c r="A4419" s="147">
        <f>100000+B4419*ID규칙_보상_그룹_단위+C4419*ID규칙_요일_단위+COUNTIFS($B$4:B4419,B4419,$C$4:C4419,C4419)</f>
        <v>117406</v>
      </c>
      <c r="B4419" s="65">
        <v>174</v>
      </c>
      <c r="C4419" s="147">
        <v>0</v>
      </c>
      <c r="D4419" s="147">
        <v>113415</v>
      </c>
      <c r="E4419" s="147">
        <f>COUNTIF($B$4:B4419,B4419)</f>
        <v>6</v>
      </c>
      <c r="F4419" s="148">
        <v>1</v>
      </c>
      <c r="G4419" s="147">
        <v>780</v>
      </c>
      <c r="H4419" s="147">
        <v>2500</v>
      </c>
      <c r="I4419" s="59" t="str">
        <f>IFERROR(VLOOKUP(D4419,ITEM!A:B,2,0)&amp;" X"&amp;F4419,"아이템값 없음")</f>
        <v>승리의 자수정 덩이 X1</v>
      </c>
      <c r="J4419" s="5" t="s">
        <v>919</v>
      </c>
      <c r="K4419" s="147" t="s">
        <v>745</v>
      </c>
    </row>
    <row r="4420" spans="1:11">
      <c r="A4420" s="147">
        <f>100000+B4420*ID규칙_보상_그룹_단위+C4420*ID규칙_요일_단위+COUNTIFS($B$4:B4420,B4420,$C$4:C4420,C4420)</f>
        <v>117407</v>
      </c>
      <c r="B4420" s="65">
        <v>174</v>
      </c>
      <c r="C4420" s="147">
        <v>0</v>
      </c>
      <c r="D4420" s="147">
        <v>113516</v>
      </c>
      <c r="E4420" s="147">
        <f>COUNTIF($B$4:B4420,B4420)</f>
        <v>7</v>
      </c>
      <c r="F4420" s="148">
        <v>1</v>
      </c>
      <c r="G4420" s="147">
        <v>780</v>
      </c>
      <c r="H4420" s="147">
        <v>2500</v>
      </c>
      <c r="I4420" s="59" t="str">
        <f>IFERROR(VLOOKUP(D4420,ITEM!A:B,2,0)&amp;" X"&amp;F4420,"아이템값 없음")</f>
        <v>승리의 자수정 X1</v>
      </c>
      <c r="J4420" s="5" t="s">
        <v>919</v>
      </c>
      <c r="K4420" s="147" t="s">
        <v>745</v>
      </c>
    </row>
    <row r="4421" spans="1:11">
      <c r="A4421" s="147">
        <f>100000+B4421*ID규칙_보상_그룹_단위+C4421*ID규칙_요일_단위+COUNTIFS($B$4:B4421,B4421,$C$4:C4421,C4421)</f>
        <v>117408</v>
      </c>
      <c r="B4421" s="65">
        <v>174</v>
      </c>
      <c r="C4421" s="147">
        <v>0</v>
      </c>
      <c r="D4421" s="147">
        <v>118401</v>
      </c>
      <c r="E4421" s="147">
        <f>COUNTIF($B$4:B4421,B4421)</f>
        <v>8</v>
      </c>
      <c r="F4421" s="148">
        <v>1</v>
      </c>
      <c r="G4421" s="147">
        <v>781</v>
      </c>
      <c r="H4421" s="147">
        <v>3300</v>
      </c>
      <c r="I4421" s="59" t="str">
        <f>IFERROR(VLOOKUP(D4421,ITEM!A:B,2,0)&amp;" X"&amp;F4421,"아이템값 없음")</f>
        <v>이상한 꿈의 용매 X1</v>
      </c>
      <c r="J4421" s="5" t="s">
        <v>919</v>
      </c>
      <c r="K4421" s="147" t="s">
        <v>745</v>
      </c>
    </row>
    <row r="4422" spans="1:11">
      <c r="A4422" s="147">
        <f>100000+B4422*ID규칙_보상_그룹_단위+C4422*ID규칙_요일_단위+COUNTIFS($B$4:B4422,B4422,$C$4:C4422,C4422)</f>
        <v>117409</v>
      </c>
      <c r="B4422" s="65">
        <v>174</v>
      </c>
      <c r="C4422" s="147">
        <v>0</v>
      </c>
      <c r="D4422" s="147">
        <v>112616</v>
      </c>
      <c r="E4422" s="147">
        <f>COUNTIF($B$4:B4422,B4422)</f>
        <v>9</v>
      </c>
      <c r="F4422" s="148">
        <v>1</v>
      </c>
      <c r="G4422" s="147">
        <v>782</v>
      </c>
      <c r="H4422" s="147">
        <v>3334</v>
      </c>
      <c r="I4422" s="59" t="str">
        <f>IFERROR(VLOOKUP(D4422,ITEM!A:B,2,0)&amp;" X"&amp;F4422,"아이템값 없음")</f>
        <v>꼭두각시 줄 X1</v>
      </c>
      <c r="J4422" s="5" t="s">
        <v>919</v>
      </c>
      <c r="K4422" s="147" t="s">
        <v>745</v>
      </c>
    </row>
    <row r="4423" spans="1:11">
      <c r="A4423" s="147">
        <f>100000+B4423*ID규칙_보상_그룹_단위+C4423*ID규칙_요일_단위+COUNTIFS($B$4:B4423,B4423,$C$4:C4423,C4423)</f>
        <v>117410</v>
      </c>
      <c r="B4423" s="65">
        <v>174</v>
      </c>
      <c r="C4423" s="147">
        <v>0</v>
      </c>
      <c r="D4423" s="147">
        <v>112617</v>
      </c>
      <c r="E4423" s="147">
        <f>COUNTIF($B$4:B4423,B4423)</f>
        <v>10</v>
      </c>
      <c r="F4423" s="148">
        <v>1</v>
      </c>
      <c r="G4423" s="147">
        <v>782</v>
      </c>
      <c r="H4423" s="147">
        <v>3333</v>
      </c>
      <c r="I4423" s="59" t="str">
        <f>IFERROR(VLOOKUP(D4423,ITEM!A:B,2,0)&amp;" X"&amp;F4423,"아이템값 없음")</f>
        <v>무념의 거울 X1</v>
      </c>
      <c r="J4423" s="5" t="s">
        <v>919</v>
      </c>
      <c r="K4423" s="147" t="s">
        <v>745</v>
      </c>
    </row>
    <row r="4424" spans="1:11">
      <c r="A4424" s="147">
        <f>100000+B4424*ID규칙_보상_그룹_단위+C4424*ID규칙_요일_단위+COUNTIFS($B$4:B4424,B4424,$C$4:C4424,C4424)</f>
        <v>117411</v>
      </c>
      <c r="B4424" s="65">
        <v>174</v>
      </c>
      <c r="C4424" s="147">
        <v>0</v>
      </c>
      <c r="D4424" s="147">
        <v>112618</v>
      </c>
      <c r="E4424" s="147">
        <f>COUNTIF($B$4:B4424,B4424)</f>
        <v>11</v>
      </c>
      <c r="F4424" s="148">
        <v>1</v>
      </c>
      <c r="G4424" s="147">
        <v>782</v>
      </c>
      <c r="H4424" s="147">
        <v>3333</v>
      </c>
      <c r="I4424" s="59" t="str">
        <f>IFERROR(VLOOKUP(D4424,ITEM!A:B,2,0)&amp;" X"&amp;F4424,"아이템값 없음")</f>
        <v>공행의 방울 X1</v>
      </c>
      <c r="J4424" s="5" t="s">
        <v>919</v>
      </c>
      <c r="K4424" s="147" t="s">
        <v>745</v>
      </c>
    </row>
    <row r="4425" spans="1:11">
      <c r="A4425" s="147">
        <f>100000+B4425*ID규칙_보상_그룹_단위+C4425*ID규칙_요일_단위+COUNTIFS($B$4:B4425,B4425,$C$4:C4425,C4425)</f>
        <v>117412</v>
      </c>
      <c r="B4425" s="65">
        <v>174</v>
      </c>
      <c r="C4425" s="147">
        <v>0</v>
      </c>
      <c r="D4425" s="147">
        <v>106314</v>
      </c>
      <c r="E4425" s="147">
        <f>COUNTIF($B$4:B4425,B4425)</f>
        <v>12</v>
      </c>
      <c r="F4425" s="148">
        <v>1</v>
      </c>
      <c r="G4425" s="147">
        <v>783</v>
      </c>
      <c r="H4425" s="147">
        <v>200</v>
      </c>
      <c r="I4425" s="59" t="str">
        <f>IFERROR(VLOOKUP(D4425,ITEM!A:B,2,0)&amp;" X"&amp;F4425,"아이템값 없음")</f>
        <v>전투광의 장미 X1</v>
      </c>
      <c r="J4425" s="5" t="s">
        <v>919</v>
      </c>
      <c r="K4425" s="147" t="s">
        <v>745</v>
      </c>
    </row>
    <row r="4426" spans="1:11">
      <c r="A4426" s="147">
        <f>100000+B4426*ID규칙_보상_그룹_단위+C4426*ID규칙_요일_단위+COUNTIFS($B$4:B4426,B4426,$C$4:C4426,C4426)</f>
        <v>117413</v>
      </c>
      <c r="B4426" s="65">
        <v>174</v>
      </c>
      <c r="C4426" s="147">
        <v>0</v>
      </c>
      <c r="D4426" s="147">
        <v>107314</v>
      </c>
      <c r="E4426" s="147">
        <f>COUNTIF($B$4:B4426,B4426)</f>
        <v>13</v>
      </c>
      <c r="F4426" s="148">
        <v>1</v>
      </c>
      <c r="G4426" s="147">
        <v>783</v>
      </c>
      <c r="H4426" s="147">
        <v>200</v>
      </c>
      <c r="I4426" s="59" t="str">
        <f>IFERROR(VLOOKUP(D4426,ITEM!A:B,2,0)&amp;" X"&amp;F4426,"아이템값 없음")</f>
        <v>전투광의 깃털 X1</v>
      </c>
      <c r="J4426" s="5" t="s">
        <v>919</v>
      </c>
      <c r="K4426" s="147" t="s">
        <v>745</v>
      </c>
    </row>
    <row r="4427" spans="1:11">
      <c r="A4427" s="147">
        <f>100000+B4427*ID규칙_보상_그룹_단위+C4427*ID규칙_요일_단위+COUNTIFS($B$4:B4427,B4427,$C$4:C4427,C4427)</f>
        <v>117414</v>
      </c>
      <c r="B4427" s="65">
        <v>174</v>
      </c>
      <c r="C4427" s="147">
        <v>0</v>
      </c>
      <c r="D4427" s="147">
        <v>108314</v>
      </c>
      <c r="E4427" s="147">
        <f>COUNTIF($B$4:B4427,B4427)</f>
        <v>14</v>
      </c>
      <c r="F4427" s="148">
        <v>1</v>
      </c>
      <c r="G4427" s="147">
        <v>783</v>
      </c>
      <c r="H4427" s="147">
        <v>200</v>
      </c>
      <c r="I4427" s="59" t="str">
        <f>IFERROR(VLOOKUP(D4427,ITEM!A:B,2,0)&amp;" X"&amp;F4427,"아이템값 없음")</f>
        <v>전투광의 시계 X1</v>
      </c>
      <c r="J4427" s="5" t="s">
        <v>919</v>
      </c>
      <c r="K4427" s="147" t="s">
        <v>745</v>
      </c>
    </row>
    <row r="4428" spans="1:11">
      <c r="A4428" s="147">
        <f>100000+B4428*ID규칙_보상_그룹_단위+C4428*ID규칙_요일_단위+COUNTIFS($B$4:B4428,B4428,$C$4:C4428,C4428)</f>
        <v>117415</v>
      </c>
      <c r="B4428" s="65">
        <v>174</v>
      </c>
      <c r="C4428" s="147">
        <v>0</v>
      </c>
      <c r="D4428" s="147">
        <v>109314</v>
      </c>
      <c r="E4428" s="147">
        <f>COUNTIF($B$4:B4428,B4428)</f>
        <v>15</v>
      </c>
      <c r="F4428" s="148">
        <v>1</v>
      </c>
      <c r="G4428" s="147">
        <v>783</v>
      </c>
      <c r="H4428" s="147">
        <v>200</v>
      </c>
      <c r="I4428" s="59" t="str">
        <f>IFERROR(VLOOKUP(D4428,ITEM!A:B,2,0)&amp;" X"&amp;F4428,"아이템값 없음")</f>
        <v>전투광의 해골잔 X1</v>
      </c>
      <c r="J4428" s="5" t="s">
        <v>919</v>
      </c>
      <c r="K4428" s="147" t="s">
        <v>745</v>
      </c>
    </row>
    <row r="4429" spans="1:11">
      <c r="A4429" s="147">
        <f>100000+B4429*ID규칙_보상_그룹_단위+C4429*ID규칙_요일_단위+COUNTIFS($B$4:B4429,B4429,$C$4:C4429,C4429)</f>
        <v>117416</v>
      </c>
      <c r="B4429" s="65">
        <v>174</v>
      </c>
      <c r="C4429" s="147">
        <v>0</v>
      </c>
      <c r="D4429" s="147">
        <v>110314</v>
      </c>
      <c r="E4429" s="147">
        <f>COUNTIF($B$4:B4429,B4429)</f>
        <v>16</v>
      </c>
      <c r="F4429" s="148">
        <v>1</v>
      </c>
      <c r="G4429" s="147">
        <v>783</v>
      </c>
      <c r="H4429" s="147">
        <v>200</v>
      </c>
      <c r="I4429" s="59" t="str">
        <f>IFERROR(VLOOKUP(D4429,ITEM!A:B,2,0)&amp;" X"&amp;F4429,"아이템값 없음")</f>
        <v>전투광의 귀면 X1</v>
      </c>
      <c r="J4429" s="5" t="s">
        <v>919</v>
      </c>
      <c r="K4429" s="147" t="s">
        <v>745</v>
      </c>
    </row>
    <row r="4430" spans="1:11">
      <c r="A4430" s="147">
        <f>100000+B4430*ID규칙_보상_그룹_단위+C4430*ID규칙_요일_단위+COUNTIFS($B$4:B4430,B4430,$C$4:C4430,C4430)</f>
        <v>117417</v>
      </c>
      <c r="B4430" s="65">
        <v>174</v>
      </c>
      <c r="C4430" s="147">
        <v>0</v>
      </c>
      <c r="D4430" s="147">
        <v>106316</v>
      </c>
      <c r="E4430" s="147">
        <f>COUNTIF($B$4:B4430,B4430)</f>
        <v>17</v>
      </c>
      <c r="F4430" s="148">
        <v>1</v>
      </c>
      <c r="G4430" s="147">
        <v>783</v>
      </c>
      <c r="H4430" s="147">
        <v>200</v>
      </c>
      <c r="I4430" s="59" t="str">
        <f>IFERROR(VLOOKUP(D4430,ITEM!A:B,2,0)&amp;" X"&amp;F4430,"아이템값 없음")</f>
        <v>교관의 브로치 X1</v>
      </c>
      <c r="J4430" s="5" t="s">
        <v>919</v>
      </c>
      <c r="K4430" s="147" t="s">
        <v>745</v>
      </c>
    </row>
    <row r="4431" spans="1:11">
      <c r="A4431" s="147">
        <f>100000+B4431*ID규칙_보상_그룹_단위+C4431*ID규칙_요일_단위+COUNTIFS($B$4:B4431,B4431,$C$4:C4431,C4431)</f>
        <v>117418</v>
      </c>
      <c r="B4431" s="65">
        <v>174</v>
      </c>
      <c r="C4431" s="147">
        <v>0</v>
      </c>
      <c r="D4431" s="147">
        <v>107316</v>
      </c>
      <c r="E4431" s="147">
        <f>COUNTIF($B$4:B4431,B4431)</f>
        <v>18</v>
      </c>
      <c r="F4431" s="148">
        <v>1</v>
      </c>
      <c r="G4431" s="147">
        <v>783</v>
      </c>
      <c r="H4431" s="147">
        <v>200</v>
      </c>
      <c r="I4431" s="59" t="str">
        <f>IFERROR(VLOOKUP(D4431,ITEM!A:B,2,0)&amp;" X"&amp;F4431,"아이템값 없음")</f>
        <v>교관의 깃털장식 X1</v>
      </c>
      <c r="J4431" s="5" t="s">
        <v>919</v>
      </c>
      <c r="K4431" s="147" t="s">
        <v>745</v>
      </c>
    </row>
    <row r="4432" spans="1:11">
      <c r="A4432" s="147">
        <f>100000+B4432*ID규칙_보상_그룹_단위+C4432*ID규칙_요일_단위+COUNTIFS($B$4:B4432,B4432,$C$4:C4432,C4432)</f>
        <v>117419</v>
      </c>
      <c r="B4432" s="65">
        <v>174</v>
      </c>
      <c r="C4432" s="147">
        <v>0</v>
      </c>
      <c r="D4432" s="147">
        <v>108316</v>
      </c>
      <c r="E4432" s="147">
        <f>COUNTIF($B$4:B4432,B4432)</f>
        <v>19</v>
      </c>
      <c r="F4432" s="148">
        <v>1</v>
      </c>
      <c r="G4432" s="147">
        <v>783</v>
      </c>
      <c r="H4432" s="147">
        <v>200</v>
      </c>
      <c r="I4432" s="59" t="str">
        <f>IFERROR(VLOOKUP(D4432,ITEM!A:B,2,0)&amp;" X"&amp;F4432,"아이템값 없음")</f>
        <v>교관의 회중시계 X1</v>
      </c>
      <c r="J4432" s="5" t="s">
        <v>919</v>
      </c>
      <c r="K4432" s="147" t="s">
        <v>745</v>
      </c>
    </row>
    <row r="4433" spans="1:11">
      <c r="A4433" s="147">
        <f>100000+B4433*ID규칙_보상_그룹_단위+C4433*ID규칙_요일_단위+COUNTIFS($B$4:B4433,B4433,$C$4:C4433,C4433)</f>
        <v>117420</v>
      </c>
      <c r="B4433" s="65">
        <v>174</v>
      </c>
      <c r="C4433" s="147">
        <v>0</v>
      </c>
      <c r="D4433" s="147">
        <v>109316</v>
      </c>
      <c r="E4433" s="147">
        <f>COUNTIF($B$4:B4433,B4433)</f>
        <v>20</v>
      </c>
      <c r="F4433" s="148">
        <v>1</v>
      </c>
      <c r="G4433" s="147">
        <v>783</v>
      </c>
      <c r="H4433" s="147">
        <v>200</v>
      </c>
      <c r="I4433" s="59" t="str">
        <f>IFERROR(VLOOKUP(D4433,ITEM!A:B,2,0)&amp;" X"&amp;F4433,"아이템값 없음")</f>
        <v>교관의 찻잔 X1</v>
      </c>
      <c r="J4433" s="5" t="s">
        <v>919</v>
      </c>
      <c r="K4433" s="147" t="s">
        <v>745</v>
      </c>
    </row>
    <row r="4434" spans="1:11">
      <c r="A4434" s="147">
        <f>100000+B4434*ID규칙_보상_그룹_단위+C4434*ID규칙_요일_단위+COUNTIFS($B$4:B4434,B4434,$C$4:C4434,C4434)</f>
        <v>117421</v>
      </c>
      <c r="B4434" s="65">
        <v>174</v>
      </c>
      <c r="C4434" s="147">
        <v>0</v>
      </c>
      <c r="D4434" s="147">
        <v>110316</v>
      </c>
      <c r="E4434" s="147">
        <f>COUNTIF($B$4:B4434,B4434)</f>
        <v>21</v>
      </c>
      <c r="F4434" s="148">
        <v>1</v>
      </c>
      <c r="G4434" s="147">
        <v>783</v>
      </c>
      <c r="H4434" s="147">
        <v>200</v>
      </c>
      <c r="I4434" s="59" t="str">
        <f>IFERROR(VLOOKUP(D4434,ITEM!A:B,2,0)&amp;" X"&amp;F4434,"아이템값 없음")</f>
        <v>교관의 모자 X1</v>
      </c>
      <c r="J4434" s="5" t="s">
        <v>919</v>
      </c>
      <c r="K4434" s="147" t="s">
        <v>745</v>
      </c>
    </row>
    <row r="4435" spans="1:11">
      <c r="A4435" s="147">
        <f>100000+B4435*ID규칙_보상_그룹_단위+C4435*ID규칙_요일_단위+COUNTIFS($B$4:B4435,B4435,$C$4:C4435,C4435)</f>
        <v>117422</v>
      </c>
      <c r="B4435" s="65">
        <v>174</v>
      </c>
      <c r="C4435" s="147">
        <v>0</v>
      </c>
      <c r="D4435" s="147">
        <v>106318</v>
      </c>
      <c r="E4435" s="147">
        <f>COUNTIF($B$4:B4435,B4435)</f>
        <v>22</v>
      </c>
      <c r="F4435" s="148">
        <v>1</v>
      </c>
      <c r="G4435" s="147">
        <v>783</v>
      </c>
      <c r="H4435" s="147">
        <v>200</v>
      </c>
      <c r="I4435" s="59" t="str">
        <f>IFERROR(VLOOKUP(D4435,ITEM!A:B,2,0)&amp;" X"&amp;F4435,"아이템값 없음")</f>
        <v>유배자의 꽃 X1</v>
      </c>
      <c r="J4435" s="5" t="s">
        <v>919</v>
      </c>
      <c r="K4435" s="147" t="s">
        <v>745</v>
      </c>
    </row>
    <row r="4436" spans="1:11">
      <c r="A4436" s="147">
        <f>100000+B4436*ID규칙_보상_그룹_단위+C4436*ID규칙_요일_단위+COUNTIFS($B$4:B4436,B4436,$C$4:C4436,C4436)</f>
        <v>117423</v>
      </c>
      <c r="B4436" s="65">
        <v>174</v>
      </c>
      <c r="C4436" s="147">
        <v>0</v>
      </c>
      <c r="D4436" s="147">
        <v>107318</v>
      </c>
      <c r="E4436" s="147">
        <f>COUNTIF($B$4:B4436,B4436)</f>
        <v>23</v>
      </c>
      <c r="F4436" s="148">
        <v>1</v>
      </c>
      <c r="G4436" s="147">
        <v>783</v>
      </c>
      <c r="H4436" s="147">
        <v>200</v>
      </c>
      <c r="I4436" s="59" t="str">
        <f>IFERROR(VLOOKUP(D4436,ITEM!A:B,2,0)&amp;" X"&amp;F4436,"아이템값 없음")</f>
        <v>유배자의 깃털 X1</v>
      </c>
      <c r="J4436" s="5" t="s">
        <v>919</v>
      </c>
      <c r="K4436" s="147" t="s">
        <v>745</v>
      </c>
    </row>
    <row r="4437" spans="1:11">
      <c r="A4437" s="147">
        <f>100000+B4437*ID규칙_보상_그룹_단위+C4437*ID규칙_요일_단위+COUNTIFS($B$4:B4437,B4437,$C$4:C4437,C4437)</f>
        <v>117424</v>
      </c>
      <c r="B4437" s="65">
        <v>174</v>
      </c>
      <c r="C4437" s="147">
        <v>0</v>
      </c>
      <c r="D4437" s="147">
        <v>108318</v>
      </c>
      <c r="E4437" s="147">
        <f>COUNTIF($B$4:B4437,B4437)</f>
        <v>24</v>
      </c>
      <c r="F4437" s="148">
        <v>1</v>
      </c>
      <c r="G4437" s="147">
        <v>783</v>
      </c>
      <c r="H4437" s="147">
        <v>200</v>
      </c>
      <c r="I4437" s="59" t="str">
        <f>IFERROR(VLOOKUP(D4437,ITEM!A:B,2,0)&amp;" X"&amp;F4437,"아이템값 없음")</f>
        <v>유배자의 회중시계 X1</v>
      </c>
      <c r="J4437" s="5" t="s">
        <v>919</v>
      </c>
      <c r="K4437" s="147" t="s">
        <v>745</v>
      </c>
    </row>
    <row r="4438" spans="1:11">
      <c r="A4438" s="147">
        <f>100000+B4438*ID규칙_보상_그룹_단위+C4438*ID규칙_요일_단위+COUNTIFS($B$4:B4438,B4438,$C$4:C4438,C4438)</f>
        <v>117425</v>
      </c>
      <c r="B4438" s="65">
        <v>174</v>
      </c>
      <c r="C4438" s="147">
        <v>0</v>
      </c>
      <c r="D4438" s="147">
        <v>109318</v>
      </c>
      <c r="E4438" s="147">
        <f>COUNTIF($B$4:B4438,B4438)</f>
        <v>25</v>
      </c>
      <c r="F4438" s="148">
        <v>1</v>
      </c>
      <c r="G4438" s="147">
        <v>783</v>
      </c>
      <c r="H4438" s="147">
        <v>200</v>
      </c>
      <c r="I4438" s="59" t="str">
        <f>IFERROR(VLOOKUP(D4438,ITEM!A:B,2,0)&amp;" X"&amp;F4438,"아이템값 없음")</f>
        <v>유배자의 잔 X1</v>
      </c>
      <c r="J4438" s="5" t="s">
        <v>919</v>
      </c>
      <c r="K4438" s="147" t="s">
        <v>745</v>
      </c>
    </row>
    <row r="4439" spans="1:11">
      <c r="A4439" s="147">
        <f>100000+B4439*ID규칙_보상_그룹_단위+C4439*ID규칙_요일_단위+COUNTIFS($B$4:B4439,B4439,$C$4:C4439,C4439)</f>
        <v>117426</v>
      </c>
      <c r="B4439" s="65">
        <v>174</v>
      </c>
      <c r="C4439" s="147">
        <v>0</v>
      </c>
      <c r="D4439" s="147">
        <v>110318</v>
      </c>
      <c r="E4439" s="147">
        <f>COUNTIF($B$4:B4439,B4439)</f>
        <v>26</v>
      </c>
      <c r="F4439" s="148">
        <v>1</v>
      </c>
      <c r="G4439" s="147">
        <v>783</v>
      </c>
      <c r="H4439" s="147">
        <v>200</v>
      </c>
      <c r="I4439" s="59" t="str">
        <f>IFERROR(VLOOKUP(D4439,ITEM!A:B,2,0)&amp;" X"&amp;F4439,"아이템값 없음")</f>
        <v>유배자의 머리장식 X1</v>
      </c>
      <c r="J4439" s="5" t="s">
        <v>919</v>
      </c>
      <c r="K4439" s="147" t="s">
        <v>745</v>
      </c>
    </row>
    <row r="4440" spans="1:11">
      <c r="A4440" s="147">
        <f>100000+B4440*ID규칙_보상_그룹_단위+C4440*ID규칙_요일_단위+COUNTIFS($B$4:B4440,B4440,$C$4:C4440,C4440)</f>
        <v>117427</v>
      </c>
      <c r="B4440" s="65">
        <v>174</v>
      </c>
      <c r="C4440" s="147">
        <v>0</v>
      </c>
      <c r="D4440" s="147">
        <v>106415</v>
      </c>
      <c r="E4440" s="147">
        <f>COUNTIF($B$4:B4440,B4440)</f>
        <v>27</v>
      </c>
      <c r="F4440" s="148">
        <v>1</v>
      </c>
      <c r="G4440" s="147">
        <v>783</v>
      </c>
      <c r="H4440" s="147">
        <v>200</v>
      </c>
      <c r="I4440" s="59" t="str">
        <f>IFERROR(VLOOKUP(D4440,ITEM!A:B,2,0)&amp;" X"&amp;F4440,"아이템값 없음")</f>
        <v>전투광의 장미 X1</v>
      </c>
      <c r="J4440" s="5" t="s">
        <v>919</v>
      </c>
      <c r="K4440" s="147" t="s">
        <v>745</v>
      </c>
    </row>
    <row r="4441" spans="1:11">
      <c r="A4441" s="147">
        <f>100000+B4441*ID규칙_보상_그룹_단위+C4441*ID규칙_요일_단위+COUNTIFS($B$4:B4441,B4441,$C$4:C4441,C4441)</f>
        <v>117428</v>
      </c>
      <c r="B4441" s="65">
        <v>174</v>
      </c>
      <c r="C4441" s="147">
        <v>0</v>
      </c>
      <c r="D4441" s="147">
        <v>107415</v>
      </c>
      <c r="E4441" s="147">
        <f>COUNTIF($B$4:B4441,B4441)</f>
        <v>28</v>
      </c>
      <c r="F4441" s="148">
        <v>1</v>
      </c>
      <c r="G4441" s="147">
        <v>783</v>
      </c>
      <c r="H4441" s="147">
        <v>200</v>
      </c>
      <c r="I4441" s="59" t="str">
        <f>IFERROR(VLOOKUP(D4441,ITEM!A:B,2,0)&amp;" X"&amp;F4441,"아이템값 없음")</f>
        <v>전투광의 깃털 X1</v>
      </c>
      <c r="J4441" s="5" t="s">
        <v>919</v>
      </c>
      <c r="K4441" s="147" t="s">
        <v>745</v>
      </c>
    </row>
    <row r="4442" spans="1:11">
      <c r="A4442" s="147">
        <f>100000+B4442*ID규칙_보상_그룹_단위+C4442*ID규칙_요일_단위+COUNTIFS($B$4:B4442,B4442,$C$4:C4442,C4442)</f>
        <v>117429</v>
      </c>
      <c r="B4442" s="65">
        <v>174</v>
      </c>
      <c r="C4442" s="147">
        <v>0</v>
      </c>
      <c r="D4442" s="147">
        <v>108415</v>
      </c>
      <c r="E4442" s="147">
        <f>COUNTIF($B$4:B4442,B4442)</f>
        <v>29</v>
      </c>
      <c r="F4442" s="148">
        <v>1</v>
      </c>
      <c r="G4442" s="147">
        <v>783</v>
      </c>
      <c r="H4442" s="147">
        <v>200</v>
      </c>
      <c r="I4442" s="59" t="str">
        <f>IFERROR(VLOOKUP(D4442,ITEM!A:B,2,0)&amp;" X"&amp;F4442,"아이템값 없음")</f>
        <v>전투광의 시계 X1</v>
      </c>
      <c r="J4442" s="5" t="s">
        <v>919</v>
      </c>
      <c r="K4442" s="147" t="s">
        <v>745</v>
      </c>
    </row>
    <row r="4443" spans="1:11">
      <c r="A4443" s="147">
        <f>100000+B4443*ID규칙_보상_그룹_단위+C4443*ID규칙_요일_단위+COUNTIFS($B$4:B4443,B4443,$C$4:C4443,C4443)</f>
        <v>117430</v>
      </c>
      <c r="B4443" s="65">
        <v>174</v>
      </c>
      <c r="C4443" s="147">
        <v>0</v>
      </c>
      <c r="D4443" s="147">
        <v>109415</v>
      </c>
      <c r="E4443" s="147">
        <f>COUNTIF($B$4:B4443,B4443)</f>
        <v>30</v>
      </c>
      <c r="F4443" s="148">
        <v>1</v>
      </c>
      <c r="G4443" s="147">
        <v>783</v>
      </c>
      <c r="H4443" s="147">
        <v>200</v>
      </c>
      <c r="I4443" s="59" t="str">
        <f>IFERROR(VLOOKUP(D4443,ITEM!A:B,2,0)&amp;" X"&amp;F4443,"아이템값 없음")</f>
        <v>전투광의 해골잔 X1</v>
      </c>
      <c r="J4443" s="5" t="s">
        <v>919</v>
      </c>
      <c r="K4443" s="147" t="s">
        <v>745</v>
      </c>
    </row>
    <row r="4444" spans="1:11">
      <c r="A4444" s="147">
        <f>100000+B4444*ID규칙_보상_그룹_단위+C4444*ID규칙_요일_단위+COUNTIFS($B$4:B4444,B4444,$C$4:C4444,C4444)</f>
        <v>117431</v>
      </c>
      <c r="B4444" s="65">
        <v>174</v>
      </c>
      <c r="C4444" s="147">
        <v>0</v>
      </c>
      <c r="D4444" s="147">
        <v>110415</v>
      </c>
      <c r="E4444" s="147">
        <f>COUNTIF($B$4:B4444,B4444)</f>
        <v>31</v>
      </c>
      <c r="F4444" s="148">
        <v>1</v>
      </c>
      <c r="G4444" s="147">
        <v>783</v>
      </c>
      <c r="H4444" s="147">
        <v>200</v>
      </c>
      <c r="I4444" s="59" t="str">
        <f>IFERROR(VLOOKUP(D4444,ITEM!A:B,2,0)&amp;" X"&amp;F4444,"아이템값 없음")</f>
        <v>전투광의 귀면 X1</v>
      </c>
      <c r="J4444" s="5" t="s">
        <v>919</v>
      </c>
      <c r="K4444" s="147" t="s">
        <v>745</v>
      </c>
    </row>
    <row r="4445" spans="1:11">
      <c r="A4445" s="147">
        <f>100000+B4445*ID규칙_보상_그룹_단위+C4445*ID규칙_요일_단위+COUNTIFS($B$4:B4445,B4445,$C$4:C4445,C4445)</f>
        <v>117432</v>
      </c>
      <c r="B4445" s="65">
        <v>174</v>
      </c>
      <c r="C4445" s="147">
        <v>0</v>
      </c>
      <c r="D4445" s="147">
        <v>106417</v>
      </c>
      <c r="E4445" s="147">
        <f>COUNTIF($B$4:B4445,B4445)</f>
        <v>32</v>
      </c>
      <c r="F4445" s="148">
        <v>1</v>
      </c>
      <c r="G4445" s="147">
        <v>783</v>
      </c>
      <c r="H4445" s="147">
        <v>200</v>
      </c>
      <c r="I4445" s="59" t="str">
        <f>IFERROR(VLOOKUP(D4445,ITEM!A:B,2,0)&amp;" X"&amp;F4445,"아이템값 없음")</f>
        <v>교관의 브로치 X1</v>
      </c>
      <c r="J4445" s="5" t="s">
        <v>919</v>
      </c>
      <c r="K4445" s="147" t="s">
        <v>745</v>
      </c>
    </row>
    <row r="4446" spans="1:11">
      <c r="A4446" s="147">
        <f>100000+B4446*ID규칙_보상_그룹_단위+C4446*ID규칙_요일_단위+COUNTIFS($B$4:B4446,B4446,$C$4:C4446,C4446)</f>
        <v>117433</v>
      </c>
      <c r="B4446" s="65">
        <v>174</v>
      </c>
      <c r="C4446" s="147">
        <v>0</v>
      </c>
      <c r="D4446" s="147">
        <v>107417</v>
      </c>
      <c r="E4446" s="147">
        <f>COUNTIF($B$4:B4446,B4446)</f>
        <v>33</v>
      </c>
      <c r="F4446" s="148">
        <v>1</v>
      </c>
      <c r="G4446" s="147">
        <v>783</v>
      </c>
      <c r="H4446" s="147">
        <v>200</v>
      </c>
      <c r="I4446" s="59" t="str">
        <f>IFERROR(VLOOKUP(D4446,ITEM!A:B,2,0)&amp;" X"&amp;F4446,"아이템값 없음")</f>
        <v>교관의 깃털장식 X1</v>
      </c>
      <c r="J4446" s="5" t="s">
        <v>919</v>
      </c>
      <c r="K4446" s="147" t="s">
        <v>745</v>
      </c>
    </row>
    <row r="4447" spans="1:11">
      <c r="A4447" s="147">
        <f>100000+B4447*ID규칙_보상_그룹_단위+C4447*ID규칙_요일_단위+COUNTIFS($B$4:B4447,B4447,$C$4:C4447,C4447)</f>
        <v>117434</v>
      </c>
      <c r="B4447" s="65">
        <v>174</v>
      </c>
      <c r="C4447" s="147">
        <v>0</v>
      </c>
      <c r="D4447" s="147">
        <v>108417</v>
      </c>
      <c r="E4447" s="147">
        <f>COUNTIF($B$4:B4447,B4447)</f>
        <v>34</v>
      </c>
      <c r="F4447" s="148">
        <v>1</v>
      </c>
      <c r="G4447" s="147">
        <v>783</v>
      </c>
      <c r="H4447" s="147">
        <v>200</v>
      </c>
      <c r="I4447" s="59" t="str">
        <f>IFERROR(VLOOKUP(D4447,ITEM!A:B,2,0)&amp;" X"&amp;F4447,"아이템값 없음")</f>
        <v>교관의 회중시계 X1</v>
      </c>
      <c r="J4447" s="5" t="s">
        <v>919</v>
      </c>
      <c r="K4447" s="147" t="s">
        <v>745</v>
      </c>
    </row>
    <row r="4448" spans="1:11">
      <c r="A4448" s="147">
        <f>100000+B4448*ID규칙_보상_그룹_단위+C4448*ID규칙_요일_단위+COUNTIFS($B$4:B4448,B4448,$C$4:C4448,C4448)</f>
        <v>117435</v>
      </c>
      <c r="B4448" s="65">
        <v>174</v>
      </c>
      <c r="C4448" s="147">
        <v>0</v>
      </c>
      <c r="D4448" s="147">
        <v>109417</v>
      </c>
      <c r="E4448" s="147">
        <f>COUNTIF($B$4:B4448,B4448)</f>
        <v>35</v>
      </c>
      <c r="F4448" s="148">
        <v>1</v>
      </c>
      <c r="G4448" s="147">
        <v>783</v>
      </c>
      <c r="H4448" s="147">
        <v>200</v>
      </c>
      <c r="I4448" s="59" t="str">
        <f>IFERROR(VLOOKUP(D4448,ITEM!A:B,2,0)&amp;" X"&amp;F4448,"아이템값 없음")</f>
        <v>교관의 찻잔 X1</v>
      </c>
      <c r="J4448" s="5" t="s">
        <v>919</v>
      </c>
      <c r="K4448" s="147" t="s">
        <v>745</v>
      </c>
    </row>
    <row r="4449" spans="1:11">
      <c r="A4449" s="147">
        <f>100000+B4449*ID규칙_보상_그룹_단위+C4449*ID규칙_요일_단위+COUNTIFS($B$4:B4449,B4449,$C$4:C4449,C4449)</f>
        <v>117436</v>
      </c>
      <c r="B4449" s="65">
        <v>174</v>
      </c>
      <c r="C4449" s="147">
        <v>0</v>
      </c>
      <c r="D4449" s="147">
        <v>110417</v>
      </c>
      <c r="E4449" s="147">
        <f>COUNTIF($B$4:B4449,B4449)</f>
        <v>36</v>
      </c>
      <c r="F4449" s="148">
        <v>1</v>
      </c>
      <c r="G4449" s="147">
        <v>783</v>
      </c>
      <c r="H4449" s="147">
        <v>200</v>
      </c>
      <c r="I4449" s="59" t="str">
        <f>IFERROR(VLOOKUP(D4449,ITEM!A:B,2,0)&amp;" X"&amp;F4449,"아이템값 없음")</f>
        <v>교관의 모자 X1</v>
      </c>
      <c r="J4449" s="5" t="s">
        <v>919</v>
      </c>
      <c r="K4449" s="147" t="s">
        <v>745</v>
      </c>
    </row>
    <row r="4450" spans="1:11">
      <c r="A4450" s="147">
        <f>100000+B4450*ID규칙_보상_그룹_단위+C4450*ID규칙_요일_단위+COUNTIFS($B$4:B4450,B4450,$C$4:C4450,C4450)</f>
        <v>117437</v>
      </c>
      <c r="B4450" s="65">
        <v>174</v>
      </c>
      <c r="C4450" s="147">
        <v>0</v>
      </c>
      <c r="D4450" s="147">
        <v>106419</v>
      </c>
      <c r="E4450" s="147">
        <f>COUNTIF($B$4:B4450,B4450)</f>
        <v>37</v>
      </c>
      <c r="F4450" s="148">
        <v>1</v>
      </c>
      <c r="G4450" s="147">
        <v>783</v>
      </c>
      <c r="H4450" s="147">
        <v>200</v>
      </c>
      <c r="I4450" s="59" t="str">
        <f>IFERROR(VLOOKUP(D4450,ITEM!A:B,2,0)&amp;" X"&amp;F4450,"아이템값 없음")</f>
        <v>유배자의 꽃 X1</v>
      </c>
      <c r="J4450" s="5" t="s">
        <v>919</v>
      </c>
      <c r="K4450" s="147" t="s">
        <v>745</v>
      </c>
    </row>
    <row r="4451" spans="1:11">
      <c r="A4451" s="147">
        <f>100000+B4451*ID규칙_보상_그룹_단위+C4451*ID규칙_요일_단위+COUNTIFS($B$4:B4451,B4451,$C$4:C4451,C4451)</f>
        <v>117438</v>
      </c>
      <c r="B4451" s="65">
        <v>174</v>
      </c>
      <c r="C4451" s="147">
        <v>0</v>
      </c>
      <c r="D4451" s="147">
        <v>107419</v>
      </c>
      <c r="E4451" s="147">
        <f>COUNTIF($B$4:B4451,B4451)</f>
        <v>38</v>
      </c>
      <c r="F4451" s="148">
        <v>1</v>
      </c>
      <c r="G4451" s="147">
        <v>783</v>
      </c>
      <c r="H4451" s="147">
        <v>200</v>
      </c>
      <c r="I4451" s="59" t="str">
        <f>IFERROR(VLOOKUP(D4451,ITEM!A:B,2,0)&amp;" X"&amp;F4451,"아이템값 없음")</f>
        <v>유배자의 깃털 X1</v>
      </c>
      <c r="J4451" s="5" t="s">
        <v>919</v>
      </c>
      <c r="K4451" s="147" t="s">
        <v>745</v>
      </c>
    </row>
    <row r="4452" spans="1:11">
      <c r="A4452" s="147">
        <f>100000+B4452*ID규칙_보상_그룹_단위+C4452*ID규칙_요일_단위+COUNTIFS($B$4:B4452,B4452,$C$4:C4452,C4452)</f>
        <v>117439</v>
      </c>
      <c r="B4452" s="65">
        <v>174</v>
      </c>
      <c r="C4452" s="147">
        <v>0</v>
      </c>
      <c r="D4452" s="147">
        <v>108419</v>
      </c>
      <c r="E4452" s="147">
        <f>COUNTIF($B$4:B4452,B4452)</f>
        <v>39</v>
      </c>
      <c r="F4452" s="148">
        <v>1</v>
      </c>
      <c r="G4452" s="147">
        <v>783</v>
      </c>
      <c r="H4452" s="147">
        <v>200</v>
      </c>
      <c r="I4452" s="59" t="str">
        <f>IFERROR(VLOOKUP(D4452,ITEM!A:B,2,0)&amp;" X"&amp;F4452,"아이템값 없음")</f>
        <v>유배자의 회중시계 X1</v>
      </c>
      <c r="J4452" s="5" t="s">
        <v>919</v>
      </c>
      <c r="K4452" s="147" t="s">
        <v>745</v>
      </c>
    </row>
    <row r="4453" spans="1:11">
      <c r="A4453" s="147">
        <f>100000+B4453*ID규칙_보상_그룹_단위+C4453*ID규칙_요일_단위+COUNTIFS($B$4:B4453,B4453,$C$4:C4453,C4453)</f>
        <v>117440</v>
      </c>
      <c r="B4453" s="65">
        <v>174</v>
      </c>
      <c r="C4453" s="147">
        <v>0</v>
      </c>
      <c r="D4453" s="147">
        <v>109419</v>
      </c>
      <c r="E4453" s="147">
        <f>COUNTIF($B$4:B4453,B4453)</f>
        <v>40</v>
      </c>
      <c r="F4453" s="148">
        <v>1</v>
      </c>
      <c r="G4453" s="147">
        <v>783</v>
      </c>
      <c r="H4453" s="147">
        <v>200</v>
      </c>
      <c r="I4453" s="59" t="str">
        <f>IFERROR(VLOOKUP(D4453,ITEM!A:B,2,0)&amp;" X"&amp;F4453,"아이템값 없음")</f>
        <v>유배자의 잔 X1</v>
      </c>
      <c r="J4453" s="5" t="s">
        <v>919</v>
      </c>
      <c r="K4453" s="147" t="s">
        <v>745</v>
      </c>
    </row>
    <row r="4454" spans="1:11">
      <c r="A4454" s="147">
        <f>100000+B4454*ID규칙_보상_그룹_단위+C4454*ID규칙_요일_단위+COUNTIFS($B$4:B4454,B4454,$C$4:C4454,C4454)</f>
        <v>117441</v>
      </c>
      <c r="B4454" s="65">
        <v>174</v>
      </c>
      <c r="C4454" s="147">
        <v>0</v>
      </c>
      <c r="D4454" s="147">
        <v>110419</v>
      </c>
      <c r="E4454" s="147">
        <f>COUNTIF($B$4:B4454,B4454)</f>
        <v>41</v>
      </c>
      <c r="F4454" s="148">
        <v>1</v>
      </c>
      <c r="G4454" s="147">
        <v>783</v>
      </c>
      <c r="H4454" s="147">
        <v>200</v>
      </c>
      <c r="I4454" s="59" t="str">
        <f>IFERROR(VLOOKUP(D4454,ITEM!A:B,2,0)&amp;" X"&amp;F4454,"아이템값 없음")</f>
        <v>유배자의 머리장식 X1</v>
      </c>
      <c r="J4454" s="5" t="s">
        <v>919</v>
      </c>
      <c r="K4454" s="147" t="s">
        <v>745</v>
      </c>
    </row>
    <row r="4455" spans="1:11">
      <c r="A4455" s="147">
        <f>100000+B4455*ID규칙_보상_그룹_단위+C4455*ID규칙_요일_단위+COUNTIFS($B$4:B4455,B4455,$C$4:C4455,C4455)</f>
        <v>117442</v>
      </c>
      <c r="B4455" s="65">
        <v>174</v>
      </c>
      <c r="C4455" s="147">
        <v>0</v>
      </c>
      <c r="D4455" s="147">
        <v>106430</v>
      </c>
      <c r="E4455" s="147">
        <f>COUNTIF($B$4:B4455,B4455)</f>
        <v>42</v>
      </c>
      <c r="F4455" s="148">
        <v>1</v>
      </c>
      <c r="G4455" s="147">
        <v>783</v>
      </c>
      <c r="H4455" s="147">
        <v>200</v>
      </c>
      <c r="I4455" s="59" t="str">
        <f>IFERROR(VLOOKUP(D4455,ITEM!A:B,2,0)&amp;" X"&amp;F4455,"아이템값 없음")</f>
        <v>검투사의 미련 X1</v>
      </c>
      <c r="J4455" s="5" t="s">
        <v>919</v>
      </c>
      <c r="K4455" s="147" t="s">
        <v>745</v>
      </c>
    </row>
    <row r="4456" spans="1:11">
      <c r="A4456" s="147">
        <f>100000+B4456*ID규칙_보상_그룹_단위+C4456*ID규칙_요일_단위+COUNTIFS($B$4:B4456,B4456,$C$4:C4456,C4456)</f>
        <v>117443</v>
      </c>
      <c r="B4456" s="65">
        <v>174</v>
      </c>
      <c r="C4456" s="147">
        <v>0</v>
      </c>
      <c r="D4456" s="147">
        <v>107430</v>
      </c>
      <c r="E4456" s="147">
        <f>COUNTIF($B$4:B4456,B4456)</f>
        <v>43</v>
      </c>
      <c r="F4456" s="148">
        <v>1</v>
      </c>
      <c r="G4456" s="147">
        <v>783</v>
      </c>
      <c r="H4456" s="147">
        <v>200</v>
      </c>
      <c r="I4456" s="59" t="str">
        <f>IFERROR(VLOOKUP(D4456,ITEM!A:B,2,0)&amp;" X"&amp;F4456,"아이템값 없음")</f>
        <v>검투사의 귀결 X1</v>
      </c>
      <c r="J4456" s="5" t="s">
        <v>919</v>
      </c>
      <c r="K4456" s="147" t="s">
        <v>745</v>
      </c>
    </row>
    <row r="4457" spans="1:11">
      <c r="A4457" s="147">
        <f>100000+B4457*ID규칙_보상_그룹_단위+C4457*ID규칙_요일_단위+COUNTIFS($B$4:B4457,B4457,$C$4:C4457,C4457)</f>
        <v>117444</v>
      </c>
      <c r="B4457" s="65">
        <v>174</v>
      </c>
      <c r="C4457" s="147">
        <v>0</v>
      </c>
      <c r="D4457" s="147">
        <v>108430</v>
      </c>
      <c r="E4457" s="147">
        <f>COUNTIF($B$4:B4457,B4457)</f>
        <v>44</v>
      </c>
      <c r="F4457" s="148">
        <v>1</v>
      </c>
      <c r="G4457" s="147">
        <v>783</v>
      </c>
      <c r="H4457" s="147">
        <v>200</v>
      </c>
      <c r="I4457" s="59" t="str">
        <f>IFERROR(VLOOKUP(D4457,ITEM!A:B,2,0)&amp;" X"&amp;F4457,"아이템값 없음")</f>
        <v>검투사의 희망 X1</v>
      </c>
      <c r="J4457" s="5" t="s">
        <v>919</v>
      </c>
      <c r="K4457" s="147" t="s">
        <v>745</v>
      </c>
    </row>
    <row r="4458" spans="1:11">
      <c r="A4458" s="147">
        <f>100000+B4458*ID규칙_보상_그룹_단위+C4458*ID규칙_요일_단위+COUNTIFS($B$4:B4458,B4458,$C$4:C4458,C4458)</f>
        <v>117445</v>
      </c>
      <c r="B4458" s="65">
        <v>174</v>
      </c>
      <c r="C4458" s="147">
        <v>0</v>
      </c>
      <c r="D4458" s="147">
        <v>109430</v>
      </c>
      <c r="E4458" s="147">
        <f>COUNTIF($B$4:B4458,B4458)</f>
        <v>45</v>
      </c>
      <c r="F4458" s="148">
        <v>1</v>
      </c>
      <c r="G4458" s="147">
        <v>783</v>
      </c>
      <c r="H4458" s="147">
        <v>200</v>
      </c>
      <c r="I4458" s="59" t="str">
        <f>IFERROR(VLOOKUP(D4458,ITEM!A:B,2,0)&amp;" X"&amp;F4458,"아이템값 없음")</f>
        <v>검투사의 취기 X1</v>
      </c>
      <c r="J4458" s="5" t="s">
        <v>919</v>
      </c>
      <c r="K4458" s="147" t="s">
        <v>745</v>
      </c>
    </row>
    <row r="4459" spans="1:11">
      <c r="A4459" s="147">
        <f>100000+B4459*ID규칙_보상_그룹_단위+C4459*ID규칙_요일_단위+COUNTIFS($B$4:B4459,B4459,$C$4:C4459,C4459)</f>
        <v>117446</v>
      </c>
      <c r="B4459" s="65">
        <v>174</v>
      </c>
      <c r="C4459" s="147">
        <v>0</v>
      </c>
      <c r="D4459" s="147">
        <v>110438</v>
      </c>
      <c r="E4459" s="147">
        <f>COUNTIF($B$4:B4459,B4459)</f>
        <v>46</v>
      </c>
      <c r="F4459" s="148">
        <v>1</v>
      </c>
      <c r="G4459" s="147">
        <v>783</v>
      </c>
      <c r="H4459" s="147">
        <v>200</v>
      </c>
      <c r="I4459" s="59" t="str">
        <f>IFERROR(VLOOKUP(D4459,ITEM!A:B,2,0)&amp;" X"&amp;F4459,"아이템값 없음")</f>
        <v>검투사의 개선 X1</v>
      </c>
      <c r="J4459" s="5" t="s">
        <v>919</v>
      </c>
      <c r="K4459" s="147" t="s">
        <v>745</v>
      </c>
    </row>
    <row r="4460" spans="1:11">
      <c r="A4460" s="147">
        <f>100000+B4460*ID규칙_보상_그룹_단위+C4460*ID규칙_요일_단위+COUNTIFS($B$4:B4460,B4460,$C$4:C4460,C4460)</f>
        <v>117447</v>
      </c>
      <c r="B4460" s="65">
        <v>174</v>
      </c>
      <c r="C4460" s="147">
        <v>0</v>
      </c>
      <c r="D4460" s="147">
        <v>106432</v>
      </c>
      <c r="E4460" s="147">
        <f>COUNTIF($B$4:B4460,B4460)</f>
        <v>47</v>
      </c>
      <c r="F4460" s="148">
        <v>1</v>
      </c>
      <c r="G4460" s="147">
        <v>783</v>
      </c>
      <c r="H4460" s="147">
        <v>200</v>
      </c>
      <c r="I4460" s="59" t="str">
        <f>IFERROR(VLOOKUP(D4460,ITEM!A:B,2,0)&amp;" X"&amp;F4460,"아이템값 없음")</f>
        <v>악단의 서광 X1</v>
      </c>
      <c r="J4460" s="5" t="s">
        <v>919</v>
      </c>
      <c r="K4460" s="147" t="s">
        <v>745</v>
      </c>
    </row>
    <row r="4461" spans="1:11">
      <c r="A4461" s="147">
        <f>100000+B4461*ID규칙_보상_그룹_단위+C4461*ID규칙_요일_단위+COUNTIFS($B$4:B4461,B4461,$C$4:C4461,C4461)</f>
        <v>117448</v>
      </c>
      <c r="B4461" s="65">
        <v>174</v>
      </c>
      <c r="C4461" s="147">
        <v>0</v>
      </c>
      <c r="D4461" s="147">
        <v>107432</v>
      </c>
      <c r="E4461" s="147">
        <f>COUNTIF($B$4:B4461,B4461)</f>
        <v>48</v>
      </c>
      <c r="F4461" s="148">
        <v>1</v>
      </c>
      <c r="G4461" s="147">
        <v>783</v>
      </c>
      <c r="H4461" s="147">
        <v>200</v>
      </c>
      <c r="I4461" s="59" t="str">
        <f>IFERROR(VLOOKUP(D4461,ITEM!A:B,2,0)&amp;" X"&amp;F4461,"아이템값 없음")</f>
        <v>연주자의 화살깃 X1</v>
      </c>
      <c r="J4461" s="5" t="s">
        <v>919</v>
      </c>
      <c r="K4461" s="147" t="s">
        <v>745</v>
      </c>
    </row>
    <row r="4462" spans="1:11">
      <c r="A4462" s="147">
        <f>100000+B4462*ID규칙_보상_그룹_단위+C4462*ID규칙_요일_단위+COUNTIFS($B$4:B4462,B4462,$C$4:C4462,C4462)</f>
        <v>117449</v>
      </c>
      <c r="B4462" s="65">
        <v>174</v>
      </c>
      <c r="C4462" s="147">
        <v>0</v>
      </c>
      <c r="D4462" s="147">
        <v>108432</v>
      </c>
      <c r="E4462" s="147">
        <f>COUNTIF($B$4:B4462,B4462)</f>
        <v>49</v>
      </c>
      <c r="F4462" s="148">
        <v>1</v>
      </c>
      <c r="G4462" s="147">
        <v>783</v>
      </c>
      <c r="H4462" s="147">
        <v>200</v>
      </c>
      <c r="I4462" s="59" t="str">
        <f>IFERROR(VLOOKUP(D4462,ITEM!A:B,2,0)&amp;" X"&amp;F4462,"아이템값 없음")</f>
        <v>피날레의 시계 X1</v>
      </c>
      <c r="J4462" s="5" t="s">
        <v>919</v>
      </c>
      <c r="K4462" s="147" t="s">
        <v>745</v>
      </c>
    </row>
    <row r="4463" spans="1:11">
      <c r="A4463" s="147">
        <f>100000+B4463*ID규칙_보상_그룹_단위+C4463*ID규칙_요일_단위+COUNTIFS($B$4:B4463,B4463,$C$4:C4463,C4463)</f>
        <v>117450</v>
      </c>
      <c r="B4463" s="65">
        <v>174</v>
      </c>
      <c r="C4463" s="147">
        <v>0</v>
      </c>
      <c r="D4463" s="147">
        <v>109432</v>
      </c>
      <c r="E4463" s="147">
        <f>COUNTIF($B$4:B4463,B4463)</f>
        <v>50</v>
      </c>
      <c r="F4463" s="148">
        <v>1</v>
      </c>
      <c r="G4463" s="147">
        <v>783</v>
      </c>
      <c r="H4463" s="147">
        <v>200</v>
      </c>
      <c r="I4463" s="59" t="str">
        <f>IFERROR(VLOOKUP(D4463,ITEM!A:B,2,0)&amp;" X"&amp;F4463,"아이템값 없음")</f>
        <v>음유시인의 주전자 X1</v>
      </c>
      <c r="J4463" s="5" t="s">
        <v>919</v>
      </c>
      <c r="K4463" s="147" t="s">
        <v>745</v>
      </c>
    </row>
    <row r="4464" spans="1:11">
      <c r="A4464" s="147">
        <f>100000+B4464*ID규칙_보상_그룹_단위+C4464*ID규칙_요일_단위+COUNTIFS($B$4:B4464,B4464,$C$4:C4464,C4464)</f>
        <v>117451</v>
      </c>
      <c r="B4464" s="65">
        <v>174</v>
      </c>
      <c r="C4464" s="147">
        <v>0</v>
      </c>
      <c r="D4464" s="147">
        <v>110440</v>
      </c>
      <c r="E4464" s="147">
        <f>COUNTIF($B$4:B4464,B4464)</f>
        <v>51</v>
      </c>
      <c r="F4464" s="148">
        <v>1</v>
      </c>
      <c r="G4464" s="147">
        <v>783</v>
      </c>
      <c r="H4464" s="147">
        <v>200</v>
      </c>
      <c r="I4464" s="59" t="str">
        <f>IFERROR(VLOOKUP(D4464,ITEM!A:B,2,0)&amp;" X"&amp;F4464,"아이템값 없음")</f>
        <v>지휘의 탑 햇 X1</v>
      </c>
      <c r="J4464" s="5" t="s">
        <v>919</v>
      </c>
      <c r="K4464" s="147" t="s">
        <v>745</v>
      </c>
    </row>
    <row r="4465" spans="1:11">
      <c r="A4465" s="147">
        <f>100000+B4465*ID규칙_보상_그룹_단위+C4465*ID규칙_요일_단위+COUNTIFS($B$4:B4465,B4465,$C$4:C4465,C4465)</f>
        <v>117452</v>
      </c>
      <c r="B4465" s="65">
        <v>174</v>
      </c>
      <c r="C4465" s="147">
        <v>0</v>
      </c>
      <c r="D4465" s="147">
        <v>106531</v>
      </c>
      <c r="E4465" s="147">
        <f>COUNTIF($B$4:B4465,B4465)</f>
        <v>52</v>
      </c>
      <c r="F4465" s="148">
        <v>1</v>
      </c>
      <c r="G4465" s="147">
        <v>783</v>
      </c>
      <c r="H4465" s="147">
        <v>200</v>
      </c>
      <c r="I4465" s="59" t="str">
        <f>IFERROR(VLOOKUP(D4465,ITEM!A:B,2,0)&amp;" X"&amp;F4465,"아이템값 없음")</f>
        <v>검투사의 미련 X1</v>
      </c>
      <c r="J4465" s="5" t="s">
        <v>919</v>
      </c>
      <c r="K4465" s="147" t="s">
        <v>745</v>
      </c>
    </row>
    <row r="4466" spans="1:11">
      <c r="A4466" s="147">
        <f>100000+B4466*ID규칙_보상_그룹_단위+C4466*ID규칙_요일_단위+COUNTIFS($B$4:B4466,B4466,$C$4:C4466,C4466)</f>
        <v>117453</v>
      </c>
      <c r="B4466" s="65">
        <v>174</v>
      </c>
      <c r="C4466" s="147">
        <v>0</v>
      </c>
      <c r="D4466" s="147">
        <v>107531</v>
      </c>
      <c r="E4466" s="147">
        <f>COUNTIF($B$4:B4466,B4466)</f>
        <v>53</v>
      </c>
      <c r="F4466" s="148">
        <v>1</v>
      </c>
      <c r="G4466" s="147">
        <v>783</v>
      </c>
      <c r="H4466" s="147">
        <v>200</v>
      </c>
      <c r="I4466" s="59" t="str">
        <f>IFERROR(VLOOKUP(D4466,ITEM!A:B,2,0)&amp;" X"&amp;F4466,"아이템값 없음")</f>
        <v>검투사의 귀결 X1</v>
      </c>
      <c r="J4466" s="5" t="s">
        <v>919</v>
      </c>
      <c r="K4466" s="147" t="s">
        <v>745</v>
      </c>
    </row>
    <row r="4467" spans="1:11">
      <c r="A4467" s="147">
        <f>100000+B4467*ID규칙_보상_그룹_단위+C4467*ID규칙_요일_단위+COUNTIFS($B$4:B4467,B4467,$C$4:C4467,C4467)</f>
        <v>117454</v>
      </c>
      <c r="B4467" s="65">
        <v>174</v>
      </c>
      <c r="C4467" s="147">
        <v>0</v>
      </c>
      <c r="D4467" s="147">
        <v>108531</v>
      </c>
      <c r="E4467" s="147">
        <f>COUNTIF($B$4:B4467,B4467)</f>
        <v>54</v>
      </c>
      <c r="F4467" s="148">
        <v>1</v>
      </c>
      <c r="G4467" s="147">
        <v>783</v>
      </c>
      <c r="H4467" s="147">
        <v>200</v>
      </c>
      <c r="I4467" s="59" t="str">
        <f>IFERROR(VLOOKUP(D4467,ITEM!A:B,2,0)&amp;" X"&amp;F4467,"아이템값 없음")</f>
        <v>검투사의 희망 X1</v>
      </c>
      <c r="J4467" s="5" t="s">
        <v>919</v>
      </c>
      <c r="K4467" s="147" t="s">
        <v>745</v>
      </c>
    </row>
    <row r="4468" spans="1:11">
      <c r="A4468" s="147">
        <f>100000+B4468*ID규칙_보상_그룹_단위+C4468*ID규칙_요일_단위+COUNTIFS($B$4:B4468,B4468,$C$4:C4468,C4468)</f>
        <v>117455</v>
      </c>
      <c r="B4468" s="65">
        <v>174</v>
      </c>
      <c r="C4468" s="147">
        <v>0</v>
      </c>
      <c r="D4468" s="147">
        <v>109531</v>
      </c>
      <c r="E4468" s="147">
        <f>COUNTIF($B$4:B4468,B4468)</f>
        <v>55</v>
      </c>
      <c r="F4468" s="148">
        <v>1</v>
      </c>
      <c r="G4468" s="147">
        <v>783</v>
      </c>
      <c r="H4468" s="147">
        <v>200</v>
      </c>
      <c r="I4468" s="59" t="str">
        <f>IFERROR(VLOOKUP(D4468,ITEM!A:B,2,0)&amp;" X"&amp;F4468,"아이템값 없음")</f>
        <v>검투사의 취기 X1</v>
      </c>
      <c r="J4468" s="5" t="s">
        <v>919</v>
      </c>
      <c r="K4468" s="147" t="s">
        <v>745</v>
      </c>
    </row>
    <row r="4469" spans="1:11">
      <c r="A4469" s="147">
        <f>100000+B4469*ID규칙_보상_그룹_단위+C4469*ID규칙_요일_단위+COUNTIFS($B$4:B4469,B4469,$C$4:C4469,C4469)</f>
        <v>117456</v>
      </c>
      <c r="B4469" s="65">
        <v>174</v>
      </c>
      <c r="C4469" s="147">
        <v>0</v>
      </c>
      <c r="D4469" s="147">
        <v>110539</v>
      </c>
      <c r="E4469" s="147">
        <f>COUNTIF($B$4:B4469,B4469)</f>
        <v>56</v>
      </c>
      <c r="F4469" s="148">
        <v>1</v>
      </c>
      <c r="G4469" s="147">
        <v>783</v>
      </c>
      <c r="H4469" s="147">
        <v>200</v>
      </c>
      <c r="I4469" s="59" t="str">
        <f>IFERROR(VLOOKUP(D4469,ITEM!A:B,2,0)&amp;" X"&amp;F4469,"아이템값 없음")</f>
        <v>검투사의 개선 X1</v>
      </c>
      <c r="J4469" s="5" t="s">
        <v>919</v>
      </c>
      <c r="K4469" s="147" t="s">
        <v>745</v>
      </c>
    </row>
    <row r="4470" spans="1:11">
      <c r="A4470" s="147">
        <f>100000+B4470*ID규칙_보상_그룹_단위+C4470*ID규칙_요일_단위+COUNTIFS($B$4:B4470,B4470,$C$4:C4470,C4470)</f>
        <v>117457</v>
      </c>
      <c r="B4470" s="65">
        <v>174</v>
      </c>
      <c r="C4470" s="147">
        <v>0</v>
      </c>
      <c r="D4470" s="147">
        <v>106533</v>
      </c>
      <c r="E4470" s="147">
        <f>COUNTIF($B$4:B4470,B4470)</f>
        <v>57</v>
      </c>
      <c r="F4470" s="148">
        <v>1</v>
      </c>
      <c r="G4470" s="147">
        <v>783</v>
      </c>
      <c r="H4470" s="147">
        <v>200</v>
      </c>
      <c r="I4470" s="59" t="str">
        <f>IFERROR(VLOOKUP(D4470,ITEM!A:B,2,0)&amp;" X"&amp;F4470,"아이템값 없음")</f>
        <v>악단의 서광 X1</v>
      </c>
      <c r="J4470" s="5" t="s">
        <v>919</v>
      </c>
      <c r="K4470" s="147" t="s">
        <v>745</v>
      </c>
    </row>
    <row r="4471" spans="1:11">
      <c r="A4471" s="147">
        <f>100000+B4471*ID규칙_보상_그룹_단위+C4471*ID규칙_요일_단위+COUNTIFS($B$4:B4471,B4471,$C$4:C4471,C4471)</f>
        <v>117458</v>
      </c>
      <c r="B4471" s="65">
        <v>174</v>
      </c>
      <c r="C4471" s="147">
        <v>0</v>
      </c>
      <c r="D4471" s="147">
        <v>107533</v>
      </c>
      <c r="E4471" s="147">
        <f>COUNTIF($B$4:B4471,B4471)</f>
        <v>58</v>
      </c>
      <c r="F4471" s="148">
        <v>1</v>
      </c>
      <c r="G4471" s="147">
        <v>783</v>
      </c>
      <c r="H4471" s="147">
        <v>200</v>
      </c>
      <c r="I4471" s="59" t="str">
        <f>IFERROR(VLOOKUP(D4471,ITEM!A:B,2,0)&amp;" X"&amp;F4471,"아이템값 없음")</f>
        <v>연주자의 화살깃 X1</v>
      </c>
      <c r="J4471" s="5" t="s">
        <v>919</v>
      </c>
      <c r="K4471" s="147" t="s">
        <v>745</v>
      </c>
    </row>
    <row r="4472" spans="1:11">
      <c r="A4472" s="147">
        <f>100000+B4472*ID규칙_보상_그룹_단위+C4472*ID규칙_요일_단위+COUNTIFS($B$4:B4472,B4472,$C$4:C4472,C4472)</f>
        <v>117459</v>
      </c>
      <c r="B4472" s="65">
        <v>174</v>
      </c>
      <c r="C4472" s="147">
        <v>0</v>
      </c>
      <c r="D4472" s="147">
        <v>108533</v>
      </c>
      <c r="E4472" s="147">
        <f>COUNTIF($B$4:B4472,B4472)</f>
        <v>59</v>
      </c>
      <c r="F4472" s="148">
        <v>1</v>
      </c>
      <c r="G4472" s="147">
        <v>783</v>
      </c>
      <c r="H4472" s="147">
        <v>200</v>
      </c>
      <c r="I4472" s="59" t="str">
        <f>IFERROR(VLOOKUP(D4472,ITEM!A:B,2,0)&amp;" X"&amp;F4472,"아이템값 없음")</f>
        <v>피날레의 시계 X1</v>
      </c>
      <c r="J4472" s="5" t="s">
        <v>919</v>
      </c>
      <c r="K4472" s="147" t="s">
        <v>745</v>
      </c>
    </row>
    <row r="4473" spans="1:11">
      <c r="A4473" s="147">
        <f>100000+B4473*ID규칙_보상_그룹_단위+C4473*ID규칙_요일_단위+COUNTIFS($B$4:B4473,B4473,$C$4:C4473,C4473)</f>
        <v>117460</v>
      </c>
      <c r="B4473" s="65">
        <v>174</v>
      </c>
      <c r="C4473" s="147">
        <v>0</v>
      </c>
      <c r="D4473" s="147">
        <v>109533</v>
      </c>
      <c r="E4473" s="147">
        <f>COUNTIF($B$4:B4473,B4473)</f>
        <v>60</v>
      </c>
      <c r="F4473" s="148">
        <v>1</v>
      </c>
      <c r="G4473" s="147">
        <v>783</v>
      </c>
      <c r="H4473" s="147">
        <v>200</v>
      </c>
      <c r="I4473" s="59" t="str">
        <f>IFERROR(VLOOKUP(D4473,ITEM!A:B,2,0)&amp;" X"&amp;F4473,"아이템값 없음")</f>
        <v>음유시인의 주전자 X1</v>
      </c>
      <c r="J4473" s="5" t="s">
        <v>919</v>
      </c>
      <c r="K4473" s="147" t="s">
        <v>745</v>
      </c>
    </row>
    <row r="4474" spans="1:11">
      <c r="A4474" s="147">
        <f>100000+B4474*ID규칙_보상_그룹_단위+C4474*ID규칙_요일_단위+COUNTIFS($B$4:B4474,B4474,$C$4:C4474,C4474)</f>
        <v>117461</v>
      </c>
      <c r="B4474" s="65">
        <v>174</v>
      </c>
      <c r="C4474" s="147">
        <v>0</v>
      </c>
      <c r="D4474" s="147">
        <v>110541</v>
      </c>
      <c r="E4474" s="147">
        <f>COUNTIF($B$4:B4474,B4474)</f>
        <v>61</v>
      </c>
      <c r="F4474" s="148">
        <v>1</v>
      </c>
      <c r="G4474" s="147">
        <v>783</v>
      </c>
      <c r="H4474" s="147">
        <v>200</v>
      </c>
      <c r="I4474" s="59" t="str">
        <f>IFERROR(VLOOKUP(D4474,ITEM!A:B,2,0)&amp;" X"&amp;F4474,"아이템값 없음")</f>
        <v>지휘의 탑 햇 X1</v>
      </c>
      <c r="J4474" s="5" t="s">
        <v>919</v>
      </c>
      <c r="K4474" s="147" t="s">
        <v>745</v>
      </c>
    </row>
    <row r="4475" spans="1:11">
      <c r="A4475" s="147">
        <f>100000+B4475*ID규칙_보상_그룹_단위+C4475*ID규칙_요일_단위+COUNTIFS($B$4:B4475,B4475,$C$4:C4475,C4475)</f>
        <v>117462</v>
      </c>
      <c r="B4475" s="65">
        <v>174</v>
      </c>
      <c r="C4475" s="147">
        <v>0</v>
      </c>
      <c r="D4475" s="147">
        <v>116414</v>
      </c>
      <c r="E4475" s="147">
        <f>COUNTIF($B$4:B4475,B4475)</f>
        <v>62</v>
      </c>
      <c r="F4475" s="148">
        <v>1</v>
      </c>
      <c r="G4475" s="147">
        <v>784</v>
      </c>
      <c r="H4475" s="147">
        <v>2000</v>
      </c>
      <c r="I4475" s="59" t="str">
        <f>IFERROR(VLOOKUP(D4475,ITEM!A:B,2,0)&amp;" X"&amp;F4475,"아이템값 없음")</f>
        <v>중앙 대륙의 한손검 원형 X1</v>
      </c>
      <c r="J4475" s="5" t="s">
        <v>919</v>
      </c>
      <c r="K4475" s="147" t="s">
        <v>745</v>
      </c>
    </row>
    <row r="4476" spans="1:11">
      <c r="A4476" s="147">
        <f>100000+B4476*ID규칙_보상_그룹_단위+C4476*ID규칙_요일_단위+COUNTIFS($B$4:B4476,B4476,$C$4:C4476,C4476)</f>
        <v>117463</v>
      </c>
      <c r="B4476" s="65">
        <v>174</v>
      </c>
      <c r="C4476" s="147">
        <v>0</v>
      </c>
      <c r="D4476" s="147">
        <v>116415</v>
      </c>
      <c r="E4476" s="147">
        <f>COUNTIF($B$4:B4476,B4476)</f>
        <v>63</v>
      </c>
      <c r="F4476" s="148">
        <v>1</v>
      </c>
      <c r="G4476" s="147">
        <v>784</v>
      </c>
      <c r="H4476" s="147">
        <v>2000</v>
      </c>
      <c r="I4476" s="59" t="str">
        <f>IFERROR(VLOOKUP(D4476,ITEM!A:B,2,0)&amp;" X"&amp;F4476,"아이템값 없음")</f>
        <v>중앙 대륙의 활 원형 X1</v>
      </c>
      <c r="J4476" s="5" t="s">
        <v>919</v>
      </c>
      <c r="K4476" s="147" t="s">
        <v>745</v>
      </c>
    </row>
    <row r="4477" spans="1:11">
      <c r="A4477" s="147">
        <f>100000+B4477*ID규칙_보상_그룹_단위+C4477*ID규칙_요일_단위+COUNTIFS($B$4:B4477,B4477,$C$4:C4477,C4477)</f>
        <v>117464</v>
      </c>
      <c r="B4477" s="65">
        <v>174</v>
      </c>
      <c r="C4477" s="147">
        <v>0</v>
      </c>
      <c r="D4477" s="147">
        <v>116416</v>
      </c>
      <c r="E4477" s="147">
        <f>COUNTIF($B$4:B4477,B4477)</f>
        <v>64</v>
      </c>
      <c r="F4477" s="148">
        <v>1</v>
      </c>
      <c r="G4477" s="147">
        <v>784</v>
      </c>
      <c r="H4477" s="147">
        <v>2000</v>
      </c>
      <c r="I4477" s="59" t="str">
        <f>IFERROR(VLOOKUP(D4477,ITEM!A:B,2,0)&amp;" X"&amp;F4477,"아이템값 없음")</f>
        <v>중앙 대륙의 양손검 원형 X1</v>
      </c>
      <c r="J4477" s="5" t="s">
        <v>919</v>
      </c>
      <c r="K4477" s="147" t="s">
        <v>745</v>
      </c>
    </row>
    <row r="4478" spans="1:11">
      <c r="A4478" s="147">
        <f>100000+B4478*ID규칙_보상_그룹_단위+C4478*ID규칙_요일_단위+COUNTIFS($B$4:B4478,B4478,$C$4:C4478,C4478)</f>
        <v>117465</v>
      </c>
      <c r="B4478" s="65">
        <v>174</v>
      </c>
      <c r="C4478" s="147">
        <v>0</v>
      </c>
      <c r="D4478" s="147">
        <v>116417</v>
      </c>
      <c r="E4478" s="147">
        <f>COUNTIF($B$4:B4478,B4478)</f>
        <v>65</v>
      </c>
      <c r="F4478" s="148">
        <v>1</v>
      </c>
      <c r="G4478" s="147">
        <v>784</v>
      </c>
      <c r="H4478" s="147">
        <v>2000</v>
      </c>
      <c r="I4478" s="59" t="str">
        <f>IFERROR(VLOOKUP(D4478,ITEM!A:B,2,0)&amp;" X"&amp;F4478,"아이템값 없음")</f>
        <v>중앙 대륙의 법구 원형 X1</v>
      </c>
      <c r="J4478" s="5" t="s">
        <v>919</v>
      </c>
      <c r="K4478" s="147" t="s">
        <v>745</v>
      </c>
    </row>
    <row r="4479" spans="1:11">
      <c r="A4479" s="147">
        <f>100000+B4479*ID규칙_보상_그룹_단위+C4479*ID규칙_요일_단위+COUNTIFS($B$4:B4479,B4479,$C$4:C4479,C4479)</f>
        <v>117466</v>
      </c>
      <c r="B4479" s="65">
        <v>174</v>
      </c>
      <c r="C4479" s="147">
        <v>0</v>
      </c>
      <c r="D4479" s="147">
        <v>116418</v>
      </c>
      <c r="E4479" s="147">
        <f>COUNTIF($B$4:B4479,B4479)</f>
        <v>66</v>
      </c>
      <c r="F4479" s="148">
        <v>1</v>
      </c>
      <c r="G4479" s="147">
        <v>784</v>
      </c>
      <c r="H4479" s="147">
        <v>2000</v>
      </c>
      <c r="I4479" s="59" t="str">
        <f>IFERROR(VLOOKUP(D4479,ITEM!A:B,2,0)&amp;" X"&amp;F4479,"아이템값 없음")</f>
        <v>중앙 대륙의 장병기 원형 X1</v>
      </c>
      <c r="J4479" s="5" t="s">
        <v>919</v>
      </c>
      <c r="K4479" s="147" t="s">
        <v>745</v>
      </c>
    </row>
    <row r="4480" spans="1:11">
      <c r="A4480" s="147">
        <f>100000+B4480*ID규칙_보상_그룹_단위+C4480*ID규칙_요일_단위+COUNTIFS($B$4:B4480,B4480,$C$4:C4480,C4480)</f>
        <v>117501</v>
      </c>
      <c r="B4480" s="65">
        <v>175</v>
      </c>
      <c r="C4480" s="147">
        <v>0</v>
      </c>
      <c r="D4480" s="147">
        <v>103301</v>
      </c>
      <c r="E4480" s="147">
        <f>COUNTIF($B$4:B4480,B4480)</f>
        <v>1</v>
      </c>
      <c r="F4480" s="147">
        <v>300</v>
      </c>
      <c r="G4480" s="147">
        <v>785</v>
      </c>
      <c r="H4480" s="147">
        <v>10000</v>
      </c>
      <c r="I4480" s="59" t="str">
        <f>IFERROR(VLOOKUP(D4480,ITEM!A:B,2,0)&amp;" X"&amp;F4480,"아이템값 없음")</f>
        <v>모라 X300</v>
      </c>
      <c r="J4480" s="5" t="s">
        <v>920</v>
      </c>
      <c r="K4480" s="147" t="s">
        <v>745</v>
      </c>
    </row>
    <row r="4481" spans="1:11">
      <c r="A4481" s="147">
        <f>100000+B4481*ID규칙_보상_그룹_단위+C4481*ID규칙_요일_단위+COUNTIFS($B$4:B4481,B4481,$C$4:C4481,C4481)</f>
        <v>117502</v>
      </c>
      <c r="B4481" s="65">
        <v>175</v>
      </c>
      <c r="C4481" s="147">
        <v>0</v>
      </c>
      <c r="D4481" s="147">
        <v>102301</v>
      </c>
      <c r="E4481" s="147">
        <f>COUNTIF($B$4:B4481,B4481)</f>
        <v>2</v>
      </c>
      <c r="F4481" s="147">
        <v>6950</v>
      </c>
      <c r="G4481" s="147">
        <v>786</v>
      </c>
      <c r="H4481" s="147">
        <v>10000</v>
      </c>
      <c r="I4481" s="59" t="str">
        <f>IFERROR(VLOOKUP(D4481,ITEM!A:B,2,0)&amp;" X"&amp;F4481,"아이템값 없음")</f>
        <v>모험 경력 X6950</v>
      </c>
      <c r="J4481" s="5" t="s">
        <v>920</v>
      </c>
      <c r="K4481" s="147" t="s">
        <v>745</v>
      </c>
    </row>
    <row r="4482" spans="1:11">
      <c r="A4482" s="147">
        <f>100000+B4482*ID규칙_보상_그룹_단위+C4482*ID규칙_요일_단위+COUNTIFS($B$4:B4482,B4482,$C$4:C4482,C4482)</f>
        <v>117503</v>
      </c>
      <c r="B4482" s="65">
        <v>175</v>
      </c>
      <c r="C4482" s="147">
        <v>0</v>
      </c>
      <c r="D4482" s="147">
        <v>105301</v>
      </c>
      <c r="E4482" s="147">
        <f>COUNTIF($B$4:B4482,B4482)</f>
        <v>3</v>
      </c>
      <c r="F4482" s="147">
        <v>20</v>
      </c>
      <c r="G4482" s="147">
        <v>787</v>
      </c>
      <c r="H4482" s="147">
        <v>10000</v>
      </c>
      <c r="I4482" s="59" t="str">
        <f>IFERROR(VLOOKUP(D4482,ITEM!A:B,2,0)&amp;" X"&amp;F4482,"아이템값 없음")</f>
        <v>호감도 경험치 X20</v>
      </c>
      <c r="J4482" s="5" t="s">
        <v>920</v>
      </c>
      <c r="K4482" s="147" t="s">
        <v>745</v>
      </c>
    </row>
    <row r="4483" spans="1:11">
      <c r="A4483" s="147">
        <f>100000+B4483*ID규칙_보상_그룹_단위+C4483*ID규칙_요일_단위+COUNTIFS($B$4:B4483,B4483,$C$4:C4483,C4483)</f>
        <v>117504</v>
      </c>
      <c r="B4483" s="65">
        <v>175</v>
      </c>
      <c r="C4483" s="147">
        <v>0</v>
      </c>
      <c r="D4483" s="147">
        <v>113213</v>
      </c>
      <c r="E4483" s="147">
        <f>COUNTIF($B$4:B4483,B4483)</f>
        <v>4</v>
      </c>
      <c r="F4483" s="147">
        <v>1</v>
      </c>
      <c r="G4483" s="147">
        <v>788</v>
      </c>
      <c r="H4483" s="147">
        <v>2500</v>
      </c>
      <c r="I4483" s="59" t="str">
        <f>IFERROR(VLOOKUP(D4483,ITEM!A:B,2,0)&amp;" X"&amp;F4483,"아이템값 없음")</f>
        <v>승리의 자수정 가루 X1</v>
      </c>
      <c r="J4483" s="5" t="s">
        <v>920</v>
      </c>
      <c r="K4483" s="147" t="s">
        <v>745</v>
      </c>
    </row>
    <row r="4484" spans="1:11">
      <c r="A4484" s="147">
        <f>100000+B4484*ID규칙_보상_그룹_단위+C4484*ID규칙_요일_단위+COUNTIFS($B$4:B4484,B4484,$C$4:C4484,C4484)</f>
        <v>117505</v>
      </c>
      <c r="B4484" s="65">
        <v>175</v>
      </c>
      <c r="C4484" s="147">
        <v>0</v>
      </c>
      <c r="D4484" s="147">
        <v>113314</v>
      </c>
      <c r="E4484" s="147">
        <f>COUNTIF($B$4:B4484,B4484)</f>
        <v>5</v>
      </c>
      <c r="F4484" s="147">
        <v>1</v>
      </c>
      <c r="G4484" s="147">
        <v>788</v>
      </c>
      <c r="H4484" s="147">
        <v>2500</v>
      </c>
      <c r="I4484" s="59" t="str">
        <f>IFERROR(VLOOKUP(D4484,ITEM!A:B,2,0)&amp;" X"&amp;F4484,"아이템값 없음")</f>
        <v>승리의 자수정 조각 X1</v>
      </c>
      <c r="J4484" s="5" t="s">
        <v>920</v>
      </c>
      <c r="K4484" s="147" t="s">
        <v>745</v>
      </c>
    </row>
    <row r="4485" spans="1:11">
      <c r="A4485" s="147">
        <f>100000+B4485*ID규칙_보상_그룹_단위+C4485*ID규칙_요일_단위+COUNTIFS($B$4:B4485,B4485,$C$4:C4485,C4485)</f>
        <v>117506</v>
      </c>
      <c r="B4485" s="65">
        <v>175</v>
      </c>
      <c r="C4485" s="147">
        <v>0</v>
      </c>
      <c r="D4485" s="147">
        <v>113415</v>
      </c>
      <c r="E4485" s="147">
        <f>COUNTIF($B$4:B4485,B4485)</f>
        <v>6</v>
      </c>
      <c r="F4485" s="147">
        <v>1</v>
      </c>
      <c r="G4485" s="147">
        <v>788</v>
      </c>
      <c r="H4485" s="147">
        <v>2500</v>
      </c>
      <c r="I4485" s="59" t="str">
        <f>IFERROR(VLOOKUP(D4485,ITEM!A:B,2,0)&amp;" X"&amp;F4485,"아이템값 없음")</f>
        <v>승리의 자수정 덩이 X1</v>
      </c>
      <c r="J4485" s="5" t="s">
        <v>920</v>
      </c>
      <c r="K4485" s="147" t="s">
        <v>745</v>
      </c>
    </row>
    <row r="4486" spans="1:11">
      <c r="A4486" s="147">
        <f>100000+B4486*ID규칙_보상_그룹_단위+C4486*ID규칙_요일_단위+COUNTIFS($B$4:B4486,B4486,$C$4:C4486,C4486)</f>
        <v>117507</v>
      </c>
      <c r="B4486" s="65">
        <v>175</v>
      </c>
      <c r="C4486" s="147">
        <v>0</v>
      </c>
      <c r="D4486" s="147">
        <v>113516</v>
      </c>
      <c r="E4486" s="147">
        <f>COUNTIF($B$4:B4486,B4486)</f>
        <v>7</v>
      </c>
      <c r="F4486" s="147">
        <v>1</v>
      </c>
      <c r="G4486" s="147">
        <v>788</v>
      </c>
      <c r="H4486" s="147">
        <v>2500</v>
      </c>
      <c r="I4486" s="59" t="str">
        <f>IFERROR(VLOOKUP(D4486,ITEM!A:B,2,0)&amp;" X"&amp;F4486,"아이템값 없음")</f>
        <v>승리의 자수정 X1</v>
      </c>
      <c r="J4486" s="5" t="s">
        <v>920</v>
      </c>
      <c r="K4486" s="147" t="s">
        <v>745</v>
      </c>
    </row>
    <row r="4487" spans="1:11">
      <c r="A4487" s="147">
        <f>100000+B4487*ID규칙_보상_그룹_단위+C4487*ID규칙_요일_단위+COUNTIFS($B$4:B4487,B4487,$C$4:C4487,C4487)</f>
        <v>117508</v>
      </c>
      <c r="B4487" s="65">
        <v>175</v>
      </c>
      <c r="C4487" s="147">
        <v>0</v>
      </c>
      <c r="D4487" s="147">
        <v>118401</v>
      </c>
      <c r="E4487" s="147">
        <f>COUNTIF($B$4:B4487,B4487)</f>
        <v>8</v>
      </c>
      <c r="F4487" s="147">
        <v>1</v>
      </c>
      <c r="G4487" s="147">
        <v>789</v>
      </c>
      <c r="H4487" s="147">
        <v>3300</v>
      </c>
      <c r="I4487" s="59" t="str">
        <f>IFERROR(VLOOKUP(D4487,ITEM!A:B,2,0)&amp;" X"&amp;F4487,"아이템값 없음")</f>
        <v>이상한 꿈의 용매 X1</v>
      </c>
      <c r="J4487" s="5" t="s">
        <v>920</v>
      </c>
      <c r="K4487" s="147" t="s">
        <v>745</v>
      </c>
    </row>
    <row r="4488" spans="1:11">
      <c r="A4488" s="147">
        <f>100000+B4488*ID규칙_보상_그룹_단위+C4488*ID규칙_요일_단위+COUNTIFS($B$4:B4488,B4488,$C$4:C4488,C4488)</f>
        <v>117509</v>
      </c>
      <c r="B4488" s="65">
        <v>175</v>
      </c>
      <c r="C4488" s="147">
        <v>0</v>
      </c>
      <c r="D4488" s="147">
        <v>112616</v>
      </c>
      <c r="E4488" s="147">
        <f>COUNTIF($B$4:B4488,B4488)</f>
        <v>9</v>
      </c>
      <c r="F4488" s="147">
        <v>1</v>
      </c>
      <c r="G4488" s="147">
        <v>790</v>
      </c>
      <c r="H4488" s="147">
        <v>3334</v>
      </c>
      <c r="I4488" s="59" t="str">
        <f>IFERROR(VLOOKUP(D4488,ITEM!A:B,2,0)&amp;" X"&amp;F4488,"아이템값 없음")</f>
        <v>꼭두각시 줄 X1</v>
      </c>
      <c r="J4488" s="5" t="s">
        <v>920</v>
      </c>
      <c r="K4488" s="147" t="s">
        <v>745</v>
      </c>
    </row>
    <row r="4489" spans="1:11">
      <c r="A4489" s="147">
        <f>100000+B4489*ID규칙_보상_그룹_단위+C4489*ID규칙_요일_단위+COUNTIFS($B$4:B4489,B4489,$C$4:C4489,C4489)</f>
        <v>117510</v>
      </c>
      <c r="B4489" s="65">
        <v>175</v>
      </c>
      <c r="C4489" s="147">
        <v>0</v>
      </c>
      <c r="D4489" s="147">
        <v>112617</v>
      </c>
      <c r="E4489" s="147">
        <f>COUNTIF($B$4:B4489,B4489)</f>
        <v>10</v>
      </c>
      <c r="F4489" s="147">
        <v>1</v>
      </c>
      <c r="G4489" s="147">
        <v>790</v>
      </c>
      <c r="H4489" s="147">
        <v>3333</v>
      </c>
      <c r="I4489" s="59" t="str">
        <f>IFERROR(VLOOKUP(D4489,ITEM!A:B,2,0)&amp;" X"&amp;F4489,"아이템값 없음")</f>
        <v>무념의 거울 X1</v>
      </c>
      <c r="J4489" s="5" t="s">
        <v>920</v>
      </c>
      <c r="K4489" s="147" t="s">
        <v>745</v>
      </c>
    </row>
    <row r="4490" spans="1:11">
      <c r="A4490" s="147">
        <f>100000+B4490*ID규칙_보상_그룹_단위+C4490*ID규칙_요일_단위+COUNTIFS($B$4:B4490,B4490,$C$4:C4490,C4490)</f>
        <v>117511</v>
      </c>
      <c r="B4490" s="65">
        <v>175</v>
      </c>
      <c r="C4490" s="147">
        <v>0</v>
      </c>
      <c r="D4490" s="147">
        <v>112618</v>
      </c>
      <c r="E4490" s="147">
        <f>COUNTIF($B$4:B4490,B4490)</f>
        <v>11</v>
      </c>
      <c r="F4490" s="147">
        <v>1</v>
      </c>
      <c r="G4490" s="147">
        <v>790</v>
      </c>
      <c r="H4490" s="147">
        <v>3333</v>
      </c>
      <c r="I4490" s="59" t="str">
        <f>IFERROR(VLOOKUP(D4490,ITEM!A:B,2,0)&amp;" X"&amp;F4490,"아이템값 없음")</f>
        <v>공행의 방울 X1</v>
      </c>
      <c r="J4490" s="5" t="s">
        <v>920</v>
      </c>
      <c r="K4490" s="147" t="s">
        <v>745</v>
      </c>
    </row>
    <row r="4491" spans="1:11">
      <c r="A4491" s="147">
        <f>100000+B4491*ID규칙_보상_그룹_단위+C4491*ID규칙_요일_단위+COUNTIFS($B$4:B4491,B4491,$C$4:C4491,C4491)</f>
        <v>117512</v>
      </c>
      <c r="B4491" s="65">
        <v>175</v>
      </c>
      <c r="C4491" s="147">
        <v>0</v>
      </c>
      <c r="D4491" s="147">
        <v>106314</v>
      </c>
      <c r="E4491" s="147">
        <f>COUNTIF($B$4:B4491,B4491)</f>
        <v>12</v>
      </c>
      <c r="F4491" s="147">
        <v>1</v>
      </c>
      <c r="G4491" s="147">
        <v>791</v>
      </c>
      <c r="H4491" s="147">
        <v>200</v>
      </c>
      <c r="I4491" s="59" t="str">
        <f>IFERROR(VLOOKUP(D4491,ITEM!A:B,2,0)&amp;" X"&amp;F4491,"아이템값 없음")</f>
        <v>전투광의 장미 X1</v>
      </c>
      <c r="J4491" s="5" t="s">
        <v>920</v>
      </c>
      <c r="K4491" s="147" t="s">
        <v>745</v>
      </c>
    </row>
    <row r="4492" spans="1:11">
      <c r="A4492" s="147">
        <f>100000+B4492*ID규칙_보상_그룹_단위+C4492*ID규칙_요일_단위+COUNTIFS($B$4:B4492,B4492,$C$4:C4492,C4492)</f>
        <v>117513</v>
      </c>
      <c r="B4492" s="65">
        <v>175</v>
      </c>
      <c r="C4492" s="147">
        <v>0</v>
      </c>
      <c r="D4492" s="147">
        <v>107314</v>
      </c>
      <c r="E4492" s="147">
        <f>COUNTIF($B$4:B4492,B4492)</f>
        <v>13</v>
      </c>
      <c r="F4492" s="147">
        <v>1</v>
      </c>
      <c r="G4492" s="147">
        <v>791</v>
      </c>
      <c r="H4492" s="147">
        <v>200</v>
      </c>
      <c r="I4492" s="59" t="str">
        <f>IFERROR(VLOOKUP(D4492,ITEM!A:B,2,0)&amp;" X"&amp;F4492,"아이템값 없음")</f>
        <v>전투광의 깃털 X1</v>
      </c>
      <c r="J4492" s="5" t="s">
        <v>920</v>
      </c>
      <c r="K4492" s="147" t="s">
        <v>745</v>
      </c>
    </row>
    <row r="4493" spans="1:11">
      <c r="A4493" s="147">
        <f>100000+B4493*ID규칙_보상_그룹_단위+C4493*ID규칙_요일_단위+COUNTIFS($B$4:B4493,B4493,$C$4:C4493,C4493)</f>
        <v>117514</v>
      </c>
      <c r="B4493" s="65">
        <v>175</v>
      </c>
      <c r="C4493" s="147">
        <v>0</v>
      </c>
      <c r="D4493" s="147">
        <v>108314</v>
      </c>
      <c r="E4493" s="147">
        <f>COUNTIF($B$4:B4493,B4493)</f>
        <v>14</v>
      </c>
      <c r="F4493" s="147">
        <v>1</v>
      </c>
      <c r="G4493" s="147">
        <v>791</v>
      </c>
      <c r="H4493" s="147">
        <v>200</v>
      </c>
      <c r="I4493" s="59" t="str">
        <f>IFERROR(VLOOKUP(D4493,ITEM!A:B,2,0)&amp;" X"&amp;F4493,"아이템값 없음")</f>
        <v>전투광의 시계 X1</v>
      </c>
      <c r="J4493" s="5" t="s">
        <v>920</v>
      </c>
      <c r="K4493" s="147" t="s">
        <v>745</v>
      </c>
    </row>
    <row r="4494" spans="1:11">
      <c r="A4494" s="147">
        <f>100000+B4494*ID규칙_보상_그룹_단위+C4494*ID규칙_요일_단위+COUNTIFS($B$4:B4494,B4494,$C$4:C4494,C4494)</f>
        <v>117515</v>
      </c>
      <c r="B4494" s="65">
        <v>175</v>
      </c>
      <c r="C4494" s="147">
        <v>0</v>
      </c>
      <c r="D4494" s="147">
        <v>109314</v>
      </c>
      <c r="E4494" s="147">
        <f>COUNTIF($B$4:B4494,B4494)</f>
        <v>15</v>
      </c>
      <c r="F4494" s="147">
        <v>1</v>
      </c>
      <c r="G4494" s="147">
        <v>791</v>
      </c>
      <c r="H4494" s="147">
        <v>200</v>
      </c>
      <c r="I4494" s="59" t="str">
        <f>IFERROR(VLOOKUP(D4494,ITEM!A:B,2,0)&amp;" X"&amp;F4494,"아이템값 없음")</f>
        <v>전투광의 해골잔 X1</v>
      </c>
      <c r="J4494" s="5" t="s">
        <v>920</v>
      </c>
      <c r="K4494" s="147" t="s">
        <v>745</v>
      </c>
    </row>
    <row r="4495" spans="1:11">
      <c r="A4495" s="147">
        <f>100000+B4495*ID규칙_보상_그룹_단위+C4495*ID규칙_요일_단위+COUNTIFS($B$4:B4495,B4495,$C$4:C4495,C4495)</f>
        <v>117516</v>
      </c>
      <c r="B4495" s="65">
        <v>175</v>
      </c>
      <c r="C4495" s="147">
        <v>0</v>
      </c>
      <c r="D4495" s="147">
        <v>110314</v>
      </c>
      <c r="E4495" s="147">
        <f>COUNTIF($B$4:B4495,B4495)</f>
        <v>16</v>
      </c>
      <c r="F4495" s="147">
        <v>1</v>
      </c>
      <c r="G4495" s="147">
        <v>791</v>
      </c>
      <c r="H4495" s="147">
        <v>200</v>
      </c>
      <c r="I4495" s="59" t="str">
        <f>IFERROR(VLOOKUP(D4495,ITEM!A:B,2,0)&amp;" X"&amp;F4495,"아이템값 없음")</f>
        <v>전투광의 귀면 X1</v>
      </c>
      <c r="J4495" s="5" t="s">
        <v>920</v>
      </c>
      <c r="K4495" s="147" t="s">
        <v>745</v>
      </c>
    </row>
    <row r="4496" spans="1:11">
      <c r="A4496" s="147">
        <f>100000+B4496*ID규칙_보상_그룹_단위+C4496*ID규칙_요일_단위+COUNTIFS($B$4:B4496,B4496,$C$4:C4496,C4496)</f>
        <v>117517</v>
      </c>
      <c r="B4496" s="65">
        <v>175</v>
      </c>
      <c r="C4496" s="147">
        <v>0</v>
      </c>
      <c r="D4496" s="147">
        <v>106316</v>
      </c>
      <c r="E4496" s="147">
        <f>COUNTIF($B$4:B4496,B4496)</f>
        <v>17</v>
      </c>
      <c r="F4496" s="147">
        <v>1</v>
      </c>
      <c r="G4496" s="147">
        <v>791</v>
      </c>
      <c r="H4496" s="147">
        <v>200</v>
      </c>
      <c r="I4496" s="59" t="str">
        <f>IFERROR(VLOOKUP(D4496,ITEM!A:B,2,0)&amp;" X"&amp;F4496,"아이템값 없음")</f>
        <v>교관의 브로치 X1</v>
      </c>
      <c r="J4496" s="5" t="s">
        <v>920</v>
      </c>
      <c r="K4496" s="147" t="s">
        <v>745</v>
      </c>
    </row>
    <row r="4497" spans="1:11">
      <c r="A4497" s="147">
        <f>100000+B4497*ID규칙_보상_그룹_단위+C4497*ID규칙_요일_단위+COUNTIFS($B$4:B4497,B4497,$C$4:C4497,C4497)</f>
        <v>117518</v>
      </c>
      <c r="B4497" s="65">
        <v>175</v>
      </c>
      <c r="C4497" s="147">
        <v>0</v>
      </c>
      <c r="D4497" s="147">
        <v>107316</v>
      </c>
      <c r="E4497" s="147">
        <f>COUNTIF($B$4:B4497,B4497)</f>
        <v>18</v>
      </c>
      <c r="F4497" s="147">
        <v>1</v>
      </c>
      <c r="G4497" s="147">
        <v>791</v>
      </c>
      <c r="H4497" s="147">
        <v>200</v>
      </c>
      <c r="I4497" s="59" t="str">
        <f>IFERROR(VLOOKUP(D4497,ITEM!A:B,2,0)&amp;" X"&amp;F4497,"아이템값 없음")</f>
        <v>교관의 깃털장식 X1</v>
      </c>
      <c r="J4497" s="5" t="s">
        <v>920</v>
      </c>
      <c r="K4497" s="147" t="s">
        <v>745</v>
      </c>
    </row>
    <row r="4498" spans="1:11">
      <c r="A4498" s="147">
        <f>100000+B4498*ID규칙_보상_그룹_단위+C4498*ID규칙_요일_단위+COUNTIFS($B$4:B4498,B4498,$C$4:C4498,C4498)</f>
        <v>117519</v>
      </c>
      <c r="B4498" s="65">
        <v>175</v>
      </c>
      <c r="C4498" s="147">
        <v>0</v>
      </c>
      <c r="D4498" s="147">
        <v>108316</v>
      </c>
      <c r="E4498" s="147">
        <f>COUNTIF($B$4:B4498,B4498)</f>
        <v>19</v>
      </c>
      <c r="F4498" s="147">
        <v>1</v>
      </c>
      <c r="G4498" s="147">
        <v>791</v>
      </c>
      <c r="H4498" s="147">
        <v>200</v>
      </c>
      <c r="I4498" s="59" t="str">
        <f>IFERROR(VLOOKUP(D4498,ITEM!A:B,2,0)&amp;" X"&amp;F4498,"아이템값 없음")</f>
        <v>교관의 회중시계 X1</v>
      </c>
      <c r="J4498" s="5" t="s">
        <v>920</v>
      </c>
      <c r="K4498" s="147" t="s">
        <v>745</v>
      </c>
    </row>
    <row r="4499" spans="1:11">
      <c r="A4499" s="147">
        <f>100000+B4499*ID규칙_보상_그룹_단위+C4499*ID규칙_요일_단위+COUNTIFS($B$4:B4499,B4499,$C$4:C4499,C4499)</f>
        <v>117520</v>
      </c>
      <c r="B4499" s="65">
        <v>175</v>
      </c>
      <c r="C4499" s="147">
        <v>0</v>
      </c>
      <c r="D4499" s="147">
        <v>109316</v>
      </c>
      <c r="E4499" s="147">
        <f>COUNTIF($B$4:B4499,B4499)</f>
        <v>20</v>
      </c>
      <c r="F4499" s="147">
        <v>1</v>
      </c>
      <c r="G4499" s="147">
        <v>791</v>
      </c>
      <c r="H4499" s="147">
        <v>200</v>
      </c>
      <c r="I4499" s="59" t="str">
        <f>IFERROR(VLOOKUP(D4499,ITEM!A:B,2,0)&amp;" X"&amp;F4499,"아이템값 없음")</f>
        <v>교관의 찻잔 X1</v>
      </c>
      <c r="J4499" s="5" t="s">
        <v>920</v>
      </c>
      <c r="K4499" s="147" t="s">
        <v>745</v>
      </c>
    </row>
    <row r="4500" spans="1:11">
      <c r="A4500" s="147">
        <f>100000+B4500*ID규칙_보상_그룹_단위+C4500*ID규칙_요일_단위+COUNTIFS($B$4:B4500,B4500,$C$4:C4500,C4500)</f>
        <v>117521</v>
      </c>
      <c r="B4500" s="65">
        <v>175</v>
      </c>
      <c r="C4500" s="147">
        <v>0</v>
      </c>
      <c r="D4500" s="147">
        <v>110316</v>
      </c>
      <c r="E4500" s="147">
        <f>COUNTIF($B$4:B4500,B4500)</f>
        <v>21</v>
      </c>
      <c r="F4500" s="147">
        <v>1</v>
      </c>
      <c r="G4500" s="147">
        <v>791</v>
      </c>
      <c r="H4500" s="147">
        <v>200</v>
      </c>
      <c r="I4500" s="59" t="str">
        <f>IFERROR(VLOOKUP(D4500,ITEM!A:B,2,0)&amp;" X"&amp;F4500,"아이템값 없음")</f>
        <v>교관의 모자 X1</v>
      </c>
      <c r="J4500" s="5" t="s">
        <v>920</v>
      </c>
      <c r="K4500" s="147" t="s">
        <v>745</v>
      </c>
    </row>
    <row r="4501" spans="1:11">
      <c r="A4501" s="147">
        <f>100000+B4501*ID규칙_보상_그룹_단위+C4501*ID규칙_요일_단위+COUNTIFS($B$4:B4501,B4501,$C$4:C4501,C4501)</f>
        <v>117522</v>
      </c>
      <c r="B4501" s="65">
        <v>175</v>
      </c>
      <c r="C4501" s="147">
        <v>0</v>
      </c>
      <c r="D4501" s="147">
        <v>106318</v>
      </c>
      <c r="E4501" s="147">
        <f>COUNTIF($B$4:B4501,B4501)</f>
        <v>22</v>
      </c>
      <c r="F4501" s="147">
        <v>1</v>
      </c>
      <c r="G4501" s="147">
        <v>791</v>
      </c>
      <c r="H4501" s="147">
        <v>200</v>
      </c>
      <c r="I4501" s="59" t="str">
        <f>IFERROR(VLOOKUP(D4501,ITEM!A:B,2,0)&amp;" X"&amp;F4501,"아이템값 없음")</f>
        <v>유배자의 꽃 X1</v>
      </c>
      <c r="J4501" s="5" t="s">
        <v>920</v>
      </c>
      <c r="K4501" s="147" t="s">
        <v>745</v>
      </c>
    </row>
    <row r="4502" spans="1:11">
      <c r="A4502" s="147">
        <f>100000+B4502*ID규칙_보상_그룹_단위+C4502*ID규칙_요일_단위+COUNTIFS($B$4:B4502,B4502,$C$4:C4502,C4502)</f>
        <v>117523</v>
      </c>
      <c r="B4502" s="65">
        <v>175</v>
      </c>
      <c r="C4502" s="147">
        <v>0</v>
      </c>
      <c r="D4502" s="147">
        <v>107318</v>
      </c>
      <c r="E4502" s="147">
        <f>COUNTIF($B$4:B4502,B4502)</f>
        <v>23</v>
      </c>
      <c r="F4502" s="147">
        <v>1</v>
      </c>
      <c r="G4502" s="147">
        <v>791</v>
      </c>
      <c r="H4502" s="147">
        <v>200</v>
      </c>
      <c r="I4502" s="59" t="str">
        <f>IFERROR(VLOOKUP(D4502,ITEM!A:B,2,0)&amp;" X"&amp;F4502,"아이템값 없음")</f>
        <v>유배자의 깃털 X1</v>
      </c>
      <c r="J4502" s="5" t="s">
        <v>920</v>
      </c>
      <c r="K4502" s="147" t="s">
        <v>745</v>
      </c>
    </row>
    <row r="4503" spans="1:11">
      <c r="A4503" s="147">
        <f>100000+B4503*ID규칙_보상_그룹_단위+C4503*ID규칙_요일_단위+COUNTIFS($B$4:B4503,B4503,$C$4:C4503,C4503)</f>
        <v>117524</v>
      </c>
      <c r="B4503" s="65">
        <v>175</v>
      </c>
      <c r="C4503" s="147">
        <v>0</v>
      </c>
      <c r="D4503" s="147">
        <v>108318</v>
      </c>
      <c r="E4503" s="147">
        <f>COUNTIF($B$4:B4503,B4503)</f>
        <v>24</v>
      </c>
      <c r="F4503" s="147">
        <v>1</v>
      </c>
      <c r="G4503" s="147">
        <v>791</v>
      </c>
      <c r="H4503" s="147">
        <v>200</v>
      </c>
      <c r="I4503" s="59" t="str">
        <f>IFERROR(VLOOKUP(D4503,ITEM!A:B,2,0)&amp;" X"&amp;F4503,"아이템값 없음")</f>
        <v>유배자의 회중시계 X1</v>
      </c>
      <c r="J4503" s="5" t="s">
        <v>920</v>
      </c>
      <c r="K4503" s="147" t="s">
        <v>745</v>
      </c>
    </row>
    <row r="4504" spans="1:11">
      <c r="A4504" s="147">
        <f>100000+B4504*ID규칙_보상_그룹_단위+C4504*ID규칙_요일_단위+COUNTIFS($B$4:B4504,B4504,$C$4:C4504,C4504)</f>
        <v>117525</v>
      </c>
      <c r="B4504" s="65">
        <v>175</v>
      </c>
      <c r="C4504" s="147">
        <v>0</v>
      </c>
      <c r="D4504" s="147">
        <v>109318</v>
      </c>
      <c r="E4504" s="147">
        <f>COUNTIF($B$4:B4504,B4504)</f>
        <v>25</v>
      </c>
      <c r="F4504" s="147">
        <v>1</v>
      </c>
      <c r="G4504" s="147">
        <v>791</v>
      </c>
      <c r="H4504" s="147">
        <v>200</v>
      </c>
      <c r="I4504" s="59" t="str">
        <f>IFERROR(VLOOKUP(D4504,ITEM!A:B,2,0)&amp;" X"&amp;F4504,"아이템값 없음")</f>
        <v>유배자의 잔 X1</v>
      </c>
      <c r="J4504" s="5" t="s">
        <v>920</v>
      </c>
      <c r="K4504" s="147" t="s">
        <v>745</v>
      </c>
    </row>
    <row r="4505" spans="1:11">
      <c r="A4505" s="147">
        <f>100000+B4505*ID규칙_보상_그룹_단위+C4505*ID규칙_요일_단위+COUNTIFS($B$4:B4505,B4505,$C$4:C4505,C4505)</f>
        <v>117526</v>
      </c>
      <c r="B4505" s="65">
        <v>175</v>
      </c>
      <c r="C4505" s="147">
        <v>0</v>
      </c>
      <c r="D4505" s="147">
        <v>110318</v>
      </c>
      <c r="E4505" s="147">
        <f>COUNTIF($B$4:B4505,B4505)</f>
        <v>26</v>
      </c>
      <c r="F4505" s="147">
        <v>1</v>
      </c>
      <c r="G4505" s="147">
        <v>791</v>
      </c>
      <c r="H4505" s="147">
        <v>200</v>
      </c>
      <c r="I4505" s="59" t="str">
        <f>IFERROR(VLOOKUP(D4505,ITEM!A:B,2,0)&amp;" X"&amp;F4505,"아이템값 없음")</f>
        <v>유배자의 머리장식 X1</v>
      </c>
      <c r="J4505" s="5" t="s">
        <v>920</v>
      </c>
      <c r="K4505" s="147" t="s">
        <v>745</v>
      </c>
    </row>
    <row r="4506" spans="1:11">
      <c r="A4506" s="147">
        <f>100000+B4506*ID규칙_보상_그룹_단위+C4506*ID규칙_요일_단위+COUNTIFS($B$4:B4506,B4506,$C$4:C4506,C4506)</f>
        <v>117527</v>
      </c>
      <c r="B4506" s="65">
        <v>175</v>
      </c>
      <c r="C4506" s="147">
        <v>0</v>
      </c>
      <c r="D4506" s="147">
        <v>106415</v>
      </c>
      <c r="E4506" s="147">
        <f>COUNTIF($B$4:B4506,B4506)</f>
        <v>27</v>
      </c>
      <c r="F4506" s="147">
        <v>1</v>
      </c>
      <c r="G4506" s="147">
        <v>791</v>
      </c>
      <c r="H4506" s="147">
        <v>200</v>
      </c>
      <c r="I4506" s="59" t="str">
        <f>IFERROR(VLOOKUP(D4506,ITEM!A:B,2,0)&amp;" X"&amp;F4506,"아이템값 없음")</f>
        <v>전투광의 장미 X1</v>
      </c>
      <c r="J4506" s="5" t="s">
        <v>920</v>
      </c>
      <c r="K4506" s="147" t="s">
        <v>745</v>
      </c>
    </row>
    <row r="4507" spans="1:11">
      <c r="A4507" s="147">
        <f>100000+B4507*ID규칙_보상_그룹_단위+C4507*ID규칙_요일_단위+COUNTIFS($B$4:B4507,B4507,$C$4:C4507,C4507)</f>
        <v>117528</v>
      </c>
      <c r="B4507" s="65">
        <v>175</v>
      </c>
      <c r="C4507" s="147">
        <v>0</v>
      </c>
      <c r="D4507" s="147">
        <v>107415</v>
      </c>
      <c r="E4507" s="147">
        <f>COUNTIF($B$4:B4507,B4507)</f>
        <v>28</v>
      </c>
      <c r="F4507" s="147">
        <v>1</v>
      </c>
      <c r="G4507" s="147">
        <v>791</v>
      </c>
      <c r="H4507" s="147">
        <v>200</v>
      </c>
      <c r="I4507" s="59" t="str">
        <f>IFERROR(VLOOKUP(D4507,ITEM!A:B,2,0)&amp;" X"&amp;F4507,"아이템값 없음")</f>
        <v>전투광의 깃털 X1</v>
      </c>
      <c r="J4507" s="5" t="s">
        <v>920</v>
      </c>
      <c r="K4507" s="147" t="s">
        <v>745</v>
      </c>
    </row>
    <row r="4508" spans="1:11">
      <c r="A4508" s="147">
        <f>100000+B4508*ID규칙_보상_그룹_단위+C4508*ID규칙_요일_단위+COUNTIFS($B$4:B4508,B4508,$C$4:C4508,C4508)</f>
        <v>117529</v>
      </c>
      <c r="B4508" s="65">
        <v>175</v>
      </c>
      <c r="C4508" s="147">
        <v>0</v>
      </c>
      <c r="D4508" s="147">
        <v>108415</v>
      </c>
      <c r="E4508" s="147">
        <f>COUNTIF($B$4:B4508,B4508)</f>
        <v>29</v>
      </c>
      <c r="F4508" s="147">
        <v>1</v>
      </c>
      <c r="G4508" s="147">
        <v>791</v>
      </c>
      <c r="H4508" s="147">
        <v>200</v>
      </c>
      <c r="I4508" s="59" t="str">
        <f>IFERROR(VLOOKUP(D4508,ITEM!A:B,2,0)&amp;" X"&amp;F4508,"아이템값 없음")</f>
        <v>전투광의 시계 X1</v>
      </c>
      <c r="J4508" s="5" t="s">
        <v>920</v>
      </c>
      <c r="K4508" s="147" t="s">
        <v>745</v>
      </c>
    </row>
    <row r="4509" spans="1:11">
      <c r="A4509" s="147">
        <f>100000+B4509*ID규칙_보상_그룹_단위+C4509*ID규칙_요일_단위+COUNTIFS($B$4:B4509,B4509,$C$4:C4509,C4509)</f>
        <v>117530</v>
      </c>
      <c r="B4509" s="65">
        <v>175</v>
      </c>
      <c r="C4509" s="147">
        <v>0</v>
      </c>
      <c r="D4509" s="147">
        <v>109415</v>
      </c>
      <c r="E4509" s="147">
        <f>COUNTIF($B$4:B4509,B4509)</f>
        <v>30</v>
      </c>
      <c r="F4509" s="147">
        <v>1</v>
      </c>
      <c r="G4509" s="147">
        <v>791</v>
      </c>
      <c r="H4509" s="147">
        <v>200</v>
      </c>
      <c r="I4509" s="59" t="str">
        <f>IFERROR(VLOOKUP(D4509,ITEM!A:B,2,0)&amp;" X"&amp;F4509,"아이템값 없음")</f>
        <v>전투광의 해골잔 X1</v>
      </c>
      <c r="J4509" s="5" t="s">
        <v>920</v>
      </c>
      <c r="K4509" s="147" t="s">
        <v>745</v>
      </c>
    </row>
    <row r="4510" spans="1:11">
      <c r="A4510" s="147">
        <f>100000+B4510*ID규칙_보상_그룹_단위+C4510*ID규칙_요일_단위+COUNTIFS($B$4:B4510,B4510,$C$4:C4510,C4510)</f>
        <v>117531</v>
      </c>
      <c r="B4510" s="65">
        <v>175</v>
      </c>
      <c r="C4510" s="147">
        <v>0</v>
      </c>
      <c r="D4510" s="147">
        <v>110415</v>
      </c>
      <c r="E4510" s="147">
        <f>COUNTIF($B$4:B4510,B4510)</f>
        <v>31</v>
      </c>
      <c r="F4510" s="147">
        <v>1</v>
      </c>
      <c r="G4510" s="147">
        <v>791</v>
      </c>
      <c r="H4510" s="147">
        <v>200</v>
      </c>
      <c r="I4510" s="59" t="str">
        <f>IFERROR(VLOOKUP(D4510,ITEM!A:B,2,0)&amp;" X"&amp;F4510,"아이템값 없음")</f>
        <v>전투광의 귀면 X1</v>
      </c>
      <c r="J4510" s="5" t="s">
        <v>920</v>
      </c>
      <c r="K4510" s="147" t="s">
        <v>745</v>
      </c>
    </row>
    <row r="4511" spans="1:11">
      <c r="A4511" s="147">
        <f>100000+B4511*ID규칙_보상_그룹_단위+C4511*ID규칙_요일_단위+COUNTIFS($B$4:B4511,B4511,$C$4:C4511,C4511)</f>
        <v>117532</v>
      </c>
      <c r="B4511" s="65">
        <v>175</v>
      </c>
      <c r="C4511" s="147">
        <v>0</v>
      </c>
      <c r="D4511" s="147">
        <v>106417</v>
      </c>
      <c r="E4511" s="147">
        <f>COUNTIF($B$4:B4511,B4511)</f>
        <v>32</v>
      </c>
      <c r="F4511" s="147">
        <v>1</v>
      </c>
      <c r="G4511" s="147">
        <v>791</v>
      </c>
      <c r="H4511" s="147">
        <v>200</v>
      </c>
      <c r="I4511" s="59" t="str">
        <f>IFERROR(VLOOKUP(D4511,ITEM!A:B,2,0)&amp;" X"&amp;F4511,"아이템값 없음")</f>
        <v>교관의 브로치 X1</v>
      </c>
      <c r="J4511" s="5" t="s">
        <v>920</v>
      </c>
      <c r="K4511" s="147" t="s">
        <v>745</v>
      </c>
    </row>
    <row r="4512" spans="1:11">
      <c r="A4512" s="147">
        <f>100000+B4512*ID규칙_보상_그룹_단위+C4512*ID규칙_요일_단위+COUNTIFS($B$4:B4512,B4512,$C$4:C4512,C4512)</f>
        <v>117533</v>
      </c>
      <c r="B4512" s="65">
        <v>175</v>
      </c>
      <c r="C4512" s="147">
        <v>0</v>
      </c>
      <c r="D4512" s="147">
        <v>107417</v>
      </c>
      <c r="E4512" s="147">
        <f>COUNTIF($B$4:B4512,B4512)</f>
        <v>33</v>
      </c>
      <c r="F4512" s="147">
        <v>1</v>
      </c>
      <c r="G4512" s="147">
        <v>791</v>
      </c>
      <c r="H4512" s="147">
        <v>200</v>
      </c>
      <c r="I4512" s="59" t="str">
        <f>IFERROR(VLOOKUP(D4512,ITEM!A:B,2,0)&amp;" X"&amp;F4512,"아이템값 없음")</f>
        <v>교관의 깃털장식 X1</v>
      </c>
      <c r="J4512" s="5" t="s">
        <v>920</v>
      </c>
      <c r="K4512" s="147" t="s">
        <v>745</v>
      </c>
    </row>
    <row r="4513" spans="1:11">
      <c r="A4513" s="147">
        <f>100000+B4513*ID규칙_보상_그룹_단위+C4513*ID규칙_요일_단위+COUNTIFS($B$4:B4513,B4513,$C$4:C4513,C4513)</f>
        <v>117534</v>
      </c>
      <c r="B4513" s="65">
        <v>175</v>
      </c>
      <c r="C4513" s="147">
        <v>0</v>
      </c>
      <c r="D4513" s="147">
        <v>108417</v>
      </c>
      <c r="E4513" s="147">
        <f>COUNTIF($B$4:B4513,B4513)</f>
        <v>34</v>
      </c>
      <c r="F4513" s="147">
        <v>1</v>
      </c>
      <c r="G4513" s="147">
        <v>791</v>
      </c>
      <c r="H4513" s="147">
        <v>200</v>
      </c>
      <c r="I4513" s="59" t="str">
        <f>IFERROR(VLOOKUP(D4513,ITEM!A:B,2,0)&amp;" X"&amp;F4513,"아이템값 없음")</f>
        <v>교관의 회중시계 X1</v>
      </c>
      <c r="J4513" s="5" t="s">
        <v>920</v>
      </c>
      <c r="K4513" s="147" t="s">
        <v>745</v>
      </c>
    </row>
    <row r="4514" spans="1:11">
      <c r="A4514" s="147">
        <f>100000+B4514*ID규칙_보상_그룹_단위+C4514*ID규칙_요일_단위+COUNTIFS($B$4:B4514,B4514,$C$4:C4514,C4514)</f>
        <v>117535</v>
      </c>
      <c r="B4514" s="65">
        <v>175</v>
      </c>
      <c r="C4514" s="147">
        <v>0</v>
      </c>
      <c r="D4514" s="147">
        <v>109417</v>
      </c>
      <c r="E4514" s="147">
        <f>COUNTIF($B$4:B4514,B4514)</f>
        <v>35</v>
      </c>
      <c r="F4514" s="147">
        <v>1</v>
      </c>
      <c r="G4514" s="147">
        <v>791</v>
      </c>
      <c r="H4514" s="147">
        <v>200</v>
      </c>
      <c r="I4514" s="59" t="str">
        <f>IFERROR(VLOOKUP(D4514,ITEM!A:B,2,0)&amp;" X"&amp;F4514,"아이템값 없음")</f>
        <v>교관의 찻잔 X1</v>
      </c>
      <c r="J4514" s="5" t="s">
        <v>920</v>
      </c>
      <c r="K4514" s="147" t="s">
        <v>745</v>
      </c>
    </row>
    <row r="4515" spans="1:11">
      <c r="A4515" s="147">
        <f>100000+B4515*ID규칙_보상_그룹_단위+C4515*ID규칙_요일_단위+COUNTIFS($B$4:B4515,B4515,$C$4:C4515,C4515)</f>
        <v>117536</v>
      </c>
      <c r="B4515" s="65">
        <v>175</v>
      </c>
      <c r="C4515" s="147">
        <v>0</v>
      </c>
      <c r="D4515" s="147">
        <v>110417</v>
      </c>
      <c r="E4515" s="147">
        <f>COUNTIF($B$4:B4515,B4515)</f>
        <v>36</v>
      </c>
      <c r="F4515" s="147">
        <v>1</v>
      </c>
      <c r="G4515" s="147">
        <v>791</v>
      </c>
      <c r="H4515" s="147">
        <v>200</v>
      </c>
      <c r="I4515" s="59" t="str">
        <f>IFERROR(VLOOKUP(D4515,ITEM!A:B,2,0)&amp;" X"&amp;F4515,"아이템값 없음")</f>
        <v>교관의 모자 X1</v>
      </c>
      <c r="J4515" s="5" t="s">
        <v>920</v>
      </c>
      <c r="K4515" s="147" t="s">
        <v>745</v>
      </c>
    </row>
    <row r="4516" spans="1:11">
      <c r="A4516" s="147">
        <f>100000+B4516*ID규칙_보상_그룹_단위+C4516*ID규칙_요일_단위+COUNTIFS($B$4:B4516,B4516,$C$4:C4516,C4516)</f>
        <v>117537</v>
      </c>
      <c r="B4516" s="65">
        <v>175</v>
      </c>
      <c r="C4516" s="147">
        <v>0</v>
      </c>
      <c r="D4516" s="147">
        <v>106419</v>
      </c>
      <c r="E4516" s="147">
        <f>COUNTIF($B$4:B4516,B4516)</f>
        <v>37</v>
      </c>
      <c r="F4516" s="147">
        <v>1</v>
      </c>
      <c r="G4516" s="147">
        <v>791</v>
      </c>
      <c r="H4516" s="147">
        <v>200</v>
      </c>
      <c r="I4516" s="59" t="str">
        <f>IFERROR(VLOOKUP(D4516,ITEM!A:B,2,0)&amp;" X"&amp;F4516,"아이템값 없음")</f>
        <v>유배자의 꽃 X1</v>
      </c>
      <c r="J4516" s="5" t="s">
        <v>920</v>
      </c>
      <c r="K4516" s="147" t="s">
        <v>745</v>
      </c>
    </row>
    <row r="4517" spans="1:11">
      <c r="A4517" s="147">
        <f>100000+B4517*ID규칙_보상_그룹_단위+C4517*ID규칙_요일_단위+COUNTIFS($B$4:B4517,B4517,$C$4:C4517,C4517)</f>
        <v>117538</v>
      </c>
      <c r="B4517" s="65">
        <v>175</v>
      </c>
      <c r="C4517" s="147">
        <v>0</v>
      </c>
      <c r="D4517" s="147">
        <v>107419</v>
      </c>
      <c r="E4517" s="147">
        <f>COUNTIF($B$4:B4517,B4517)</f>
        <v>38</v>
      </c>
      <c r="F4517" s="147">
        <v>1</v>
      </c>
      <c r="G4517" s="147">
        <v>791</v>
      </c>
      <c r="H4517" s="147">
        <v>200</v>
      </c>
      <c r="I4517" s="59" t="str">
        <f>IFERROR(VLOOKUP(D4517,ITEM!A:B,2,0)&amp;" X"&amp;F4517,"아이템값 없음")</f>
        <v>유배자의 깃털 X1</v>
      </c>
      <c r="J4517" s="5" t="s">
        <v>920</v>
      </c>
      <c r="K4517" s="147" t="s">
        <v>745</v>
      </c>
    </row>
    <row r="4518" spans="1:11">
      <c r="A4518" s="147">
        <f>100000+B4518*ID규칙_보상_그룹_단위+C4518*ID규칙_요일_단위+COUNTIFS($B$4:B4518,B4518,$C$4:C4518,C4518)</f>
        <v>117539</v>
      </c>
      <c r="B4518" s="65">
        <v>175</v>
      </c>
      <c r="C4518" s="147">
        <v>0</v>
      </c>
      <c r="D4518" s="147">
        <v>108419</v>
      </c>
      <c r="E4518" s="147">
        <f>COUNTIF($B$4:B4518,B4518)</f>
        <v>39</v>
      </c>
      <c r="F4518" s="147">
        <v>1</v>
      </c>
      <c r="G4518" s="147">
        <v>791</v>
      </c>
      <c r="H4518" s="147">
        <v>200</v>
      </c>
      <c r="I4518" s="59" t="str">
        <f>IFERROR(VLOOKUP(D4518,ITEM!A:B,2,0)&amp;" X"&amp;F4518,"아이템값 없음")</f>
        <v>유배자의 회중시계 X1</v>
      </c>
      <c r="J4518" s="5" t="s">
        <v>920</v>
      </c>
      <c r="K4518" s="147" t="s">
        <v>745</v>
      </c>
    </row>
    <row r="4519" spans="1:11">
      <c r="A4519" s="147">
        <f>100000+B4519*ID규칙_보상_그룹_단위+C4519*ID규칙_요일_단위+COUNTIFS($B$4:B4519,B4519,$C$4:C4519,C4519)</f>
        <v>117540</v>
      </c>
      <c r="B4519" s="65">
        <v>175</v>
      </c>
      <c r="C4519" s="147">
        <v>0</v>
      </c>
      <c r="D4519" s="147">
        <v>109419</v>
      </c>
      <c r="E4519" s="147">
        <f>COUNTIF($B$4:B4519,B4519)</f>
        <v>40</v>
      </c>
      <c r="F4519" s="147">
        <v>1</v>
      </c>
      <c r="G4519" s="147">
        <v>791</v>
      </c>
      <c r="H4519" s="147">
        <v>200</v>
      </c>
      <c r="I4519" s="59" t="str">
        <f>IFERROR(VLOOKUP(D4519,ITEM!A:B,2,0)&amp;" X"&amp;F4519,"아이템값 없음")</f>
        <v>유배자의 잔 X1</v>
      </c>
      <c r="J4519" s="5" t="s">
        <v>920</v>
      </c>
      <c r="K4519" s="147" t="s">
        <v>745</v>
      </c>
    </row>
    <row r="4520" spans="1:11">
      <c r="A4520" s="147">
        <f>100000+B4520*ID규칙_보상_그룹_단위+C4520*ID규칙_요일_단위+COUNTIFS($B$4:B4520,B4520,$C$4:C4520,C4520)</f>
        <v>117541</v>
      </c>
      <c r="B4520" s="65">
        <v>175</v>
      </c>
      <c r="C4520" s="147">
        <v>0</v>
      </c>
      <c r="D4520" s="147">
        <v>110419</v>
      </c>
      <c r="E4520" s="147">
        <f>COUNTIF($B$4:B4520,B4520)</f>
        <v>41</v>
      </c>
      <c r="F4520" s="147">
        <v>1</v>
      </c>
      <c r="G4520" s="147">
        <v>791</v>
      </c>
      <c r="H4520" s="147">
        <v>200</v>
      </c>
      <c r="I4520" s="59" t="str">
        <f>IFERROR(VLOOKUP(D4520,ITEM!A:B,2,0)&amp;" X"&amp;F4520,"아이템값 없음")</f>
        <v>유배자의 머리장식 X1</v>
      </c>
      <c r="J4520" s="5" t="s">
        <v>920</v>
      </c>
      <c r="K4520" s="147" t="s">
        <v>745</v>
      </c>
    </row>
    <row r="4521" spans="1:11">
      <c r="A4521" s="147">
        <f>100000+B4521*ID규칙_보상_그룹_단위+C4521*ID규칙_요일_단위+COUNTIFS($B$4:B4521,B4521,$C$4:C4521,C4521)</f>
        <v>117542</v>
      </c>
      <c r="B4521" s="65">
        <v>175</v>
      </c>
      <c r="C4521" s="147">
        <v>0</v>
      </c>
      <c r="D4521" s="147">
        <v>106430</v>
      </c>
      <c r="E4521" s="147">
        <f>COUNTIF($B$4:B4521,B4521)</f>
        <v>42</v>
      </c>
      <c r="F4521" s="147">
        <v>1</v>
      </c>
      <c r="G4521" s="147">
        <v>791</v>
      </c>
      <c r="H4521" s="147">
        <v>200</v>
      </c>
      <c r="I4521" s="59" t="str">
        <f>IFERROR(VLOOKUP(D4521,ITEM!A:B,2,0)&amp;" X"&amp;F4521,"아이템값 없음")</f>
        <v>검투사의 미련 X1</v>
      </c>
      <c r="J4521" s="5" t="s">
        <v>920</v>
      </c>
      <c r="K4521" s="147" t="s">
        <v>745</v>
      </c>
    </row>
    <row r="4522" spans="1:11">
      <c r="A4522" s="147">
        <f>100000+B4522*ID규칙_보상_그룹_단위+C4522*ID규칙_요일_단위+COUNTIFS($B$4:B4522,B4522,$C$4:C4522,C4522)</f>
        <v>117543</v>
      </c>
      <c r="B4522" s="65">
        <v>175</v>
      </c>
      <c r="C4522" s="147">
        <v>0</v>
      </c>
      <c r="D4522" s="147">
        <v>107430</v>
      </c>
      <c r="E4522" s="147">
        <f>COUNTIF($B$4:B4522,B4522)</f>
        <v>43</v>
      </c>
      <c r="F4522" s="147">
        <v>1</v>
      </c>
      <c r="G4522" s="147">
        <v>791</v>
      </c>
      <c r="H4522" s="147">
        <v>200</v>
      </c>
      <c r="I4522" s="59" t="str">
        <f>IFERROR(VLOOKUP(D4522,ITEM!A:B,2,0)&amp;" X"&amp;F4522,"아이템값 없음")</f>
        <v>검투사의 귀결 X1</v>
      </c>
      <c r="J4522" s="5" t="s">
        <v>920</v>
      </c>
      <c r="K4522" s="147" t="s">
        <v>745</v>
      </c>
    </row>
    <row r="4523" spans="1:11">
      <c r="A4523" s="147">
        <f>100000+B4523*ID규칙_보상_그룹_단위+C4523*ID규칙_요일_단위+COUNTIFS($B$4:B4523,B4523,$C$4:C4523,C4523)</f>
        <v>117544</v>
      </c>
      <c r="B4523" s="65">
        <v>175</v>
      </c>
      <c r="C4523" s="147">
        <v>0</v>
      </c>
      <c r="D4523" s="147">
        <v>108430</v>
      </c>
      <c r="E4523" s="147">
        <f>COUNTIF($B$4:B4523,B4523)</f>
        <v>44</v>
      </c>
      <c r="F4523" s="147">
        <v>1</v>
      </c>
      <c r="G4523" s="147">
        <v>791</v>
      </c>
      <c r="H4523" s="147">
        <v>200</v>
      </c>
      <c r="I4523" s="59" t="str">
        <f>IFERROR(VLOOKUP(D4523,ITEM!A:B,2,0)&amp;" X"&amp;F4523,"아이템값 없음")</f>
        <v>검투사의 희망 X1</v>
      </c>
      <c r="J4523" s="5" t="s">
        <v>920</v>
      </c>
      <c r="K4523" s="147" t="s">
        <v>745</v>
      </c>
    </row>
    <row r="4524" spans="1:11">
      <c r="A4524" s="147">
        <f>100000+B4524*ID규칙_보상_그룹_단위+C4524*ID규칙_요일_단위+COUNTIFS($B$4:B4524,B4524,$C$4:C4524,C4524)</f>
        <v>117545</v>
      </c>
      <c r="B4524" s="65">
        <v>175</v>
      </c>
      <c r="C4524" s="147">
        <v>0</v>
      </c>
      <c r="D4524" s="147">
        <v>109430</v>
      </c>
      <c r="E4524" s="147">
        <f>COUNTIF($B$4:B4524,B4524)</f>
        <v>45</v>
      </c>
      <c r="F4524" s="147">
        <v>1</v>
      </c>
      <c r="G4524" s="147">
        <v>791</v>
      </c>
      <c r="H4524" s="147">
        <v>200</v>
      </c>
      <c r="I4524" s="59" t="str">
        <f>IFERROR(VLOOKUP(D4524,ITEM!A:B,2,0)&amp;" X"&amp;F4524,"아이템값 없음")</f>
        <v>검투사의 취기 X1</v>
      </c>
      <c r="J4524" s="5" t="s">
        <v>920</v>
      </c>
      <c r="K4524" s="147" t="s">
        <v>745</v>
      </c>
    </row>
    <row r="4525" spans="1:11">
      <c r="A4525" s="147">
        <f>100000+B4525*ID규칙_보상_그룹_단위+C4525*ID규칙_요일_단위+COUNTIFS($B$4:B4525,B4525,$C$4:C4525,C4525)</f>
        <v>117546</v>
      </c>
      <c r="B4525" s="65">
        <v>175</v>
      </c>
      <c r="C4525" s="147">
        <v>0</v>
      </c>
      <c r="D4525" s="147">
        <v>110438</v>
      </c>
      <c r="E4525" s="147">
        <f>COUNTIF($B$4:B4525,B4525)</f>
        <v>46</v>
      </c>
      <c r="F4525" s="147">
        <v>1</v>
      </c>
      <c r="G4525" s="147">
        <v>791</v>
      </c>
      <c r="H4525" s="147">
        <v>200</v>
      </c>
      <c r="I4525" s="59" t="str">
        <f>IFERROR(VLOOKUP(D4525,ITEM!A:B,2,0)&amp;" X"&amp;F4525,"아이템값 없음")</f>
        <v>검투사의 개선 X1</v>
      </c>
      <c r="J4525" s="5" t="s">
        <v>920</v>
      </c>
      <c r="K4525" s="147" t="s">
        <v>745</v>
      </c>
    </row>
    <row r="4526" spans="1:11">
      <c r="A4526" s="147">
        <f>100000+B4526*ID규칙_보상_그룹_단위+C4526*ID규칙_요일_단위+COUNTIFS($B$4:B4526,B4526,$C$4:C4526,C4526)</f>
        <v>117547</v>
      </c>
      <c r="B4526" s="65">
        <v>175</v>
      </c>
      <c r="C4526" s="147">
        <v>0</v>
      </c>
      <c r="D4526" s="147">
        <v>106432</v>
      </c>
      <c r="E4526" s="147">
        <f>COUNTIF($B$4:B4526,B4526)</f>
        <v>47</v>
      </c>
      <c r="F4526" s="147">
        <v>1</v>
      </c>
      <c r="G4526" s="147">
        <v>791</v>
      </c>
      <c r="H4526" s="147">
        <v>200</v>
      </c>
      <c r="I4526" s="59" t="str">
        <f>IFERROR(VLOOKUP(D4526,ITEM!A:B,2,0)&amp;" X"&amp;F4526,"아이템값 없음")</f>
        <v>악단의 서광 X1</v>
      </c>
      <c r="J4526" s="5" t="s">
        <v>920</v>
      </c>
      <c r="K4526" s="147" t="s">
        <v>745</v>
      </c>
    </row>
    <row r="4527" spans="1:11">
      <c r="A4527" s="147">
        <f>100000+B4527*ID규칙_보상_그룹_단위+C4527*ID규칙_요일_단위+COUNTIFS($B$4:B4527,B4527,$C$4:C4527,C4527)</f>
        <v>117548</v>
      </c>
      <c r="B4527" s="65">
        <v>175</v>
      </c>
      <c r="C4527" s="147">
        <v>0</v>
      </c>
      <c r="D4527" s="147">
        <v>107432</v>
      </c>
      <c r="E4527" s="147">
        <f>COUNTIF($B$4:B4527,B4527)</f>
        <v>48</v>
      </c>
      <c r="F4527" s="147">
        <v>1</v>
      </c>
      <c r="G4527" s="147">
        <v>791</v>
      </c>
      <c r="H4527" s="147">
        <v>200</v>
      </c>
      <c r="I4527" s="59" t="str">
        <f>IFERROR(VLOOKUP(D4527,ITEM!A:B,2,0)&amp;" X"&amp;F4527,"아이템값 없음")</f>
        <v>연주자의 화살깃 X1</v>
      </c>
      <c r="J4527" s="5" t="s">
        <v>920</v>
      </c>
      <c r="K4527" s="147" t="s">
        <v>745</v>
      </c>
    </row>
    <row r="4528" spans="1:11">
      <c r="A4528" s="147">
        <f>100000+B4528*ID규칙_보상_그룹_단위+C4528*ID규칙_요일_단위+COUNTIFS($B$4:B4528,B4528,$C$4:C4528,C4528)</f>
        <v>117549</v>
      </c>
      <c r="B4528" s="65">
        <v>175</v>
      </c>
      <c r="C4528" s="147">
        <v>0</v>
      </c>
      <c r="D4528" s="147">
        <v>108432</v>
      </c>
      <c r="E4528" s="147">
        <f>COUNTIF($B$4:B4528,B4528)</f>
        <v>49</v>
      </c>
      <c r="F4528" s="147">
        <v>1</v>
      </c>
      <c r="G4528" s="147">
        <v>791</v>
      </c>
      <c r="H4528" s="147">
        <v>200</v>
      </c>
      <c r="I4528" s="59" t="str">
        <f>IFERROR(VLOOKUP(D4528,ITEM!A:B,2,0)&amp;" X"&amp;F4528,"아이템값 없음")</f>
        <v>피날레의 시계 X1</v>
      </c>
      <c r="J4528" s="5" t="s">
        <v>920</v>
      </c>
      <c r="K4528" s="147" t="s">
        <v>745</v>
      </c>
    </row>
    <row r="4529" spans="1:11">
      <c r="A4529" s="147">
        <f>100000+B4529*ID규칙_보상_그룹_단위+C4529*ID규칙_요일_단위+COUNTIFS($B$4:B4529,B4529,$C$4:C4529,C4529)</f>
        <v>117550</v>
      </c>
      <c r="B4529" s="65">
        <v>175</v>
      </c>
      <c r="C4529" s="147">
        <v>0</v>
      </c>
      <c r="D4529" s="147">
        <v>109432</v>
      </c>
      <c r="E4529" s="147">
        <f>COUNTIF($B$4:B4529,B4529)</f>
        <v>50</v>
      </c>
      <c r="F4529" s="147">
        <v>1</v>
      </c>
      <c r="G4529" s="147">
        <v>791</v>
      </c>
      <c r="H4529" s="147">
        <v>200</v>
      </c>
      <c r="I4529" s="59" t="str">
        <f>IFERROR(VLOOKUP(D4529,ITEM!A:B,2,0)&amp;" X"&amp;F4529,"아이템값 없음")</f>
        <v>음유시인의 주전자 X1</v>
      </c>
      <c r="J4529" s="5" t="s">
        <v>920</v>
      </c>
      <c r="K4529" s="147" t="s">
        <v>745</v>
      </c>
    </row>
    <row r="4530" spans="1:11">
      <c r="A4530" s="147">
        <f>100000+B4530*ID규칙_보상_그룹_단위+C4530*ID규칙_요일_단위+COUNTIFS($B$4:B4530,B4530,$C$4:C4530,C4530)</f>
        <v>117551</v>
      </c>
      <c r="B4530" s="65">
        <v>175</v>
      </c>
      <c r="C4530" s="147">
        <v>0</v>
      </c>
      <c r="D4530" s="147">
        <v>110440</v>
      </c>
      <c r="E4530" s="147">
        <f>COUNTIF($B$4:B4530,B4530)</f>
        <v>51</v>
      </c>
      <c r="F4530" s="147">
        <v>1</v>
      </c>
      <c r="G4530" s="147">
        <v>791</v>
      </c>
      <c r="H4530" s="147">
        <v>200</v>
      </c>
      <c r="I4530" s="59" t="str">
        <f>IFERROR(VLOOKUP(D4530,ITEM!A:B,2,0)&amp;" X"&amp;F4530,"아이템값 없음")</f>
        <v>지휘의 탑 햇 X1</v>
      </c>
      <c r="J4530" s="5" t="s">
        <v>920</v>
      </c>
      <c r="K4530" s="147" t="s">
        <v>745</v>
      </c>
    </row>
    <row r="4531" spans="1:11">
      <c r="A4531" s="147">
        <f>100000+B4531*ID규칙_보상_그룹_단위+C4531*ID규칙_요일_단위+COUNTIFS($B$4:B4531,B4531,$C$4:C4531,C4531)</f>
        <v>117552</v>
      </c>
      <c r="B4531" s="65">
        <v>175</v>
      </c>
      <c r="C4531" s="147">
        <v>0</v>
      </c>
      <c r="D4531" s="147">
        <v>106531</v>
      </c>
      <c r="E4531" s="147">
        <f>COUNTIF($B$4:B4531,B4531)</f>
        <v>52</v>
      </c>
      <c r="F4531" s="147">
        <v>1</v>
      </c>
      <c r="G4531" s="147">
        <v>791</v>
      </c>
      <c r="H4531" s="147">
        <v>200</v>
      </c>
      <c r="I4531" s="59" t="str">
        <f>IFERROR(VLOOKUP(D4531,ITEM!A:B,2,0)&amp;" X"&amp;F4531,"아이템값 없음")</f>
        <v>검투사의 미련 X1</v>
      </c>
      <c r="J4531" s="5" t="s">
        <v>920</v>
      </c>
      <c r="K4531" s="147" t="s">
        <v>745</v>
      </c>
    </row>
    <row r="4532" spans="1:11">
      <c r="A4532" s="147">
        <f>100000+B4532*ID규칙_보상_그룹_단위+C4532*ID규칙_요일_단위+COUNTIFS($B$4:B4532,B4532,$C$4:C4532,C4532)</f>
        <v>117553</v>
      </c>
      <c r="B4532" s="65">
        <v>175</v>
      </c>
      <c r="C4532" s="147">
        <v>0</v>
      </c>
      <c r="D4532" s="147">
        <v>107531</v>
      </c>
      <c r="E4532" s="147">
        <f>COUNTIF($B$4:B4532,B4532)</f>
        <v>53</v>
      </c>
      <c r="F4532" s="147">
        <v>1</v>
      </c>
      <c r="G4532" s="147">
        <v>791</v>
      </c>
      <c r="H4532" s="147">
        <v>200</v>
      </c>
      <c r="I4532" s="59" t="str">
        <f>IFERROR(VLOOKUP(D4532,ITEM!A:B,2,0)&amp;" X"&amp;F4532,"아이템값 없음")</f>
        <v>검투사의 귀결 X1</v>
      </c>
      <c r="J4532" s="5" t="s">
        <v>920</v>
      </c>
      <c r="K4532" s="147" t="s">
        <v>745</v>
      </c>
    </row>
    <row r="4533" spans="1:11">
      <c r="A4533" s="147">
        <f>100000+B4533*ID규칙_보상_그룹_단위+C4533*ID규칙_요일_단위+COUNTIFS($B$4:B4533,B4533,$C$4:C4533,C4533)</f>
        <v>117554</v>
      </c>
      <c r="B4533" s="65">
        <v>175</v>
      </c>
      <c r="C4533" s="147">
        <v>0</v>
      </c>
      <c r="D4533" s="147">
        <v>108531</v>
      </c>
      <c r="E4533" s="147">
        <f>COUNTIF($B$4:B4533,B4533)</f>
        <v>54</v>
      </c>
      <c r="F4533" s="147">
        <v>1</v>
      </c>
      <c r="G4533" s="147">
        <v>791</v>
      </c>
      <c r="H4533" s="147">
        <v>200</v>
      </c>
      <c r="I4533" s="59" t="str">
        <f>IFERROR(VLOOKUP(D4533,ITEM!A:B,2,0)&amp;" X"&amp;F4533,"아이템값 없음")</f>
        <v>검투사의 희망 X1</v>
      </c>
      <c r="J4533" s="5" t="s">
        <v>920</v>
      </c>
      <c r="K4533" s="147" t="s">
        <v>745</v>
      </c>
    </row>
    <row r="4534" spans="1:11">
      <c r="A4534" s="147">
        <f>100000+B4534*ID규칙_보상_그룹_단위+C4534*ID규칙_요일_단위+COUNTIFS($B$4:B4534,B4534,$C$4:C4534,C4534)</f>
        <v>117555</v>
      </c>
      <c r="B4534" s="65">
        <v>175</v>
      </c>
      <c r="C4534" s="147">
        <v>0</v>
      </c>
      <c r="D4534" s="147">
        <v>109531</v>
      </c>
      <c r="E4534" s="147">
        <f>COUNTIF($B$4:B4534,B4534)</f>
        <v>55</v>
      </c>
      <c r="F4534" s="147">
        <v>1</v>
      </c>
      <c r="G4534" s="147">
        <v>791</v>
      </c>
      <c r="H4534" s="147">
        <v>200</v>
      </c>
      <c r="I4534" s="59" t="str">
        <f>IFERROR(VLOOKUP(D4534,ITEM!A:B,2,0)&amp;" X"&amp;F4534,"아이템값 없음")</f>
        <v>검투사의 취기 X1</v>
      </c>
      <c r="J4534" s="5" t="s">
        <v>920</v>
      </c>
      <c r="K4534" s="147" t="s">
        <v>745</v>
      </c>
    </row>
    <row r="4535" spans="1:11">
      <c r="A4535" s="147">
        <f>100000+B4535*ID규칙_보상_그룹_단위+C4535*ID규칙_요일_단위+COUNTIFS($B$4:B4535,B4535,$C$4:C4535,C4535)</f>
        <v>117556</v>
      </c>
      <c r="B4535" s="65">
        <v>175</v>
      </c>
      <c r="C4535" s="147">
        <v>0</v>
      </c>
      <c r="D4535" s="147">
        <v>110539</v>
      </c>
      <c r="E4535" s="147">
        <f>COUNTIF($B$4:B4535,B4535)</f>
        <v>56</v>
      </c>
      <c r="F4535" s="147">
        <v>1</v>
      </c>
      <c r="G4535" s="147">
        <v>791</v>
      </c>
      <c r="H4535" s="147">
        <v>200</v>
      </c>
      <c r="I4535" s="59" t="str">
        <f>IFERROR(VLOOKUP(D4535,ITEM!A:B,2,0)&amp;" X"&amp;F4535,"아이템값 없음")</f>
        <v>검투사의 개선 X1</v>
      </c>
      <c r="J4535" s="5" t="s">
        <v>920</v>
      </c>
      <c r="K4535" s="147" t="s">
        <v>745</v>
      </c>
    </row>
    <row r="4536" spans="1:11">
      <c r="A4536" s="147">
        <f>100000+B4536*ID규칙_보상_그룹_단위+C4536*ID규칙_요일_단위+COUNTIFS($B$4:B4536,B4536,$C$4:C4536,C4536)</f>
        <v>117557</v>
      </c>
      <c r="B4536" s="65">
        <v>175</v>
      </c>
      <c r="C4536" s="147">
        <v>0</v>
      </c>
      <c r="D4536" s="147">
        <v>106533</v>
      </c>
      <c r="E4536" s="147">
        <f>COUNTIF($B$4:B4536,B4536)</f>
        <v>57</v>
      </c>
      <c r="F4536" s="147">
        <v>1</v>
      </c>
      <c r="G4536" s="147">
        <v>791</v>
      </c>
      <c r="H4536" s="147">
        <v>200</v>
      </c>
      <c r="I4536" s="59" t="str">
        <f>IFERROR(VLOOKUP(D4536,ITEM!A:B,2,0)&amp;" X"&amp;F4536,"아이템값 없음")</f>
        <v>악단의 서광 X1</v>
      </c>
      <c r="J4536" s="5" t="s">
        <v>920</v>
      </c>
      <c r="K4536" s="147" t="s">
        <v>745</v>
      </c>
    </row>
    <row r="4537" spans="1:11">
      <c r="A4537" s="147">
        <f>100000+B4537*ID규칙_보상_그룹_단위+C4537*ID규칙_요일_단위+COUNTIFS($B$4:B4537,B4537,$C$4:C4537,C4537)</f>
        <v>117558</v>
      </c>
      <c r="B4537" s="65">
        <v>175</v>
      </c>
      <c r="C4537" s="147">
        <v>0</v>
      </c>
      <c r="D4537" s="147">
        <v>107533</v>
      </c>
      <c r="E4537" s="147">
        <f>COUNTIF($B$4:B4537,B4537)</f>
        <v>58</v>
      </c>
      <c r="F4537" s="147">
        <v>1</v>
      </c>
      <c r="G4537" s="147">
        <v>791</v>
      </c>
      <c r="H4537" s="147">
        <v>200</v>
      </c>
      <c r="I4537" s="59" t="str">
        <f>IFERROR(VLOOKUP(D4537,ITEM!A:B,2,0)&amp;" X"&amp;F4537,"아이템값 없음")</f>
        <v>연주자의 화살깃 X1</v>
      </c>
      <c r="J4537" s="5" t="s">
        <v>920</v>
      </c>
      <c r="K4537" s="147" t="s">
        <v>745</v>
      </c>
    </row>
    <row r="4538" spans="1:11">
      <c r="A4538" s="147">
        <f>100000+B4538*ID규칙_보상_그룹_단위+C4538*ID규칙_요일_단위+COUNTIFS($B$4:B4538,B4538,$C$4:C4538,C4538)</f>
        <v>117559</v>
      </c>
      <c r="B4538" s="65">
        <v>175</v>
      </c>
      <c r="C4538" s="147">
        <v>0</v>
      </c>
      <c r="D4538" s="147">
        <v>108533</v>
      </c>
      <c r="E4538" s="147">
        <f>COUNTIF($B$4:B4538,B4538)</f>
        <v>59</v>
      </c>
      <c r="F4538" s="147">
        <v>1</v>
      </c>
      <c r="G4538" s="147">
        <v>791</v>
      </c>
      <c r="H4538" s="147">
        <v>200</v>
      </c>
      <c r="I4538" s="59" t="str">
        <f>IFERROR(VLOOKUP(D4538,ITEM!A:B,2,0)&amp;" X"&amp;F4538,"아이템값 없음")</f>
        <v>피날레의 시계 X1</v>
      </c>
      <c r="J4538" s="5" t="s">
        <v>920</v>
      </c>
      <c r="K4538" s="147" t="s">
        <v>745</v>
      </c>
    </row>
    <row r="4539" spans="1:11">
      <c r="A4539" s="147">
        <f>100000+B4539*ID규칙_보상_그룹_단위+C4539*ID규칙_요일_단위+COUNTIFS($B$4:B4539,B4539,$C$4:C4539,C4539)</f>
        <v>117560</v>
      </c>
      <c r="B4539" s="65">
        <v>175</v>
      </c>
      <c r="C4539" s="147">
        <v>0</v>
      </c>
      <c r="D4539" s="147">
        <v>109533</v>
      </c>
      <c r="E4539" s="147">
        <f>COUNTIF($B$4:B4539,B4539)</f>
        <v>60</v>
      </c>
      <c r="F4539" s="147">
        <v>1</v>
      </c>
      <c r="G4539" s="147">
        <v>791</v>
      </c>
      <c r="H4539" s="147">
        <v>200</v>
      </c>
      <c r="I4539" s="59" t="str">
        <f>IFERROR(VLOOKUP(D4539,ITEM!A:B,2,0)&amp;" X"&amp;F4539,"아이템값 없음")</f>
        <v>음유시인의 주전자 X1</v>
      </c>
      <c r="J4539" s="5" t="s">
        <v>920</v>
      </c>
      <c r="K4539" s="147" t="s">
        <v>745</v>
      </c>
    </row>
    <row r="4540" spans="1:11">
      <c r="A4540" s="147">
        <f>100000+B4540*ID규칙_보상_그룹_단위+C4540*ID규칙_요일_단위+COUNTIFS($B$4:B4540,B4540,$C$4:C4540,C4540)</f>
        <v>117561</v>
      </c>
      <c r="B4540" s="65">
        <v>175</v>
      </c>
      <c r="C4540" s="147">
        <v>0</v>
      </c>
      <c r="D4540" s="147">
        <v>110541</v>
      </c>
      <c r="E4540" s="147">
        <f>COUNTIF($B$4:B4540,B4540)</f>
        <v>61</v>
      </c>
      <c r="F4540" s="147">
        <v>1</v>
      </c>
      <c r="G4540" s="147">
        <v>791</v>
      </c>
      <c r="H4540" s="147">
        <v>200</v>
      </c>
      <c r="I4540" s="59" t="str">
        <f>IFERROR(VLOOKUP(D4540,ITEM!A:B,2,0)&amp;" X"&amp;F4540,"아이템값 없음")</f>
        <v>지휘의 탑 햇 X1</v>
      </c>
      <c r="J4540" s="5" t="s">
        <v>920</v>
      </c>
      <c r="K4540" s="147" t="s">
        <v>745</v>
      </c>
    </row>
    <row r="4541" spans="1:11">
      <c r="A4541" s="147">
        <f>100000+B4541*ID규칙_보상_그룹_단위+C4541*ID규칙_요일_단위+COUNTIFS($B$4:B4541,B4541,$C$4:C4541,C4541)</f>
        <v>117562</v>
      </c>
      <c r="B4541" s="65">
        <v>175</v>
      </c>
      <c r="C4541" s="147">
        <v>0</v>
      </c>
      <c r="D4541" s="147">
        <v>116414</v>
      </c>
      <c r="E4541" s="147">
        <f>COUNTIF($B$4:B4541,B4541)</f>
        <v>62</v>
      </c>
      <c r="F4541" s="147">
        <v>1</v>
      </c>
      <c r="G4541" s="147">
        <v>792</v>
      </c>
      <c r="H4541" s="147">
        <v>2000</v>
      </c>
      <c r="I4541" s="59" t="str">
        <f>IFERROR(VLOOKUP(D4541,ITEM!A:B,2,0)&amp;" X"&amp;F4541,"아이템값 없음")</f>
        <v>중앙 대륙의 한손검 원형 X1</v>
      </c>
      <c r="J4541" s="5" t="s">
        <v>920</v>
      </c>
      <c r="K4541" s="147" t="s">
        <v>745</v>
      </c>
    </row>
    <row r="4542" spans="1:11">
      <c r="A4542" s="147">
        <f>100000+B4542*ID규칙_보상_그룹_단위+C4542*ID규칙_요일_단위+COUNTIFS($B$4:B4542,B4542,$C$4:C4542,C4542)</f>
        <v>117563</v>
      </c>
      <c r="B4542" s="65">
        <v>175</v>
      </c>
      <c r="C4542" s="147">
        <v>0</v>
      </c>
      <c r="D4542" s="147">
        <v>116415</v>
      </c>
      <c r="E4542" s="147">
        <f>COUNTIF($B$4:B4542,B4542)</f>
        <v>63</v>
      </c>
      <c r="F4542" s="147">
        <v>1</v>
      </c>
      <c r="G4542" s="147">
        <v>792</v>
      </c>
      <c r="H4542" s="147">
        <v>2000</v>
      </c>
      <c r="I4542" s="59" t="str">
        <f>IFERROR(VLOOKUP(D4542,ITEM!A:B,2,0)&amp;" X"&amp;F4542,"아이템값 없음")</f>
        <v>중앙 대륙의 활 원형 X1</v>
      </c>
      <c r="J4542" s="5" t="s">
        <v>920</v>
      </c>
      <c r="K4542" s="147" t="s">
        <v>745</v>
      </c>
    </row>
    <row r="4543" spans="1:11">
      <c r="A4543" s="147">
        <f>100000+B4543*ID규칙_보상_그룹_단위+C4543*ID규칙_요일_단위+COUNTIFS($B$4:B4543,B4543,$C$4:C4543,C4543)</f>
        <v>117564</v>
      </c>
      <c r="B4543" s="65">
        <v>175</v>
      </c>
      <c r="C4543" s="147">
        <v>0</v>
      </c>
      <c r="D4543" s="147">
        <v>116416</v>
      </c>
      <c r="E4543" s="147">
        <f>COUNTIF($B$4:B4543,B4543)</f>
        <v>64</v>
      </c>
      <c r="F4543" s="147">
        <v>1</v>
      </c>
      <c r="G4543" s="147">
        <v>792</v>
      </c>
      <c r="H4543" s="147">
        <v>2000</v>
      </c>
      <c r="I4543" s="59" t="str">
        <f>IFERROR(VLOOKUP(D4543,ITEM!A:B,2,0)&amp;" X"&amp;F4543,"아이템값 없음")</f>
        <v>중앙 대륙의 양손검 원형 X1</v>
      </c>
      <c r="J4543" s="5" t="s">
        <v>920</v>
      </c>
      <c r="K4543" s="147" t="s">
        <v>745</v>
      </c>
    </row>
    <row r="4544" spans="1:11">
      <c r="A4544" s="147">
        <f>100000+B4544*ID규칙_보상_그룹_단위+C4544*ID규칙_요일_단위+COUNTIFS($B$4:B4544,B4544,$C$4:C4544,C4544)</f>
        <v>117565</v>
      </c>
      <c r="B4544" s="65">
        <v>175</v>
      </c>
      <c r="C4544" s="147">
        <v>0</v>
      </c>
      <c r="D4544" s="147">
        <v>116417</v>
      </c>
      <c r="E4544" s="147">
        <f>COUNTIF($B$4:B4544,B4544)</f>
        <v>65</v>
      </c>
      <c r="F4544" s="147">
        <v>1</v>
      </c>
      <c r="G4544" s="147">
        <v>792</v>
      </c>
      <c r="H4544" s="147">
        <v>2000</v>
      </c>
      <c r="I4544" s="59" t="str">
        <f>IFERROR(VLOOKUP(D4544,ITEM!A:B,2,0)&amp;" X"&amp;F4544,"아이템값 없음")</f>
        <v>중앙 대륙의 법구 원형 X1</v>
      </c>
      <c r="J4544" s="5" t="s">
        <v>920</v>
      </c>
      <c r="K4544" s="147" t="s">
        <v>745</v>
      </c>
    </row>
    <row r="4545" spans="1:11">
      <c r="A4545" s="147">
        <f>100000+B4545*ID규칙_보상_그룹_단위+C4545*ID규칙_요일_단위+COUNTIFS($B$4:B4545,B4545,$C$4:C4545,C4545)</f>
        <v>117566</v>
      </c>
      <c r="B4545" s="65">
        <v>175</v>
      </c>
      <c r="C4545" s="147">
        <v>0</v>
      </c>
      <c r="D4545" s="147">
        <v>116418</v>
      </c>
      <c r="E4545" s="147">
        <f>COUNTIF($B$4:B4545,B4545)</f>
        <v>66</v>
      </c>
      <c r="F4545" s="147">
        <v>1</v>
      </c>
      <c r="G4545" s="147">
        <v>792</v>
      </c>
      <c r="H4545" s="147">
        <v>2000</v>
      </c>
      <c r="I4545" s="59" t="str">
        <f>IFERROR(VLOOKUP(D4545,ITEM!A:B,2,0)&amp;" X"&amp;F4545,"아이템값 없음")</f>
        <v>중앙 대륙의 장병기 원형 X1</v>
      </c>
      <c r="J4545" s="5" t="s">
        <v>920</v>
      </c>
      <c r="K4545" s="147" t="s">
        <v>745</v>
      </c>
    </row>
  </sheetData>
  <phoneticPr fontId="3" type="noConversion"/>
  <conditionalFormatting sqref="A4:A4545">
    <cfRule type="duplicateValues" dxfId="9" priority="667"/>
  </conditionalFormatting>
  <conditionalFormatting sqref="I4:I4545">
    <cfRule type="containsText" dxfId="8" priority="6" operator="containsText" text="아이템값 없음">
      <formula>NOT(ISERROR(SEARCH("아이템값 없음",I4)))</formula>
    </cfRule>
  </conditionalFormatting>
  <conditionalFormatting sqref="J4:J23">
    <cfRule type="containsText" dxfId="7" priority="5" operator="containsText" text="아이템값 없음">
      <formula>NOT(ISERROR(SEARCH("아이템값 없음",J4)))</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5" tint="0.59999389629810485"/>
  </sheetPr>
  <dimension ref="B2:O271"/>
  <sheetViews>
    <sheetView showGridLines="0" zoomScaleNormal="100" workbookViewId="0"/>
  </sheetViews>
  <sheetFormatPr defaultRowHeight="16.5"/>
  <cols>
    <col min="1" max="1" width="8.75" customWidth="1"/>
    <col min="2" max="2" width="21" customWidth="1"/>
    <col min="3" max="3" width="25.875" customWidth="1"/>
    <col min="4" max="4" width="15.25" customWidth="1"/>
    <col min="5" max="5" width="19.5" customWidth="1"/>
    <col min="6" max="6" width="17.625" customWidth="1"/>
    <col min="7" max="7" width="33.375" bestFit="1" customWidth="1"/>
    <col min="9" max="9" width="14.75" bestFit="1" customWidth="1"/>
  </cols>
  <sheetData>
    <row r="2" spans="2:10">
      <c r="B2" s="26" t="s">
        <v>270</v>
      </c>
      <c r="C2" s="27"/>
      <c r="D2" s="27"/>
      <c r="E2" s="27"/>
      <c r="F2" s="27"/>
      <c r="G2" s="28"/>
    </row>
    <row r="3" spans="2:10">
      <c r="B3" s="29" t="s">
        <v>113</v>
      </c>
      <c r="C3" s="17"/>
      <c r="D3" s="17"/>
      <c r="E3" s="17"/>
      <c r="F3" s="17"/>
      <c r="G3" s="30"/>
    </row>
    <row r="4" spans="2:10">
      <c r="B4" s="71">
        <v>1</v>
      </c>
      <c r="C4" s="71">
        <v>0</v>
      </c>
      <c r="D4" s="72">
        <v>1</v>
      </c>
      <c r="E4" s="73">
        <v>1</v>
      </c>
      <c r="F4" s="73">
        <v>0</v>
      </c>
      <c r="G4" s="83">
        <v>1</v>
      </c>
      <c r="I4" s="114" t="s">
        <v>6199</v>
      </c>
      <c r="J4" s="113">
        <v>1000</v>
      </c>
    </row>
    <row r="5" spans="2:10">
      <c r="B5" s="92"/>
      <c r="C5" s="93"/>
      <c r="D5" s="95" t="s">
        <v>66</v>
      </c>
      <c r="E5" s="166" t="s">
        <v>67</v>
      </c>
      <c r="F5" s="167"/>
      <c r="G5" s="84" t="s">
        <v>926</v>
      </c>
      <c r="I5" s="114" t="s">
        <v>6200</v>
      </c>
      <c r="J5" s="113">
        <v>100</v>
      </c>
    </row>
    <row r="6" spans="2:10">
      <c r="B6" s="31"/>
      <c r="C6" s="22"/>
      <c r="D6" s="22"/>
      <c r="E6" s="22"/>
      <c r="F6" s="22"/>
      <c r="G6" s="32"/>
    </row>
    <row r="7" spans="2:10">
      <c r="B7" s="29" t="s">
        <v>105</v>
      </c>
      <c r="C7" s="16" t="s">
        <v>106</v>
      </c>
      <c r="D7" s="16"/>
      <c r="E7" s="16"/>
      <c r="F7" s="16" t="s">
        <v>107</v>
      </c>
      <c r="G7" s="33" t="s">
        <v>108</v>
      </c>
    </row>
    <row r="8" spans="2:10">
      <c r="B8" s="34" t="s">
        <v>1</v>
      </c>
      <c r="C8" s="19" t="s">
        <v>110</v>
      </c>
      <c r="D8" s="19"/>
      <c r="E8" s="19"/>
      <c r="F8" s="18" t="s">
        <v>109</v>
      </c>
      <c r="G8" s="35" t="s">
        <v>51</v>
      </c>
    </row>
    <row r="9" spans="2:10">
      <c r="B9" s="34" t="s">
        <v>64</v>
      </c>
      <c r="C9" s="18" t="s">
        <v>65</v>
      </c>
      <c r="D9" s="18"/>
      <c r="E9" s="18"/>
      <c r="F9" s="18" t="s">
        <v>109</v>
      </c>
      <c r="G9" s="35" t="s">
        <v>271</v>
      </c>
    </row>
    <row r="10" spans="2:10">
      <c r="B10" s="34" t="s">
        <v>61</v>
      </c>
      <c r="C10" s="18" t="s">
        <v>66</v>
      </c>
      <c r="D10" s="18"/>
      <c r="E10" s="18"/>
      <c r="F10" s="18" t="s">
        <v>109</v>
      </c>
      <c r="G10" s="35" t="s">
        <v>61</v>
      </c>
    </row>
    <row r="11" spans="2:10">
      <c r="B11" s="34" t="s">
        <v>2513</v>
      </c>
      <c r="C11" s="18" t="s">
        <v>67</v>
      </c>
      <c r="D11" s="18"/>
      <c r="E11" s="18"/>
      <c r="F11" s="18" t="s">
        <v>109</v>
      </c>
      <c r="G11" s="35" t="s">
        <v>2514</v>
      </c>
    </row>
    <row r="12" spans="2:10">
      <c r="B12" s="34" t="s">
        <v>72</v>
      </c>
      <c r="C12" s="18" t="s">
        <v>6292</v>
      </c>
      <c r="D12" s="18"/>
      <c r="E12" s="18"/>
      <c r="F12" s="18" t="s">
        <v>109</v>
      </c>
      <c r="G12" s="35" t="s">
        <v>72</v>
      </c>
    </row>
    <row r="13" spans="2:10">
      <c r="B13" s="34" t="s">
        <v>104</v>
      </c>
      <c r="C13" s="18" t="s">
        <v>6295</v>
      </c>
      <c r="D13" s="18"/>
      <c r="E13" s="18"/>
      <c r="F13" s="18" t="s">
        <v>109</v>
      </c>
      <c r="G13" s="35" t="s">
        <v>272</v>
      </c>
    </row>
    <row r="14" spans="2:10">
      <c r="B14" s="34" t="s">
        <v>1320</v>
      </c>
      <c r="C14" s="18" t="s">
        <v>1319</v>
      </c>
      <c r="D14" s="18"/>
      <c r="E14" s="18"/>
      <c r="F14" s="18" t="s">
        <v>109</v>
      </c>
      <c r="G14" s="35" t="s">
        <v>1324</v>
      </c>
    </row>
    <row r="15" spans="2:10">
      <c r="B15" s="34" t="s">
        <v>68</v>
      </c>
      <c r="C15" s="18" t="s">
        <v>69</v>
      </c>
      <c r="D15" s="18"/>
      <c r="E15" s="18"/>
      <c r="F15" s="18" t="s">
        <v>109</v>
      </c>
      <c r="G15" s="35" t="s">
        <v>1289</v>
      </c>
    </row>
    <row r="16" spans="2:10">
      <c r="B16" s="34" t="s">
        <v>70</v>
      </c>
      <c r="C16" s="18" t="s">
        <v>71</v>
      </c>
      <c r="D16" s="18"/>
      <c r="E16" s="18"/>
      <c r="F16" s="18" t="s">
        <v>109</v>
      </c>
      <c r="G16" s="35" t="s">
        <v>1290</v>
      </c>
    </row>
    <row r="17" spans="2:12">
      <c r="B17" s="34" t="s">
        <v>57</v>
      </c>
      <c r="C17" s="18" t="s">
        <v>58</v>
      </c>
      <c r="D17" s="18"/>
      <c r="E17" s="18"/>
      <c r="F17" s="18" t="s">
        <v>179</v>
      </c>
      <c r="G17" s="35" t="s">
        <v>57</v>
      </c>
    </row>
    <row r="18" spans="2:12">
      <c r="B18" s="34" t="s">
        <v>78</v>
      </c>
      <c r="C18" s="18" t="s">
        <v>79</v>
      </c>
      <c r="D18" s="18"/>
      <c r="E18" s="18"/>
      <c r="F18" s="18" t="s">
        <v>179</v>
      </c>
      <c r="G18" s="35" t="s">
        <v>78</v>
      </c>
    </row>
    <row r="19" spans="2:12">
      <c r="B19" s="34" t="s">
        <v>80</v>
      </c>
      <c r="C19" s="18" t="s">
        <v>81</v>
      </c>
      <c r="D19" s="18"/>
      <c r="E19" s="18"/>
      <c r="F19" s="18" t="s">
        <v>179</v>
      </c>
      <c r="G19" s="35" t="s">
        <v>80</v>
      </c>
    </row>
    <row r="20" spans="2:12">
      <c r="B20" s="50"/>
      <c r="G20" s="43"/>
    </row>
    <row r="21" spans="2:12">
      <c r="B21" s="38" t="s">
        <v>67</v>
      </c>
      <c r="C21" s="23"/>
      <c r="D21" s="23"/>
      <c r="E21" s="20"/>
      <c r="F21" s="24" t="s">
        <v>66</v>
      </c>
      <c r="G21" s="39"/>
    </row>
    <row r="22" spans="2:12">
      <c r="B22" s="40" t="s">
        <v>119</v>
      </c>
      <c r="C22" s="17" t="s">
        <v>55</v>
      </c>
      <c r="D22" s="17"/>
      <c r="E22" s="21"/>
      <c r="F22" s="17" t="s">
        <v>119</v>
      </c>
      <c r="G22" s="30" t="s">
        <v>55</v>
      </c>
    </row>
    <row r="23" spans="2:12">
      <c r="B23" s="54">
        <v>1</v>
      </c>
      <c r="C23" s="1" t="s">
        <v>285</v>
      </c>
      <c r="D23" s="1"/>
      <c r="E23" s="21"/>
      <c r="F23" s="48">
        <v>1</v>
      </c>
      <c r="G23" s="42" t="s">
        <v>275</v>
      </c>
    </row>
    <row r="24" spans="2:12">
      <c r="B24" s="54">
        <v>2</v>
      </c>
      <c r="C24" s="9" t="s">
        <v>289</v>
      </c>
      <c r="D24" s="9"/>
      <c r="E24" s="20"/>
      <c r="F24" s="1">
        <v>2</v>
      </c>
      <c r="G24" s="52" t="s">
        <v>273</v>
      </c>
      <c r="L24" s="9"/>
    </row>
    <row r="25" spans="2:12">
      <c r="B25" s="54">
        <v>3</v>
      </c>
      <c r="C25" s="1" t="s">
        <v>286</v>
      </c>
      <c r="D25" s="1"/>
      <c r="F25" s="48">
        <v>3</v>
      </c>
      <c r="G25" s="42" t="s">
        <v>2515</v>
      </c>
      <c r="L25" s="9"/>
    </row>
    <row r="26" spans="2:12">
      <c r="B26" s="54">
        <v>4</v>
      </c>
      <c r="C26" s="9" t="s">
        <v>287</v>
      </c>
      <c r="D26" s="9"/>
      <c r="F26" s="1">
        <v>4</v>
      </c>
      <c r="G26" s="52" t="s">
        <v>274</v>
      </c>
      <c r="L26" s="9"/>
    </row>
    <row r="27" spans="2:12">
      <c r="B27" s="54">
        <v>5</v>
      </c>
      <c r="C27" s="1" t="s">
        <v>288</v>
      </c>
      <c r="D27" s="1"/>
      <c r="F27" s="48">
        <v>5</v>
      </c>
      <c r="G27" s="52" t="s">
        <v>59</v>
      </c>
      <c r="L27" s="9"/>
    </row>
    <row r="28" spans="2:12">
      <c r="B28" s="50"/>
      <c r="F28" s="1">
        <v>6</v>
      </c>
      <c r="G28" s="53" t="s">
        <v>2533</v>
      </c>
      <c r="L28" s="9"/>
    </row>
    <row r="29" spans="2:12">
      <c r="B29" s="50"/>
      <c r="F29" s="48">
        <v>7</v>
      </c>
      <c r="G29" s="53" t="s">
        <v>2534</v>
      </c>
      <c r="L29" s="9"/>
    </row>
    <row r="30" spans="2:12">
      <c r="B30" s="38" t="s">
        <v>6292</v>
      </c>
      <c r="C30" s="23"/>
      <c r="D30" s="23"/>
      <c r="F30" s="1">
        <v>8</v>
      </c>
      <c r="G30" s="53" t="s">
        <v>2535</v>
      </c>
    </row>
    <row r="31" spans="2:12">
      <c r="B31" s="40" t="s">
        <v>119</v>
      </c>
      <c r="C31" s="17" t="s">
        <v>55</v>
      </c>
      <c r="D31" s="17"/>
      <c r="F31" s="48">
        <v>9</v>
      </c>
      <c r="G31" s="53" t="s">
        <v>2536</v>
      </c>
    </row>
    <row r="32" spans="2:12">
      <c r="B32" s="41">
        <v>0</v>
      </c>
      <c r="C32" s="1" t="s">
        <v>283</v>
      </c>
      <c r="D32" s="1"/>
      <c r="F32" s="1">
        <v>10</v>
      </c>
      <c r="G32" s="53" t="s">
        <v>2537</v>
      </c>
    </row>
    <row r="33" spans="2:7">
      <c r="B33" s="54">
        <v>1</v>
      </c>
      <c r="C33" s="9" t="s">
        <v>284</v>
      </c>
      <c r="D33" s="9"/>
      <c r="F33" s="48">
        <v>11</v>
      </c>
      <c r="G33" s="52" t="s">
        <v>280</v>
      </c>
    </row>
    <row r="34" spans="2:7">
      <c r="B34" s="50"/>
      <c r="F34" s="1">
        <v>12</v>
      </c>
      <c r="G34" s="52" t="s">
        <v>278</v>
      </c>
    </row>
    <row r="35" spans="2:7">
      <c r="B35" s="50"/>
      <c r="F35" s="48">
        <v>13</v>
      </c>
      <c r="G35" s="52" t="s">
        <v>279</v>
      </c>
    </row>
    <row r="36" spans="2:7">
      <c r="B36" s="50"/>
      <c r="F36" s="1">
        <v>14</v>
      </c>
      <c r="G36" s="52" t="s">
        <v>276</v>
      </c>
    </row>
    <row r="37" spans="2:7">
      <c r="B37" s="50"/>
      <c r="F37" s="48">
        <v>15</v>
      </c>
      <c r="G37" s="52" t="s">
        <v>277</v>
      </c>
    </row>
    <row r="38" spans="2:7">
      <c r="B38" s="50"/>
      <c r="F38" s="1">
        <v>16</v>
      </c>
      <c r="G38" s="52" t="s">
        <v>282</v>
      </c>
    </row>
    <row r="39" spans="2:7">
      <c r="B39" s="50"/>
      <c r="F39" s="48">
        <v>17</v>
      </c>
      <c r="G39" s="52" t="s">
        <v>281</v>
      </c>
    </row>
    <row r="40" spans="2:7">
      <c r="B40" s="78"/>
      <c r="C40" s="46"/>
      <c r="D40" s="46"/>
      <c r="E40" s="46"/>
      <c r="F40" s="88">
        <v>18</v>
      </c>
      <c r="G40" s="89" t="s">
        <v>903</v>
      </c>
    </row>
    <row r="43" spans="2:7">
      <c r="B43" s="26" t="s">
        <v>1295</v>
      </c>
      <c r="C43" s="27"/>
      <c r="D43" s="27"/>
      <c r="E43" s="27"/>
      <c r="F43" s="27"/>
      <c r="G43" s="28"/>
    </row>
    <row r="44" spans="2:7">
      <c r="B44" s="29" t="s">
        <v>113</v>
      </c>
      <c r="C44" s="17"/>
      <c r="D44" s="17"/>
      <c r="E44" s="17"/>
      <c r="F44" s="17"/>
      <c r="G44" s="30"/>
    </row>
    <row r="45" spans="2:7">
      <c r="B45" s="71">
        <v>1</v>
      </c>
      <c r="C45" s="82"/>
      <c r="D45" s="82"/>
      <c r="E45" s="57"/>
      <c r="F45" s="57"/>
      <c r="G45" s="58"/>
    </row>
    <row r="46" spans="2:7">
      <c r="B46" s="74" t="s">
        <v>65</v>
      </c>
      <c r="C46" s="82"/>
      <c r="D46" s="82"/>
      <c r="E46" s="69"/>
      <c r="F46" s="69"/>
      <c r="G46" s="70"/>
    </row>
    <row r="47" spans="2:7">
      <c r="B47" s="31"/>
      <c r="C47" s="22"/>
      <c r="D47" s="22"/>
      <c r="E47" s="22"/>
      <c r="F47" s="22"/>
      <c r="G47" s="32"/>
    </row>
    <row r="48" spans="2:7">
      <c r="B48" s="29" t="s">
        <v>105</v>
      </c>
      <c r="C48" s="16" t="s">
        <v>106</v>
      </c>
      <c r="D48" s="16"/>
      <c r="E48" s="16"/>
      <c r="F48" s="16" t="s">
        <v>107</v>
      </c>
      <c r="G48" s="33" t="s">
        <v>108</v>
      </c>
    </row>
    <row r="49" spans="2:7">
      <c r="B49" s="34" t="s">
        <v>1</v>
      </c>
      <c r="C49" s="19" t="s">
        <v>110</v>
      </c>
      <c r="D49" s="19"/>
      <c r="E49" s="19"/>
      <c r="F49" s="18" t="s">
        <v>109</v>
      </c>
      <c r="G49" s="35" t="s">
        <v>1291</v>
      </c>
    </row>
    <row r="50" spans="2:7">
      <c r="B50" s="34" t="s">
        <v>64</v>
      </c>
      <c r="C50" s="18" t="s">
        <v>65</v>
      </c>
      <c r="D50" s="18"/>
      <c r="E50" s="18"/>
      <c r="F50" s="18" t="s">
        <v>109</v>
      </c>
      <c r="G50" s="35" t="s">
        <v>64</v>
      </c>
    </row>
    <row r="51" spans="2:7">
      <c r="B51" s="34" t="s">
        <v>1321</v>
      </c>
      <c r="C51" s="18" t="s">
        <v>6295</v>
      </c>
      <c r="D51" s="18"/>
      <c r="E51" s="18"/>
      <c r="F51" s="18" t="s">
        <v>109</v>
      </c>
      <c r="G51" s="35" t="s">
        <v>1325</v>
      </c>
    </row>
    <row r="52" spans="2:7">
      <c r="B52" s="34" t="s">
        <v>6293</v>
      </c>
      <c r="C52" s="18" t="s">
        <v>6294</v>
      </c>
      <c r="D52" s="18"/>
      <c r="E52" s="18"/>
      <c r="F52" s="18" t="s">
        <v>109</v>
      </c>
      <c r="G52" s="35" t="s">
        <v>6296</v>
      </c>
    </row>
    <row r="53" spans="2:7">
      <c r="B53" s="34" t="s">
        <v>1276</v>
      </c>
      <c r="C53" s="18" t="s">
        <v>1279</v>
      </c>
      <c r="D53" s="18"/>
      <c r="E53" s="18"/>
      <c r="F53" s="18" t="s">
        <v>179</v>
      </c>
      <c r="G53" s="35" t="s">
        <v>1276</v>
      </c>
    </row>
    <row r="54" spans="2:7">
      <c r="B54" s="79" t="s">
        <v>1277</v>
      </c>
      <c r="C54" s="80" t="s">
        <v>1280</v>
      </c>
      <c r="D54" s="80"/>
      <c r="E54" s="80"/>
      <c r="F54" s="80" t="s">
        <v>179</v>
      </c>
      <c r="G54" s="81" t="s">
        <v>1277</v>
      </c>
    </row>
    <row r="57" spans="2:7">
      <c r="B57" s="26" t="s">
        <v>1326</v>
      </c>
      <c r="C57" s="27"/>
      <c r="D57" s="27"/>
      <c r="E57" s="27"/>
      <c r="F57" s="27"/>
      <c r="G57" s="28"/>
    </row>
    <row r="58" spans="2:7">
      <c r="B58" s="29" t="s">
        <v>113</v>
      </c>
      <c r="C58" s="17"/>
      <c r="D58" s="17"/>
      <c r="E58" s="17"/>
      <c r="F58" s="17"/>
      <c r="G58" s="30"/>
    </row>
    <row r="59" spans="2:7">
      <c r="B59" s="71">
        <v>1</v>
      </c>
      <c r="C59" s="168">
        <v>1</v>
      </c>
      <c r="D59" s="169"/>
      <c r="E59" s="72">
        <v>0</v>
      </c>
      <c r="F59" s="72">
        <v>0</v>
      </c>
      <c r="G59" s="58"/>
    </row>
    <row r="60" spans="2:7">
      <c r="B60" s="76" t="s">
        <v>2178</v>
      </c>
      <c r="C60" s="163" t="s">
        <v>926</v>
      </c>
      <c r="D60" s="165"/>
      <c r="E60" s="165"/>
      <c r="F60" s="164"/>
      <c r="G60" s="70"/>
    </row>
    <row r="61" spans="2:7">
      <c r="B61" s="31"/>
      <c r="C61" s="22"/>
      <c r="D61" s="22"/>
      <c r="E61" s="22"/>
      <c r="F61" s="22"/>
      <c r="G61" s="32"/>
    </row>
    <row r="62" spans="2:7">
      <c r="B62" s="29" t="s">
        <v>105</v>
      </c>
      <c r="C62" s="16" t="s">
        <v>106</v>
      </c>
      <c r="D62" s="16"/>
      <c r="E62" s="16"/>
      <c r="F62" s="16" t="s">
        <v>107</v>
      </c>
      <c r="G62" s="33" t="s">
        <v>108</v>
      </c>
    </row>
    <row r="63" spans="2:7">
      <c r="B63" s="34" t="s">
        <v>1</v>
      </c>
      <c r="C63" s="19" t="s">
        <v>110</v>
      </c>
      <c r="D63" s="19"/>
      <c r="E63" s="19"/>
      <c r="F63" s="18" t="s">
        <v>109</v>
      </c>
      <c r="G63" s="35" t="s">
        <v>1329</v>
      </c>
    </row>
    <row r="64" spans="2:7">
      <c r="B64" s="34" t="s">
        <v>736</v>
      </c>
      <c r="C64" s="18" t="s">
        <v>737</v>
      </c>
      <c r="D64" s="18"/>
      <c r="E64" s="18"/>
      <c r="F64" s="18" t="s">
        <v>109</v>
      </c>
      <c r="G64" s="35" t="s">
        <v>736</v>
      </c>
    </row>
    <row r="65" spans="2:10">
      <c r="B65" s="34" t="s">
        <v>1281</v>
      </c>
      <c r="C65" s="18" t="s">
        <v>1285</v>
      </c>
      <c r="D65" s="18"/>
      <c r="E65" s="18"/>
      <c r="F65" s="18" t="s">
        <v>109</v>
      </c>
      <c r="G65" s="35" t="s">
        <v>1281</v>
      </c>
    </row>
    <row r="66" spans="2:10">
      <c r="B66" s="34" t="s">
        <v>1311</v>
      </c>
      <c r="C66" s="18" t="s">
        <v>1312</v>
      </c>
      <c r="D66" s="18"/>
      <c r="E66" s="18"/>
      <c r="F66" s="18" t="s">
        <v>109</v>
      </c>
      <c r="G66" s="35" t="s">
        <v>1311</v>
      </c>
    </row>
    <row r="67" spans="2:10">
      <c r="B67" s="34" t="s">
        <v>1282</v>
      </c>
      <c r="C67" s="18" t="s">
        <v>1286</v>
      </c>
      <c r="D67" s="18"/>
      <c r="E67" s="18"/>
      <c r="F67" s="18" t="s">
        <v>109</v>
      </c>
      <c r="G67" s="35" t="s">
        <v>1282</v>
      </c>
    </row>
    <row r="68" spans="2:10">
      <c r="B68" s="34" t="s">
        <v>1313</v>
      </c>
      <c r="C68" s="18" t="s">
        <v>1314</v>
      </c>
      <c r="D68" s="18"/>
      <c r="E68" s="18"/>
      <c r="F68" s="18" t="s">
        <v>109</v>
      </c>
      <c r="G68" s="35" t="s">
        <v>1313</v>
      </c>
    </row>
    <row r="69" spans="2:10">
      <c r="B69" s="34" t="s">
        <v>1283</v>
      </c>
      <c r="C69" s="18" t="s">
        <v>1287</v>
      </c>
      <c r="D69" s="18"/>
      <c r="E69" s="18"/>
      <c r="F69" s="18" t="s">
        <v>109</v>
      </c>
      <c r="G69" s="35" t="s">
        <v>1283</v>
      </c>
    </row>
    <row r="70" spans="2:10">
      <c r="B70" s="34" t="s">
        <v>1315</v>
      </c>
      <c r="C70" s="18" t="s">
        <v>1316</v>
      </c>
      <c r="D70" s="18"/>
      <c r="E70" s="18"/>
      <c r="F70" s="18" t="s">
        <v>109</v>
      </c>
      <c r="G70" s="35" t="s">
        <v>1315</v>
      </c>
    </row>
    <row r="71" spans="2:10">
      <c r="B71" s="34" t="s">
        <v>1284</v>
      </c>
      <c r="C71" s="18" t="s">
        <v>1288</v>
      </c>
      <c r="D71" s="18"/>
      <c r="E71" s="18"/>
      <c r="F71" s="18" t="s">
        <v>109</v>
      </c>
      <c r="G71" s="35" t="s">
        <v>1284</v>
      </c>
    </row>
    <row r="72" spans="2:10">
      <c r="B72" s="79" t="s">
        <v>1317</v>
      </c>
      <c r="C72" s="80" t="s">
        <v>1318</v>
      </c>
      <c r="D72" s="80"/>
      <c r="E72" s="80"/>
      <c r="F72" s="80" t="s">
        <v>109</v>
      </c>
      <c r="G72" s="81" t="s">
        <v>1317</v>
      </c>
    </row>
    <row r="75" spans="2:10">
      <c r="B75" s="26" t="s">
        <v>1327</v>
      </c>
      <c r="C75" s="27"/>
      <c r="D75" s="27"/>
      <c r="E75" s="27"/>
      <c r="F75" s="27"/>
      <c r="G75" s="28"/>
    </row>
    <row r="76" spans="2:10">
      <c r="B76" s="29" t="s">
        <v>113</v>
      </c>
      <c r="C76" s="17"/>
      <c r="D76" s="17"/>
      <c r="E76" s="17"/>
      <c r="F76" s="17"/>
      <c r="G76" s="30"/>
    </row>
    <row r="77" spans="2:10">
      <c r="B77" s="71">
        <v>1</v>
      </c>
      <c r="C77" s="71">
        <v>0</v>
      </c>
      <c r="D77" s="72">
        <v>1</v>
      </c>
      <c r="E77" s="82"/>
      <c r="F77" s="82"/>
      <c r="G77" s="67"/>
      <c r="I77" s="114" t="s">
        <v>6201</v>
      </c>
      <c r="J77" s="113">
        <v>100</v>
      </c>
    </row>
    <row r="78" spans="2:10">
      <c r="B78" s="162" t="s">
        <v>1307</v>
      </c>
      <c r="C78" s="161"/>
      <c r="D78" s="85" t="s">
        <v>926</v>
      </c>
      <c r="E78" s="82"/>
      <c r="F78" s="82"/>
      <c r="G78" s="67"/>
    </row>
    <row r="79" spans="2:10">
      <c r="B79" s="31"/>
      <c r="C79" s="22"/>
      <c r="D79" s="22"/>
      <c r="E79" s="22"/>
      <c r="F79" s="22"/>
      <c r="G79" s="32"/>
    </row>
    <row r="80" spans="2:10">
      <c r="B80" s="29" t="s">
        <v>105</v>
      </c>
      <c r="C80" s="16" t="s">
        <v>106</v>
      </c>
      <c r="D80" s="16"/>
      <c r="E80" s="16"/>
      <c r="F80" s="16" t="s">
        <v>107</v>
      </c>
      <c r="G80" s="33" t="s">
        <v>108</v>
      </c>
    </row>
    <row r="81" spans="2:7">
      <c r="B81" s="34" t="s">
        <v>1</v>
      </c>
      <c r="C81" s="19" t="s">
        <v>110</v>
      </c>
      <c r="D81" s="19"/>
      <c r="E81" s="19"/>
      <c r="F81" s="18" t="s">
        <v>109</v>
      </c>
      <c r="G81" s="35" t="s">
        <v>1330</v>
      </c>
    </row>
    <row r="82" spans="2:7">
      <c r="B82" s="34" t="s">
        <v>1306</v>
      </c>
      <c r="C82" s="18" t="s">
        <v>1307</v>
      </c>
      <c r="D82" s="18"/>
      <c r="E82" s="18"/>
      <c r="F82" s="18" t="s">
        <v>109</v>
      </c>
      <c r="G82" s="35" t="s">
        <v>1306</v>
      </c>
    </row>
    <row r="83" spans="2:7">
      <c r="B83" s="34" t="s">
        <v>141</v>
      </c>
      <c r="C83" s="18" t="s">
        <v>102</v>
      </c>
      <c r="D83" s="18"/>
      <c r="E83" s="18"/>
      <c r="F83" s="18" t="s">
        <v>109</v>
      </c>
      <c r="G83" s="35" t="s">
        <v>141</v>
      </c>
    </row>
    <row r="84" spans="2:7">
      <c r="B84" s="34" t="s">
        <v>170</v>
      </c>
      <c r="C84" s="18" t="s">
        <v>6286</v>
      </c>
      <c r="D84" s="18"/>
      <c r="E84" s="18"/>
      <c r="F84" s="18" t="s">
        <v>109</v>
      </c>
      <c r="G84" s="35" t="s">
        <v>1331</v>
      </c>
    </row>
    <row r="85" spans="2:7">
      <c r="B85" s="34" t="s">
        <v>1301</v>
      </c>
      <c r="C85" s="18" t="s">
        <v>1303</v>
      </c>
      <c r="D85" s="18"/>
      <c r="E85" s="18"/>
      <c r="F85" s="18" t="s">
        <v>109</v>
      </c>
      <c r="G85" s="35" t="s">
        <v>1301</v>
      </c>
    </row>
    <row r="86" spans="2:7">
      <c r="B86" s="34" t="s">
        <v>1302</v>
      </c>
      <c r="C86" s="18" t="s">
        <v>1304</v>
      </c>
      <c r="D86" s="18"/>
      <c r="E86" s="18"/>
      <c r="F86" s="18" t="s">
        <v>109</v>
      </c>
      <c r="G86" s="35" t="s">
        <v>1302</v>
      </c>
    </row>
    <row r="87" spans="2:7">
      <c r="B87" s="86"/>
      <c r="C87" s="13"/>
      <c r="D87" s="13"/>
      <c r="E87" s="13"/>
      <c r="F87" s="13"/>
      <c r="G87" s="87"/>
    </row>
    <row r="88" spans="2:7">
      <c r="B88" s="38" t="s">
        <v>102</v>
      </c>
      <c r="C88" s="23"/>
      <c r="D88" s="23"/>
      <c r="E88" s="20"/>
      <c r="F88" s="24" t="s">
        <v>6286</v>
      </c>
      <c r="G88" s="39"/>
    </row>
    <row r="89" spans="2:7">
      <c r="B89" s="40" t="s">
        <v>119</v>
      </c>
      <c r="C89" s="17" t="s">
        <v>55</v>
      </c>
      <c r="D89" s="17"/>
      <c r="E89" s="21"/>
      <c r="F89" s="17" t="s">
        <v>119</v>
      </c>
      <c r="G89" s="30" t="s">
        <v>55</v>
      </c>
    </row>
    <row r="90" spans="2:7">
      <c r="B90" s="41">
        <v>1</v>
      </c>
      <c r="C90" s="1" t="s">
        <v>738</v>
      </c>
      <c r="D90" s="1"/>
      <c r="E90" s="21"/>
      <c r="F90" s="1">
        <v>0</v>
      </c>
      <c r="G90" s="42" t="s">
        <v>209</v>
      </c>
    </row>
    <row r="91" spans="2:7">
      <c r="B91" s="41">
        <v>2</v>
      </c>
      <c r="C91" s="1" t="s">
        <v>2504</v>
      </c>
      <c r="D91" s="1"/>
      <c r="E91" s="21"/>
      <c r="F91" s="1">
        <v>1</v>
      </c>
      <c r="G91" s="42" t="s">
        <v>210</v>
      </c>
    </row>
    <row r="92" spans="2:7">
      <c r="B92" s="41">
        <v>3</v>
      </c>
      <c r="C92" s="1" t="s">
        <v>82</v>
      </c>
      <c r="D92" s="1"/>
      <c r="E92" s="21"/>
      <c r="F92" s="1"/>
      <c r="G92" s="42"/>
    </row>
    <row r="93" spans="2:7">
      <c r="B93" s="41">
        <v>4</v>
      </c>
      <c r="C93" s="1" t="s">
        <v>2505</v>
      </c>
      <c r="D93" s="1"/>
      <c r="E93" s="20"/>
      <c r="G93" s="43"/>
    </row>
    <row r="94" spans="2:7">
      <c r="B94" s="41">
        <v>5</v>
      </c>
      <c r="C94" s="1" t="s">
        <v>83</v>
      </c>
      <c r="D94" s="1"/>
      <c r="E94" s="20"/>
      <c r="G94" s="43"/>
    </row>
    <row r="95" spans="2:7">
      <c r="B95" s="41">
        <v>6</v>
      </c>
      <c r="C95" s="1" t="s">
        <v>2506</v>
      </c>
      <c r="D95" s="1"/>
      <c r="G95" s="43"/>
    </row>
    <row r="96" spans="2:7">
      <c r="B96" s="41">
        <v>7</v>
      </c>
      <c r="C96" s="1" t="s">
        <v>739</v>
      </c>
      <c r="D96" s="1"/>
      <c r="G96" s="43"/>
    </row>
    <row r="97" spans="2:7">
      <c r="B97" s="41">
        <v>8</v>
      </c>
      <c r="C97" s="1" t="s">
        <v>740</v>
      </c>
      <c r="D97" s="1"/>
      <c r="G97" s="43"/>
    </row>
    <row r="98" spans="2:7">
      <c r="B98" s="41">
        <v>9</v>
      </c>
      <c r="C98" s="1" t="s">
        <v>251</v>
      </c>
      <c r="D98" s="1"/>
      <c r="G98" s="43"/>
    </row>
    <row r="99" spans="2:7">
      <c r="B99" s="41">
        <v>10</v>
      </c>
      <c r="C99" s="1" t="s">
        <v>252</v>
      </c>
      <c r="D99" s="1"/>
      <c r="G99" s="43"/>
    </row>
    <row r="100" spans="2:7">
      <c r="B100" s="41">
        <v>11</v>
      </c>
      <c r="C100" s="1" t="s">
        <v>253</v>
      </c>
      <c r="D100" s="1"/>
      <c r="G100" s="43"/>
    </row>
    <row r="101" spans="2:7">
      <c r="B101" s="41">
        <v>12</v>
      </c>
      <c r="C101" s="1" t="s">
        <v>254</v>
      </c>
      <c r="D101" s="1"/>
      <c r="G101" s="43"/>
    </row>
    <row r="102" spans="2:7">
      <c r="B102" s="41">
        <v>13</v>
      </c>
      <c r="C102" s="1" t="s">
        <v>255</v>
      </c>
      <c r="D102" s="1"/>
      <c r="G102" s="43"/>
    </row>
    <row r="103" spans="2:7">
      <c r="B103" s="41">
        <v>14</v>
      </c>
      <c r="C103" s="1" t="s">
        <v>256</v>
      </c>
      <c r="D103" s="1"/>
      <c r="G103" s="43"/>
    </row>
    <row r="104" spans="2:7">
      <c r="B104" s="41">
        <v>15</v>
      </c>
      <c r="C104" s="1" t="s">
        <v>257</v>
      </c>
      <c r="D104" s="1"/>
      <c r="G104" s="43"/>
    </row>
    <row r="105" spans="2:7">
      <c r="B105" s="41">
        <v>16</v>
      </c>
      <c r="C105" s="1" t="s">
        <v>84</v>
      </c>
      <c r="D105" s="1"/>
      <c r="G105" s="43"/>
    </row>
    <row r="106" spans="2:7">
      <c r="B106" s="41">
        <v>17</v>
      </c>
      <c r="C106" s="1" t="s">
        <v>85</v>
      </c>
      <c r="D106" s="1"/>
      <c r="G106" s="43"/>
    </row>
    <row r="107" spans="2:7">
      <c r="B107" s="41">
        <v>18</v>
      </c>
      <c r="C107" s="1" t="s">
        <v>741</v>
      </c>
      <c r="D107" s="1"/>
      <c r="G107" s="43"/>
    </row>
    <row r="108" spans="2:7">
      <c r="B108" s="44">
        <v>19</v>
      </c>
      <c r="C108" s="45" t="s">
        <v>742</v>
      </c>
      <c r="D108" s="45"/>
      <c r="E108" s="46"/>
      <c r="F108" s="46"/>
      <c r="G108" s="55"/>
    </row>
    <row r="111" spans="2:7">
      <c r="B111" s="26" t="s">
        <v>1296</v>
      </c>
      <c r="C111" s="27"/>
      <c r="D111" s="27"/>
      <c r="E111" s="27"/>
      <c r="F111" s="27"/>
      <c r="G111" s="28"/>
    </row>
    <row r="112" spans="2:7">
      <c r="B112" s="29" t="s">
        <v>113</v>
      </c>
      <c r="C112" s="17"/>
      <c r="D112" s="17"/>
      <c r="E112" s="17"/>
      <c r="F112" s="17"/>
      <c r="G112" s="30"/>
    </row>
    <row r="113" spans="2:10">
      <c r="B113" s="71">
        <v>1</v>
      </c>
      <c r="C113" s="71">
        <v>0</v>
      </c>
      <c r="D113" s="72">
        <v>1</v>
      </c>
      <c r="E113" s="72">
        <v>0</v>
      </c>
      <c r="F113" s="73">
        <v>1</v>
      </c>
      <c r="G113" s="68"/>
      <c r="I113" s="114" t="s">
        <v>6202</v>
      </c>
      <c r="J113" s="113">
        <v>100</v>
      </c>
    </row>
    <row r="114" spans="2:10">
      <c r="B114" s="162"/>
      <c r="C114" s="161"/>
      <c r="D114" s="163" t="s">
        <v>69</v>
      </c>
      <c r="E114" s="164"/>
      <c r="F114" s="75" t="s">
        <v>74</v>
      </c>
      <c r="G114" s="67"/>
    </row>
    <row r="115" spans="2:10">
      <c r="B115" s="31"/>
      <c r="C115" s="22"/>
      <c r="D115" s="22"/>
      <c r="E115" s="22"/>
      <c r="F115" s="22"/>
      <c r="G115" s="32"/>
    </row>
    <row r="116" spans="2:10">
      <c r="B116" s="29" t="s">
        <v>105</v>
      </c>
      <c r="C116" s="16" t="s">
        <v>106</v>
      </c>
      <c r="D116" s="16"/>
      <c r="E116" s="16"/>
      <c r="F116" s="16" t="s">
        <v>107</v>
      </c>
      <c r="G116" s="33" t="s">
        <v>108</v>
      </c>
    </row>
    <row r="117" spans="2:10">
      <c r="B117" s="34" t="s">
        <v>1</v>
      </c>
      <c r="C117" s="19" t="s">
        <v>110</v>
      </c>
      <c r="D117" s="19"/>
      <c r="E117" s="19"/>
      <c r="F117" s="18" t="s">
        <v>109</v>
      </c>
      <c r="G117" s="35" t="s">
        <v>294</v>
      </c>
    </row>
    <row r="118" spans="2:10">
      <c r="B118" s="34" t="s">
        <v>68</v>
      </c>
      <c r="C118" s="18" t="s">
        <v>69</v>
      </c>
      <c r="D118" s="18"/>
      <c r="E118" s="18"/>
      <c r="F118" s="18" t="s">
        <v>109</v>
      </c>
      <c r="G118" s="35" t="s">
        <v>68</v>
      </c>
    </row>
    <row r="119" spans="2:10">
      <c r="B119" s="34" t="s">
        <v>73</v>
      </c>
      <c r="C119" s="18" t="s">
        <v>74</v>
      </c>
      <c r="D119" s="18"/>
      <c r="E119" s="18"/>
      <c r="F119" s="18" t="s">
        <v>109</v>
      </c>
      <c r="G119" s="35" t="s">
        <v>295</v>
      </c>
    </row>
    <row r="120" spans="2:10">
      <c r="B120" s="34" t="s">
        <v>167</v>
      </c>
      <c r="C120" s="18" t="s">
        <v>100</v>
      </c>
      <c r="D120" s="18"/>
      <c r="E120" s="18"/>
      <c r="F120" s="18" t="s">
        <v>109</v>
      </c>
      <c r="G120" s="35" t="s">
        <v>296</v>
      </c>
    </row>
    <row r="121" spans="2:10">
      <c r="B121" s="34" t="s">
        <v>290</v>
      </c>
      <c r="C121" s="18" t="s">
        <v>6300</v>
      </c>
      <c r="D121" s="18"/>
      <c r="E121" s="18"/>
      <c r="F121" s="18" t="s">
        <v>109</v>
      </c>
      <c r="G121" s="35" t="s">
        <v>300</v>
      </c>
    </row>
    <row r="122" spans="2:10">
      <c r="B122" s="34" t="s">
        <v>169</v>
      </c>
      <c r="C122" s="18" t="s">
        <v>172</v>
      </c>
      <c r="D122" s="18"/>
      <c r="E122" s="18"/>
      <c r="F122" s="18" t="s">
        <v>109</v>
      </c>
      <c r="G122" s="35" t="s">
        <v>297</v>
      </c>
    </row>
    <row r="123" spans="2:10">
      <c r="B123" s="34" t="s">
        <v>141</v>
      </c>
      <c r="C123" s="18" t="s">
        <v>102</v>
      </c>
      <c r="D123" s="18"/>
      <c r="E123" s="18"/>
      <c r="F123" s="18" t="s">
        <v>109</v>
      </c>
      <c r="G123" s="35" t="s">
        <v>298</v>
      </c>
    </row>
    <row r="124" spans="2:10">
      <c r="B124" s="34" t="s">
        <v>170</v>
      </c>
      <c r="C124" s="18" t="s">
        <v>6301</v>
      </c>
      <c r="D124" s="18"/>
      <c r="E124" s="18"/>
      <c r="F124" s="18" t="s">
        <v>109</v>
      </c>
      <c r="G124" s="35" t="s">
        <v>299</v>
      </c>
    </row>
    <row r="125" spans="2:10">
      <c r="B125" s="34" t="s">
        <v>173</v>
      </c>
      <c r="C125" s="18" t="s">
        <v>174</v>
      </c>
      <c r="D125" s="18"/>
      <c r="E125" s="18"/>
      <c r="F125" s="18" t="s">
        <v>109</v>
      </c>
      <c r="G125" s="35" t="s">
        <v>301</v>
      </c>
    </row>
    <row r="126" spans="2:10">
      <c r="B126" s="34" t="s">
        <v>176</v>
      </c>
      <c r="C126" s="18" t="s">
        <v>177</v>
      </c>
      <c r="D126" s="18"/>
      <c r="E126" s="18"/>
      <c r="F126" s="18" t="s">
        <v>109</v>
      </c>
      <c r="G126" s="35" t="s">
        <v>6177</v>
      </c>
    </row>
    <row r="127" spans="2:10">
      <c r="B127" s="34" t="s">
        <v>6176</v>
      </c>
      <c r="C127" s="18" t="s">
        <v>175</v>
      </c>
      <c r="D127" s="18"/>
      <c r="E127" s="18"/>
      <c r="F127" s="18" t="s">
        <v>109</v>
      </c>
      <c r="G127" s="35" t="s">
        <v>6178</v>
      </c>
    </row>
    <row r="128" spans="2:10">
      <c r="B128" s="34" t="s">
        <v>359</v>
      </c>
      <c r="C128" s="18" t="s">
        <v>6299</v>
      </c>
      <c r="D128" s="18"/>
      <c r="E128" s="18"/>
      <c r="F128" s="18" t="s">
        <v>120</v>
      </c>
      <c r="G128" s="35" t="s">
        <v>360</v>
      </c>
    </row>
    <row r="129" spans="2:7">
      <c r="B129" s="34" t="s">
        <v>75</v>
      </c>
      <c r="C129" s="18" t="s">
        <v>76</v>
      </c>
      <c r="D129" s="18"/>
      <c r="E129" s="18"/>
      <c r="F129" s="18" t="s">
        <v>179</v>
      </c>
      <c r="G129" s="35" t="s">
        <v>302</v>
      </c>
    </row>
    <row r="130" spans="2:7">
      <c r="B130" s="36"/>
      <c r="C130" s="20"/>
      <c r="D130" s="20"/>
      <c r="E130" s="20"/>
      <c r="F130" s="20"/>
      <c r="G130" s="37"/>
    </row>
    <row r="131" spans="2:7" ht="15.6" customHeight="1">
      <c r="B131" s="38" t="s">
        <v>102</v>
      </c>
      <c r="C131" s="23"/>
      <c r="D131" s="23"/>
      <c r="E131" s="20"/>
      <c r="F131" s="24" t="s">
        <v>100</v>
      </c>
      <c r="G131" s="39"/>
    </row>
    <row r="132" spans="2:7" ht="15.6" customHeight="1">
      <c r="B132" s="40" t="s">
        <v>119</v>
      </c>
      <c r="C132" s="17" t="s">
        <v>55</v>
      </c>
      <c r="D132" s="17"/>
      <c r="E132" s="21"/>
      <c r="F132" s="17" t="s">
        <v>119</v>
      </c>
      <c r="G132" s="30" t="s">
        <v>55</v>
      </c>
    </row>
    <row r="133" spans="2:7" ht="15.6" customHeight="1">
      <c r="B133" s="41">
        <v>1</v>
      </c>
      <c r="C133" s="1" t="s">
        <v>303</v>
      </c>
      <c r="D133" s="1"/>
      <c r="E133" s="21"/>
      <c r="F133" s="48">
        <v>0</v>
      </c>
      <c r="G133" s="49" t="s">
        <v>185</v>
      </c>
    </row>
    <row r="134" spans="2:7" ht="15.6" customHeight="1">
      <c r="B134" s="41">
        <v>2</v>
      </c>
      <c r="C134" s="1" t="s">
        <v>304</v>
      </c>
      <c r="D134" s="1"/>
      <c r="E134" s="20"/>
      <c r="F134" s="1">
        <v>1</v>
      </c>
      <c r="G134" s="42" t="s">
        <v>335</v>
      </c>
    </row>
    <row r="135" spans="2:7" ht="15.6" customHeight="1">
      <c r="B135" s="41">
        <v>3</v>
      </c>
      <c r="C135" s="1" t="s">
        <v>305</v>
      </c>
      <c r="D135" s="1"/>
      <c r="F135" s="48">
        <v>2</v>
      </c>
      <c r="G135" s="42" t="s">
        <v>336</v>
      </c>
    </row>
    <row r="136" spans="2:7" ht="15.6" customHeight="1">
      <c r="B136" s="41">
        <v>4</v>
      </c>
      <c r="C136" s="1" t="s">
        <v>82</v>
      </c>
      <c r="D136" s="1"/>
      <c r="F136" s="1">
        <v>3</v>
      </c>
      <c r="G136" s="42" t="s">
        <v>337</v>
      </c>
    </row>
    <row r="137" spans="2:7" ht="15.6" customHeight="1">
      <c r="B137" s="41">
        <v>5</v>
      </c>
      <c r="C137" s="1" t="s">
        <v>306</v>
      </c>
      <c r="D137" s="1"/>
      <c r="F137" s="48">
        <v>4</v>
      </c>
      <c r="G137" s="42" t="s">
        <v>338</v>
      </c>
    </row>
    <row r="138" spans="2:7" ht="15.6" customHeight="1">
      <c r="B138" s="41">
        <v>6</v>
      </c>
      <c r="C138" s="1" t="s">
        <v>307</v>
      </c>
      <c r="D138" s="1"/>
      <c r="F138" s="1">
        <v>5</v>
      </c>
      <c r="G138" s="42" t="s">
        <v>339</v>
      </c>
    </row>
    <row r="139" spans="2:7" ht="15.6" customHeight="1">
      <c r="B139" s="41">
        <v>7</v>
      </c>
      <c r="C139" s="1" t="s">
        <v>308</v>
      </c>
      <c r="D139" s="1"/>
      <c r="F139" s="48">
        <v>6</v>
      </c>
      <c r="G139" s="42" t="s">
        <v>340</v>
      </c>
    </row>
    <row r="140" spans="2:7" ht="15.6" customHeight="1">
      <c r="B140" s="41">
        <v>8</v>
      </c>
      <c r="C140" s="1" t="s">
        <v>83</v>
      </c>
      <c r="D140" s="1"/>
      <c r="F140" s="1">
        <v>7</v>
      </c>
      <c r="G140" s="42" t="s">
        <v>341</v>
      </c>
    </row>
    <row r="141" spans="2:7" ht="15.6" customHeight="1">
      <c r="B141" s="41">
        <v>9</v>
      </c>
      <c r="C141" s="1" t="s">
        <v>85</v>
      </c>
      <c r="D141" s="1"/>
      <c r="F141" s="48">
        <v>8</v>
      </c>
      <c r="G141" s="42" t="s">
        <v>342</v>
      </c>
    </row>
    <row r="142" spans="2:7" ht="15.6" customHeight="1">
      <c r="B142" s="41">
        <v>10</v>
      </c>
      <c r="C142" s="1" t="s">
        <v>309</v>
      </c>
      <c r="D142" s="1"/>
      <c r="F142" s="1">
        <v>9</v>
      </c>
      <c r="G142" s="42" t="s">
        <v>343</v>
      </c>
    </row>
    <row r="143" spans="2:7" ht="15.6" customHeight="1">
      <c r="B143" s="41">
        <v>11</v>
      </c>
      <c r="C143" s="1" t="s">
        <v>310</v>
      </c>
      <c r="D143" s="1"/>
      <c r="F143" s="48">
        <v>10</v>
      </c>
      <c r="G143" s="42" t="s">
        <v>344</v>
      </c>
    </row>
    <row r="144" spans="2:7" ht="15.6" customHeight="1">
      <c r="B144" s="41">
        <v>12</v>
      </c>
      <c r="C144" s="1" t="s">
        <v>311</v>
      </c>
      <c r="D144" s="1"/>
      <c r="F144" s="1">
        <v>11</v>
      </c>
      <c r="G144" s="42" t="s">
        <v>345</v>
      </c>
    </row>
    <row r="145" spans="2:7" ht="15.6" customHeight="1">
      <c r="B145" s="41">
        <v>13</v>
      </c>
      <c r="C145" s="1" t="s">
        <v>312</v>
      </c>
      <c r="D145" s="1"/>
      <c r="F145" s="48">
        <v>12</v>
      </c>
      <c r="G145" s="42" t="s">
        <v>346</v>
      </c>
    </row>
    <row r="146" spans="2:7" ht="15.6" customHeight="1">
      <c r="B146" s="41">
        <v>14</v>
      </c>
      <c r="C146" s="1" t="s">
        <v>313</v>
      </c>
      <c r="D146" s="1"/>
      <c r="F146" s="1">
        <v>13</v>
      </c>
      <c r="G146" s="42" t="s">
        <v>347</v>
      </c>
    </row>
    <row r="147" spans="2:7" ht="15.6" customHeight="1">
      <c r="B147" s="41">
        <v>15</v>
      </c>
      <c r="C147" s="1" t="s">
        <v>314</v>
      </c>
      <c r="D147" s="1"/>
      <c r="F147" s="48">
        <v>14</v>
      </c>
      <c r="G147" s="42" t="s">
        <v>348</v>
      </c>
    </row>
    <row r="148" spans="2:7" ht="15.6" customHeight="1">
      <c r="B148" s="41">
        <v>16</v>
      </c>
      <c r="C148" s="1" t="s">
        <v>315</v>
      </c>
      <c r="D148" s="1"/>
      <c r="F148" s="1">
        <v>15</v>
      </c>
      <c r="G148" s="42" t="s">
        <v>349</v>
      </c>
    </row>
    <row r="149" spans="2:7" ht="15.6" customHeight="1">
      <c r="B149" s="41">
        <v>17</v>
      </c>
      <c r="C149" s="1" t="s">
        <v>316</v>
      </c>
      <c r="D149" s="1"/>
      <c r="F149" s="48">
        <v>16</v>
      </c>
      <c r="G149" s="42" t="s">
        <v>350</v>
      </c>
    </row>
    <row r="150" spans="2:7" ht="15.6" customHeight="1">
      <c r="B150" s="41">
        <v>18</v>
      </c>
      <c r="C150" s="1" t="s">
        <v>317</v>
      </c>
      <c r="D150" s="1"/>
      <c r="F150" s="1">
        <v>17</v>
      </c>
      <c r="G150" s="42" t="s">
        <v>351</v>
      </c>
    </row>
    <row r="151" spans="2:7" ht="15.6" customHeight="1">
      <c r="B151" s="41">
        <v>19</v>
      </c>
      <c r="C151" s="1" t="s">
        <v>318</v>
      </c>
      <c r="D151" s="1"/>
      <c r="F151" s="48">
        <v>18</v>
      </c>
      <c r="G151" s="42" t="s">
        <v>352</v>
      </c>
    </row>
    <row r="152" spans="2:7" ht="15.6" customHeight="1">
      <c r="B152" s="41">
        <v>20</v>
      </c>
      <c r="C152" s="1" t="s">
        <v>319</v>
      </c>
      <c r="D152" s="1"/>
      <c r="F152" s="1">
        <v>19</v>
      </c>
      <c r="G152" s="42" t="s">
        <v>353</v>
      </c>
    </row>
    <row r="153" spans="2:7" ht="15.6" customHeight="1">
      <c r="B153" s="41">
        <v>21</v>
      </c>
      <c r="C153" s="1" t="s">
        <v>320</v>
      </c>
      <c r="D153" s="1"/>
      <c r="F153" s="48">
        <v>20</v>
      </c>
      <c r="G153" s="42" t="s">
        <v>354</v>
      </c>
    </row>
    <row r="154" spans="2:7" ht="15.6" customHeight="1">
      <c r="B154" s="41">
        <v>22</v>
      </c>
      <c r="C154" s="1" t="s">
        <v>321</v>
      </c>
      <c r="D154" s="1"/>
      <c r="F154" s="1">
        <v>21</v>
      </c>
      <c r="G154" s="42" t="s">
        <v>355</v>
      </c>
    </row>
    <row r="155" spans="2:7" ht="15.6" customHeight="1">
      <c r="B155" s="41">
        <v>23</v>
      </c>
      <c r="C155" s="1" t="s">
        <v>322</v>
      </c>
      <c r="D155" s="1"/>
      <c r="F155" s="48">
        <v>22</v>
      </c>
      <c r="G155" s="42" t="s">
        <v>356</v>
      </c>
    </row>
    <row r="156" spans="2:7" ht="15.6" customHeight="1">
      <c r="B156" s="41">
        <v>24</v>
      </c>
      <c r="C156" s="1" t="s">
        <v>323</v>
      </c>
      <c r="D156" s="1"/>
      <c r="F156" s="1">
        <v>23</v>
      </c>
      <c r="G156" s="42" t="s">
        <v>357</v>
      </c>
    </row>
    <row r="157" spans="2:7" ht="15.6" customHeight="1">
      <c r="B157" s="41">
        <v>25</v>
      </c>
      <c r="C157" s="1" t="s">
        <v>371</v>
      </c>
      <c r="D157" s="1"/>
      <c r="F157" s="48">
        <v>24</v>
      </c>
      <c r="G157" s="42" t="s">
        <v>358</v>
      </c>
    </row>
    <row r="158" spans="2:7" ht="15.6" customHeight="1">
      <c r="B158" s="41">
        <v>26</v>
      </c>
      <c r="C158" s="1" t="s">
        <v>324</v>
      </c>
      <c r="D158" s="1"/>
      <c r="F158" s="1">
        <v>25</v>
      </c>
      <c r="G158" s="42" t="s">
        <v>363</v>
      </c>
    </row>
    <row r="159" spans="2:7" ht="15.6" customHeight="1">
      <c r="B159" s="41">
        <v>27</v>
      </c>
      <c r="C159" s="1" t="s">
        <v>325</v>
      </c>
      <c r="D159" s="1"/>
      <c r="F159" s="48">
        <v>26</v>
      </c>
      <c r="G159" s="42" t="s">
        <v>364</v>
      </c>
    </row>
    <row r="160" spans="2:7" ht="15.6" customHeight="1">
      <c r="B160" s="41">
        <v>28</v>
      </c>
      <c r="C160" s="1" t="s">
        <v>326</v>
      </c>
      <c r="D160" s="1"/>
      <c r="F160" s="1">
        <v>27</v>
      </c>
      <c r="G160" s="42" t="s">
        <v>366</v>
      </c>
    </row>
    <row r="161" spans="2:7" ht="15.6" customHeight="1">
      <c r="B161" s="41">
        <v>29</v>
      </c>
      <c r="C161" s="1" t="s">
        <v>327</v>
      </c>
      <c r="D161" s="1"/>
      <c r="F161" s="48">
        <v>28</v>
      </c>
      <c r="G161" s="42" t="s">
        <v>368</v>
      </c>
    </row>
    <row r="162" spans="2:7" ht="15.6" customHeight="1">
      <c r="B162" s="41">
        <v>30</v>
      </c>
      <c r="C162" s="1" t="s">
        <v>328</v>
      </c>
      <c r="D162" s="1"/>
      <c r="F162" s="48">
        <v>29</v>
      </c>
      <c r="G162" s="42" t="s">
        <v>369</v>
      </c>
    </row>
    <row r="163" spans="2:7" ht="15.6" customHeight="1">
      <c r="B163" s="41">
        <v>31</v>
      </c>
      <c r="C163" s="1" t="s">
        <v>329</v>
      </c>
      <c r="D163" s="1"/>
      <c r="F163" s="1">
        <v>30</v>
      </c>
      <c r="G163" s="42" t="s">
        <v>370</v>
      </c>
    </row>
    <row r="164" spans="2:7" ht="15.6" customHeight="1">
      <c r="B164" s="41">
        <v>32</v>
      </c>
      <c r="C164" s="1" t="s">
        <v>334</v>
      </c>
      <c r="D164" s="1"/>
      <c r="G164" s="43"/>
    </row>
    <row r="165" spans="2:7" ht="15.6" customHeight="1">
      <c r="B165" s="41">
        <v>33</v>
      </c>
      <c r="C165" s="1" t="s">
        <v>330</v>
      </c>
      <c r="D165" s="1"/>
      <c r="F165" s="48"/>
      <c r="G165" s="42"/>
    </row>
    <row r="166" spans="2:7" ht="15.6" customHeight="1">
      <c r="B166" s="41">
        <v>34</v>
      </c>
      <c r="C166" s="1" t="s">
        <v>331</v>
      </c>
      <c r="D166" s="1"/>
      <c r="G166" s="43"/>
    </row>
    <row r="167" spans="2:7" ht="15.6" customHeight="1">
      <c r="B167" s="41">
        <v>35</v>
      </c>
      <c r="C167" s="1" t="s">
        <v>332</v>
      </c>
      <c r="D167" s="1"/>
      <c r="G167" s="43"/>
    </row>
    <row r="168" spans="2:7" ht="15.6" customHeight="1">
      <c r="B168" s="41">
        <v>36</v>
      </c>
      <c r="C168" s="1" t="s">
        <v>365</v>
      </c>
      <c r="D168" s="1"/>
      <c r="F168" s="24" t="s">
        <v>6299</v>
      </c>
      <c r="G168" s="39"/>
    </row>
    <row r="169" spans="2:7" ht="15.6" customHeight="1">
      <c r="B169" s="41">
        <v>37</v>
      </c>
      <c r="C169" s="1" t="s">
        <v>333</v>
      </c>
      <c r="D169" s="1"/>
      <c r="F169" s="17" t="s">
        <v>119</v>
      </c>
      <c r="G169" s="30" t="s">
        <v>55</v>
      </c>
    </row>
    <row r="170" spans="2:7" ht="15.6" customHeight="1">
      <c r="B170" s="41">
        <v>38</v>
      </c>
      <c r="C170" s="1" t="s">
        <v>367</v>
      </c>
      <c r="D170" s="1"/>
      <c r="F170" s="48">
        <v>0</v>
      </c>
      <c r="G170" s="49" t="s">
        <v>361</v>
      </c>
    </row>
    <row r="171" spans="2:7" ht="15.6" customHeight="1">
      <c r="B171" s="41">
        <v>39</v>
      </c>
      <c r="C171" s="1" t="s">
        <v>84</v>
      </c>
      <c r="D171" s="1"/>
      <c r="F171" s="1">
        <v>1</v>
      </c>
      <c r="G171" s="42" t="s">
        <v>362</v>
      </c>
    </row>
    <row r="172" spans="2:7" ht="15.6" customHeight="1">
      <c r="B172" s="50"/>
      <c r="C172" s="1"/>
      <c r="D172" s="1"/>
      <c r="G172" s="43"/>
    </row>
    <row r="173" spans="2:7" ht="15.6" customHeight="1">
      <c r="B173" s="38" t="s">
        <v>6301</v>
      </c>
      <c r="C173" s="23"/>
      <c r="D173" s="23"/>
      <c r="F173" s="24" t="s">
        <v>6300</v>
      </c>
      <c r="G173" s="39"/>
    </row>
    <row r="174" spans="2:7" ht="15.6" customHeight="1">
      <c r="B174" s="40" t="s">
        <v>119</v>
      </c>
      <c r="C174" s="17" t="s">
        <v>55</v>
      </c>
      <c r="D174" s="17"/>
      <c r="F174" s="17" t="s">
        <v>119</v>
      </c>
      <c r="G174" s="30" t="s">
        <v>55</v>
      </c>
    </row>
    <row r="175" spans="2:7" ht="15.6" customHeight="1">
      <c r="B175" s="41">
        <v>0</v>
      </c>
      <c r="C175" s="1" t="s">
        <v>209</v>
      </c>
      <c r="D175" s="1"/>
      <c r="F175" s="48">
        <v>0</v>
      </c>
      <c r="G175" s="49" t="s">
        <v>209</v>
      </c>
    </row>
    <row r="176" spans="2:7" ht="15.6" customHeight="1">
      <c r="B176" s="44">
        <v>1</v>
      </c>
      <c r="C176" s="45" t="s">
        <v>210</v>
      </c>
      <c r="D176" s="45"/>
      <c r="E176" s="45"/>
      <c r="F176" s="45">
        <v>1</v>
      </c>
      <c r="G176" s="47" t="s">
        <v>210</v>
      </c>
    </row>
    <row r="177" spans="2:10" ht="15.6" customHeight="1">
      <c r="C177" s="1"/>
      <c r="D177" s="1"/>
    </row>
    <row r="178" spans="2:10" ht="15.6" customHeight="1">
      <c r="C178" s="1"/>
      <c r="D178" s="1"/>
    </row>
    <row r="179" spans="2:10" ht="15.6" customHeight="1">
      <c r="B179" s="26" t="s">
        <v>6179</v>
      </c>
      <c r="C179" s="27"/>
      <c r="D179" s="27"/>
      <c r="E179" s="27"/>
      <c r="F179" s="27"/>
      <c r="G179" s="28"/>
    </row>
    <row r="180" spans="2:10" ht="15.6" customHeight="1">
      <c r="B180" s="29" t="s">
        <v>113</v>
      </c>
      <c r="C180" s="17"/>
      <c r="D180" s="17"/>
      <c r="E180" s="17"/>
      <c r="F180" s="17"/>
      <c r="G180" s="30"/>
    </row>
    <row r="181" spans="2:10" ht="15.6" customHeight="1">
      <c r="B181" s="71">
        <v>1</v>
      </c>
      <c r="C181" s="71">
        <v>0</v>
      </c>
      <c r="D181" s="71">
        <v>0</v>
      </c>
      <c r="E181" s="72">
        <v>1</v>
      </c>
      <c r="F181" s="72">
        <v>0</v>
      </c>
      <c r="G181" s="73">
        <v>1</v>
      </c>
      <c r="I181" s="114" t="s">
        <v>6203</v>
      </c>
      <c r="J181" s="113">
        <v>100</v>
      </c>
    </row>
    <row r="182" spans="2:10" ht="15.6" customHeight="1">
      <c r="B182" s="162" t="s">
        <v>65</v>
      </c>
      <c r="C182" s="160"/>
      <c r="D182" s="161"/>
      <c r="E182" s="163" t="s">
        <v>71</v>
      </c>
      <c r="F182" s="164"/>
      <c r="G182" s="75" t="s">
        <v>926</v>
      </c>
    </row>
    <row r="183" spans="2:10">
      <c r="B183" s="31"/>
      <c r="C183" s="22"/>
      <c r="D183" s="22"/>
      <c r="E183" s="22"/>
      <c r="F183" s="22"/>
      <c r="G183" s="32"/>
    </row>
    <row r="184" spans="2:10">
      <c r="B184" s="29" t="s">
        <v>105</v>
      </c>
      <c r="C184" s="16" t="s">
        <v>106</v>
      </c>
      <c r="D184" s="16"/>
      <c r="E184" s="16"/>
      <c r="F184" s="16" t="s">
        <v>107</v>
      </c>
      <c r="G184" s="33" t="s">
        <v>108</v>
      </c>
    </row>
    <row r="185" spans="2:10">
      <c r="B185" s="34" t="s">
        <v>1</v>
      </c>
      <c r="C185" s="19" t="s">
        <v>110</v>
      </c>
      <c r="D185" s="19"/>
      <c r="E185" s="19"/>
      <c r="F185" s="18" t="s">
        <v>109</v>
      </c>
      <c r="G185" s="35" t="s">
        <v>611</v>
      </c>
    </row>
    <row r="186" spans="2:10">
      <c r="B186" s="34" t="s">
        <v>70</v>
      </c>
      <c r="C186" s="18" t="s">
        <v>71</v>
      </c>
      <c r="D186" s="18"/>
      <c r="E186" s="18"/>
      <c r="F186" s="18" t="s">
        <v>109</v>
      </c>
      <c r="G186" s="35" t="s">
        <v>70</v>
      </c>
    </row>
    <row r="187" spans="2:10">
      <c r="B187" s="34" t="s">
        <v>554</v>
      </c>
      <c r="C187" s="18" t="s">
        <v>556</v>
      </c>
      <c r="D187" s="18"/>
      <c r="E187" s="18"/>
      <c r="F187" s="18" t="s">
        <v>109</v>
      </c>
      <c r="G187" s="35" t="s">
        <v>554</v>
      </c>
    </row>
    <row r="188" spans="2:10">
      <c r="B188" s="34" t="s">
        <v>1322</v>
      </c>
      <c r="C188" s="18" t="s">
        <v>1323</v>
      </c>
      <c r="D188" s="18"/>
      <c r="E188" s="18"/>
      <c r="F188" s="18" t="s">
        <v>109</v>
      </c>
      <c r="G188" s="35" t="s">
        <v>6302</v>
      </c>
    </row>
    <row r="189" spans="2:10">
      <c r="B189" s="34" t="s">
        <v>555</v>
      </c>
      <c r="C189" s="18" t="s">
        <v>610</v>
      </c>
      <c r="D189" s="18"/>
      <c r="E189" s="18"/>
      <c r="F189" s="18" t="s">
        <v>179</v>
      </c>
      <c r="G189" s="35" t="s">
        <v>555</v>
      </c>
    </row>
    <row r="190" spans="2:10">
      <c r="B190" s="36"/>
      <c r="C190" s="20"/>
      <c r="D190" s="20"/>
      <c r="E190" s="20"/>
      <c r="F190" s="20"/>
      <c r="G190" s="37"/>
    </row>
    <row r="191" spans="2:10">
      <c r="B191" s="38" t="s">
        <v>556</v>
      </c>
      <c r="C191" s="23"/>
      <c r="D191" s="23"/>
      <c r="E191" s="20"/>
      <c r="F191" s="24" t="s">
        <v>1323</v>
      </c>
      <c r="G191" s="39"/>
    </row>
    <row r="192" spans="2:10">
      <c r="B192" s="40" t="s">
        <v>119</v>
      </c>
      <c r="C192" s="17" t="s">
        <v>55</v>
      </c>
      <c r="D192" s="17"/>
      <c r="E192" s="21"/>
      <c r="F192" s="17" t="s">
        <v>119</v>
      </c>
      <c r="G192" s="30" t="s">
        <v>55</v>
      </c>
    </row>
    <row r="193" spans="2:15">
      <c r="B193" s="41">
        <v>1</v>
      </c>
      <c r="C193" s="10" t="s">
        <v>557</v>
      </c>
      <c r="D193" s="10"/>
      <c r="E193" s="21"/>
      <c r="F193" s="48">
        <v>0</v>
      </c>
      <c r="G193" s="49" t="s">
        <v>1332</v>
      </c>
    </row>
    <row r="194" spans="2:15">
      <c r="B194" s="41">
        <v>2</v>
      </c>
      <c r="C194" s="10" t="s">
        <v>558</v>
      </c>
      <c r="D194" s="10"/>
      <c r="E194" s="20"/>
      <c r="F194" s="1">
        <v>1</v>
      </c>
      <c r="G194" s="42" t="s">
        <v>1333</v>
      </c>
    </row>
    <row r="195" spans="2:15">
      <c r="B195" s="41">
        <v>3</v>
      </c>
      <c r="C195" s="10" t="s">
        <v>559</v>
      </c>
      <c r="D195" s="10"/>
      <c r="G195" s="42"/>
    </row>
    <row r="196" spans="2:15">
      <c r="B196" s="41">
        <v>4</v>
      </c>
      <c r="C196" s="10" t="s">
        <v>560</v>
      </c>
      <c r="D196" s="10"/>
      <c r="G196" s="43"/>
    </row>
    <row r="197" spans="2:15">
      <c r="B197" s="41">
        <v>5</v>
      </c>
      <c r="C197" s="10" t="s">
        <v>561</v>
      </c>
      <c r="D197" s="10"/>
      <c r="G197" s="43"/>
    </row>
    <row r="198" spans="2:15">
      <c r="B198" s="41">
        <v>6</v>
      </c>
      <c r="C198" s="10" t="s">
        <v>562</v>
      </c>
      <c r="D198" s="10"/>
      <c r="G198" s="43"/>
    </row>
    <row r="199" spans="2:15">
      <c r="B199" s="41">
        <v>7</v>
      </c>
      <c r="C199" s="10" t="s">
        <v>563</v>
      </c>
      <c r="D199" s="10"/>
      <c r="G199" s="43"/>
    </row>
    <row r="200" spans="2:15">
      <c r="B200" s="41">
        <v>8</v>
      </c>
      <c r="C200" s="10" t="s">
        <v>564</v>
      </c>
      <c r="D200" s="10"/>
      <c r="G200" s="43"/>
    </row>
    <row r="201" spans="2:15">
      <c r="B201" s="41">
        <v>9</v>
      </c>
      <c r="C201" s="10" t="s">
        <v>565</v>
      </c>
      <c r="D201" s="10"/>
      <c r="G201" s="43"/>
    </row>
    <row r="202" spans="2:15">
      <c r="B202" s="41">
        <v>10</v>
      </c>
      <c r="C202" s="10" t="s">
        <v>566</v>
      </c>
      <c r="D202" s="10"/>
      <c r="G202" s="43"/>
    </row>
    <row r="203" spans="2:15">
      <c r="B203" s="41">
        <v>11</v>
      </c>
      <c r="C203" s="10" t="s">
        <v>567</v>
      </c>
      <c r="D203" s="10"/>
      <c r="G203" s="43"/>
    </row>
    <row r="204" spans="2:15">
      <c r="B204" s="41">
        <v>12</v>
      </c>
      <c r="C204" s="10" t="s">
        <v>568</v>
      </c>
      <c r="D204" s="10"/>
      <c r="G204" s="43"/>
    </row>
    <row r="205" spans="2:15">
      <c r="B205" s="41">
        <v>13</v>
      </c>
      <c r="C205" s="10" t="s">
        <v>569</v>
      </c>
      <c r="D205" s="10"/>
      <c r="G205" s="43"/>
    </row>
    <row r="206" spans="2:15">
      <c r="B206" s="41">
        <v>14</v>
      </c>
      <c r="C206" s="10" t="s">
        <v>570</v>
      </c>
      <c r="D206" s="10"/>
      <c r="G206" s="43"/>
      <c r="J206" s="1"/>
      <c r="K206" s="10"/>
      <c r="N206" s="1"/>
      <c r="O206" s="10"/>
    </row>
    <row r="207" spans="2:15">
      <c r="B207" s="41">
        <v>15</v>
      </c>
      <c r="C207" s="10" t="s">
        <v>571</v>
      </c>
      <c r="D207" s="10"/>
      <c r="G207" s="43"/>
      <c r="J207" s="1"/>
      <c r="K207" s="10"/>
      <c r="N207" s="1"/>
      <c r="O207" s="10"/>
    </row>
    <row r="208" spans="2:15">
      <c r="B208" s="41">
        <v>16</v>
      </c>
      <c r="C208" s="10" t="s">
        <v>572</v>
      </c>
      <c r="D208" s="10"/>
      <c r="G208" s="43"/>
      <c r="J208" s="1"/>
      <c r="K208" s="10"/>
      <c r="N208" s="1"/>
      <c r="O208" s="63"/>
    </row>
    <row r="209" spans="2:15">
      <c r="B209" s="41">
        <v>17</v>
      </c>
      <c r="C209" s="10" t="s">
        <v>573</v>
      </c>
      <c r="D209" s="10"/>
      <c r="G209" s="43"/>
      <c r="J209" s="1"/>
      <c r="K209" s="10"/>
      <c r="N209" s="1"/>
      <c r="O209" s="63"/>
    </row>
    <row r="210" spans="2:15">
      <c r="B210" s="41">
        <v>18</v>
      </c>
      <c r="C210" s="10" t="s">
        <v>574</v>
      </c>
      <c r="D210" s="10"/>
      <c r="G210" s="43"/>
      <c r="J210" s="1"/>
      <c r="K210" s="10"/>
      <c r="N210" s="1"/>
      <c r="O210" s="63"/>
    </row>
    <row r="211" spans="2:15">
      <c r="B211" s="41">
        <v>19</v>
      </c>
      <c r="C211" s="10" t="s">
        <v>575</v>
      </c>
      <c r="D211" s="10"/>
      <c r="G211" s="43"/>
      <c r="J211" s="1"/>
      <c r="K211" s="10"/>
      <c r="N211" s="1"/>
      <c r="O211" s="63"/>
    </row>
    <row r="212" spans="2:15">
      <c r="B212" s="41">
        <v>20</v>
      </c>
      <c r="C212" s="10" t="s">
        <v>576</v>
      </c>
      <c r="D212" s="10"/>
      <c r="G212" s="43"/>
      <c r="J212" s="1"/>
      <c r="K212" s="10"/>
      <c r="N212" s="1"/>
      <c r="O212" s="63"/>
    </row>
    <row r="213" spans="2:15">
      <c r="B213" s="41">
        <v>21</v>
      </c>
      <c r="C213" s="10" t="s">
        <v>577</v>
      </c>
      <c r="D213" s="10"/>
      <c r="G213" s="43"/>
      <c r="J213" s="1"/>
      <c r="K213" s="10"/>
      <c r="N213" s="1"/>
      <c r="O213" s="63"/>
    </row>
    <row r="214" spans="2:15">
      <c r="B214" s="41">
        <v>22</v>
      </c>
      <c r="C214" s="10" t="s">
        <v>578</v>
      </c>
      <c r="D214" s="10"/>
      <c r="G214" s="43"/>
      <c r="J214" s="1"/>
      <c r="K214" s="10"/>
      <c r="N214" s="1"/>
      <c r="O214" s="63"/>
    </row>
    <row r="215" spans="2:15">
      <c r="B215" s="41">
        <v>23</v>
      </c>
      <c r="C215" s="10" t="s">
        <v>579</v>
      </c>
      <c r="D215" s="10"/>
      <c r="G215" s="43"/>
      <c r="J215" s="1"/>
      <c r="K215" s="10"/>
      <c r="N215" s="1"/>
      <c r="O215" s="63"/>
    </row>
    <row r="216" spans="2:15">
      <c r="B216" s="41">
        <v>24</v>
      </c>
      <c r="C216" s="10" t="s">
        <v>580</v>
      </c>
      <c r="D216" s="10"/>
      <c r="G216" s="43"/>
      <c r="J216" s="1"/>
      <c r="K216" s="10"/>
      <c r="N216" s="1"/>
      <c r="O216" s="63"/>
    </row>
    <row r="217" spans="2:15">
      <c r="B217" s="41">
        <v>25</v>
      </c>
      <c r="C217" s="10" t="s">
        <v>581</v>
      </c>
      <c r="D217" s="10"/>
      <c r="G217" s="43"/>
      <c r="J217" s="1"/>
      <c r="K217" s="10"/>
      <c r="N217" s="1"/>
      <c r="O217" s="63"/>
    </row>
    <row r="218" spans="2:15">
      <c r="B218" s="41">
        <v>26</v>
      </c>
      <c r="C218" s="10" t="s">
        <v>582</v>
      </c>
      <c r="D218" s="10"/>
      <c r="G218" s="43"/>
      <c r="J218" s="1"/>
      <c r="K218" s="10"/>
      <c r="N218" s="1"/>
      <c r="O218" s="63"/>
    </row>
    <row r="219" spans="2:15">
      <c r="B219" s="41">
        <v>27</v>
      </c>
      <c r="C219" s="10" t="s">
        <v>583</v>
      </c>
      <c r="D219" s="10"/>
      <c r="G219" s="43"/>
      <c r="J219" s="1"/>
      <c r="K219" s="10"/>
      <c r="N219" s="1"/>
      <c r="O219" s="63"/>
    </row>
    <row r="220" spans="2:15">
      <c r="B220" s="41">
        <v>28</v>
      </c>
      <c r="C220" s="10" t="s">
        <v>584</v>
      </c>
      <c r="D220" s="10"/>
      <c r="G220" s="43"/>
      <c r="J220" s="1"/>
      <c r="K220" s="10"/>
      <c r="N220" s="1"/>
      <c r="O220" s="63"/>
    </row>
    <row r="221" spans="2:15">
      <c r="B221" s="41">
        <v>29</v>
      </c>
      <c r="C221" s="10" t="s">
        <v>585</v>
      </c>
      <c r="D221" s="10"/>
      <c r="G221" s="43"/>
      <c r="J221" s="1"/>
      <c r="K221" s="10"/>
      <c r="N221" s="1"/>
      <c r="O221" s="63"/>
    </row>
    <row r="222" spans="2:15">
      <c r="B222" s="41">
        <v>30</v>
      </c>
      <c r="C222" s="10" t="s">
        <v>586</v>
      </c>
      <c r="D222" s="10"/>
      <c r="G222" s="43"/>
      <c r="J222" s="1"/>
      <c r="K222" s="10"/>
      <c r="N222" s="1"/>
      <c r="O222" s="63"/>
    </row>
    <row r="223" spans="2:15">
      <c r="B223" s="41">
        <v>31</v>
      </c>
      <c r="C223" s="10" t="s">
        <v>587</v>
      </c>
      <c r="D223" s="10"/>
      <c r="G223" s="43"/>
      <c r="J223" s="1"/>
      <c r="K223" s="10"/>
      <c r="N223" s="1"/>
      <c r="O223" s="63"/>
    </row>
    <row r="224" spans="2:15">
      <c r="B224" s="41">
        <v>32</v>
      </c>
      <c r="C224" s="10" t="s">
        <v>2171</v>
      </c>
      <c r="D224" s="10"/>
      <c r="G224" s="43"/>
      <c r="J224" s="1"/>
      <c r="K224" s="10"/>
      <c r="N224" s="1"/>
      <c r="O224" s="63"/>
    </row>
    <row r="225" spans="2:15">
      <c r="B225" s="41">
        <v>33</v>
      </c>
      <c r="C225" s="63" t="s">
        <v>588</v>
      </c>
      <c r="D225" s="63"/>
      <c r="G225" s="43"/>
      <c r="J225" s="1"/>
      <c r="K225" s="10"/>
      <c r="N225" s="1"/>
      <c r="O225" s="63"/>
    </row>
    <row r="226" spans="2:15">
      <c r="B226" s="41">
        <v>34</v>
      </c>
      <c r="C226" s="63" t="s">
        <v>589</v>
      </c>
      <c r="D226" s="63"/>
      <c r="G226" s="43"/>
      <c r="J226" s="1"/>
      <c r="K226" s="10"/>
      <c r="N226" s="1"/>
      <c r="O226" s="63"/>
    </row>
    <row r="227" spans="2:15">
      <c r="B227" s="41">
        <v>35</v>
      </c>
      <c r="C227" s="63" t="s">
        <v>590</v>
      </c>
      <c r="D227" s="63"/>
      <c r="G227" s="43"/>
      <c r="J227" s="1"/>
      <c r="K227" s="10"/>
      <c r="N227" s="1"/>
      <c r="O227" s="63"/>
    </row>
    <row r="228" spans="2:15">
      <c r="B228" s="41">
        <v>36</v>
      </c>
      <c r="C228" s="63" t="s">
        <v>591</v>
      </c>
      <c r="D228" s="63"/>
      <c r="G228" s="43"/>
      <c r="J228" s="1"/>
      <c r="K228" s="10"/>
      <c r="N228" s="1"/>
      <c r="O228" s="63"/>
    </row>
    <row r="229" spans="2:15">
      <c r="B229" s="41">
        <v>37</v>
      </c>
      <c r="C229" s="63" t="s">
        <v>592</v>
      </c>
      <c r="D229" s="63"/>
      <c r="G229" s="43"/>
      <c r="J229" s="1"/>
      <c r="K229" s="10"/>
      <c r="N229" s="1"/>
      <c r="O229" s="63"/>
    </row>
    <row r="230" spans="2:15">
      <c r="B230" s="41">
        <v>38</v>
      </c>
      <c r="C230" s="63" t="s">
        <v>593</v>
      </c>
      <c r="D230" s="63"/>
      <c r="G230" s="43"/>
      <c r="J230" s="1"/>
      <c r="K230" s="10"/>
      <c r="N230" s="1"/>
      <c r="O230" s="63"/>
    </row>
    <row r="231" spans="2:15">
      <c r="B231" s="41">
        <v>39</v>
      </c>
      <c r="C231" s="63" t="s">
        <v>594</v>
      </c>
      <c r="D231" s="63"/>
      <c r="G231" s="43"/>
      <c r="J231" s="1"/>
      <c r="K231" s="10"/>
      <c r="N231" s="1"/>
      <c r="O231" s="63"/>
    </row>
    <row r="232" spans="2:15">
      <c r="B232" s="41">
        <v>40</v>
      </c>
      <c r="C232" s="63" t="s">
        <v>595</v>
      </c>
      <c r="D232" s="63"/>
      <c r="G232" s="43"/>
      <c r="J232" s="1"/>
      <c r="K232" s="10"/>
      <c r="N232" s="1"/>
      <c r="O232" s="63"/>
    </row>
    <row r="233" spans="2:15">
      <c r="B233" s="41">
        <v>41</v>
      </c>
      <c r="C233" s="63" t="s">
        <v>596</v>
      </c>
      <c r="D233" s="63"/>
      <c r="G233" s="43"/>
      <c r="J233" s="1"/>
      <c r="K233" s="10"/>
    </row>
    <row r="234" spans="2:15">
      <c r="B234" s="41">
        <v>42</v>
      </c>
      <c r="C234" s="63" t="s">
        <v>597</v>
      </c>
      <c r="D234" s="63"/>
      <c r="G234" s="43"/>
      <c r="J234" s="1"/>
      <c r="K234" s="10"/>
    </row>
    <row r="235" spans="2:15">
      <c r="B235" s="41">
        <v>43</v>
      </c>
      <c r="C235" s="63" t="s">
        <v>598</v>
      </c>
      <c r="D235" s="63"/>
      <c r="G235" s="43"/>
      <c r="J235" s="1"/>
      <c r="K235" s="10"/>
    </row>
    <row r="236" spans="2:15">
      <c r="B236" s="41">
        <v>44</v>
      </c>
      <c r="C236" s="63" t="s">
        <v>744</v>
      </c>
      <c r="D236" s="63"/>
      <c r="G236" s="43"/>
    </row>
    <row r="237" spans="2:15">
      <c r="B237" s="41">
        <v>45</v>
      </c>
      <c r="C237" s="63" t="s">
        <v>599</v>
      </c>
      <c r="D237" s="63"/>
      <c r="G237" s="43"/>
    </row>
    <row r="238" spans="2:15">
      <c r="B238" s="41">
        <v>46</v>
      </c>
      <c r="C238" s="63" t="s">
        <v>553</v>
      </c>
      <c r="D238" s="63"/>
      <c r="G238" s="43"/>
    </row>
    <row r="239" spans="2:15">
      <c r="B239" s="41">
        <v>47</v>
      </c>
      <c r="C239" s="63" t="s">
        <v>600</v>
      </c>
      <c r="D239" s="63"/>
      <c r="G239" s="43"/>
    </row>
    <row r="240" spans="2:15">
      <c r="B240" s="41">
        <v>48</v>
      </c>
      <c r="C240" s="63" t="s">
        <v>601</v>
      </c>
      <c r="D240" s="63"/>
      <c r="G240" s="43"/>
    </row>
    <row r="241" spans="2:7">
      <c r="B241" s="41">
        <v>49</v>
      </c>
      <c r="C241" s="63" t="s">
        <v>602</v>
      </c>
      <c r="D241" s="63"/>
      <c r="G241" s="43"/>
    </row>
    <row r="242" spans="2:7">
      <c r="B242" s="41">
        <v>50</v>
      </c>
      <c r="C242" s="63" t="s">
        <v>603</v>
      </c>
      <c r="D242" s="63"/>
      <c r="G242" s="43"/>
    </row>
    <row r="243" spans="2:7">
      <c r="B243" s="41">
        <v>51</v>
      </c>
      <c r="C243" s="63" t="s">
        <v>604</v>
      </c>
      <c r="D243" s="63"/>
      <c r="G243" s="43"/>
    </row>
    <row r="244" spans="2:7">
      <c r="B244" s="41">
        <v>52</v>
      </c>
      <c r="C244" s="63" t="s">
        <v>605</v>
      </c>
      <c r="D244" s="63"/>
      <c r="G244" s="43"/>
    </row>
    <row r="245" spans="2:7">
      <c r="B245" s="41">
        <v>53</v>
      </c>
      <c r="C245" s="63" t="s">
        <v>606</v>
      </c>
      <c r="D245" s="63"/>
      <c r="G245" s="43"/>
    </row>
    <row r="246" spans="2:7">
      <c r="B246" s="41">
        <v>54</v>
      </c>
      <c r="C246" s="63" t="s">
        <v>607</v>
      </c>
      <c r="D246" s="63"/>
      <c r="G246" s="43"/>
    </row>
    <row r="247" spans="2:7">
      <c r="B247" s="41">
        <v>55</v>
      </c>
      <c r="C247" s="63" t="s">
        <v>608</v>
      </c>
      <c r="D247" s="63"/>
      <c r="G247" s="43"/>
    </row>
    <row r="248" spans="2:7">
      <c r="B248" s="41">
        <v>56</v>
      </c>
      <c r="C248" s="63" t="s">
        <v>1298</v>
      </c>
      <c r="D248" s="63"/>
      <c r="G248" s="43"/>
    </row>
    <row r="249" spans="2:7">
      <c r="B249" s="41">
        <v>57</v>
      </c>
      <c r="C249" s="63" t="s">
        <v>609</v>
      </c>
      <c r="D249" s="63"/>
      <c r="G249" s="43"/>
    </row>
    <row r="250" spans="2:7">
      <c r="B250" s="41">
        <v>58</v>
      </c>
      <c r="C250" s="63" t="s">
        <v>18</v>
      </c>
      <c r="D250" s="63"/>
      <c r="G250" s="43"/>
    </row>
    <row r="251" spans="2:7">
      <c r="B251" s="41">
        <v>59</v>
      </c>
      <c r="C251" s="63" t="s">
        <v>669</v>
      </c>
      <c r="D251" s="63"/>
      <c r="G251" s="43"/>
    </row>
    <row r="252" spans="2:7">
      <c r="B252" s="41">
        <v>60</v>
      </c>
      <c r="C252" s="63" t="s">
        <v>670</v>
      </c>
      <c r="D252" s="63"/>
      <c r="G252" s="43"/>
    </row>
    <row r="253" spans="2:7">
      <c r="B253" s="41">
        <v>61</v>
      </c>
      <c r="C253" s="63" t="s">
        <v>671</v>
      </c>
      <c r="D253" s="63"/>
      <c r="F253" s="63"/>
      <c r="G253" s="43"/>
    </row>
    <row r="254" spans="2:7">
      <c r="B254" s="41">
        <v>62</v>
      </c>
      <c r="C254" s="63" t="s">
        <v>672</v>
      </c>
      <c r="D254" s="63"/>
      <c r="F254" s="63"/>
      <c r="G254" s="43"/>
    </row>
    <row r="255" spans="2:7">
      <c r="B255" s="41">
        <v>63</v>
      </c>
      <c r="C255" s="63" t="s">
        <v>673</v>
      </c>
      <c r="D255" s="63"/>
      <c r="F255" s="63"/>
      <c r="G255" s="43"/>
    </row>
    <row r="256" spans="2:7">
      <c r="B256" s="41">
        <v>64</v>
      </c>
      <c r="C256" s="63" t="s">
        <v>674</v>
      </c>
      <c r="D256" s="63"/>
      <c r="G256" s="43"/>
    </row>
    <row r="257" spans="2:7">
      <c r="B257" s="41">
        <v>65</v>
      </c>
      <c r="C257" s="63" t="s">
        <v>1297</v>
      </c>
      <c r="D257" s="63"/>
      <c r="G257" s="43"/>
    </row>
    <row r="258" spans="2:7">
      <c r="B258" s="41">
        <v>66</v>
      </c>
      <c r="C258" s="63" t="s">
        <v>874</v>
      </c>
      <c r="D258" s="63"/>
      <c r="G258" s="43"/>
    </row>
    <row r="259" spans="2:7">
      <c r="B259" s="41">
        <v>67</v>
      </c>
      <c r="C259" s="63" t="s">
        <v>875</v>
      </c>
      <c r="D259" s="63"/>
      <c r="G259" s="43"/>
    </row>
    <row r="260" spans="2:7">
      <c r="B260" s="41">
        <v>68</v>
      </c>
      <c r="C260" s="63" t="s">
        <v>876</v>
      </c>
      <c r="D260" s="63"/>
      <c r="G260" s="43"/>
    </row>
    <row r="261" spans="2:7">
      <c r="B261" s="41">
        <v>69</v>
      </c>
      <c r="C261" s="63" t="s">
        <v>877</v>
      </c>
      <c r="D261" s="63"/>
      <c r="G261" s="43"/>
    </row>
    <row r="262" spans="2:7">
      <c r="B262" s="41">
        <v>70</v>
      </c>
      <c r="C262" s="63" t="s">
        <v>878</v>
      </c>
      <c r="D262" s="63"/>
      <c r="G262" s="43"/>
    </row>
    <row r="263" spans="2:7">
      <c r="B263" s="41">
        <v>71</v>
      </c>
      <c r="C263" s="63" t="s">
        <v>873</v>
      </c>
      <c r="D263" s="63"/>
      <c r="G263" s="43"/>
    </row>
    <row r="264" spans="2:7">
      <c r="B264" s="41">
        <v>72</v>
      </c>
      <c r="C264" s="63" t="s">
        <v>872</v>
      </c>
      <c r="D264" s="63"/>
      <c r="G264" s="43"/>
    </row>
    <row r="265" spans="2:7">
      <c r="B265" s="41">
        <v>73</v>
      </c>
      <c r="C265" s="63" t="s">
        <v>879</v>
      </c>
      <c r="D265" s="63"/>
      <c r="G265" s="43"/>
    </row>
    <row r="266" spans="2:7">
      <c r="B266" s="41">
        <v>74</v>
      </c>
      <c r="C266" s="63" t="s">
        <v>880</v>
      </c>
      <c r="D266" s="63"/>
      <c r="G266" s="43"/>
    </row>
    <row r="267" spans="2:7">
      <c r="B267" s="41">
        <v>75</v>
      </c>
      <c r="C267" s="63" t="s">
        <v>881</v>
      </c>
      <c r="D267" s="63"/>
      <c r="G267" s="43"/>
    </row>
    <row r="268" spans="2:7">
      <c r="B268" s="41">
        <v>76</v>
      </c>
      <c r="C268" s="63" t="s">
        <v>882</v>
      </c>
      <c r="D268" s="63"/>
      <c r="G268" s="43"/>
    </row>
    <row r="269" spans="2:7">
      <c r="B269" s="41">
        <v>77</v>
      </c>
      <c r="C269" s="63" t="s">
        <v>883</v>
      </c>
      <c r="D269" s="63"/>
      <c r="G269" s="43"/>
    </row>
    <row r="270" spans="2:7">
      <c r="B270" s="41">
        <v>78</v>
      </c>
      <c r="C270" s="63" t="s">
        <v>896</v>
      </c>
      <c r="D270" s="63"/>
      <c r="G270" s="43"/>
    </row>
    <row r="271" spans="2:7">
      <c r="B271" s="44">
        <v>79</v>
      </c>
      <c r="C271" s="64" t="s">
        <v>4262</v>
      </c>
      <c r="D271" s="64"/>
      <c r="E271" s="46"/>
      <c r="F271" s="46"/>
      <c r="G271" s="55"/>
    </row>
  </sheetData>
  <mergeCells count="8">
    <mergeCell ref="E182:F182"/>
    <mergeCell ref="E5:F5"/>
    <mergeCell ref="B78:C78"/>
    <mergeCell ref="C59:D59"/>
    <mergeCell ref="B182:D182"/>
    <mergeCell ref="C60:F60"/>
    <mergeCell ref="D114:E114"/>
    <mergeCell ref="B114:C114"/>
  </mergeCells>
  <phoneticPr fontId="3"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94"/>
  <sheetViews>
    <sheetView showGridLines="0" zoomScaleNormal="100" workbookViewId="0">
      <pane ySplit="3" topLeftCell="A4" activePane="bottomLeft" state="frozen"/>
      <selection pane="bottomLeft" activeCell="A4" sqref="A4"/>
    </sheetView>
  </sheetViews>
  <sheetFormatPr defaultRowHeight="16.5"/>
  <cols>
    <col min="1" max="1" width="7.375" customWidth="1"/>
    <col min="2" max="2" width="22.75" bestFit="1" customWidth="1"/>
    <col min="3" max="3" width="17.875" bestFit="1" customWidth="1"/>
    <col min="4" max="4" width="9.125" bestFit="1" customWidth="1"/>
    <col min="5" max="5" width="9.375" bestFit="1" customWidth="1"/>
    <col min="6" max="6" width="7.75" customWidth="1"/>
    <col min="7" max="7" width="8.25" bestFit="1" customWidth="1"/>
    <col min="8" max="8" width="11.5" customWidth="1"/>
    <col min="9" max="9" width="10.875" bestFit="1" customWidth="1"/>
    <col min="10" max="10" width="9.625" bestFit="1" customWidth="1"/>
    <col min="11" max="11" width="10.75" bestFit="1" customWidth="1"/>
    <col min="12" max="12" width="16.125" bestFit="1" customWidth="1"/>
    <col min="13" max="13" width="15.375" bestFit="1" customWidth="1"/>
    <col min="14" max="14" width="15.5" bestFit="1" customWidth="1"/>
  </cols>
  <sheetData>
    <row r="1" spans="1:14">
      <c r="A1" s="4" t="s">
        <v>1</v>
      </c>
      <c r="B1" s="4" t="s">
        <v>63</v>
      </c>
      <c r="C1" s="4" t="s">
        <v>6272</v>
      </c>
      <c r="D1" s="4" t="s">
        <v>64</v>
      </c>
      <c r="E1" s="4" t="s">
        <v>61</v>
      </c>
      <c r="F1" s="4" t="s">
        <v>2513</v>
      </c>
      <c r="G1" s="4" t="s">
        <v>72</v>
      </c>
      <c r="H1" s="4" t="s">
        <v>104</v>
      </c>
      <c r="I1" s="4" t="s">
        <v>1320</v>
      </c>
      <c r="J1" s="4" t="s">
        <v>68</v>
      </c>
      <c r="K1" s="4" t="s">
        <v>70</v>
      </c>
      <c r="L1" s="4" t="s">
        <v>57</v>
      </c>
      <c r="M1" s="4" t="s">
        <v>78</v>
      </c>
      <c r="N1" s="4" t="s">
        <v>80</v>
      </c>
    </row>
    <row r="2" spans="1:14">
      <c r="A2" s="2" t="s">
        <v>0</v>
      </c>
      <c r="B2" s="2" t="s">
        <v>58</v>
      </c>
      <c r="C2" s="2" t="s">
        <v>6273</v>
      </c>
      <c r="D2" s="2" t="s">
        <v>65</v>
      </c>
      <c r="E2" s="2" t="s">
        <v>66</v>
      </c>
      <c r="F2" s="2" t="s">
        <v>67</v>
      </c>
      <c r="G2" s="2" t="s">
        <v>6292</v>
      </c>
      <c r="H2" s="2" t="s">
        <v>6295</v>
      </c>
      <c r="I2" s="2" t="s">
        <v>1319</v>
      </c>
      <c r="J2" s="2" t="s">
        <v>69</v>
      </c>
      <c r="K2" s="2" t="s">
        <v>71</v>
      </c>
      <c r="L2" s="2" t="s">
        <v>58</v>
      </c>
      <c r="M2" s="2" t="s">
        <v>79</v>
      </c>
      <c r="N2" s="2" t="s">
        <v>81</v>
      </c>
    </row>
    <row r="3" spans="1:14">
      <c r="A3" s="3" t="s">
        <v>5</v>
      </c>
      <c r="B3" s="3" t="s">
        <v>145</v>
      </c>
      <c r="C3" s="3" t="s">
        <v>145</v>
      </c>
      <c r="D3" s="3" t="s">
        <v>5</v>
      </c>
      <c r="E3" s="3" t="s">
        <v>5</v>
      </c>
      <c r="F3" s="3" t="s">
        <v>5</v>
      </c>
      <c r="G3" s="3" t="s">
        <v>5</v>
      </c>
      <c r="H3" s="3" t="s">
        <v>5</v>
      </c>
      <c r="I3" s="3" t="s">
        <v>5</v>
      </c>
      <c r="J3" s="3" t="s">
        <v>5</v>
      </c>
      <c r="K3" s="3" t="s">
        <v>5</v>
      </c>
      <c r="L3" s="3" t="s">
        <v>6</v>
      </c>
      <c r="M3" s="3" t="s">
        <v>6</v>
      </c>
      <c r="N3" s="3" t="s">
        <v>6</v>
      </c>
    </row>
    <row r="4" spans="1:14">
      <c r="A4" s="148">
        <f>100000+E4*ID규칙_아이템_타입_단위+F4*ID규칙_등급_단위+COUNTIFS($D$4:D4,D4,$E$4:E4:E4,E4)</f>
        <v>101501</v>
      </c>
      <c r="B4" s="77" t="s">
        <v>6275</v>
      </c>
      <c r="C4" s="77" t="s">
        <v>185</v>
      </c>
      <c r="D4" s="148">
        <v>0</v>
      </c>
      <c r="E4" s="148">
        <v>1</v>
      </c>
      <c r="F4" s="147">
        <v>5</v>
      </c>
      <c r="G4" s="147">
        <v>0</v>
      </c>
      <c r="H4" s="153">
        <v>999999</v>
      </c>
      <c r="I4" s="147">
        <f t="shared" ref="I4:I8" si="0">IF(D4=2,E4*1000+F4,0)</f>
        <v>0</v>
      </c>
      <c r="J4" s="148">
        <f>IFERROR(INDEX(SET_GROUP!$B:$B,MATCH(ITEM!C4,SET_GROUP!$N:$N,0)),0)</f>
        <v>0</v>
      </c>
      <c r="K4" s="148">
        <f>IFERROR(IF(D4&gt;2,INDEX(ITEM_GAIN_INFO!$B:$B,MATCH(ITEM!B4,ITEM_GAIN_INFO!$G:$G,0)),INDEX(ITEM_GAIN_INFO!$B:$B,MATCH(ITEM!C4,ITEM_GAIN_INFO!$G:$G,0))),0)</f>
        <v>0</v>
      </c>
      <c r="L4" s="148" t="str">
        <f t="shared" ref="L4:L67" si="1">"ITEM_NAME_"&amp;A4</f>
        <v>ITEM_NAME_101501</v>
      </c>
      <c r="M4" s="148" t="str">
        <f t="shared" ref="M4:M67" si="2">"ITEM_ICON_"&amp;A4</f>
        <v>ITEM_ICON_101501</v>
      </c>
      <c r="N4" s="148" t="str">
        <f t="shared" ref="N4:N67" si="3">"ITEM_DESC_"&amp;A4</f>
        <v>ITEM_DESC_101501</v>
      </c>
    </row>
    <row r="5" spans="1:14">
      <c r="A5" s="148">
        <f>100000+E5*ID규칙_아이템_타입_단위+F5*ID규칙_등급_단위+COUNTIFS($D$4:D5,D5,$E$4:E5:E5,E5)</f>
        <v>102301</v>
      </c>
      <c r="B5" s="77" t="s">
        <v>6276</v>
      </c>
      <c r="C5" s="77" t="s">
        <v>185</v>
      </c>
      <c r="D5" s="148">
        <v>0</v>
      </c>
      <c r="E5" s="148">
        <v>2</v>
      </c>
      <c r="F5" s="147">
        <v>3</v>
      </c>
      <c r="G5" s="147">
        <v>0</v>
      </c>
      <c r="H5" s="153">
        <v>999999</v>
      </c>
      <c r="I5" s="147">
        <f t="shared" si="0"/>
        <v>0</v>
      </c>
      <c r="J5" s="148">
        <f>IFERROR(INDEX(SET_GROUP!$B:$B,MATCH(ITEM!C5,SET_GROUP!$N:$N,0)),0)</f>
        <v>0</v>
      </c>
      <c r="K5" s="148">
        <f>IFERROR(IF(D5&gt;2,INDEX(ITEM_GAIN_INFO!$B:$B,MATCH(ITEM!B5,ITEM_GAIN_INFO!$G:$G,0)),INDEX(ITEM_GAIN_INFO!$B:$B,MATCH(ITEM!C5,ITEM_GAIN_INFO!$G:$G,0))),0)</f>
        <v>0</v>
      </c>
      <c r="L5" s="148" t="str">
        <f t="shared" si="1"/>
        <v>ITEM_NAME_102301</v>
      </c>
      <c r="M5" s="148" t="str">
        <f t="shared" si="2"/>
        <v>ITEM_ICON_102301</v>
      </c>
      <c r="N5" s="148" t="str">
        <f t="shared" si="3"/>
        <v>ITEM_DESC_102301</v>
      </c>
    </row>
    <row r="6" spans="1:14">
      <c r="A6" s="148">
        <f>100000+E6*ID규칙_아이템_타입_단위+F6*ID규칙_등급_단위+COUNTIFS($D$4:D6,D6,$E$4:E6:E6,E6)</f>
        <v>103301</v>
      </c>
      <c r="B6" s="77" t="s">
        <v>6274</v>
      </c>
      <c r="C6" s="77" t="s">
        <v>185</v>
      </c>
      <c r="D6" s="148">
        <v>0</v>
      </c>
      <c r="E6" s="148">
        <v>3</v>
      </c>
      <c r="F6" s="147">
        <v>3</v>
      </c>
      <c r="G6" s="147">
        <v>0</v>
      </c>
      <c r="H6" s="153">
        <v>2100000000</v>
      </c>
      <c r="I6" s="147">
        <f t="shared" si="0"/>
        <v>0</v>
      </c>
      <c r="J6" s="148">
        <f>IFERROR(INDEX(SET_GROUP!$B:$B,MATCH(ITEM!C6,SET_GROUP!$N:$N,0)),0)</f>
        <v>0</v>
      </c>
      <c r="K6" s="148">
        <f>IFERROR(IF(D6&gt;2,INDEX(ITEM_GAIN_INFO!$B:$B,MATCH(ITEM!B6,ITEM_GAIN_INFO!$G:$G,0)),INDEX(ITEM_GAIN_INFO!$B:$B,MATCH(ITEM!C6,ITEM_GAIN_INFO!$G:$G,0))),0)</f>
        <v>0</v>
      </c>
      <c r="L6" s="148" t="str">
        <f t="shared" si="1"/>
        <v>ITEM_NAME_103301</v>
      </c>
      <c r="M6" s="148" t="str">
        <f t="shared" si="2"/>
        <v>ITEM_ICON_103301</v>
      </c>
      <c r="N6" s="148" t="str">
        <f t="shared" si="3"/>
        <v>ITEM_DESC_103301</v>
      </c>
    </row>
    <row r="7" spans="1:14">
      <c r="A7" s="148">
        <f>100000+E7*ID규칙_아이템_타입_단위+F7*ID규칙_등급_단위+COUNTIFS($D$4:D7,D7,$E$4:E7:E7,E7)</f>
        <v>104301</v>
      </c>
      <c r="B7" s="77" t="s">
        <v>948</v>
      </c>
      <c r="C7" s="77" t="s">
        <v>185</v>
      </c>
      <c r="D7" s="148">
        <v>0</v>
      </c>
      <c r="E7" s="148">
        <v>4</v>
      </c>
      <c r="F7" s="147">
        <v>3</v>
      </c>
      <c r="G7" s="147">
        <v>0</v>
      </c>
      <c r="H7" s="153">
        <v>2100000000</v>
      </c>
      <c r="I7" s="147">
        <f t="shared" si="0"/>
        <v>0</v>
      </c>
      <c r="J7" s="148">
        <f>IFERROR(INDEX(SET_GROUP!$B:$B,MATCH(ITEM!C7,SET_GROUP!$N:$N,0)),0)</f>
        <v>0</v>
      </c>
      <c r="K7" s="148">
        <f>IFERROR(IF(D7&gt;2,INDEX(ITEM_GAIN_INFO!$B:$B,MATCH(ITEM!B7,ITEM_GAIN_INFO!$G:$G,0)),INDEX(ITEM_GAIN_INFO!$B:$B,MATCH(ITEM!C7,ITEM_GAIN_INFO!$G:$G,0))),0)</f>
        <v>0</v>
      </c>
      <c r="L7" s="148" t="str">
        <f t="shared" si="1"/>
        <v>ITEM_NAME_104301</v>
      </c>
      <c r="M7" s="148" t="str">
        <f t="shared" si="2"/>
        <v>ITEM_ICON_104301</v>
      </c>
      <c r="N7" s="148" t="str">
        <f t="shared" si="3"/>
        <v>ITEM_DESC_104301</v>
      </c>
    </row>
    <row r="8" spans="1:14">
      <c r="A8" s="148">
        <f>100000+E8*ID규칙_아이템_타입_단위+F8*ID규칙_등급_단위+COUNTIFS($D$4:D8,D8,$E$4:E8:E8,E8)</f>
        <v>105301</v>
      </c>
      <c r="B8" s="77" t="s">
        <v>949</v>
      </c>
      <c r="C8" s="77" t="s">
        <v>185</v>
      </c>
      <c r="D8" s="148">
        <v>0</v>
      </c>
      <c r="E8" s="148">
        <v>5</v>
      </c>
      <c r="F8" s="147">
        <v>3</v>
      </c>
      <c r="G8" s="147">
        <v>0</v>
      </c>
      <c r="H8" s="153">
        <v>9999</v>
      </c>
      <c r="I8" s="147">
        <f t="shared" si="0"/>
        <v>0</v>
      </c>
      <c r="J8" s="148">
        <f>IFERROR(INDEX(SET_GROUP!$B:$B,MATCH(ITEM!C8,SET_GROUP!$N:$N,0)),0)</f>
        <v>0</v>
      </c>
      <c r="K8" s="148">
        <f>IFERROR(IF(D8&gt;2,INDEX(ITEM_GAIN_INFO!$B:$B,MATCH(ITEM!B8,ITEM_GAIN_INFO!$G:$G,0)),INDEX(ITEM_GAIN_INFO!$B:$B,MATCH(ITEM!C8,ITEM_GAIN_INFO!$G:$G,0))),0)</f>
        <v>0</v>
      </c>
      <c r="L8" s="148" t="str">
        <f t="shared" si="1"/>
        <v>ITEM_NAME_105301</v>
      </c>
      <c r="M8" s="148" t="str">
        <f t="shared" si="2"/>
        <v>ITEM_ICON_105301</v>
      </c>
      <c r="N8" s="148" t="str">
        <f t="shared" si="3"/>
        <v>ITEM_DESC_105301</v>
      </c>
    </row>
    <row r="9" spans="1:14">
      <c r="A9" s="148">
        <f>100000+E9*ID규칙_아이템_타입_단위+F9*ID규칙_등급_단위+COUNTIFS($D$4:D9,D9,$E$4:E9:E9,E9)</f>
        <v>106101</v>
      </c>
      <c r="B9" s="77" t="s">
        <v>950</v>
      </c>
      <c r="C9" s="77" t="s">
        <v>6125</v>
      </c>
      <c r="D9" s="148">
        <v>2</v>
      </c>
      <c r="E9" s="148">
        <v>6</v>
      </c>
      <c r="F9" s="147">
        <v>1</v>
      </c>
      <c r="G9" s="147">
        <v>1</v>
      </c>
      <c r="H9" s="147">
        <v>1</v>
      </c>
      <c r="I9" s="147">
        <f>IF(D9=2,E9*1000+F9*100,0)</f>
        <v>6100</v>
      </c>
      <c r="J9" s="148">
        <f>IFERROR(INDEX(SET_GROUP!$B:$B,MATCH(ITEM!C9,SET_GROUP!$N:$N,0)),0)</f>
        <v>1</v>
      </c>
      <c r="K9" s="148">
        <f>IFERROR(IF(D9&gt;2,INDEX(ITEM_GAIN_INFO!$B:$B,MATCH(ITEM!B9,ITEM_GAIN_INFO!$G:$G,0)),INDEX(ITEM_GAIN_INFO!$B:$B,MATCH(ITEM!C9,ITEM_GAIN_INFO!$G:$G,0))),0)</f>
        <v>1</v>
      </c>
      <c r="L9" s="148" t="str">
        <f t="shared" si="1"/>
        <v>ITEM_NAME_106101</v>
      </c>
      <c r="M9" s="148" t="str">
        <f t="shared" si="2"/>
        <v>ITEM_ICON_106101</v>
      </c>
      <c r="N9" s="148" t="str">
        <f t="shared" si="3"/>
        <v>ITEM_DESC_106101</v>
      </c>
    </row>
    <row r="10" spans="1:14">
      <c r="A10" s="148">
        <f>100000+E10*ID규칙_아이템_타입_단위+F10*ID규칙_등급_단위+COUNTIFS($D$4:D10,D10,$E$4:E10:E10,E10)</f>
        <v>106202</v>
      </c>
      <c r="B10" s="77" t="s">
        <v>950</v>
      </c>
      <c r="C10" s="77" t="s">
        <v>6125</v>
      </c>
      <c r="D10" s="148">
        <v>2</v>
      </c>
      <c r="E10" s="148">
        <v>6</v>
      </c>
      <c r="F10" s="147">
        <v>2</v>
      </c>
      <c r="G10" s="147">
        <v>1</v>
      </c>
      <c r="H10" s="147">
        <v>1</v>
      </c>
      <c r="I10" s="147">
        <f>IF(D10=2,E10*1000+F10*100,0)</f>
        <v>6200</v>
      </c>
      <c r="J10" s="148">
        <f>IFERROR(INDEX(SET_GROUP!$B:$B,MATCH(ITEM!C10,SET_GROUP!$N:$N,0)),0)</f>
        <v>1</v>
      </c>
      <c r="K10" s="148">
        <f>IFERROR(IF(D10&gt;2,INDEX(ITEM_GAIN_INFO!$B:$B,MATCH(ITEM!B10,ITEM_GAIN_INFO!$G:$G,0)),INDEX(ITEM_GAIN_INFO!$B:$B,MATCH(ITEM!C10,ITEM_GAIN_INFO!$G:$G,0))),0)</f>
        <v>1</v>
      </c>
      <c r="L10" s="148" t="str">
        <f t="shared" si="1"/>
        <v>ITEM_NAME_106202</v>
      </c>
      <c r="M10" s="148" t="str">
        <f t="shared" si="2"/>
        <v>ITEM_ICON_106202</v>
      </c>
      <c r="N10" s="148" t="str">
        <f t="shared" si="3"/>
        <v>ITEM_DESC_106202</v>
      </c>
    </row>
    <row r="11" spans="1:14">
      <c r="A11" s="148">
        <f>100000+E11*ID규칙_아이템_타입_단위+F11*ID규칙_등급_단위+COUNTIFS($D$4:D11,D11,$E$4:E11:E11,E11)</f>
        <v>106303</v>
      </c>
      <c r="B11" s="77" t="s">
        <v>950</v>
      </c>
      <c r="C11" s="77" t="s">
        <v>6125</v>
      </c>
      <c r="D11" s="148">
        <v>2</v>
      </c>
      <c r="E11" s="148">
        <v>6</v>
      </c>
      <c r="F11" s="148">
        <v>3</v>
      </c>
      <c r="G11" s="147">
        <v>1</v>
      </c>
      <c r="H11" s="147">
        <v>1</v>
      </c>
      <c r="I11" s="147">
        <f t="shared" ref="I11:I73" si="4">IF(D11=2,E11*1000+F11*100,0)</f>
        <v>6300</v>
      </c>
      <c r="J11" s="148">
        <f>IFERROR(INDEX(SET_GROUP!$B:$B,MATCH(ITEM!C11,SET_GROUP!$N:$N,0)),0)</f>
        <v>1</v>
      </c>
      <c r="K11" s="148">
        <f>IFERROR(IF(D11&gt;2,INDEX(ITEM_GAIN_INFO!$B:$B,MATCH(ITEM!B11,ITEM_GAIN_INFO!$G:$G,0)),INDEX(ITEM_GAIN_INFO!$B:$B,MATCH(ITEM!C11,ITEM_GAIN_INFO!$G:$G,0))),0)</f>
        <v>1</v>
      </c>
      <c r="L11" s="148" t="str">
        <f t="shared" si="1"/>
        <v>ITEM_NAME_106303</v>
      </c>
      <c r="M11" s="148" t="str">
        <f t="shared" si="2"/>
        <v>ITEM_ICON_106303</v>
      </c>
      <c r="N11" s="148" t="str">
        <f t="shared" si="3"/>
        <v>ITEM_DESC_106303</v>
      </c>
    </row>
    <row r="12" spans="1:14">
      <c r="A12" s="148">
        <f>100000+E12*ID규칙_아이템_타입_단위+F12*ID규칙_등급_단위+COUNTIFS($D$4:D12,D12,$E$4:E12:E12,E12)</f>
        <v>107101</v>
      </c>
      <c r="B12" s="77" t="s">
        <v>951</v>
      </c>
      <c r="C12" s="77" t="s">
        <v>6125</v>
      </c>
      <c r="D12" s="148">
        <v>2</v>
      </c>
      <c r="E12" s="148">
        <v>7</v>
      </c>
      <c r="F12" s="147">
        <v>1</v>
      </c>
      <c r="G12" s="147">
        <v>1</v>
      </c>
      <c r="H12" s="147">
        <v>1</v>
      </c>
      <c r="I12" s="147">
        <f t="shared" si="4"/>
        <v>7100</v>
      </c>
      <c r="J12" s="148">
        <f>IFERROR(INDEX(SET_GROUP!$B:$B,MATCH(ITEM!C12,SET_GROUP!$N:$N,0)),0)</f>
        <v>1</v>
      </c>
      <c r="K12" s="148">
        <f>IFERROR(IF(D12&gt;2,INDEX(ITEM_GAIN_INFO!$B:$B,MATCH(ITEM!B12,ITEM_GAIN_INFO!$G:$G,0)),INDEX(ITEM_GAIN_INFO!$B:$B,MATCH(ITEM!C12,ITEM_GAIN_INFO!$G:$G,0))),0)</f>
        <v>1</v>
      </c>
      <c r="L12" s="148" t="str">
        <f t="shared" si="1"/>
        <v>ITEM_NAME_107101</v>
      </c>
      <c r="M12" s="148" t="str">
        <f t="shared" si="2"/>
        <v>ITEM_ICON_107101</v>
      </c>
      <c r="N12" s="148" t="str">
        <f t="shared" si="3"/>
        <v>ITEM_DESC_107101</v>
      </c>
    </row>
    <row r="13" spans="1:14">
      <c r="A13" s="148">
        <f>100000+E13*ID규칙_아이템_타입_단위+F13*ID규칙_등급_단위+COUNTIFS($D$4:D13,D13,$E$4:E13:E13,E13)</f>
        <v>107202</v>
      </c>
      <c r="B13" s="77" t="s">
        <v>951</v>
      </c>
      <c r="C13" s="77" t="s">
        <v>6125</v>
      </c>
      <c r="D13" s="148">
        <v>2</v>
      </c>
      <c r="E13" s="148">
        <v>7</v>
      </c>
      <c r="F13" s="147">
        <v>2</v>
      </c>
      <c r="G13" s="147">
        <v>1</v>
      </c>
      <c r="H13" s="147">
        <v>1</v>
      </c>
      <c r="I13" s="147">
        <f t="shared" si="4"/>
        <v>7200</v>
      </c>
      <c r="J13" s="148">
        <f>IFERROR(INDEX(SET_GROUP!$B:$B,MATCH(ITEM!C13,SET_GROUP!$N:$N,0)),0)</f>
        <v>1</v>
      </c>
      <c r="K13" s="148">
        <f>IFERROR(IF(D13&gt;2,INDEX(ITEM_GAIN_INFO!$B:$B,MATCH(ITEM!B13,ITEM_GAIN_INFO!$G:$G,0)),INDEX(ITEM_GAIN_INFO!$B:$B,MATCH(ITEM!C13,ITEM_GAIN_INFO!$G:$G,0))),0)</f>
        <v>1</v>
      </c>
      <c r="L13" s="148" t="str">
        <f t="shared" si="1"/>
        <v>ITEM_NAME_107202</v>
      </c>
      <c r="M13" s="148" t="str">
        <f t="shared" si="2"/>
        <v>ITEM_ICON_107202</v>
      </c>
      <c r="N13" s="148" t="str">
        <f t="shared" si="3"/>
        <v>ITEM_DESC_107202</v>
      </c>
    </row>
    <row r="14" spans="1:14">
      <c r="A14" s="148">
        <f>100000+E14*ID규칙_아이템_타입_단위+F14*ID규칙_등급_단위+COUNTIFS($D$4:D14,D14,$E$4:E14:E14,E14)</f>
        <v>107303</v>
      </c>
      <c r="B14" s="77" t="s">
        <v>951</v>
      </c>
      <c r="C14" s="77" t="s">
        <v>6125</v>
      </c>
      <c r="D14" s="148">
        <v>2</v>
      </c>
      <c r="E14" s="148">
        <v>7</v>
      </c>
      <c r="F14" s="148">
        <v>3</v>
      </c>
      <c r="G14" s="147">
        <v>1</v>
      </c>
      <c r="H14" s="147">
        <v>1</v>
      </c>
      <c r="I14" s="147">
        <f t="shared" si="4"/>
        <v>7300</v>
      </c>
      <c r="J14" s="148">
        <f>IFERROR(INDEX(SET_GROUP!$B:$B,MATCH(ITEM!C14,SET_GROUP!$N:$N,0)),0)</f>
        <v>1</v>
      </c>
      <c r="K14" s="148">
        <f>IFERROR(IF(D14&gt;2,INDEX(ITEM_GAIN_INFO!$B:$B,MATCH(ITEM!B14,ITEM_GAIN_INFO!$G:$G,0)),INDEX(ITEM_GAIN_INFO!$B:$B,MATCH(ITEM!C14,ITEM_GAIN_INFO!$G:$G,0))),0)</f>
        <v>1</v>
      </c>
      <c r="L14" s="148" t="str">
        <f t="shared" si="1"/>
        <v>ITEM_NAME_107303</v>
      </c>
      <c r="M14" s="148" t="str">
        <f t="shared" si="2"/>
        <v>ITEM_ICON_107303</v>
      </c>
      <c r="N14" s="148" t="str">
        <f t="shared" si="3"/>
        <v>ITEM_DESC_107303</v>
      </c>
    </row>
    <row r="15" spans="1:14">
      <c r="A15" s="148">
        <f>100000+E15*ID규칙_아이템_타입_단위+F15*ID규칙_등급_단위+COUNTIFS($D$4:D15,D15,$E$4:E15:E15,E15)</f>
        <v>108101</v>
      </c>
      <c r="B15" s="77" t="s">
        <v>952</v>
      </c>
      <c r="C15" s="77" t="s">
        <v>6125</v>
      </c>
      <c r="D15" s="148">
        <v>2</v>
      </c>
      <c r="E15" s="148">
        <v>8</v>
      </c>
      <c r="F15" s="148">
        <v>1</v>
      </c>
      <c r="G15" s="147">
        <v>1</v>
      </c>
      <c r="H15" s="147">
        <v>1</v>
      </c>
      <c r="I15" s="147">
        <f t="shared" si="4"/>
        <v>8100</v>
      </c>
      <c r="J15" s="148">
        <f>IFERROR(INDEX(SET_GROUP!$B:$B,MATCH(ITEM!C15,SET_GROUP!$N:$N,0)),0)</f>
        <v>1</v>
      </c>
      <c r="K15" s="148">
        <f>IFERROR(IF(D15&gt;2,INDEX(ITEM_GAIN_INFO!$B:$B,MATCH(ITEM!B15,ITEM_GAIN_INFO!$G:$G,0)),INDEX(ITEM_GAIN_INFO!$B:$B,MATCH(ITEM!C15,ITEM_GAIN_INFO!$G:$G,0))),0)</f>
        <v>1</v>
      </c>
      <c r="L15" s="148" t="str">
        <f t="shared" si="1"/>
        <v>ITEM_NAME_108101</v>
      </c>
      <c r="M15" s="148" t="str">
        <f t="shared" si="2"/>
        <v>ITEM_ICON_108101</v>
      </c>
      <c r="N15" s="148" t="str">
        <f t="shared" si="3"/>
        <v>ITEM_DESC_108101</v>
      </c>
    </row>
    <row r="16" spans="1:14">
      <c r="A16" s="148">
        <f>100000+E16*ID규칙_아이템_타입_단위+F16*ID규칙_등급_단위+COUNTIFS($D$4:D16,D16,$E$4:E16:E16,E16)</f>
        <v>108202</v>
      </c>
      <c r="B16" s="77" t="s">
        <v>952</v>
      </c>
      <c r="C16" s="77" t="s">
        <v>6125</v>
      </c>
      <c r="D16" s="148">
        <v>2</v>
      </c>
      <c r="E16" s="148">
        <v>8</v>
      </c>
      <c r="F16" s="148">
        <v>2</v>
      </c>
      <c r="G16" s="147">
        <v>1</v>
      </c>
      <c r="H16" s="147">
        <v>1</v>
      </c>
      <c r="I16" s="147">
        <f t="shared" si="4"/>
        <v>8200</v>
      </c>
      <c r="J16" s="148">
        <f>IFERROR(INDEX(SET_GROUP!$B:$B,MATCH(ITEM!C16,SET_GROUP!$N:$N,0)),0)</f>
        <v>1</v>
      </c>
      <c r="K16" s="148">
        <f>IFERROR(IF(D16&gt;2,INDEX(ITEM_GAIN_INFO!$B:$B,MATCH(ITEM!B16,ITEM_GAIN_INFO!$G:$G,0)),INDEX(ITEM_GAIN_INFO!$B:$B,MATCH(ITEM!C16,ITEM_GAIN_INFO!$G:$G,0))),0)</f>
        <v>1</v>
      </c>
      <c r="L16" s="148" t="str">
        <f t="shared" si="1"/>
        <v>ITEM_NAME_108202</v>
      </c>
      <c r="M16" s="148" t="str">
        <f t="shared" si="2"/>
        <v>ITEM_ICON_108202</v>
      </c>
      <c r="N16" s="148" t="str">
        <f t="shared" si="3"/>
        <v>ITEM_DESC_108202</v>
      </c>
    </row>
    <row r="17" spans="1:14">
      <c r="A17" s="148">
        <f>100000+E17*ID규칙_아이템_타입_단위+F17*ID규칙_등급_단위+COUNTIFS($D$4:D17,D17,$E$4:E17:E17,E17)</f>
        <v>108303</v>
      </c>
      <c r="B17" s="77" t="s">
        <v>952</v>
      </c>
      <c r="C17" s="77" t="s">
        <v>6125</v>
      </c>
      <c r="D17" s="148">
        <v>2</v>
      </c>
      <c r="E17" s="148">
        <v>8</v>
      </c>
      <c r="F17" s="148">
        <v>3</v>
      </c>
      <c r="G17" s="147">
        <v>1</v>
      </c>
      <c r="H17" s="147">
        <v>1</v>
      </c>
      <c r="I17" s="147">
        <f t="shared" si="4"/>
        <v>8300</v>
      </c>
      <c r="J17" s="148">
        <f>IFERROR(INDEX(SET_GROUP!$B:$B,MATCH(ITEM!C17,SET_GROUP!$N:$N,0)),0)</f>
        <v>1</v>
      </c>
      <c r="K17" s="148">
        <f>IFERROR(IF(D17&gt;2,INDEX(ITEM_GAIN_INFO!$B:$B,MATCH(ITEM!B17,ITEM_GAIN_INFO!$G:$G,0)),INDEX(ITEM_GAIN_INFO!$B:$B,MATCH(ITEM!C17,ITEM_GAIN_INFO!$G:$G,0))),0)</f>
        <v>1</v>
      </c>
      <c r="L17" s="148" t="str">
        <f t="shared" si="1"/>
        <v>ITEM_NAME_108303</v>
      </c>
      <c r="M17" s="148" t="str">
        <f t="shared" si="2"/>
        <v>ITEM_ICON_108303</v>
      </c>
      <c r="N17" s="148" t="str">
        <f t="shared" si="3"/>
        <v>ITEM_DESC_108303</v>
      </c>
    </row>
    <row r="18" spans="1:14">
      <c r="A18" s="148">
        <f>100000+E18*ID규칙_아이템_타입_단위+F18*ID규칙_등급_단위+COUNTIFS($D$4:D18,D18,$E$4:E18:E18,E18)</f>
        <v>109101</v>
      </c>
      <c r="B18" s="77" t="s">
        <v>953</v>
      </c>
      <c r="C18" s="77" t="s">
        <v>6125</v>
      </c>
      <c r="D18" s="148">
        <v>2</v>
      </c>
      <c r="E18" s="148">
        <v>9</v>
      </c>
      <c r="F18" s="148">
        <v>1</v>
      </c>
      <c r="G18" s="147">
        <v>1</v>
      </c>
      <c r="H18" s="147">
        <v>1</v>
      </c>
      <c r="I18" s="147">
        <f t="shared" si="4"/>
        <v>9100</v>
      </c>
      <c r="J18" s="148">
        <f>IFERROR(INDEX(SET_GROUP!$B:$B,MATCH(ITEM!C18,SET_GROUP!$N:$N,0)),0)</f>
        <v>1</v>
      </c>
      <c r="K18" s="148">
        <f>IFERROR(IF(D18&gt;2,INDEX(ITEM_GAIN_INFO!$B:$B,MATCH(ITEM!B18,ITEM_GAIN_INFO!$G:$G,0)),INDEX(ITEM_GAIN_INFO!$B:$B,MATCH(ITEM!C18,ITEM_GAIN_INFO!$G:$G,0))),0)</f>
        <v>1</v>
      </c>
      <c r="L18" s="148" t="str">
        <f t="shared" si="1"/>
        <v>ITEM_NAME_109101</v>
      </c>
      <c r="M18" s="148" t="str">
        <f t="shared" si="2"/>
        <v>ITEM_ICON_109101</v>
      </c>
      <c r="N18" s="148" t="str">
        <f t="shared" si="3"/>
        <v>ITEM_DESC_109101</v>
      </c>
    </row>
    <row r="19" spans="1:14">
      <c r="A19" s="148">
        <f>100000+E19*ID규칙_아이템_타입_단위+F19*ID규칙_등급_단위+COUNTIFS($D$4:D19,D19,$E$4:E19:E19,E19)</f>
        <v>109202</v>
      </c>
      <c r="B19" s="77" t="s">
        <v>953</v>
      </c>
      <c r="C19" s="77" t="s">
        <v>6125</v>
      </c>
      <c r="D19" s="148">
        <v>2</v>
      </c>
      <c r="E19" s="148">
        <v>9</v>
      </c>
      <c r="F19" s="148">
        <v>2</v>
      </c>
      <c r="G19" s="147">
        <v>1</v>
      </c>
      <c r="H19" s="147">
        <v>1</v>
      </c>
      <c r="I19" s="147">
        <f t="shared" si="4"/>
        <v>9200</v>
      </c>
      <c r="J19" s="148">
        <f>IFERROR(INDEX(SET_GROUP!$B:$B,MATCH(ITEM!C19,SET_GROUP!$N:$N,0)),0)</f>
        <v>1</v>
      </c>
      <c r="K19" s="148">
        <f>IFERROR(IF(D19&gt;2,INDEX(ITEM_GAIN_INFO!$B:$B,MATCH(ITEM!B19,ITEM_GAIN_INFO!$G:$G,0)),INDEX(ITEM_GAIN_INFO!$B:$B,MATCH(ITEM!C19,ITEM_GAIN_INFO!$G:$G,0))),0)</f>
        <v>1</v>
      </c>
      <c r="L19" s="148" t="str">
        <f t="shared" si="1"/>
        <v>ITEM_NAME_109202</v>
      </c>
      <c r="M19" s="148" t="str">
        <f t="shared" si="2"/>
        <v>ITEM_ICON_109202</v>
      </c>
      <c r="N19" s="148" t="str">
        <f t="shared" si="3"/>
        <v>ITEM_DESC_109202</v>
      </c>
    </row>
    <row r="20" spans="1:14">
      <c r="A20" s="148">
        <f>100000+E20*ID규칙_아이템_타입_단위+F20*ID규칙_등급_단위+COUNTIFS($D$4:D20,D20,$E$4:E20:E20,E20)</f>
        <v>109303</v>
      </c>
      <c r="B20" s="77" t="s">
        <v>953</v>
      </c>
      <c r="C20" s="77" t="s">
        <v>6125</v>
      </c>
      <c r="D20" s="148">
        <v>2</v>
      </c>
      <c r="E20" s="148">
        <v>9</v>
      </c>
      <c r="F20" s="148">
        <v>3</v>
      </c>
      <c r="G20" s="147">
        <v>1</v>
      </c>
      <c r="H20" s="147">
        <v>1</v>
      </c>
      <c r="I20" s="147">
        <f t="shared" si="4"/>
        <v>9300</v>
      </c>
      <c r="J20" s="148">
        <f>IFERROR(INDEX(SET_GROUP!$B:$B,MATCH(ITEM!C20,SET_GROUP!$N:$N,0)),0)</f>
        <v>1</v>
      </c>
      <c r="K20" s="148">
        <f>IFERROR(IF(D20&gt;2,INDEX(ITEM_GAIN_INFO!$B:$B,MATCH(ITEM!B20,ITEM_GAIN_INFO!$G:$G,0)),INDEX(ITEM_GAIN_INFO!$B:$B,MATCH(ITEM!C20,ITEM_GAIN_INFO!$G:$G,0))),0)</f>
        <v>1</v>
      </c>
      <c r="L20" s="148" t="str">
        <f t="shared" si="1"/>
        <v>ITEM_NAME_109303</v>
      </c>
      <c r="M20" s="148" t="str">
        <f t="shared" si="2"/>
        <v>ITEM_ICON_109303</v>
      </c>
      <c r="N20" s="148" t="str">
        <f t="shared" si="3"/>
        <v>ITEM_DESC_109303</v>
      </c>
    </row>
    <row r="21" spans="1:14">
      <c r="A21" s="148">
        <f>100000+E21*ID규칙_아이템_타입_단위+F21*ID규칙_등급_단위+COUNTIFS($D$4:D21,D21,$E$4:E21:E21,E21)</f>
        <v>110101</v>
      </c>
      <c r="B21" s="77" t="s">
        <v>954</v>
      </c>
      <c r="C21" s="77" t="s">
        <v>6125</v>
      </c>
      <c r="D21" s="148">
        <v>2</v>
      </c>
      <c r="E21" s="148">
        <v>10</v>
      </c>
      <c r="F21" s="148">
        <v>1</v>
      </c>
      <c r="G21" s="147">
        <v>1</v>
      </c>
      <c r="H21" s="147">
        <v>1</v>
      </c>
      <c r="I21" s="147">
        <f t="shared" si="4"/>
        <v>10100</v>
      </c>
      <c r="J21" s="148">
        <f>IFERROR(INDEX(SET_GROUP!$B:$B,MATCH(ITEM!C21,SET_GROUP!$N:$N,0)),0)</f>
        <v>1</v>
      </c>
      <c r="K21" s="148">
        <f>IFERROR(IF(D21&gt;2,INDEX(ITEM_GAIN_INFO!$B:$B,MATCH(ITEM!B21,ITEM_GAIN_INFO!$G:$G,0)),INDEX(ITEM_GAIN_INFO!$B:$B,MATCH(ITEM!C21,ITEM_GAIN_INFO!$G:$G,0))),0)</f>
        <v>1</v>
      </c>
      <c r="L21" s="148" t="str">
        <f t="shared" si="1"/>
        <v>ITEM_NAME_110101</v>
      </c>
      <c r="M21" s="148" t="str">
        <f t="shared" si="2"/>
        <v>ITEM_ICON_110101</v>
      </c>
      <c r="N21" s="148" t="str">
        <f t="shared" si="3"/>
        <v>ITEM_DESC_110101</v>
      </c>
    </row>
    <row r="22" spans="1:14">
      <c r="A22" s="148">
        <f>100000+E22*ID규칙_아이템_타입_단위+F22*ID규칙_등급_단위+COUNTIFS($D$4:D22,D22,$E$4:E22:E22,E22)</f>
        <v>110202</v>
      </c>
      <c r="B22" s="77" t="s">
        <v>954</v>
      </c>
      <c r="C22" s="77" t="s">
        <v>6125</v>
      </c>
      <c r="D22" s="148">
        <v>2</v>
      </c>
      <c r="E22" s="148">
        <v>10</v>
      </c>
      <c r="F22" s="148">
        <v>2</v>
      </c>
      <c r="G22" s="147">
        <v>1</v>
      </c>
      <c r="H22" s="147">
        <v>1</v>
      </c>
      <c r="I22" s="147">
        <f t="shared" si="4"/>
        <v>10200</v>
      </c>
      <c r="J22" s="148">
        <f>IFERROR(INDEX(SET_GROUP!$B:$B,MATCH(ITEM!C22,SET_GROUP!$N:$N,0)),0)</f>
        <v>1</v>
      </c>
      <c r="K22" s="148">
        <f>IFERROR(IF(D22&gt;2,INDEX(ITEM_GAIN_INFO!$B:$B,MATCH(ITEM!B22,ITEM_GAIN_INFO!$G:$G,0)),INDEX(ITEM_GAIN_INFO!$B:$B,MATCH(ITEM!C22,ITEM_GAIN_INFO!$G:$G,0))),0)</f>
        <v>1</v>
      </c>
      <c r="L22" s="148" t="str">
        <f t="shared" si="1"/>
        <v>ITEM_NAME_110202</v>
      </c>
      <c r="M22" s="148" t="str">
        <f t="shared" si="2"/>
        <v>ITEM_ICON_110202</v>
      </c>
      <c r="N22" s="148" t="str">
        <f t="shared" si="3"/>
        <v>ITEM_DESC_110202</v>
      </c>
    </row>
    <row r="23" spans="1:14">
      <c r="A23" s="148">
        <f>100000+E23*ID규칙_아이템_타입_단위+F23*ID규칙_등급_단위+COUNTIFS($D$4:D23,D23,$E$4:E23:E23,E23)</f>
        <v>110303</v>
      </c>
      <c r="B23" s="77" t="s">
        <v>954</v>
      </c>
      <c r="C23" s="77" t="s">
        <v>6125</v>
      </c>
      <c r="D23" s="148">
        <v>2</v>
      </c>
      <c r="E23" s="148">
        <v>10</v>
      </c>
      <c r="F23" s="148">
        <v>3</v>
      </c>
      <c r="G23" s="147">
        <v>1</v>
      </c>
      <c r="H23" s="147">
        <v>1</v>
      </c>
      <c r="I23" s="147">
        <f t="shared" si="4"/>
        <v>10300</v>
      </c>
      <c r="J23" s="148">
        <f>IFERROR(INDEX(SET_GROUP!$B:$B,MATCH(ITEM!C23,SET_GROUP!$N:$N,0)),0)</f>
        <v>1</v>
      </c>
      <c r="K23" s="148">
        <f>IFERROR(IF(D23&gt;2,INDEX(ITEM_GAIN_INFO!$B:$B,MATCH(ITEM!B23,ITEM_GAIN_INFO!$G:$G,0)),INDEX(ITEM_GAIN_INFO!$B:$B,MATCH(ITEM!C23,ITEM_GAIN_INFO!$G:$G,0))),0)</f>
        <v>1</v>
      </c>
      <c r="L23" s="148" t="str">
        <f t="shared" si="1"/>
        <v>ITEM_NAME_110303</v>
      </c>
      <c r="M23" s="148" t="str">
        <f t="shared" si="2"/>
        <v>ITEM_ICON_110303</v>
      </c>
      <c r="N23" s="148" t="str">
        <f t="shared" si="3"/>
        <v>ITEM_DESC_110303</v>
      </c>
    </row>
    <row r="24" spans="1:14">
      <c r="A24" s="148">
        <f>100000+E24*ID규칙_아이템_타입_단위+F24*ID규칙_등급_단위+COUNTIFS($D$4:D24,D24,$E$4:E24:E24,E24)</f>
        <v>106104</v>
      </c>
      <c r="B24" s="77" t="s">
        <v>955</v>
      </c>
      <c r="C24" s="77" t="s">
        <v>2395</v>
      </c>
      <c r="D24" s="148">
        <v>2</v>
      </c>
      <c r="E24" s="148">
        <v>6</v>
      </c>
      <c r="F24" s="148">
        <v>1</v>
      </c>
      <c r="G24" s="147">
        <v>1</v>
      </c>
      <c r="H24" s="147">
        <v>1</v>
      </c>
      <c r="I24" s="147">
        <f t="shared" si="4"/>
        <v>6100</v>
      </c>
      <c r="J24" s="148">
        <f>IFERROR(INDEX(SET_GROUP!$B:$B,MATCH(ITEM!C24,SET_GROUP!$N:$N,0)),0)</f>
        <v>2</v>
      </c>
      <c r="K24" s="148">
        <f>IFERROR(IF(D24&gt;2,INDEX(ITEM_GAIN_INFO!$B:$B,MATCH(ITEM!B24,ITEM_GAIN_INFO!$G:$G,0)),INDEX(ITEM_GAIN_INFO!$B:$B,MATCH(ITEM!C24,ITEM_GAIN_INFO!$G:$G,0))),0)</f>
        <v>2</v>
      </c>
      <c r="L24" s="148" t="str">
        <f t="shared" si="1"/>
        <v>ITEM_NAME_106104</v>
      </c>
      <c r="M24" s="148" t="str">
        <f t="shared" si="2"/>
        <v>ITEM_ICON_106104</v>
      </c>
      <c r="N24" s="148" t="str">
        <f t="shared" si="3"/>
        <v>ITEM_DESC_106104</v>
      </c>
    </row>
    <row r="25" spans="1:14">
      <c r="A25" s="148">
        <f>100000+E25*ID규칙_아이템_타입_단위+F25*ID규칙_등급_단위+COUNTIFS($D$4:D25,D25,$E$4:E25:E25,E25)</f>
        <v>106205</v>
      </c>
      <c r="B25" s="77" t="s">
        <v>955</v>
      </c>
      <c r="C25" s="77" t="s">
        <v>2395</v>
      </c>
      <c r="D25" s="148">
        <v>2</v>
      </c>
      <c r="E25" s="148">
        <v>6</v>
      </c>
      <c r="F25" s="148">
        <v>2</v>
      </c>
      <c r="G25" s="147">
        <v>1</v>
      </c>
      <c r="H25" s="147">
        <v>1</v>
      </c>
      <c r="I25" s="147">
        <f t="shared" si="4"/>
        <v>6200</v>
      </c>
      <c r="J25" s="148">
        <f>IFERROR(INDEX(SET_GROUP!$B:$B,MATCH(ITEM!C25,SET_GROUP!$N:$N,0)),0)</f>
        <v>2</v>
      </c>
      <c r="K25" s="148">
        <f>IFERROR(IF(D25&gt;2,INDEX(ITEM_GAIN_INFO!$B:$B,MATCH(ITEM!B25,ITEM_GAIN_INFO!$G:$G,0)),INDEX(ITEM_GAIN_INFO!$B:$B,MATCH(ITEM!C25,ITEM_GAIN_INFO!$G:$G,0))),0)</f>
        <v>2</v>
      </c>
      <c r="L25" s="148" t="str">
        <f t="shared" si="1"/>
        <v>ITEM_NAME_106205</v>
      </c>
      <c r="M25" s="148" t="str">
        <f t="shared" si="2"/>
        <v>ITEM_ICON_106205</v>
      </c>
      <c r="N25" s="148" t="str">
        <f t="shared" si="3"/>
        <v>ITEM_DESC_106205</v>
      </c>
    </row>
    <row r="26" spans="1:14">
      <c r="A26" s="148">
        <f>100000+E26*ID규칙_아이템_타입_단위+F26*ID규칙_등급_단위+COUNTIFS($D$4:D26,D26,$E$4:E26:E26,E26)</f>
        <v>106306</v>
      </c>
      <c r="B26" s="77" t="s">
        <v>955</v>
      </c>
      <c r="C26" s="77" t="s">
        <v>2395</v>
      </c>
      <c r="D26" s="148">
        <v>2</v>
      </c>
      <c r="E26" s="148">
        <v>6</v>
      </c>
      <c r="F26" s="148">
        <v>3</v>
      </c>
      <c r="G26" s="147">
        <v>1</v>
      </c>
      <c r="H26" s="147">
        <v>1</v>
      </c>
      <c r="I26" s="147">
        <f t="shared" si="4"/>
        <v>6300</v>
      </c>
      <c r="J26" s="148">
        <f>IFERROR(INDEX(SET_GROUP!$B:$B,MATCH(ITEM!C26,SET_GROUP!$N:$N,0)),0)</f>
        <v>2</v>
      </c>
      <c r="K26" s="148">
        <f>IFERROR(IF(D26&gt;2,INDEX(ITEM_GAIN_INFO!$B:$B,MATCH(ITEM!B26,ITEM_GAIN_INFO!$G:$G,0)),INDEX(ITEM_GAIN_INFO!$B:$B,MATCH(ITEM!C26,ITEM_GAIN_INFO!$G:$G,0))),0)</f>
        <v>2</v>
      </c>
      <c r="L26" s="148" t="str">
        <f t="shared" si="1"/>
        <v>ITEM_NAME_106306</v>
      </c>
      <c r="M26" s="148" t="str">
        <f t="shared" si="2"/>
        <v>ITEM_ICON_106306</v>
      </c>
      <c r="N26" s="148" t="str">
        <f t="shared" si="3"/>
        <v>ITEM_DESC_106306</v>
      </c>
    </row>
    <row r="27" spans="1:14">
      <c r="A27" s="148">
        <f>100000+E27*ID규칙_아이템_타입_단위+F27*ID규칙_등급_단위+COUNTIFS($D$4:D27,D27,$E$4:E27:E27,E27)</f>
        <v>107104</v>
      </c>
      <c r="B27" s="77" t="s">
        <v>956</v>
      </c>
      <c r="C27" s="77" t="s">
        <v>2395</v>
      </c>
      <c r="D27" s="148">
        <v>2</v>
      </c>
      <c r="E27" s="148">
        <v>7</v>
      </c>
      <c r="F27" s="148">
        <v>1</v>
      </c>
      <c r="G27" s="147">
        <v>1</v>
      </c>
      <c r="H27" s="147">
        <v>1</v>
      </c>
      <c r="I27" s="147">
        <f t="shared" si="4"/>
        <v>7100</v>
      </c>
      <c r="J27" s="148">
        <f>IFERROR(INDEX(SET_GROUP!$B:$B,MATCH(ITEM!C27,SET_GROUP!$N:$N,0)),0)</f>
        <v>2</v>
      </c>
      <c r="K27" s="148">
        <f>IFERROR(IF(D27&gt;2,INDEX(ITEM_GAIN_INFO!$B:$B,MATCH(ITEM!B27,ITEM_GAIN_INFO!$G:$G,0)),INDEX(ITEM_GAIN_INFO!$B:$B,MATCH(ITEM!C27,ITEM_GAIN_INFO!$G:$G,0))),0)</f>
        <v>2</v>
      </c>
      <c r="L27" s="148" t="str">
        <f t="shared" si="1"/>
        <v>ITEM_NAME_107104</v>
      </c>
      <c r="M27" s="148" t="str">
        <f t="shared" si="2"/>
        <v>ITEM_ICON_107104</v>
      </c>
      <c r="N27" s="148" t="str">
        <f t="shared" si="3"/>
        <v>ITEM_DESC_107104</v>
      </c>
    </row>
    <row r="28" spans="1:14">
      <c r="A28" s="148">
        <f>100000+E28*ID규칙_아이템_타입_단위+F28*ID규칙_등급_단위+COUNTIFS($D$4:D28,D28,$E$4:E28:E28,E28)</f>
        <v>107205</v>
      </c>
      <c r="B28" s="77" t="s">
        <v>956</v>
      </c>
      <c r="C28" s="77" t="s">
        <v>2395</v>
      </c>
      <c r="D28" s="148">
        <v>2</v>
      </c>
      <c r="E28" s="148">
        <v>7</v>
      </c>
      <c r="F28" s="148">
        <v>2</v>
      </c>
      <c r="G28" s="147">
        <v>1</v>
      </c>
      <c r="H28" s="147">
        <v>1</v>
      </c>
      <c r="I28" s="147">
        <f t="shared" si="4"/>
        <v>7200</v>
      </c>
      <c r="J28" s="148">
        <f>IFERROR(INDEX(SET_GROUP!$B:$B,MATCH(ITEM!C28,SET_GROUP!$N:$N,0)),0)</f>
        <v>2</v>
      </c>
      <c r="K28" s="148">
        <f>IFERROR(IF(D28&gt;2,INDEX(ITEM_GAIN_INFO!$B:$B,MATCH(ITEM!B28,ITEM_GAIN_INFO!$G:$G,0)),INDEX(ITEM_GAIN_INFO!$B:$B,MATCH(ITEM!C28,ITEM_GAIN_INFO!$G:$G,0))),0)</f>
        <v>2</v>
      </c>
      <c r="L28" s="148" t="str">
        <f t="shared" si="1"/>
        <v>ITEM_NAME_107205</v>
      </c>
      <c r="M28" s="148" t="str">
        <f t="shared" si="2"/>
        <v>ITEM_ICON_107205</v>
      </c>
      <c r="N28" s="148" t="str">
        <f t="shared" si="3"/>
        <v>ITEM_DESC_107205</v>
      </c>
    </row>
    <row r="29" spans="1:14">
      <c r="A29" s="148">
        <f>100000+E29*ID규칙_아이템_타입_단위+F29*ID규칙_등급_단위+COUNTIFS($D$4:D29,D29,$E$4:E29:E29,E29)</f>
        <v>107306</v>
      </c>
      <c r="B29" s="77" t="s">
        <v>956</v>
      </c>
      <c r="C29" s="77" t="s">
        <v>2395</v>
      </c>
      <c r="D29" s="148">
        <v>2</v>
      </c>
      <c r="E29" s="148">
        <v>7</v>
      </c>
      <c r="F29" s="148">
        <v>3</v>
      </c>
      <c r="G29" s="147">
        <v>1</v>
      </c>
      <c r="H29" s="147">
        <v>1</v>
      </c>
      <c r="I29" s="147">
        <f t="shared" si="4"/>
        <v>7300</v>
      </c>
      <c r="J29" s="148">
        <f>IFERROR(INDEX(SET_GROUP!$B:$B,MATCH(ITEM!C29,SET_GROUP!$N:$N,0)),0)</f>
        <v>2</v>
      </c>
      <c r="K29" s="148">
        <f>IFERROR(IF(D29&gt;2,INDEX(ITEM_GAIN_INFO!$B:$B,MATCH(ITEM!B29,ITEM_GAIN_INFO!$G:$G,0)),INDEX(ITEM_GAIN_INFO!$B:$B,MATCH(ITEM!C29,ITEM_GAIN_INFO!$G:$G,0))),0)</f>
        <v>2</v>
      </c>
      <c r="L29" s="148" t="str">
        <f t="shared" si="1"/>
        <v>ITEM_NAME_107306</v>
      </c>
      <c r="M29" s="148" t="str">
        <f t="shared" si="2"/>
        <v>ITEM_ICON_107306</v>
      </c>
      <c r="N29" s="148" t="str">
        <f t="shared" si="3"/>
        <v>ITEM_DESC_107306</v>
      </c>
    </row>
    <row r="30" spans="1:14">
      <c r="A30" s="148">
        <f>100000+E30*ID규칙_아이템_타입_단위+F30*ID규칙_등급_단위+COUNTIFS($D$4:D30,D30,$E$4:E30:E30,E30)</f>
        <v>108104</v>
      </c>
      <c r="B30" s="77" t="s">
        <v>957</v>
      </c>
      <c r="C30" s="77" t="s">
        <v>2395</v>
      </c>
      <c r="D30" s="148">
        <v>2</v>
      </c>
      <c r="E30" s="148">
        <v>8</v>
      </c>
      <c r="F30" s="148">
        <v>1</v>
      </c>
      <c r="G30" s="147">
        <v>1</v>
      </c>
      <c r="H30" s="147">
        <v>1</v>
      </c>
      <c r="I30" s="147">
        <f t="shared" si="4"/>
        <v>8100</v>
      </c>
      <c r="J30" s="148">
        <f>IFERROR(INDEX(SET_GROUP!$B:$B,MATCH(ITEM!C30,SET_GROUP!$N:$N,0)),0)</f>
        <v>2</v>
      </c>
      <c r="K30" s="148">
        <f>IFERROR(IF(D30&gt;2,INDEX(ITEM_GAIN_INFO!$B:$B,MATCH(ITEM!B30,ITEM_GAIN_INFO!$G:$G,0)),INDEX(ITEM_GAIN_INFO!$B:$B,MATCH(ITEM!C30,ITEM_GAIN_INFO!$G:$G,0))),0)</f>
        <v>2</v>
      </c>
      <c r="L30" s="148" t="str">
        <f t="shared" si="1"/>
        <v>ITEM_NAME_108104</v>
      </c>
      <c r="M30" s="148" t="str">
        <f t="shared" si="2"/>
        <v>ITEM_ICON_108104</v>
      </c>
      <c r="N30" s="148" t="str">
        <f t="shared" si="3"/>
        <v>ITEM_DESC_108104</v>
      </c>
    </row>
    <row r="31" spans="1:14">
      <c r="A31" s="148">
        <f>100000+E31*ID규칙_아이템_타입_단위+F31*ID규칙_등급_단위+COUNTIFS($D$4:D31,D31,$E$4:E31:E31,E31)</f>
        <v>108205</v>
      </c>
      <c r="B31" s="77" t="s">
        <v>957</v>
      </c>
      <c r="C31" s="77" t="s">
        <v>2395</v>
      </c>
      <c r="D31" s="148">
        <v>2</v>
      </c>
      <c r="E31" s="148">
        <v>8</v>
      </c>
      <c r="F31" s="148">
        <v>2</v>
      </c>
      <c r="G31" s="147">
        <v>1</v>
      </c>
      <c r="H31" s="147">
        <v>1</v>
      </c>
      <c r="I31" s="147">
        <f t="shared" si="4"/>
        <v>8200</v>
      </c>
      <c r="J31" s="148">
        <f>IFERROR(INDEX(SET_GROUP!$B:$B,MATCH(ITEM!C31,SET_GROUP!$N:$N,0)),0)</f>
        <v>2</v>
      </c>
      <c r="K31" s="148">
        <f>IFERROR(IF(D31&gt;2,INDEX(ITEM_GAIN_INFO!$B:$B,MATCH(ITEM!B31,ITEM_GAIN_INFO!$G:$G,0)),INDEX(ITEM_GAIN_INFO!$B:$B,MATCH(ITEM!C31,ITEM_GAIN_INFO!$G:$G,0))),0)</f>
        <v>2</v>
      </c>
      <c r="L31" s="148" t="str">
        <f t="shared" si="1"/>
        <v>ITEM_NAME_108205</v>
      </c>
      <c r="M31" s="148" t="str">
        <f t="shared" si="2"/>
        <v>ITEM_ICON_108205</v>
      </c>
      <c r="N31" s="148" t="str">
        <f t="shared" si="3"/>
        <v>ITEM_DESC_108205</v>
      </c>
    </row>
    <row r="32" spans="1:14">
      <c r="A32" s="148">
        <f>100000+E32*ID규칙_아이템_타입_단위+F32*ID규칙_등급_단위+COUNTIFS($D$4:D32,D32,$E$4:E32:E32,E32)</f>
        <v>108306</v>
      </c>
      <c r="B32" s="77" t="s">
        <v>957</v>
      </c>
      <c r="C32" s="77" t="s">
        <v>2395</v>
      </c>
      <c r="D32" s="148">
        <v>2</v>
      </c>
      <c r="E32" s="148">
        <v>8</v>
      </c>
      <c r="F32" s="148">
        <v>3</v>
      </c>
      <c r="G32" s="147">
        <v>1</v>
      </c>
      <c r="H32" s="147">
        <v>1</v>
      </c>
      <c r="I32" s="147">
        <f t="shared" si="4"/>
        <v>8300</v>
      </c>
      <c r="J32" s="148">
        <f>IFERROR(INDEX(SET_GROUP!$B:$B,MATCH(ITEM!C32,SET_GROUP!$N:$N,0)),0)</f>
        <v>2</v>
      </c>
      <c r="K32" s="148">
        <f>IFERROR(IF(D32&gt;2,INDEX(ITEM_GAIN_INFO!$B:$B,MATCH(ITEM!B32,ITEM_GAIN_INFO!$G:$G,0)),INDEX(ITEM_GAIN_INFO!$B:$B,MATCH(ITEM!C32,ITEM_GAIN_INFO!$G:$G,0))),0)</f>
        <v>2</v>
      </c>
      <c r="L32" s="148" t="str">
        <f t="shared" si="1"/>
        <v>ITEM_NAME_108306</v>
      </c>
      <c r="M32" s="148" t="str">
        <f t="shared" si="2"/>
        <v>ITEM_ICON_108306</v>
      </c>
      <c r="N32" s="148" t="str">
        <f t="shared" si="3"/>
        <v>ITEM_DESC_108306</v>
      </c>
    </row>
    <row r="33" spans="1:14">
      <c r="A33" s="148">
        <f>100000+E33*ID규칙_아이템_타입_단위+F33*ID규칙_등급_단위+COUNTIFS($D$4:D33,D33,$E$4:E33:E33,E33)</f>
        <v>109104</v>
      </c>
      <c r="B33" s="77" t="s">
        <v>958</v>
      </c>
      <c r="C33" s="77" t="s">
        <v>2395</v>
      </c>
      <c r="D33" s="148">
        <v>2</v>
      </c>
      <c r="E33" s="148">
        <v>9</v>
      </c>
      <c r="F33" s="148">
        <v>1</v>
      </c>
      <c r="G33" s="147">
        <v>1</v>
      </c>
      <c r="H33" s="147">
        <v>1</v>
      </c>
      <c r="I33" s="147">
        <f t="shared" si="4"/>
        <v>9100</v>
      </c>
      <c r="J33" s="148">
        <f>IFERROR(INDEX(SET_GROUP!$B:$B,MATCH(ITEM!C33,SET_GROUP!$N:$N,0)),0)</f>
        <v>2</v>
      </c>
      <c r="K33" s="148">
        <f>IFERROR(IF(D33&gt;2,INDEX(ITEM_GAIN_INFO!$B:$B,MATCH(ITEM!B33,ITEM_GAIN_INFO!$G:$G,0)),INDEX(ITEM_GAIN_INFO!$B:$B,MATCH(ITEM!C33,ITEM_GAIN_INFO!$G:$G,0))),0)</f>
        <v>2</v>
      </c>
      <c r="L33" s="148" t="str">
        <f t="shared" si="1"/>
        <v>ITEM_NAME_109104</v>
      </c>
      <c r="M33" s="148" t="str">
        <f t="shared" si="2"/>
        <v>ITEM_ICON_109104</v>
      </c>
      <c r="N33" s="148" t="str">
        <f t="shared" si="3"/>
        <v>ITEM_DESC_109104</v>
      </c>
    </row>
    <row r="34" spans="1:14">
      <c r="A34" s="148">
        <f>100000+E34*ID규칙_아이템_타입_단위+F34*ID규칙_등급_단위+COUNTIFS($D$4:D34,D34,$E$4:E34:E34,E34)</f>
        <v>109205</v>
      </c>
      <c r="B34" s="77" t="s">
        <v>958</v>
      </c>
      <c r="C34" s="77" t="s">
        <v>2395</v>
      </c>
      <c r="D34" s="148">
        <v>2</v>
      </c>
      <c r="E34" s="148">
        <v>9</v>
      </c>
      <c r="F34" s="148">
        <v>2</v>
      </c>
      <c r="G34" s="147">
        <v>1</v>
      </c>
      <c r="H34" s="147">
        <v>1</v>
      </c>
      <c r="I34" s="147">
        <f t="shared" si="4"/>
        <v>9200</v>
      </c>
      <c r="J34" s="148">
        <f>IFERROR(INDEX(SET_GROUP!$B:$B,MATCH(ITEM!C34,SET_GROUP!$N:$N,0)),0)</f>
        <v>2</v>
      </c>
      <c r="K34" s="148">
        <f>IFERROR(IF(D34&gt;2,INDEX(ITEM_GAIN_INFO!$B:$B,MATCH(ITEM!B34,ITEM_GAIN_INFO!$G:$G,0)),INDEX(ITEM_GAIN_INFO!$B:$B,MATCH(ITEM!C34,ITEM_GAIN_INFO!$G:$G,0))),0)</f>
        <v>2</v>
      </c>
      <c r="L34" s="148" t="str">
        <f t="shared" si="1"/>
        <v>ITEM_NAME_109205</v>
      </c>
      <c r="M34" s="148" t="str">
        <f t="shared" si="2"/>
        <v>ITEM_ICON_109205</v>
      </c>
      <c r="N34" s="148" t="str">
        <f t="shared" si="3"/>
        <v>ITEM_DESC_109205</v>
      </c>
    </row>
    <row r="35" spans="1:14">
      <c r="A35" s="148">
        <f>100000+E35*ID규칙_아이템_타입_단위+F35*ID규칙_등급_단위+COUNTIFS($D$4:D35,D35,$E$4:E35:E35,E35)</f>
        <v>109306</v>
      </c>
      <c r="B35" s="77" t="s">
        <v>958</v>
      </c>
      <c r="C35" s="77" t="s">
        <v>2395</v>
      </c>
      <c r="D35" s="148">
        <v>2</v>
      </c>
      <c r="E35" s="148">
        <v>9</v>
      </c>
      <c r="F35" s="148">
        <v>3</v>
      </c>
      <c r="G35" s="147">
        <v>1</v>
      </c>
      <c r="H35" s="147">
        <v>1</v>
      </c>
      <c r="I35" s="147">
        <f t="shared" si="4"/>
        <v>9300</v>
      </c>
      <c r="J35" s="148">
        <f>IFERROR(INDEX(SET_GROUP!$B:$B,MATCH(ITEM!C35,SET_GROUP!$N:$N,0)),0)</f>
        <v>2</v>
      </c>
      <c r="K35" s="148">
        <f>IFERROR(IF(D35&gt;2,INDEX(ITEM_GAIN_INFO!$B:$B,MATCH(ITEM!B35,ITEM_GAIN_INFO!$G:$G,0)),INDEX(ITEM_GAIN_INFO!$B:$B,MATCH(ITEM!C35,ITEM_GAIN_INFO!$G:$G,0))),0)</f>
        <v>2</v>
      </c>
      <c r="L35" s="148" t="str">
        <f t="shared" si="1"/>
        <v>ITEM_NAME_109306</v>
      </c>
      <c r="M35" s="148" t="str">
        <f t="shared" si="2"/>
        <v>ITEM_ICON_109306</v>
      </c>
      <c r="N35" s="148" t="str">
        <f t="shared" si="3"/>
        <v>ITEM_DESC_109306</v>
      </c>
    </row>
    <row r="36" spans="1:14">
      <c r="A36" s="148">
        <f>100000+E36*ID규칙_아이템_타입_단위+F36*ID규칙_등급_단위+COUNTIFS($D$4:D36,D36,$E$4:E36:E36,E36)</f>
        <v>110104</v>
      </c>
      <c r="B36" s="77" t="s">
        <v>959</v>
      </c>
      <c r="C36" s="77" t="s">
        <v>2395</v>
      </c>
      <c r="D36" s="148">
        <v>2</v>
      </c>
      <c r="E36" s="148">
        <v>10</v>
      </c>
      <c r="F36" s="148">
        <v>1</v>
      </c>
      <c r="G36" s="147">
        <v>1</v>
      </c>
      <c r="H36" s="147">
        <v>1</v>
      </c>
      <c r="I36" s="147">
        <f t="shared" si="4"/>
        <v>10100</v>
      </c>
      <c r="J36" s="148">
        <f>IFERROR(INDEX(SET_GROUP!$B:$B,MATCH(ITEM!C36,SET_GROUP!$N:$N,0)),0)</f>
        <v>2</v>
      </c>
      <c r="K36" s="148">
        <f>IFERROR(IF(D36&gt;2,INDEX(ITEM_GAIN_INFO!$B:$B,MATCH(ITEM!B36,ITEM_GAIN_INFO!$G:$G,0)),INDEX(ITEM_GAIN_INFO!$B:$B,MATCH(ITEM!C36,ITEM_GAIN_INFO!$G:$G,0))),0)</f>
        <v>2</v>
      </c>
      <c r="L36" s="148" t="str">
        <f t="shared" si="1"/>
        <v>ITEM_NAME_110104</v>
      </c>
      <c r="M36" s="148" t="str">
        <f t="shared" si="2"/>
        <v>ITEM_ICON_110104</v>
      </c>
      <c r="N36" s="148" t="str">
        <f t="shared" si="3"/>
        <v>ITEM_DESC_110104</v>
      </c>
    </row>
    <row r="37" spans="1:14">
      <c r="A37" s="148">
        <f>100000+E37*ID규칙_아이템_타입_단위+F37*ID규칙_등급_단위+COUNTIFS($D$4:D37,D37,$E$4:E37:E37,E37)</f>
        <v>110205</v>
      </c>
      <c r="B37" s="77" t="s">
        <v>959</v>
      </c>
      <c r="C37" s="77" t="s">
        <v>2395</v>
      </c>
      <c r="D37" s="148">
        <v>2</v>
      </c>
      <c r="E37" s="148">
        <v>10</v>
      </c>
      <c r="F37" s="148">
        <v>2</v>
      </c>
      <c r="G37" s="147">
        <v>1</v>
      </c>
      <c r="H37" s="147">
        <v>1</v>
      </c>
      <c r="I37" s="147">
        <f t="shared" si="4"/>
        <v>10200</v>
      </c>
      <c r="J37" s="148">
        <f>IFERROR(INDEX(SET_GROUP!$B:$B,MATCH(ITEM!C37,SET_GROUP!$N:$N,0)),0)</f>
        <v>2</v>
      </c>
      <c r="K37" s="148">
        <f>IFERROR(IF(D37&gt;2,INDEX(ITEM_GAIN_INFO!$B:$B,MATCH(ITEM!B37,ITEM_GAIN_INFO!$G:$G,0)),INDEX(ITEM_GAIN_INFO!$B:$B,MATCH(ITEM!C37,ITEM_GAIN_INFO!$G:$G,0))),0)</f>
        <v>2</v>
      </c>
      <c r="L37" s="148" t="str">
        <f t="shared" si="1"/>
        <v>ITEM_NAME_110205</v>
      </c>
      <c r="M37" s="148" t="str">
        <f t="shared" si="2"/>
        <v>ITEM_ICON_110205</v>
      </c>
      <c r="N37" s="148" t="str">
        <f t="shared" si="3"/>
        <v>ITEM_DESC_110205</v>
      </c>
    </row>
    <row r="38" spans="1:14">
      <c r="A38" s="148">
        <f>100000+E38*ID규칙_아이템_타입_단위+F38*ID규칙_등급_단위+COUNTIFS($D$4:D38,D38,$E$4:E38:E38,E38)</f>
        <v>110306</v>
      </c>
      <c r="B38" s="77" t="s">
        <v>959</v>
      </c>
      <c r="C38" s="77" t="s">
        <v>2395</v>
      </c>
      <c r="D38" s="148">
        <v>2</v>
      </c>
      <c r="E38" s="148">
        <v>10</v>
      </c>
      <c r="F38" s="148">
        <v>3</v>
      </c>
      <c r="G38" s="147">
        <v>1</v>
      </c>
      <c r="H38" s="147">
        <v>1</v>
      </c>
      <c r="I38" s="147">
        <f t="shared" si="4"/>
        <v>10300</v>
      </c>
      <c r="J38" s="148">
        <f>IFERROR(INDEX(SET_GROUP!$B:$B,MATCH(ITEM!C38,SET_GROUP!$N:$N,0)),0)</f>
        <v>2</v>
      </c>
      <c r="K38" s="148">
        <f>IFERROR(IF(D38&gt;2,INDEX(ITEM_GAIN_INFO!$B:$B,MATCH(ITEM!B38,ITEM_GAIN_INFO!$G:$G,0)),INDEX(ITEM_GAIN_INFO!$B:$B,MATCH(ITEM!C38,ITEM_GAIN_INFO!$G:$G,0))),0)</f>
        <v>2</v>
      </c>
      <c r="L38" s="148" t="str">
        <f t="shared" si="1"/>
        <v>ITEM_NAME_110306</v>
      </c>
      <c r="M38" s="148" t="str">
        <f t="shared" si="2"/>
        <v>ITEM_ICON_110306</v>
      </c>
      <c r="N38" s="148" t="str">
        <f t="shared" si="3"/>
        <v>ITEM_DESC_110306</v>
      </c>
    </row>
    <row r="39" spans="1:14">
      <c r="A39" s="148">
        <f>100000+E39*ID규칙_아이템_타입_단위+F39*ID규칙_등급_단위+COUNTIFS($D$4:D39,D39,$E$4:E39:E39,E39)</f>
        <v>106107</v>
      </c>
      <c r="B39" s="77" t="s">
        <v>960</v>
      </c>
      <c r="C39" s="77" t="s">
        <v>2396</v>
      </c>
      <c r="D39" s="148">
        <v>2</v>
      </c>
      <c r="E39" s="148">
        <v>6</v>
      </c>
      <c r="F39" s="148">
        <v>1</v>
      </c>
      <c r="G39" s="147">
        <v>1</v>
      </c>
      <c r="H39" s="147">
        <v>1</v>
      </c>
      <c r="I39" s="147">
        <f t="shared" si="4"/>
        <v>6100</v>
      </c>
      <c r="J39" s="148">
        <f>IFERROR(INDEX(SET_GROUP!$B:$B,MATCH(ITEM!C39,SET_GROUP!$N:$N,0)),0)</f>
        <v>3</v>
      </c>
      <c r="K39" s="148">
        <f>IFERROR(IF(D39&gt;2,INDEX(ITEM_GAIN_INFO!$B:$B,MATCH(ITEM!B39,ITEM_GAIN_INFO!$G:$G,0)),INDEX(ITEM_GAIN_INFO!$B:$B,MATCH(ITEM!C39,ITEM_GAIN_INFO!$G:$G,0))),0)</f>
        <v>3</v>
      </c>
      <c r="L39" s="148" t="str">
        <f t="shared" si="1"/>
        <v>ITEM_NAME_106107</v>
      </c>
      <c r="M39" s="148" t="str">
        <f t="shared" si="2"/>
        <v>ITEM_ICON_106107</v>
      </c>
      <c r="N39" s="148" t="str">
        <f t="shared" si="3"/>
        <v>ITEM_DESC_106107</v>
      </c>
    </row>
    <row r="40" spans="1:14">
      <c r="A40" s="148">
        <f>100000+E40*ID규칙_아이템_타입_단위+F40*ID규칙_등급_단위+COUNTIFS($D$4:D40,D40,$E$4:E40:E40,E40)</f>
        <v>106208</v>
      </c>
      <c r="B40" s="77" t="s">
        <v>960</v>
      </c>
      <c r="C40" s="77" t="s">
        <v>2396</v>
      </c>
      <c r="D40" s="148">
        <v>2</v>
      </c>
      <c r="E40" s="148">
        <v>6</v>
      </c>
      <c r="F40" s="148">
        <v>2</v>
      </c>
      <c r="G40" s="147">
        <v>1</v>
      </c>
      <c r="H40" s="147">
        <v>1</v>
      </c>
      <c r="I40" s="147">
        <f t="shared" si="4"/>
        <v>6200</v>
      </c>
      <c r="J40" s="148">
        <f>IFERROR(INDEX(SET_GROUP!$B:$B,MATCH(ITEM!C40,SET_GROUP!$N:$N,0)),0)</f>
        <v>3</v>
      </c>
      <c r="K40" s="148">
        <f>IFERROR(IF(D40&gt;2,INDEX(ITEM_GAIN_INFO!$B:$B,MATCH(ITEM!B40,ITEM_GAIN_INFO!$G:$G,0)),INDEX(ITEM_GAIN_INFO!$B:$B,MATCH(ITEM!C40,ITEM_GAIN_INFO!$G:$G,0))),0)</f>
        <v>3</v>
      </c>
      <c r="L40" s="148" t="str">
        <f t="shared" si="1"/>
        <v>ITEM_NAME_106208</v>
      </c>
      <c r="M40" s="148" t="str">
        <f t="shared" si="2"/>
        <v>ITEM_ICON_106208</v>
      </c>
      <c r="N40" s="148" t="str">
        <f t="shared" si="3"/>
        <v>ITEM_DESC_106208</v>
      </c>
    </row>
    <row r="41" spans="1:14">
      <c r="A41" s="148">
        <f>100000+E41*ID규칙_아이템_타입_단위+F41*ID규칙_등급_단위+COUNTIFS($D$4:D41,D41,$E$4:E41:E41,E41)</f>
        <v>106309</v>
      </c>
      <c r="B41" s="77" t="s">
        <v>960</v>
      </c>
      <c r="C41" s="77" t="s">
        <v>2396</v>
      </c>
      <c r="D41" s="148">
        <v>2</v>
      </c>
      <c r="E41" s="148">
        <v>6</v>
      </c>
      <c r="F41" s="148">
        <v>3</v>
      </c>
      <c r="G41" s="147">
        <v>1</v>
      </c>
      <c r="H41" s="147">
        <v>1</v>
      </c>
      <c r="I41" s="147">
        <f t="shared" si="4"/>
        <v>6300</v>
      </c>
      <c r="J41" s="148">
        <f>IFERROR(INDEX(SET_GROUP!$B:$B,MATCH(ITEM!C41,SET_GROUP!$N:$N,0)),0)</f>
        <v>3</v>
      </c>
      <c r="K41" s="148">
        <f>IFERROR(IF(D41&gt;2,INDEX(ITEM_GAIN_INFO!$B:$B,MATCH(ITEM!B41,ITEM_GAIN_INFO!$G:$G,0)),INDEX(ITEM_GAIN_INFO!$B:$B,MATCH(ITEM!C41,ITEM_GAIN_INFO!$G:$G,0))),0)</f>
        <v>3</v>
      </c>
      <c r="L41" s="148" t="str">
        <f t="shared" si="1"/>
        <v>ITEM_NAME_106309</v>
      </c>
      <c r="M41" s="148" t="str">
        <f t="shared" si="2"/>
        <v>ITEM_ICON_106309</v>
      </c>
      <c r="N41" s="148" t="str">
        <f t="shared" si="3"/>
        <v>ITEM_DESC_106309</v>
      </c>
    </row>
    <row r="42" spans="1:14">
      <c r="A42" s="148">
        <f>100000+E42*ID규칙_아이템_타입_단위+F42*ID규칙_등급_단위+COUNTIFS($D$4:D42,D42,$E$4:E42:E42,E42)</f>
        <v>107107</v>
      </c>
      <c r="B42" s="77" t="s">
        <v>961</v>
      </c>
      <c r="C42" s="77" t="s">
        <v>2396</v>
      </c>
      <c r="D42" s="148">
        <v>2</v>
      </c>
      <c r="E42" s="148">
        <v>7</v>
      </c>
      <c r="F42" s="148">
        <v>1</v>
      </c>
      <c r="G42" s="147">
        <v>1</v>
      </c>
      <c r="H42" s="147">
        <v>1</v>
      </c>
      <c r="I42" s="147">
        <f t="shared" si="4"/>
        <v>7100</v>
      </c>
      <c r="J42" s="148">
        <f>IFERROR(INDEX(SET_GROUP!$B:$B,MATCH(ITEM!C42,SET_GROUP!$N:$N,0)),0)</f>
        <v>3</v>
      </c>
      <c r="K42" s="148">
        <f>IFERROR(IF(D42&gt;2,INDEX(ITEM_GAIN_INFO!$B:$B,MATCH(ITEM!B42,ITEM_GAIN_INFO!$G:$G,0)),INDEX(ITEM_GAIN_INFO!$B:$B,MATCH(ITEM!C42,ITEM_GAIN_INFO!$G:$G,0))),0)</f>
        <v>3</v>
      </c>
      <c r="L42" s="148" t="str">
        <f t="shared" si="1"/>
        <v>ITEM_NAME_107107</v>
      </c>
      <c r="M42" s="148" t="str">
        <f t="shared" si="2"/>
        <v>ITEM_ICON_107107</v>
      </c>
      <c r="N42" s="148" t="str">
        <f t="shared" si="3"/>
        <v>ITEM_DESC_107107</v>
      </c>
    </row>
    <row r="43" spans="1:14">
      <c r="A43" s="148">
        <f>100000+E43*ID규칙_아이템_타입_단위+F43*ID규칙_등급_단위+COUNTIFS($D$4:D43,D43,$E$4:E43:E43,E43)</f>
        <v>107208</v>
      </c>
      <c r="B43" s="77" t="s">
        <v>961</v>
      </c>
      <c r="C43" s="77" t="s">
        <v>2396</v>
      </c>
      <c r="D43" s="148">
        <v>2</v>
      </c>
      <c r="E43" s="148">
        <v>7</v>
      </c>
      <c r="F43" s="148">
        <v>2</v>
      </c>
      <c r="G43" s="147">
        <v>1</v>
      </c>
      <c r="H43" s="147">
        <v>1</v>
      </c>
      <c r="I43" s="147">
        <f t="shared" si="4"/>
        <v>7200</v>
      </c>
      <c r="J43" s="148">
        <f>IFERROR(INDEX(SET_GROUP!$B:$B,MATCH(ITEM!C43,SET_GROUP!$N:$N,0)),0)</f>
        <v>3</v>
      </c>
      <c r="K43" s="148">
        <f>IFERROR(IF(D43&gt;2,INDEX(ITEM_GAIN_INFO!$B:$B,MATCH(ITEM!B43,ITEM_GAIN_INFO!$G:$G,0)),INDEX(ITEM_GAIN_INFO!$B:$B,MATCH(ITEM!C43,ITEM_GAIN_INFO!$G:$G,0))),0)</f>
        <v>3</v>
      </c>
      <c r="L43" s="148" t="str">
        <f t="shared" si="1"/>
        <v>ITEM_NAME_107208</v>
      </c>
      <c r="M43" s="148" t="str">
        <f t="shared" si="2"/>
        <v>ITEM_ICON_107208</v>
      </c>
      <c r="N43" s="148" t="str">
        <f t="shared" si="3"/>
        <v>ITEM_DESC_107208</v>
      </c>
    </row>
    <row r="44" spans="1:14">
      <c r="A44" s="148">
        <f>100000+E44*ID규칙_아이템_타입_단위+F44*ID규칙_등급_단위+COUNTIFS($D$4:D44,D44,$E$4:E44:E44,E44)</f>
        <v>107309</v>
      </c>
      <c r="B44" s="77" t="s">
        <v>961</v>
      </c>
      <c r="C44" s="77" t="s">
        <v>2396</v>
      </c>
      <c r="D44" s="148">
        <v>2</v>
      </c>
      <c r="E44" s="148">
        <v>7</v>
      </c>
      <c r="F44" s="148">
        <v>3</v>
      </c>
      <c r="G44" s="147">
        <v>1</v>
      </c>
      <c r="H44" s="147">
        <v>1</v>
      </c>
      <c r="I44" s="147">
        <f t="shared" si="4"/>
        <v>7300</v>
      </c>
      <c r="J44" s="148">
        <f>IFERROR(INDEX(SET_GROUP!$B:$B,MATCH(ITEM!C44,SET_GROUP!$N:$N,0)),0)</f>
        <v>3</v>
      </c>
      <c r="K44" s="148">
        <f>IFERROR(IF(D44&gt;2,INDEX(ITEM_GAIN_INFO!$B:$B,MATCH(ITEM!B44,ITEM_GAIN_INFO!$G:$G,0)),INDEX(ITEM_GAIN_INFO!$B:$B,MATCH(ITEM!C44,ITEM_GAIN_INFO!$G:$G,0))),0)</f>
        <v>3</v>
      </c>
      <c r="L44" s="148" t="str">
        <f t="shared" si="1"/>
        <v>ITEM_NAME_107309</v>
      </c>
      <c r="M44" s="148" t="str">
        <f t="shared" si="2"/>
        <v>ITEM_ICON_107309</v>
      </c>
      <c r="N44" s="148" t="str">
        <f t="shared" si="3"/>
        <v>ITEM_DESC_107309</v>
      </c>
    </row>
    <row r="45" spans="1:14">
      <c r="A45" s="148">
        <f>100000+E45*ID규칙_아이템_타입_단위+F45*ID규칙_등급_단위+COUNTIFS($D$4:D45,D45,$E$4:E45:E45,E45)</f>
        <v>108107</v>
      </c>
      <c r="B45" s="77" t="s">
        <v>962</v>
      </c>
      <c r="C45" s="77" t="s">
        <v>2396</v>
      </c>
      <c r="D45" s="148">
        <v>2</v>
      </c>
      <c r="E45" s="148">
        <v>8</v>
      </c>
      <c r="F45" s="148">
        <v>1</v>
      </c>
      <c r="G45" s="147">
        <v>1</v>
      </c>
      <c r="H45" s="147">
        <v>1</v>
      </c>
      <c r="I45" s="147">
        <f t="shared" si="4"/>
        <v>8100</v>
      </c>
      <c r="J45" s="148">
        <f>IFERROR(INDEX(SET_GROUP!$B:$B,MATCH(ITEM!C45,SET_GROUP!$N:$N,0)),0)</f>
        <v>3</v>
      </c>
      <c r="K45" s="148">
        <f>IFERROR(IF(D45&gt;2,INDEX(ITEM_GAIN_INFO!$B:$B,MATCH(ITEM!B45,ITEM_GAIN_INFO!$G:$G,0)),INDEX(ITEM_GAIN_INFO!$B:$B,MATCH(ITEM!C45,ITEM_GAIN_INFO!$G:$G,0))),0)</f>
        <v>3</v>
      </c>
      <c r="L45" s="148" t="str">
        <f t="shared" si="1"/>
        <v>ITEM_NAME_108107</v>
      </c>
      <c r="M45" s="148" t="str">
        <f t="shared" si="2"/>
        <v>ITEM_ICON_108107</v>
      </c>
      <c r="N45" s="148" t="str">
        <f t="shared" si="3"/>
        <v>ITEM_DESC_108107</v>
      </c>
    </row>
    <row r="46" spans="1:14">
      <c r="A46" s="148">
        <f>100000+E46*ID규칙_아이템_타입_단위+F46*ID규칙_등급_단위+COUNTIFS($D$4:D46,D46,$E$4:E46:E46,E46)</f>
        <v>108208</v>
      </c>
      <c r="B46" s="77" t="s">
        <v>962</v>
      </c>
      <c r="C46" s="77" t="s">
        <v>2396</v>
      </c>
      <c r="D46" s="148">
        <v>2</v>
      </c>
      <c r="E46" s="148">
        <v>8</v>
      </c>
      <c r="F46" s="148">
        <v>2</v>
      </c>
      <c r="G46" s="147">
        <v>1</v>
      </c>
      <c r="H46" s="147">
        <v>1</v>
      </c>
      <c r="I46" s="147">
        <f t="shared" si="4"/>
        <v>8200</v>
      </c>
      <c r="J46" s="148">
        <f>IFERROR(INDEX(SET_GROUP!$B:$B,MATCH(ITEM!C46,SET_GROUP!$N:$N,0)),0)</f>
        <v>3</v>
      </c>
      <c r="K46" s="148">
        <f>IFERROR(IF(D46&gt;2,INDEX(ITEM_GAIN_INFO!$B:$B,MATCH(ITEM!B46,ITEM_GAIN_INFO!$G:$G,0)),INDEX(ITEM_GAIN_INFO!$B:$B,MATCH(ITEM!C46,ITEM_GAIN_INFO!$G:$G,0))),0)</f>
        <v>3</v>
      </c>
      <c r="L46" s="148" t="str">
        <f t="shared" si="1"/>
        <v>ITEM_NAME_108208</v>
      </c>
      <c r="M46" s="148" t="str">
        <f t="shared" si="2"/>
        <v>ITEM_ICON_108208</v>
      </c>
      <c r="N46" s="148" t="str">
        <f t="shared" si="3"/>
        <v>ITEM_DESC_108208</v>
      </c>
    </row>
    <row r="47" spans="1:14">
      <c r="A47" s="148">
        <f>100000+E47*ID규칙_아이템_타입_단위+F47*ID규칙_등급_단위+COUNTIFS($D$4:D47,D47,$E$4:E47:E47,E47)</f>
        <v>108309</v>
      </c>
      <c r="B47" s="77" t="s">
        <v>962</v>
      </c>
      <c r="C47" s="77" t="s">
        <v>2396</v>
      </c>
      <c r="D47" s="148">
        <v>2</v>
      </c>
      <c r="E47" s="148">
        <v>8</v>
      </c>
      <c r="F47" s="148">
        <v>3</v>
      </c>
      <c r="G47" s="147">
        <v>1</v>
      </c>
      <c r="H47" s="147">
        <v>1</v>
      </c>
      <c r="I47" s="147">
        <f t="shared" si="4"/>
        <v>8300</v>
      </c>
      <c r="J47" s="148">
        <f>IFERROR(INDEX(SET_GROUP!$B:$B,MATCH(ITEM!C47,SET_GROUP!$N:$N,0)),0)</f>
        <v>3</v>
      </c>
      <c r="K47" s="148">
        <f>IFERROR(IF(D47&gt;2,INDEX(ITEM_GAIN_INFO!$B:$B,MATCH(ITEM!B47,ITEM_GAIN_INFO!$G:$G,0)),INDEX(ITEM_GAIN_INFO!$B:$B,MATCH(ITEM!C47,ITEM_GAIN_INFO!$G:$G,0))),0)</f>
        <v>3</v>
      </c>
      <c r="L47" s="148" t="str">
        <f t="shared" si="1"/>
        <v>ITEM_NAME_108309</v>
      </c>
      <c r="M47" s="148" t="str">
        <f t="shared" si="2"/>
        <v>ITEM_ICON_108309</v>
      </c>
      <c r="N47" s="148" t="str">
        <f t="shared" si="3"/>
        <v>ITEM_DESC_108309</v>
      </c>
    </row>
    <row r="48" spans="1:14">
      <c r="A48" s="148">
        <f>100000+E48*ID규칙_아이템_타입_단위+F48*ID규칙_등급_단위+COUNTIFS($D$4:D48,D48,$E$4:E48:E48,E48)</f>
        <v>109107</v>
      </c>
      <c r="B48" s="77" t="s">
        <v>963</v>
      </c>
      <c r="C48" s="77" t="s">
        <v>2396</v>
      </c>
      <c r="D48" s="148">
        <v>2</v>
      </c>
      <c r="E48" s="148">
        <v>9</v>
      </c>
      <c r="F48" s="148">
        <v>1</v>
      </c>
      <c r="G48" s="147">
        <v>1</v>
      </c>
      <c r="H48" s="147">
        <v>1</v>
      </c>
      <c r="I48" s="147">
        <f t="shared" si="4"/>
        <v>9100</v>
      </c>
      <c r="J48" s="148">
        <f>IFERROR(INDEX(SET_GROUP!$B:$B,MATCH(ITEM!C48,SET_GROUP!$N:$N,0)),0)</f>
        <v>3</v>
      </c>
      <c r="K48" s="148">
        <f>IFERROR(IF(D48&gt;2,INDEX(ITEM_GAIN_INFO!$B:$B,MATCH(ITEM!B48,ITEM_GAIN_INFO!$G:$G,0)),INDEX(ITEM_GAIN_INFO!$B:$B,MATCH(ITEM!C48,ITEM_GAIN_INFO!$G:$G,0))),0)</f>
        <v>3</v>
      </c>
      <c r="L48" s="148" t="str">
        <f t="shared" si="1"/>
        <v>ITEM_NAME_109107</v>
      </c>
      <c r="M48" s="148" t="str">
        <f t="shared" si="2"/>
        <v>ITEM_ICON_109107</v>
      </c>
      <c r="N48" s="148" t="str">
        <f t="shared" si="3"/>
        <v>ITEM_DESC_109107</v>
      </c>
    </row>
    <row r="49" spans="1:14">
      <c r="A49" s="148">
        <f>100000+E49*ID규칙_아이템_타입_단위+F49*ID규칙_등급_단위+COUNTIFS($D$4:D49,D49,$E$4:E49:E49,E49)</f>
        <v>109208</v>
      </c>
      <c r="B49" s="77" t="s">
        <v>963</v>
      </c>
      <c r="C49" s="77" t="s">
        <v>2396</v>
      </c>
      <c r="D49" s="148">
        <v>2</v>
      </c>
      <c r="E49" s="148">
        <v>9</v>
      </c>
      <c r="F49" s="148">
        <v>2</v>
      </c>
      <c r="G49" s="147">
        <v>1</v>
      </c>
      <c r="H49" s="147">
        <v>1</v>
      </c>
      <c r="I49" s="147">
        <f t="shared" si="4"/>
        <v>9200</v>
      </c>
      <c r="J49" s="148">
        <f>IFERROR(INDEX(SET_GROUP!$B:$B,MATCH(ITEM!C49,SET_GROUP!$N:$N,0)),0)</f>
        <v>3</v>
      </c>
      <c r="K49" s="148">
        <f>IFERROR(IF(D49&gt;2,INDEX(ITEM_GAIN_INFO!$B:$B,MATCH(ITEM!B49,ITEM_GAIN_INFO!$G:$G,0)),INDEX(ITEM_GAIN_INFO!$B:$B,MATCH(ITEM!C49,ITEM_GAIN_INFO!$G:$G,0))),0)</f>
        <v>3</v>
      </c>
      <c r="L49" s="148" t="str">
        <f t="shared" si="1"/>
        <v>ITEM_NAME_109208</v>
      </c>
      <c r="M49" s="148" t="str">
        <f t="shared" si="2"/>
        <v>ITEM_ICON_109208</v>
      </c>
      <c r="N49" s="148" t="str">
        <f t="shared" si="3"/>
        <v>ITEM_DESC_109208</v>
      </c>
    </row>
    <row r="50" spans="1:14">
      <c r="A50" s="148">
        <f>100000+E50*ID규칙_아이템_타입_단위+F50*ID규칙_등급_단위+COUNTIFS($D$4:D50,D50,$E$4:E50:E50,E50)</f>
        <v>109309</v>
      </c>
      <c r="B50" s="77" t="s">
        <v>963</v>
      </c>
      <c r="C50" s="77" t="s">
        <v>2396</v>
      </c>
      <c r="D50" s="148">
        <v>2</v>
      </c>
      <c r="E50" s="148">
        <v>9</v>
      </c>
      <c r="F50" s="148">
        <v>3</v>
      </c>
      <c r="G50" s="147">
        <v>1</v>
      </c>
      <c r="H50" s="147">
        <v>1</v>
      </c>
      <c r="I50" s="147">
        <f t="shared" si="4"/>
        <v>9300</v>
      </c>
      <c r="J50" s="148">
        <f>IFERROR(INDEX(SET_GROUP!$B:$B,MATCH(ITEM!C50,SET_GROUP!$N:$N,0)),0)</f>
        <v>3</v>
      </c>
      <c r="K50" s="148">
        <f>IFERROR(IF(D50&gt;2,INDEX(ITEM_GAIN_INFO!$B:$B,MATCH(ITEM!B50,ITEM_GAIN_INFO!$G:$G,0)),INDEX(ITEM_GAIN_INFO!$B:$B,MATCH(ITEM!C50,ITEM_GAIN_INFO!$G:$G,0))),0)</f>
        <v>3</v>
      </c>
      <c r="L50" s="148" t="str">
        <f t="shared" si="1"/>
        <v>ITEM_NAME_109309</v>
      </c>
      <c r="M50" s="148" t="str">
        <f t="shared" si="2"/>
        <v>ITEM_ICON_109309</v>
      </c>
      <c r="N50" s="148" t="str">
        <f t="shared" si="3"/>
        <v>ITEM_DESC_109309</v>
      </c>
    </row>
    <row r="51" spans="1:14">
      <c r="A51" s="148">
        <f>100000+E51*ID규칙_아이템_타입_단위+F51*ID규칙_등급_단위+COUNTIFS($D$4:D51,D51,$E$4:E51:E51,E51)</f>
        <v>110107</v>
      </c>
      <c r="B51" s="77" t="s">
        <v>964</v>
      </c>
      <c r="C51" s="77" t="s">
        <v>2396</v>
      </c>
      <c r="D51" s="148">
        <v>2</v>
      </c>
      <c r="E51" s="148">
        <v>10</v>
      </c>
      <c r="F51" s="148">
        <v>1</v>
      </c>
      <c r="G51" s="147">
        <v>1</v>
      </c>
      <c r="H51" s="147">
        <v>1</v>
      </c>
      <c r="I51" s="147">
        <f t="shared" si="4"/>
        <v>10100</v>
      </c>
      <c r="J51" s="148">
        <f>IFERROR(INDEX(SET_GROUP!$B:$B,MATCH(ITEM!C51,SET_GROUP!$N:$N,0)),0)</f>
        <v>3</v>
      </c>
      <c r="K51" s="148">
        <f>IFERROR(IF(D51&gt;2,INDEX(ITEM_GAIN_INFO!$B:$B,MATCH(ITEM!B51,ITEM_GAIN_INFO!$G:$G,0)),INDEX(ITEM_GAIN_INFO!$B:$B,MATCH(ITEM!C51,ITEM_GAIN_INFO!$G:$G,0))),0)</f>
        <v>3</v>
      </c>
      <c r="L51" s="148" t="str">
        <f t="shared" si="1"/>
        <v>ITEM_NAME_110107</v>
      </c>
      <c r="M51" s="148" t="str">
        <f t="shared" si="2"/>
        <v>ITEM_ICON_110107</v>
      </c>
      <c r="N51" s="148" t="str">
        <f t="shared" si="3"/>
        <v>ITEM_DESC_110107</v>
      </c>
    </row>
    <row r="52" spans="1:14">
      <c r="A52" s="148">
        <f>100000+E52*ID규칙_아이템_타입_단위+F52*ID규칙_등급_단위+COUNTIFS($D$4:D52,D52,$E$4:E52:E52,E52)</f>
        <v>110208</v>
      </c>
      <c r="B52" s="77" t="s">
        <v>964</v>
      </c>
      <c r="C52" s="77" t="s">
        <v>2396</v>
      </c>
      <c r="D52" s="148">
        <v>2</v>
      </c>
      <c r="E52" s="148">
        <v>10</v>
      </c>
      <c r="F52" s="148">
        <v>2</v>
      </c>
      <c r="G52" s="147">
        <v>1</v>
      </c>
      <c r="H52" s="147">
        <v>1</v>
      </c>
      <c r="I52" s="147">
        <f t="shared" si="4"/>
        <v>10200</v>
      </c>
      <c r="J52" s="148">
        <f>IFERROR(INDEX(SET_GROUP!$B:$B,MATCH(ITEM!C52,SET_GROUP!$N:$N,0)),0)</f>
        <v>3</v>
      </c>
      <c r="K52" s="148">
        <f>IFERROR(IF(D52&gt;2,INDEX(ITEM_GAIN_INFO!$B:$B,MATCH(ITEM!B52,ITEM_GAIN_INFO!$G:$G,0)),INDEX(ITEM_GAIN_INFO!$B:$B,MATCH(ITEM!C52,ITEM_GAIN_INFO!$G:$G,0))),0)</f>
        <v>3</v>
      </c>
      <c r="L52" s="148" t="str">
        <f t="shared" si="1"/>
        <v>ITEM_NAME_110208</v>
      </c>
      <c r="M52" s="148" t="str">
        <f t="shared" si="2"/>
        <v>ITEM_ICON_110208</v>
      </c>
      <c r="N52" s="148" t="str">
        <f t="shared" si="3"/>
        <v>ITEM_DESC_110208</v>
      </c>
    </row>
    <row r="53" spans="1:14">
      <c r="A53" s="148">
        <f>100000+E53*ID규칙_아이템_타입_단위+F53*ID규칙_등급_단위+COUNTIFS($D$4:D53,D53,$E$4:E53:E53,E53)</f>
        <v>110309</v>
      </c>
      <c r="B53" s="77" t="s">
        <v>964</v>
      </c>
      <c r="C53" s="77" t="s">
        <v>2396</v>
      </c>
      <c r="D53" s="148">
        <v>2</v>
      </c>
      <c r="E53" s="148">
        <v>10</v>
      </c>
      <c r="F53" s="148">
        <v>3</v>
      </c>
      <c r="G53" s="147">
        <v>1</v>
      </c>
      <c r="H53" s="147">
        <v>1</v>
      </c>
      <c r="I53" s="147">
        <f t="shared" si="4"/>
        <v>10300</v>
      </c>
      <c r="J53" s="148">
        <f>IFERROR(INDEX(SET_GROUP!$B:$B,MATCH(ITEM!C53,SET_GROUP!$N:$N,0)),0)</f>
        <v>3</v>
      </c>
      <c r="K53" s="148">
        <f>IFERROR(IF(D53&gt;2,INDEX(ITEM_GAIN_INFO!$B:$B,MATCH(ITEM!B53,ITEM_GAIN_INFO!$G:$G,0)),INDEX(ITEM_GAIN_INFO!$B:$B,MATCH(ITEM!C53,ITEM_GAIN_INFO!$G:$G,0))),0)</f>
        <v>3</v>
      </c>
      <c r="L53" s="148" t="str">
        <f t="shared" si="1"/>
        <v>ITEM_NAME_110309</v>
      </c>
      <c r="M53" s="148" t="str">
        <f t="shared" si="2"/>
        <v>ITEM_ICON_110309</v>
      </c>
      <c r="N53" s="148" t="str">
        <f t="shared" si="3"/>
        <v>ITEM_DESC_110309</v>
      </c>
    </row>
    <row r="54" spans="1:14">
      <c r="A54" s="148">
        <f>100000+E54*ID규칙_아이템_타입_단위+F54*ID규칙_등급_단위+COUNTIFS($D$4:D54,D54,$E$4:E54:E54,E54)</f>
        <v>106310</v>
      </c>
      <c r="B54" s="77" t="s">
        <v>965</v>
      </c>
      <c r="C54" s="77" t="s">
        <v>2397</v>
      </c>
      <c r="D54" s="148">
        <v>2</v>
      </c>
      <c r="E54" s="148">
        <v>6</v>
      </c>
      <c r="F54" s="148">
        <v>3</v>
      </c>
      <c r="G54" s="147">
        <v>1</v>
      </c>
      <c r="H54" s="147">
        <v>1</v>
      </c>
      <c r="I54" s="147">
        <f t="shared" si="4"/>
        <v>6300</v>
      </c>
      <c r="J54" s="148">
        <f>IFERROR(INDEX(SET_GROUP!$B:$B,MATCH(ITEM!C54,SET_GROUP!$N:$N,0)),0)</f>
        <v>4</v>
      </c>
      <c r="K54" s="148">
        <f>IFERROR(IF(D54&gt;2,INDEX(ITEM_GAIN_INFO!$B:$B,MATCH(ITEM!B54,ITEM_GAIN_INFO!$G:$G,0)),INDEX(ITEM_GAIN_INFO!$B:$B,MATCH(ITEM!C54,ITEM_GAIN_INFO!$G:$G,0))),0)</f>
        <v>4</v>
      </c>
      <c r="L54" s="148" t="str">
        <f t="shared" si="1"/>
        <v>ITEM_NAME_106310</v>
      </c>
      <c r="M54" s="148" t="str">
        <f t="shared" si="2"/>
        <v>ITEM_ICON_106310</v>
      </c>
      <c r="N54" s="148" t="str">
        <f t="shared" si="3"/>
        <v>ITEM_DESC_106310</v>
      </c>
    </row>
    <row r="55" spans="1:14">
      <c r="A55" s="148">
        <f>100000+E55*ID규칙_아이템_타입_단위+F55*ID규칙_등급_단위+COUNTIFS($D$4:D55,D55,$E$4:E55:E55,E55)</f>
        <v>106411</v>
      </c>
      <c r="B55" s="77" t="s">
        <v>965</v>
      </c>
      <c r="C55" s="77" t="s">
        <v>2397</v>
      </c>
      <c r="D55" s="148">
        <v>2</v>
      </c>
      <c r="E55" s="148">
        <v>6</v>
      </c>
      <c r="F55" s="148">
        <v>4</v>
      </c>
      <c r="G55" s="147">
        <v>1</v>
      </c>
      <c r="H55" s="147">
        <v>1</v>
      </c>
      <c r="I55" s="147">
        <f t="shared" si="4"/>
        <v>6400</v>
      </c>
      <c r="J55" s="148">
        <f>IFERROR(INDEX(SET_GROUP!$B:$B,MATCH(ITEM!C55,SET_GROUP!$N:$N,0)),0)</f>
        <v>4</v>
      </c>
      <c r="K55" s="148">
        <f>IFERROR(IF(D55&gt;2,INDEX(ITEM_GAIN_INFO!$B:$B,MATCH(ITEM!B55,ITEM_GAIN_INFO!$G:$G,0)),INDEX(ITEM_GAIN_INFO!$B:$B,MATCH(ITEM!C55,ITEM_GAIN_INFO!$G:$G,0))),0)</f>
        <v>4</v>
      </c>
      <c r="L55" s="148" t="str">
        <f t="shared" si="1"/>
        <v>ITEM_NAME_106411</v>
      </c>
      <c r="M55" s="148" t="str">
        <f t="shared" si="2"/>
        <v>ITEM_ICON_106411</v>
      </c>
      <c r="N55" s="148" t="str">
        <f t="shared" si="3"/>
        <v>ITEM_DESC_106411</v>
      </c>
    </row>
    <row r="56" spans="1:14">
      <c r="A56" s="148">
        <f>100000+E56*ID규칙_아이템_타입_단위+F56*ID규칙_등급_단위+COUNTIFS($D$4:D56,D56,$E$4:E56:E56,E56)</f>
        <v>107310</v>
      </c>
      <c r="B56" s="77" t="s">
        <v>966</v>
      </c>
      <c r="C56" s="77" t="s">
        <v>2397</v>
      </c>
      <c r="D56" s="148">
        <v>2</v>
      </c>
      <c r="E56" s="148">
        <v>7</v>
      </c>
      <c r="F56" s="148">
        <v>3</v>
      </c>
      <c r="G56" s="147">
        <v>1</v>
      </c>
      <c r="H56" s="147">
        <v>1</v>
      </c>
      <c r="I56" s="147">
        <f t="shared" si="4"/>
        <v>7300</v>
      </c>
      <c r="J56" s="148">
        <f>IFERROR(INDEX(SET_GROUP!$B:$B,MATCH(ITEM!C56,SET_GROUP!$N:$N,0)),0)</f>
        <v>4</v>
      </c>
      <c r="K56" s="148">
        <f>IFERROR(IF(D56&gt;2,INDEX(ITEM_GAIN_INFO!$B:$B,MATCH(ITEM!B56,ITEM_GAIN_INFO!$G:$G,0)),INDEX(ITEM_GAIN_INFO!$B:$B,MATCH(ITEM!C56,ITEM_GAIN_INFO!$G:$G,0))),0)</f>
        <v>4</v>
      </c>
      <c r="L56" s="148" t="str">
        <f t="shared" si="1"/>
        <v>ITEM_NAME_107310</v>
      </c>
      <c r="M56" s="148" t="str">
        <f t="shared" si="2"/>
        <v>ITEM_ICON_107310</v>
      </c>
      <c r="N56" s="148" t="str">
        <f t="shared" si="3"/>
        <v>ITEM_DESC_107310</v>
      </c>
    </row>
    <row r="57" spans="1:14">
      <c r="A57" s="148">
        <f>100000+E57*ID규칙_아이템_타입_단위+F57*ID규칙_등급_단위+COUNTIFS($D$4:D57,D57,$E$4:E57:E57,E57)</f>
        <v>107411</v>
      </c>
      <c r="B57" s="77" t="s">
        <v>966</v>
      </c>
      <c r="C57" s="77" t="s">
        <v>2397</v>
      </c>
      <c r="D57" s="148">
        <v>2</v>
      </c>
      <c r="E57" s="148">
        <v>7</v>
      </c>
      <c r="F57" s="148">
        <v>4</v>
      </c>
      <c r="G57" s="147">
        <v>1</v>
      </c>
      <c r="H57" s="147">
        <v>1</v>
      </c>
      <c r="I57" s="147">
        <f t="shared" si="4"/>
        <v>7400</v>
      </c>
      <c r="J57" s="148">
        <f>IFERROR(INDEX(SET_GROUP!$B:$B,MATCH(ITEM!C57,SET_GROUP!$N:$N,0)),0)</f>
        <v>4</v>
      </c>
      <c r="K57" s="148">
        <f>IFERROR(IF(D57&gt;2,INDEX(ITEM_GAIN_INFO!$B:$B,MATCH(ITEM!B57,ITEM_GAIN_INFO!$G:$G,0)),INDEX(ITEM_GAIN_INFO!$B:$B,MATCH(ITEM!C57,ITEM_GAIN_INFO!$G:$G,0))),0)</f>
        <v>4</v>
      </c>
      <c r="L57" s="148" t="str">
        <f t="shared" si="1"/>
        <v>ITEM_NAME_107411</v>
      </c>
      <c r="M57" s="148" t="str">
        <f t="shared" si="2"/>
        <v>ITEM_ICON_107411</v>
      </c>
      <c r="N57" s="148" t="str">
        <f t="shared" si="3"/>
        <v>ITEM_DESC_107411</v>
      </c>
    </row>
    <row r="58" spans="1:14">
      <c r="A58" s="148">
        <f>100000+E58*ID규칙_아이템_타입_단위+F58*ID규칙_등급_단위+COUNTIFS($D$4:D58,D58,$E$4:E58:E58,E58)</f>
        <v>108310</v>
      </c>
      <c r="B58" s="77" t="s">
        <v>967</v>
      </c>
      <c r="C58" s="77" t="s">
        <v>2397</v>
      </c>
      <c r="D58" s="148">
        <v>2</v>
      </c>
      <c r="E58" s="148">
        <v>8</v>
      </c>
      <c r="F58" s="148">
        <v>3</v>
      </c>
      <c r="G58" s="147">
        <v>1</v>
      </c>
      <c r="H58" s="147">
        <v>1</v>
      </c>
      <c r="I58" s="147">
        <f t="shared" si="4"/>
        <v>8300</v>
      </c>
      <c r="J58" s="148">
        <f>IFERROR(INDEX(SET_GROUP!$B:$B,MATCH(ITEM!C58,SET_GROUP!$N:$N,0)),0)</f>
        <v>4</v>
      </c>
      <c r="K58" s="148">
        <f>IFERROR(IF(D58&gt;2,INDEX(ITEM_GAIN_INFO!$B:$B,MATCH(ITEM!B58,ITEM_GAIN_INFO!$G:$G,0)),INDEX(ITEM_GAIN_INFO!$B:$B,MATCH(ITEM!C58,ITEM_GAIN_INFO!$G:$G,0))),0)</f>
        <v>4</v>
      </c>
      <c r="L58" s="148" t="str">
        <f t="shared" si="1"/>
        <v>ITEM_NAME_108310</v>
      </c>
      <c r="M58" s="148" t="str">
        <f t="shared" si="2"/>
        <v>ITEM_ICON_108310</v>
      </c>
      <c r="N58" s="148" t="str">
        <f t="shared" si="3"/>
        <v>ITEM_DESC_108310</v>
      </c>
    </row>
    <row r="59" spans="1:14">
      <c r="A59" s="148">
        <f>100000+E59*ID규칙_아이템_타입_단위+F59*ID규칙_등급_단위+COUNTIFS($D$4:D59,D59,$E$4:E59:E59,E59)</f>
        <v>108411</v>
      </c>
      <c r="B59" s="77" t="s">
        <v>967</v>
      </c>
      <c r="C59" s="77" t="s">
        <v>2397</v>
      </c>
      <c r="D59" s="148">
        <v>2</v>
      </c>
      <c r="E59" s="148">
        <v>8</v>
      </c>
      <c r="F59" s="148">
        <v>4</v>
      </c>
      <c r="G59" s="147">
        <v>1</v>
      </c>
      <c r="H59" s="147">
        <v>1</v>
      </c>
      <c r="I59" s="147">
        <f t="shared" si="4"/>
        <v>8400</v>
      </c>
      <c r="J59" s="148">
        <f>IFERROR(INDEX(SET_GROUP!$B:$B,MATCH(ITEM!C59,SET_GROUP!$N:$N,0)),0)</f>
        <v>4</v>
      </c>
      <c r="K59" s="148">
        <f>IFERROR(IF(D59&gt;2,INDEX(ITEM_GAIN_INFO!$B:$B,MATCH(ITEM!B59,ITEM_GAIN_INFO!$G:$G,0)),INDEX(ITEM_GAIN_INFO!$B:$B,MATCH(ITEM!C59,ITEM_GAIN_INFO!$G:$G,0))),0)</f>
        <v>4</v>
      </c>
      <c r="L59" s="148" t="str">
        <f t="shared" si="1"/>
        <v>ITEM_NAME_108411</v>
      </c>
      <c r="M59" s="148" t="str">
        <f t="shared" si="2"/>
        <v>ITEM_ICON_108411</v>
      </c>
      <c r="N59" s="148" t="str">
        <f t="shared" si="3"/>
        <v>ITEM_DESC_108411</v>
      </c>
    </row>
    <row r="60" spans="1:14">
      <c r="A60" s="148">
        <f>100000+E60*ID규칙_아이템_타입_단위+F60*ID규칙_등급_단위+COUNTIFS($D$4:D60,D60,$E$4:E60:E60,E60)</f>
        <v>109310</v>
      </c>
      <c r="B60" s="77" t="s">
        <v>968</v>
      </c>
      <c r="C60" s="77" t="s">
        <v>2397</v>
      </c>
      <c r="D60" s="148">
        <v>2</v>
      </c>
      <c r="E60" s="148">
        <v>9</v>
      </c>
      <c r="F60" s="148">
        <v>3</v>
      </c>
      <c r="G60" s="147">
        <v>1</v>
      </c>
      <c r="H60" s="147">
        <v>1</v>
      </c>
      <c r="I60" s="147">
        <f t="shared" si="4"/>
        <v>9300</v>
      </c>
      <c r="J60" s="148">
        <f>IFERROR(INDEX(SET_GROUP!$B:$B,MATCH(ITEM!C60,SET_GROUP!$N:$N,0)),0)</f>
        <v>4</v>
      </c>
      <c r="K60" s="148">
        <f>IFERROR(IF(D60&gt;2,INDEX(ITEM_GAIN_INFO!$B:$B,MATCH(ITEM!B60,ITEM_GAIN_INFO!$G:$G,0)),INDEX(ITEM_GAIN_INFO!$B:$B,MATCH(ITEM!C60,ITEM_GAIN_INFO!$G:$G,0))),0)</f>
        <v>4</v>
      </c>
      <c r="L60" s="148" t="str">
        <f t="shared" si="1"/>
        <v>ITEM_NAME_109310</v>
      </c>
      <c r="M60" s="148" t="str">
        <f t="shared" si="2"/>
        <v>ITEM_ICON_109310</v>
      </c>
      <c r="N60" s="148" t="str">
        <f t="shared" si="3"/>
        <v>ITEM_DESC_109310</v>
      </c>
    </row>
    <row r="61" spans="1:14">
      <c r="A61" s="148">
        <f>100000+E61*ID규칙_아이템_타입_단위+F61*ID규칙_등급_단위+COUNTIFS($D$4:D61,D61,$E$4:E61:E61,E61)</f>
        <v>109411</v>
      </c>
      <c r="B61" s="77" t="s">
        <v>968</v>
      </c>
      <c r="C61" s="77" t="s">
        <v>2397</v>
      </c>
      <c r="D61" s="148">
        <v>2</v>
      </c>
      <c r="E61" s="148">
        <v>9</v>
      </c>
      <c r="F61" s="148">
        <v>4</v>
      </c>
      <c r="G61" s="147">
        <v>1</v>
      </c>
      <c r="H61" s="147">
        <v>1</v>
      </c>
      <c r="I61" s="147">
        <f t="shared" si="4"/>
        <v>9400</v>
      </c>
      <c r="J61" s="148">
        <f>IFERROR(INDEX(SET_GROUP!$B:$B,MATCH(ITEM!C61,SET_GROUP!$N:$N,0)),0)</f>
        <v>4</v>
      </c>
      <c r="K61" s="148">
        <f>IFERROR(IF(D61&gt;2,INDEX(ITEM_GAIN_INFO!$B:$B,MATCH(ITEM!B61,ITEM_GAIN_INFO!$G:$G,0)),INDEX(ITEM_GAIN_INFO!$B:$B,MATCH(ITEM!C61,ITEM_GAIN_INFO!$G:$G,0))),0)</f>
        <v>4</v>
      </c>
      <c r="L61" s="148" t="str">
        <f t="shared" si="1"/>
        <v>ITEM_NAME_109411</v>
      </c>
      <c r="M61" s="148" t="str">
        <f t="shared" si="2"/>
        <v>ITEM_ICON_109411</v>
      </c>
      <c r="N61" s="148" t="str">
        <f t="shared" si="3"/>
        <v>ITEM_DESC_109411</v>
      </c>
    </row>
    <row r="62" spans="1:14">
      <c r="A62" s="148">
        <f>100000+E62*ID규칙_아이템_타입_단위+F62*ID규칙_등급_단위+COUNTIFS($D$4:D62,D62,$E$4:E62:E62,E62)</f>
        <v>110310</v>
      </c>
      <c r="B62" s="77" t="s">
        <v>969</v>
      </c>
      <c r="C62" s="77" t="s">
        <v>2397</v>
      </c>
      <c r="D62" s="148">
        <v>2</v>
      </c>
      <c r="E62" s="148">
        <v>10</v>
      </c>
      <c r="F62" s="148">
        <v>3</v>
      </c>
      <c r="G62" s="147">
        <v>1</v>
      </c>
      <c r="H62" s="147">
        <v>1</v>
      </c>
      <c r="I62" s="147">
        <f t="shared" si="4"/>
        <v>10300</v>
      </c>
      <c r="J62" s="148">
        <f>IFERROR(INDEX(SET_GROUP!$B:$B,MATCH(ITEM!C62,SET_GROUP!$N:$N,0)),0)</f>
        <v>4</v>
      </c>
      <c r="K62" s="148">
        <f>IFERROR(IF(D62&gt;2,INDEX(ITEM_GAIN_INFO!$B:$B,MATCH(ITEM!B62,ITEM_GAIN_INFO!$G:$G,0)),INDEX(ITEM_GAIN_INFO!$B:$B,MATCH(ITEM!C62,ITEM_GAIN_INFO!$G:$G,0))),0)</f>
        <v>4</v>
      </c>
      <c r="L62" s="148" t="str">
        <f t="shared" si="1"/>
        <v>ITEM_NAME_110310</v>
      </c>
      <c r="M62" s="148" t="str">
        <f t="shared" si="2"/>
        <v>ITEM_ICON_110310</v>
      </c>
      <c r="N62" s="148" t="str">
        <f t="shared" si="3"/>
        <v>ITEM_DESC_110310</v>
      </c>
    </row>
    <row r="63" spans="1:14">
      <c r="A63" s="148">
        <f>100000+E63*ID규칙_아이템_타입_단위+F63*ID규칙_등급_단위+COUNTIFS($D$4:D63,D63,$E$4:E63:E63,E63)</f>
        <v>110411</v>
      </c>
      <c r="B63" s="77" t="s">
        <v>969</v>
      </c>
      <c r="C63" s="77" t="s">
        <v>2397</v>
      </c>
      <c r="D63" s="148">
        <v>2</v>
      </c>
      <c r="E63" s="148">
        <v>10</v>
      </c>
      <c r="F63" s="148">
        <v>4</v>
      </c>
      <c r="G63" s="147">
        <v>1</v>
      </c>
      <c r="H63" s="147">
        <v>1</v>
      </c>
      <c r="I63" s="147">
        <f t="shared" si="4"/>
        <v>10400</v>
      </c>
      <c r="J63" s="148">
        <f>IFERROR(INDEX(SET_GROUP!$B:$B,MATCH(ITEM!C63,SET_GROUP!$N:$N,0)),0)</f>
        <v>4</v>
      </c>
      <c r="K63" s="148">
        <f>IFERROR(IF(D63&gt;2,INDEX(ITEM_GAIN_INFO!$B:$B,MATCH(ITEM!B63,ITEM_GAIN_INFO!$G:$G,0)),INDEX(ITEM_GAIN_INFO!$B:$B,MATCH(ITEM!C63,ITEM_GAIN_INFO!$G:$G,0))),0)</f>
        <v>4</v>
      </c>
      <c r="L63" s="148" t="str">
        <f t="shared" si="1"/>
        <v>ITEM_NAME_110411</v>
      </c>
      <c r="M63" s="148" t="str">
        <f t="shared" si="2"/>
        <v>ITEM_ICON_110411</v>
      </c>
      <c r="N63" s="148" t="str">
        <f t="shared" si="3"/>
        <v>ITEM_DESC_110411</v>
      </c>
    </row>
    <row r="64" spans="1:14">
      <c r="A64" s="148">
        <f>100000+E64*ID규칙_아이템_타입_단위+F64*ID규칙_등급_단위+COUNTIFS($D$4:D64,D64,$E$4:E64:E64,E64)</f>
        <v>106312</v>
      </c>
      <c r="B64" s="77" t="s">
        <v>970</v>
      </c>
      <c r="C64" s="77" t="s">
        <v>2398</v>
      </c>
      <c r="D64" s="148">
        <v>2</v>
      </c>
      <c r="E64" s="148">
        <v>6</v>
      </c>
      <c r="F64" s="148">
        <v>3</v>
      </c>
      <c r="G64" s="147">
        <v>1</v>
      </c>
      <c r="H64" s="147">
        <v>1</v>
      </c>
      <c r="I64" s="147">
        <f t="shared" si="4"/>
        <v>6300</v>
      </c>
      <c r="J64" s="148">
        <f>IFERROR(INDEX(SET_GROUP!$B:$B,MATCH(ITEM!C64,SET_GROUP!$N:$N,0)),0)</f>
        <v>5</v>
      </c>
      <c r="K64" s="148">
        <f>IFERROR(IF(D64&gt;2,INDEX(ITEM_GAIN_INFO!$B:$B,MATCH(ITEM!B64,ITEM_GAIN_INFO!$G:$G,0)),INDEX(ITEM_GAIN_INFO!$B:$B,MATCH(ITEM!C64,ITEM_GAIN_INFO!$G:$G,0))),0)</f>
        <v>5</v>
      </c>
      <c r="L64" s="148" t="str">
        <f t="shared" si="1"/>
        <v>ITEM_NAME_106312</v>
      </c>
      <c r="M64" s="148" t="str">
        <f t="shared" si="2"/>
        <v>ITEM_ICON_106312</v>
      </c>
      <c r="N64" s="148" t="str">
        <f t="shared" si="3"/>
        <v>ITEM_DESC_106312</v>
      </c>
    </row>
    <row r="65" spans="1:14">
      <c r="A65" s="148">
        <f>100000+E65*ID규칙_아이템_타입_단위+F65*ID규칙_등급_단위+COUNTIFS($D$4:D65,D65,$E$4:E65:E65,E65)</f>
        <v>106413</v>
      </c>
      <c r="B65" s="77" t="s">
        <v>970</v>
      </c>
      <c r="C65" s="77" t="s">
        <v>2398</v>
      </c>
      <c r="D65" s="148">
        <v>2</v>
      </c>
      <c r="E65" s="148">
        <v>6</v>
      </c>
      <c r="F65" s="148">
        <v>4</v>
      </c>
      <c r="G65" s="147">
        <v>1</v>
      </c>
      <c r="H65" s="147">
        <v>1</v>
      </c>
      <c r="I65" s="147">
        <f t="shared" si="4"/>
        <v>6400</v>
      </c>
      <c r="J65" s="148">
        <f>IFERROR(INDEX(SET_GROUP!$B:$B,MATCH(ITEM!C65,SET_GROUP!$N:$N,0)),0)</f>
        <v>5</v>
      </c>
      <c r="K65" s="148">
        <f>IFERROR(IF(D65&gt;2,INDEX(ITEM_GAIN_INFO!$B:$B,MATCH(ITEM!B65,ITEM_GAIN_INFO!$G:$G,0)),INDEX(ITEM_GAIN_INFO!$B:$B,MATCH(ITEM!C65,ITEM_GAIN_INFO!$G:$G,0))),0)</f>
        <v>5</v>
      </c>
      <c r="L65" s="148" t="str">
        <f t="shared" si="1"/>
        <v>ITEM_NAME_106413</v>
      </c>
      <c r="M65" s="148" t="str">
        <f t="shared" si="2"/>
        <v>ITEM_ICON_106413</v>
      </c>
      <c r="N65" s="148" t="str">
        <f t="shared" si="3"/>
        <v>ITEM_DESC_106413</v>
      </c>
    </row>
    <row r="66" spans="1:14">
      <c r="A66" s="148">
        <f>100000+E66*ID규칙_아이템_타입_단위+F66*ID규칙_등급_단위+COUNTIFS($D$4:D66,D66,$E$4:E66:E66,E66)</f>
        <v>107312</v>
      </c>
      <c r="B66" s="77" t="s">
        <v>971</v>
      </c>
      <c r="C66" s="77" t="s">
        <v>2398</v>
      </c>
      <c r="D66" s="148">
        <v>2</v>
      </c>
      <c r="E66" s="148">
        <v>7</v>
      </c>
      <c r="F66" s="148">
        <v>3</v>
      </c>
      <c r="G66" s="147">
        <v>1</v>
      </c>
      <c r="H66" s="147">
        <v>1</v>
      </c>
      <c r="I66" s="147">
        <f t="shared" si="4"/>
        <v>7300</v>
      </c>
      <c r="J66" s="148">
        <f>IFERROR(INDEX(SET_GROUP!$B:$B,MATCH(ITEM!C66,SET_GROUP!$N:$N,0)),0)</f>
        <v>5</v>
      </c>
      <c r="K66" s="148">
        <f>IFERROR(IF(D66&gt;2,INDEX(ITEM_GAIN_INFO!$B:$B,MATCH(ITEM!B66,ITEM_GAIN_INFO!$G:$G,0)),INDEX(ITEM_GAIN_INFO!$B:$B,MATCH(ITEM!C66,ITEM_GAIN_INFO!$G:$G,0))),0)</f>
        <v>5</v>
      </c>
      <c r="L66" s="148" t="str">
        <f t="shared" si="1"/>
        <v>ITEM_NAME_107312</v>
      </c>
      <c r="M66" s="148" t="str">
        <f t="shared" si="2"/>
        <v>ITEM_ICON_107312</v>
      </c>
      <c r="N66" s="148" t="str">
        <f t="shared" si="3"/>
        <v>ITEM_DESC_107312</v>
      </c>
    </row>
    <row r="67" spans="1:14">
      <c r="A67" s="148">
        <f>100000+E67*ID규칙_아이템_타입_단위+F67*ID규칙_등급_단위+COUNTIFS($D$4:D67,D67,$E$4:E67:E67,E67)</f>
        <v>107413</v>
      </c>
      <c r="B67" s="77" t="s">
        <v>971</v>
      </c>
      <c r="C67" s="77" t="s">
        <v>2398</v>
      </c>
      <c r="D67" s="148">
        <v>2</v>
      </c>
      <c r="E67" s="148">
        <v>7</v>
      </c>
      <c r="F67" s="148">
        <v>4</v>
      </c>
      <c r="G67" s="147">
        <v>1</v>
      </c>
      <c r="H67" s="147">
        <v>1</v>
      </c>
      <c r="I67" s="147">
        <f t="shared" si="4"/>
        <v>7400</v>
      </c>
      <c r="J67" s="148">
        <f>IFERROR(INDEX(SET_GROUP!$B:$B,MATCH(ITEM!C67,SET_GROUP!$N:$N,0)),0)</f>
        <v>5</v>
      </c>
      <c r="K67" s="148">
        <f>IFERROR(IF(D67&gt;2,INDEX(ITEM_GAIN_INFO!$B:$B,MATCH(ITEM!B67,ITEM_GAIN_INFO!$G:$G,0)),INDEX(ITEM_GAIN_INFO!$B:$B,MATCH(ITEM!C67,ITEM_GAIN_INFO!$G:$G,0))),0)</f>
        <v>5</v>
      </c>
      <c r="L67" s="148" t="str">
        <f t="shared" si="1"/>
        <v>ITEM_NAME_107413</v>
      </c>
      <c r="M67" s="148" t="str">
        <f t="shared" si="2"/>
        <v>ITEM_ICON_107413</v>
      </c>
      <c r="N67" s="148" t="str">
        <f t="shared" si="3"/>
        <v>ITEM_DESC_107413</v>
      </c>
    </row>
    <row r="68" spans="1:14">
      <c r="A68" s="148">
        <f>100000+E68*ID규칙_아이템_타입_단위+F68*ID규칙_등급_단위+COUNTIFS($D$4:D68,D68,$E$4:E68:E68,E68)</f>
        <v>108312</v>
      </c>
      <c r="B68" s="77" t="s">
        <v>972</v>
      </c>
      <c r="C68" s="77" t="s">
        <v>2398</v>
      </c>
      <c r="D68" s="148">
        <v>2</v>
      </c>
      <c r="E68" s="148">
        <v>8</v>
      </c>
      <c r="F68" s="148">
        <v>3</v>
      </c>
      <c r="G68" s="147">
        <v>1</v>
      </c>
      <c r="H68" s="147">
        <v>1</v>
      </c>
      <c r="I68" s="147">
        <f t="shared" si="4"/>
        <v>8300</v>
      </c>
      <c r="J68" s="148">
        <f>IFERROR(INDEX(SET_GROUP!$B:$B,MATCH(ITEM!C68,SET_GROUP!$N:$N,0)),0)</f>
        <v>5</v>
      </c>
      <c r="K68" s="148">
        <f>IFERROR(IF(D68&gt;2,INDEX(ITEM_GAIN_INFO!$B:$B,MATCH(ITEM!B68,ITEM_GAIN_INFO!$G:$G,0)),INDEX(ITEM_GAIN_INFO!$B:$B,MATCH(ITEM!C68,ITEM_GAIN_INFO!$G:$G,0))),0)</f>
        <v>5</v>
      </c>
      <c r="L68" s="148" t="str">
        <f t="shared" ref="L68:L131" si="5">"ITEM_NAME_"&amp;A68</f>
        <v>ITEM_NAME_108312</v>
      </c>
      <c r="M68" s="148" t="str">
        <f t="shared" ref="M68:M131" si="6">"ITEM_ICON_"&amp;A68</f>
        <v>ITEM_ICON_108312</v>
      </c>
      <c r="N68" s="148" t="str">
        <f t="shared" ref="N68:N131" si="7">"ITEM_DESC_"&amp;A68</f>
        <v>ITEM_DESC_108312</v>
      </c>
    </row>
    <row r="69" spans="1:14">
      <c r="A69" s="148">
        <f>100000+E69*ID규칙_아이템_타입_단위+F69*ID규칙_등급_단위+COUNTIFS($D$4:D69,D69,$E$4:E69:E69,E69)</f>
        <v>108413</v>
      </c>
      <c r="B69" s="77" t="s">
        <v>972</v>
      </c>
      <c r="C69" s="77" t="s">
        <v>2398</v>
      </c>
      <c r="D69" s="148">
        <v>2</v>
      </c>
      <c r="E69" s="148">
        <v>8</v>
      </c>
      <c r="F69" s="148">
        <v>4</v>
      </c>
      <c r="G69" s="147">
        <v>1</v>
      </c>
      <c r="H69" s="147">
        <v>1</v>
      </c>
      <c r="I69" s="147">
        <f t="shared" si="4"/>
        <v>8400</v>
      </c>
      <c r="J69" s="148">
        <f>IFERROR(INDEX(SET_GROUP!$B:$B,MATCH(ITEM!C69,SET_GROUP!$N:$N,0)),0)</f>
        <v>5</v>
      </c>
      <c r="K69" s="148">
        <f>IFERROR(IF(D69&gt;2,INDEX(ITEM_GAIN_INFO!$B:$B,MATCH(ITEM!B69,ITEM_GAIN_INFO!$G:$G,0)),INDEX(ITEM_GAIN_INFO!$B:$B,MATCH(ITEM!C69,ITEM_GAIN_INFO!$G:$G,0))),0)</f>
        <v>5</v>
      </c>
      <c r="L69" s="148" t="str">
        <f t="shared" si="5"/>
        <v>ITEM_NAME_108413</v>
      </c>
      <c r="M69" s="148" t="str">
        <f t="shared" si="6"/>
        <v>ITEM_ICON_108413</v>
      </c>
      <c r="N69" s="148" t="str">
        <f t="shared" si="7"/>
        <v>ITEM_DESC_108413</v>
      </c>
    </row>
    <row r="70" spans="1:14">
      <c r="A70" s="148">
        <f>100000+E70*ID규칙_아이템_타입_단위+F70*ID규칙_등급_단위+COUNTIFS($D$4:D70,D70,$E$4:E70:E70,E70)</f>
        <v>109312</v>
      </c>
      <c r="B70" s="77" t="s">
        <v>973</v>
      </c>
      <c r="C70" s="77" t="s">
        <v>2398</v>
      </c>
      <c r="D70" s="148">
        <v>2</v>
      </c>
      <c r="E70" s="148">
        <v>9</v>
      </c>
      <c r="F70" s="148">
        <v>3</v>
      </c>
      <c r="G70" s="147">
        <v>1</v>
      </c>
      <c r="H70" s="147">
        <v>1</v>
      </c>
      <c r="I70" s="147">
        <f t="shared" si="4"/>
        <v>9300</v>
      </c>
      <c r="J70" s="148">
        <f>IFERROR(INDEX(SET_GROUP!$B:$B,MATCH(ITEM!C70,SET_GROUP!$N:$N,0)),0)</f>
        <v>5</v>
      </c>
      <c r="K70" s="148">
        <f>IFERROR(IF(D70&gt;2,INDEX(ITEM_GAIN_INFO!$B:$B,MATCH(ITEM!B70,ITEM_GAIN_INFO!$G:$G,0)),INDEX(ITEM_GAIN_INFO!$B:$B,MATCH(ITEM!C70,ITEM_GAIN_INFO!$G:$G,0))),0)</f>
        <v>5</v>
      </c>
      <c r="L70" s="148" t="str">
        <f t="shared" si="5"/>
        <v>ITEM_NAME_109312</v>
      </c>
      <c r="M70" s="148" t="str">
        <f t="shared" si="6"/>
        <v>ITEM_ICON_109312</v>
      </c>
      <c r="N70" s="148" t="str">
        <f t="shared" si="7"/>
        <v>ITEM_DESC_109312</v>
      </c>
    </row>
    <row r="71" spans="1:14">
      <c r="A71" s="148">
        <f>100000+E71*ID규칙_아이템_타입_단위+F71*ID규칙_등급_단위+COUNTIFS($D$4:D71,D71,$E$4:E71:E71,E71)</f>
        <v>109413</v>
      </c>
      <c r="B71" s="77" t="s">
        <v>973</v>
      </c>
      <c r="C71" s="77" t="s">
        <v>2398</v>
      </c>
      <c r="D71" s="148">
        <v>2</v>
      </c>
      <c r="E71" s="148">
        <v>9</v>
      </c>
      <c r="F71" s="148">
        <v>4</v>
      </c>
      <c r="G71" s="147">
        <v>1</v>
      </c>
      <c r="H71" s="147">
        <v>1</v>
      </c>
      <c r="I71" s="147">
        <f t="shared" si="4"/>
        <v>9400</v>
      </c>
      <c r="J71" s="148">
        <f>IFERROR(INDEX(SET_GROUP!$B:$B,MATCH(ITEM!C71,SET_GROUP!$N:$N,0)),0)</f>
        <v>5</v>
      </c>
      <c r="K71" s="148">
        <f>IFERROR(IF(D71&gt;2,INDEX(ITEM_GAIN_INFO!$B:$B,MATCH(ITEM!B71,ITEM_GAIN_INFO!$G:$G,0)),INDEX(ITEM_GAIN_INFO!$B:$B,MATCH(ITEM!C71,ITEM_GAIN_INFO!$G:$G,0))),0)</f>
        <v>5</v>
      </c>
      <c r="L71" s="148" t="str">
        <f t="shared" si="5"/>
        <v>ITEM_NAME_109413</v>
      </c>
      <c r="M71" s="148" t="str">
        <f t="shared" si="6"/>
        <v>ITEM_ICON_109413</v>
      </c>
      <c r="N71" s="148" t="str">
        <f t="shared" si="7"/>
        <v>ITEM_DESC_109413</v>
      </c>
    </row>
    <row r="72" spans="1:14">
      <c r="A72" s="148">
        <f>100000+E72*ID규칙_아이템_타입_단위+F72*ID규칙_등급_단위+COUNTIFS($D$4:D72,D72,$E$4:E72:E72,E72)</f>
        <v>110312</v>
      </c>
      <c r="B72" s="77" t="s">
        <v>974</v>
      </c>
      <c r="C72" s="77" t="s">
        <v>2398</v>
      </c>
      <c r="D72" s="148">
        <v>2</v>
      </c>
      <c r="E72" s="148">
        <v>10</v>
      </c>
      <c r="F72" s="148">
        <v>3</v>
      </c>
      <c r="G72" s="147">
        <v>1</v>
      </c>
      <c r="H72" s="147">
        <v>1</v>
      </c>
      <c r="I72" s="147">
        <f t="shared" si="4"/>
        <v>10300</v>
      </c>
      <c r="J72" s="148">
        <f>IFERROR(INDEX(SET_GROUP!$B:$B,MATCH(ITEM!C72,SET_GROUP!$N:$N,0)),0)</f>
        <v>5</v>
      </c>
      <c r="K72" s="148">
        <f>IFERROR(IF(D72&gt;2,INDEX(ITEM_GAIN_INFO!$B:$B,MATCH(ITEM!B72,ITEM_GAIN_INFO!$G:$G,0)),INDEX(ITEM_GAIN_INFO!$B:$B,MATCH(ITEM!C72,ITEM_GAIN_INFO!$G:$G,0))),0)</f>
        <v>5</v>
      </c>
      <c r="L72" s="148" t="str">
        <f t="shared" si="5"/>
        <v>ITEM_NAME_110312</v>
      </c>
      <c r="M72" s="148" t="str">
        <f t="shared" si="6"/>
        <v>ITEM_ICON_110312</v>
      </c>
      <c r="N72" s="148" t="str">
        <f t="shared" si="7"/>
        <v>ITEM_DESC_110312</v>
      </c>
    </row>
    <row r="73" spans="1:14">
      <c r="A73" s="148">
        <f>100000+E73*ID규칙_아이템_타입_단위+F73*ID규칙_등급_단위+COUNTIFS($D$4:D73,D73,$E$4:E73:E73,E73)</f>
        <v>110413</v>
      </c>
      <c r="B73" s="77" t="s">
        <v>974</v>
      </c>
      <c r="C73" s="77" t="s">
        <v>2398</v>
      </c>
      <c r="D73" s="148">
        <v>2</v>
      </c>
      <c r="E73" s="148">
        <v>10</v>
      </c>
      <c r="F73" s="148">
        <v>4</v>
      </c>
      <c r="G73" s="147">
        <v>1</v>
      </c>
      <c r="H73" s="147">
        <v>1</v>
      </c>
      <c r="I73" s="147">
        <f t="shared" si="4"/>
        <v>10400</v>
      </c>
      <c r="J73" s="148">
        <f>IFERROR(INDEX(SET_GROUP!$B:$B,MATCH(ITEM!C73,SET_GROUP!$N:$N,0)),0)</f>
        <v>5</v>
      </c>
      <c r="K73" s="148">
        <f>IFERROR(IF(D73&gt;2,INDEX(ITEM_GAIN_INFO!$B:$B,MATCH(ITEM!B73,ITEM_GAIN_INFO!$G:$G,0)),INDEX(ITEM_GAIN_INFO!$B:$B,MATCH(ITEM!C73,ITEM_GAIN_INFO!$G:$G,0))),0)</f>
        <v>5</v>
      </c>
      <c r="L73" s="148" t="str">
        <f t="shared" si="5"/>
        <v>ITEM_NAME_110413</v>
      </c>
      <c r="M73" s="148" t="str">
        <f t="shared" si="6"/>
        <v>ITEM_ICON_110413</v>
      </c>
      <c r="N73" s="148" t="str">
        <f t="shared" si="7"/>
        <v>ITEM_DESC_110413</v>
      </c>
    </row>
    <row r="74" spans="1:14">
      <c r="A74" s="148">
        <f>100000+E74*ID규칙_아이템_타입_단위+F74*ID규칙_등급_단위+COUNTIFS($D$4:D74,D74,$E$4:E74:E74,E74)</f>
        <v>106314</v>
      </c>
      <c r="B74" s="77" t="s">
        <v>975</v>
      </c>
      <c r="C74" s="77" t="s">
        <v>2399</v>
      </c>
      <c r="D74" s="148">
        <v>2</v>
      </c>
      <c r="E74" s="148">
        <v>6</v>
      </c>
      <c r="F74" s="148">
        <v>3</v>
      </c>
      <c r="G74" s="147">
        <v>1</v>
      </c>
      <c r="H74" s="147">
        <v>1</v>
      </c>
      <c r="I74" s="147">
        <f t="shared" ref="I74:I137" si="8">IF(D74=2,E74*1000+F74*100,0)</f>
        <v>6300</v>
      </c>
      <c r="J74" s="148">
        <f>IFERROR(INDEX(SET_GROUP!$B:$B,MATCH(ITEM!C74,SET_GROUP!$N:$N,0)),0)</f>
        <v>6</v>
      </c>
      <c r="K74" s="148">
        <f>IFERROR(IF(D74&gt;2,INDEX(ITEM_GAIN_INFO!$B:$B,MATCH(ITEM!B74,ITEM_GAIN_INFO!$G:$G,0)),INDEX(ITEM_GAIN_INFO!$B:$B,MATCH(ITEM!C74,ITEM_GAIN_INFO!$G:$G,0))),0)</f>
        <v>6</v>
      </c>
      <c r="L74" s="148" t="str">
        <f t="shared" si="5"/>
        <v>ITEM_NAME_106314</v>
      </c>
      <c r="M74" s="148" t="str">
        <f t="shared" si="6"/>
        <v>ITEM_ICON_106314</v>
      </c>
      <c r="N74" s="148" t="str">
        <f t="shared" si="7"/>
        <v>ITEM_DESC_106314</v>
      </c>
    </row>
    <row r="75" spans="1:14">
      <c r="A75" s="148">
        <f>100000+E75*ID규칙_아이템_타입_단위+F75*ID규칙_등급_단위+COUNTIFS($D$4:D75,D75,$E$4:E75:E75,E75)</f>
        <v>106415</v>
      </c>
      <c r="B75" s="77" t="s">
        <v>975</v>
      </c>
      <c r="C75" s="77" t="s">
        <v>2399</v>
      </c>
      <c r="D75" s="148">
        <v>2</v>
      </c>
      <c r="E75" s="148">
        <v>6</v>
      </c>
      <c r="F75" s="148">
        <v>4</v>
      </c>
      <c r="G75" s="147">
        <v>1</v>
      </c>
      <c r="H75" s="147">
        <v>1</v>
      </c>
      <c r="I75" s="147">
        <f t="shared" si="8"/>
        <v>6400</v>
      </c>
      <c r="J75" s="148">
        <f>IFERROR(INDEX(SET_GROUP!$B:$B,MATCH(ITEM!C75,SET_GROUP!$N:$N,0)),0)</f>
        <v>6</v>
      </c>
      <c r="K75" s="148">
        <f>IFERROR(IF(D75&gt;2,INDEX(ITEM_GAIN_INFO!$B:$B,MATCH(ITEM!B75,ITEM_GAIN_INFO!$G:$G,0)),INDEX(ITEM_GAIN_INFO!$B:$B,MATCH(ITEM!C75,ITEM_GAIN_INFO!$G:$G,0))),0)</f>
        <v>6</v>
      </c>
      <c r="L75" s="148" t="str">
        <f t="shared" si="5"/>
        <v>ITEM_NAME_106415</v>
      </c>
      <c r="M75" s="148" t="str">
        <f t="shared" si="6"/>
        <v>ITEM_ICON_106415</v>
      </c>
      <c r="N75" s="148" t="str">
        <f t="shared" si="7"/>
        <v>ITEM_DESC_106415</v>
      </c>
    </row>
    <row r="76" spans="1:14">
      <c r="A76" s="148">
        <f>100000+E76*ID규칙_아이템_타입_단위+F76*ID규칙_등급_단위+COUNTIFS($D$4:D76,D76,$E$4:E76:E76,E76)</f>
        <v>107314</v>
      </c>
      <c r="B76" s="77" t="s">
        <v>976</v>
      </c>
      <c r="C76" s="77" t="s">
        <v>2399</v>
      </c>
      <c r="D76" s="148">
        <v>2</v>
      </c>
      <c r="E76" s="148">
        <v>7</v>
      </c>
      <c r="F76" s="148">
        <v>3</v>
      </c>
      <c r="G76" s="147">
        <v>1</v>
      </c>
      <c r="H76" s="147">
        <v>1</v>
      </c>
      <c r="I76" s="147">
        <f t="shared" si="8"/>
        <v>7300</v>
      </c>
      <c r="J76" s="148">
        <f>IFERROR(INDEX(SET_GROUP!$B:$B,MATCH(ITEM!C76,SET_GROUP!$N:$N,0)),0)</f>
        <v>6</v>
      </c>
      <c r="K76" s="148">
        <f>IFERROR(IF(D76&gt;2,INDEX(ITEM_GAIN_INFO!$B:$B,MATCH(ITEM!B76,ITEM_GAIN_INFO!$G:$G,0)),INDEX(ITEM_GAIN_INFO!$B:$B,MATCH(ITEM!C76,ITEM_GAIN_INFO!$G:$G,0))),0)</f>
        <v>6</v>
      </c>
      <c r="L76" s="148" t="str">
        <f t="shared" si="5"/>
        <v>ITEM_NAME_107314</v>
      </c>
      <c r="M76" s="148" t="str">
        <f t="shared" si="6"/>
        <v>ITEM_ICON_107314</v>
      </c>
      <c r="N76" s="148" t="str">
        <f t="shared" si="7"/>
        <v>ITEM_DESC_107314</v>
      </c>
    </row>
    <row r="77" spans="1:14">
      <c r="A77" s="148">
        <f>100000+E77*ID규칙_아이템_타입_단위+F77*ID규칙_등급_단위+COUNTIFS($D$4:D77,D77,$E$4:E77:E77,E77)</f>
        <v>107415</v>
      </c>
      <c r="B77" s="77" t="s">
        <v>976</v>
      </c>
      <c r="C77" s="77" t="s">
        <v>2399</v>
      </c>
      <c r="D77" s="148">
        <v>2</v>
      </c>
      <c r="E77" s="148">
        <v>7</v>
      </c>
      <c r="F77" s="148">
        <v>4</v>
      </c>
      <c r="G77" s="147">
        <v>1</v>
      </c>
      <c r="H77" s="147">
        <v>1</v>
      </c>
      <c r="I77" s="147">
        <f t="shared" si="8"/>
        <v>7400</v>
      </c>
      <c r="J77" s="148">
        <f>IFERROR(INDEX(SET_GROUP!$B:$B,MATCH(ITEM!C77,SET_GROUP!$N:$N,0)),0)</f>
        <v>6</v>
      </c>
      <c r="K77" s="148">
        <f>IFERROR(IF(D77&gt;2,INDEX(ITEM_GAIN_INFO!$B:$B,MATCH(ITEM!B77,ITEM_GAIN_INFO!$G:$G,0)),INDEX(ITEM_GAIN_INFO!$B:$B,MATCH(ITEM!C77,ITEM_GAIN_INFO!$G:$G,0))),0)</f>
        <v>6</v>
      </c>
      <c r="L77" s="148" t="str">
        <f t="shared" si="5"/>
        <v>ITEM_NAME_107415</v>
      </c>
      <c r="M77" s="148" t="str">
        <f t="shared" si="6"/>
        <v>ITEM_ICON_107415</v>
      </c>
      <c r="N77" s="148" t="str">
        <f t="shared" si="7"/>
        <v>ITEM_DESC_107415</v>
      </c>
    </row>
    <row r="78" spans="1:14">
      <c r="A78" s="148">
        <f>100000+E78*ID규칙_아이템_타입_단위+F78*ID규칙_등급_단위+COUNTIFS($D$4:D78,D78,$E$4:E78:E78,E78)</f>
        <v>108314</v>
      </c>
      <c r="B78" s="77" t="s">
        <v>977</v>
      </c>
      <c r="C78" s="77" t="s">
        <v>2399</v>
      </c>
      <c r="D78" s="148">
        <v>2</v>
      </c>
      <c r="E78" s="148">
        <v>8</v>
      </c>
      <c r="F78" s="148">
        <v>3</v>
      </c>
      <c r="G78" s="147">
        <v>1</v>
      </c>
      <c r="H78" s="147">
        <v>1</v>
      </c>
      <c r="I78" s="147">
        <f t="shared" si="8"/>
        <v>8300</v>
      </c>
      <c r="J78" s="148">
        <f>IFERROR(INDEX(SET_GROUP!$B:$B,MATCH(ITEM!C78,SET_GROUP!$N:$N,0)),0)</f>
        <v>6</v>
      </c>
      <c r="K78" s="148">
        <f>IFERROR(IF(D78&gt;2,INDEX(ITEM_GAIN_INFO!$B:$B,MATCH(ITEM!B78,ITEM_GAIN_INFO!$G:$G,0)),INDEX(ITEM_GAIN_INFO!$B:$B,MATCH(ITEM!C78,ITEM_GAIN_INFO!$G:$G,0))),0)</f>
        <v>6</v>
      </c>
      <c r="L78" s="148" t="str">
        <f t="shared" si="5"/>
        <v>ITEM_NAME_108314</v>
      </c>
      <c r="M78" s="148" t="str">
        <f t="shared" si="6"/>
        <v>ITEM_ICON_108314</v>
      </c>
      <c r="N78" s="148" t="str">
        <f t="shared" si="7"/>
        <v>ITEM_DESC_108314</v>
      </c>
    </row>
    <row r="79" spans="1:14">
      <c r="A79" s="148">
        <f>100000+E79*ID규칙_아이템_타입_단위+F79*ID규칙_등급_단위+COUNTIFS($D$4:D79,D79,$E$4:E79:E79,E79)</f>
        <v>108415</v>
      </c>
      <c r="B79" s="77" t="s">
        <v>977</v>
      </c>
      <c r="C79" s="77" t="s">
        <v>2399</v>
      </c>
      <c r="D79" s="148">
        <v>2</v>
      </c>
      <c r="E79" s="148">
        <v>8</v>
      </c>
      <c r="F79" s="148">
        <v>4</v>
      </c>
      <c r="G79" s="147">
        <v>1</v>
      </c>
      <c r="H79" s="147">
        <v>1</v>
      </c>
      <c r="I79" s="147">
        <f t="shared" si="8"/>
        <v>8400</v>
      </c>
      <c r="J79" s="148">
        <f>IFERROR(INDEX(SET_GROUP!$B:$B,MATCH(ITEM!C79,SET_GROUP!$N:$N,0)),0)</f>
        <v>6</v>
      </c>
      <c r="K79" s="148">
        <f>IFERROR(IF(D79&gt;2,INDEX(ITEM_GAIN_INFO!$B:$B,MATCH(ITEM!B79,ITEM_GAIN_INFO!$G:$G,0)),INDEX(ITEM_GAIN_INFO!$B:$B,MATCH(ITEM!C79,ITEM_GAIN_INFO!$G:$G,0))),0)</f>
        <v>6</v>
      </c>
      <c r="L79" s="148" t="str">
        <f t="shared" si="5"/>
        <v>ITEM_NAME_108415</v>
      </c>
      <c r="M79" s="148" t="str">
        <f t="shared" si="6"/>
        <v>ITEM_ICON_108415</v>
      </c>
      <c r="N79" s="148" t="str">
        <f t="shared" si="7"/>
        <v>ITEM_DESC_108415</v>
      </c>
    </row>
    <row r="80" spans="1:14">
      <c r="A80" s="148">
        <f>100000+E80*ID규칙_아이템_타입_단위+F80*ID규칙_등급_단위+COUNTIFS($D$4:D80,D80,$E$4:E80:E80,E80)</f>
        <v>109314</v>
      </c>
      <c r="B80" s="77" t="s">
        <v>978</v>
      </c>
      <c r="C80" s="77" t="s">
        <v>2399</v>
      </c>
      <c r="D80" s="148">
        <v>2</v>
      </c>
      <c r="E80" s="148">
        <v>9</v>
      </c>
      <c r="F80" s="148">
        <v>3</v>
      </c>
      <c r="G80" s="147">
        <v>1</v>
      </c>
      <c r="H80" s="147">
        <v>1</v>
      </c>
      <c r="I80" s="147">
        <f t="shared" si="8"/>
        <v>9300</v>
      </c>
      <c r="J80" s="148">
        <f>IFERROR(INDEX(SET_GROUP!$B:$B,MATCH(ITEM!C80,SET_GROUP!$N:$N,0)),0)</f>
        <v>6</v>
      </c>
      <c r="K80" s="148">
        <f>IFERROR(IF(D80&gt;2,INDEX(ITEM_GAIN_INFO!$B:$B,MATCH(ITEM!B80,ITEM_GAIN_INFO!$G:$G,0)),INDEX(ITEM_GAIN_INFO!$B:$B,MATCH(ITEM!C80,ITEM_GAIN_INFO!$G:$G,0))),0)</f>
        <v>6</v>
      </c>
      <c r="L80" s="148" t="str">
        <f t="shared" si="5"/>
        <v>ITEM_NAME_109314</v>
      </c>
      <c r="M80" s="148" t="str">
        <f t="shared" si="6"/>
        <v>ITEM_ICON_109314</v>
      </c>
      <c r="N80" s="148" t="str">
        <f t="shared" si="7"/>
        <v>ITEM_DESC_109314</v>
      </c>
    </row>
    <row r="81" spans="1:14">
      <c r="A81" s="148">
        <f>100000+E81*ID규칙_아이템_타입_단위+F81*ID규칙_등급_단위+COUNTIFS($D$4:D81,D81,$E$4:E81:E81,E81)</f>
        <v>109415</v>
      </c>
      <c r="B81" s="77" t="s">
        <v>978</v>
      </c>
      <c r="C81" s="77" t="s">
        <v>2399</v>
      </c>
      <c r="D81" s="148">
        <v>2</v>
      </c>
      <c r="E81" s="148">
        <v>9</v>
      </c>
      <c r="F81" s="148">
        <v>4</v>
      </c>
      <c r="G81" s="147">
        <v>1</v>
      </c>
      <c r="H81" s="147">
        <v>1</v>
      </c>
      <c r="I81" s="147">
        <f t="shared" si="8"/>
        <v>9400</v>
      </c>
      <c r="J81" s="148">
        <f>IFERROR(INDEX(SET_GROUP!$B:$B,MATCH(ITEM!C81,SET_GROUP!$N:$N,0)),0)</f>
        <v>6</v>
      </c>
      <c r="K81" s="148">
        <f>IFERROR(IF(D81&gt;2,INDEX(ITEM_GAIN_INFO!$B:$B,MATCH(ITEM!B81,ITEM_GAIN_INFO!$G:$G,0)),INDEX(ITEM_GAIN_INFO!$B:$B,MATCH(ITEM!C81,ITEM_GAIN_INFO!$G:$G,0))),0)</f>
        <v>6</v>
      </c>
      <c r="L81" s="148" t="str">
        <f t="shared" si="5"/>
        <v>ITEM_NAME_109415</v>
      </c>
      <c r="M81" s="148" t="str">
        <f t="shared" si="6"/>
        <v>ITEM_ICON_109415</v>
      </c>
      <c r="N81" s="148" t="str">
        <f t="shared" si="7"/>
        <v>ITEM_DESC_109415</v>
      </c>
    </row>
    <row r="82" spans="1:14">
      <c r="A82" s="148">
        <f>100000+E82*ID규칙_아이템_타입_단위+F82*ID규칙_등급_단위+COUNTIFS($D$4:D82,D82,$E$4:E82:E82,E82)</f>
        <v>110314</v>
      </c>
      <c r="B82" s="77" t="s">
        <v>979</v>
      </c>
      <c r="C82" s="77" t="s">
        <v>2399</v>
      </c>
      <c r="D82" s="148">
        <v>2</v>
      </c>
      <c r="E82" s="148">
        <v>10</v>
      </c>
      <c r="F82" s="148">
        <v>3</v>
      </c>
      <c r="G82" s="147">
        <v>1</v>
      </c>
      <c r="H82" s="147">
        <v>1</v>
      </c>
      <c r="I82" s="147">
        <f t="shared" si="8"/>
        <v>10300</v>
      </c>
      <c r="J82" s="148">
        <f>IFERROR(INDEX(SET_GROUP!$B:$B,MATCH(ITEM!C82,SET_GROUP!$N:$N,0)),0)</f>
        <v>6</v>
      </c>
      <c r="K82" s="148">
        <f>IFERROR(IF(D82&gt;2,INDEX(ITEM_GAIN_INFO!$B:$B,MATCH(ITEM!B82,ITEM_GAIN_INFO!$G:$G,0)),INDEX(ITEM_GAIN_INFO!$B:$B,MATCH(ITEM!C82,ITEM_GAIN_INFO!$G:$G,0))),0)</f>
        <v>6</v>
      </c>
      <c r="L82" s="148" t="str">
        <f t="shared" si="5"/>
        <v>ITEM_NAME_110314</v>
      </c>
      <c r="M82" s="148" t="str">
        <f t="shared" si="6"/>
        <v>ITEM_ICON_110314</v>
      </c>
      <c r="N82" s="148" t="str">
        <f t="shared" si="7"/>
        <v>ITEM_DESC_110314</v>
      </c>
    </row>
    <row r="83" spans="1:14">
      <c r="A83" s="148">
        <f>100000+E83*ID규칙_아이템_타입_단위+F83*ID규칙_등급_단위+COUNTIFS($D$4:D83,D83,$E$4:E83:E83,E83)</f>
        <v>110415</v>
      </c>
      <c r="B83" s="77" t="s">
        <v>979</v>
      </c>
      <c r="C83" s="77" t="s">
        <v>2399</v>
      </c>
      <c r="D83" s="148">
        <v>2</v>
      </c>
      <c r="E83" s="148">
        <v>10</v>
      </c>
      <c r="F83" s="148">
        <v>4</v>
      </c>
      <c r="G83" s="147">
        <v>1</v>
      </c>
      <c r="H83" s="147">
        <v>1</v>
      </c>
      <c r="I83" s="147">
        <f t="shared" si="8"/>
        <v>10400</v>
      </c>
      <c r="J83" s="148">
        <f>IFERROR(INDEX(SET_GROUP!$B:$B,MATCH(ITEM!C83,SET_GROUP!$N:$N,0)),0)</f>
        <v>6</v>
      </c>
      <c r="K83" s="148">
        <f>IFERROR(IF(D83&gt;2,INDEX(ITEM_GAIN_INFO!$B:$B,MATCH(ITEM!B83,ITEM_GAIN_INFO!$G:$G,0)),INDEX(ITEM_GAIN_INFO!$B:$B,MATCH(ITEM!C83,ITEM_GAIN_INFO!$G:$G,0))),0)</f>
        <v>6</v>
      </c>
      <c r="L83" s="148" t="str">
        <f t="shared" si="5"/>
        <v>ITEM_NAME_110415</v>
      </c>
      <c r="M83" s="148" t="str">
        <f t="shared" si="6"/>
        <v>ITEM_ICON_110415</v>
      </c>
      <c r="N83" s="148" t="str">
        <f t="shared" si="7"/>
        <v>ITEM_DESC_110415</v>
      </c>
    </row>
    <row r="84" spans="1:14">
      <c r="A84" s="148">
        <f>100000+E84*ID규칙_아이템_타입_단위+F84*ID규칙_등급_단위+COUNTIFS($D$4:D84,D84,$E$4:E84:E84,E84)</f>
        <v>106316</v>
      </c>
      <c r="B84" s="77" t="s">
        <v>980</v>
      </c>
      <c r="C84" s="77" t="s">
        <v>2400</v>
      </c>
      <c r="D84" s="148">
        <v>2</v>
      </c>
      <c r="E84" s="148">
        <v>6</v>
      </c>
      <c r="F84" s="148">
        <v>3</v>
      </c>
      <c r="G84" s="147">
        <v>1</v>
      </c>
      <c r="H84" s="147">
        <v>1</v>
      </c>
      <c r="I84" s="147">
        <f t="shared" si="8"/>
        <v>6300</v>
      </c>
      <c r="J84" s="148">
        <f>IFERROR(INDEX(SET_GROUP!$B:$B,MATCH(ITEM!C84,SET_GROUP!$N:$N,0)),0)</f>
        <v>7</v>
      </c>
      <c r="K84" s="148">
        <f>IFERROR(IF(D84&gt;2,INDEX(ITEM_GAIN_INFO!$B:$B,MATCH(ITEM!B84,ITEM_GAIN_INFO!$G:$G,0)),INDEX(ITEM_GAIN_INFO!$B:$B,MATCH(ITEM!C84,ITEM_GAIN_INFO!$G:$G,0))),0)</f>
        <v>7</v>
      </c>
      <c r="L84" s="148" t="str">
        <f t="shared" si="5"/>
        <v>ITEM_NAME_106316</v>
      </c>
      <c r="M84" s="148" t="str">
        <f t="shared" si="6"/>
        <v>ITEM_ICON_106316</v>
      </c>
      <c r="N84" s="148" t="str">
        <f t="shared" si="7"/>
        <v>ITEM_DESC_106316</v>
      </c>
    </row>
    <row r="85" spans="1:14">
      <c r="A85" s="148">
        <f>100000+E85*ID규칙_아이템_타입_단위+F85*ID규칙_등급_단위+COUNTIFS($D$4:D85,D85,$E$4:E85:E85,E85)</f>
        <v>106417</v>
      </c>
      <c r="B85" s="77" t="s">
        <v>980</v>
      </c>
      <c r="C85" s="77" t="s">
        <v>2400</v>
      </c>
      <c r="D85" s="148">
        <v>2</v>
      </c>
      <c r="E85" s="148">
        <v>6</v>
      </c>
      <c r="F85" s="148">
        <v>4</v>
      </c>
      <c r="G85" s="147">
        <v>1</v>
      </c>
      <c r="H85" s="147">
        <v>1</v>
      </c>
      <c r="I85" s="147">
        <f t="shared" si="8"/>
        <v>6400</v>
      </c>
      <c r="J85" s="148">
        <f>IFERROR(INDEX(SET_GROUP!$B:$B,MATCH(ITEM!C85,SET_GROUP!$N:$N,0)),0)</f>
        <v>7</v>
      </c>
      <c r="K85" s="148">
        <f>IFERROR(IF(D85&gt;2,INDEX(ITEM_GAIN_INFO!$B:$B,MATCH(ITEM!B85,ITEM_GAIN_INFO!$G:$G,0)),INDEX(ITEM_GAIN_INFO!$B:$B,MATCH(ITEM!C85,ITEM_GAIN_INFO!$G:$G,0))),0)</f>
        <v>7</v>
      </c>
      <c r="L85" s="148" t="str">
        <f t="shared" si="5"/>
        <v>ITEM_NAME_106417</v>
      </c>
      <c r="M85" s="148" t="str">
        <f t="shared" si="6"/>
        <v>ITEM_ICON_106417</v>
      </c>
      <c r="N85" s="148" t="str">
        <f t="shared" si="7"/>
        <v>ITEM_DESC_106417</v>
      </c>
    </row>
    <row r="86" spans="1:14">
      <c r="A86" s="148">
        <f>100000+E86*ID규칙_아이템_타입_단위+F86*ID규칙_등급_단위+COUNTIFS($D$4:D86,D86,$E$4:E86:E86,E86)</f>
        <v>107316</v>
      </c>
      <c r="B86" s="77" t="s">
        <v>981</v>
      </c>
      <c r="C86" s="77" t="s">
        <v>2400</v>
      </c>
      <c r="D86" s="148">
        <v>2</v>
      </c>
      <c r="E86" s="148">
        <v>7</v>
      </c>
      <c r="F86" s="148">
        <v>3</v>
      </c>
      <c r="G86" s="147">
        <v>1</v>
      </c>
      <c r="H86" s="147">
        <v>1</v>
      </c>
      <c r="I86" s="147">
        <f t="shared" si="8"/>
        <v>7300</v>
      </c>
      <c r="J86" s="148">
        <f>IFERROR(INDEX(SET_GROUP!$B:$B,MATCH(ITEM!C86,SET_GROUP!$N:$N,0)),0)</f>
        <v>7</v>
      </c>
      <c r="K86" s="148">
        <f>IFERROR(IF(D86&gt;2,INDEX(ITEM_GAIN_INFO!$B:$B,MATCH(ITEM!B86,ITEM_GAIN_INFO!$G:$G,0)),INDEX(ITEM_GAIN_INFO!$B:$B,MATCH(ITEM!C86,ITEM_GAIN_INFO!$G:$G,0))),0)</f>
        <v>7</v>
      </c>
      <c r="L86" s="148" t="str">
        <f t="shared" si="5"/>
        <v>ITEM_NAME_107316</v>
      </c>
      <c r="M86" s="148" t="str">
        <f t="shared" si="6"/>
        <v>ITEM_ICON_107316</v>
      </c>
      <c r="N86" s="148" t="str">
        <f t="shared" si="7"/>
        <v>ITEM_DESC_107316</v>
      </c>
    </row>
    <row r="87" spans="1:14">
      <c r="A87" s="148">
        <f>100000+E87*ID규칙_아이템_타입_단위+F87*ID규칙_등급_단위+COUNTIFS($D$4:D87,D87,$E$4:E87:E87,E87)</f>
        <v>107417</v>
      </c>
      <c r="B87" s="77" t="s">
        <v>981</v>
      </c>
      <c r="C87" s="77" t="s">
        <v>2400</v>
      </c>
      <c r="D87" s="148">
        <v>2</v>
      </c>
      <c r="E87" s="148">
        <v>7</v>
      </c>
      <c r="F87" s="148">
        <v>4</v>
      </c>
      <c r="G87" s="147">
        <v>1</v>
      </c>
      <c r="H87" s="147">
        <v>1</v>
      </c>
      <c r="I87" s="147">
        <f t="shared" si="8"/>
        <v>7400</v>
      </c>
      <c r="J87" s="148">
        <f>IFERROR(INDEX(SET_GROUP!$B:$B,MATCH(ITEM!C87,SET_GROUP!$N:$N,0)),0)</f>
        <v>7</v>
      </c>
      <c r="K87" s="148">
        <f>IFERROR(IF(D87&gt;2,INDEX(ITEM_GAIN_INFO!$B:$B,MATCH(ITEM!B87,ITEM_GAIN_INFO!$G:$G,0)),INDEX(ITEM_GAIN_INFO!$B:$B,MATCH(ITEM!C87,ITEM_GAIN_INFO!$G:$G,0))),0)</f>
        <v>7</v>
      </c>
      <c r="L87" s="148" t="str">
        <f t="shared" si="5"/>
        <v>ITEM_NAME_107417</v>
      </c>
      <c r="M87" s="148" t="str">
        <f t="shared" si="6"/>
        <v>ITEM_ICON_107417</v>
      </c>
      <c r="N87" s="148" t="str">
        <f t="shared" si="7"/>
        <v>ITEM_DESC_107417</v>
      </c>
    </row>
    <row r="88" spans="1:14">
      <c r="A88" s="148">
        <f>100000+E88*ID규칙_아이템_타입_단위+F88*ID규칙_등급_단위+COUNTIFS($D$4:D88,D88,$E$4:E88:E88,E88)</f>
        <v>108316</v>
      </c>
      <c r="B88" s="77" t="s">
        <v>982</v>
      </c>
      <c r="C88" s="77" t="s">
        <v>2400</v>
      </c>
      <c r="D88" s="148">
        <v>2</v>
      </c>
      <c r="E88" s="148">
        <v>8</v>
      </c>
      <c r="F88" s="148">
        <v>3</v>
      </c>
      <c r="G88" s="147">
        <v>1</v>
      </c>
      <c r="H88" s="147">
        <v>1</v>
      </c>
      <c r="I88" s="147">
        <f t="shared" si="8"/>
        <v>8300</v>
      </c>
      <c r="J88" s="148">
        <f>IFERROR(INDEX(SET_GROUP!$B:$B,MATCH(ITEM!C88,SET_GROUP!$N:$N,0)),0)</f>
        <v>7</v>
      </c>
      <c r="K88" s="148">
        <f>IFERROR(IF(D88&gt;2,INDEX(ITEM_GAIN_INFO!$B:$B,MATCH(ITEM!B88,ITEM_GAIN_INFO!$G:$G,0)),INDEX(ITEM_GAIN_INFO!$B:$B,MATCH(ITEM!C88,ITEM_GAIN_INFO!$G:$G,0))),0)</f>
        <v>7</v>
      </c>
      <c r="L88" s="148" t="str">
        <f t="shared" si="5"/>
        <v>ITEM_NAME_108316</v>
      </c>
      <c r="M88" s="148" t="str">
        <f t="shared" si="6"/>
        <v>ITEM_ICON_108316</v>
      </c>
      <c r="N88" s="148" t="str">
        <f t="shared" si="7"/>
        <v>ITEM_DESC_108316</v>
      </c>
    </row>
    <row r="89" spans="1:14">
      <c r="A89" s="148">
        <f>100000+E89*ID규칙_아이템_타입_단위+F89*ID규칙_등급_단위+COUNTIFS($D$4:D89,D89,$E$4:E89:E89,E89)</f>
        <v>108417</v>
      </c>
      <c r="B89" s="77" t="s">
        <v>982</v>
      </c>
      <c r="C89" s="77" t="s">
        <v>2400</v>
      </c>
      <c r="D89" s="148">
        <v>2</v>
      </c>
      <c r="E89" s="148">
        <v>8</v>
      </c>
      <c r="F89" s="148">
        <v>4</v>
      </c>
      <c r="G89" s="147">
        <v>1</v>
      </c>
      <c r="H89" s="147">
        <v>1</v>
      </c>
      <c r="I89" s="147">
        <f t="shared" si="8"/>
        <v>8400</v>
      </c>
      <c r="J89" s="148">
        <f>IFERROR(INDEX(SET_GROUP!$B:$B,MATCH(ITEM!C89,SET_GROUP!$N:$N,0)),0)</f>
        <v>7</v>
      </c>
      <c r="K89" s="148">
        <f>IFERROR(IF(D89&gt;2,INDEX(ITEM_GAIN_INFO!$B:$B,MATCH(ITEM!B89,ITEM_GAIN_INFO!$G:$G,0)),INDEX(ITEM_GAIN_INFO!$B:$B,MATCH(ITEM!C89,ITEM_GAIN_INFO!$G:$G,0))),0)</f>
        <v>7</v>
      </c>
      <c r="L89" s="148" t="str">
        <f t="shared" si="5"/>
        <v>ITEM_NAME_108417</v>
      </c>
      <c r="M89" s="148" t="str">
        <f t="shared" si="6"/>
        <v>ITEM_ICON_108417</v>
      </c>
      <c r="N89" s="148" t="str">
        <f t="shared" si="7"/>
        <v>ITEM_DESC_108417</v>
      </c>
    </row>
    <row r="90" spans="1:14">
      <c r="A90" s="148">
        <f>100000+E90*ID규칙_아이템_타입_단위+F90*ID규칙_등급_단위+COUNTIFS($D$4:D90,D90,$E$4:E90:E90,E90)</f>
        <v>109316</v>
      </c>
      <c r="B90" s="77" t="s">
        <v>983</v>
      </c>
      <c r="C90" s="77" t="s">
        <v>2400</v>
      </c>
      <c r="D90" s="148">
        <v>2</v>
      </c>
      <c r="E90" s="148">
        <v>9</v>
      </c>
      <c r="F90" s="148">
        <v>3</v>
      </c>
      <c r="G90" s="147">
        <v>1</v>
      </c>
      <c r="H90" s="147">
        <v>1</v>
      </c>
      <c r="I90" s="147">
        <f t="shared" si="8"/>
        <v>9300</v>
      </c>
      <c r="J90" s="148">
        <f>IFERROR(INDEX(SET_GROUP!$B:$B,MATCH(ITEM!C90,SET_GROUP!$N:$N,0)),0)</f>
        <v>7</v>
      </c>
      <c r="K90" s="148">
        <f>IFERROR(IF(D90&gt;2,INDEX(ITEM_GAIN_INFO!$B:$B,MATCH(ITEM!B90,ITEM_GAIN_INFO!$G:$G,0)),INDEX(ITEM_GAIN_INFO!$B:$B,MATCH(ITEM!C90,ITEM_GAIN_INFO!$G:$G,0))),0)</f>
        <v>7</v>
      </c>
      <c r="L90" s="148" t="str">
        <f t="shared" si="5"/>
        <v>ITEM_NAME_109316</v>
      </c>
      <c r="M90" s="148" t="str">
        <f t="shared" si="6"/>
        <v>ITEM_ICON_109316</v>
      </c>
      <c r="N90" s="148" t="str">
        <f t="shared" si="7"/>
        <v>ITEM_DESC_109316</v>
      </c>
    </row>
    <row r="91" spans="1:14">
      <c r="A91" s="148">
        <f>100000+E91*ID규칙_아이템_타입_단위+F91*ID규칙_등급_단위+COUNTIFS($D$4:D91,D91,$E$4:E91:E91,E91)</f>
        <v>109417</v>
      </c>
      <c r="B91" s="77" t="s">
        <v>983</v>
      </c>
      <c r="C91" s="77" t="s">
        <v>2400</v>
      </c>
      <c r="D91" s="148">
        <v>2</v>
      </c>
      <c r="E91" s="148">
        <v>9</v>
      </c>
      <c r="F91" s="148">
        <v>4</v>
      </c>
      <c r="G91" s="147">
        <v>1</v>
      </c>
      <c r="H91" s="147">
        <v>1</v>
      </c>
      <c r="I91" s="147">
        <f t="shared" si="8"/>
        <v>9400</v>
      </c>
      <c r="J91" s="148">
        <f>IFERROR(INDEX(SET_GROUP!$B:$B,MATCH(ITEM!C91,SET_GROUP!$N:$N,0)),0)</f>
        <v>7</v>
      </c>
      <c r="K91" s="148">
        <f>IFERROR(IF(D91&gt;2,INDEX(ITEM_GAIN_INFO!$B:$B,MATCH(ITEM!B91,ITEM_GAIN_INFO!$G:$G,0)),INDEX(ITEM_GAIN_INFO!$B:$B,MATCH(ITEM!C91,ITEM_GAIN_INFO!$G:$G,0))),0)</f>
        <v>7</v>
      </c>
      <c r="L91" s="148" t="str">
        <f t="shared" si="5"/>
        <v>ITEM_NAME_109417</v>
      </c>
      <c r="M91" s="148" t="str">
        <f t="shared" si="6"/>
        <v>ITEM_ICON_109417</v>
      </c>
      <c r="N91" s="148" t="str">
        <f t="shared" si="7"/>
        <v>ITEM_DESC_109417</v>
      </c>
    </row>
    <row r="92" spans="1:14">
      <c r="A92" s="148">
        <f>100000+E92*ID규칙_아이템_타입_단위+F92*ID규칙_등급_단위+COUNTIFS($D$4:D92,D92,$E$4:E92:E92,E92)</f>
        <v>110316</v>
      </c>
      <c r="B92" s="77" t="s">
        <v>984</v>
      </c>
      <c r="C92" s="77" t="s">
        <v>2400</v>
      </c>
      <c r="D92" s="148">
        <v>2</v>
      </c>
      <c r="E92" s="148">
        <v>10</v>
      </c>
      <c r="F92" s="148">
        <v>3</v>
      </c>
      <c r="G92" s="147">
        <v>1</v>
      </c>
      <c r="H92" s="147">
        <v>1</v>
      </c>
      <c r="I92" s="147">
        <f t="shared" si="8"/>
        <v>10300</v>
      </c>
      <c r="J92" s="148">
        <f>IFERROR(INDEX(SET_GROUP!$B:$B,MATCH(ITEM!C92,SET_GROUP!$N:$N,0)),0)</f>
        <v>7</v>
      </c>
      <c r="K92" s="148">
        <f>IFERROR(IF(D92&gt;2,INDEX(ITEM_GAIN_INFO!$B:$B,MATCH(ITEM!B92,ITEM_GAIN_INFO!$G:$G,0)),INDEX(ITEM_GAIN_INFO!$B:$B,MATCH(ITEM!C92,ITEM_GAIN_INFO!$G:$G,0))),0)</f>
        <v>7</v>
      </c>
      <c r="L92" s="148" t="str">
        <f t="shared" si="5"/>
        <v>ITEM_NAME_110316</v>
      </c>
      <c r="M92" s="148" t="str">
        <f t="shared" si="6"/>
        <v>ITEM_ICON_110316</v>
      </c>
      <c r="N92" s="148" t="str">
        <f t="shared" si="7"/>
        <v>ITEM_DESC_110316</v>
      </c>
    </row>
    <row r="93" spans="1:14">
      <c r="A93" s="148">
        <f>100000+E93*ID규칙_아이템_타입_단위+F93*ID규칙_등급_단위+COUNTIFS($D$4:D93,D93,$E$4:E93:E93,E93)</f>
        <v>110417</v>
      </c>
      <c r="B93" s="77" t="s">
        <v>984</v>
      </c>
      <c r="C93" s="77" t="s">
        <v>2400</v>
      </c>
      <c r="D93" s="148">
        <v>2</v>
      </c>
      <c r="E93" s="148">
        <v>10</v>
      </c>
      <c r="F93" s="148">
        <v>4</v>
      </c>
      <c r="G93" s="147">
        <v>1</v>
      </c>
      <c r="H93" s="147">
        <v>1</v>
      </c>
      <c r="I93" s="147">
        <f t="shared" si="8"/>
        <v>10400</v>
      </c>
      <c r="J93" s="148">
        <f>IFERROR(INDEX(SET_GROUP!$B:$B,MATCH(ITEM!C93,SET_GROUP!$N:$N,0)),0)</f>
        <v>7</v>
      </c>
      <c r="K93" s="148">
        <f>IFERROR(IF(D93&gt;2,INDEX(ITEM_GAIN_INFO!$B:$B,MATCH(ITEM!B93,ITEM_GAIN_INFO!$G:$G,0)),INDEX(ITEM_GAIN_INFO!$B:$B,MATCH(ITEM!C93,ITEM_GAIN_INFO!$G:$G,0))),0)</f>
        <v>7</v>
      </c>
      <c r="L93" s="148" t="str">
        <f t="shared" si="5"/>
        <v>ITEM_NAME_110417</v>
      </c>
      <c r="M93" s="148" t="str">
        <f t="shared" si="6"/>
        <v>ITEM_ICON_110417</v>
      </c>
      <c r="N93" s="148" t="str">
        <f t="shared" si="7"/>
        <v>ITEM_DESC_110417</v>
      </c>
    </row>
    <row r="94" spans="1:14">
      <c r="A94" s="148">
        <f>100000+E94*ID규칙_아이템_타입_단위+F94*ID규칙_등급_단위+COUNTIFS($D$4:D94,D94,$E$4:E94:E94,E94)</f>
        <v>106318</v>
      </c>
      <c r="B94" s="77" t="s">
        <v>985</v>
      </c>
      <c r="C94" s="77" t="s">
        <v>2401</v>
      </c>
      <c r="D94" s="148">
        <v>2</v>
      </c>
      <c r="E94" s="148">
        <v>6</v>
      </c>
      <c r="F94" s="148">
        <v>3</v>
      </c>
      <c r="G94" s="147">
        <v>1</v>
      </c>
      <c r="H94" s="147">
        <v>1</v>
      </c>
      <c r="I94" s="147">
        <f t="shared" si="8"/>
        <v>6300</v>
      </c>
      <c r="J94" s="148">
        <f>IFERROR(INDEX(SET_GROUP!$B:$B,MATCH(ITEM!C94,SET_GROUP!$N:$N,0)),0)</f>
        <v>8</v>
      </c>
      <c r="K94" s="148">
        <f>IFERROR(IF(D94&gt;2,INDEX(ITEM_GAIN_INFO!$B:$B,MATCH(ITEM!B94,ITEM_GAIN_INFO!$G:$G,0)),INDEX(ITEM_GAIN_INFO!$B:$B,MATCH(ITEM!C94,ITEM_GAIN_INFO!$G:$G,0))),0)</f>
        <v>8</v>
      </c>
      <c r="L94" s="148" t="str">
        <f t="shared" si="5"/>
        <v>ITEM_NAME_106318</v>
      </c>
      <c r="M94" s="148" t="str">
        <f t="shared" si="6"/>
        <v>ITEM_ICON_106318</v>
      </c>
      <c r="N94" s="148" t="str">
        <f t="shared" si="7"/>
        <v>ITEM_DESC_106318</v>
      </c>
    </row>
    <row r="95" spans="1:14">
      <c r="A95" s="148">
        <f>100000+E95*ID규칙_아이템_타입_단위+F95*ID규칙_등급_단위+COUNTIFS($D$4:D95,D95,$E$4:E95:E95,E95)</f>
        <v>106419</v>
      </c>
      <c r="B95" s="77" t="s">
        <v>985</v>
      </c>
      <c r="C95" s="77" t="s">
        <v>2401</v>
      </c>
      <c r="D95" s="148">
        <v>2</v>
      </c>
      <c r="E95" s="148">
        <v>6</v>
      </c>
      <c r="F95" s="148">
        <v>4</v>
      </c>
      <c r="G95" s="147">
        <v>1</v>
      </c>
      <c r="H95" s="147">
        <v>1</v>
      </c>
      <c r="I95" s="147">
        <f t="shared" si="8"/>
        <v>6400</v>
      </c>
      <c r="J95" s="148">
        <f>IFERROR(INDEX(SET_GROUP!$B:$B,MATCH(ITEM!C95,SET_GROUP!$N:$N,0)),0)</f>
        <v>8</v>
      </c>
      <c r="K95" s="148">
        <f>IFERROR(IF(D95&gt;2,INDEX(ITEM_GAIN_INFO!$B:$B,MATCH(ITEM!B95,ITEM_GAIN_INFO!$G:$G,0)),INDEX(ITEM_GAIN_INFO!$B:$B,MATCH(ITEM!C95,ITEM_GAIN_INFO!$G:$G,0))),0)</f>
        <v>8</v>
      </c>
      <c r="L95" s="148" t="str">
        <f t="shared" si="5"/>
        <v>ITEM_NAME_106419</v>
      </c>
      <c r="M95" s="148" t="str">
        <f t="shared" si="6"/>
        <v>ITEM_ICON_106419</v>
      </c>
      <c r="N95" s="148" t="str">
        <f t="shared" si="7"/>
        <v>ITEM_DESC_106419</v>
      </c>
    </row>
    <row r="96" spans="1:14">
      <c r="A96" s="148">
        <f>100000+E96*ID규칙_아이템_타입_단위+F96*ID규칙_등급_단위+COUNTIFS($D$4:D96,D96,$E$4:E96:E96,E96)</f>
        <v>107318</v>
      </c>
      <c r="B96" s="77" t="s">
        <v>986</v>
      </c>
      <c r="C96" s="77" t="s">
        <v>2401</v>
      </c>
      <c r="D96" s="148">
        <v>2</v>
      </c>
      <c r="E96" s="148">
        <v>7</v>
      </c>
      <c r="F96" s="148">
        <v>3</v>
      </c>
      <c r="G96" s="147">
        <v>1</v>
      </c>
      <c r="H96" s="147">
        <v>1</v>
      </c>
      <c r="I96" s="147">
        <f t="shared" si="8"/>
        <v>7300</v>
      </c>
      <c r="J96" s="148">
        <f>IFERROR(INDEX(SET_GROUP!$B:$B,MATCH(ITEM!C96,SET_GROUP!$N:$N,0)),0)</f>
        <v>8</v>
      </c>
      <c r="K96" s="148">
        <f>IFERROR(IF(D96&gt;2,INDEX(ITEM_GAIN_INFO!$B:$B,MATCH(ITEM!B96,ITEM_GAIN_INFO!$G:$G,0)),INDEX(ITEM_GAIN_INFO!$B:$B,MATCH(ITEM!C96,ITEM_GAIN_INFO!$G:$G,0))),0)</f>
        <v>8</v>
      </c>
      <c r="L96" s="148" t="str">
        <f t="shared" si="5"/>
        <v>ITEM_NAME_107318</v>
      </c>
      <c r="M96" s="148" t="str">
        <f t="shared" si="6"/>
        <v>ITEM_ICON_107318</v>
      </c>
      <c r="N96" s="148" t="str">
        <f t="shared" si="7"/>
        <v>ITEM_DESC_107318</v>
      </c>
    </row>
    <row r="97" spans="1:14">
      <c r="A97" s="148">
        <f>100000+E97*ID규칙_아이템_타입_단위+F97*ID규칙_등급_단위+COUNTIFS($D$4:D97,D97,$E$4:E97:E97,E97)</f>
        <v>107419</v>
      </c>
      <c r="B97" s="77" t="s">
        <v>986</v>
      </c>
      <c r="C97" s="77" t="s">
        <v>2401</v>
      </c>
      <c r="D97" s="148">
        <v>2</v>
      </c>
      <c r="E97" s="148">
        <v>7</v>
      </c>
      <c r="F97" s="148">
        <v>4</v>
      </c>
      <c r="G97" s="147">
        <v>1</v>
      </c>
      <c r="H97" s="147">
        <v>1</v>
      </c>
      <c r="I97" s="147">
        <f t="shared" si="8"/>
        <v>7400</v>
      </c>
      <c r="J97" s="148">
        <f>IFERROR(INDEX(SET_GROUP!$B:$B,MATCH(ITEM!C97,SET_GROUP!$N:$N,0)),0)</f>
        <v>8</v>
      </c>
      <c r="K97" s="148">
        <f>IFERROR(IF(D97&gt;2,INDEX(ITEM_GAIN_INFO!$B:$B,MATCH(ITEM!B97,ITEM_GAIN_INFO!$G:$G,0)),INDEX(ITEM_GAIN_INFO!$B:$B,MATCH(ITEM!C97,ITEM_GAIN_INFO!$G:$G,0))),0)</f>
        <v>8</v>
      </c>
      <c r="L97" s="148" t="str">
        <f t="shared" si="5"/>
        <v>ITEM_NAME_107419</v>
      </c>
      <c r="M97" s="148" t="str">
        <f t="shared" si="6"/>
        <v>ITEM_ICON_107419</v>
      </c>
      <c r="N97" s="148" t="str">
        <f t="shared" si="7"/>
        <v>ITEM_DESC_107419</v>
      </c>
    </row>
    <row r="98" spans="1:14">
      <c r="A98" s="148">
        <f>100000+E98*ID규칙_아이템_타입_단위+F98*ID규칙_등급_단위+COUNTIFS($D$4:D98,D98,$E$4:E98:E98,E98)</f>
        <v>108318</v>
      </c>
      <c r="B98" s="77" t="s">
        <v>987</v>
      </c>
      <c r="C98" s="77" t="s">
        <v>2401</v>
      </c>
      <c r="D98" s="148">
        <v>2</v>
      </c>
      <c r="E98" s="148">
        <v>8</v>
      </c>
      <c r="F98" s="148">
        <v>3</v>
      </c>
      <c r="G98" s="147">
        <v>1</v>
      </c>
      <c r="H98" s="147">
        <v>1</v>
      </c>
      <c r="I98" s="147">
        <f t="shared" si="8"/>
        <v>8300</v>
      </c>
      <c r="J98" s="148">
        <f>IFERROR(INDEX(SET_GROUP!$B:$B,MATCH(ITEM!C98,SET_GROUP!$N:$N,0)),0)</f>
        <v>8</v>
      </c>
      <c r="K98" s="148">
        <f>IFERROR(IF(D98&gt;2,INDEX(ITEM_GAIN_INFO!$B:$B,MATCH(ITEM!B98,ITEM_GAIN_INFO!$G:$G,0)),INDEX(ITEM_GAIN_INFO!$B:$B,MATCH(ITEM!C98,ITEM_GAIN_INFO!$G:$G,0))),0)</f>
        <v>8</v>
      </c>
      <c r="L98" s="148" t="str">
        <f t="shared" si="5"/>
        <v>ITEM_NAME_108318</v>
      </c>
      <c r="M98" s="148" t="str">
        <f t="shared" si="6"/>
        <v>ITEM_ICON_108318</v>
      </c>
      <c r="N98" s="148" t="str">
        <f t="shared" si="7"/>
        <v>ITEM_DESC_108318</v>
      </c>
    </row>
    <row r="99" spans="1:14">
      <c r="A99" s="148">
        <f>100000+E99*ID규칙_아이템_타입_단위+F99*ID규칙_등급_단위+COUNTIFS($D$4:D99,D99,$E$4:E99:E99,E99)</f>
        <v>108419</v>
      </c>
      <c r="B99" s="77" t="s">
        <v>987</v>
      </c>
      <c r="C99" s="77" t="s">
        <v>2401</v>
      </c>
      <c r="D99" s="148">
        <v>2</v>
      </c>
      <c r="E99" s="148">
        <v>8</v>
      </c>
      <c r="F99" s="148">
        <v>4</v>
      </c>
      <c r="G99" s="147">
        <v>1</v>
      </c>
      <c r="H99" s="147">
        <v>1</v>
      </c>
      <c r="I99" s="147">
        <f t="shared" si="8"/>
        <v>8400</v>
      </c>
      <c r="J99" s="148">
        <f>IFERROR(INDEX(SET_GROUP!$B:$B,MATCH(ITEM!C99,SET_GROUP!$N:$N,0)),0)</f>
        <v>8</v>
      </c>
      <c r="K99" s="148">
        <f>IFERROR(IF(D99&gt;2,INDEX(ITEM_GAIN_INFO!$B:$B,MATCH(ITEM!B99,ITEM_GAIN_INFO!$G:$G,0)),INDEX(ITEM_GAIN_INFO!$B:$B,MATCH(ITEM!C99,ITEM_GAIN_INFO!$G:$G,0))),0)</f>
        <v>8</v>
      </c>
      <c r="L99" s="148" t="str">
        <f t="shared" si="5"/>
        <v>ITEM_NAME_108419</v>
      </c>
      <c r="M99" s="148" t="str">
        <f t="shared" si="6"/>
        <v>ITEM_ICON_108419</v>
      </c>
      <c r="N99" s="148" t="str">
        <f t="shared" si="7"/>
        <v>ITEM_DESC_108419</v>
      </c>
    </row>
    <row r="100" spans="1:14">
      <c r="A100" s="148">
        <f>100000+E100*ID규칙_아이템_타입_단위+F100*ID규칙_등급_단위+COUNTIFS($D$4:D100,D100,$E$4:E100:E100,E100)</f>
        <v>109318</v>
      </c>
      <c r="B100" s="77" t="s">
        <v>988</v>
      </c>
      <c r="C100" s="77" t="s">
        <v>2401</v>
      </c>
      <c r="D100" s="148">
        <v>2</v>
      </c>
      <c r="E100" s="148">
        <v>9</v>
      </c>
      <c r="F100" s="148">
        <v>3</v>
      </c>
      <c r="G100" s="147">
        <v>1</v>
      </c>
      <c r="H100" s="147">
        <v>1</v>
      </c>
      <c r="I100" s="147">
        <f t="shared" si="8"/>
        <v>9300</v>
      </c>
      <c r="J100" s="148">
        <f>IFERROR(INDEX(SET_GROUP!$B:$B,MATCH(ITEM!C100,SET_GROUP!$N:$N,0)),0)</f>
        <v>8</v>
      </c>
      <c r="K100" s="148">
        <f>IFERROR(IF(D100&gt;2,INDEX(ITEM_GAIN_INFO!$B:$B,MATCH(ITEM!B100,ITEM_GAIN_INFO!$G:$G,0)),INDEX(ITEM_GAIN_INFO!$B:$B,MATCH(ITEM!C100,ITEM_GAIN_INFO!$G:$G,0))),0)</f>
        <v>8</v>
      </c>
      <c r="L100" s="148" t="str">
        <f t="shared" si="5"/>
        <v>ITEM_NAME_109318</v>
      </c>
      <c r="M100" s="148" t="str">
        <f t="shared" si="6"/>
        <v>ITEM_ICON_109318</v>
      </c>
      <c r="N100" s="148" t="str">
        <f t="shared" si="7"/>
        <v>ITEM_DESC_109318</v>
      </c>
    </row>
    <row r="101" spans="1:14">
      <c r="A101" s="148">
        <f>100000+E101*ID규칙_아이템_타입_단위+F101*ID규칙_등급_단위+COUNTIFS($D$4:D101,D101,$E$4:E101:E101,E101)</f>
        <v>109419</v>
      </c>
      <c r="B101" s="77" t="s">
        <v>988</v>
      </c>
      <c r="C101" s="77" t="s">
        <v>2401</v>
      </c>
      <c r="D101" s="148">
        <v>2</v>
      </c>
      <c r="E101" s="148">
        <v>9</v>
      </c>
      <c r="F101" s="148">
        <v>4</v>
      </c>
      <c r="G101" s="147">
        <v>1</v>
      </c>
      <c r="H101" s="147">
        <v>1</v>
      </c>
      <c r="I101" s="147">
        <f t="shared" si="8"/>
        <v>9400</v>
      </c>
      <c r="J101" s="148">
        <f>IFERROR(INDEX(SET_GROUP!$B:$B,MATCH(ITEM!C101,SET_GROUP!$N:$N,0)),0)</f>
        <v>8</v>
      </c>
      <c r="K101" s="148">
        <f>IFERROR(IF(D101&gt;2,INDEX(ITEM_GAIN_INFO!$B:$B,MATCH(ITEM!B101,ITEM_GAIN_INFO!$G:$G,0)),INDEX(ITEM_GAIN_INFO!$B:$B,MATCH(ITEM!C101,ITEM_GAIN_INFO!$G:$G,0))),0)</f>
        <v>8</v>
      </c>
      <c r="L101" s="148" t="str">
        <f t="shared" si="5"/>
        <v>ITEM_NAME_109419</v>
      </c>
      <c r="M101" s="148" t="str">
        <f t="shared" si="6"/>
        <v>ITEM_ICON_109419</v>
      </c>
      <c r="N101" s="148" t="str">
        <f t="shared" si="7"/>
        <v>ITEM_DESC_109419</v>
      </c>
    </row>
    <row r="102" spans="1:14">
      <c r="A102" s="148">
        <f>100000+E102*ID규칙_아이템_타입_단위+F102*ID규칙_등급_단위+COUNTIFS($D$4:D102,D102,$E$4:E102:E102,E102)</f>
        <v>110318</v>
      </c>
      <c r="B102" s="77" t="s">
        <v>989</v>
      </c>
      <c r="C102" s="77" t="s">
        <v>2401</v>
      </c>
      <c r="D102" s="148">
        <v>2</v>
      </c>
      <c r="E102" s="148">
        <v>10</v>
      </c>
      <c r="F102" s="148">
        <v>3</v>
      </c>
      <c r="G102" s="147">
        <v>1</v>
      </c>
      <c r="H102" s="147">
        <v>1</v>
      </c>
      <c r="I102" s="147">
        <f t="shared" si="8"/>
        <v>10300</v>
      </c>
      <c r="J102" s="148">
        <f>IFERROR(INDEX(SET_GROUP!$B:$B,MATCH(ITEM!C102,SET_GROUP!$N:$N,0)),0)</f>
        <v>8</v>
      </c>
      <c r="K102" s="148">
        <f>IFERROR(IF(D102&gt;2,INDEX(ITEM_GAIN_INFO!$B:$B,MATCH(ITEM!B102,ITEM_GAIN_INFO!$G:$G,0)),INDEX(ITEM_GAIN_INFO!$B:$B,MATCH(ITEM!C102,ITEM_GAIN_INFO!$G:$G,0))),0)</f>
        <v>8</v>
      </c>
      <c r="L102" s="148" t="str">
        <f t="shared" si="5"/>
        <v>ITEM_NAME_110318</v>
      </c>
      <c r="M102" s="148" t="str">
        <f t="shared" si="6"/>
        <v>ITEM_ICON_110318</v>
      </c>
      <c r="N102" s="148" t="str">
        <f t="shared" si="7"/>
        <v>ITEM_DESC_110318</v>
      </c>
    </row>
    <row r="103" spans="1:14">
      <c r="A103" s="148">
        <f>100000+E103*ID규칙_아이템_타입_단위+F103*ID규칙_등급_단위+COUNTIFS($D$4:D103,D103,$E$4:E103:E103,E103)</f>
        <v>110419</v>
      </c>
      <c r="B103" s="77" t="s">
        <v>989</v>
      </c>
      <c r="C103" s="77" t="s">
        <v>2401</v>
      </c>
      <c r="D103" s="148">
        <v>2</v>
      </c>
      <c r="E103" s="148">
        <v>10</v>
      </c>
      <c r="F103" s="148">
        <v>4</v>
      </c>
      <c r="G103" s="147">
        <v>1</v>
      </c>
      <c r="H103" s="147">
        <v>1</v>
      </c>
      <c r="I103" s="147">
        <f t="shared" si="8"/>
        <v>10400</v>
      </c>
      <c r="J103" s="148">
        <f>IFERROR(INDEX(SET_GROUP!$B:$B,MATCH(ITEM!C103,SET_GROUP!$N:$N,0)),0)</f>
        <v>8</v>
      </c>
      <c r="K103" s="148">
        <f>IFERROR(IF(D103&gt;2,INDEX(ITEM_GAIN_INFO!$B:$B,MATCH(ITEM!B103,ITEM_GAIN_INFO!$G:$G,0)),INDEX(ITEM_GAIN_INFO!$B:$B,MATCH(ITEM!C103,ITEM_GAIN_INFO!$G:$G,0))),0)</f>
        <v>8</v>
      </c>
      <c r="L103" s="148" t="str">
        <f t="shared" si="5"/>
        <v>ITEM_NAME_110419</v>
      </c>
      <c r="M103" s="148" t="str">
        <f t="shared" si="6"/>
        <v>ITEM_ICON_110419</v>
      </c>
      <c r="N103" s="148" t="str">
        <f t="shared" si="7"/>
        <v>ITEM_DESC_110419</v>
      </c>
    </row>
    <row r="104" spans="1:14">
      <c r="A104" s="148">
        <f>100000+E104*ID규칙_아이템_타입_단위+F104*ID규칙_등급_단위+COUNTIFS($D$4:D104,D104,$E$4:E104:E104,E104)</f>
        <v>106320</v>
      </c>
      <c r="B104" s="77" t="s">
        <v>990</v>
      </c>
      <c r="C104" s="77" t="s">
        <v>2402</v>
      </c>
      <c r="D104" s="148">
        <v>2</v>
      </c>
      <c r="E104" s="148">
        <v>6</v>
      </c>
      <c r="F104" s="148">
        <v>3</v>
      </c>
      <c r="G104" s="147">
        <v>1</v>
      </c>
      <c r="H104" s="147">
        <v>1</v>
      </c>
      <c r="I104" s="147">
        <f t="shared" si="8"/>
        <v>6300</v>
      </c>
      <c r="J104" s="148">
        <f>IFERROR(INDEX(SET_GROUP!$B:$B,MATCH(ITEM!C104,SET_GROUP!$N:$N,0)),0)</f>
        <v>9</v>
      </c>
      <c r="K104" s="148">
        <f>IFERROR(IF(D104&gt;2,INDEX(ITEM_GAIN_INFO!$B:$B,MATCH(ITEM!B104,ITEM_GAIN_INFO!$G:$G,0)),INDEX(ITEM_GAIN_INFO!$B:$B,MATCH(ITEM!C104,ITEM_GAIN_INFO!$G:$G,0))),0)</f>
        <v>9</v>
      </c>
      <c r="L104" s="148" t="str">
        <f t="shared" si="5"/>
        <v>ITEM_NAME_106320</v>
      </c>
      <c r="M104" s="148" t="str">
        <f t="shared" si="6"/>
        <v>ITEM_ICON_106320</v>
      </c>
      <c r="N104" s="148" t="str">
        <f t="shared" si="7"/>
        <v>ITEM_DESC_106320</v>
      </c>
    </row>
    <row r="105" spans="1:14">
      <c r="A105" s="148">
        <f>100000+E105*ID규칙_아이템_타입_단위+F105*ID규칙_등급_단위+COUNTIFS($D$4:D105,D105,$E$4:E105:E105,E105)</f>
        <v>106421</v>
      </c>
      <c r="B105" s="77" t="s">
        <v>990</v>
      </c>
      <c r="C105" s="77" t="s">
        <v>2402</v>
      </c>
      <c r="D105" s="148">
        <v>2</v>
      </c>
      <c r="E105" s="148">
        <v>6</v>
      </c>
      <c r="F105" s="148">
        <v>4</v>
      </c>
      <c r="G105" s="147">
        <v>1</v>
      </c>
      <c r="H105" s="147">
        <v>1</v>
      </c>
      <c r="I105" s="147">
        <f t="shared" si="8"/>
        <v>6400</v>
      </c>
      <c r="J105" s="148">
        <f>IFERROR(INDEX(SET_GROUP!$B:$B,MATCH(ITEM!C105,SET_GROUP!$N:$N,0)),0)</f>
        <v>9</v>
      </c>
      <c r="K105" s="148">
        <f>IFERROR(IF(D105&gt;2,INDEX(ITEM_GAIN_INFO!$B:$B,MATCH(ITEM!B105,ITEM_GAIN_INFO!$G:$G,0)),INDEX(ITEM_GAIN_INFO!$B:$B,MATCH(ITEM!C105,ITEM_GAIN_INFO!$G:$G,0))),0)</f>
        <v>9</v>
      </c>
      <c r="L105" s="148" t="str">
        <f t="shared" si="5"/>
        <v>ITEM_NAME_106421</v>
      </c>
      <c r="M105" s="148" t="str">
        <f t="shared" si="6"/>
        <v>ITEM_ICON_106421</v>
      </c>
      <c r="N105" s="148" t="str">
        <f t="shared" si="7"/>
        <v>ITEM_DESC_106421</v>
      </c>
    </row>
    <row r="106" spans="1:14">
      <c r="A106" s="148">
        <f>100000+E106*ID규칙_아이템_타입_단위+F106*ID규칙_등급_단위+COUNTIFS($D$4:D106,D106,$E$4:E106:E106,E106)</f>
        <v>107320</v>
      </c>
      <c r="B106" s="77" t="s">
        <v>991</v>
      </c>
      <c r="C106" s="77" t="s">
        <v>2402</v>
      </c>
      <c r="D106" s="148">
        <v>2</v>
      </c>
      <c r="E106" s="148">
        <v>7</v>
      </c>
      <c r="F106" s="148">
        <v>3</v>
      </c>
      <c r="G106" s="147">
        <v>1</v>
      </c>
      <c r="H106" s="147">
        <v>1</v>
      </c>
      <c r="I106" s="147">
        <f t="shared" si="8"/>
        <v>7300</v>
      </c>
      <c r="J106" s="148">
        <f>IFERROR(INDEX(SET_GROUP!$B:$B,MATCH(ITEM!C106,SET_GROUP!$N:$N,0)),0)</f>
        <v>9</v>
      </c>
      <c r="K106" s="148">
        <f>IFERROR(IF(D106&gt;2,INDEX(ITEM_GAIN_INFO!$B:$B,MATCH(ITEM!B106,ITEM_GAIN_INFO!$G:$G,0)),INDEX(ITEM_GAIN_INFO!$B:$B,MATCH(ITEM!C106,ITEM_GAIN_INFO!$G:$G,0))),0)</f>
        <v>9</v>
      </c>
      <c r="L106" s="148" t="str">
        <f t="shared" si="5"/>
        <v>ITEM_NAME_107320</v>
      </c>
      <c r="M106" s="148" t="str">
        <f t="shared" si="6"/>
        <v>ITEM_ICON_107320</v>
      </c>
      <c r="N106" s="148" t="str">
        <f t="shared" si="7"/>
        <v>ITEM_DESC_107320</v>
      </c>
    </row>
    <row r="107" spans="1:14">
      <c r="A107" s="148">
        <f>100000+E107*ID규칙_아이템_타입_단위+F107*ID규칙_등급_단위+COUNTIFS($D$4:D107,D107,$E$4:E107:E107,E107)</f>
        <v>107421</v>
      </c>
      <c r="B107" s="77" t="s">
        <v>991</v>
      </c>
      <c r="C107" s="77" t="s">
        <v>2402</v>
      </c>
      <c r="D107" s="148">
        <v>2</v>
      </c>
      <c r="E107" s="148">
        <v>7</v>
      </c>
      <c r="F107" s="148">
        <v>4</v>
      </c>
      <c r="G107" s="147">
        <v>1</v>
      </c>
      <c r="H107" s="147">
        <v>1</v>
      </c>
      <c r="I107" s="147">
        <f t="shared" si="8"/>
        <v>7400</v>
      </c>
      <c r="J107" s="148">
        <f>IFERROR(INDEX(SET_GROUP!$B:$B,MATCH(ITEM!C107,SET_GROUP!$N:$N,0)),0)</f>
        <v>9</v>
      </c>
      <c r="K107" s="148">
        <f>IFERROR(IF(D107&gt;2,INDEX(ITEM_GAIN_INFO!$B:$B,MATCH(ITEM!B107,ITEM_GAIN_INFO!$G:$G,0)),INDEX(ITEM_GAIN_INFO!$B:$B,MATCH(ITEM!C107,ITEM_GAIN_INFO!$G:$G,0))),0)</f>
        <v>9</v>
      </c>
      <c r="L107" s="148" t="str">
        <f t="shared" si="5"/>
        <v>ITEM_NAME_107421</v>
      </c>
      <c r="M107" s="148" t="str">
        <f t="shared" si="6"/>
        <v>ITEM_ICON_107421</v>
      </c>
      <c r="N107" s="148" t="str">
        <f t="shared" si="7"/>
        <v>ITEM_DESC_107421</v>
      </c>
    </row>
    <row r="108" spans="1:14">
      <c r="A108" s="148">
        <f>100000+E108*ID규칙_아이템_타입_단위+F108*ID규칙_등급_단위+COUNTIFS($D$4:D108,D108,$E$4:E108:E108,E108)</f>
        <v>108320</v>
      </c>
      <c r="B108" s="77" t="s">
        <v>992</v>
      </c>
      <c r="C108" s="77" t="s">
        <v>2402</v>
      </c>
      <c r="D108" s="148">
        <v>2</v>
      </c>
      <c r="E108" s="148">
        <v>8</v>
      </c>
      <c r="F108" s="148">
        <v>3</v>
      </c>
      <c r="G108" s="147">
        <v>1</v>
      </c>
      <c r="H108" s="147">
        <v>1</v>
      </c>
      <c r="I108" s="147">
        <f t="shared" si="8"/>
        <v>8300</v>
      </c>
      <c r="J108" s="148">
        <f>IFERROR(INDEX(SET_GROUP!$B:$B,MATCH(ITEM!C108,SET_GROUP!$N:$N,0)),0)</f>
        <v>9</v>
      </c>
      <c r="K108" s="148">
        <f>IFERROR(IF(D108&gt;2,INDEX(ITEM_GAIN_INFO!$B:$B,MATCH(ITEM!B108,ITEM_GAIN_INFO!$G:$G,0)),INDEX(ITEM_GAIN_INFO!$B:$B,MATCH(ITEM!C108,ITEM_GAIN_INFO!$G:$G,0))),0)</f>
        <v>9</v>
      </c>
      <c r="L108" s="148" t="str">
        <f t="shared" si="5"/>
        <v>ITEM_NAME_108320</v>
      </c>
      <c r="M108" s="148" t="str">
        <f t="shared" si="6"/>
        <v>ITEM_ICON_108320</v>
      </c>
      <c r="N108" s="148" t="str">
        <f t="shared" si="7"/>
        <v>ITEM_DESC_108320</v>
      </c>
    </row>
    <row r="109" spans="1:14">
      <c r="A109" s="148">
        <f>100000+E109*ID규칙_아이템_타입_단위+F109*ID규칙_등급_단위+COUNTIFS($D$4:D109,D109,$E$4:E109:E109,E109)</f>
        <v>108421</v>
      </c>
      <c r="B109" s="77" t="s">
        <v>992</v>
      </c>
      <c r="C109" s="77" t="s">
        <v>2402</v>
      </c>
      <c r="D109" s="148">
        <v>2</v>
      </c>
      <c r="E109" s="148">
        <v>8</v>
      </c>
      <c r="F109" s="148">
        <v>4</v>
      </c>
      <c r="G109" s="147">
        <v>1</v>
      </c>
      <c r="H109" s="147">
        <v>1</v>
      </c>
      <c r="I109" s="147">
        <f t="shared" si="8"/>
        <v>8400</v>
      </c>
      <c r="J109" s="148">
        <f>IFERROR(INDEX(SET_GROUP!$B:$B,MATCH(ITEM!C109,SET_GROUP!$N:$N,0)),0)</f>
        <v>9</v>
      </c>
      <c r="K109" s="148">
        <f>IFERROR(IF(D109&gt;2,INDEX(ITEM_GAIN_INFO!$B:$B,MATCH(ITEM!B109,ITEM_GAIN_INFO!$G:$G,0)),INDEX(ITEM_GAIN_INFO!$B:$B,MATCH(ITEM!C109,ITEM_GAIN_INFO!$G:$G,0))),0)</f>
        <v>9</v>
      </c>
      <c r="L109" s="148" t="str">
        <f t="shared" si="5"/>
        <v>ITEM_NAME_108421</v>
      </c>
      <c r="M109" s="148" t="str">
        <f t="shared" si="6"/>
        <v>ITEM_ICON_108421</v>
      </c>
      <c r="N109" s="148" t="str">
        <f t="shared" si="7"/>
        <v>ITEM_DESC_108421</v>
      </c>
    </row>
    <row r="110" spans="1:14">
      <c r="A110" s="148">
        <f>100000+E110*ID규칙_아이템_타입_단위+F110*ID규칙_등급_단위+COUNTIFS($D$4:D110,D110,$E$4:E110:E110,E110)</f>
        <v>109320</v>
      </c>
      <c r="B110" s="77" t="s">
        <v>993</v>
      </c>
      <c r="C110" s="77" t="s">
        <v>2402</v>
      </c>
      <c r="D110" s="148">
        <v>2</v>
      </c>
      <c r="E110" s="148">
        <v>9</v>
      </c>
      <c r="F110" s="148">
        <v>3</v>
      </c>
      <c r="G110" s="147">
        <v>1</v>
      </c>
      <c r="H110" s="147">
        <v>1</v>
      </c>
      <c r="I110" s="147">
        <f t="shared" si="8"/>
        <v>9300</v>
      </c>
      <c r="J110" s="148">
        <f>IFERROR(INDEX(SET_GROUP!$B:$B,MATCH(ITEM!C110,SET_GROUP!$N:$N,0)),0)</f>
        <v>9</v>
      </c>
      <c r="K110" s="148">
        <f>IFERROR(IF(D110&gt;2,INDEX(ITEM_GAIN_INFO!$B:$B,MATCH(ITEM!B110,ITEM_GAIN_INFO!$G:$G,0)),INDEX(ITEM_GAIN_INFO!$B:$B,MATCH(ITEM!C110,ITEM_GAIN_INFO!$G:$G,0))),0)</f>
        <v>9</v>
      </c>
      <c r="L110" s="148" t="str">
        <f t="shared" si="5"/>
        <v>ITEM_NAME_109320</v>
      </c>
      <c r="M110" s="148" t="str">
        <f t="shared" si="6"/>
        <v>ITEM_ICON_109320</v>
      </c>
      <c r="N110" s="148" t="str">
        <f t="shared" si="7"/>
        <v>ITEM_DESC_109320</v>
      </c>
    </row>
    <row r="111" spans="1:14">
      <c r="A111" s="148">
        <f>100000+E111*ID규칙_아이템_타입_단위+F111*ID규칙_등급_단위+COUNTIFS($D$4:D111,D111,$E$4:E111:E111,E111)</f>
        <v>109421</v>
      </c>
      <c r="B111" s="77" t="s">
        <v>993</v>
      </c>
      <c r="C111" s="77" t="s">
        <v>2402</v>
      </c>
      <c r="D111" s="148">
        <v>2</v>
      </c>
      <c r="E111" s="148">
        <v>9</v>
      </c>
      <c r="F111" s="148">
        <v>4</v>
      </c>
      <c r="G111" s="147">
        <v>1</v>
      </c>
      <c r="H111" s="147">
        <v>1</v>
      </c>
      <c r="I111" s="147">
        <f t="shared" si="8"/>
        <v>9400</v>
      </c>
      <c r="J111" s="148">
        <f>IFERROR(INDEX(SET_GROUP!$B:$B,MATCH(ITEM!C111,SET_GROUP!$N:$N,0)),0)</f>
        <v>9</v>
      </c>
      <c r="K111" s="148">
        <f>IFERROR(IF(D111&gt;2,INDEX(ITEM_GAIN_INFO!$B:$B,MATCH(ITEM!B111,ITEM_GAIN_INFO!$G:$G,0)),INDEX(ITEM_GAIN_INFO!$B:$B,MATCH(ITEM!C111,ITEM_GAIN_INFO!$G:$G,0))),0)</f>
        <v>9</v>
      </c>
      <c r="L111" s="148" t="str">
        <f t="shared" si="5"/>
        <v>ITEM_NAME_109421</v>
      </c>
      <c r="M111" s="148" t="str">
        <f t="shared" si="6"/>
        <v>ITEM_ICON_109421</v>
      </c>
      <c r="N111" s="148" t="str">
        <f t="shared" si="7"/>
        <v>ITEM_DESC_109421</v>
      </c>
    </row>
    <row r="112" spans="1:14">
      <c r="A112" s="148">
        <f>100000+E112*ID규칙_아이템_타입_단위+F112*ID규칙_등급_단위+COUNTIFS($D$4:D112,D112,$E$4:E112:E112,E112)</f>
        <v>110320</v>
      </c>
      <c r="B112" s="77" t="s">
        <v>994</v>
      </c>
      <c r="C112" s="77" t="s">
        <v>2402</v>
      </c>
      <c r="D112" s="148">
        <v>2</v>
      </c>
      <c r="E112" s="148">
        <v>10</v>
      </c>
      <c r="F112" s="148">
        <v>3</v>
      </c>
      <c r="G112" s="147">
        <v>1</v>
      </c>
      <c r="H112" s="147">
        <v>1</v>
      </c>
      <c r="I112" s="147">
        <f t="shared" si="8"/>
        <v>10300</v>
      </c>
      <c r="J112" s="148">
        <f>IFERROR(INDEX(SET_GROUP!$B:$B,MATCH(ITEM!C112,SET_GROUP!$N:$N,0)),0)</f>
        <v>9</v>
      </c>
      <c r="K112" s="148">
        <f>IFERROR(IF(D112&gt;2,INDEX(ITEM_GAIN_INFO!$B:$B,MATCH(ITEM!B112,ITEM_GAIN_INFO!$G:$G,0)),INDEX(ITEM_GAIN_INFO!$B:$B,MATCH(ITEM!C112,ITEM_GAIN_INFO!$G:$G,0))),0)</f>
        <v>9</v>
      </c>
      <c r="L112" s="148" t="str">
        <f t="shared" si="5"/>
        <v>ITEM_NAME_110320</v>
      </c>
      <c r="M112" s="148" t="str">
        <f t="shared" si="6"/>
        <v>ITEM_ICON_110320</v>
      </c>
      <c r="N112" s="148" t="str">
        <f t="shared" si="7"/>
        <v>ITEM_DESC_110320</v>
      </c>
    </row>
    <row r="113" spans="1:14">
      <c r="A113" s="148">
        <f>100000+E113*ID규칙_아이템_타입_단위+F113*ID규칙_등급_단위+COUNTIFS($D$4:D113,D113,$E$4:E113:E113,E113)</f>
        <v>110421</v>
      </c>
      <c r="B113" s="77" t="s">
        <v>994</v>
      </c>
      <c r="C113" s="77" t="s">
        <v>2402</v>
      </c>
      <c r="D113" s="148">
        <v>2</v>
      </c>
      <c r="E113" s="148">
        <v>10</v>
      </c>
      <c r="F113" s="148">
        <v>4</v>
      </c>
      <c r="G113" s="147">
        <v>1</v>
      </c>
      <c r="H113" s="147">
        <v>1</v>
      </c>
      <c r="I113" s="147">
        <f t="shared" si="8"/>
        <v>10400</v>
      </c>
      <c r="J113" s="148">
        <f>IFERROR(INDEX(SET_GROUP!$B:$B,MATCH(ITEM!C113,SET_GROUP!$N:$N,0)),0)</f>
        <v>9</v>
      </c>
      <c r="K113" s="148">
        <f>IFERROR(IF(D113&gt;2,INDEX(ITEM_GAIN_INFO!$B:$B,MATCH(ITEM!B113,ITEM_GAIN_INFO!$G:$G,0)),INDEX(ITEM_GAIN_INFO!$B:$B,MATCH(ITEM!C113,ITEM_GAIN_INFO!$G:$G,0))),0)</f>
        <v>9</v>
      </c>
      <c r="L113" s="148" t="str">
        <f t="shared" si="5"/>
        <v>ITEM_NAME_110421</v>
      </c>
      <c r="M113" s="148" t="str">
        <f t="shared" si="6"/>
        <v>ITEM_ICON_110421</v>
      </c>
      <c r="N113" s="148" t="str">
        <f t="shared" si="7"/>
        <v>ITEM_DESC_110421</v>
      </c>
    </row>
    <row r="114" spans="1:14">
      <c r="A114" s="148">
        <f>100000+E114*ID규칙_아이템_타입_단위+F114*ID규칙_등급_단위+COUNTIFS($D$4:D114,D114,$E$4:E114:E114,E114)</f>
        <v>106322</v>
      </c>
      <c r="B114" s="77" t="s">
        <v>995</v>
      </c>
      <c r="C114" s="77" t="s">
        <v>2403</v>
      </c>
      <c r="D114" s="148">
        <v>2</v>
      </c>
      <c r="E114" s="148">
        <v>6</v>
      </c>
      <c r="F114" s="148">
        <v>3</v>
      </c>
      <c r="G114" s="147">
        <v>1</v>
      </c>
      <c r="H114" s="147">
        <v>1</v>
      </c>
      <c r="I114" s="147">
        <f t="shared" si="8"/>
        <v>6300</v>
      </c>
      <c r="J114" s="148">
        <f>IFERROR(INDEX(SET_GROUP!$B:$B,MATCH(ITEM!C114,SET_GROUP!$N:$N,0)),0)</f>
        <v>10</v>
      </c>
      <c r="K114" s="148">
        <f>IFERROR(IF(D114&gt;2,INDEX(ITEM_GAIN_INFO!$B:$B,MATCH(ITEM!B114,ITEM_GAIN_INFO!$G:$G,0)),INDEX(ITEM_GAIN_INFO!$B:$B,MATCH(ITEM!C114,ITEM_GAIN_INFO!$G:$G,0))),0)</f>
        <v>10</v>
      </c>
      <c r="L114" s="148" t="str">
        <f t="shared" si="5"/>
        <v>ITEM_NAME_106322</v>
      </c>
      <c r="M114" s="148" t="str">
        <f t="shared" si="6"/>
        <v>ITEM_ICON_106322</v>
      </c>
      <c r="N114" s="148" t="str">
        <f t="shared" si="7"/>
        <v>ITEM_DESC_106322</v>
      </c>
    </row>
    <row r="115" spans="1:14">
      <c r="A115" s="148">
        <f>100000+E115*ID규칙_아이템_타입_단위+F115*ID규칙_등급_단위+COUNTIFS($D$4:D115,D115,$E$4:E115:E115,E115)</f>
        <v>106423</v>
      </c>
      <c r="B115" s="77" t="s">
        <v>995</v>
      </c>
      <c r="C115" s="77" t="s">
        <v>2403</v>
      </c>
      <c r="D115" s="148">
        <v>2</v>
      </c>
      <c r="E115" s="148">
        <v>6</v>
      </c>
      <c r="F115" s="148">
        <v>4</v>
      </c>
      <c r="G115" s="147">
        <v>1</v>
      </c>
      <c r="H115" s="147">
        <v>1</v>
      </c>
      <c r="I115" s="147">
        <f t="shared" si="8"/>
        <v>6400</v>
      </c>
      <c r="J115" s="148">
        <f>IFERROR(INDEX(SET_GROUP!$B:$B,MATCH(ITEM!C115,SET_GROUP!$N:$N,0)),0)</f>
        <v>10</v>
      </c>
      <c r="K115" s="148">
        <f>IFERROR(IF(D115&gt;2,INDEX(ITEM_GAIN_INFO!$B:$B,MATCH(ITEM!B115,ITEM_GAIN_INFO!$G:$G,0)),INDEX(ITEM_GAIN_INFO!$B:$B,MATCH(ITEM!C115,ITEM_GAIN_INFO!$G:$G,0))),0)</f>
        <v>10</v>
      </c>
      <c r="L115" s="148" t="str">
        <f t="shared" si="5"/>
        <v>ITEM_NAME_106423</v>
      </c>
      <c r="M115" s="148" t="str">
        <f t="shared" si="6"/>
        <v>ITEM_ICON_106423</v>
      </c>
      <c r="N115" s="148" t="str">
        <f t="shared" si="7"/>
        <v>ITEM_DESC_106423</v>
      </c>
    </row>
    <row r="116" spans="1:14">
      <c r="A116" s="148">
        <f>100000+E116*ID규칙_아이템_타입_단위+F116*ID규칙_등급_단위+COUNTIFS($D$4:D116,D116,$E$4:E116:E116,E116)</f>
        <v>107322</v>
      </c>
      <c r="B116" s="77" t="s">
        <v>996</v>
      </c>
      <c r="C116" s="77" t="s">
        <v>2403</v>
      </c>
      <c r="D116" s="148">
        <v>2</v>
      </c>
      <c r="E116" s="148">
        <v>7</v>
      </c>
      <c r="F116" s="148">
        <v>3</v>
      </c>
      <c r="G116" s="147">
        <v>1</v>
      </c>
      <c r="H116" s="147">
        <v>1</v>
      </c>
      <c r="I116" s="147">
        <f t="shared" si="8"/>
        <v>7300</v>
      </c>
      <c r="J116" s="148">
        <f>IFERROR(INDEX(SET_GROUP!$B:$B,MATCH(ITEM!C116,SET_GROUP!$N:$N,0)),0)</f>
        <v>10</v>
      </c>
      <c r="K116" s="148">
        <f>IFERROR(IF(D116&gt;2,INDEX(ITEM_GAIN_INFO!$B:$B,MATCH(ITEM!B116,ITEM_GAIN_INFO!$G:$G,0)),INDEX(ITEM_GAIN_INFO!$B:$B,MATCH(ITEM!C116,ITEM_GAIN_INFO!$G:$G,0))),0)</f>
        <v>10</v>
      </c>
      <c r="L116" s="148" t="str">
        <f t="shared" si="5"/>
        <v>ITEM_NAME_107322</v>
      </c>
      <c r="M116" s="148" t="str">
        <f t="shared" si="6"/>
        <v>ITEM_ICON_107322</v>
      </c>
      <c r="N116" s="148" t="str">
        <f t="shared" si="7"/>
        <v>ITEM_DESC_107322</v>
      </c>
    </row>
    <row r="117" spans="1:14">
      <c r="A117" s="148">
        <f>100000+E117*ID규칙_아이템_타입_단위+F117*ID규칙_등급_단위+COUNTIFS($D$4:D117,D117,$E$4:E117:E117,E117)</f>
        <v>107423</v>
      </c>
      <c r="B117" s="77" t="s">
        <v>996</v>
      </c>
      <c r="C117" s="77" t="s">
        <v>2403</v>
      </c>
      <c r="D117" s="148">
        <v>2</v>
      </c>
      <c r="E117" s="148">
        <v>7</v>
      </c>
      <c r="F117" s="148">
        <v>4</v>
      </c>
      <c r="G117" s="147">
        <v>1</v>
      </c>
      <c r="H117" s="147">
        <v>1</v>
      </c>
      <c r="I117" s="147">
        <f t="shared" si="8"/>
        <v>7400</v>
      </c>
      <c r="J117" s="148">
        <f>IFERROR(INDEX(SET_GROUP!$B:$B,MATCH(ITEM!C117,SET_GROUP!$N:$N,0)),0)</f>
        <v>10</v>
      </c>
      <c r="K117" s="148">
        <f>IFERROR(IF(D117&gt;2,INDEX(ITEM_GAIN_INFO!$B:$B,MATCH(ITEM!B117,ITEM_GAIN_INFO!$G:$G,0)),INDEX(ITEM_GAIN_INFO!$B:$B,MATCH(ITEM!C117,ITEM_GAIN_INFO!$G:$G,0))),0)</f>
        <v>10</v>
      </c>
      <c r="L117" s="148" t="str">
        <f t="shared" si="5"/>
        <v>ITEM_NAME_107423</v>
      </c>
      <c r="M117" s="148" t="str">
        <f t="shared" si="6"/>
        <v>ITEM_ICON_107423</v>
      </c>
      <c r="N117" s="148" t="str">
        <f t="shared" si="7"/>
        <v>ITEM_DESC_107423</v>
      </c>
    </row>
    <row r="118" spans="1:14">
      <c r="A118" s="148">
        <f>100000+E118*ID규칙_아이템_타입_단위+F118*ID규칙_등급_단위+COUNTIFS($D$4:D118,D118,$E$4:E118:E118,E118)</f>
        <v>108322</v>
      </c>
      <c r="B118" s="77" t="s">
        <v>997</v>
      </c>
      <c r="C118" s="77" t="s">
        <v>2403</v>
      </c>
      <c r="D118" s="148">
        <v>2</v>
      </c>
      <c r="E118" s="148">
        <v>8</v>
      </c>
      <c r="F118" s="148">
        <v>3</v>
      </c>
      <c r="G118" s="147">
        <v>1</v>
      </c>
      <c r="H118" s="147">
        <v>1</v>
      </c>
      <c r="I118" s="147">
        <f t="shared" si="8"/>
        <v>8300</v>
      </c>
      <c r="J118" s="148">
        <f>IFERROR(INDEX(SET_GROUP!$B:$B,MATCH(ITEM!C118,SET_GROUP!$N:$N,0)),0)</f>
        <v>10</v>
      </c>
      <c r="K118" s="148">
        <f>IFERROR(IF(D118&gt;2,INDEX(ITEM_GAIN_INFO!$B:$B,MATCH(ITEM!B118,ITEM_GAIN_INFO!$G:$G,0)),INDEX(ITEM_GAIN_INFO!$B:$B,MATCH(ITEM!C118,ITEM_GAIN_INFO!$G:$G,0))),0)</f>
        <v>10</v>
      </c>
      <c r="L118" s="148" t="str">
        <f t="shared" si="5"/>
        <v>ITEM_NAME_108322</v>
      </c>
      <c r="M118" s="148" t="str">
        <f t="shared" si="6"/>
        <v>ITEM_ICON_108322</v>
      </c>
      <c r="N118" s="148" t="str">
        <f t="shared" si="7"/>
        <v>ITEM_DESC_108322</v>
      </c>
    </row>
    <row r="119" spans="1:14">
      <c r="A119" s="148">
        <f>100000+E119*ID규칙_아이템_타입_단위+F119*ID규칙_등급_단위+COUNTIFS($D$4:D119,D119,$E$4:E119:E119,E119)</f>
        <v>108423</v>
      </c>
      <c r="B119" s="77" t="s">
        <v>997</v>
      </c>
      <c r="C119" s="77" t="s">
        <v>2403</v>
      </c>
      <c r="D119" s="148">
        <v>2</v>
      </c>
      <c r="E119" s="148">
        <v>8</v>
      </c>
      <c r="F119" s="148">
        <v>4</v>
      </c>
      <c r="G119" s="147">
        <v>1</v>
      </c>
      <c r="H119" s="147">
        <v>1</v>
      </c>
      <c r="I119" s="147">
        <f t="shared" si="8"/>
        <v>8400</v>
      </c>
      <c r="J119" s="148">
        <f>IFERROR(INDEX(SET_GROUP!$B:$B,MATCH(ITEM!C119,SET_GROUP!$N:$N,0)),0)</f>
        <v>10</v>
      </c>
      <c r="K119" s="148">
        <f>IFERROR(IF(D119&gt;2,INDEX(ITEM_GAIN_INFO!$B:$B,MATCH(ITEM!B119,ITEM_GAIN_INFO!$G:$G,0)),INDEX(ITEM_GAIN_INFO!$B:$B,MATCH(ITEM!C119,ITEM_GAIN_INFO!$G:$G,0))),0)</f>
        <v>10</v>
      </c>
      <c r="L119" s="148" t="str">
        <f t="shared" si="5"/>
        <v>ITEM_NAME_108423</v>
      </c>
      <c r="M119" s="148" t="str">
        <f t="shared" si="6"/>
        <v>ITEM_ICON_108423</v>
      </c>
      <c r="N119" s="148" t="str">
        <f t="shared" si="7"/>
        <v>ITEM_DESC_108423</v>
      </c>
    </row>
    <row r="120" spans="1:14">
      <c r="A120" s="148">
        <f>100000+E120*ID규칙_아이템_타입_단위+F120*ID규칙_등급_단위+COUNTIFS($D$4:D120,D120,$E$4:E120:E120,E120)</f>
        <v>109322</v>
      </c>
      <c r="B120" s="77" t="s">
        <v>998</v>
      </c>
      <c r="C120" s="77" t="s">
        <v>2403</v>
      </c>
      <c r="D120" s="148">
        <v>2</v>
      </c>
      <c r="E120" s="148">
        <v>9</v>
      </c>
      <c r="F120" s="148">
        <v>3</v>
      </c>
      <c r="G120" s="147">
        <v>1</v>
      </c>
      <c r="H120" s="147">
        <v>1</v>
      </c>
      <c r="I120" s="147">
        <f t="shared" si="8"/>
        <v>9300</v>
      </c>
      <c r="J120" s="148">
        <f>IFERROR(INDEX(SET_GROUP!$B:$B,MATCH(ITEM!C120,SET_GROUP!$N:$N,0)),0)</f>
        <v>10</v>
      </c>
      <c r="K120" s="148">
        <f>IFERROR(IF(D120&gt;2,INDEX(ITEM_GAIN_INFO!$B:$B,MATCH(ITEM!B120,ITEM_GAIN_INFO!$G:$G,0)),INDEX(ITEM_GAIN_INFO!$B:$B,MATCH(ITEM!C120,ITEM_GAIN_INFO!$G:$G,0))),0)</f>
        <v>10</v>
      </c>
      <c r="L120" s="148" t="str">
        <f t="shared" si="5"/>
        <v>ITEM_NAME_109322</v>
      </c>
      <c r="M120" s="148" t="str">
        <f t="shared" si="6"/>
        <v>ITEM_ICON_109322</v>
      </c>
      <c r="N120" s="148" t="str">
        <f t="shared" si="7"/>
        <v>ITEM_DESC_109322</v>
      </c>
    </row>
    <row r="121" spans="1:14">
      <c r="A121" s="148">
        <f>100000+E121*ID규칙_아이템_타입_단위+F121*ID규칙_등급_단위+COUNTIFS($D$4:D121,D121,$E$4:E121:E121,E121)</f>
        <v>109423</v>
      </c>
      <c r="B121" s="77" t="s">
        <v>998</v>
      </c>
      <c r="C121" s="77" t="s">
        <v>2403</v>
      </c>
      <c r="D121" s="148">
        <v>2</v>
      </c>
      <c r="E121" s="148">
        <v>9</v>
      </c>
      <c r="F121" s="148">
        <v>4</v>
      </c>
      <c r="G121" s="147">
        <v>1</v>
      </c>
      <c r="H121" s="147">
        <v>1</v>
      </c>
      <c r="I121" s="147">
        <f t="shared" si="8"/>
        <v>9400</v>
      </c>
      <c r="J121" s="148">
        <f>IFERROR(INDEX(SET_GROUP!$B:$B,MATCH(ITEM!C121,SET_GROUP!$N:$N,0)),0)</f>
        <v>10</v>
      </c>
      <c r="K121" s="148">
        <f>IFERROR(IF(D121&gt;2,INDEX(ITEM_GAIN_INFO!$B:$B,MATCH(ITEM!B121,ITEM_GAIN_INFO!$G:$G,0)),INDEX(ITEM_GAIN_INFO!$B:$B,MATCH(ITEM!C121,ITEM_GAIN_INFO!$G:$G,0))),0)</f>
        <v>10</v>
      </c>
      <c r="L121" s="148" t="str">
        <f t="shared" si="5"/>
        <v>ITEM_NAME_109423</v>
      </c>
      <c r="M121" s="148" t="str">
        <f t="shared" si="6"/>
        <v>ITEM_ICON_109423</v>
      </c>
      <c r="N121" s="148" t="str">
        <f t="shared" si="7"/>
        <v>ITEM_DESC_109423</v>
      </c>
    </row>
    <row r="122" spans="1:14">
      <c r="A122" s="148">
        <f>100000+E122*ID규칙_아이템_타입_단위+F122*ID규칙_등급_단위+COUNTIFS($D$4:D122,D122,$E$4:E122:E122,E122)</f>
        <v>110322</v>
      </c>
      <c r="B122" s="77" t="s">
        <v>999</v>
      </c>
      <c r="C122" s="77" t="s">
        <v>2403</v>
      </c>
      <c r="D122" s="148">
        <v>2</v>
      </c>
      <c r="E122" s="148">
        <v>10</v>
      </c>
      <c r="F122" s="148">
        <v>3</v>
      </c>
      <c r="G122" s="147">
        <v>1</v>
      </c>
      <c r="H122" s="147">
        <v>1</v>
      </c>
      <c r="I122" s="147">
        <f t="shared" si="8"/>
        <v>10300</v>
      </c>
      <c r="J122" s="148">
        <f>IFERROR(INDEX(SET_GROUP!$B:$B,MATCH(ITEM!C122,SET_GROUP!$N:$N,0)),0)</f>
        <v>10</v>
      </c>
      <c r="K122" s="148">
        <f>IFERROR(IF(D122&gt;2,INDEX(ITEM_GAIN_INFO!$B:$B,MATCH(ITEM!B122,ITEM_GAIN_INFO!$G:$G,0)),INDEX(ITEM_GAIN_INFO!$B:$B,MATCH(ITEM!C122,ITEM_GAIN_INFO!$G:$G,0))),0)</f>
        <v>10</v>
      </c>
      <c r="L122" s="148" t="str">
        <f t="shared" si="5"/>
        <v>ITEM_NAME_110322</v>
      </c>
      <c r="M122" s="148" t="str">
        <f t="shared" si="6"/>
        <v>ITEM_ICON_110322</v>
      </c>
      <c r="N122" s="148" t="str">
        <f t="shared" si="7"/>
        <v>ITEM_DESC_110322</v>
      </c>
    </row>
    <row r="123" spans="1:14">
      <c r="A123" s="148">
        <f>100000+E123*ID규칙_아이템_타입_단위+F123*ID규칙_등급_단위+COUNTIFS($D$4:D123,D123,$E$4:E123:E123,E123)</f>
        <v>110423</v>
      </c>
      <c r="B123" s="77" t="s">
        <v>999</v>
      </c>
      <c r="C123" s="77" t="s">
        <v>2403</v>
      </c>
      <c r="D123" s="148">
        <v>2</v>
      </c>
      <c r="E123" s="148">
        <v>10</v>
      </c>
      <c r="F123" s="148">
        <v>4</v>
      </c>
      <c r="G123" s="147">
        <v>1</v>
      </c>
      <c r="H123" s="147">
        <v>1</v>
      </c>
      <c r="I123" s="147">
        <f t="shared" si="8"/>
        <v>10400</v>
      </c>
      <c r="J123" s="148">
        <f>IFERROR(INDEX(SET_GROUP!$B:$B,MATCH(ITEM!C123,SET_GROUP!$N:$N,0)),0)</f>
        <v>10</v>
      </c>
      <c r="K123" s="148">
        <f>IFERROR(IF(D123&gt;2,INDEX(ITEM_GAIN_INFO!$B:$B,MATCH(ITEM!B123,ITEM_GAIN_INFO!$G:$G,0)),INDEX(ITEM_GAIN_INFO!$B:$B,MATCH(ITEM!C123,ITEM_GAIN_INFO!$G:$G,0))),0)</f>
        <v>10</v>
      </c>
      <c r="L123" s="148" t="str">
        <f t="shared" si="5"/>
        <v>ITEM_NAME_110423</v>
      </c>
      <c r="M123" s="148" t="str">
        <f t="shared" si="6"/>
        <v>ITEM_ICON_110423</v>
      </c>
      <c r="N123" s="148" t="str">
        <f t="shared" si="7"/>
        <v>ITEM_DESC_110423</v>
      </c>
    </row>
    <row r="124" spans="1:14">
      <c r="A124" s="148">
        <f>100000+E124*ID규칙_아이템_타입_단위+F124*ID규칙_등급_단위+COUNTIFS($D$4:D124,D124,$E$4:E124:E124,E124)</f>
        <v>106324</v>
      </c>
      <c r="B124" s="77" t="s">
        <v>1000</v>
      </c>
      <c r="C124" s="77" t="s">
        <v>2404</v>
      </c>
      <c r="D124" s="148">
        <v>2</v>
      </c>
      <c r="E124" s="148">
        <v>6</v>
      </c>
      <c r="F124" s="148">
        <v>3</v>
      </c>
      <c r="G124" s="147">
        <v>1</v>
      </c>
      <c r="H124" s="147">
        <v>1</v>
      </c>
      <c r="I124" s="147">
        <f t="shared" si="8"/>
        <v>6300</v>
      </c>
      <c r="J124" s="148">
        <f>IFERROR(INDEX(SET_GROUP!$B:$B,MATCH(ITEM!C124,SET_GROUP!$N:$N,0)),0)</f>
        <v>11</v>
      </c>
      <c r="K124" s="148">
        <f>IFERROR(IF(D124&gt;2,INDEX(ITEM_GAIN_INFO!$B:$B,MATCH(ITEM!B124,ITEM_GAIN_INFO!$G:$G,0)),INDEX(ITEM_GAIN_INFO!$B:$B,MATCH(ITEM!C124,ITEM_GAIN_INFO!$G:$G,0))),0)</f>
        <v>11</v>
      </c>
      <c r="L124" s="148" t="str">
        <f t="shared" si="5"/>
        <v>ITEM_NAME_106324</v>
      </c>
      <c r="M124" s="148" t="str">
        <f t="shared" si="6"/>
        <v>ITEM_ICON_106324</v>
      </c>
      <c r="N124" s="148" t="str">
        <f t="shared" si="7"/>
        <v>ITEM_DESC_106324</v>
      </c>
    </row>
    <row r="125" spans="1:14">
      <c r="A125" s="148">
        <f>100000+E125*ID규칙_아이템_타입_단위+F125*ID규칙_등급_단위+COUNTIFS($D$4:D125,D125,$E$4:E125:E125,E125)</f>
        <v>106425</v>
      </c>
      <c r="B125" s="77" t="s">
        <v>1000</v>
      </c>
      <c r="C125" s="77" t="s">
        <v>2404</v>
      </c>
      <c r="D125" s="148">
        <v>2</v>
      </c>
      <c r="E125" s="148">
        <v>6</v>
      </c>
      <c r="F125" s="148">
        <v>4</v>
      </c>
      <c r="G125" s="147">
        <v>1</v>
      </c>
      <c r="H125" s="147">
        <v>1</v>
      </c>
      <c r="I125" s="147">
        <f t="shared" si="8"/>
        <v>6400</v>
      </c>
      <c r="J125" s="148">
        <f>IFERROR(INDEX(SET_GROUP!$B:$B,MATCH(ITEM!C125,SET_GROUP!$N:$N,0)),0)</f>
        <v>11</v>
      </c>
      <c r="K125" s="148">
        <f>IFERROR(IF(D125&gt;2,INDEX(ITEM_GAIN_INFO!$B:$B,MATCH(ITEM!B125,ITEM_GAIN_INFO!$G:$G,0)),INDEX(ITEM_GAIN_INFO!$B:$B,MATCH(ITEM!C125,ITEM_GAIN_INFO!$G:$G,0))),0)</f>
        <v>11</v>
      </c>
      <c r="L125" s="148" t="str">
        <f t="shared" si="5"/>
        <v>ITEM_NAME_106425</v>
      </c>
      <c r="M125" s="148" t="str">
        <f t="shared" si="6"/>
        <v>ITEM_ICON_106425</v>
      </c>
      <c r="N125" s="148" t="str">
        <f t="shared" si="7"/>
        <v>ITEM_DESC_106425</v>
      </c>
    </row>
    <row r="126" spans="1:14">
      <c r="A126" s="148">
        <f>100000+E126*ID규칙_아이템_타입_단위+F126*ID규칙_등급_단위+COUNTIFS($D$4:D126,D126,$E$4:E126:E126,E126)</f>
        <v>107324</v>
      </c>
      <c r="B126" s="77" t="s">
        <v>1001</v>
      </c>
      <c r="C126" s="77" t="s">
        <v>2404</v>
      </c>
      <c r="D126" s="148">
        <v>2</v>
      </c>
      <c r="E126" s="148">
        <v>7</v>
      </c>
      <c r="F126" s="148">
        <v>3</v>
      </c>
      <c r="G126" s="147">
        <v>1</v>
      </c>
      <c r="H126" s="147">
        <v>1</v>
      </c>
      <c r="I126" s="147">
        <f t="shared" si="8"/>
        <v>7300</v>
      </c>
      <c r="J126" s="148">
        <f>IFERROR(INDEX(SET_GROUP!$B:$B,MATCH(ITEM!C126,SET_GROUP!$N:$N,0)),0)</f>
        <v>11</v>
      </c>
      <c r="K126" s="148">
        <f>IFERROR(IF(D126&gt;2,INDEX(ITEM_GAIN_INFO!$B:$B,MATCH(ITEM!B126,ITEM_GAIN_INFO!$G:$G,0)),INDEX(ITEM_GAIN_INFO!$B:$B,MATCH(ITEM!C126,ITEM_GAIN_INFO!$G:$G,0))),0)</f>
        <v>11</v>
      </c>
      <c r="L126" s="148" t="str">
        <f t="shared" si="5"/>
        <v>ITEM_NAME_107324</v>
      </c>
      <c r="M126" s="148" t="str">
        <f t="shared" si="6"/>
        <v>ITEM_ICON_107324</v>
      </c>
      <c r="N126" s="148" t="str">
        <f t="shared" si="7"/>
        <v>ITEM_DESC_107324</v>
      </c>
    </row>
    <row r="127" spans="1:14">
      <c r="A127" s="148">
        <f>100000+E127*ID규칙_아이템_타입_단위+F127*ID규칙_등급_단위+COUNTIFS($D$4:D127,D127,$E$4:E127:E127,E127)</f>
        <v>107425</v>
      </c>
      <c r="B127" s="77" t="s">
        <v>1001</v>
      </c>
      <c r="C127" s="77" t="s">
        <v>2404</v>
      </c>
      <c r="D127" s="148">
        <v>2</v>
      </c>
      <c r="E127" s="148">
        <v>7</v>
      </c>
      <c r="F127" s="148">
        <v>4</v>
      </c>
      <c r="G127" s="147">
        <v>1</v>
      </c>
      <c r="H127" s="147">
        <v>1</v>
      </c>
      <c r="I127" s="147">
        <f t="shared" si="8"/>
        <v>7400</v>
      </c>
      <c r="J127" s="148">
        <f>IFERROR(INDEX(SET_GROUP!$B:$B,MATCH(ITEM!C127,SET_GROUP!$N:$N,0)),0)</f>
        <v>11</v>
      </c>
      <c r="K127" s="148">
        <f>IFERROR(IF(D127&gt;2,INDEX(ITEM_GAIN_INFO!$B:$B,MATCH(ITEM!B127,ITEM_GAIN_INFO!$G:$G,0)),INDEX(ITEM_GAIN_INFO!$B:$B,MATCH(ITEM!C127,ITEM_GAIN_INFO!$G:$G,0))),0)</f>
        <v>11</v>
      </c>
      <c r="L127" s="148" t="str">
        <f t="shared" si="5"/>
        <v>ITEM_NAME_107425</v>
      </c>
      <c r="M127" s="148" t="str">
        <f t="shared" si="6"/>
        <v>ITEM_ICON_107425</v>
      </c>
      <c r="N127" s="148" t="str">
        <f t="shared" si="7"/>
        <v>ITEM_DESC_107425</v>
      </c>
    </row>
    <row r="128" spans="1:14">
      <c r="A128" s="148">
        <f>100000+E128*ID규칙_아이템_타입_단위+F128*ID규칙_등급_단위+COUNTIFS($D$4:D128,D128,$E$4:E128:E128,E128)</f>
        <v>108324</v>
      </c>
      <c r="B128" s="77" t="s">
        <v>1002</v>
      </c>
      <c r="C128" s="77" t="s">
        <v>2404</v>
      </c>
      <c r="D128" s="148">
        <v>2</v>
      </c>
      <c r="E128" s="148">
        <v>8</v>
      </c>
      <c r="F128" s="148">
        <v>3</v>
      </c>
      <c r="G128" s="147">
        <v>1</v>
      </c>
      <c r="H128" s="147">
        <v>1</v>
      </c>
      <c r="I128" s="147">
        <f t="shared" si="8"/>
        <v>8300</v>
      </c>
      <c r="J128" s="148">
        <f>IFERROR(INDEX(SET_GROUP!$B:$B,MATCH(ITEM!C128,SET_GROUP!$N:$N,0)),0)</f>
        <v>11</v>
      </c>
      <c r="K128" s="148">
        <f>IFERROR(IF(D128&gt;2,INDEX(ITEM_GAIN_INFO!$B:$B,MATCH(ITEM!B128,ITEM_GAIN_INFO!$G:$G,0)),INDEX(ITEM_GAIN_INFO!$B:$B,MATCH(ITEM!C128,ITEM_GAIN_INFO!$G:$G,0))),0)</f>
        <v>11</v>
      </c>
      <c r="L128" s="148" t="str">
        <f t="shared" si="5"/>
        <v>ITEM_NAME_108324</v>
      </c>
      <c r="M128" s="148" t="str">
        <f t="shared" si="6"/>
        <v>ITEM_ICON_108324</v>
      </c>
      <c r="N128" s="148" t="str">
        <f t="shared" si="7"/>
        <v>ITEM_DESC_108324</v>
      </c>
    </row>
    <row r="129" spans="1:14">
      <c r="A129" s="148">
        <f>100000+E129*ID규칙_아이템_타입_단위+F129*ID규칙_등급_단위+COUNTIFS($D$4:D129,D129,$E$4:E129:E129,E129)</f>
        <v>108425</v>
      </c>
      <c r="B129" s="77" t="s">
        <v>1002</v>
      </c>
      <c r="C129" s="77" t="s">
        <v>2404</v>
      </c>
      <c r="D129" s="148">
        <v>2</v>
      </c>
      <c r="E129" s="148">
        <v>8</v>
      </c>
      <c r="F129" s="148">
        <v>4</v>
      </c>
      <c r="G129" s="147">
        <v>1</v>
      </c>
      <c r="H129" s="147">
        <v>1</v>
      </c>
      <c r="I129" s="147">
        <f t="shared" si="8"/>
        <v>8400</v>
      </c>
      <c r="J129" s="148">
        <f>IFERROR(INDEX(SET_GROUP!$B:$B,MATCH(ITEM!C129,SET_GROUP!$N:$N,0)),0)</f>
        <v>11</v>
      </c>
      <c r="K129" s="148">
        <f>IFERROR(IF(D129&gt;2,INDEX(ITEM_GAIN_INFO!$B:$B,MATCH(ITEM!B129,ITEM_GAIN_INFO!$G:$G,0)),INDEX(ITEM_GAIN_INFO!$B:$B,MATCH(ITEM!C129,ITEM_GAIN_INFO!$G:$G,0))),0)</f>
        <v>11</v>
      </c>
      <c r="L129" s="148" t="str">
        <f t="shared" si="5"/>
        <v>ITEM_NAME_108425</v>
      </c>
      <c r="M129" s="148" t="str">
        <f t="shared" si="6"/>
        <v>ITEM_ICON_108425</v>
      </c>
      <c r="N129" s="148" t="str">
        <f t="shared" si="7"/>
        <v>ITEM_DESC_108425</v>
      </c>
    </row>
    <row r="130" spans="1:14">
      <c r="A130" s="148">
        <f>100000+E130*ID규칙_아이템_타입_단위+F130*ID규칙_등급_단위+COUNTIFS($D$4:D130,D130,$E$4:E130:E130,E130)</f>
        <v>109324</v>
      </c>
      <c r="B130" s="77" t="s">
        <v>1003</v>
      </c>
      <c r="C130" s="77" t="s">
        <v>2404</v>
      </c>
      <c r="D130" s="148">
        <v>2</v>
      </c>
      <c r="E130" s="148">
        <v>9</v>
      </c>
      <c r="F130" s="148">
        <v>3</v>
      </c>
      <c r="G130" s="147">
        <v>1</v>
      </c>
      <c r="H130" s="147">
        <v>1</v>
      </c>
      <c r="I130" s="147">
        <f t="shared" si="8"/>
        <v>9300</v>
      </c>
      <c r="J130" s="148">
        <f>IFERROR(INDEX(SET_GROUP!$B:$B,MATCH(ITEM!C130,SET_GROUP!$N:$N,0)),0)</f>
        <v>11</v>
      </c>
      <c r="K130" s="148">
        <f>IFERROR(IF(D130&gt;2,INDEX(ITEM_GAIN_INFO!$B:$B,MATCH(ITEM!B130,ITEM_GAIN_INFO!$G:$G,0)),INDEX(ITEM_GAIN_INFO!$B:$B,MATCH(ITEM!C130,ITEM_GAIN_INFO!$G:$G,0))),0)</f>
        <v>11</v>
      </c>
      <c r="L130" s="148" t="str">
        <f t="shared" si="5"/>
        <v>ITEM_NAME_109324</v>
      </c>
      <c r="M130" s="148" t="str">
        <f t="shared" si="6"/>
        <v>ITEM_ICON_109324</v>
      </c>
      <c r="N130" s="148" t="str">
        <f t="shared" si="7"/>
        <v>ITEM_DESC_109324</v>
      </c>
    </row>
    <row r="131" spans="1:14">
      <c r="A131" s="148">
        <f>100000+E131*ID규칙_아이템_타입_단위+F131*ID규칙_등급_단위+COUNTIFS($D$4:D131,D131,$E$4:E131:E131,E131)</f>
        <v>109425</v>
      </c>
      <c r="B131" s="77" t="s">
        <v>1003</v>
      </c>
      <c r="C131" s="77" t="s">
        <v>2404</v>
      </c>
      <c r="D131" s="148">
        <v>2</v>
      </c>
      <c r="E131" s="148">
        <v>9</v>
      </c>
      <c r="F131" s="148">
        <v>4</v>
      </c>
      <c r="G131" s="147">
        <v>1</v>
      </c>
      <c r="H131" s="147">
        <v>1</v>
      </c>
      <c r="I131" s="147">
        <f t="shared" si="8"/>
        <v>9400</v>
      </c>
      <c r="J131" s="148">
        <f>IFERROR(INDEX(SET_GROUP!$B:$B,MATCH(ITEM!C131,SET_GROUP!$N:$N,0)),0)</f>
        <v>11</v>
      </c>
      <c r="K131" s="148">
        <f>IFERROR(IF(D131&gt;2,INDEX(ITEM_GAIN_INFO!$B:$B,MATCH(ITEM!B131,ITEM_GAIN_INFO!$G:$G,0)),INDEX(ITEM_GAIN_INFO!$B:$B,MATCH(ITEM!C131,ITEM_GAIN_INFO!$G:$G,0))),0)</f>
        <v>11</v>
      </c>
      <c r="L131" s="148" t="str">
        <f t="shared" si="5"/>
        <v>ITEM_NAME_109425</v>
      </c>
      <c r="M131" s="148" t="str">
        <f t="shared" si="6"/>
        <v>ITEM_ICON_109425</v>
      </c>
      <c r="N131" s="148" t="str">
        <f t="shared" si="7"/>
        <v>ITEM_DESC_109425</v>
      </c>
    </row>
    <row r="132" spans="1:14">
      <c r="A132" s="148">
        <f>100000+E132*ID규칙_아이템_타입_단위+F132*ID규칙_등급_단위+COUNTIFS($D$4:D132,D132,$E$4:E132:E132,E132)</f>
        <v>110324</v>
      </c>
      <c r="B132" s="77" t="s">
        <v>1004</v>
      </c>
      <c r="C132" s="77" t="s">
        <v>2404</v>
      </c>
      <c r="D132" s="148">
        <v>2</v>
      </c>
      <c r="E132" s="148">
        <v>10</v>
      </c>
      <c r="F132" s="148">
        <v>3</v>
      </c>
      <c r="G132" s="147">
        <v>1</v>
      </c>
      <c r="H132" s="147">
        <v>1</v>
      </c>
      <c r="I132" s="147">
        <f t="shared" si="8"/>
        <v>10300</v>
      </c>
      <c r="J132" s="148">
        <f>IFERROR(INDEX(SET_GROUP!$B:$B,MATCH(ITEM!C132,SET_GROUP!$N:$N,0)),0)</f>
        <v>11</v>
      </c>
      <c r="K132" s="148">
        <f>IFERROR(IF(D132&gt;2,INDEX(ITEM_GAIN_INFO!$B:$B,MATCH(ITEM!B132,ITEM_GAIN_INFO!$G:$G,0)),INDEX(ITEM_GAIN_INFO!$B:$B,MATCH(ITEM!C132,ITEM_GAIN_INFO!$G:$G,0))),0)</f>
        <v>11</v>
      </c>
      <c r="L132" s="148" t="str">
        <f t="shared" ref="L132:L195" si="9">"ITEM_NAME_"&amp;A132</f>
        <v>ITEM_NAME_110324</v>
      </c>
      <c r="M132" s="148" t="str">
        <f t="shared" ref="M132:M195" si="10">"ITEM_ICON_"&amp;A132</f>
        <v>ITEM_ICON_110324</v>
      </c>
      <c r="N132" s="148" t="str">
        <f t="shared" ref="N132:N195" si="11">"ITEM_DESC_"&amp;A132</f>
        <v>ITEM_DESC_110324</v>
      </c>
    </row>
    <row r="133" spans="1:14">
      <c r="A133" s="148">
        <f>100000+E133*ID규칙_아이템_타입_단위+F133*ID규칙_등급_단위+COUNTIFS($D$4:D133,D133,$E$4:E133:E133,E133)</f>
        <v>110425</v>
      </c>
      <c r="B133" s="77" t="s">
        <v>1004</v>
      </c>
      <c r="C133" s="77" t="s">
        <v>2404</v>
      </c>
      <c r="D133" s="148">
        <v>2</v>
      </c>
      <c r="E133" s="148">
        <v>10</v>
      </c>
      <c r="F133" s="148">
        <v>4</v>
      </c>
      <c r="G133" s="147">
        <v>1</v>
      </c>
      <c r="H133" s="147">
        <v>1</v>
      </c>
      <c r="I133" s="147">
        <f t="shared" si="8"/>
        <v>10400</v>
      </c>
      <c r="J133" s="148">
        <f>IFERROR(INDEX(SET_GROUP!$B:$B,MATCH(ITEM!C133,SET_GROUP!$N:$N,0)),0)</f>
        <v>11</v>
      </c>
      <c r="K133" s="148">
        <f>IFERROR(IF(D133&gt;2,INDEX(ITEM_GAIN_INFO!$B:$B,MATCH(ITEM!B133,ITEM_GAIN_INFO!$G:$G,0)),INDEX(ITEM_GAIN_INFO!$B:$B,MATCH(ITEM!C133,ITEM_GAIN_INFO!$G:$G,0))),0)</f>
        <v>11</v>
      </c>
      <c r="L133" s="148" t="str">
        <f t="shared" si="9"/>
        <v>ITEM_NAME_110425</v>
      </c>
      <c r="M133" s="148" t="str">
        <f t="shared" si="10"/>
        <v>ITEM_ICON_110425</v>
      </c>
      <c r="N133" s="148" t="str">
        <f t="shared" si="11"/>
        <v>ITEM_DESC_110425</v>
      </c>
    </row>
    <row r="134" spans="1:14">
      <c r="A134" s="148">
        <f>100000+E134*ID규칙_아이템_타입_단위+F134*ID규칙_등급_단위+COUNTIFS($D$4:D134,D134,$E$4:E134:E134,E134)</f>
        <v>106326</v>
      </c>
      <c r="B134" s="77" t="s">
        <v>1005</v>
      </c>
      <c r="C134" s="77" t="s">
        <v>2405</v>
      </c>
      <c r="D134" s="148">
        <v>2</v>
      </c>
      <c r="E134" s="148">
        <v>6</v>
      </c>
      <c r="F134" s="148">
        <v>3</v>
      </c>
      <c r="G134" s="147">
        <v>1</v>
      </c>
      <c r="H134" s="147">
        <v>1</v>
      </c>
      <c r="I134" s="147">
        <f t="shared" si="8"/>
        <v>6300</v>
      </c>
      <c r="J134" s="148">
        <f>IFERROR(INDEX(SET_GROUP!$B:$B,MATCH(ITEM!C134,SET_GROUP!$N:$N,0)),0)</f>
        <v>12</v>
      </c>
      <c r="K134" s="148">
        <f>IFERROR(IF(D134&gt;2,INDEX(ITEM_GAIN_INFO!$B:$B,MATCH(ITEM!B134,ITEM_GAIN_INFO!$G:$G,0)),INDEX(ITEM_GAIN_INFO!$B:$B,MATCH(ITEM!C134,ITEM_GAIN_INFO!$G:$G,0))),0)</f>
        <v>12</v>
      </c>
      <c r="L134" s="148" t="str">
        <f t="shared" si="9"/>
        <v>ITEM_NAME_106326</v>
      </c>
      <c r="M134" s="148" t="str">
        <f t="shared" si="10"/>
        <v>ITEM_ICON_106326</v>
      </c>
      <c r="N134" s="148" t="str">
        <f t="shared" si="11"/>
        <v>ITEM_DESC_106326</v>
      </c>
    </row>
    <row r="135" spans="1:14">
      <c r="A135" s="148">
        <f>100000+E135*ID규칙_아이템_타입_단위+F135*ID규칙_등급_단위+COUNTIFS($D$4:D135,D135,$E$4:E135:E135,E135)</f>
        <v>106427</v>
      </c>
      <c r="B135" s="77" t="s">
        <v>1005</v>
      </c>
      <c r="C135" s="77" t="s">
        <v>2405</v>
      </c>
      <c r="D135" s="148">
        <v>2</v>
      </c>
      <c r="E135" s="148">
        <v>6</v>
      </c>
      <c r="F135" s="148">
        <v>4</v>
      </c>
      <c r="G135" s="147">
        <v>1</v>
      </c>
      <c r="H135" s="147">
        <v>1</v>
      </c>
      <c r="I135" s="147">
        <f t="shared" si="8"/>
        <v>6400</v>
      </c>
      <c r="J135" s="148">
        <f>IFERROR(INDEX(SET_GROUP!$B:$B,MATCH(ITEM!C135,SET_GROUP!$N:$N,0)),0)</f>
        <v>12</v>
      </c>
      <c r="K135" s="148">
        <f>IFERROR(IF(D135&gt;2,INDEX(ITEM_GAIN_INFO!$B:$B,MATCH(ITEM!B135,ITEM_GAIN_INFO!$G:$G,0)),INDEX(ITEM_GAIN_INFO!$B:$B,MATCH(ITEM!C135,ITEM_GAIN_INFO!$G:$G,0))),0)</f>
        <v>12</v>
      </c>
      <c r="L135" s="148" t="str">
        <f t="shared" si="9"/>
        <v>ITEM_NAME_106427</v>
      </c>
      <c r="M135" s="148" t="str">
        <f t="shared" si="10"/>
        <v>ITEM_ICON_106427</v>
      </c>
      <c r="N135" s="148" t="str">
        <f t="shared" si="11"/>
        <v>ITEM_DESC_106427</v>
      </c>
    </row>
    <row r="136" spans="1:14">
      <c r="A136" s="148">
        <f>100000+E136*ID규칙_아이템_타입_단위+F136*ID규칙_등급_단위+COUNTIFS($D$4:D136,D136,$E$4:E136:E136,E136)</f>
        <v>107326</v>
      </c>
      <c r="B136" s="77" t="s">
        <v>1006</v>
      </c>
      <c r="C136" s="77" t="s">
        <v>2405</v>
      </c>
      <c r="D136" s="148">
        <v>2</v>
      </c>
      <c r="E136" s="148">
        <v>7</v>
      </c>
      <c r="F136" s="148">
        <v>3</v>
      </c>
      <c r="G136" s="147">
        <v>1</v>
      </c>
      <c r="H136" s="147">
        <v>1</v>
      </c>
      <c r="I136" s="147">
        <f t="shared" si="8"/>
        <v>7300</v>
      </c>
      <c r="J136" s="148">
        <f>IFERROR(INDEX(SET_GROUP!$B:$B,MATCH(ITEM!C136,SET_GROUP!$N:$N,0)),0)</f>
        <v>12</v>
      </c>
      <c r="K136" s="148">
        <f>IFERROR(IF(D136&gt;2,INDEX(ITEM_GAIN_INFO!$B:$B,MATCH(ITEM!B136,ITEM_GAIN_INFO!$G:$G,0)),INDEX(ITEM_GAIN_INFO!$B:$B,MATCH(ITEM!C136,ITEM_GAIN_INFO!$G:$G,0))),0)</f>
        <v>12</v>
      </c>
      <c r="L136" s="148" t="str">
        <f t="shared" si="9"/>
        <v>ITEM_NAME_107326</v>
      </c>
      <c r="M136" s="148" t="str">
        <f t="shared" si="10"/>
        <v>ITEM_ICON_107326</v>
      </c>
      <c r="N136" s="148" t="str">
        <f t="shared" si="11"/>
        <v>ITEM_DESC_107326</v>
      </c>
    </row>
    <row r="137" spans="1:14">
      <c r="A137" s="148">
        <f>100000+E137*ID규칙_아이템_타입_단위+F137*ID규칙_등급_단위+COUNTIFS($D$4:D137,D137,$E$4:E137:E137,E137)</f>
        <v>107427</v>
      </c>
      <c r="B137" s="77" t="s">
        <v>1006</v>
      </c>
      <c r="C137" s="77" t="s">
        <v>2405</v>
      </c>
      <c r="D137" s="148">
        <v>2</v>
      </c>
      <c r="E137" s="148">
        <v>7</v>
      </c>
      <c r="F137" s="148">
        <v>4</v>
      </c>
      <c r="G137" s="147">
        <v>1</v>
      </c>
      <c r="H137" s="147">
        <v>1</v>
      </c>
      <c r="I137" s="147">
        <f t="shared" si="8"/>
        <v>7400</v>
      </c>
      <c r="J137" s="148">
        <f>IFERROR(INDEX(SET_GROUP!$B:$B,MATCH(ITEM!C137,SET_GROUP!$N:$N,0)),0)</f>
        <v>12</v>
      </c>
      <c r="K137" s="148">
        <f>IFERROR(IF(D137&gt;2,INDEX(ITEM_GAIN_INFO!$B:$B,MATCH(ITEM!B137,ITEM_GAIN_INFO!$G:$G,0)),INDEX(ITEM_GAIN_INFO!$B:$B,MATCH(ITEM!C137,ITEM_GAIN_INFO!$G:$G,0))),0)</f>
        <v>12</v>
      </c>
      <c r="L137" s="148" t="str">
        <f t="shared" si="9"/>
        <v>ITEM_NAME_107427</v>
      </c>
      <c r="M137" s="148" t="str">
        <f t="shared" si="10"/>
        <v>ITEM_ICON_107427</v>
      </c>
      <c r="N137" s="148" t="str">
        <f t="shared" si="11"/>
        <v>ITEM_DESC_107427</v>
      </c>
    </row>
    <row r="138" spans="1:14">
      <c r="A138" s="148">
        <f>100000+E138*ID규칙_아이템_타입_단위+F138*ID규칙_등급_단위+COUNTIFS($D$4:D138,D138,$E$4:E138:E138,E138)</f>
        <v>108326</v>
      </c>
      <c r="B138" s="77" t="s">
        <v>1007</v>
      </c>
      <c r="C138" s="77" t="s">
        <v>2405</v>
      </c>
      <c r="D138" s="148">
        <v>2</v>
      </c>
      <c r="E138" s="148">
        <v>8</v>
      </c>
      <c r="F138" s="148">
        <v>3</v>
      </c>
      <c r="G138" s="147">
        <v>1</v>
      </c>
      <c r="H138" s="147">
        <v>1</v>
      </c>
      <c r="I138" s="147">
        <f t="shared" ref="I138:I201" si="12">IF(D138=2,E138*1000+F138*100,0)</f>
        <v>8300</v>
      </c>
      <c r="J138" s="148">
        <f>IFERROR(INDEX(SET_GROUP!$B:$B,MATCH(ITEM!C138,SET_GROUP!$N:$N,0)),0)</f>
        <v>12</v>
      </c>
      <c r="K138" s="148">
        <f>IFERROR(IF(D138&gt;2,INDEX(ITEM_GAIN_INFO!$B:$B,MATCH(ITEM!B138,ITEM_GAIN_INFO!$G:$G,0)),INDEX(ITEM_GAIN_INFO!$B:$B,MATCH(ITEM!C138,ITEM_GAIN_INFO!$G:$G,0))),0)</f>
        <v>12</v>
      </c>
      <c r="L138" s="148" t="str">
        <f t="shared" si="9"/>
        <v>ITEM_NAME_108326</v>
      </c>
      <c r="M138" s="148" t="str">
        <f t="shared" si="10"/>
        <v>ITEM_ICON_108326</v>
      </c>
      <c r="N138" s="148" t="str">
        <f t="shared" si="11"/>
        <v>ITEM_DESC_108326</v>
      </c>
    </row>
    <row r="139" spans="1:14">
      <c r="A139" s="148">
        <f>100000+E139*ID규칙_아이템_타입_단위+F139*ID규칙_등급_단위+COUNTIFS($D$4:D139,D139,$E$4:E139:E139,E139)</f>
        <v>108427</v>
      </c>
      <c r="B139" s="77" t="s">
        <v>1007</v>
      </c>
      <c r="C139" s="77" t="s">
        <v>2405</v>
      </c>
      <c r="D139" s="148">
        <v>2</v>
      </c>
      <c r="E139" s="148">
        <v>8</v>
      </c>
      <c r="F139" s="148">
        <v>4</v>
      </c>
      <c r="G139" s="147">
        <v>1</v>
      </c>
      <c r="H139" s="147">
        <v>1</v>
      </c>
      <c r="I139" s="147">
        <f t="shared" si="12"/>
        <v>8400</v>
      </c>
      <c r="J139" s="148">
        <f>IFERROR(INDEX(SET_GROUP!$B:$B,MATCH(ITEM!C139,SET_GROUP!$N:$N,0)),0)</f>
        <v>12</v>
      </c>
      <c r="K139" s="148">
        <f>IFERROR(IF(D139&gt;2,INDEX(ITEM_GAIN_INFO!$B:$B,MATCH(ITEM!B139,ITEM_GAIN_INFO!$G:$G,0)),INDEX(ITEM_GAIN_INFO!$B:$B,MATCH(ITEM!C139,ITEM_GAIN_INFO!$G:$G,0))),0)</f>
        <v>12</v>
      </c>
      <c r="L139" s="148" t="str">
        <f t="shared" si="9"/>
        <v>ITEM_NAME_108427</v>
      </c>
      <c r="M139" s="148" t="str">
        <f t="shared" si="10"/>
        <v>ITEM_ICON_108427</v>
      </c>
      <c r="N139" s="148" t="str">
        <f t="shared" si="11"/>
        <v>ITEM_DESC_108427</v>
      </c>
    </row>
    <row r="140" spans="1:14">
      <c r="A140" s="148">
        <f>100000+E140*ID규칙_아이템_타입_단위+F140*ID규칙_등급_단위+COUNTIFS($D$4:D140,D140,$E$4:E140:E140,E140)</f>
        <v>109326</v>
      </c>
      <c r="B140" s="77" t="s">
        <v>1008</v>
      </c>
      <c r="C140" s="77" t="s">
        <v>2405</v>
      </c>
      <c r="D140" s="148">
        <v>2</v>
      </c>
      <c r="E140" s="148">
        <v>9</v>
      </c>
      <c r="F140" s="148">
        <v>3</v>
      </c>
      <c r="G140" s="147">
        <v>1</v>
      </c>
      <c r="H140" s="147">
        <v>1</v>
      </c>
      <c r="I140" s="147">
        <f t="shared" si="12"/>
        <v>9300</v>
      </c>
      <c r="J140" s="148">
        <f>IFERROR(INDEX(SET_GROUP!$B:$B,MATCH(ITEM!C140,SET_GROUP!$N:$N,0)),0)</f>
        <v>12</v>
      </c>
      <c r="K140" s="148">
        <f>IFERROR(IF(D140&gt;2,INDEX(ITEM_GAIN_INFO!$B:$B,MATCH(ITEM!B140,ITEM_GAIN_INFO!$G:$G,0)),INDEX(ITEM_GAIN_INFO!$B:$B,MATCH(ITEM!C140,ITEM_GAIN_INFO!$G:$G,0))),0)</f>
        <v>12</v>
      </c>
      <c r="L140" s="148" t="str">
        <f t="shared" si="9"/>
        <v>ITEM_NAME_109326</v>
      </c>
      <c r="M140" s="148" t="str">
        <f t="shared" si="10"/>
        <v>ITEM_ICON_109326</v>
      </c>
      <c r="N140" s="148" t="str">
        <f t="shared" si="11"/>
        <v>ITEM_DESC_109326</v>
      </c>
    </row>
    <row r="141" spans="1:14">
      <c r="A141" s="148">
        <f>100000+E141*ID규칙_아이템_타입_단위+F141*ID규칙_등급_단위+COUNTIFS($D$4:D141,D141,$E$4:E141:E141,E141)</f>
        <v>109427</v>
      </c>
      <c r="B141" s="77" t="s">
        <v>1008</v>
      </c>
      <c r="C141" s="77" t="s">
        <v>2405</v>
      </c>
      <c r="D141" s="148">
        <v>2</v>
      </c>
      <c r="E141" s="148">
        <v>9</v>
      </c>
      <c r="F141" s="148">
        <v>4</v>
      </c>
      <c r="G141" s="147">
        <v>1</v>
      </c>
      <c r="H141" s="147">
        <v>1</v>
      </c>
      <c r="I141" s="147">
        <f t="shared" si="12"/>
        <v>9400</v>
      </c>
      <c r="J141" s="148">
        <f>IFERROR(INDEX(SET_GROUP!$B:$B,MATCH(ITEM!C141,SET_GROUP!$N:$N,0)),0)</f>
        <v>12</v>
      </c>
      <c r="K141" s="148">
        <f>IFERROR(IF(D141&gt;2,INDEX(ITEM_GAIN_INFO!$B:$B,MATCH(ITEM!B141,ITEM_GAIN_INFO!$G:$G,0)),INDEX(ITEM_GAIN_INFO!$B:$B,MATCH(ITEM!C141,ITEM_GAIN_INFO!$G:$G,0))),0)</f>
        <v>12</v>
      </c>
      <c r="L141" s="148" t="str">
        <f t="shared" si="9"/>
        <v>ITEM_NAME_109427</v>
      </c>
      <c r="M141" s="148" t="str">
        <f t="shared" si="10"/>
        <v>ITEM_ICON_109427</v>
      </c>
      <c r="N141" s="148" t="str">
        <f t="shared" si="11"/>
        <v>ITEM_DESC_109427</v>
      </c>
    </row>
    <row r="142" spans="1:14">
      <c r="A142" s="148">
        <f>100000+E142*ID규칙_아이템_타입_단위+F142*ID규칙_등급_단위+COUNTIFS($D$4:D142,D142,$E$4:E142:E142,E142)</f>
        <v>110326</v>
      </c>
      <c r="B142" s="77" t="s">
        <v>1009</v>
      </c>
      <c r="C142" s="77" t="s">
        <v>2405</v>
      </c>
      <c r="D142" s="148">
        <v>2</v>
      </c>
      <c r="E142" s="148">
        <v>10</v>
      </c>
      <c r="F142" s="148">
        <v>3</v>
      </c>
      <c r="G142" s="147">
        <v>1</v>
      </c>
      <c r="H142" s="147">
        <v>1</v>
      </c>
      <c r="I142" s="147">
        <f t="shared" si="12"/>
        <v>10300</v>
      </c>
      <c r="J142" s="148">
        <f>IFERROR(INDEX(SET_GROUP!$B:$B,MATCH(ITEM!C142,SET_GROUP!$N:$N,0)),0)</f>
        <v>12</v>
      </c>
      <c r="K142" s="148">
        <f>IFERROR(IF(D142&gt;2,INDEX(ITEM_GAIN_INFO!$B:$B,MATCH(ITEM!B142,ITEM_GAIN_INFO!$G:$G,0)),INDEX(ITEM_GAIN_INFO!$B:$B,MATCH(ITEM!C142,ITEM_GAIN_INFO!$G:$G,0))),0)</f>
        <v>12</v>
      </c>
      <c r="L142" s="148" t="str">
        <f t="shared" si="9"/>
        <v>ITEM_NAME_110326</v>
      </c>
      <c r="M142" s="148" t="str">
        <f t="shared" si="10"/>
        <v>ITEM_ICON_110326</v>
      </c>
      <c r="N142" s="148" t="str">
        <f t="shared" si="11"/>
        <v>ITEM_DESC_110326</v>
      </c>
    </row>
    <row r="143" spans="1:14">
      <c r="A143" s="148">
        <f>100000+E143*ID규칙_아이템_타입_단위+F143*ID규칙_등급_단위+COUNTIFS($D$4:D143,D143,$E$4:E143:E143,E143)</f>
        <v>110427</v>
      </c>
      <c r="B143" s="77" t="s">
        <v>1009</v>
      </c>
      <c r="C143" s="77" t="s">
        <v>2405</v>
      </c>
      <c r="D143" s="148">
        <v>2</v>
      </c>
      <c r="E143" s="148">
        <v>10</v>
      </c>
      <c r="F143" s="148">
        <v>4</v>
      </c>
      <c r="G143" s="147">
        <v>1</v>
      </c>
      <c r="H143" s="147">
        <v>1</v>
      </c>
      <c r="I143" s="147">
        <f t="shared" si="12"/>
        <v>10400</v>
      </c>
      <c r="J143" s="148">
        <f>IFERROR(INDEX(SET_GROUP!$B:$B,MATCH(ITEM!C143,SET_GROUP!$N:$N,0)),0)</f>
        <v>12</v>
      </c>
      <c r="K143" s="148">
        <f>IFERROR(IF(D143&gt;2,INDEX(ITEM_GAIN_INFO!$B:$B,MATCH(ITEM!B143,ITEM_GAIN_INFO!$G:$G,0)),INDEX(ITEM_GAIN_INFO!$B:$B,MATCH(ITEM!C143,ITEM_GAIN_INFO!$G:$G,0))),0)</f>
        <v>12</v>
      </c>
      <c r="L143" s="148" t="str">
        <f t="shared" si="9"/>
        <v>ITEM_NAME_110427</v>
      </c>
      <c r="M143" s="148" t="str">
        <f t="shared" si="10"/>
        <v>ITEM_ICON_110427</v>
      </c>
      <c r="N143" s="148" t="str">
        <f t="shared" si="11"/>
        <v>ITEM_DESC_110427</v>
      </c>
    </row>
    <row r="144" spans="1:14">
      <c r="A144" s="148">
        <f>100000+E144*ID규칙_아이템_타입_단위+F144*ID규칙_등급_단위+COUNTIFS($D$4:D144,D144,$E$4:E144:E144,E144)</f>
        <v>106328</v>
      </c>
      <c r="B144" s="77" t="s">
        <v>1010</v>
      </c>
      <c r="C144" s="77" t="s">
        <v>2406</v>
      </c>
      <c r="D144" s="148">
        <v>2</v>
      </c>
      <c r="E144" s="148">
        <v>6</v>
      </c>
      <c r="F144" s="148">
        <v>3</v>
      </c>
      <c r="G144" s="147">
        <v>1</v>
      </c>
      <c r="H144" s="147">
        <v>1</v>
      </c>
      <c r="I144" s="147">
        <f t="shared" si="12"/>
        <v>6300</v>
      </c>
      <c r="J144" s="148">
        <f>IFERROR(INDEX(SET_GROUP!$B:$B,MATCH(ITEM!C144,SET_GROUP!$N:$N,0)),0)</f>
        <v>13</v>
      </c>
      <c r="K144" s="148">
        <f>IFERROR(IF(D144&gt;2,INDEX(ITEM_GAIN_INFO!$B:$B,MATCH(ITEM!B144,ITEM_GAIN_INFO!$G:$G,0)),INDEX(ITEM_GAIN_INFO!$B:$B,MATCH(ITEM!C144,ITEM_GAIN_INFO!$G:$G,0))),0)</f>
        <v>13</v>
      </c>
      <c r="L144" s="148" t="str">
        <f t="shared" si="9"/>
        <v>ITEM_NAME_106328</v>
      </c>
      <c r="M144" s="148" t="str">
        <f t="shared" si="10"/>
        <v>ITEM_ICON_106328</v>
      </c>
      <c r="N144" s="148" t="str">
        <f t="shared" si="11"/>
        <v>ITEM_DESC_106328</v>
      </c>
    </row>
    <row r="145" spans="1:14">
      <c r="A145" s="148">
        <f>100000+E145*ID규칙_아이템_타입_단위+F145*ID규칙_등급_단위+COUNTIFS($D$4:D145,D145,$E$4:E145:E145,E145)</f>
        <v>106429</v>
      </c>
      <c r="B145" s="77" t="s">
        <v>1010</v>
      </c>
      <c r="C145" s="77" t="s">
        <v>2406</v>
      </c>
      <c r="D145" s="148">
        <v>2</v>
      </c>
      <c r="E145" s="148">
        <v>6</v>
      </c>
      <c r="F145" s="148">
        <v>4</v>
      </c>
      <c r="G145" s="147">
        <v>1</v>
      </c>
      <c r="H145" s="147">
        <v>1</v>
      </c>
      <c r="I145" s="147">
        <f t="shared" si="12"/>
        <v>6400</v>
      </c>
      <c r="J145" s="148">
        <f>IFERROR(INDEX(SET_GROUP!$B:$B,MATCH(ITEM!C145,SET_GROUP!$N:$N,0)),0)</f>
        <v>13</v>
      </c>
      <c r="K145" s="148">
        <f>IFERROR(IF(D145&gt;2,INDEX(ITEM_GAIN_INFO!$B:$B,MATCH(ITEM!B145,ITEM_GAIN_INFO!$G:$G,0)),INDEX(ITEM_GAIN_INFO!$B:$B,MATCH(ITEM!C145,ITEM_GAIN_INFO!$G:$G,0))),0)</f>
        <v>13</v>
      </c>
      <c r="L145" s="148" t="str">
        <f t="shared" si="9"/>
        <v>ITEM_NAME_106429</v>
      </c>
      <c r="M145" s="148" t="str">
        <f t="shared" si="10"/>
        <v>ITEM_ICON_106429</v>
      </c>
      <c r="N145" s="148" t="str">
        <f t="shared" si="11"/>
        <v>ITEM_DESC_106429</v>
      </c>
    </row>
    <row r="146" spans="1:14">
      <c r="A146" s="148">
        <f>100000+E146*ID규칙_아이템_타입_단위+F146*ID규칙_등급_단위+COUNTIFS($D$4:D146,D146,$E$4:E146:E146,E146)</f>
        <v>107328</v>
      </c>
      <c r="B146" s="77" t="s">
        <v>1011</v>
      </c>
      <c r="C146" s="77" t="s">
        <v>2406</v>
      </c>
      <c r="D146" s="148">
        <v>2</v>
      </c>
      <c r="E146" s="148">
        <v>7</v>
      </c>
      <c r="F146" s="148">
        <v>3</v>
      </c>
      <c r="G146" s="147">
        <v>1</v>
      </c>
      <c r="H146" s="147">
        <v>1</v>
      </c>
      <c r="I146" s="147">
        <f t="shared" si="12"/>
        <v>7300</v>
      </c>
      <c r="J146" s="148">
        <f>IFERROR(INDEX(SET_GROUP!$B:$B,MATCH(ITEM!C146,SET_GROUP!$N:$N,0)),0)</f>
        <v>13</v>
      </c>
      <c r="K146" s="148">
        <f>IFERROR(IF(D146&gt;2,INDEX(ITEM_GAIN_INFO!$B:$B,MATCH(ITEM!B146,ITEM_GAIN_INFO!$G:$G,0)),INDEX(ITEM_GAIN_INFO!$B:$B,MATCH(ITEM!C146,ITEM_GAIN_INFO!$G:$G,0))),0)</f>
        <v>13</v>
      </c>
      <c r="L146" s="148" t="str">
        <f t="shared" si="9"/>
        <v>ITEM_NAME_107328</v>
      </c>
      <c r="M146" s="148" t="str">
        <f t="shared" si="10"/>
        <v>ITEM_ICON_107328</v>
      </c>
      <c r="N146" s="148" t="str">
        <f t="shared" si="11"/>
        <v>ITEM_DESC_107328</v>
      </c>
    </row>
    <row r="147" spans="1:14">
      <c r="A147" s="148">
        <f>100000+E147*ID규칙_아이템_타입_단위+F147*ID규칙_등급_단위+COUNTIFS($D$4:D147,D147,$E$4:E147:E147,E147)</f>
        <v>107429</v>
      </c>
      <c r="B147" s="77" t="s">
        <v>1011</v>
      </c>
      <c r="C147" s="77" t="s">
        <v>2406</v>
      </c>
      <c r="D147" s="148">
        <v>2</v>
      </c>
      <c r="E147" s="148">
        <v>7</v>
      </c>
      <c r="F147" s="148">
        <v>4</v>
      </c>
      <c r="G147" s="147">
        <v>1</v>
      </c>
      <c r="H147" s="147">
        <v>1</v>
      </c>
      <c r="I147" s="147">
        <f t="shared" si="12"/>
        <v>7400</v>
      </c>
      <c r="J147" s="148">
        <f>IFERROR(INDEX(SET_GROUP!$B:$B,MATCH(ITEM!C147,SET_GROUP!$N:$N,0)),0)</f>
        <v>13</v>
      </c>
      <c r="K147" s="148">
        <f>IFERROR(IF(D147&gt;2,INDEX(ITEM_GAIN_INFO!$B:$B,MATCH(ITEM!B147,ITEM_GAIN_INFO!$G:$G,0)),INDEX(ITEM_GAIN_INFO!$B:$B,MATCH(ITEM!C147,ITEM_GAIN_INFO!$G:$G,0))),0)</f>
        <v>13</v>
      </c>
      <c r="L147" s="148" t="str">
        <f t="shared" si="9"/>
        <v>ITEM_NAME_107429</v>
      </c>
      <c r="M147" s="148" t="str">
        <f t="shared" si="10"/>
        <v>ITEM_ICON_107429</v>
      </c>
      <c r="N147" s="148" t="str">
        <f t="shared" si="11"/>
        <v>ITEM_DESC_107429</v>
      </c>
    </row>
    <row r="148" spans="1:14">
      <c r="A148" s="148">
        <f>100000+E148*ID규칙_아이템_타입_단위+F148*ID규칙_등급_단위+COUNTIFS($D$4:D148,D148,$E$4:E148:E148,E148)</f>
        <v>108328</v>
      </c>
      <c r="B148" s="77" t="s">
        <v>1012</v>
      </c>
      <c r="C148" s="77" t="s">
        <v>2406</v>
      </c>
      <c r="D148" s="148">
        <v>2</v>
      </c>
      <c r="E148" s="148">
        <v>8</v>
      </c>
      <c r="F148" s="148">
        <v>3</v>
      </c>
      <c r="G148" s="147">
        <v>1</v>
      </c>
      <c r="H148" s="147">
        <v>1</v>
      </c>
      <c r="I148" s="147">
        <f t="shared" si="12"/>
        <v>8300</v>
      </c>
      <c r="J148" s="148">
        <f>IFERROR(INDEX(SET_GROUP!$B:$B,MATCH(ITEM!C148,SET_GROUP!$N:$N,0)),0)</f>
        <v>13</v>
      </c>
      <c r="K148" s="148">
        <f>IFERROR(IF(D148&gt;2,INDEX(ITEM_GAIN_INFO!$B:$B,MATCH(ITEM!B148,ITEM_GAIN_INFO!$G:$G,0)),INDEX(ITEM_GAIN_INFO!$B:$B,MATCH(ITEM!C148,ITEM_GAIN_INFO!$G:$G,0))),0)</f>
        <v>13</v>
      </c>
      <c r="L148" s="148" t="str">
        <f t="shared" si="9"/>
        <v>ITEM_NAME_108328</v>
      </c>
      <c r="M148" s="148" t="str">
        <f t="shared" si="10"/>
        <v>ITEM_ICON_108328</v>
      </c>
      <c r="N148" s="148" t="str">
        <f t="shared" si="11"/>
        <v>ITEM_DESC_108328</v>
      </c>
    </row>
    <row r="149" spans="1:14">
      <c r="A149" s="148">
        <f>100000+E149*ID규칙_아이템_타입_단위+F149*ID규칙_등급_단위+COUNTIFS($D$4:D149,D149,$E$4:E149:E149,E149)</f>
        <v>108429</v>
      </c>
      <c r="B149" s="77" t="s">
        <v>1012</v>
      </c>
      <c r="C149" s="77" t="s">
        <v>2406</v>
      </c>
      <c r="D149" s="148">
        <v>2</v>
      </c>
      <c r="E149" s="148">
        <v>8</v>
      </c>
      <c r="F149" s="148">
        <v>4</v>
      </c>
      <c r="G149" s="147">
        <v>1</v>
      </c>
      <c r="H149" s="147">
        <v>1</v>
      </c>
      <c r="I149" s="147">
        <f t="shared" si="12"/>
        <v>8400</v>
      </c>
      <c r="J149" s="148">
        <f>IFERROR(INDEX(SET_GROUP!$B:$B,MATCH(ITEM!C149,SET_GROUP!$N:$N,0)),0)</f>
        <v>13</v>
      </c>
      <c r="K149" s="148">
        <f>IFERROR(IF(D149&gt;2,INDEX(ITEM_GAIN_INFO!$B:$B,MATCH(ITEM!B149,ITEM_GAIN_INFO!$G:$G,0)),INDEX(ITEM_GAIN_INFO!$B:$B,MATCH(ITEM!C149,ITEM_GAIN_INFO!$G:$G,0))),0)</f>
        <v>13</v>
      </c>
      <c r="L149" s="148" t="str">
        <f t="shared" si="9"/>
        <v>ITEM_NAME_108429</v>
      </c>
      <c r="M149" s="148" t="str">
        <f t="shared" si="10"/>
        <v>ITEM_ICON_108429</v>
      </c>
      <c r="N149" s="148" t="str">
        <f t="shared" si="11"/>
        <v>ITEM_DESC_108429</v>
      </c>
    </row>
    <row r="150" spans="1:14">
      <c r="A150" s="148">
        <f>100000+E150*ID규칙_아이템_타입_단위+F150*ID규칙_등급_단위+COUNTIFS($D$4:D150,D150,$E$4:E150:E150,E150)</f>
        <v>109328</v>
      </c>
      <c r="B150" s="77" t="s">
        <v>1013</v>
      </c>
      <c r="C150" s="77" t="s">
        <v>2406</v>
      </c>
      <c r="D150" s="148">
        <v>2</v>
      </c>
      <c r="E150" s="148">
        <v>9</v>
      </c>
      <c r="F150" s="148">
        <v>3</v>
      </c>
      <c r="G150" s="147">
        <v>1</v>
      </c>
      <c r="H150" s="147">
        <v>1</v>
      </c>
      <c r="I150" s="147">
        <f t="shared" si="12"/>
        <v>9300</v>
      </c>
      <c r="J150" s="148">
        <f>IFERROR(INDEX(SET_GROUP!$B:$B,MATCH(ITEM!C150,SET_GROUP!$N:$N,0)),0)</f>
        <v>13</v>
      </c>
      <c r="K150" s="148">
        <f>IFERROR(IF(D150&gt;2,INDEX(ITEM_GAIN_INFO!$B:$B,MATCH(ITEM!B150,ITEM_GAIN_INFO!$G:$G,0)),INDEX(ITEM_GAIN_INFO!$B:$B,MATCH(ITEM!C150,ITEM_GAIN_INFO!$G:$G,0))),0)</f>
        <v>13</v>
      </c>
      <c r="L150" s="148" t="str">
        <f t="shared" si="9"/>
        <v>ITEM_NAME_109328</v>
      </c>
      <c r="M150" s="148" t="str">
        <f t="shared" si="10"/>
        <v>ITEM_ICON_109328</v>
      </c>
      <c r="N150" s="148" t="str">
        <f t="shared" si="11"/>
        <v>ITEM_DESC_109328</v>
      </c>
    </row>
    <row r="151" spans="1:14">
      <c r="A151" s="148">
        <f>100000+E151*ID규칙_아이템_타입_단위+F151*ID규칙_등급_단위+COUNTIFS($D$4:D151,D151,$E$4:E151:E151,E151)</f>
        <v>109429</v>
      </c>
      <c r="B151" s="77" t="s">
        <v>1013</v>
      </c>
      <c r="C151" s="77" t="s">
        <v>2406</v>
      </c>
      <c r="D151" s="148">
        <v>2</v>
      </c>
      <c r="E151" s="148">
        <v>9</v>
      </c>
      <c r="F151" s="148">
        <v>4</v>
      </c>
      <c r="G151" s="147">
        <v>1</v>
      </c>
      <c r="H151" s="147">
        <v>1</v>
      </c>
      <c r="I151" s="147">
        <f t="shared" si="12"/>
        <v>9400</v>
      </c>
      <c r="J151" s="148">
        <f>IFERROR(INDEX(SET_GROUP!$B:$B,MATCH(ITEM!C151,SET_GROUP!$N:$N,0)),0)</f>
        <v>13</v>
      </c>
      <c r="K151" s="148">
        <f>IFERROR(IF(D151&gt;2,INDEX(ITEM_GAIN_INFO!$B:$B,MATCH(ITEM!B151,ITEM_GAIN_INFO!$G:$G,0)),INDEX(ITEM_GAIN_INFO!$B:$B,MATCH(ITEM!C151,ITEM_GAIN_INFO!$G:$G,0))),0)</f>
        <v>13</v>
      </c>
      <c r="L151" s="148" t="str">
        <f t="shared" si="9"/>
        <v>ITEM_NAME_109429</v>
      </c>
      <c r="M151" s="148" t="str">
        <f t="shared" si="10"/>
        <v>ITEM_ICON_109429</v>
      </c>
      <c r="N151" s="148" t="str">
        <f t="shared" si="11"/>
        <v>ITEM_DESC_109429</v>
      </c>
    </row>
    <row r="152" spans="1:14">
      <c r="A152" s="148">
        <f>100000+E152*ID규칙_아이템_타입_단위+F152*ID규칙_등급_단위+COUNTIFS($D$4:D152,D152,$E$4:E152:E152,E152)</f>
        <v>110328</v>
      </c>
      <c r="B152" s="77" t="s">
        <v>1014</v>
      </c>
      <c r="C152" s="77" t="s">
        <v>2406</v>
      </c>
      <c r="D152" s="148">
        <v>2</v>
      </c>
      <c r="E152" s="148">
        <v>10</v>
      </c>
      <c r="F152" s="148">
        <v>3</v>
      </c>
      <c r="G152" s="147">
        <v>1</v>
      </c>
      <c r="H152" s="147">
        <v>1</v>
      </c>
      <c r="I152" s="147">
        <f t="shared" si="12"/>
        <v>10300</v>
      </c>
      <c r="J152" s="148">
        <f>IFERROR(INDEX(SET_GROUP!$B:$B,MATCH(ITEM!C152,SET_GROUP!$N:$N,0)),0)</f>
        <v>13</v>
      </c>
      <c r="K152" s="148">
        <f>IFERROR(IF(D152&gt;2,INDEX(ITEM_GAIN_INFO!$B:$B,MATCH(ITEM!B152,ITEM_GAIN_INFO!$G:$G,0)),INDEX(ITEM_GAIN_INFO!$B:$B,MATCH(ITEM!C152,ITEM_GAIN_INFO!$G:$G,0))),0)</f>
        <v>13</v>
      </c>
      <c r="L152" s="148" t="str">
        <f t="shared" si="9"/>
        <v>ITEM_NAME_110328</v>
      </c>
      <c r="M152" s="148" t="str">
        <f t="shared" si="10"/>
        <v>ITEM_ICON_110328</v>
      </c>
      <c r="N152" s="148" t="str">
        <f t="shared" si="11"/>
        <v>ITEM_DESC_110328</v>
      </c>
    </row>
    <row r="153" spans="1:14">
      <c r="A153" s="148">
        <f>100000+E153*ID규칙_아이템_타입_단위+F153*ID규칙_등급_단위+COUNTIFS($D$4:D153,D153,$E$4:E153:E153,E153)</f>
        <v>110429</v>
      </c>
      <c r="B153" s="77" t="s">
        <v>1014</v>
      </c>
      <c r="C153" s="77" t="s">
        <v>2406</v>
      </c>
      <c r="D153" s="148">
        <v>2</v>
      </c>
      <c r="E153" s="148">
        <v>10</v>
      </c>
      <c r="F153" s="148">
        <v>4</v>
      </c>
      <c r="G153" s="147">
        <v>1</v>
      </c>
      <c r="H153" s="147">
        <v>1</v>
      </c>
      <c r="I153" s="147">
        <f t="shared" si="12"/>
        <v>10400</v>
      </c>
      <c r="J153" s="148">
        <f>IFERROR(INDEX(SET_GROUP!$B:$B,MATCH(ITEM!C153,SET_GROUP!$N:$N,0)),0)</f>
        <v>13</v>
      </c>
      <c r="K153" s="148">
        <f>IFERROR(IF(D153&gt;2,INDEX(ITEM_GAIN_INFO!$B:$B,MATCH(ITEM!B153,ITEM_GAIN_INFO!$G:$G,0)),INDEX(ITEM_GAIN_INFO!$B:$B,MATCH(ITEM!C153,ITEM_GAIN_INFO!$G:$G,0))),0)</f>
        <v>13</v>
      </c>
      <c r="L153" s="148" t="str">
        <f t="shared" si="9"/>
        <v>ITEM_NAME_110429</v>
      </c>
      <c r="M153" s="148" t="str">
        <f t="shared" si="10"/>
        <v>ITEM_ICON_110429</v>
      </c>
      <c r="N153" s="148" t="str">
        <f t="shared" si="11"/>
        <v>ITEM_DESC_110429</v>
      </c>
    </row>
    <row r="154" spans="1:14">
      <c r="A154" s="148">
        <f>100000+E154*ID규칙_아이템_타입_단위+F154*ID규칙_등급_단위+COUNTIFS($D$4:D154,D154,$E$4:E154:E154,E154)</f>
        <v>110330</v>
      </c>
      <c r="B154" s="77" t="s">
        <v>1015</v>
      </c>
      <c r="C154" s="77" t="s">
        <v>2407</v>
      </c>
      <c r="D154" s="148">
        <v>2</v>
      </c>
      <c r="E154" s="148">
        <v>10</v>
      </c>
      <c r="F154" s="148">
        <v>3</v>
      </c>
      <c r="G154" s="147">
        <v>1</v>
      </c>
      <c r="H154" s="147">
        <v>1</v>
      </c>
      <c r="I154" s="147">
        <f t="shared" si="12"/>
        <v>10300</v>
      </c>
      <c r="J154" s="148">
        <f>IFERROR(INDEX(SET_GROUP!$B:$B,MATCH(ITEM!C154,SET_GROUP!$N:$N,0)),0)</f>
        <v>14</v>
      </c>
      <c r="K154" s="148">
        <f>IFERROR(IF(D154&gt;2,INDEX(ITEM_GAIN_INFO!$B:$B,MATCH(ITEM!B154,ITEM_GAIN_INFO!$G:$G,0)),INDEX(ITEM_GAIN_INFO!$B:$B,MATCH(ITEM!C154,ITEM_GAIN_INFO!$G:$G,0))),0)</f>
        <v>14</v>
      </c>
      <c r="L154" s="148" t="str">
        <f t="shared" si="9"/>
        <v>ITEM_NAME_110330</v>
      </c>
      <c r="M154" s="148" t="str">
        <f t="shared" si="10"/>
        <v>ITEM_ICON_110330</v>
      </c>
      <c r="N154" s="148" t="str">
        <f t="shared" si="11"/>
        <v>ITEM_DESC_110330</v>
      </c>
    </row>
    <row r="155" spans="1:14">
      <c r="A155" s="148">
        <f>100000+E155*ID규칙_아이템_타입_단위+F155*ID규칙_등급_단위+COUNTIFS($D$4:D155,D155,$E$4:E155:E155,E155)</f>
        <v>110431</v>
      </c>
      <c r="B155" s="77" t="s">
        <v>1015</v>
      </c>
      <c r="C155" s="77" t="s">
        <v>2407</v>
      </c>
      <c r="D155" s="148">
        <v>2</v>
      </c>
      <c r="E155" s="148">
        <v>10</v>
      </c>
      <c r="F155" s="148">
        <v>4</v>
      </c>
      <c r="G155" s="147">
        <v>1</v>
      </c>
      <c r="H155" s="147">
        <v>1</v>
      </c>
      <c r="I155" s="147">
        <f t="shared" si="12"/>
        <v>10400</v>
      </c>
      <c r="J155" s="148">
        <f>IFERROR(INDEX(SET_GROUP!$B:$B,MATCH(ITEM!C155,SET_GROUP!$N:$N,0)),0)</f>
        <v>14</v>
      </c>
      <c r="K155" s="148">
        <f>IFERROR(IF(D155&gt;2,INDEX(ITEM_GAIN_INFO!$B:$B,MATCH(ITEM!B155,ITEM_GAIN_INFO!$G:$G,0)),INDEX(ITEM_GAIN_INFO!$B:$B,MATCH(ITEM!C155,ITEM_GAIN_INFO!$G:$G,0))),0)</f>
        <v>14</v>
      </c>
      <c r="L155" s="148" t="str">
        <f t="shared" si="9"/>
        <v>ITEM_NAME_110431</v>
      </c>
      <c r="M155" s="148" t="str">
        <f t="shared" si="10"/>
        <v>ITEM_ICON_110431</v>
      </c>
      <c r="N155" s="148" t="str">
        <f t="shared" si="11"/>
        <v>ITEM_DESC_110431</v>
      </c>
    </row>
    <row r="156" spans="1:14">
      <c r="A156" s="148">
        <f>100000+E156*ID규칙_아이템_타입_단위+F156*ID규칙_등급_단위+COUNTIFS($D$4:D156,D156,$E$4:E156:E156,E156)</f>
        <v>110332</v>
      </c>
      <c r="B156" s="77" t="s">
        <v>1016</v>
      </c>
      <c r="C156" s="77" t="s">
        <v>2408</v>
      </c>
      <c r="D156" s="148">
        <v>2</v>
      </c>
      <c r="E156" s="148">
        <v>10</v>
      </c>
      <c r="F156" s="148">
        <v>3</v>
      </c>
      <c r="G156" s="147">
        <v>1</v>
      </c>
      <c r="H156" s="147">
        <v>1</v>
      </c>
      <c r="I156" s="147">
        <f t="shared" si="12"/>
        <v>10300</v>
      </c>
      <c r="J156" s="148">
        <f>IFERROR(INDEX(SET_GROUP!$B:$B,MATCH(ITEM!C156,SET_GROUP!$N:$N,0)),0)</f>
        <v>15</v>
      </c>
      <c r="K156" s="148">
        <f>IFERROR(IF(D156&gt;2,INDEX(ITEM_GAIN_INFO!$B:$B,MATCH(ITEM!B156,ITEM_GAIN_INFO!$G:$G,0)),INDEX(ITEM_GAIN_INFO!$B:$B,MATCH(ITEM!C156,ITEM_GAIN_INFO!$G:$G,0))),0)</f>
        <v>15</v>
      </c>
      <c r="L156" s="148" t="str">
        <f t="shared" si="9"/>
        <v>ITEM_NAME_110332</v>
      </c>
      <c r="M156" s="148" t="str">
        <f t="shared" si="10"/>
        <v>ITEM_ICON_110332</v>
      </c>
      <c r="N156" s="148" t="str">
        <f t="shared" si="11"/>
        <v>ITEM_DESC_110332</v>
      </c>
    </row>
    <row r="157" spans="1:14">
      <c r="A157" s="148">
        <f>100000+E157*ID규칙_아이템_타입_단위+F157*ID규칙_등급_단위+COUNTIFS($D$4:D157,D157,$E$4:E157:E157,E157)</f>
        <v>110433</v>
      </c>
      <c r="B157" s="77" t="s">
        <v>1016</v>
      </c>
      <c r="C157" s="77" t="s">
        <v>2408</v>
      </c>
      <c r="D157" s="148">
        <v>2</v>
      </c>
      <c r="E157" s="148">
        <v>10</v>
      </c>
      <c r="F157" s="148">
        <v>4</v>
      </c>
      <c r="G157" s="147">
        <v>1</v>
      </c>
      <c r="H157" s="147">
        <v>1</v>
      </c>
      <c r="I157" s="147">
        <f t="shared" si="12"/>
        <v>10400</v>
      </c>
      <c r="J157" s="148">
        <f>IFERROR(INDEX(SET_GROUP!$B:$B,MATCH(ITEM!C157,SET_GROUP!$N:$N,0)),0)</f>
        <v>15</v>
      </c>
      <c r="K157" s="148">
        <f>IFERROR(IF(D157&gt;2,INDEX(ITEM_GAIN_INFO!$B:$B,MATCH(ITEM!B157,ITEM_GAIN_INFO!$G:$G,0)),INDEX(ITEM_GAIN_INFO!$B:$B,MATCH(ITEM!C157,ITEM_GAIN_INFO!$G:$G,0))),0)</f>
        <v>15</v>
      </c>
      <c r="L157" s="148" t="str">
        <f t="shared" si="9"/>
        <v>ITEM_NAME_110433</v>
      </c>
      <c r="M157" s="148" t="str">
        <f t="shared" si="10"/>
        <v>ITEM_ICON_110433</v>
      </c>
      <c r="N157" s="148" t="str">
        <f t="shared" si="11"/>
        <v>ITEM_DESC_110433</v>
      </c>
    </row>
    <row r="158" spans="1:14">
      <c r="A158" s="148">
        <f>100000+E158*ID규칙_아이템_타입_단위+F158*ID규칙_등급_단위+COUNTIFS($D$4:D158,D158,$E$4:E158:E158,E158)</f>
        <v>110334</v>
      </c>
      <c r="B158" s="77" t="s">
        <v>1017</v>
      </c>
      <c r="C158" s="77" t="s">
        <v>2409</v>
      </c>
      <c r="D158" s="148">
        <v>2</v>
      </c>
      <c r="E158" s="148">
        <v>10</v>
      </c>
      <c r="F158" s="148">
        <v>3</v>
      </c>
      <c r="G158" s="147">
        <v>1</v>
      </c>
      <c r="H158" s="147">
        <v>1</v>
      </c>
      <c r="I158" s="147">
        <f t="shared" si="12"/>
        <v>10300</v>
      </c>
      <c r="J158" s="148">
        <f>IFERROR(INDEX(SET_GROUP!$B:$B,MATCH(ITEM!C158,SET_GROUP!$N:$N,0)),0)</f>
        <v>16</v>
      </c>
      <c r="K158" s="148">
        <f>IFERROR(IF(D158&gt;2,INDEX(ITEM_GAIN_INFO!$B:$B,MATCH(ITEM!B158,ITEM_GAIN_INFO!$G:$G,0)),INDEX(ITEM_GAIN_INFO!$B:$B,MATCH(ITEM!C158,ITEM_GAIN_INFO!$G:$G,0))),0)</f>
        <v>16</v>
      </c>
      <c r="L158" s="148" t="str">
        <f t="shared" si="9"/>
        <v>ITEM_NAME_110334</v>
      </c>
      <c r="M158" s="148" t="str">
        <f t="shared" si="10"/>
        <v>ITEM_ICON_110334</v>
      </c>
      <c r="N158" s="148" t="str">
        <f t="shared" si="11"/>
        <v>ITEM_DESC_110334</v>
      </c>
    </row>
    <row r="159" spans="1:14">
      <c r="A159" s="148">
        <f>100000+E159*ID규칙_아이템_타입_단위+F159*ID규칙_등급_단위+COUNTIFS($D$4:D159,D159,$E$4:E159:E159,E159)</f>
        <v>110435</v>
      </c>
      <c r="B159" s="77" t="s">
        <v>1017</v>
      </c>
      <c r="C159" s="77" t="s">
        <v>2409</v>
      </c>
      <c r="D159" s="148">
        <v>2</v>
      </c>
      <c r="E159" s="148">
        <v>10</v>
      </c>
      <c r="F159" s="148">
        <v>4</v>
      </c>
      <c r="G159" s="147">
        <v>1</v>
      </c>
      <c r="H159" s="147">
        <v>1</v>
      </c>
      <c r="I159" s="147">
        <f t="shared" si="12"/>
        <v>10400</v>
      </c>
      <c r="J159" s="148">
        <f>IFERROR(INDEX(SET_GROUP!$B:$B,MATCH(ITEM!C159,SET_GROUP!$N:$N,0)),0)</f>
        <v>16</v>
      </c>
      <c r="K159" s="148">
        <f>IFERROR(IF(D159&gt;2,INDEX(ITEM_GAIN_INFO!$B:$B,MATCH(ITEM!B159,ITEM_GAIN_INFO!$G:$G,0)),INDEX(ITEM_GAIN_INFO!$B:$B,MATCH(ITEM!C159,ITEM_GAIN_INFO!$G:$G,0))),0)</f>
        <v>16</v>
      </c>
      <c r="L159" s="148" t="str">
        <f t="shared" si="9"/>
        <v>ITEM_NAME_110435</v>
      </c>
      <c r="M159" s="148" t="str">
        <f t="shared" si="10"/>
        <v>ITEM_ICON_110435</v>
      </c>
      <c r="N159" s="148" t="str">
        <f t="shared" si="11"/>
        <v>ITEM_DESC_110435</v>
      </c>
    </row>
    <row r="160" spans="1:14">
      <c r="A160" s="148">
        <f>100000+E160*ID규칙_아이템_타입_단위+F160*ID규칙_등급_단위+COUNTIFS($D$4:D160,D160,$E$4:E160:E160,E160)</f>
        <v>110336</v>
      </c>
      <c r="B160" s="77" t="s">
        <v>1018</v>
      </c>
      <c r="C160" s="77" t="s">
        <v>2410</v>
      </c>
      <c r="D160" s="148">
        <v>2</v>
      </c>
      <c r="E160" s="148">
        <v>10</v>
      </c>
      <c r="F160" s="148">
        <v>3</v>
      </c>
      <c r="G160" s="147">
        <v>1</v>
      </c>
      <c r="H160" s="147">
        <v>1</v>
      </c>
      <c r="I160" s="147">
        <f t="shared" si="12"/>
        <v>10300</v>
      </c>
      <c r="J160" s="148">
        <f>IFERROR(INDEX(SET_GROUP!$B:$B,MATCH(ITEM!C160,SET_GROUP!$N:$N,0)),0)</f>
        <v>17</v>
      </c>
      <c r="K160" s="148">
        <f>IFERROR(IF(D160&gt;2,INDEX(ITEM_GAIN_INFO!$B:$B,MATCH(ITEM!B160,ITEM_GAIN_INFO!$G:$G,0)),INDEX(ITEM_GAIN_INFO!$B:$B,MATCH(ITEM!C160,ITEM_GAIN_INFO!$G:$G,0))),0)</f>
        <v>17</v>
      </c>
      <c r="L160" s="148" t="str">
        <f t="shared" si="9"/>
        <v>ITEM_NAME_110336</v>
      </c>
      <c r="M160" s="148" t="str">
        <f t="shared" si="10"/>
        <v>ITEM_ICON_110336</v>
      </c>
      <c r="N160" s="148" t="str">
        <f t="shared" si="11"/>
        <v>ITEM_DESC_110336</v>
      </c>
    </row>
    <row r="161" spans="1:14">
      <c r="A161" s="148">
        <f>100000+E161*ID규칙_아이템_타입_단위+F161*ID규칙_등급_단위+COUNTIFS($D$4:D161,D161,$E$4:E161:E161,E161)</f>
        <v>110437</v>
      </c>
      <c r="B161" s="77" t="s">
        <v>1018</v>
      </c>
      <c r="C161" s="77" t="s">
        <v>2410</v>
      </c>
      <c r="D161" s="148">
        <v>2</v>
      </c>
      <c r="E161" s="148">
        <v>10</v>
      </c>
      <c r="F161" s="148">
        <v>4</v>
      </c>
      <c r="G161" s="147">
        <v>1</v>
      </c>
      <c r="H161" s="147">
        <v>1</v>
      </c>
      <c r="I161" s="147">
        <f t="shared" si="12"/>
        <v>10400</v>
      </c>
      <c r="J161" s="148">
        <f>IFERROR(INDEX(SET_GROUP!$B:$B,MATCH(ITEM!C161,SET_GROUP!$N:$N,0)),0)</f>
        <v>17</v>
      </c>
      <c r="K161" s="148">
        <f>IFERROR(IF(D161&gt;2,INDEX(ITEM_GAIN_INFO!$B:$B,MATCH(ITEM!B161,ITEM_GAIN_INFO!$G:$G,0)),INDEX(ITEM_GAIN_INFO!$B:$B,MATCH(ITEM!C161,ITEM_GAIN_INFO!$G:$G,0))),0)</f>
        <v>17</v>
      </c>
      <c r="L161" s="148" t="str">
        <f t="shared" si="9"/>
        <v>ITEM_NAME_110437</v>
      </c>
      <c r="M161" s="148" t="str">
        <f t="shared" si="10"/>
        <v>ITEM_ICON_110437</v>
      </c>
      <c r="N161" s="148" t="str">
        <f t="shared" si="11"/>
        <v>ITEM_DESC_110437</v>
      </c>
    </row>
    <row r="162" spans="1:14">
      <c r="A162" s="148">
        <f>100000+E162*ID규칙_아이템_타입_단위+F162*ID규칙_등급_단위+COUNTIFS($D$4:D162,D162,$E$4:E162:E162,E162)</f>
        <v>106430</v>
      </c>
      <c r="B162" s="77" t="s">
        <v>1019</v>
      </c>
      <c r="C162" s="77" t="s">
        <v>2411</v>
      </c>
      <c r="D162" s="148">
        <v>2</v>
      </c>
      <c r="E162" s="148">
        <v>6</v>
      </c>
      <c r="F162" s="148">
        <v>4</v>
      </c>
      <c r="G162" s="147">
        <v>1</v>
      </c>
      <c r="H162" s="147">
        <v>1</v>
      </c>
      <c r="I162" s="147">
        <f t="shared" si="12"/>
        <v>6400</v>
      </c>
      <c r="J162" s="148">
        <f>IFERROR(INDEX(SET_GROUP!$B:$B,MATCH(ITEM!C162,SET_GROUP!$N:$N,0)),0)</f>
        <v>18</v>
      </c>
      <c r="K162" s="148">
        <f>IFERROR(IF(D162&gt;2,INDEX(ITEM_GAIN_INFO!$B:$B,MATCH(ITEM!B162,ITEM_GAIN_INFO!$G:$G,0)),INDEX(ITEM_GAIN_INFO!$B:$B,MATCH(ITEM!C162,ITEM_GAIN_INFO!$G:$G,0))),0)</f>
        <v>18</v>
      </c>
      <c r="L162" s="148" t="str">
        <f t="shared" si="9"/>
        <v>ITEM_NAME_106430</v>
      </c>
      <c r="M162" s="148" t="str">
        <f t="shared" si="10"/>
        <v>ITEM_ICON_106430</v>
      </c>
      <c r="N162" s="148" t="str">
        <f t="shared" si="11"/>
        <v>ITEM_DESC_106430</v>
      </c>
    </row>
    <row r="163" spans="1:14">
      <c r="A163" s="148">
        <f>100000+E163*ID규칙_아이템_타입_단위+F163*ID규칙_등급_단위+COUNTIFS($D$4:D163,D163,$E$4:E163:E163,E163)</f>
        <v>106531</v>
      </c>
      <c r="B163" s="77" t="s">
        <v>1019</v>
      </c>
      <c r="C163" s="77" t="s">
        <v>2411</v>
      </c>
      <c r="D163" s="148">
        <v>2</v>
      </c>
      <c r="E163" s="148">
        <v>6</v>
      </c>
      <c r="F163" s="148">
        <v>5</v>
      </c>
      <c r="G163" s="147">
        <v>1</v>
      </c>
      <c r="H163" s="147">
        <v>1</v>
      </c>
      <c r="I163" s="147">
        <f t="shared" si="12"/>
        <v>6500</v>
      </c>
      <c r="J163" s="148">
        <f>IFERROR(INDEX(SET_GROUP!$B:$B,MATCH(ITEM!C163,SET_GROUP!$N:$N,0)),0)</f>
        <v>18</v>
      </c>
      <c r="K163" s="148">
        <f>IFERROR(IF(D163&gt;2,INDEX(ITEM_GAIN_INFO!$B:$B,MATCH(ITEM!B163,ITEM_GAIN_INFO!$G:$G,0)),INDEX(ITEM_GAIN_INFO!$B:$B,MATCH(ITEM!C163,ITEM_GAIN_INFO!$G:$G,0))),0)</f>
        <v>18</v>
      </c>
      <c r="L163" s="148" t="str">
        <f t="shared" si="9"/>
        <v>ITEM_NAME_106531</v>
      </c>
      <c r="M163" s="148" t="str">
        <f t="shared" si="10"/>
        <v>ITEM_ICON_106531</v>
      </c>
      <c r="N163" s="148" t="str">
        <f t="shared" si="11"/>
        <v>ITEM_DESC_106531</v>
      </c>
    </row>
    <row r="164" spans="1:14">
      <c r="A164" s="148">
        <f>100000+E164*ID규칙_아이템_타입_단위+F164*ID규칙_등급_단위+COUNTIFS($D$4:D164,D164,$E$4:E164:E164,E164)</f>
        <v>107430</v>
      </c>
      <c r="B164" s="77" t="s">
        <v>1020</v>
      </c>
      <c r="C164" s="77" t="s">
        <v>2411</v>
      </c>
      <c r="D164" s="148">
        <v>2</v>
      </c>
      <c r="E164" s="148">
        <v>7</v>
      </c>
      <c r="F164" s="148">
        <v>4</v>
      </c>
      <c r="G164" s="147">
        <v>1</v>
      </c>
      <c r="H164" s="147">
        <v>1</v>
      </c>
      <c r="I164" s="147">
        <f t="shared" si="12"/>
        <v>7400</v>
      </c>
      <c r="J164" s="148">
        <f>IFERROR(INDEX(SET_GROUP!$B:$B,MATCH(ITEM!C164,SET_GROUP!$N:$N,0)),0)</f>
        <v>18</v>
      </c>
      <c r="K164" s="148">
        <f>IFERROR(IF(D164&gt;2,INDEX(ITEM_GAIN_INFO!$B:$B,MATCH(ITEM!B164,ITEM_GAIN_INFO!$G:$G,0)),INDEX(ITEM_GAIN_INFO!$B:$B,MATCH(ITEM!C164,ITEM_GAIN_INFO!$G:$G,0))),0)</f>
        <v>18</v>
      </c>
      <c r="L164" s="148" t="str">
        <f t="shared" si="9"/>
        <v>ITEM_NAME_107430</v>
      </c>
      <c r="M164" s="148" t="str">
        <f t="shared" si="10"/>
        <v>ITEM_ICON_107430</v>
      </c>
      <c r="N164" s="148" t="str">
        <f t="shared" si="11"/>
        <v>ITEM_DESC_107430</v>
      </c>
    </row>
    <row r="165" spans="1:14">
      <c r="A165" s="148">
        <f>100000+E165*ID규칙_아이템_타입_단위+F165*ID규칙_등급_단위+COUNTIFS($D$4:D165,D165,$E$4:E165:E165,E165)</f>
        <v>107531</v>
      </c>
      <c r="B165" s="77" t="s">
        <v>1020</v>
      </c>
      <c r="C165" s="77" t="s">
        <v>2411</v>
      </c>
      <c r="D165" s="148">
        <v>2</v>
      </c>
      <c r="E165" s="148">
        <v>7</v>
      </c>
      <c r="F165" s="148">
        <v>5</v>
      </c>
      <c r="G165" s="147">
        <v>1</v>
      </c>
      <c r="H165" s="147">
        <v>1</v>
      </c>
      <c r="I165" s="147">
        <f t="shared" si="12"/>
        <v>7500</v>
      </c>
      <c r="J165" s="148">
        <f>IFERROR(INDEX(SET_GROUP!$B:$B,MATCH(ITEM!C165,SET_GROUP!$N:$N,0)),0)</f>
        <v>18</v>
      </c>
      <c r="K165" s="148">
        <f>IFERROR(IF(D165&gt;2,INDEX(ITEM_GAIN_INFO!$B:$B,MATCH(ITEM!B165,ITEM_GAIN_INFO!$G:$G,0)),INDEX(ITEM_GAIN_INFO!$B:$B,MATCH(ITEM!C165,ITEM_GAIN_INFO!$G:$G,0))),0)</f>
        <v>18</v>
      </c>
      <c r="L165" s="148" t="str">
        <f t="shared" si="9"/>
        <v>ITEM_NAME_107531</v>
      </c>
      <c r="M165" s="148" t="str">
        <f t="shared" si="10"/>
        <v>ITEM_ICON_107531</v>
      </c>
      <c r="N165" s="148" t="str">
        <f t="shared" si="11"/>
        <v>ITEM_DESC_107531</v>
      </c>
    </row>
    <row r="166" spans="1:14">
      <c r="A166" s="148">
        <f>100000+E166*ID규칙_아이템_타입_단위+F166*ID규칙_등급_단위+COUNTIFS($D$4:D166,D166,$E$4:E166:E166,E166)</f>
        <v>108430</v>
      </c>
      <c r="B166" s="77" t="s">
        <v>1021</v>
      </c>
      <c r="C166" s="77" t="s">
        <v>2411</v>
      </c>
      <c r="D166" s="148">
        <v>2</v>
      </c>
      <c r="E166" s="148">
        <v>8</v>
      </c>
      <c r="F166" s="148">
        <v>4</v>
      </c>
      <c r="G166" s="147">
        <v>1</v>
      </c>
      <c r="H166" s="147">
        <v>1</v>
      </c>
      <c r="I166" s="147">
        <f t="shared" si="12"/>
        <v>8400</v>
      </c>
      <c r="J166" s="148">
        <f>IFERROR(INDEX(SET_GROUP!$B:$B,MATCH(ITEM!C166,SET_GROUP!$N:$N,0)),0)</f>
        <v>18</v>
      </c>
      <c r="K166" s="148">
        <f>IFERROR(IF(D166&gt;2,INDEX(ITEM_GAIN_INFO!$B:$B,MATCH(ITEM!B166,ITEM_GAIN_INFO!$G:$G,0)),INDEX(ITEM_GAIN_INFO!$B:$B,MATCH(ITEM!C166,ITEM_GAIN_INFO!$G:$G,0))),0)</f>
        <v>18</v>
      </c>
      <c r="L166" s="148" t="str">
        <f t="shared" si="9"/>
        <v>ITEM_NAME_108430</v>
      </c>
      <c r="M166" s="148" t="str">
        <f t="shared" si="10"/>
        <v>ITEM_ICON_108430</v>
      </c>
      <c r="N166" s="148" t="str">
        <f t="shared" si="11"/>
        <v>ITEM_DESC_108430</v>
      </c>
    </row>
    <row r="167" spans="1:14">
      <c r="A167" s="148">
        <f>100000+E167*ID규칙_아이템_타입_단위+F167*ID규칙_등급_단위+COUNTIFS($D$4:D167,D167,$E$4:E167:E167,E167)</f>
        <v>108531</v>
      </c>
      <c r="B167" s="77" t="s">
        <v>1021</v>
      </c>
      <c r="C167" s="77" t="s">
        <v>2411</v>
      </c>
      <c r="D167" s="148">
        <v>2</v>
      </c>
      <c r="E167" s="148">
        <v>8</v>
      </c>
      <c r="F167" s="148">
        <v>5</v>
      </c>
      <c r="G167" s="147">
        <v>1</v>
      </c>
      <c r="H167" s="147">
        <v>1</v>
      </c>
      <c r="I167" s="147">
        <f t="shared" si="12"/>
        <v>8500</v>
      </c>
      <c r="J167" s="148">
        <f>IFERROR(INDEX(SET_GROUP!$B:$B,MATCH(ITEM!C167,SET_GROUP!$N:$N,0)),0)</f>
        <v>18</v>
      </c>
      <c r="K167" s="148">
        <f>IFERROR(IF(D167&gt;2,INDEX(ITEM_GAIN_INFO!$B:$B,MATCH(ITEM!B167,ITEM_GAIN_INFO!$G:$G,0)),INDEX(ITEM_GAIN_INFO!$B:$B,MATCH(ITEM!C167,ITEM_GAIN_INFO!$G:$G,0))),0)</f>
        <v>18</v>
      </c>
      <c r="L167" s="148" t="str">
        <f t="shared" si="9"/>
        <v>ITEM_NAME_108531</v>
      </c>
      <c r="M167" s="148" t="str">
        <f t="shared" si="10"/>
        <v>ITEM_ICON_108531</v>
      </c>
      <c r="N167" s="148" t="str">
        <f t="shared" si="11"/>
        <v>ITEM_DESC_108531</v>
      </c>
    </row>
    <row r="168" spans="1:14">
      <c r="A168" s="148">
        <f>100000+E168*ID규칙_아이템_타입_단위+F168*ID규칙_등급_단위+COUNTIFS($D$4:D168,D168,$E$4:E168:E168,E168)</f>
        <v>109430</v>
      </c>
      <c r="B168" s="77" t="s">
        <v>1022</v>
      </c>
      <c r="C168" s="77" t="s">
        <v>2411</v>
      </c>
      <c r="D168" s="148">
        <v>2</v>
      </c>
      <c r="E168" s="148">
        <v>9</v>
      </c>
      <c r="F168" s="148">
        <v>4</v>
      </c>
      <c r="G168" s="147">
        <v>1</v>
      </c>
      <c r="H168" s="147">
        <v>1</v>
      </c>
      <c r="I168" s="147">
        <f t="shared" si="12"/>
        <v>9400</v>
      </c>
      <c r="J168" s="148">
        <f>IFERROR(INDEX(SET_GROUP!$B:$B,MATCH(ITEM!C168,SET_GROUP!$N:$N,0)),0)</f>
        <v>18</v>
      </c>
      <c r="K168" s="148">
        <f>IFERROR(IF(D168&gt;2,INDEX(ITEM_GAIN_INFO!$B:$B,MATCH(ITEM!B168,ITEM_GAIN_INFO!$G:$G,0)),INDEX(ITEM_GAIN_INFO!$B:$B,MATCH(ITEM!C168,ITEM_GAIN_INFO!$G:$G,0))),0)</f>
        <v>18</v>
      </c>
      <c r="L168" s="148" t="str">
        <f t="shared" si="9"/>
        <v>ITEM_NAME_109430</v>
      </c>
      <c r="M168" s="148" t="str">
        <f t="shared" si="10"/>
        <v>ITEM_ICON_109430</v>
      </c>
      <c r="N168" s="148" t="str">
        <f t="shared" si="11"/>
        <v>ITEM_DESC_109430</v>
      </c>
    </row>
    <row r="169" spans="1:14">
      <c r="A169" s="148">
        <f>100000+E169*ID규칙_아이템_타입_단위+F169*ID규칙_등급_단위+COUNTIFS($D$4:D169,D169,$E$4:E169:E169,E169)</f>
        <v>109531</v>
      </c>
      <c r="B169" s="77" t="s">
        <v>1022</v>
      </c>
      <c r="C169" s="77" t="s">
        <v>2411</v>
      </c>
      <c r="D169" s="148">
        <v>2</v>
      </c>
      <c r="E169" s="148">
        <v>9</v>
      </c>
      <c r="F169" s="148">
        <v>5</v>
      </c>
      <c r="G169" s="147">
        <v>1</v>
      </c>
      <c r="H169" s="147">
        <v>1</v>
      </c>
      <c r="I169" s="147">
        <f t="shared" si="12"/>
        <v>9500</v>
      </c>
      <c r="J169" s="148">
        <f>IFERROR(INDEX(SET_GROUP!$B:$B,MATCH(ITEM!C169,SET_GROUP!$N:$N,0)),0)</f>
        <v>18</v>
      </c>
      <c r="K169" s="148">
        <f>IFERROR(IF(D169&gt;2,INDEX(ITEM_GAIN_INFO!$B:$B,MATCH(ITEM!B169,ITEM_GAIN_INFO!$G:$G,0)),INDEX(ITEM_GAIN_INFO!$B:$B,MATCH(ITEM!C169,ITEM_GAIN_INFO!$G:$G,0))),0)</f>
        <v>18</v>
      </c>
      <c r="L169" s="148" t="str">
        <f t="shared" si="9"/>
        <v>ITEM_NAME_109531</v>
      </c>
      <c r="M169" s="148" t="str">
        <f t="shared" si="10"/>
        <v>ITEM_ICON_109531</v>
      </c>
      <c r="N169" s="148" t="str">
        <f t="shared" si="11"/>
        <v>ITEM_DESC_109531</v>
      </c>
    </row>
    <row r="170" spans="1:14">
      <c r="A170" s="148">
        <f>100000+E170*ID규칙_아이템_타입_단위+F170*ID규칙_등급_단위+COUNTIFS($D$4:D170,D170,$E$4:E170:E170,E170)</f>
        <v>110438</v>
      </c>
      <c r="B170" s="77" t="s">
        <v>1023</v>
      </c>
      <c r="C170" s="77" t="s">
        <v>2411</v>
      </c>
      <c r="D170" s="148">
        <v>2</v>
      </c>
      <c r="E170" s="148">
        <v>10</v>
      </c>
      <c r="F170" s="148">
        <v>4</v>
      </c>
      <c r="G170" s="147">
        <v>1</v>
      </c>
      <c r="H170" s="147">
        <v>1</v>
      </c>
      <c r="I170" s="147">
        <f t="shared" si="12"/>
        <v>10400</v>
      </c>
      <c r="J170" s="148">
        <f>IFERROR(INDEX(SET_GROUP!$B:$B,MATCH(ITEM!C170,SET_GROUP!$N:$N,0)),0)</f>
        <v>18</v>
      </c>
      <c r="K170" s="148">
        <f>IFERROR(IF(D170&gt;2,INDEX(ITEM_GAIN_INFO!$B:$B,MATCH(ITEM!B170,ITEM_GAIN_INFO!$G:$G,0)),INDEX(ITEM_GAIN_INFO!$B:$B,MATCH(ITEM!C170,ITEM_GAIN_INFO!$G:$G,0))),0)</f>
        <v>18</v>
      </c>
      <c r="L170" s="148" t="str">
        <f t="shared" si="9"/>
        <v>ITEM_NAME_110438</v>
      </c>
      <c r="M170" s="148" t="str">
        <f t="shared" si="10"/>
        <v>ITEM_ICON_110438</v>
      </c>
      <c r="N170" s="148" t="str">
        <f t="shared" si="11"/>
        <v>ITEM_DESC_110438</v>
      </c>
    </row>
    <row r="171" spans="1:14">
      <c r="A171" s="148">
        <f>100000+E171*ID규칙_아이템_타입_단위+F171*ID규칙_등급_단위+COUNTIFS($D$4:D171,D171,$E$4:E171:E171,E171)</f>
        <v>110539</v>
      </c>
      <c r="B171" s="77" t="s">
        <v>1023</v>
      </c>
      <c r="C171" s="77" t="s">
        <v>2411</v>
      </c>
      <c r="D171" s="148">
        <v>2</v>
      </c>
      <c r="E171" s="148">
        <v>10</v>
      </c>
      <c r="F171" s="148">
        <v>5</v>
      </c>
      <c r="G171" s="147">
        <v>1</v>
      </c>
      <c r="H171" s="147">
        <v>1</v>
      </c>
      <c r="I171" s="147">
        <f t="shared" si="12"/>
        <v>10500</v>
      </c>
      <c r="J171" s="148">
        <f>IFERROR(INDEX(SET_GROUP!$B:$B,MATCH(ITEM!C171,SET_GROUP!$N:$N,0)),0)</f>
        <v>18</v>
      </c>
      <c r="K171" s="148">
        <f>IFERROR(IF(D171&gt;2,INDEX(ITEM_GAIN_INFO!$B:$B,MATCH(ITEM!B171,ITEM_GAIN_INFO!$G:$G,0)),INDEX(ITEM_GAIN_INFO!$B:$B,MATCH(ITEM!C171,ITEM_GAIN_INFO!$G:$G,0))),0)</f>
        <v>18</v>
      </c>
      <c r="L171" s="148" t="str">
        <f t="shared" si="9"/>
        <v>ITEM_NAME_110539</v>
      </c>
      <c r="M171" s="148" t="str">
        <f t="shared" si="10"/>
        <v>ITEM_ICON_110539</v>
      </c>
      <c r="N171" s="148" t="str">
        <f t="shared" si="11"/>
        <v>ITEM_DESC_110539</v>
      </c>
    </row>
    <row r="172" spans="1:14">
      <c r="A172" s="148">
        <f>100000+E172*ID규칙_아이템_타입_단위+F172*ID규칙_등급_단위+COUNTIFS($D$4:D172,D172,$E$4:E172:E172,E172)</f>
        <v>106432</v>
      </c>
      <c r="B172" s="77" t="s">
        <v>1024</v>
      </c>
      <c r="C172" s="77" t="s">
        <v>2412</v>
      </c>
      <c r="D172" s="148">
        <v>2</v>
      </c>
      <c r="E172" s="148">
        <v>6</v>
      </c>
      <c r="F172" s="148">
        <v>4</v>
      </c>
      <c r="G172" s="147">
        <v>1</v>
      </c>
      <c r="H172" s="147">
        <v>1</v>
      </c>
      <c r="I172" s="147">
        <f t="shared" si="12"/>
        <v>6400</v>
      </c>
      <c r="J172" s="148">
        <f>IFERROR(INDEX(SET_GROUP!$B:$B,MATCH(ITEM!C172,SET_GROUP!$N:$N,0)),0)</f>
        <v>19</v>
      </c>
      <c r="K172" s="148">
        <f>IFERROR(IF(D172&gt;2,INDEX(ITEM_GAIN_INFO!$B:$B,MATCH(ITEM!B172,ITEM_GAIN_INFO!$G:$G,0)),INDEX(ITEM_GAIN_INFO!$B:$B,MATCH(ITEM!C172,ITEM_GAIN_INFO!$G:$G,0))),0)</f>
        <v>19</v>
      </c>
      <c r="L172" s="148" t="str">
        <f t="shared" si="9"/>
        <v>ITEM_NAME_106432</v>
      </c>
      <c r="M172" s="148" t="str">
        <f t="shared" si="10"/>
        <v>ITEM_ICON_106432</v>
      </c>
      <c r="N172" s="148" t="str">
        <f t="shared" si="11"/>
        <v>ITEM_DESC_106432</v>
      </c>
    </row>
    <row r="173" spans="1:14">
      <c r="A173" s="148">
        <f>100000+E173*ID규칙_아이템_타입_단위+F173*ID규칙_등급_단위+COUNTIFS($D$4:D173,D173,$E$4:E173:E173,E173)</f>
        <v>106533</v>
      </c>
      <c r="B173" s="77" t="s">
        <v>1024</v>
      </c>
      <c r="C173" s="77" t="s">
        <v>2412</v>
      </c>
      <c r="D173" s="148">
        <v>2</v>
      </c>
      <c r="E173" s="148">
        <v>6</v>
      </c>
      <c r="F173" s="148">
        <v>5</v>
      </c>
      <c r="G173" s="147">
        <v>1</v>
      </c>
      <c r="H173" s="147">
        <v>1</v>
      </c>
      <c r="I173" s="147">
        <f t="shared" si="12"/>
        <v>6500</v>
      </c>
      <c r="J173" s="148">
        <f>IFERROR(INDEX(SET_GROUP!$B:$B,MATCH(ITEM!C173,SET_GROUP!$N:$N,0)),0)</f>
        <v>19</v>
      </c>
      <c r="K173" s="148">
        <f>IFERROR(IF(D173&gt;2,INDEX(ITEM_GAIN_INFO!$B:$B,MATCH(ITEM!B173,ITEM_GAIN_INFO!$G:$G,0)),INDEX(ITEM_GAIN_INFO!$B:$B,MATCH(ITEM!C173,ITEM_GAIN_INFO!$G:$G,0))),0)</f>
        <v>19</v>
      </c>
      <c r="L173" s="148" t="str">
        <f t="shared" si="9"/>
        <v>ITEM_NAME_106533</v>
      </c>
      <c r="M173" s="148" t="str">
        <f t="shared" si="10"/>
        <v>ITEM_ICON_106533</v>
      </c>
      <c r="N173" s="148" t="str">
        <f t="shared" si="11"/>
        <v>ITEM_DESC_106533</v>
      </c>
    </row>
    <row r="174" spans="1:14">
      <c r="A174" s="148">
        <f>100000+E174*ID규칙_아이템_타입_단위+F174*ID규칙_등급_단위+COUNTIFS($D$4:D174,D174,$E$4:E174:E174,E174)</f>
        <v>107432</v>
      </c>
      <c r="B174" s="77" t="s">
        <v>1025</v>
      </c>
      <c r="C174" s="77" t="s">
        <v>2412</v>
      </c>
      <c r="D174" s="148">
        <v>2</v>
      </c>
      <c r="E174" s="148">
        <v>7</v>
      </c>
      <c r="F174" s="148">
        <v>4</v>
      </c>
      <c r="G174" s="147">
        <v>1</v>
      </c>
      <c r="H174" s="147">
        <v>1</v>
      </c>
      <c r="I174" s="147">
        <f t="shared" si="12"/>
        <v>7400</v>
      </c>
      <c r="J174" s="148">
        <f>IFERROR(INDEX(SET_GROUP!$B:$B,MATCH(ITEM!C174,SET_GROUP!$N:$N,0)),0)</f>
        <v>19</v>
      </c>
      <c r="K174" s="148">
        <f>IFERROR(IF(D174&gt;2,INDEX(ITEM_GAIN_INFO!$B:$B,MATCH(ITEM!B174,ITEM_GAIN_INFO!$G:$G,0)),INDEX(ITEM_GAIN_INFO!$B:$B,MATCH(ITEM!C174,ITEM_GAIN_INFO!$G:$G,0))),0)</f>
        <v>19</v>
      </c>
      <c r="L174" s="148" t="str">
        <f t="shared" si="9"/>
        <v>ITEM_NAME_107432</v>
      </c>
      <c r="M174" s="148" t="str">
        <f t="shared" si="10"/>
        <v>ITEM_ICON_107432</v>
      </c>
      <c r="N174" s="148" t="str">
        <f t="shared" si="11"/>
        <v>ITEM_DESC_107432</v>
      </c>
    </row>
    <row r="175" spans="1:14">
      <c r="A175" s="148">
        <f>100000+E175*ID규칙_아이템_타입_단위+F175*ID규칙_등급_단위+COUNTIFS($D$4:D175,D175,$E$4:E175:E175,E175)</f>
        <v>107533</v>
      </c>
      <c r="B175" s="77" t="s">
        <v>1025</v>
      </c>
      <c r="C175" s="77" t="s">
        <v>2412</v>
      </c>
      <c r="D175" s="148">
        <v>2</v>
      </c>
      <c r="E175" s="148">
        <v>7</v>
      </c>
      <c r="F175" s="148">
        <v>5</v>
      </c>
      <c r="G175" s="147">
        <v>1</v>
      </c>
      <c r="H175" s="147">
        <v>1</v>
      </c>
      <c r="I175" s="147">
        <f t="shared" si="12"/>
        <v>7500</v>
      </c>
      <c r="J175" s="148">
        <f>IFERROR(INDEX(SET_GROUP!$B:$B,MATCH(ITEM!C175,SET_GROUP!$N:$N,0)),0)</f>
        <v>19</v>
      </c>
      <c r="K175" s="148">
        <f>IFERROR(IF(D175&gt;2,INDEX(ITEM_GAIN_INFO!$B:$B,MATCH(ITEM!B175,ITEM_GAIN_INFO!$G:$G,0)),INDEX(ITEM_GAIN_INFO!$B:$B,MATCH(ITEM!C175,ITEM_GAIN_INFO!$G:$G,0))),0)</f>
        <v>19</v>
      </c>
      <c r="L175" s="148" t="str">
        <f t="shared" si="9"/>
        <v>ITEM_NAME_107533</v>
      </c>
      <c r="M175" s="148" t="str">
        <f t="shared" si="10"/>
        <v>ITEM_ICON_107533</v>
      </c>
      <c r="N175" s="148" t="str">
        <f t="shared" si="11"/>
        <v>ITEM_DESC_107533</v>
      </c>
    </row>
    <row r="176" spans="1:14">
      <c r="A176" s="148">
        <f>100000+E176*ID규칙_아이템_타입_단위+F176*ID규칙_등급_단위+COUNTIFS($D$4:D176,D176,$E$4:E176:E176,E176)</f>
        <v>108432</v>
      </c>
      <c r="B176" s="77" t="s">
        <v>1026</v>
      </c>
      <c r="C176" s="77" t="s">
        <v>2412</v>
      </c>
      <c r="D176" s="148">
        <v>2</v>
      </c>
      <c r="E176" s="148">
        <v>8</v>
      </c>
      <c r="F176" s="148">
        <v>4</v>
      </c>
      <c r="G176" s="147">
        <v>1</v>
      </c>
      <c r="H176" s="147">
        <v>1</v>
      </c>
      <c r="I176" s="147">
        <f t="shared" si="12"/>
        <v>8400</v>
      </c>
      <c r="J176" s="148">
        <f>IFERROR(INDEX(SET_GROUP!$B:$B,MATCH(ITEM!C176,SET_GROUP!$N:$N,0)),0)</f>
        <v>19</v>
      </c>
      <c r="K176" s="148">
        <f>IFERROR(IF(D176&gt;2,INDEX(ITEM_GAIN_INFO!$B:$B,MATCH(ITEM!B176,ITEM_GAIN_INFO!$G:$G,0)),INDEX(ITEM_GAIN_INFO!$B:$B,MATCH(ITEM!C176,ITEM_GAIN_INFO!$G:$G,0))),0)</f>
        <v>19</v>
      </c>
      <c r="L176" s="148" t="str">
        <f t="shared" si="9"/>
        <v>ITEM_NAME_108432</v>
      </c>
      <c r="M176" s="148" t="str">
        <f t="shared" si="10"/>
        <v>ITEM_ICON_108432</v>
      </c>
      <c r="N176" s="148" t="str">
        <f t="shared" si="11"/>
        <v>ITEM_DESC_108432</v>
      </c>
    </row>
    <row r="177" spans="1:14">
      <c r="A177" s="148">
        <f>100000+E177*ID규칙_아이템_타입_단위+F177*ID규칙_등급_단위+COUNTIFS($D$4:D177,D177,$E$4:E177:E177,E177)</f>
        <v>108533</v>
      </c>
      <c r="B177" s="77" t="s">
        <v>1026</v>
      </c>
      <c r="C177" s="77" t="s">
        <v>2412</v>
      </c>
      <c r="D177" s="148">
        <v>2</v>
      </c>
      <c r="E177" s="148">
        <v>8</v>
      </c>
      <c r="F177" s="148">
        <v>5</v>
      </c>
      <c r="G177" s="147">
        <v>1</v>
      </c>
      <c r="H177" s="147">
        <v>1</v>
      </c>
      <c r="I177" s="147">
        <f t="shared" si="12"/>
        <v>8500</v>
      </c>
      <c r="J177" s="148">
        <f>IFERROR(INDEX(SET_GROUP!$B:$B,MATCH(ITEM!C177,SET_GROUP!$N:$N,0)),0)</f>
        <v>19</v>
      </c>
      <c r="K177" s="148">
        <f>IFERROR(IF(D177&gt;2,INDEX(ITEM_GAIN_INFO!$B:$B,MATCH(ITEM!B177,ITEM_GAIN_INFO!$G:$G,0)),INDEX(ITEM_GAIN_INFO!$B:$B,MATCH(ITEM!C177,ITEM_GAIN_INFO!$G:$G,0))),0)</f>
        <v>19</v>
      </c>
      <c r="L177" s="148" t="str">
        <f t="shared" si="9"/>
        <v>ITEM_NAME_108533</v>
      </c>
      <c r="M177" s="148" t="str">
        <f t="shared" si="10"/>
        <v>ITEM_ICON_108533</v>
      </c>
      <c r="N177" s="148" t="str">
        <f t="shared" si="11"/>
        <v>ITEM_DESC_108533</v>
      </c>
    </row>
    <row r="178" spans="1:14">
      <c r="A178" s="148">
        <f>100000+E178*ID규칙_아이템_타입_단위+F178*ID규칙_등급_단위+COUNTIFS($D$4:D178,D178,$E$4:E178:E178,E178)</f>
        <v>109432</v>
      </c>
      <c r="B178" s="77" t="s">
        <v>1027</v>
      </c>
      <c r="C178" s="77" t="s">
        <v>2412</v>
      </c>
      <c r="D178" s="148">
        <v>2</v>
      </c>
      <c r="E178" s="148">
        <v>9</v>
      </c>
      <c r="F178" s="148">
        <v>4</v>
      </c>
      <c r="G178" s="147">
        <v>1</v>
      </c>
      <c r="H178" s="147">
        <v>1</v>
      </c>
      <c r="I178" s="147">
        <f t="shared" si="12"/>
        <v>9400</v>
      </c>
      <c r="J178" s="148">
        <f>IFERROR(INDEX(SET_GROUP!$B:$B,MATCH(ITEM!C178,SET_GROUP!$N:$N,0)),0)</f>
        <v>19</v>
      </c>
      <c r="K178" s="148">
        <f>IFERROR(IF(D178&gt;2,INDEX(ITEM_GAIN_INFO!$B:$B,MATCH(ITEM!B178,ITEM_GAIN_INFO!$G:$G,0)),INDEX(ITEM_GAIN_INFO!$B:$B,MATCH(ITEM!C178,ITEM_GAIN_INFO!$G:$G,0))),0)</f>
        <v>19</v>
      </c>
      <c r="L178" s="148" t="str">
        <f t="shared" si="9"/>
        <v>ITEM_NAME_109432</v>
      </c>
      <c r="M178" s="148" t="str">
        <f t="shared" si="10"/>
        <v>ITEM_ICON_109432</v>
      </c>
      <c r="N178" s="148" t="str">
        <f t="shared" si="11"/>
        <v>ITEM_DESC_109432</v>
      </c>
    </row>
    <row r="179" spans="1:14">
      <c r="A179" s="148">
        <f>100000+E179*ID규칙_아이템_타입_단위+F179*ID규칙_등급_단위+COUNTIFS($D$4:D179,D179,$E$4:E179:E179,E179)</f>
        <v>109533</v>
      </c>
      <c r="B179" s="77" t="s">
        <v>1027</v>
      </c>
      <c r="C179" s="77" t="s">
        <v>2412</v>
      </c>
      <c r="D179" s="148">
        <v>2</v>
      </c>
      <c r="E179" s="148">
        <v>9</v>
      </c>
      <c r="F179" s="148">
        <v>5</v>
      </c>
      <c r="G179" s="147">
        <v>1</v>
      </c>
      <c r="H179" s="147">
        <v>1</v>
      </c>
      <c r="I179" s="147">
        <f t="shared" si="12"/>
        <v>9500</v>
      </c>
      <c r="J179" s="148">
        <f>IFERROR(INDEX(SET_GROUP!$B:$B,MATCH(ITEM!C179,SET_GROUP!$N:$N,0)),0)</f>
        <v>19</v>
      </c>
      <c r="K179" s="148">
        <f>IFERROR(IF(D179&gt;2,INDEX(ITEM_GAIN_INFO!$B:$B,MATCH(ITEM!B179,ITEM_GAIN_INFO!$G:$G,0)),INDEX(ITEM_GAIN_INFO!$B:$B,MATCH(ITEM!C179,ITEM_GAIN_INFO!$G:$G,0))),0)</f>
        <v>19</v>
      </c>
      <c r="L179" s="148" t="str">
        <f t="shared" si="9"/>
        <v>ITEM_NAME_109533</v>
      </c>
      <c r="M179" s="148" t="str">
        <f t="shared" si="10"/>
        <v>ITEM_ICON_109533</v>
      </c>
      <c r="N179" s="148" t="str">
        <f t="shared" si="11"/>
        <v>ITEM_DESC_109533</v>
      </c>
    </row>
    <row r="180" spans="1:14">
      <c r="A180" s="148">
        <f>100000+E180*ID규칙_아이템_타입_단위+F180*ID규칙_등급_단위+COUNTIFS($D$4:D180,D180,$E$4:E180:E180,E180)</f>
        <v>110440</v>
      </c>
      <c r="B180" s="77" t="s">
        <v>1028</v>
      </c>
      <c r="C180" s="77" t="s">
        <v>2412</v>
      </c>
      <c r="D180" s="148">
        <v>2</v>
      </c>
      <c r="E180" s="148">
        <v>10</v>
      </c>
      <c r="F180" s="148">
        <v>4</v>
      </c>
      <c r="G180" s="147">
        <v>1</v>
      </c>
      <c r="H180" s="147">
        <v>1</v>
      </c>
      <c r="I180" s="147">
        <f t="shared" si="12"/>
        <v>10400</v>
      </c>
      <c r="J180" s="148">
        <f>IFERROR(INDEX(SET_GROUP!$B:$B,MATCH(ITEM!C180,SET_GROUP!$N:$N,0)),0)</f>
        <v>19</v>
      </c>
      <c r="K180" s="148">
        <f>IFERROR(IF(D180&gt;2,INDEX(ITEM_GAIN_INFO!$B:$B,MATCH(ITEM!B180,ITEM_GAIN_INFO!$G:$G,0)),INDEX(ITEM_GAIN_INFO!$B:$B,MATCH(ITEM!C180,ITEM_GAIN_INFO!$G:$G,0))),0)</f>
        <v>19</v>
      </c>
      <c r="L180" s="148" t="str">
        <f t="shared" si="9"/>
        <v>ITEM_NAME_110440</v>
      </c>
      <c r="M180" s="148" t="str">
        <f t="shared" si="10"/>
        <v>ITEM_ICON_110440</v>
      </c>
      <c r="N180" s="148" t="str">
        <f t="shared" si="11"/>
        <v>ITEM_DESC_110440</v>
      </c>
    </row>
    <row r="181" spans="1:14">
      <c r="A181" s="148">
        <f>100000+E181*ID규칙_아이템_타입_단위+F181*ID규칙_등급_단위+COUNTIFS($D$4:D181,D181,$E$4:E181:E181,E181)</f>
        <v>110541</v>
      </c>
      <c r="B181" s="77" t="s">
        <v>1028</v>
      </c>
      <c r="C181" s="77" t="s">
        <v>2412</v>
      </c>
      <c r="D181" s="148">
        <v>2</v>
      </c>
      <c r="E181" s="148">
        <v>10</v>
      </c>
      <c r="F181" s="148">
        <v>5</v>
      </c>
      <c r="G181" s="147">
        <v>1</v>
      </c>
      <c r="H181" s="147">
        <v>1</v>
      </c>
      <c r="I181" s="147">
        <f t="shared" si="12"/>
        <v>10500</v>
      </c>
      <c r="J181" s="148">
        <f>IFERROR(INDEX(SET_GROUP!$B:$B,MATCH(ITEM!C181,SET_GROUP!$N:$N,0)),0)</f>
        <v>19</v>
      </c>
      <c r="K181" s="148">
        <f>IFERROR(IF(D181&gt;2,INDEX(ITEM_GAIN_INFO!$B:$B,MATCH(ITEM!B181,ITEM_GAIN_INFO!$G:$G,0)),INDEX(ITEM_GAIN_INFO!$B:$B,MATCH(ITEM!C181,ITEM_GAIN_INFO!$G:$G,0))),0)</f>
        <v>19</v>
      </c>
      <c r="L181" s="148" t="str">
        <f t="shared" si="9"/>
        <v>ITEM_NAME_110541</v>
      </c>
      <c r="M181" s="148" t="str">
        <f t="shared" si="10"/>
        <v>ITEM_ICON_110541</v>
      </c>
      <c r="N181" s="148" t="str">
        <f t="shared" si="11"/>
        <v>ITEM_DESC_110541</v>
      </c>
    </row>
    <row r="182" spans="1:14">
      <c r="A182" s="148">
        <f>100000+E182*ID규칙_아이템_타입_단위+F182*ID규칙_등급_단위+COUNTIFS($D$4:D182,D182,$E$4:E182:E182,E182)</f>
        <v>106434</v>
      </c>
      <c r="B182" s="77" t="s">
        <v>1029</v>
      </c>
      <c r="C182" s="77" t="s">
        <v>2413</v>
      </c>
      <c r="D182" s="148">
        <v>2</v>
      </c>
      <c r="E182" s="148">
        <v>6</v>
      </c>
      <c r="F182" s="148">
        <v>4</v>
      </c>
      <c r="G182" s="147">
        <v>1</v>
      </c>
      <c r="H182" s="147">
        <v>1</v>
      </c>
      <c r="I182" s="147">
        <f t="shared" si="12"/>
        <v>6400</v>
      </c>
      <c r="J182" s="148">
        <f>IFERROR(INDEX(SET_GROUP!$B:$B,MATCH(ITEM!C182,SET_GROUP!$N:$N,0)),0)</f>
        <v>20</v>
      </c>
      <c r="K182" s="148">
        <f>IFERROR(IF(D182&gt;2,INDEX(ITEM_GAIN_INFO!$B:$B,MATCH(ITEM!B182,ITEM_GAIN_INFO!$G:$G,0)),INDEX(ITEM_GAIN_INFO!$B:$B,MATCH(ITEM!C182,ITEM_GAIN_INFO!$G:$G,0))),0)</f>
        <v>19</v>
      </c>
      <c r="L182" s="148" t="str">
        <f t="shared" si="9"/>
        <v>ITEM_NAME_106434</v>
      </c>
      <c r="M182" s="148" t="str">
        <f t="shared" si="10"/>
        <v>ITEM_ICON_106434</v>
      </c>
      <c r="N182" s="148" t="str">
        <f t="shared" si="11"/>
        <v>ITEM_DESC_106434</v>
      </c>
    </row>
    <row r="183" spans="1:14">
      <c r="A183" s="148">
        <f>100000+E183*ID규칙_아이템_타입_단위+F183*ID규칙_등급_단위+COUNTIFS($D$4:D183,D183,$E$4:E183:E183,E183)</f>
        <v>106535</v>
      </c>
      <c r="B183" s="77" t="s">
        <v>1029</v>
      </c>
      <c r="C183" s="77" t="s">
        <v>2413</v>
      </c>
      <c r="D183" s="148">
        <v>2</v>
      </c>
      <c r="E183" s="148">
        <v>6</v>
      </c>
      <c r="F183" s="148">
        <v>5</v>
      </c>
      <c r="G183" s="147">
        <v>1</v>
      </c>
      <c r="H183" s="147">
        <v>1</v>
      </c>
      <c r="I183" s="147">
        <f t="shared" si="12"/>
        <v>6500</v>
      </c>
      <c r="J183" s="148">
        <f>IFERROR(INDEX(SET_GROUP!$B:$B,MATCH(ITEM!C183,SET_GROUP!$N:$N,0)),0)</f>
        <v>20</v>
      </c>
      <c r="K183" s="148">
        <f>IFERROR(IF(D183&gt;2,INDEX(ITEM_GAIN_INFO!$B:$B,MATCH(ITEM!B183,ITEM_GAIN_INFO!$G:$G,0)),INDEX(ITEM_GAIN_INFO!$B:$B,MATCH(ITEM!C183,ITEM_GAIN_INFO!$G:$G,0))),0)</f>
        <v>19</v>
      </c>
      <c r="L183" s="148" t="str">
        <f t="shared" si="9"/>
        <v>ITEM_NAME_106535</v>
      </c>
      <c r="M183" s="148" t="str">
        <f t="shared" si="10"/>
        <v>ITEM_ICON_106535</v>
      </c>
      <c r="N183" s="148" t="str">
        <f t="shared" si="11"/>
        <v>ITEM_DESC_106535</v>
      </c>
    </row>
    <row r="184" spans="1:14">
      <c r="A184" s="148">
        <f>100000+E184*ID규칙_아이템_타입_단위+F184*ID규칙_등급_단위+COUNTIFS($D$4:D184,D184,$E$4:E184:E184,E184)</f>
        <v>107434</v>
      </c>
      <c r="B184" s="77" t="s">
        <v>1030</v>
      </c>
      <c r="C184" s="77" t="s">
        <v>2413</v>
      </c>
      <c r="D184" s="148">
        <v>2</v>
      </c>
      <c r="E184" s="148">
        <v>7</v>
      </c>
      <c r="F184" s="148">
        <v>4</v>
      </c>
      <c r="G184" s="147">
        <v>1</v>
      </c>
      <c r="H184" s="147">
        <v>1</v>
      </c>
      <c r="I184" s="147">
        <f t="shared" si="12"/>
        <v>7400</v>
      </c>
      <c r="J184" s="148">
        <f>IFERROR(INDEX(SET_GROUP!$B:$B,MATCH(ITEM!C184,SET_GROUP!$N:$N,0)),0)</f>
        <v>20</v>
      </c>
      <c r="K184" s="148">
        <f>IFERROR(IF(D184&gt;2,INDEX(ITEM_GAIN_INFO!$B:$B,MATCH(ITEM!B184,ITEM_GAIN_INFO!$G:$G,0)),INDEX(ITEM_GAIN_INFO!$B:$B,MATCH(ITEM!C184,ITEM_GAIN_INFO!$G:$G,0))),0)</f>
        <v>19</v>
      </c>
      <c r="L184" s="148" t="str">
        <f t="shared" si="9"/>
        <v>ITEM_NAME_107434</v>
      </c>
      <c r="M184" s="148" t="str">
        <f t="shared" si="10"/>
        <v>ITEM_ICON_107434</v>
      </c>
      <c r="N184" s="148" t="str">
        <f t="shared" si="11"/>
        <v>ITEM_DESC_107434</v>
      </c>
    </row>
    <row r="185" spans="1:14">
      <c r="A185" s="148">
        <f>100000+E185*ID규칙_아이템_타입_단위+F185*ID규칙_등급_단위+COUNTIFS($D$4:D185,D185,$E$4:E185:E185,E185)</f>
        <v>107535</v>
      </c>
      <c r="B185" s="77" t="s">
        <v>1030</v>
      </c>
      <c r="C185" s="77" t="s">
        <v>2413</v>
      </c>
      <c r="D185" s="148">
        <v>2</v>
      </c>
      <c r="E185" s="148">
        <v>7</v>
      </c>
      <c r="F185" s="148">
        <v>5</v>
      </c>
      <c r="G185" s="147">
        <v>1</v>
      </c>
      <c r="H185" s="147">
        <v>1</v>
      </c>
      <c r="I185" s="147">
        <f t="shared" si="12"/>
        <v>7500</v>
      </c>
      <c r="J185" s="148">
        <f>IFERROR(INDEX(SET_GROUP!$B:$B,MATCH(ITEM!C185,SET_GROUP!$N:$N,0)),0)</f>
        <v>20</v>
      </c>
      <c r="K185" s="148">
        <f>IFERROR(IF(D185&gt;2,INDEX(ITEM_GAIN_INFO!$B:$B,MATCH(ITEM!B185,ITEM_GAIN_INFO!$G:$G,0)),INDEX(ITEM_GAIN_INFO!$B:$B,MATCH(ITEM!C185,ITEM_GAIN_INFO!$G:$G,0))),0)</f>
        <v>19</v>
      </c>
      <c r="L185" s="148" t="str">
        <f t="shared" si="9"/>
        <v>ITEM_NAME_107535</v>
      </c>
      <c r="M185" s="148" t="str">
        <f t="shared" si="10"/>
        <v>ITEM_ICON_107535</v>
      </c>
      <c r="N185" s="148" t="str">
        <f t="shared" si="11"/>
        <v>ITEM_DESC_107535</v>
      </c>
    </row>
    <row r="186" spans="1:14">
      <c r="A186" s="148">
        <f>100000+E186*ID규칙_아이템_타입_단위+F186*ID규칙_등급_단위+COUNTIFS($D$4:D186,D186,$E$4:E186:E186,E186)</f>
        <v>108434</v>
      </c>
      <c r="B186" s="77" t="s">
        <v>1031</v>
      </c>
      <c r="C186" s="77" t="s">
        <v>2413</v>
      </c>
      <c r="D186" s="148">
        <v>2</v>
      </c>
      <c r="E186" s="148">
        <v>8</v>
      </c>
      <c r="F186" s="148">
        <v>4</v>
      </c>
      <c r="G186" s="147">
        <v>1</v>
      </c>
      <c r="H186" s="147">
        <v>1</v>
      </c>
      <c r="I186" s="147">
        <f t="shared" si="12"/>
        <v>8400</v>
      </c>
      <c r="J186" s="148">
        <f>IFERROR(INDEX(SET_GROUP!$B:$B,MATCH(ITEM!C186,SET_GROUP!$N:$N,0)),0)</f>
        <v>20</v>
      </c>
      <c r="K186" s="148">
        <f>IFERROR(IF(D186&gt;2,INDEX(ITEM_GAIN_INFO!$B:$B,MATCH(ITEM!B186,ITEM_GAIN_INFO!$G:$G,0)),INDEX(ITEM_GAIN_INFO!$B:$B,MATCH(ITEM!C186,ITEM_GAIN_INFO!$G:$G,0))),0)</f>
        <v>19</v>
      </c>
      <c r="L186" s="148" t="str">
        <f t="shared" si="9"/>
        <v>ITEM_NAME_108434</v>
      </c>
      <c r="M186" s="148" t="str">
        <f t="shared" si="10"/>
        <v>ITEM_ICON_108434</v>
      </c>
      <c r="N186" s="148" t="str">
        <f t="shared" si="11"/>
        <v>ITEM_DESC_108434</v>
      </c>
    </row>
    <row r="187" spans="1:14">
      <c r="A187" s="148">
        <f>100000+E187*ID규칙_아이템_타입_단위+F187*ID규칙_등급_단위+COUNTIFS($D$4:D187,D187,$E$4:E187:E187,E187)</f>
        <v>108535</v>
      </c>
      <c r="B187" s="77" t="s">
        <v>1031</v>
      </c>
      <c r="C187" s="77" t="s">
        <v>2413</v>
      </c>
      <c r="D187" s="148">
        <v>2</v>
      </c>
      <c r="E187" s="148">
        <v>8</v>
      </c>
      <c r="F187" s="148">
        <v>5</v>
      </c>
      <c r="G187" s="147">
        <v>1</v>
      </c>
      <c r="H187" s="147">
        <v>1</v>
      </c>
      <c r="I187" s="147">
        <f t="shared" si="12"/>
        <v>8500</v>
      </c>
      <c r="J187" s="148">
        <f>IFERROR(INDEX(SET_GROUP!$B:$B,MATCH(ITEM!C187,SET_GROUP!$N:$N,0)),0)</f>
        <v>20</v>
      </c>
      <c r="K187" s="148">
        <f>IFERROR(IF(D187&gt;2,INDEX(ITEM_GAIN_INFO!$B:$B,MATCH(ITEM!B187,ITEM_GAIN_INFO!$G:$G,0)),INDEX(ITEM_GAIN_INFO!$B:$B,MATCH(ITEM!C187,ITEM_GAIN_INFO!$G:$G,0))),0)</f>
        <v>19</v>
      </c>
      <c r="L187" s="148" t="str">
        <f t="shared" si="9"/>
        <v>ITEM_NAME_108535</v>
      </c>
      <c r="M187" s="148" t="str">
        <f t="shared" si="10"/>
        <v>ITEM_ICON_108535</v>
      </c>
      <c r="N187" s="148" t="str">
        <f t="shared" si="11"/>
        <v>ITEM_DESC_108535</v>
      </c>
    </row>
    <row r="188" spans="1:14">
      <c r="A188" s="148">
        <f>100000+E188*ID규칙_아이템_타입_단위+F188*ID규칙_등급_단위+COUNTIFS($D$4:D188,D188,$E$4:E188:E188,E188)</f>
        <v>109434</v>
      </c>
      <c r="B188" s="77" t="s">
        <v>1032</v>
      </c>
      <c r="C188" s="77" t="s">
        <v>2413</v>
      </c>
      <c r="D188" s="148">
        <v>2</v>
      </c>
      <c r="E188" s="148">
        <v>9</v>
      </c>
      <c r="F188" s="148">
        <v>4</v>
      </c>
      <c r="G188" s="147">
        <v>1</v>
      </c>
      <c r="H188" s="147">
        <v>1</v>
      </c>
      <c r="I188" s="147">
        <f t="shared" si="12"/>
        <v>9400</v>
      </c>
      <c r="J188" s="148">
        <f>IFERROR(INDEX(SET_GROUP!$B:$B,MATCH(ITEM!C188,SET_GROUP!$N:$N,0)),0)</f>
        <v>20</v>
      </c>
      <c r="K188" s="148">
        <f>IFERROR(IF(D188&gt;2,INDEX(ITEM_GAIN_INFO!$B:$B,MATCH(ITEM!B188,ITEM_GAIN_INFO!$G:$G,0)),INDEX(ITEM_GAIN_INFO!$B:$B,MATCH(ITEM!C188,ITEM_GAIN_INFO!$G:$G,0))),0)</f>
        <v>19</v>
      </c>
      <c r="L188" s="148" t="str">
        <f t="shared" si="9"/>
        <v>ITEM_NAME_109434</v>
      </c>
      <c r="M188" s="148" t="str">
        <f t="shared" si="10"/>
        <v>ITEM_ICON_109434</v>
      </c>
      <c r="N188" s="148" t="str">
        <f t="shared" si="11"/>
        <v>ITEM_DESC_109434</v>
      </c>
    </row>
    <row r="189" spans="1:14">
      <c r="A189" s="148">
        <f>100000+E189*ID규칙_아이템_타입_단위+F189*ID규칙_등급_단위+COUNTIFS($D$4:D189,D189,$E$4:E189:E189,E189)</f>
        <v>109535</v>
      </c>
      <c r="B189" s="77" t="s">
        <v>1032</v>
      </c>
      <c r="C189" s="77" t="s">
        <v>2413</v>
      </c>
      <c r="D189" s="148">
        <v>2</v>
      </c>
      <c r="E189" s="148">
        <v>9</v>
      </c>
      <c r="F189" s="148">
        <v>5</v>
      </c>
      <c r="G189" s="147">
        <v>1</v>
      </c>
      <c r="H189" s="147">
        <v>1</v>
      </c>
      <c r="I189" s="147">
        <f t="shared" si="12"/>
        <v>9500</v>
      </c>
      <c r="J189" s="148">
        <f>IFERROR(INDEX(SET_GROUP!$B:$B,MATCH(ITEM!C189,SET_GROUP!$N:$N,0)),0)</f>
        <v>20</v>
      </c>
      <c r="K189" s="148">
        <f>IFERROR(IF(D189&gt;2,INDEX(ITEM_GAIN_INFO!$B:$B,MATCH(ITEM!B189,ITEM_GAIN_INFO!$G:$G,0)),INDEX(ITEM_GAIN_INFO!$B:$B,MATCH(ITEM!C189,ITEM_GAIN_INFO!$G:$G,0))),0)</f>
        <v>19</v>
      </c>
      <c r="L189" s="148" t="str">
        <f t="shared" si="9"/>
        <v>ITEM_NAME_109535</v>
      </c>
      <c r="M189" s="148" t="str">
        <f t="shared" si="10"/>
        <v>ITEM_ICON_109535</v>
      </c>
      <c r="N189" s="148" t="str">
        <f t="shared" si="11"/>
        <v>ITEM_DESC_109535</v>
      </c>
    </row>
    <row r="190" spans="1:14">
      <c r="A190" s="148">
        <f>100000+E190*ID규칙_아이템_타입_단위+F190*ID규칙_등급_단위+COUNTIFS($D$4:D190,D190,$E$4:E190:E190,E190)</f>
        <v>110442</v>
      </c>
      <c r="B190" s="77" t="s">
        <v>1033</v>
      </c>
      <c r="C190" s="77" t="s">
        <v>2413</v>
      </c>
      <c r="D190" s="148">
        <v>2</v>
      </c>
      <c r="E190" s="148">
        <v>10</v>
      </c>
      <c r="F190" s="148">
        <v>4</v>
      </c>
      <c r="G190" s="147">
        <v>1</v>
      </c>
      <c r="H190" s="147">
        <v>1</v>
      </c>
      <c r="I190" s="147">
        <f t="shared" si="12"/>
        <v>10400</v>
      </c>
      <c r="J190" s="148">
        <f>IFERROR(INDEX(SET_GROUP!$B:$B,MATCH(ITEM!C190,SET_GROUP!$N:$N,0)),0)</f>
        <v>20</v>
      </c>
      <c r="K190" s="148">
        <f>IFERROR(IF(D190&gt;2,INDEX(ITEM_GAIN_INFO!$B:$B,MATCH(ITEM!B190,ITEM_GAIN_INFO!$G:$G,0)),INDEX(ITEM_GAIN_INFO!$B:$B,MATCH(ITEM!C190,ITEM_GAIN_INFO!$G:$G,0))),0)</f>
        <v>19</v>
      </c>
      <c r="L190" s="148" t="str">
        <f t="shared" si="9"/>
        <v>ITEM_NAME_110442</v>
      </c>
      <c r="M190" s="148" t="str">
        <f t="shared" si="10"/>
        <v>ITEM_ICON_110442</v>
      </c>
      <c r="N190" s="148" t="str">
        <f t="shared" si="11"/>
        <v>ITEM_DESC_110442</v>
      </c>
    </row>
    <row r="191" spans="1:14">
      <c r="A191" s="148">
        <f>100000+E191*ID규칙_아이템_타입_단위+F191*ID규칙_등급_단위+COUNTIFS($D$4:D191,D191,$E$4:E191:E191,E191)</f>
        <v>110543</v>
      </c>
      <c r="B191" s="77" t="s">
        <v>1033</v>
      </c>
      <c r="C191" s="77" t="s">
        <v>2413</v>
      </c>
      <c r="D191" s="148">
        <v>2</v>
      </c>
      <c r="E191" s="148">
        <v>10</v>
      </c>
      <c r="F191" s="148">
        <v>5</v>
      </c>
      <c r="G191" s="147">
        <v>1</v>
      </c>
      <c r="H191" s="147">
        <v>1</v>
      </c>
      <c r="I191" s="147">
        <f t="shared" si="12"/>
        <v>10500</v>
      </c>
      <c r="J191" s="148">
        <f>IFERROR(INDEX(SET_GROUP!$B:$B,MATCH(ITEM!C191,SET_GROUP!$N:$N,0)),0)</f>
        <v>20</v>
      </c>
      <c r="K191" s="148">
        <f>IFERROR(IF(D191&gt;2,INDEX(ITEM_GAIN_INFO!$B:$B,MATCH(ITEM!B191,ITEM_GAIN_INFO!$G:$G,0)),INDEX(ITEM_GAIN_INFO!$B:$B,MATCH(ITEM!C191,ITEM_GAIN_INFO!$G:$G,0))),0)</f>
        <v>19</v>
      </c>
      <c r="L191" s="148" t="str">
        <f t="shared" si="9"/>
        <v>ITEM_NAME_110543</v>
      </c>
      <c r="M191" s="148" t="str">
        <f t="shared" si="10"/>
        <v>ITEM_ICON_110543</v>
      </c>
      <c r="N191" s="148" t="str">
        <f t="shared" si="11"/>
        <v>ITEM_DESC_110543</v>
      </c>
    </row>
    <row r="192" spans="1:14">
      <c r="A192" s="148">
        <f>100000+E192*ID규칙_아이템_타입_단위+F192*ID규칙_등급_단위+COUNTIFS($D$4:D192,D192,$E$4:E192:E192,E192)</f>
        <v>106436</v>
      </c>
      <c r="B192" s="77" t="s">
        <v>1034</v>
      </c>
      <c r="C192" s="77" t="s">
        <v>2414</v>
      </c>
      <c r="D192" s="148">
        <v>2</v>
      </c>
      <c r="E192" s="148">
        <v>6</v>
      </c>
      <c r="F192" s="148">
        <v>4</v>
      </c>
      <c r="G192" s="147">
        <v>1</v>
      </c>
      <c r="H192" s="147">
        <v>1</v>
      </c>
      <c r="I192" s="147">
        <f t="shared" si="12"/>
        <v>6400</v>
      </c>
      <c r="J192" s="148">
        <f>IFERROR(INDEX(SET_GROUP!$B:$B,MATCH(ITEM!C192,SET_GROUP!$N:$N,0)),0)</f>
        <v>21</v>
      </c>
      <c r="K192" s="148">
        <f>IFERROR(IF(D192&gt;2,INDEX(ITEM_GAIN_INFO!$B:$B,MATCH(ITEM!B192,ITEM_GAIN_INFO!$G:$G,0)),INDEX(ITEM_GAIN_INFO!$B:$B,MATCH(ITEM!C192,ITEM_GAIN_INFO!$G:$G,0))),0)</f>
        <v>21</v>
      </c>
      <c r="L192" s="148" t="str">
        <f t="shared" si="9"/>
        <v>ITEM_NAME_106436</v>
      </c>
      <c r="M192" s="148" t="str">
        <f t="shared" si="10"/>
        <v>ITEM_ICON_106436</v>
      </c>
      <c r="N192" s="148" t="str">
        <f t="shared" si="11"/>
        <v>ITEM_DESC_106436</v>
      </c>
    </row>
    <row r="193" spans="1:14">
      <c r="A193" s="148">
        <f>100000+E193*ID규칙_아이템_타입_단위+F193*ID규칙_등급_단위+COUNTIFS($D$4:D193,D193,$E$4:E193:E193,E193)</f>
        <v>110544</v>
      </c>
      <c r="B193" s="77" t="s">
        <v>1034</v>
      </c>
      <c r="C193" s="77" t="s">
        <v>2414</v>
      </c>
      <c r="D193" s="148">
        <v>2</v>
      </c>
      <c r="E193" s="148">
        <v>10</v>
      </c>
      <c r="F193" s="148">
        <v>5</v>
      </c>
      <c r="G193" s="147">
        <v>1</v>
      </c>
      <c r="H193" s="147">
        <v>1</v>
      </c>
      <c r="I193" s="147">
        <f t="shared" si="12"/>
        <v>10500</v>
      </c>
      <c r="J193" s="148">
        <f>IFERROR(INDEX(SET_GROUP!$B:$B,MATCH(ITEM!C193,SET_GROUP!$N:$N,0)),0)</f>
        <v>21</v>
      </c>
      <c r="K193" s="148">
        <f>IFERROR(IF(D193&gt;2,INDEX(ITEM_GAIN_INFO!$B:$B,MATCH(ITEM!B193,ITEM_GAIN_INFO!$G:$G,0)),INDEX(ITEM_GAIN_INFO!$B:$B,MATCH(ITEM!C193,ITEM_GAIN_INFO!$G:$G,0))),0)</f>
        <v>21</v>
      </c>
      <c r="L193" s="148" t="str">
        <f t="shared" si="9"/>
        <v>ITEM_NAME_110544</v>
      </c>
      <c r="M193" s="148" t="str">
        <f t="shared" si="10"/>
        <v>ITEM_ICON_110544</v>
      </c>
      <c r="N193" s="148" t="str">
        <f t="shared" si="11"/>
        <v>ITEM_DESC_110544</v>
      </c>
    </row>
    <row r="194" spans="1:14">
      <c r="A194" s="148">
        <f>100000+E194*ID규칙_아이템_타입_단위+F194*ID규칙_등급_단위+COUNTIFS($D$4:D194,D194,$E$4:E194:E194,E194)</f>
        <v>110445</v>
      </c>
      <c r="B194" s="77" t="s">
        <v>1035</v>
      </c>
      <c r="C194" s="77" t="s">
        <v>2414</v>
      </c>
      <c r="D194" s="148">
        <v>2</v>
      </c>
      <c r="E194" s="148">
        <v>10</v>
      </c>
      <c r="F194" s="148">
        <v>4</v>
      </c>
      <c r="G194" s="147">
        <v>1</v>
      </c>
      <c r="H194" s="147">
        <v>1</v>
      </c>
      <c r="I194" s="147">
        <f t="shared" si="12"/>
        <v>10400</v>
      </c>
      <c r="J194" s="148">
        <f>IFERROR(INDEX(SET_GROUP!$B:$B,MATCH(ITEM!C194,SET_GROUP!$N:$N,0)),0)</f>
        <v>21</v>
      </c>
      <c r="K194" s="148">
        <f>IFERROR(IF(D194&gt;2,INDEX(ITEM_GAIN_INFO!$B:$B,MATCH(ITEM!B194,ITEM_GAIN_INFO!$G:$G,0)),INDEX(ITEM_GAIN_INFO!$B:$B,MATCH(ITEM!C194,ITEM_GAIN_INFO!$G:$G,0))),0)</f>
        <v>21</v>
      </c>
      <c r="L194" s="148" t="str">
        <f t="shared" si="9"/>
        <v>ITEM_NAME_110445</v>
      </c>
      <c r="M194" s="148" t="str">
        <f t="shared" si="10"/>
        <v>ITEM_ICON_110445</v>
      </c>
      <c r="N194" s="148" t="str">
        <f t="shared" si="11"/>
        <v>ITEM_DESC_110445</v>
      </c>
    </row>
    <row r="195" spans="1:14">
      <c r="A195" s="148">
        <f>100000+E195*ID규칙_아이템_타입_단위+F195*ID규칙_등급_단위+COUNTIFS($D$4:D195,D195,$E$4:E195:E195,E195)</f>
        <v>106537</v>
      </c>
      <c r="B195" s="77" t="s">
        <v>1035</v>
      </c>
      <c r="C195" s="77" t="s">
        <v>2414</v>
      </c>
      <c r="D195" s="148">
        <v>2</v>
      </c>
      <c r="E195" s="148">
        <v>6</v>
      </c>
      <c r="F195" s="148">
        <v>5</v>
      </c>
      <c r="G195" s="147">
        <v>1</v>
      </c>
      <c r="H195" s="147">
        <v>1</v>
      </c>
      <c r="I195" s="147">
        <f t="shared" si="12"/>
        <v>6500</v>
      </c>
      <c r="J195" s="148">
        <f>IFERROR(INDEX(SET_GROUP!$B:$B,MATCH(ITEM!C195,SET_GROUP!$N:$N,0)),0)</f>
        <v>21</v>
      </c>
      <c r="K195" s="148">
        <f>IFERROR(IF(D195&gt;2,INDEX(ITEM_GAIN_INFO!$B:$B,MATCH(ITEM!B195,ITEM_GAIN_INFO!$G:$G,0)),INDEX(ITEM_GAIN_INFO!$B:$B,MATCH(ITEM!C195,ITEM_GAIN_INFO!$G:$G,0))),0)</f>
        <v>21</v>
      </c>
      <c r="L195" s="148" t="str">
        <f t="shared" si="9"/>
        <v>ITEM_NAME_106537</v>
      </c>
      <c r="M195" s="148" t="str">
        <f t="shared" si="10"/>
        <v>ITEM_ICON_106537</v>
      </c>
      <c r="N195" s="148" t="str">
        <f t="shared" si="11"/>
        <v>ITEM_DESC_106537</v>
      </c>
    </row>
    <row r="196" spans="1:14">
      <c r="A196" s="148">
        <f>100000+E196*ID규칙_아이템_타입_단위+F196*ID규칙_등급_단위+COUNTIFS($D$4:D196,D196,$E$4:E196:E196,E196)</f>
        <v>106438</v>
      </c>
      <c r="B196" s="77" t="s">
        <v>1036</v>
      </c>
      <c r="C196" s="77" t="s">
        <v>2414</v>
      </c>
      <c r="D196" s="148">
        <v>2</v>
      </c>
      <c r="E196" s="148">
        <v>6</v>
      </c>
      <c r="F196" s="148">
        <v>4</v>
      </c>
      <c r="G196" s="147">
        <v>1</v>
      </c>
      <c r="H196" s="147">
        <v>1</v>
      </c>
      <c r="I196" s="147">
        <f t="shared" si="12"/>
        <v>6400</v>
      </c>
      <c r="J196" s="148">
        <f>IFERROR(INDEX(SET_GROUP!$B:$B,MATCH(ITEM!C196,SET_GROUP!$N:$N,0)),0)</f>
        <v>21</v>
      </c>
      <c r="K196" s="148">
        <f>IFERROR(IF(D196&gt;2,INDEX(ITEM_GAIN_INFO!$B:$B,MATCH(ITEM!B196,ITEM_GAIN_INFO!$G:$G,0)),INDEX(ITEM_GAIN_INFO!$B:$B,MATCH(ITEM!C196,ITEM_GAIN_INFO!$G:$G,0))),0)</f>
        <v>21</v>
      </c>
      <c r="L196" s="148" t="str">
        <f t="shared" ref="L196:L259" si="13">"ITEM_NAME_"&amp;A196</f>
        <v>ITEM_NAME_106438</v>
      </c>
      <c r="M196" s="148" t="str">
        <f t="shared" ref="M196:M259" si="14">"ITEM_ICON_"&amp;A196</f>
        <v>ITEM_ICON_106438</v>
      </c>
      <c r="N196" s="148" t="str">
        <f t="shared" ref="N196:N259" si="15">"ITEM_DESC_"&amp;A196</f>
        <v>ITEM_DESC_106438</v>
      </c>
    </row>
    <row r="197" spans="1:14">
      <c r="A197" s="148">
        <f>100000+E197*ID규칙_아이템_타입_단위+F197*ID규칙_등급_단위+COUNTIFS($D$4:D197,D197,$E$4:E197:E197,E197)</f>
        <v>107536</v>
      </c>
      <c r="B197" s="77" t="s">
        <v>1036</v>
      </c>
      <c r="C197" s="77" t="s">
        <v>2414</v>
      </c>
      <c r="D197" s="148">
        <v>2</v>
      </c>
      <c r="E197" s="148">
        <v>7</v>
      </c>
      <c r="F197" s="148">
        <v>5</v>
      </c>
      <c r="G197" s="147">
        <v>1</v>
      </c>
      <c r="H197" s="147">
        <v>1</v>
      </c>
      <c r="I197" s="147">
        <f t="shared" si="12"/>
        <v>7500</v>
      </c>
      <c r="J197" s="148">
        <f>IFERROR(INDEX(SET_GROUP!$B:$B,MATCH(ITEM!C197,SET_GROUP!$N:$N,0)),0)</f>
        <v>21</v>
      </c>
      <c r="K197" s="148">
        <f>IFERROR(IF(D197&gt;2,INDEX(ITEM_GAIN_INFO!$B:$B,MATCH(ITEM!B197,ITEM_GAIN_INFO!$G:$G,0)),INDEX(ITEM_GAIN_INFO!$B:$B,MATCH(ITEM!C197,ITEM_GAIN_INFO!$G:$G,0))),0)</f>
        <v>21</v>
      </c>
      <c r="L197" s="148" t="str">
        <f t="shared" si="13"/>
        <v>ITEM_NAME_107536</v>
      </c>
      <c r="M197" s="148" t="str">
        <f t="shared" si="14"/>
        <v>ITEM_ICON_107536</v>
      </c>
      <c r="N197" s="148" t="str">
        <f t="shared" si="15"/>
        <v>ITEM_DESC_107536</v>
      </c>
    </row>
    <row r="198" spans="1:14">
      <c r="A198" s="148">
        <f>100000+E198*ID규칙_아이템_타입_단위+F198*ID규칙_등급_단위+COUNTIFS($D$4:D198,D198,$E$4:E198:E198,E198)</f>
        <v>107437</v>
      </c>
      <c r="B198" s="77" t="s">
        <v>1037</v>
      </c>
      <c r="C198" s="77" t="s">
        <v>2414</v>
      </c>
      <c r="D198" s="148">
        <v>2</v>
      </c>
      <c r="E198" s="148">
        <v>7</v>
      </c>
      <c r="F198" s="148">
        <v>4</v>
      </c>
      <c r="G198" s="147">
        <v>1</v>
      </c>
      <c r="H198" s="147">
        <v>1</v>
      </c>
      <c r="I198" s="147">
        <f t="shared" si="12"/>
        <v>7400</v>
      </c>
      <c r="J198" s="148">
        <f>IFERROR(INDEX(SET_GROUP!$B:$B,MATCH(ITEM!C198,SET_GROUP!$N:$N,0)),0)</f>
        <v>21</v>
      </c>
      <c r="K198" s="148">
        <f>IFERROR(IF(D198&gt;2,INDEX(ITEM_GAIN_INFO!$B:$B,MATCH(ITEM!B198,ITEM_GAIN_INFO!$G:$G,0)),INDEX(ITEM_GAIN_INFO!$B:$B,MATCH(ITEM!C198,ITEM_GAIN_INFO!$G:$G,0))),0)</f>
        <v>21</v>
      </c>
      <c r="L198" s="148" t="str">
        <f t="shared" si="13"/>
        <v>ITEM_NAME_107437</v>
      </c>
      <c r="M198" s="148" t="str">
        <f t="shared" si="14"/>
        <v>ITEM_ICON_107437</v>
      </c>
      <c r="N198" s="148" t="str">
        <f t="shared" si="15"/>
        <v>ITEM_DESC_107437</v>
      </c>
    </row>
    <row r="199" spans="1:14">
      <c r="A199" s="148">
        <f>100000+E199*ID규칙_아이템_타입_단위+F199*ID규칙_등급_단위+COUNTIFS($D$4:D199,D199,$E$4:E199:E199,E199)</f>
        <v>108536</v>
      </c>
      <c r="B199" s="77" t="s">
        <v>1037</v>
      </c>
      <c r="C199" s="77" t="s">
        <v>2414</v>
      </c>
      <c r="D199" s="148">
        <v>2</v>
      </c>
      <c r="E199" s="148">
        <v>8</v>
      </c>
      <c r="F199" s="148">
        <v>5</v>
      </c>
      <c r="G199" s="147">
        <v>1</v>
      </c>
      <c r="H199" s="147">
        <v>1</v>
      </c>
      <c r="I199" s="147">
        <f t="shared" si="12"/>
        <v>8500</v>
      </c>
      <c r="J199" s="148">
        <f>IFERROR(INDEX(SET_GROUP!$B:$B,MATCH(ITEM!C199,SET_GROUP!$N:$N,0)),0)</f>
        <v>21</v>
      </c>
      <c r="K199" s="148">
        <f>IFERROR(IF(D199&gt;2,INDEX(ITEM_GAIN_INFO!$B:$B,MATCH(ITEM!B199,ITEM_GAIN_INFO!$G:$G,0)),INDEX(ITEM_GAIN_INFO!$B:$B,MATCH(ITEM!C199,ITEM_GAIN_INFO!$G:$G,0))),0)</f>
        <v>21</v>
      </c>
      <c r="L199" s="148" t="str">
        <f t="shared" si="13"/>
        <v>ITEM_NAME_108536</v>
      </c>
      <c r="M199" s="148" t="str">
        <f t="shared" si="14"/>
        <v>ITEM_ICON_108536</v>
      </c>
      <c r="N199" s="148" t="str">
        <f t="shared" si="15"/>
        <v>ITEM_DESC_108536</v>
      </c>
    </row>
    <row r="200" spans="1:14">
      <c r="A200" s="148">
        <f>100000+E200*ID규칙_아이템_타입_단위+F200*ID규칙_등급_단위+COUNTIFS($D$4:D200,D200,$E$4:E200:E200,E200)</f>
        <v>108437</v>
      </c>
      <c r="B200" s="77" t="s">
        <v>1038</v>
      </c>
      <c r="C200" s="77" t="s">
        <v>2414</v>
      </c>
      <c r="D200" s="148">
        <v>2</v>
      </c>
      <c r="E200" s="148">
        <v>8</v>
      </c>
      <c r="F200" s="148">
        <v>4</v>
      </c>
      <c r="G200" s="147">
        <v>1</v>
      </c>
      <c r="H200" s="147">
        <v>1</v>
      </c>
      <c r="I200" s="147">
        <f t="shared" si="12"/>
        <v>8400</v>
      </c>
      <c r="J200" s="148">
        <f>IFERROR(INDEX(SET_GROUP!$B:$B,MATCH(ITEM!C200,SET_GROUP!$N:$N,0)),0)</f>
        <v>21</v>
      </c>
      <c r="K200" s="148">
        <f>IFERROR(IF(D200&gt;2,INDEX(ITEM_GAIN_INFO!$B:$B,MATCH(ITEM!B200,ITEM_GAIN_INFO!$G:$G,0)),INDEX(ITEM_GAIN_INFO!$B:$B,MATCH(ITEM!C200,ITEM_GAIN_INFO!$G:$G,0))),0)</f>
        <v>21</v>
      </c>
      <c r="L200" s="148" t="str">
        <f t="shared" si="13"/>
        <v>ITEM_NAME_108437</v>
      </c>
      <c r="M200" s="148" t="str">
        <f t="shared" si="14"/>
        <v>ITEM_ICON_108437</v>
      </c>
      <c r="N200" s="148" t="str">
        <f t="shared" si="15"/>
        <v>ITEM_DESC_108437</v>
      </c>
    </row>
    <row r="201" spans="1:14">
      <c r="A201" s="148">
        <f>100000+E201*ID규칙_아이템_타입_단위+F201*ID규칙_등급_단위+COUNTIFS($D$4:D201,D201,$E$4:E201:E201,E201)</f>
        <v>109536</v>
      </c>
      <c r="B201" s="77" t="s">
        <v>1038</v>
      </c>
      <c r="C201" s="77" t="s">
        <v>2414</v>
      </c>
      <c r="D201" s="148">
        <v>2</v>
      </c>
      <c r="E201" s="148">
        <v>9</v>
      </c>
      <c r="F201" s="148">
        <v>5</v>
      </c>
      <c r="G201" s="147">
        <v>1</v>
      </c>
      <c r="H201" s="147">
        <v>1</v>
      </c>
      <c r="I201" s="147">
        <f t="shared" si="12"/>
        <v>9500</v>
      </c>
      <c r="J201" s="148">
        <f>IFERROR(INDEX(SET_GROUP!$B:$B,MATCH(ITEM!C201,SET_GROUP!$N:$N,0)),0)</f>
        <v>21</v>
      </c>
      <c r="K201" s="148">
        <f>IFERROR(IF(D201&gt;2,INDEX(ITEM_GAIN_INFO!$B:$B,MATCH(ITEM!B201,ITEM_GAIN_INFO!$G:$G,0)),INDEX(ITEM_GAIN_INFO!$B:$B,MATCH(ITEM!C201,ITEM_GAIN_INFO!$G:$G,0))),0)</f>
        <v>21</v>
      </c>
      <c r="L201" s="148" t="str">
        <f t="shared" si="13"/>
        <v>ITEM_NAME_109536</v>
      </c>
      <c r="M201" s="148" t="str">
        <f t="shared" si="14"/>
        <v>ITEM_ICON_109536</v>
      </c>
      <c r="N201" s="148" t="str">
        <f t="shared" si="15"/>
        <v>ITEM_DESC_109536</v>
      </c>
    </row>
    <row r="202" spans="1:14">
      <c r="A202" s="148">
        <f>100000+E202*ID규칙_아이템_타입_단위+F202*ID규칙_등급_단위+COUNTIFS($D$4:D202,D202,$E$4:E202:E202,E202)</f>
        <v>109437</v>
      </c>
      <c r="B202" s="77" t="s">
        <v>1039</v>
      </c>
      <c r="C202" s="77" t="s">
        <v>2415</v>
      </c>
      <c r="D202" s="148">
        <v>2</v>
      </c>
      <c r="E202" s="148">
        <v>9</v>
      </c>
      <c r="F202" s="148">
        <v>4</v>
      </c>
      <c r="G202" s="147">
        <v>1</v>
      </c>
      <c r="H202" s="147">
        <v>1</v>
      </c>
      <c r="I202" s="147">
        <f t="shared" ref="I202:I265" si="16">IF(D202=2,E202*1000+F202*100,0)</f>
        <v>9400</v>
      </c>
      <c r="J202" s="148">
        <f>IFERROR(INDEX(SET_GROUP!$B:$B,MATCH(ITEM!C202,SET_GROUP!$N:$N,0)),0)</f>
        <v>22</v>
      </c>
      <c r="K202" s="148">
        <f>IFERROR(IF(D202&gt;2,INDEX(ITEM_GAIN_INFO!$B:$B,MATCH(ITEM!B202,ITEM_GAIN_INFO!$G:$G,0)),INDEX(ITEM_GAIN_INFO!$B:$B,MATCH(ITEM!C202,ITEM_GAIN_INFO!$G:$G,0))),0)</f>
        <v>22</v>
      </c>
      <c r="L202" s="148" t="str">
        <f t="shared" si="13"/>
        <v>ITEM_NAME_109437</v>
      </c>
      <c r="M202" s="148" t="str">
        <f t="shared" si="14"/>
        <v>ITEM_ICON_109437</v>
      </c>
      <c r="N202" s="148" t="str">
        <f t="shared" si="15"/>
        <v>ITEM_DESC_109437</v>
      </c>
    </row>
    <row r="203" spans="1:14">
      <c r="A203" s="148">
        <f>100000+E203*ID규칙_아이템_타입_단위+F203*ID규칙_등급_단위+COUNTIFS($D$4:D203,D203,$E$4:E203:E203,E203)</f>
        <v>106539</v>
      </c>
      <c r="B203" s="77" t="s">
        <v>1039</v>
      </c>
      <c r="C203" s="77" t="s">
        <v>2415</v>
      </c>
      <c r="D203" s="148">
        <v>2</v>
      </c>
      <c r="E203" s="148">
        <v>6</v>
      </c>
      <c r="F203" s="148">
        <v>5</v>
      </c>
      <c r="G203" s="147">
        <v>1</v>
      </c>
      <c r="H203" s="147">
        <v>1</v>
      </c>
      <c r="I203" s="147">
        <f t="shared" si="16"/>
        <v>6500</v>
      </c>
      <c r="J203" s="148">
        <f>IFERROR(INDEX(SET_GROUP!$B:$B,MATCH(ITEM!C203,SET_GROUP!$N:$N,0)),0)</f>
        <v>22</v>
      </c>
      <c r="K203" s="148">
        <f>IFERROR(IF(D203&gt;2,INDEX(ITEM_GAIN_INFO!$B:$B,MATCH(ITEM!B203,ITEM_GAIN_INFO!$G:$G,0)),INDEX(ITEM_GAIN_INFO!$B:$B,MATCH(ITEM!C203,ITEM_GAIN_INFO!$G:$G,0))),0)</f>
        <v>22</v>
      </c>
      <c r="L203" s="148" t="str">
        <f t="shared" si="13"/>
        <v>ITEM_NAME_106539</v>
      </c>
      <c r="M203" s="148" t="str">
        <f t="shared" si="14"/>
        <v>ITEM_ICON_106539</v>
      </c>
      <c r="N203" s="148" t="str">
        <f t="shared" si="15"/>
        <v>ITEM_DESC_106539</v>
      </c>
    </row>
    <row r="204" spans="1:14">
      <c r="A204" s="148">
        <f>100000+E204*ID규칙_아이템_타입_단위+F204*ID규칙_등급_단위+COUNTIFS($D$4:D204,D204,$E$4:E204:E204,E204)</f>
        <v>107438</v>
      </c>
      <c r="B204" s="77" t="s">
        <v>1040</v>
      </c>
      <c r="C204" s="77" t="s">
        <v>2415</v>
      </c>
      <c r="D204" s="148">
        <v>2</v>
      </c>
      <c r="E204" s="148">
        <v>7</v>
      </c>
      <c r="F204" s="148">
        <v>4</v>
      </c>
      <c r="G204" s="147">
        <v>1</v>
      </c>
      <c r="H204" s="147">
        <v>1</v>
      </c>
      <c r="I204" s="147">
        <f t="shared" si="16"/>
        <v>7400</v>
      </c>
      <c r="J204" s="148">
        <f>IFERROR(INDEX(SET_GROUP!$B:$B,MATCH(ITEM!C204,SET_GROUP!$N:$N,0)),0)</f>
        <v>22</v>
      </c>
      <c r="K204" s="148">
        <f>IFERROR(IF(D204&gt;2,INDEX(ITEM_GAIN_INFO!$B:$B,MATCH(ITEM!B204,ITEM_GAIN_INFO!$G:$G,0)),INDEX(ITEM_GAIN_INFO!$B:$B,MATCH(ITEM!C204,ITEM_GAIN_INFO!$G:$G,0))),0)</f>
        <v>22</v>
      </c>
      <c r="L204" s="148" t="str">
        <f t="shared" si="13"/>
        <v>ITEM_NAME_107438</v>
      </c>
      <c r="M204" s="148" t="str">
        <f t="shared" si="14"/>
        <v>ITEM_ICON_107438</v>
      </c>
      <c r="N204" s="148" t="str">
        <f t="shared" si="15"/>
        <v>ITEM_DESC_107438</v>
      </c>
    </row>
    <row r="205" spans="1:14">
      <c r="A205" s="148">
        <f>100000+E205*ID규칙_아이템_타입_단위+F205*ID규칙_등급_단위+COUNTIFS($D$4:D205,D205,$E$4:E205:E205,E205)</f>
        <v>107539</v>
      </c>
      <c r="B205" s="77" t="s">
        <v>1040</v>
      </c>
      <c r="C205" s="77" t="s">
        <v>2415</v>
      </c>
      <c r="D205" s="148">
        <v>2</v>
      </c>
      <c r="E205" s="148">
        <v>7</v>
      </c>
      <c r="F205" s="148">
        <v>5</v>
      </c>
      <c r="G205" s="147">
        <v>1</v>
      </c>
      <c r="H205" s="147">
        <v>1</v>
      </c>
      <c r="I205" s="147">
        <f t="shared" si="16"/>
        <v>7500</v>
      </c>
      <c r="J205" s="148">
        <f>IFERROR(INDEX(SET_GROUP!$B:$B,MATCH(ITEM!C205,SET_GROUP!$N:$N,0)),0)</f>
        <v>22</v>
      </c>
      <c r="K205" s="148">
        <f>IFERROR(IF(D205&gt;2,INDEX(ITEM_GAIN_INFO!$B:$B,MATCH(ITEM!B205,ITEM_GAIN_INFO!$G:$G,0)),INDEX(ITEM_GAIN_INFO!$B:$B,MATCH(ITEM!C205,ITEM_GAIN_INFO!$G:$G,0))),0)</f>
        <v>22</v>
      </c>
      <c r="L205" s="148" t="str">
        <f t="shared" si="13"/>
        <v>ITEM_NAME_107539</v>
      </c>
      <c r="M205" s="148" t="str">
        <f t="shared" si="14"/>
        <v>ITEM_ICON_107539</v>
      </c>
      <c r="N205" s="148" t="str">
        <f t="shared" si="15"/>
        <v>ITEM_DESC_107539</v>
      </c>
    </row>
    <row r="206" spans="1:14">
      <c r="A206" s="148">
        <f>100000+E206*ID규칙_아이템_타입_단위+F206*ID규칙_등급_단위+COUNTIFS($D$4:D206,D206,$E$4:E206:E206,E206)</f>
        <v>108438</v>
      </c>
      <c r="B206" s="77" t="s">
        <v>1041</v>
      </c>
      <c r="C206" s="77" t="s">
        <v>2415</v>
      </c>
      <c r="D206" s="148">
        <v>2</v>
      </c>
      <c r="E206" s="148">
        <v>8</v>
      </c>
      <c r="F206" s="148">
        <v>4</v>
      </c>
      <c r="G206" s="147">
        <v>1</v>
      </c>
      <c r="H206" s="147">
        <v>1</v>
      </c>
      <c r="I206" s="147">
        <f t="shared" si="16"/>
        <v>8400</v>
      </c>
      <c r="J206" s="148">
        <f>IFERROR(INDEX(SET_GROUP!$B:$B,MATCH(ITEM!C206,SET_GROUP!$N:$N,0)),0)</f>
        <v>22</v>
      </c>
      <c r="K206" s="148">
        <f>IFERROR(IF(D206&gt;2,INDEX(ITEM_GAIN_INFO!$B:$B,MATCH(ITEM!B206,ITEM_GAIN_INFO!$G:$G,0)),INDEX(ITEM_GAIN_INFO!$B:$B,MATCH(ITEM!C206,ITEM_GAIN_INFO!$G:$G,0))),0)</f>
        <v>22</v>
      </c>
      <c r="L206" s="148" t="str">
        <f t="shared" si="13"/>
        <v>ITEM_NAME_108438</v>
      </c>
      <c r="M206" s="148" t="str">
        <f t="shared" si="14"/>
        <v>ITEM_ICON_108438</v>
      </c>
      <c r="N206" s="148" t="str">
        <f t="shared" si="15"/>
        <v>ITEM_DESC_108438</v>
      </c>
    </row>
    <row r="207" spans="1:14">
      <c r="A207" s="148">
        <f>100000+E207*ID규칙_아이템_타입_단위+F207*ID규칙_등급_단위+COUNTIFS($D$4:D207,D207,$E$4:E207:E207,E207)</f>
        <v>108539</v>
      </c>
      <c r="B207" s="77" t="s">
        <v>1041</v>
      </c>
      <c r="C207" s="77" t="s">
        <v>2415</v>
      </c>
      <c r="D207" s="148">
        <v>2</v>
      </c>
      <c r="E207" s="148">
        <v>8</v>
      </c>
      <c r="F207" s="148">
        <v>5</v>
      </c>
      <c r="G207" s="147">
        <v>1</v>
      </c>
      <c r="H207" s="147">
        <v>1</v>
      </c>
      <c r="I207" s="147">
        <f t="shared" si="16"/>
        <v>8500</v>
      </c>
      <c r="J207" s="148">
        <f>IFERROR(INDEX(SET_GROUP!$B:$B,MATCH(ITEM!C207,SET_GROUP!$N:$N,0)),0)</f>
        <v>22</v>
      </c>
      <c r="K207" s="148">
        <f>IFERROR(IF(D207&gt;2,INDEX(ITEM_GAIN_INFO!$B:$B,MATCH(ITEM!B207,ITEM_GAIN_INFO!$G:$G,0)),INDEX(ITEM_GAIN_INFO!$B:$B,MATCH(ITEM!C207,ITEM_GAIN_INFO!$G:$G,0))),0)</f>
        <v>22</v>
      </c>
      <c r="L207" s="148" t="str">
        <f t="shared" si="13"/>
        <v>ITEM_NAME_108539</v>
      </c>
      <c r="M207" s="148" t="str">
        <f t="shared" si="14"/>
        <v>ITEM_ICON_108539</v>
      </c>
      <c r="N207" s="148" t="str">
        <f t="shared" si="15"/>
        <v>ITEM_DESC_108539</v>
      </c>
    </row>
    <row r="208" spans="1:14">
      <c r="A208" s="148">
        <f>100000+E208*ID규칙_아이템_타입_단위+F208*ID규칙_등급_단위+COUNTIFS($D$4:D208,D208,$E$4:E208:E208,E208)</f>
        <v>109438</v>
      </c>
      <c r="B208" s="77" t="s">
        <v>1042</v>
      </c>
      <c r="C208" s="77" t="s">
        <v>2415</v>
      </c>
      <c r="D208" s="148">
        <v>2</v>
      </c>
      <c r="E208" s="148">
        <v>9</v>
      </c>
      <c r="F208" s="148">
        <v>4</v>
      </c>
      <c r="G208" s="147">
        <v>1</v>
      </c>
      <c r="H208" s="147">
        <v>1</v>
      </c>
      <c r="I208" s="147">
        <f t="shared" si="16"/>
        <v>9400</v>
      </c>
      <c r="J208" s="148">
        <f>IFERROR(INDEX(SET_GROUP!$B:$B,MATCH(ITEM!C208,SET_GROUP!$N:$N,0)),0)</f>
        <v>22</v>
      </c>
      <c r="K208" s="148">
        <f>IFERROR(IF(D208&gt;2,INDEX(ITEM_GAIN_INFO!$B:$B,MATCH(ITEM!B208,ITEM_GAIN_INFO!$G:$G,0)),INDEX(ITEM_GAIN_INFO!$B:$B,MATCH(ITEM!C208,ITEM_GAIN_INFO!$G:$G,0))),0)</f>
        <v>22</v>
      </c>
      <c r="L208" s="148" t="str">
        <f t="shared" si="13"/>
        <v>ITEM_NAME_109438</v>
      </c>
      <c r="M208" s="148" t="str">
        <f t="shared" si="14"/>
        <v>ITEM_ICON_109438</v>
      </c>
      <c r="N208" s="148" t="str">
        <f t="shared" si="15"/>
        <v>ITEM_DESC_109438</v>
      </c>
    </row>
    <row r="209" spans="1:14">
      <c r="A209" s="148">
        <f>100000+E209*ID규칙_아이템_타입_단위+F209*ID규칙_등급_단위+COUNTIFS($D$4:D209,D209,$E$4:E209:E209,E209)</f>
        <v>109539</v>
      </c>
      <c r="B209" s="77" t="s">
        <v>1042</v>
      </c>
      <c r="C209" s="77" t="s">
        <v>2415</v>
      </c>
      <c r="D209" s="148">
        <v>2</v>
      </c>
      <c r="E209" s="148">
        <v>9</v>
      </c>
      <c r="F209" s="148">
        <v>5</v>
      </c>
      <c r="G209" s="147">
        <v>1</v>
      </c>
      <c r="H209" s="147">
        <v>1</v>
      </c>
      <c r="I209" s="147">
        <f t="shared" si="16"/>
        <v>9500</v>
      </c>
      <c r="J209" s="148">
        <f>IFERROR(INDEX(SET_GROUP!$B:$B,MATCH(ITEM!C209,SET_GROUP!$N:$N,0)),0)</f>
        <v>22</v>
      </c>
      <c r="K209" s="148">
        <f>IFERROR(IF(D209&gt;2,INDEX(ITEM_GAIN_INFO!$B:$B,MATCH(ITEM!B209,ITEM_GAIN_INFO!$G:$G,0)),INDEX(ITEM_GAIN_INFO!$B:$B,MATCH(ITEM!C209,ITEM_GAIN_INFO!$G:$G,0))),0)</f>
        <v>22</v>
      </c>
      <c r="L209" s="148" t="str">
        <f t="shared" si="13"/>
        <v>ITEM_NAME_109539</v>
      </c>
      <c r="M209" s="148" t="str">
        <f t="shared" si="14"/>
        <v>ITEM_ICON_109539</v>
      </c>
      <c r="N209" s="148" t="str">
        <f t="shared" si="15"/>
        <v>ITEM_DESC_109539</v>
      </c>
    </row>
    <row r="210" spans="1:14">
      <c r="A210" s="148">
        <f>100000+E210*ID규칙_아이템_타입_단위+F210*ID규칙_등급_단위+COUNTIFS($D$4:D210,D210,$E$4:E210:E210,E210)</f>
        <v>110446</v>
      </c>
      <c r="B210" s="77" t="s">
        <v>1043</v>
      </c>
      <c r="C210" s="77" t="s">
        <v>2415</v>
      </c>
      <c r="D210" s="148">
        <v>2</v>
      </c>
      <c r="E210" s="148">
        <v>10</v>
      </c>
      <c r="F210" s="148">
        <v>4</v>
      </c>
      <c r="G210" s="147">
        <v>1</v>
      </c>
      <c r="H210" s="147">
        <v>1</v>
      </c>
      <c r="I210" s="147">
        <f t="shared" si="16"/>
        <v>10400</v>
      </c>
      <c r="J210" s="148">
        <f>IFERROR(INDEX(SET_GROUP!$B:$B,MATCH(ITEM!C210,SET_GROUP!$N:$N,0)),0)</f>
        <v>22</v>
      </c>
      <c r="K210" s="148">
        <f>IFERROR(IF(D210&gt;2,INDEX(ITEM_GAIN_INFO!$B:$B,MATCH(ITEM!B210,ITEM_GAIN_INFO!$G:$G,0)),INDEX(ITEM_GAIN_INFO!$B:$B,MATCH(ITEM!C210,ITEM_GAIN_INFO!$G:$G,0))),0)</f>
        <v>22</v>
      </c>
      <c r="L210" s="148" t="str">
        <f t="shared" si="13"/>
        <v>ITEM_NAME_110446</v>
      </c>
      <c r="M210" s="148" t="str">
        <f t="shared" si="14"/>
        <v>ITEM_ICON_110446</v>
      </c>
      <c r="N210" s="148" t="str">
        <f t="shared" si="15"/>
        <v>ITEM_DESC_110446</v>
      </c>
    </row>
    <row r="211" spans="1:14">
      <c r="A211" s="148">
        <f>100000+E211*ID규칙_아이템_타입_단위+F211*ID규칙_등급_단위+COUNTIFS($D$4:D211,D211,$E$4:E211:E211,E211)</f>
        <v>110547</v>
      </c>
      <c r="B211" s="77" t="s">
        <v>1043</v>
      </c>
      <c r="C211" s="77" t="s">
        <v>2415</v>
      </c>
      <c r="D211" s="148">
        <v>2</v>
      </c>
      <c r="E211" s="148">
        <v>10</v>
      </c>
      <c r="F211" s="148">
        <v>5</v>
      </c>
      <c r="G211" s="147">
        <v>1</v>
      </c>
      <c r="H211" s="147">
        <v>1</v>
      </c>
      <c r="I211" s="147">
        <f t="shared" si="16"/>
        <v>10500</v>
      </c>
      <c r="J211" s="148">
        <f>IFERROR(INDEX(SET_GROUP!$B:$B,MATCH(ITEM!C211,SET_GROUP!$N:$N,0)),0)</f>
        <v>22</v>
      </c>
      <c r="K211" s="148">
        <f>IFERROR(IF(D211&gt;2,INDEX(ITEM_GAIN_INFO!$B:$B,MATCH(ITEM!B211,ITEM_GAIN_INFO!$G:$G,0)),INDEX(ITEM_GAIN_INFO!$B:$B,MATCH(ITEM!C211,ITEM_GAIN_INFO!$G:$G,0))),0)</f>
        <v>22</v>
      </c>
      <c r="L211" s="148" t="str">
        <f t="shared" si="13"/>
        <v>ITEM_NAME_110547</v>
      </c>
      <c r="M211" s="148" t="str">
        <f t="shared" si="14"/>
        <v>ITEM_ICON_110547</v>
      </c>
      <c r="N211" s="148" t="str">
        <f t="shared" si="15"/>
        <v>ITEM_DESC_110547</v>
      </c>
    </row>
    <row r="212" spans="1:14">
      <c r="A212" s="148">
        <f>100000+E212*ID규칙_아이템_타입_단위+F212*ID규칙_등급_단위+COUNTIFS($D$4:D212,D212,$E$4:E212:E212,E212)</f>
        <v>106440</v>
      </c>
      <c r="B212" s="77" t="s">
        <v>1044</v>
      </c>
      <c r="C212" s="77" t="s">
        <v>2416</v>
      </c>
      <c r="D212" s="148">
        <v>2</v>
      </c>
      <c r="E212" s="148">
        <v>6</v>
      </c>
      <c r="F212" s="148">
        <v>4</v>
      </c>
      <c r="G212" s="147">
        <v>1</v>
      </c>
      <c r="H212" s="147">
        <v>1</v>
      </c>
      <c r="I212" s="147">
        <f t="shared" si="16"/>
        <v>6400</v>
      </c>
      <c r="J212" s="148">
        <f>IFERROR(INDEX(SET_GROUP!$B:$B,MATCH(ITEM!C212,SET_GROUP!$N:$N,0)),0)</f>
        <v>23</v>
      </c>
      <c r="K212" s="148">
        <f>IFERROR(IF(D212&gt;2,INDEX(ITEM_GAIN_INFO!$B:$B,MATCH(ITEM!B212,ITEM_GAIN_INFO!$G:$G,0)),INDEX(ITEM_GAIN_INFO!$B:$B,MATCH(ITEM!C212,ITEM_GAIN_INFO!$G:$G,0))),0)</f>
        <v>23</v>
      </c>
      <c r="L212" s="148" t="str">
        <f t="shared" si="13"/>
        <v>ITEM_NAME_106440</v>
      </c>
      <c r="M212" s="148" t="str">
        <f t="shared" si="14"/>
        <v>ITEM_ICON_106440</v>
      </c>
      <c r="N212" s="148" t="str">
        <f t="shared" si="15"/>
        <v>ITEM_DESC_106440</v>
      </c>
    </row>
    <row r="213" spans="1:14">
      <c r="A213" s="148">
        <f>100000+E213*ID규칙_아이템_타입_단위+F213*ID규칙_등급_단위+COUNTIFS($D$4:D213,D213,$E$4:E213:E213,E213)</f>
        <v>106541</v>
      </c>
      <c r="B213" s="77" t="s">
        <v>1044</v>
      </c>
      <c r="C213" s="77" t="s">
        <v>2416</v>
      </c>
      <c r="D213" s="148">
        <v>2</v>
      </c>
      <c r="E213" s="148">
        <v>6</v>
      </c>
      <c r="F213" s="148">
        <v>5</v>
      </c>
      <c r="G213" s="147">
        <v>1</v>
      </c>
      <c r="H213" s="147">
        <v>1</v>
      </c>
      <c r="I213" s="147">
        <f t="shared" si="16"/>
        <v>6500</v>
      </c>
      <c r="J213" s="148">
        <f>IFERROR(INDEX(SET_GROUP!$B:$B,MATCH(ITEM!C213,SET_GROUP!$N:$N,0)),0)</f>
        <v>23</v>
      </c>
      <c r="K213" s="148">
        <f>IFERROR(IF(D213&gt;2,INDEX(ITEM_GAIN_INFO!$B:$B,MATCH(ITEM!B213,ITEM_GAIN_INFO!$G:$G,0)),INDEX(ITEM_GAIN_INFO!$B:$B,MATCH(ITEM!C213,ITEM_GAIN_INFO!$G:$G,0))),0)</f>
        <v>23</v>
      </c>
      <c r="L213" s="148" t="str">
        <f t="shared" si="13"/>
        <v>ITEM_NAME_106541</v>
      </c>
      <c r="M213" s="148" t="str">
        <f t="shared" si="14"/>
        <v>ITEM_ICON_106541</v>
      </c>
      <c r="N213" s="148" t="str">
        <f t="shared" si="15"/>
        <v>ITEM_DESC_106541</v>
      </c>
    </row>
    <row r="214" spans="1:14">
      <c r="A214" s="148">
        <f>100000+E214*ID규칙_아이템_타입_단위+F214*ID규칙_등급_단위+COUNTIFS($D$4:D214,D214,$E$4:E214:E214,E214)</f>
        <v>107440</v>
      </c>
      <c r="B214" s="77" t="s">
        <v>1045</v>
      </c>
      <c r="C214" s="77" t="s">
        <v>2416</v>
      </c>
      <c r="D214" s="148">
        <v>2</v>
      </c>
      <c r="E214" s="148">
        <v>7</v>
      </c>
      <c r="F214" s="148">
        <v>4</v>
      </c>
      <c r="G214" s="147">
        <v>1</v>
      </c>
      <c r="H214" s="147">
        <v>1</v>
      </c>
      <c r="I214" s="147">
        <f t="shared" si="16"/>
        <v>7400</v>
      </c>
      <c r="J214" s="148">
        <f>IFERROR(INDEX(SET_GROUP!$B:$B,MATCH(ITEM!C214,SET_GROUP!$N:$N,0)),0)</f>
        <v>23</v>
      </c>
      <c r="K214" s="148">
        <f>IFERROR(IF(D214&gt;2,INDEX(ITEM_GAIN_INFO!$B:$B,MATCH(ITEM!B214,ITEM_GAIN_INFO!$G:$G,0)),INDEX(ITEM_GAIN_INFO!$B:$B,MATCH(ITEM!C214,ITEM_GAIN_INFO!$G:$G,0))),0)</f>
        <v>23</v>
      </c>
      <c r="L214" s="148" t="str">
        <f t="shared" si="13"/>
        <v>ITEM_NAME_107440</v>
      </c>
      <c r="M214" s="148" t="str">
        <f t="shared" si="14"/>
        <v>ITEM_ICON_107440</v>
      </c>
      <c r="N214" s="148" t="str">
        <f t="shared" si="15"/>
        <v>ITEM_DESC_107440</v>
      </c>
    </row>
    <row r="215" spans="1:14">
      <c r="A215" s="148">
        <f>100000+E215*ID규칙_아이템_타입_단위+F215*ID규칙_등급_단위+COUNTIFS($D$4:D215,D215,$E$4:E215:E215,E215)</f>
        <v>107541</v>
      </c>
      <c r="B215" s="77" t="s">
        <v>1045</v>
      </c>
      <c r="C215" s="77" t="s">
        <v>2416</v>
      </c>
      <c r="D215" s="148">
        <v>2</v>
      </c>
      <c r="E215" s="148">
        <v>7</v>
      </c>
      <c r="F215" s="148">
        <v>5</v>
      </c>
      <c r="G215" s="147">
        <v>1</v>
      </c>
      <c r="H215" s="147">
        <v>1</v>
      </c>
      <c r="I215" s="147">
        <f t="shared" si="16"/>
        <v>7500</v>
      </c>
      <c r="J215" s="148">
        <f>IFERROR(INDEX(SET_GROUP!$B:$B,MATCH(ITEM!C215,SET_GROUP!$N:$N,0)),0)</f>
        <v>23</v>
      </c>
      <c r="K215" s="148">
        <f>IFERROR(IF(D215&gt;2,INDEX(ITEM_GAIN_INFO!$B:$B,MATCH(ITEM!B215,ITEM_GAIN_INFO!$G:$G,0)),INDEX(ITEM_GAIN_INFO!$B:$B,MATCH(ITEM!C215,ITEM_GAIN_INFO!$G:$G,0))),0)</f>
        <v>23</v>
      </c>
      <c r="L215" s="148" t="str">
        <f t="shared" si="13"/>
        <v>ITEM_NAME_107541</v>
      </c>
      <c r="M215" s="148" t="str">
        <f t="shared" si="14"/>
        <v>ITEM_ICON_107541</v>
      </c>
      <c r="N215" s="148" t="str">
        <f t="shared" si="15"/>
        <v>ITEM_DESC_107541</v>
      </c>
    </row>
    <row r="216" spans="1:14">
      <c r="A216" s="148">
        <f>100000+E216*ID규칙_아이템_타입_단위+F216*ID규칙_등급_단위+COUNTIFS($D$4:D216,D216,$E$4:E216:E216,E216)</f>
        <v>108440</v>
      </c>
      <c r="B216" s="77" t="s">
        <v>1046</v>
      </c>
      <c r="C216" s="77" t="s">
        <v>2416</v>
      </c>
      <c r="D216" s="148">
        <v>2</v>
      </c>
      <c r="E216" s="148">
        <v>8</v>
      </c>
      <c r="F216" s="148">
        <v>4</v>
      </c>
      <c r="G216" s="147">
        <v>1</v>
      </c>
      <c r="H216" s="147">
        <v>1</v>
      </c>
      <c r="I216" s="147">
        <f t="shared" si="16"/>
        <v>8400</v>
      </c>
      <c r="J216" s="148">
        <f>IFERROR(INDEX(SET_GROUP!$B:$B,MATCH(ITEM!C216,SET_GROUP!$N:$N,0)),0)</f>
        <v>23</v>
      </c>
      <c r="K216" s="148">
        <f>IFERROR(IF(D216&gt;2,INDEX(ITEM_GAIN_INFO!$B:$B,MATCH(ITEM!B216,ITEM_GAIN_INFO!$G:$G,0)),INDEX(ITEM_GAIN_INFO!$B:$B,MATCH(ITEM!C216,ITEM_GAIN_INFO!$G:$G,0))),0)</f>
        <v>23</v>
      </c>
      <c r="L216" s="148" t="str">
        <f t="shared" si="13"/>
        <v>ITEM_NAME_108440</v>
      </c>
      <c r="M216" s="148" t="str">
        <f t="shared" si="14"/>
        <v>ITEM_ICON_108440</v>
      </c>
      <c r="N216" s="148" t="str">
        <f t="shared" si="15"/>
        <v>ITEM_DESC_108440</v>
      </c>
    </row>
    <row r="217" spans="1:14">
      <c r="A217" s="148">
        <f>100000+E217*ID규칙_아이템_타입_단위+F217*ID규칙_등급_단위+COUNTIFS($D$4:D217,D217,$E$4:E217:E217,E217)</f>
        <v>108541</v>
      </c>
      <c r="B217" s="77" t="s">
        <v>1046</v>
      </c>
      <c r="C217" s="77" t="s">
        <v>2416</v>
      </c>
      <c r="D217" s="148">
        <v>2</v>
      </c>
      <c r="E217" s="148">
        <v>8</v>
      </c>
      <c r="F217" s="148">
        <v>5</v>
      </c>
      <c r="G217" s="147">
        <v>1</v>
      </c>
      <c r="H217" s="147">
        <v>1</v>
      </c>
      <c r="I217" s="147">
        <f t="shared" si="16"/>
        <v>8500</v>
      </c>
      <c r="J217" s="148">
        <f>IFERROR(INDEX(SET_GROUP!$B:$B,MATCH(ITEM!C217,SET_GROUP!$N:$N,0)),0)</f>
        <v>23</v>
      </c>
      <c r="K217" s="148">
        <f>IFERROR(IF(D217&gt;2,INDEX(ITEM_GAIN_INFO!$B:$B,MATCH(ITEM!B217,ITEM_GAIN_INFO!$G:$G,0)),INDEX(ITEM_GAIN_INFO!$B:$B,MATCH(ITEM!C217,ITEM_GAIN_INFO!$G:$G,0))),0)</f>
        <v>23</v>
      </c>
      <c r="L217" s="148" t="str">
        <f t="shared" si="13"/>
        <v>ITEM_NAME_108541</v>
      </c>
      <c r="M217" s="148" t="str">
        <f t="shared" si="14"/>
        <v>ITEM_ICON_108541</v>
      </c>
      <c r="N217" s="148" t="str">
        <f t="shared" si="15"/>
        <v>ITEM_DESC_108541</v>
      </c>
    </row>
    <row r="218" spans="1:14">
      <c r="A218" s="148">
        <f>100000+E218*ID규칙_아이템_타입_단위+F218*ID규칙_등급_단위+COUNTIFS($D$4:D218,D218,$E$4:E218:E218,E218)</f>
        <v>109440</v>
      </c>
      <c r="B218" s="77" t="s">
        <v>1047</v>
      </c>
      <c r="C218" s="77" t="s">
        <v>2416</v>
      </c>
      <c r="D218" s="148">
        <v>2</v>
      </c>
      <c r="E218" s="148">
        <v>9</v>
      </c>
      <c r="F218" s="148">
        <v>4</v>
      </c>
      <c r="G218" s="147">
        <v>1</v>
      </c>
      <c r="H218" s="147">
        <v>1</v>
      </c>
      <c r="I218" s="147">
        <f t="shared" si="16"/>
        <v>9400</v>
      </c>
      <c r="J218" s="148">
        <f>IFERROR(INDEX(SET_GROUP!$B:$B,MATCH(ITEM!C218,SET_GROUP!$N:$N,0)),0)</f>
        <v>23</v>
      </c>
      <c r="K218" s="148">
        <f>IFERROR(IF(D218&gt;2,INDEX(ITEM_GAIN_INFO!$B:$B,MATCH(ITEM!B218,ITEM_GAIN_INFO!$G:$G,0)),INDEX(ITEM_GAIN_INFO!$B:$B,MATCH(ITEM!C218,ITEM_GAIN_INFO!$G:$G,0))),0)</f>
        <v>23</v>
      </c>
      <c r="L218" s="148" t="str">
        <f t="shared" si="13"/>
        <v>ITEM_NAME_109440</v>
      </c>
      <c r="M218" s="148" t="str">
        <f t="shared" si="14"/>
        <v>ITEM_ICON_109440</v>
      </c>
      <c r="N218" s="148" t="str">
        <f t="shared" si="15"/>
        <v>ITEM_DESC_109440</v>
      </c>
    </row>
    <row r="219" spans="1:14">
      <c r="A219" s="148">
        <f>100000+E219*ID규칙_아이템_타입_단위+F219*ID규칙_등급_단위+COUNTIFS($D$4:D219,D219,$E$4:E219:E219,E219)</f>
        <v>109541</v>
      </c>
      <c r="B219" s="77" t="s">
        <v>1047</v>
      </c>
      <c r="C219" s="77" t="s">
        <v>2416</v>
      </c>
      <c r="D219" s="148">
        <v>2</v>
      </c>
      <c r="E219" s="148">
        <v>9</v>
      </c>
      <c r="F219" s="148">
        <v>5</v>
      </c>
      <c r="G219" s="147">
        <v>1</v>
      </c>
      <c r="H219" s="147">
        <v>1</v>
      </c>
      <c r="I219" s="147">
        <f t="shared" si="16"/>
        <v>9500</v>
      </c>
      <c r="J219" s="148">
        <f>IFERROR(INDEX(SET_GROUP!$B:$B,MATCH(ITEM!C219,SET_GROUP!$N:$N,0)),0)</f>
        <v>23</v>
      </c>
      <c r="K219" s="148">
        <f>IFERROR(IF(D219&gt;2,INDEX(ITEM_GAIN_INFO!$B:$B,MATCH(ITEM!B219,ITEM_GAIN_INFO!$G:$G,0)),INDEX(ITEM_GAIN_INFO!$B:$B,MATCH(ITEM!C219,ITEM_GAIN_INFO!$G:$G,0))),0)</f>
        <v>23</v>
      </c>
      <c r="L219" s="148" t="str">
        <f t="shared" si="13"/>
        <v>ITEM_NAME_109541</v>
      </c>
      <c r="M219" s="148" t="str">
        <f t="shared" si="14"/>
        <v>ITEM_ICON_109541</v>
      </c>
      <c r="N219" s="148" t="str">
        <f t="shared" si="15"/>
        <v>ITEM_DESC_109541</v>
      </c>
    </row>
    <row r="220" spans="1:14">
      <c r="A220" s="148">
        <f>100000+E220*ID규칙_아이템_타입_단위+F220*ID규칙_등급_단위+COUNTIFS($D$4:D220,D220,$E$4:E220:E220,E220)</f>
        <v>110448</v>
      </c>
      <c r="B220" s="77" t="s">
        <v>1048</v>
      </c>
      <c r="C220" s="77" t="s">
        <v>2416</v>
      </c>
      <c r="D220" s="148">
        <v>2</v>
      </c>
      <c r="E220" s="148">
        <v>10</v>
      </c>
      <c r="F220" s="148">
        <v>4</v>
      </c>
      <c r="G220" s="147">
        <v>1</v>
      </c>
      <c r="H220" s="147">
        <v>1</v>
      </c>
      <c r="I220" s="147">
        <f t="shared" si="16"/>
        <v>10400</v>
      </c>
      <c r="J220" s="148">
        <f>IFERROR(INDEX(SET_GROUP!$B:$B,MATCH(ITEM!C220,SET_GROUP!$N:$N,0)),0)</f>
        <v>23</v>
      </c>
      <c r="K220" s="148">
        <f>IFERROR(IF(D220&gt;2,INDEX(ITEM_GAIN_INFO!$B:$B,MATCH(ITEM!B220,ITEM_GAIN_INFO!$G:$G,0)),INDEX(ITEM_GAIN_INFO!$B:$B,MATCH(ITEM!C220,ITEM_GAIN_INFO!$G:$G,0))),0)</f>
        <v>23</v>
      </c>
      <c r="L220" s="148" t="str">
        <f t="shared" si="13"/>
        <v>ITEM_NAME_110448</v>
      </c>
      <c r="M220" s="148" t="str">
        <f t="shared" si="14"/>
        <v>ITEM_ICON_110448</v>
      </c>
      <c r="N220" s="148" t="str">
        <f t="shared" si="15"/>
        <v>ITEM_DESC_110448</v>
      </c>
    </row>
    <row r="221" spans="1:14">
      <c r="A221" s="148">
        <f>100000+E221*ID규칙_아이템_타입_단위+F221*ID규칙_등급_단위+COUNTIFS($D$4:D221,D221,$E$4:E221:E221,E221)</f>
        <v>110549</v>
      </c>
      <c r="B221" s="77" t="s">
        <v>1048</v>
      </c>
      <c r="C221" s="77" t="s">
        <v>2416</v>
      </c>
      <c r="D221" s="148">
        <v>2</v>
      </c>
      <c r="E221" s="148">
        <v>10</v>
      </c>
      <c r="F221" s="148">
        <v>5</v>
      </c>
      <c r="G221" s="147">
        <v>1</v>
      </c>
      <c r="H221" s="147">
        <v>1</v>
      </c>
      <c r="I221" s="147">
        <f t="shared" si="16"/>
        <v>10500</v>
      </c>
      <c r="J221" s="148">
        <f>IFERROR(INDEX(SET_GROUP!$B:$B,MATCH(ITEM!C221,SET_GROUP!$N:$N,0)),0)</f>
        <v>23</v>
      </c>
      <c r="K221" s="148">
        <f>IFERROR(IF(D221&gt;2,INDEX(ITEM_GAIN_INFO!$B:$B,MATCH(ITEM!B221,ITEM_GAIN_INFO!$G:$G,0)),INDEX(ITEM_GAIN_INFO!$B:$B,MATCH(ITEM!C221,ITEM_GAIN_INFO!$G:$G,0))),0)</f>
        <v>23</v>
      </c>
      <c r="L221" s="148" t="str">
        <f t="shared" si="13"/>
        <v>ITEM_NAME_110549</v>
      </c>
      <c r="M221" s="148" t="str">
        <f t="shared" si="14"/>
        <v>ITEM_ICON_110549</v>
      </c>
      <c r="N221" s="148" t="str">
        <f t="shared" si="15"/>
        <v>ITEM_DESC_110549</v>
      </c>
    </row>
    <row r="222" spans="1:14">
      <c r="A222" s="148">
        <f>100000+E222*ID규칙_아이템_타입_단위+F222*ID규칙_등급_단위+COUNTIFS($D$4:D222,D222,$E$4:E222:E222,E222)</f>
        <v>106442</v>
      </c>
      <c r="B222" s="77" t="s">
        <v>1049</v>
      </c>
      <c r="C222" s="77" t="s">
        <v>2417</v>
      </c>
      <c r="D222" s="148">
        <v>2</v>
      </c>
      <c r="E222" s="148">
        <v>6</v>
      </c>
      <c r="F222" s="148">
        <v>4</v>
      </c>
      <c r="G222" s="147">
        <v>1</v>
      </c>
      <c r="H222" s="147">
        <v>1</v>
      </c>
      <c r="I222" s="147">
        <f t="shared" si="16"/>
        <v>6400</v>
      </c>
      <c r="J222" s="148">
        <f>IFERROR(INDEX(SET_GROUP!$B:$B,MATCH(ITEM!C222,SET_GROUP!$N:$N,0)),0)</f>
        <v>24</v>
      </c>
      <c r="K222" s="148">
        <f>IFERROR(IF(D222&gt;2,INDEX(ITEM_GAIN_INFO!$B:$B,MATCH(ITEM!B222,ITEM_GAIN_INFO!$G:$G,0)),INDEX(ITEM_GAIN_INFO!$B:$B,MATCH(ITEM!C222,ITEM_GAIN_INFO!$G:$G,0))),0)</f>
        <v>24</v>
      </c>
      <c r="L222" s="148" t="str">
        <f t="shared" si="13"/>
        <v>ITEM_NAME_106442</v>
      </c>
      <c r="M222" s="148" t="str">
        <f t="shared" si="14"/>
        <v>ITEM_ICON_106442</v>
      </c>
      <c r="N222" s="148" t="str">
        <f t="shared" si="15"/>
        <v>ITEM_DESC_106442</v>
      </c>
    </row>
    <row r="223" spans="1:14">
      <c r="A223" s="148">
        <f>100000+E223*ID규칙_아이템_타입_단위+F223*ID규칙_등급_단위+COUNTIFS($D$4:D223,D223,$E$4:E223:E223,E223)</f>
        <v>106543</v>
      </c>
      <c r="B223" s="77" t="s">
        <v>1049</v>
      </c>
      <c r="C223" s="77" t="s">
        <v>2417</v>
      </c>
      <c r="D223" s="148">
        <v>2</v>
      </c>
      <c r="E223" s="148">
        <v>6</v>
      </c>
      <c r="F223" s="148">
        <v>5</v>
      </c>
      <c r="G223" s="147">
        <v>1</v>
      </c>
      <c r="H223" s="147">
        <v>1</v>
      </c>
      <c r="I223" s="147">
        <f t="shared" si="16"/>
        <v>6500</v>
      </c>
      <c r="J223" s="148">
        <f>IFERROR(INDEX(SET_GROUP!$B:$B,MATCH(ITEM!C223,SET_GROUP!$N:$N,0)),0)</f>
        <v>24</v>
      </c>
      <c r="K223" s="148">
        <f>IFERROR(IF(D223&gt;2,INDEX(ITEM_GAIN_INFO!$B:$B,MATCH(ITEM!B223,ITEM_GAIN_INFO!$G:$G,0)),INDEX(ITEM_GAIN_INFO!$B:$B,MATCH(ITEM!C223,ITEM_GAIN_INFO!$G:$G,0))),0)</f>
        <v>24</v>
      </c>
      <c r="L223" s="148" t="str">
        <f t="shared" si="13"/>
        <v>ITEM_NAME_106543</v>
      </c>
      <c r="M223" s="148" t="str">
        <f t="shared" si="14"/>
        <v>ITEM_ICON_106543</v>
      </c>
      <c r="N223" s="148" t="str">
        <f t="shared" si="15"/>
        <v>ITEM_DESC_106543</v>
      </c>
    </row>
    <row r="224" spans="1:14">
      <c r="A224" s="148">
        <f>100000+E224*ID규칙_아이템_타입_단위+F224*ID규칙_등급_단위+COUNTIFS($D$4:D224,D224,$E$4:E224:E224,E224)</f>
        <v>107442</v>
      </c>
      <c r="B224" s="77" t="s">
        <v>1050</v>
      </c>
      <c r="C224" s="77" t="s">
        <v>2417</v>
      </c>
      <c r="D224" s="148">
        <v>2</v>
      </c>
      <c r="E224" s="148">
        <v>7</v>
      </c>
      <c r="F224" s="148">
        <v>4</v>
      </c>
      <c r="G224" s="147">
        <v>1</v>
      </c>
      <c r="H224" s="147">
        <v>1</v>
      </c>
      <c r="I224" s="147">
        <f t="shared" si="16"/>
        <v>7400</v>
      </c>
      <c r="J224" s="148">
        <f>IFERROR(INDEX(SET_GROUP!$B:$B,MATCH(ITEM!C224,SET_GROUP!$N:$N,0)),0)</f>
        <v>24</v>
      </c>
      <c r="K224" s="148">
        <f>IFERROR(IF(D224&gt;2,INDEX(ITEM_GAIN_INFO!$B:$B,MATCH(ITEM!B224,ITEM_GAIN_INFO!$G:$G,0)),INDEX(ITEM_GAIN_INFO!$B:$B,MATCH(ITEM!C224,ITEM_GAIN_INFO!$G:$G,0))),0)</f>
        <v>24</v>
      </c>
      <c r="L224" s="148" t="str">
        <f t="shared" si="13"/>
        <v>ITEM_NAME_107442</v>
      </c>
      <c r="M224" s="148" t="str">
        <f t="shared" si="14"/>
        <v>ITEM_ICON_107442</v>
      </c>
      <c r="N224" s="148" t="str">
        <f t="shared" si="15"/>
        <v>ITEM_DESC_107442</v>
      </c>
    </row>
    <row r="225" spans="1:14">
      <c r="A225" s="148">
        <f>100000+E225*ID규칙_아이템_타입_단위+F225*ID규칙_등급_단위+COUNTIFS($D$4:D225,D225,$E$4:E225:E225,E225)</f>
        <v>107543</v>
      </c>
      <c r="B225" s="77" t="s">
        <v>1050</v>
      </c>
      <c r="C225" s="77" t="s">
        <v>2417</v>
      </c>
      <c r="D225" s="148">
        <v>2</v>
      </c>
      <c r="E225" s="148">
        <v>7</v>
      </c>
      <c r="F225" s="148">
        <v>5</v>
      </c>
      <c r="G225" s="147">
        <v>1</v>
      </c>
      <c r="H225" s="147">
        <v>1</v>
      </c>
      <c r="I225" s="147">
        <f t="shared" si="16"/>
        <v>7500</v>
      </c>
      <c r="J225" s="148">
        <f>IFERROR(INDEX(SET_GROUP!$B:$B,MATCH(ITEM!C225,SET_GROUP!$N:$N,0)),0)</f>
        <v>24</v>
      </c>
      <c r="K225" s="148">
        <f>IFERROR(IF(D225&gt;2,INDEX(ITEM_GAIN_INFO!$B:$B,MATCH(ITEM!B225,ITEM_GAIN_INFO!$G:$G,0)),INDEX(ITEM_GAIN_INFO!$B:$B,MATCH(ITEM!C225,ITEM_GAIN_INFO!$G:$G,0))),0)</f>
        <v>24</v>
      </c>
      <c r="L225" s="148" t="str">
        <f t="shared" si="13"/>
        <v>ITEM_NAME_107543</v>
      </c>
      <c r="M225" s="148" t="str">
        <f t="shared" si="14"/>
        <v>ITEM_ICON_107543</v>
      </c>
      <c r="N225" s="148" t="str">
        <f t="shared" si="15"/>
        <v>ITEM_DESC_107543</v>
      </c>
    </row>
    <row r="226" spans="1:14">
      <c r="A226" s="148">
        <f>100000+E226*ID규칙_아이템_타입_단위+F226*ID규칙_등급_단위+COUNTIFS($D$4:D226,D226,$E$4:E226:E226,E226)</f>
        <v>108442</v>
      </c>
      <c r="B226" s="77" t="s">
        <v>1051</v>
      </c>
      <c r="C226" s="77" t="s">
        <v>2417</v>
      </c>
      <c r="D226" s="148">
        <v>2</v>
      </c>
      <c r="E226" s="148">
        <v>8</v>
      </c>
      <c r="F226" s="148">
        <v>4</v>
      </c>
      <c r="G226" s="147">
        <v>1</v>
      </c>
      <c r="H226" s="147">
        <v>1</v>
      </c>
      <c r="I226" s="147">
        <f t="shared" si="16"/>
        <v>8400</v>
      </c>
      <c r="J226" s="148">
        <f>IFERROR(INDEX(SET_GROUP!$B:$B,MATCH(ITEM!C226,SET_GROUP!$N:$N,0)),0)</f>
        <v>24</v>
      </c>
      <c r="K226" s="148">
        <f>IFERROR(IF(D226&gt;2,INDEX(ITEM_GAIN_INFO!$B:$B,MATCH(ITEM!B226,ITEM_GAIN_INFO!$G:$G,0)),INDEX(ITEM_GAIN_INFO!$B:$B,MATCH(ITEM!C226,ITEM_GAIN_INFO!$G:$G,0))),0)</f>
        <v>24</v>
      </c>
      <c r="L226" s="148" t="str">
        <f t="shared" si="13"/>
        <v>ITEM_NAME_108442</v>
      </c>
      <c r="M226" s="148" t="str">
        <f t="shared" si="14"/>
        <v>ITEM_ICON_108442</v>
      </c>
      <c r="N226" s="148" t="str">
        <f t="shared" si="15"/>
        <v>ITEM_DESC_108442</v>
      </c>
    </row>
    <row r="227" spans="1:14">
      <c r="A227" s="148">
        <f>100000+E227*ID규칙_아이템_타입_단위+F227*ID규칙_등급_단위+COUNTIFS($D$4:D227,D227,$E$4:E227:E227,E227)</f>
        <v>108543</v>
      </c>
      <c r="B227" s="77" t="s">
        <v>1051</v>
      </c>
      <c r="C227" s="77" t="s">
        <v>2417</v>
      </c>
      <c r="D227" s="148">
        <v>2</v>
      </c>
      <c r="E227" s="148">
        <v>8</v>
      </c>
      <c r="F227" s="148">
        <v>5</v>
      </c>
      <c r="G227" s="147">
        <v>1</v>
      </c>
      <c r="H227" s="147">
        <v>1</v>
      </c>
      <c r="I227" s="147">
        <f t="shared" si="16"/>
        <v>8500</v>
      </c>
      <c r="J227" s="148">
        <f>IFERROR(INDEX(SET_GROUP!$B:$B,MATCH(ITEM!C227,SET_GROUP!$N:$N,0)),0)</f>
        <v>24</v>
      </c>
      <c r="K227" s="148">
        <f>IFERROR(IF(D227&gt;2,INDEX(ITEM_GAIN_INFO!$B:$B,MATCH(ITEM!B227,ITEM_GAIN_INFO!$G:$G,0)),INDEX(ITEM_GAIN_INFO!$B:$B,MATCH(ITEM!C227,ITEM_GAIN_INFO!$G:$G,0))),0)</f>
        <v>24</v>
      </c>
      <c r="L227" s="148" t="str">
        <f t="shared" si="13"/>
        <v>ITEM_NAME_108543</v>
      </c>
      <c r="M227" s="148" t="str">
        <f t="shared" si="14"/>
        <v>ITEM_ICON_108543</v>
      </c>
      <c r="N227" s="148" t="str">
        <f t="shared" si="15"/>
        <v>ITEM_DESC_108543</v>
      </c>
    </row>
    <row r="228" spans="1:14">
      <c r="A228" s="148">
        <f>100000+E228*ID규칙_아이템_타입_단위+F228*ID규칙_등급_단위+COUNTIFS($D$4:D228,D228,$E$4:E228:E228,E228)</f>
        <v>109442</v>
      </c>
      <c r="B228" s="77" t="s">
        <v>1052</v>
      </c>
      <c r="C228" s="77" t="s">
        <v>2417</v>
      </c>
      <c r="D228" s="148">
        <v>2</v>
      </c>
      <c r="E228" s="148">
        <v>9</v>
      </c>
      <c r="F228" s="148">
        <v>4</v>
      </c>
      <c r="G228" s="147">
        <v>1</v>
      </c>
      <c r="H228" s="147">
        <v>1</v>
      </c>
      <c r="I228" s="147">
        <f t="shared" si="16"/>
        <v>9400</v>
      </c>
      <c r="J228" s="148">
        <f>IFERROR(INDEX(SET_GROUP!$B:$B,MATCH(ITEM!C228,SET_GROUP!$N:$N,0)),0)</f>
        <v>24</v>
      </c>
      <c r="K228" s="148">
        <f>IFERROR(IF(D228&gt;2,INDEX(ITEM_GAIN_INFO!$B:$B,MATCH(ITEM!B228,ITEM_GAIN_INFO!$G:$G,0)),INDEX(ITEM_GAIN_INFO!$B:$B,MATCH(ITEM!C228,ITEM_GAIN_INFO!$G:$G,0))),0)</f>
        <v>24</v>
      </c>
      <c r="L228" s="148" t="str">
        <f t="shared" si="13"/>
        <v>ITEM_NAME_109442</v>
      </c>
      <c r="M228" s="148" t="str">
        <f t="shared" si="14"/>
        <v>ITEM_ICON_109442</v>
      </c>
      <c r="N228" s="148" t="str">
        <f t="shared" si="15"/>
        <v>ITEM_DESC_109442</v>
      </c>
    </row>
    <row r="229" spans="1:14">
      <c r="A229" s="148">
        <f>100000+E229*ID규칙_아이템_타입_단위+F229*ID규칙_등급_단위+COUNTIFS($D$4:D229,D229,$E$4:E229:E229,E229)</f>
        <v>109543</v>
      </c>
      <c r="B229" s="77" t="s">
        <v>1052</v>
      </c>
      <c r="C229" s="77" t="s">
        <v>2417</v>
      </c>
      <c r="D229" s="148">
        <v>2</v>
      </c>
      <c r="E229" s="148">
        <v>9</v>
      </c>
      <c r="F229" s="148">
        <v>5</v>
      </c>
      <c r="G229" s="147">
        <v>1</v>
      </c>
      <c r="H229" s="147">
        <v>1</v>
      </c>
      <c r="I229" s="147">
        <f t="shared" si="16"/>
        <v>9500</v>
      </c>
      <c r="J229" s="148">
        <f>IFERROR(INDEX(SET_GROUP!$B:$B,MATCH(ITEM!C229,SET_GROUP!$N:$N,0)),0)</f>
        <v>24</v>
      </c>
      <c r="K229" s="148">
        <f>IFERROR(IF(D229&gt;2,INDEX(ITEM_GAIN_INFO!$B:$B,MATCH(ITEM!B229,ITEM_GAIN_INFO!$G:$G,0)),INDEX(ITEM_GAIN_INFO!$B:$B,MATCH(ITEM!C229,ITEM_GAIN_INFO!$G:$G,0))),0)</f>
        <v>24</v>
      </c>
      <c r="L229" s="148" t="str">
        <f t="shared" si="13"/>
        <v>ITEM_NAME_109543</v>
      </c>
      <c r="M229" s="148" t="str">
        <f t="shared" si="14"/>
        <v>ITEM_ICON_109543</v>
      </c>
      <c r="N229" s="148" t="str">
        <f t="shared" si="15"/>
        <v>ITEM_DESC_109543</v>
      </c>
    </row>
    <row r="230" spans="1:14">
      <c r="A230" s="148">
        <f>100000+E230*ID규칙_아이템_타입_단위+F230*ID규칙_등급_단위+COUNTIFS($D$4:D230,D230,$E$4:E230:E230,E230)</f>
        <v>110450</v>
      </c>
      <c r="B230" s="77" t="s">
        <v>1053</v>
      </c>
      <c r="C230" s="77" t="s">
        <v>2417</v>
      </c>
      <c r="D230" s="148">
        <v>2</v>
      </c>
      <c r="E230" s="148">
        <v>10</v>
      </c>
      <c r="F230" s="148">
        <v>4</v>
      </c>
      <c r="G230" s="147">
        <v>1</v>
      </c>
      <c r="H230" s="147">
        <v>1</v>
      </c>
      <c r="I230" s="147">
        <f t="shared" si="16"/>
        <v>10400</v>
      </c>
      <c r="J230" s="148">
        <f>IFERROR(INDEX(SET_GROUP!$B:$B,MATCH(ITEM!C230,SET_GROUP!$N:$N,0)),0)</f>
        <v>24</v>
      </c>
      <c r="K230" s="148">
        <f>IFERROR(IF(D230&gt;2,INDEX(ITEM_GAIN_INFO!$B:$B,MATCH(ITEM!B230,ITEM_GAIN_INFO!$G:$G,0)),INDEX(ITEM_GAIN_INFO!$B:$B,MATCH(ITEM!C230,ITEM_GAIN_INFO!$G:$G,0))),0)</f>
        <v>24</v>
      </c>
      <c r="L230" s="148" t="str">
        <f t="shared" si="13"/>
        <v>ITEM_NAME_110450</v>
      </c>
      <c r="M230" s="148" t="str">
        <f t="shared" si="14"/>
        <v>ITEM_ICON_110450</v>
      </c>
      <c r="N230" s="148" t="str">
        <f t="shared" si="15"/>
        <v>ITEM_DESC_110450</v>
      </c>
    </row>
    <row r="231" spans="1:14">
      <c r="A231" s="148">
        <f>100000+E231*ID규칙_아이템_타입_단위+F231*ID규칙_등급_단위+COUNTIFS($D$4:D231,D231,$E$4:E231:E231,E231)</f>
        <v>110551</v>
      </c>
      <c r="B231" s="77" t="s">
        <v>1053</v>
      </c>
      <c r="C231" s="77" t="s">
        <v>2417</v>
      </c>
      <c r="D231" s="148">
        <v>2</v>
      </c>
      <c r="E231" s="148">
        <v>10</v>
      </c>
      <c r="F231" s="148">
        <v>5</v>
      </c>
      <c r="G231" s="147">
        <v>1</v>
      </c>
      <c r="H231" s="147">
        <v>1</v>
      </c>
      <c r="I231" s="147">
        <f t="shared" si="16"/>
        <v>10500</v>
      </c>
      <c r="J231" s="148">
        <f>IFERROR(INDEX(SET_GROUP!$B:$B,MATCH(ITEM!C231,SET_GROUP!$N:$N,0)),0)</f>
        <v>24</v>
      </c>
      <c r="K231" s="148">
        <f>IFERROR(IF(D231&gt;2,INDEX(ITEM_GAIN_INFO!$B:$B,MATCH(ITEM!B231,ITEM_GAIN_INFO!$G:$G,0)),INDEX(ITEM_GAIN_INFO!$B:$B,MATCH(ITEM!C231,ITEM_GAIN_INFO!$G:$G,0))),0)</f>
        <v>24</v>
      </c>
      <c r="L231" s="148" t="str">
        <f t="shared" si="13"/>
        <v>ITEM_NAME_110551</v>
      </c>
      <c r="M231" s="148" t="str">
        <f t="shared" si="14"/>
        <v>ITEM_ICON_110551</v>
      </c>
      <c r="N231" s="148" t="str">
        <f t="shared" si="15"/>
        <v>ITEM_DESC_110551</v>
      </c>
    </row>
    <row r="232" spans="1:14">
      <c r="A232" s="148">
        <f>100000+E232*ID규칙_아이템_타입_단위+F232*ID규칙_등급_단위+COUNTIFS($D$4:D232,D232,$E$4:E232:E232,E232)</f>
        <v>106444</v>
      </c>
      <c r="B232" s="77" t="s">
        <v>1054</v>
      </c>
      <c r="C232" s="77" t="s">
        <v>2418</v>
      </c>
      <c r="D232" s="148">
        <v>2</v>
      </c>
      <c r="E232" s="148">
        <v>6</v>
      </c>
      <c r="F232" s="148">
        <v>4</v>
      </c>
      <c r="G232" s="147">
        <v>1</v>
      </c>
      <c r="H232" s="147">
        <v>1</v>
      </c>
      <c r="I232" s="147">
        <f t="shared" si="16"/>
        <v>6400</v>
      </c>
      <c r="J232" s="148">
        <f>IFERROR(INDEX(SET_GROUP!$B:$B,MATCH(ITEM!C232,SET_GROUP!$N:$N,0)),0)</f>
        <v>25</v>
      </c>
      <c r="K232" s="148">
        <f>IFERROR(IF(D232&gt;2,INDEX(ITEM_GAIN_INFO!$B:$B,MATCH(ITEM!B232,ITEM_GAIN_INFO!$G:$G,0)),INDEX(ITEM_GAIN_INFO!$B:$B,MATCH(ITEM!C232,ITEM_GAIN_INFO!$G:$G,0))),0)</f>
        <v>25</v>
      </c>
      <c r="L232" s="148" t="str">
        <f t="shared" si="13"/>
        <v>ITEM_NAME_106444</v>
      </c>
      <c r="M232" s="148" t="str">
        <f t="shared" si="14"/>
        <v>ITEM_ICON_106444</v>
      </c>
      <c r="N232" s="148" t="str">
        <f t="shared" si="15"/>
        <v>ITEM_DESC_106444</v>
      </c>
    </row>
    <row r="233" spans="1:14">
      <c r="A233" s="148">
        <f>100000+E233*ID규칙_아이템_타입_단위+F233*ID규칙_등급_단위+COUNTIFS($D$4:D233,D233,$E$4:E233:E233,E233)</f>
        <v>106545</v>
      </c>
      <c r="B233" s="77" t="s">
        <v>1054</v>
      </c>
      <c r="C233" s="77" t="s">
        <v>2418</v>
      </c>
      <c r="D233" s="148">
        <v>2</v>
      </c>
      <c r="E233" s="148">
        <v>6</v>
      </c>
      <c r="F233" s="148">
        <v>5</v>
      </c>
      <c r="G233" s="147">
        <v>1</v>
      </c>
      <c r="H233" s="147">
        <v>1</v>
      </c>
      <c r="I233" s="147">
        <f t="shared" si="16"/>
        <v>6500</v>
      </c>
      <c r="J233" s="148">
        <f>IFERROR(INDEX(SET_GROUP!$B:$B,MATCH(ITEM!C233,SET_GROUP!$N:$N,0)),0)</f>
        <v>25</v>
      </c>
      <c r="K233" s="148">
        <f>IFERROR(IF(D233&gt;2,INDEX(ITEM_GAIN_INFO!$B:$B,MATCH(ITEM!B233,ITEM_GAIN_INFO!$G:$G,0)),INDEX(ITEM_GAIN_INFO!$B:$B,MATCH(ITEM!C233,ITEM_GAIN_INFO!$G:$G,0))),0)</f>
        <v>25</v>
      </c>
      <c r="L233" s="148" t="str">
        <f t="shared" si="13"/>
        <v>ITEM_NAME_106545</v>
      </c>
      <c r="M233" s="148" t="str">
        <f t="shared" si="14"/>
        <v>ITEM_ICON_106545</v>
      </c>
      <c r="N233" s="148" t="str">
        <f t="shared" si="15"/>
        <v>ITEM_DESC_106545</v>
      </c>
    </row>
    <row r="234" spans="1:14">
      <c r="A234" s="148">
        <f>100000+E234*ID규칙_아이템_타입_단위+F234*ID규칙_등급_단위+COUNTIFS($D$4:D234,D234,$E$4:E234:E234,E234)</f>
        <v>107444</v>
      </c>
      <c r="B234" s="77" t="s">
        <v>1055</v>
      </c>
      <c r="C234" s="77" t="s">
        <v>2418</v>
      </c>
      <c r="D234" s="148">
        <v>2</v>
      </c>
      <c r="E234" s="148">
        <v>7</v>
      </c>
      <c r="F234" s="148">
        <v>4</v>
      </c>
      <c r="G234" s="147">
        <v>1</v>
      </c>
      <c r="H234" s="147">
        <v>1</v>
      </c>
      <c r="I234" s="147">
        <f t="shared" si="16"/>
        <v>7400</v>
      </c>
      <c r="J234" s="148">
        <f>IFERROR(INDEX(SET_GROUP!$B:$B,MATCH(ITEM!C234,SET_GROUP!$N:$N,0)),0)</f>
        <v>25</v>
      </c>
      <c r="K234" s="148">
        <f>IFERROR(IF(D234&gt;2,INDEX(ITEM_GAIN_INFO!$B:$B,MATCH(ITEM!B234,ITEM_GAIN_INFO!$G:$G,0)),INDEX(ITEM_GAIN_INFO!$B:$B,MATCH(ITEM!C234,ITEM_GAIN_INFO!$G:$G,0))),0)</f>
        <v>25</v>
      </c>
      <c r="L234" s="148" t="str">
        <f t="shared" si="13"/>
        <v>ITEM_NAME_107444</v>
      </c>
      <c r="M234" s="148" t="str">
        <f t="shared" si="14"/>
        <v>ITEM_ICON_107444</v>
      </c>
      <c r="N234" s="148" t="str">
        <f t="shared" si="15"/>
        <v>ITEM_DESC_107444</v>
      </c>
    </row>
    <row r="235" spans="1:14">
      <c r="A235" s="148">
        <f>100000+E235*ID규칙_아이템_타입_단위+F235*ID규칙_등급_단위+COUNTIFS($D$4:D235,D235,$E$4:E235:E235,E235)</f>
        <v>107545</v>
      </c>
      <c r="B235" s="77" t="s">
        <v>1055</v>
      </c>
      <c r="C235" s="77" t="s">
        <v>2418</v>
      </c>
      <c r="D235" s="148">
        <v>2</v>
      </c>
      <c r="E235" s="148">
        <v>7</v>
      </c>
      <c r="F235" s="148">
        <v>5</v>
      </c>
      <c r="G235" s="147">
        <v>1</v>
      </c>
      <c r="H235" s="147">
        <v>1</v>
      </c>
      <c r="I235" s="147">
        <f t="shared" si="16"/>
        <v>7500</v>
      </c>
      <c r="J235" s="148">
        <f>IFERROR(INDEX(SET_GROUP!$B:$B,MATCH(ITEM!C235,SET_GROUP!$N:$N,0)),0)</f>
        <v>25</v>
      </c>
      <c r="K235" s="148">
        <f>IFERROR(IF(D235&gt;2,INDEX(ITEM_GAIN_INFO!$B:$B,MATCH(ITEM!B235,ITEM_GAIN_INFO!$G:$G,0)),INDEX(ITEM_GAIN_INFO!$B:$B,MATCH(ITEM!C235,ITEM_GAIN_INFO!$G:$G,0))),0)</f>
        <v>25</v>
      </c>
      <c r="L235" s="148" t="str">
        <f t="shared" si="13"/>
        <v>ITEM_NAME_107545</v>
      </c>
      <c r="M235" s="148" t="str">
        <f t="shared" si="14"/>
        <v>ITEM_ICON_107545</v>
      </c>
      <c r="N235" s="148" t="str">
        <f t="shared" si="15"/>
        <v>ITEM_DESC_107545</v>
      </c>
    </row>
    <row r="236" spans="1:14">
      <c r="A236" s="148">
        <f>100000+E236*ID규칙_아이템_타입_단위+F236*ID규칙_등급_단위+COUNTIFS($D$4:D236,D236,$E$4:E236:E236,E236)</f>
        <v>108444</v>
      </c>
      <c r="B236" s="77" t="s">
        <v>1056</v>
      </c>
      <c r="C236" s="77" t="s">
        <v>2418</v>
      </c>
      <c r="D236" s="148">
        <v>2</v>
      </c>
      <c r="E236" s="148">
        <v>8</v>
      </c>
      <c r="F236" s="148">
        <v>4</v>
      </c>
      <c r="G236" s="147">
        <v>1</v>
      </c>
      <c r="H236" s="147">
        <v>1</v>
      </c>
      <c r="I236" s="147">
        <f t="shared" si="16"/>
        <v>8400</v>
      </c>
      <c r="J236" s="148">
        <f>IFERROR(INDEX(SET_GROUP!$B:$B,MATCH(ITEM!C236,SET_GROUP!$N:$N,0)),0)</f>
        <v>25</v>
      </c>
      <c r="K236" s="148">
        <f>IFERROR(IF(D236&gt;2,INDEX(ITEM_GAIN_INFO!$B:$B,MATCH(ITEM!B236,ITEM_GAIN_INFO!$G:$G,0)),INDEX(ITEM_GAIN_INFO!$B:$B,MATCH(ITEM!C236,ITEM_GAIN_INFO!$G:$G,0))),0)</f>
        <v>25</v>
      </c>
      <c r="L236" s="148" t="str">
        <f t="shared" si="13"/>
        <v>ITEM_NAME_108444</v>
      </c>
      <c r="M236" s="148" t="str">
        <f t="shared" si="14"/>
        <v>ITEM_ICON_108444</v>
      </c>
      <c r="N236" s="148" t="str">
        <f t="shared" si="15"/>
        <v>ITEM_DESC_108444</v>
      </c>
    </row>
    <row r="237" spans="1:14">
      <c r="A237" s="148">
        <f>100000+E237*ID규칙_아이템_타입_단위+F237*ID규칙_등급_단위+COUNTIFS($D$4:D237,D237,$E$4:E237:E237,E237)</f>
        <v>108545</v>
      </c>
      <c r="B237" s="77" t="s">
        <v>1056</v>
      </c>
      <c r="C237" s="77" t="s">
        <v>2418</v>
      </c>
      <c r="D237" s="148">
        <v>2</v>
      </c>
      <c r="E237" s="148">
        <v>8</v>
      </c>
      <c r="F237" s="148">
        <v>5</v>
      </c>
      <c r="G237" s="147">
        <v>1</v>
      </c>
      <c r="H237" s="147">
        <v>1</v>
      </c>
      <c r="I237" s="147">
        <f t="shared" si="16"/>
        <v>8500</v>
      </c>
      <c r="J237" s="148">
        <f>IFERROR(INDEX(SET_GROUP!$B:$B,MATCH(ITEM!C237,SET_GROUP!$N:$N,0)),0)</f>
        <v>25</v>
      </c>
      <c r="K237" s="148">
        <f>IFERROR(IF(D237&gt;2,INDEX(ITEM_GAIN_INFO!$B:$B,MATCH(ITEM!B237,ITEM_GAIN_INFO!$G:$G,0)),INDEX(ITEM_GAIN_INFO!$B:$B,MATCH(ITEM!C237,ITEM_GAIN_INFO!$G:$G,0))),0)</f>
        <v>25</v>
      </c>
      <c r="L237" s="148" t="str">
        <f t="shared" si="13"/>
        <v>ITEM_NAME_108545</v>
      </c>
      <c r="M237" s="148" t="str">
        <f t="shared" si="14"/>
        <v>ITEM_ICON_108545</v>
      </c>
      <c r="N237" s="148" t="str">
        <f t="shared" si="15"/>
        <v>ITEM_DESC_108545</v>
      </c>
    </row>
    <row r="238" spans="1:14">
      <c r="A238" s="148">
        <f>100000+E238*ID규칙_아이템_타입_단위+F238*ID규칙_등급_단위+COUNTIFS($D$4:D238,D238,$E$4:E238:E238,E238)</f>
        <v>109444</v>
      </c>
      <c r="B238" s="77" t="s">
        <v>1057</v>
      </c>
      <c r="C238" s="77" t="s">
        <v>2418</v>
      </c>
      <c r="D238" s="148">
        <v>2</v>
      </c>
      <c r="E238" s="148">
        <v>9</v>
      </c>
      <c r="F238" s="148">
        <v>4</v>
      </c>
      <c r="G238" s="147">
        <v>1</v>
      </c>
      <c r="H238" s="147">
        <v>1</v>
      </c>
      <c r="I238" s="147">
        <f t="shared" si="16"/>
        <v>9400</v>
      </c>
      <c r="J238" s="148">
        <f>IFERROR(INDEX(SET_GROUP!$B:$B,MATCH(ITEM!C238,SET_GROUP!$N:$N,0)),0)</f>
        <v>25</v>
      </c>
      <c r="K238" s="148">
        <f>IFERROR(IF(D238&gt;2,INDEX(ITEM_GAIN_INFO!$B:$B,MATCH(ITEM!B238,ITEM_GAIN_INFO!$G:$G,0)),INDEX(ITEM_GAIN_INFO!$B:$B,MATCH(ITEM!C238,ITEM_GAIN_INFO!$G:$G,0))),0)</f>
        <v>25</v>
      </c>
      <c r="L238" s="148" t="str">
        <f t="shared" si="13"/>
        <v>ITEM_NAME_109444</v>
      </c>
      <c r="M238" s="148" t="str">
        <f t="shared" si="14"/>
        <v>ITEM_ICON_109444</v>
      </c>
      <c r="N238" s="148" t="str">
        <f t="shared" si="15"/>
        <v>ITEM_DESC_109444</v>
      </c>
    </row>
    <row r="239" spans="1:14">
      <c r="A239" s="148">
        <f>100000+E239*ID규칙_아이템_타입_단위+F239*ID규칙_등급_단위+COUNTIFS($D$4:D239,D239,$E$4:E239:E239,E239)</f>
        <v>109545</v>
      </c>
      <c r="B239" s="77" t="s">
        <v>1057</v>
      </c>
      <c r="C239" s="77" t="s">
        <v>2418</v>
      </c>
      <c r="D239" s="148">
        <v>2</v>
      </c>
      <c r="E239" s="148">
        <v>9</v>
      </c>
      <c r="F239" s="148">
        <v>5</v>
      </c>
      <c r="G239" s="147">
        <v>1</v>
      </c>
      <c r="H239" s="147">
        <v>1</v>
      </c>
      <c r="I239" s="147">
        <f t="shared" si="16"/>
        <v>9500</v>
      </c>
      <c r="J239" s="148">
        <f>IFERROR(INDEX(SET_GROUP!$B:$B,MATCH(ITEM!C239,SET_GROUP!$N:$N,0)),0)</f>
        <v>25</v>
      </c>
      <c r="K239" s="148">
        <f>IFERROR(IF(D239&gt;2,INDEX(ITEM_GAIN_INFO!$B:$B,MATCH(ITEM!B239,ITEM_GAIN_INFO!$G:$G,0)),INDEX(ITEM_GAIN_INFO!$B:$B,MATCH(ITEM!C239,ITEM_GAIN_INFO!$G:$G,0))),0)</f>
        <v>25</v>
      </c>
      <c r="L239" s="148" t="str">
        <f t="shared" si="13"/>
        <v>ITEM_NAME_109545</v>
      </c>
      <c r="M239" s="148" t="str">
        <f t="shared" si="14"/>
        <v>ITEM_ICON_109545</v>
      </c>
      <c r="N239" s="148" t="str">
        <f t="shared" si="15"/>
        <v>ITEM_DESC_109545</v>
      </c>
    </row>
    <row r="240" spans="1:14">
      <c r="A240" s="148">
        <f>100000+E240*ID규칙_아이템_타입_단위+F240*ID규칙_등급_단위+COUNTIFS($D$4:D240,D240,$E$4:E240:E240,E240)</f>
        <v>110452</v>
      </c>
      <c r="B240" s="77" t="s">
        <v>1058</v>
      </c>
      <c r="C240" s="77" t="s">
        <v>2418</v>
      </c>
      <c r="D240" s="148">
        <v>2</v>
      </c>
      <c r="E240" s="148">
        <v>10</v>
      </c>
      <c r="F240" s="148">
        <v>4</v>
      </c>
      <c r="G240" s="147">
        <v>1</v>
      </c>
      <c r="H240" s="147">
        <v>1</v>
      </c>
      <c r="I240" s="147">
        <f t="shared" si="16"/>
        <v>10400</v>
      </c>
      <c r="J240" s="148">
        <f>IFERROR(INDEX(SET_GROUP!$B:$B,MATCH(ITEM!C240,SET_GROUP!$N:$N,0)),0)</f>
        <v>25</v>
      </c>
      <c r="K240" s="148">
        <f>IFERROR(IF(D240&gt;2,INDEX(ITEM_GAIN_INFO!$B:$B,MATCH(ITEM!B240,ITEM_GAIN_INFO!$G:$G,0)),INDEX(ITEM_GAIN_INFO!$B:$B,MATCH(ITEM!C240,ITEM_GAIN_INFO!$G:$G,0))),0)</f>
        <v>25</v>
      </c>
      <c r="L240" s="148" t="str">
        <f t="shared" si="13"/>
        <v>ITEM_NAME_110452</v>
      </c>
      <c r="M240" s="148" t="str">
        <f t="shared" si="14"/>
        <v>ITEM_ICON_110452</v>
      </c>
      <c r="N240" s="148" t="str">
        <f t="shared" si="15"/>
        <v>ITEM_DESC_110452</v>
      </c>
    </row>
    <row r="241" spans="1:14">
      <c r="A241" s="148">
        <f>100000+E241*ID규칙_아이템_타입_단위+F241*ID규칙_등급_단위+COUNTIFS($D$4:D241,D241,$E$4:E241:E241,E241)</f>
        <v>110553</v>
      </c>
      <c r="B241" s="77" t="s">
        <v>1058</v>
      </c>
      <c r="C241" s="77" t="s">
        <v>2418</v>
      </c>
      <c r="D241" s="148">
        <v>2</v>
      </c>
      <c r="E241" s="148">
        <v>10</v>
      </c>
      <c r="F241" s="148">
        <v>5</v>
      </c>
      <c r="G241" s="147">
        <v>1</v>
      </c>
      <c r="H241" s="147">
        <v>1</v>
      </c>
      <c r="I241" s="147">
        <f t="shared" si="16"/>
        <v>10500</v>
      </c>
      <c r="J241" s="148">
        <f>IFERROR(INDEX(SET_GROUP!$B:$B,MATCH(ITEM!C241,SET_GROUP!$N:$N,0)),0)</f>
        <v>25</v>
      </c>
      <c r="K241" s="148">
        <f>IFERROR(IF(D241&gt;2,INDEX(ITEM_GAIN_INFO!$B:$B,MATCH(ITEM!B241,ITEM_GAIN_INFO!$G:$G,0)),INDEX(ITEM_GAIN_INFO!$B:$B,MATCH(ITEM!C241,ITEM_GAIN_INFO!$G:$G,0))),0)</f>
        <v>25</v>
      </c>
      <c r="L241" s="148" t="str">
        <f t="shared" si="13"/>
        <v>ITEM_NAME_110553</v>
      </c>
      <c r="M241" s="148" t="str">
        <f t="shared" si="14"/>
        <v>ITEM_ICON_110553</v>
      </c>
      <c r="N241" s="148" t="str">
        <f t="shared" si="15"/>
        <v>ITEM_DESC_110553</v>
      </c>
    </row>
    <row r="242" spans="1:14">
      <c r="A242" s="148">
        <f>100000+E242*ID규칙_아이템_타입_단위+F242*ID규칙_등급_단위+COUNTIFS($D$4:D242,D242,$E$4:E242:E242,E242)</f>
        <v>106446</v>
      </c>
      <c r="B242" s="77" t="s">
        <v>1059</v>
      </c>
      <c r="C242" s="77" t="s">
        <v>2419</v>
      </c>
      <c r="D242" s="148">
        <v>2</v>
      </c>
      <c r="E242" s="148">
        <v>6</v>
      </c>
      <c r="F242" s="148">
        <v>4</v>
      </c>
      <c r="G242" s="147">
        <v>1</v>
      </c>
      <c r="H242" s="147">
        <v>1</v>
      </c>
      <c r="I242" s="147">
        <f t="shared" si="16"/>
        <v>6400</v>
      </c>
      <c r="J242" s="148">
        <f>IFERROR(INDEX(SET_GROUP!$B:$B,MATCH(ITEM!C242,SET_GROUP!$N:$N,0)),0)</f>
        <v>26</v>
      </c>
      <c r="K242" s="148">
        <f>IFERROR(IF(D242&gt;2,INDEX(ITEM_GAIN_INFO!$B:$B,MATCH(ITEM!B242,ITEM_GAIN_INFO!$G:$G,0)),INDEX(ITEM_GAIN_INFO!$B:$B,MATCH(ITEM!C242,ITEM_GAIN_INFO!$G:$G,0))),0)</f>
        <v>26</v>
      </c>
      <c r="L242" s="148" t="str">
        <f t="shared" si="13"/>
        <v>ITEM_NAME_106446</v>
      </c>
      <c r="M242" s="148" t="str">
        <f t="shared" si="14"/>
        <v>ITEM_ICON_106446</v>
      </c>
      <c r="N242" s="148" t="str">
        <f t="shared" si="15"/>
        <v>ITEM_DESC_106446</v>
      </c>
    </row>
    <row r="243" spans="1:14">
      <c r="A243" s="148">
        <f>100000+E243*ID규칙_아이템_타입_단위+F243*ID규칙_등급_단위+COUNTIFS($D$4:D243,D243,$E$4:E243:E243,E243)</f>
        <v>106547</v>
      </c>
      <c r="B243" s="77" t="s">
        <v>1059</v>
      </c>
      <c r="C243" s="77" t="s">
        <v>2419</v>
      </c>
      <c r="D243" s="148">
        <v>2</v>
      </c>
      <c r="E243" s="148">
        <v>6</v>
      </c>
      <c r="F243" s="148">
        <v>5</v>
      </c>
      <c r="G243" s="147">
        <v>1</v>
      </c>
      <c r="H243" s="147">
        <v>1</v>
      </c>
      <c r="I243" s="147">
        <f t="shared" si="16"/>
        <v>6500</v>
      </c>
      <c r="J243" s="148">
        <f>IFERROR(INDEX(SET_GROUP!$B:$B,MATCH(ITEM!C243,SET_GROUP!$N:$N,0)),0)</f>
        <v>26</v>
      </c>
      <c r="K243" s="148">
        <f>IFERROR(IF(D243&gt;2,INDEX(ITEM_GAIN_INFO!$B:$B,MATCH(ITEM!B243,ITEM_GAIN_INFO!$G:$G,0)),INDEX(ITEM_GAIN_INFO!$B:$B,MATCH(ITEM!C243,ITEM_GAIN_INFO!$G:$G,0))),0)</f>
        <v>26</v>
      </c>
      <c r="L243" s="148" t="str">
        <f t="shared" si="13"/>
        <v>ITEM_NAME_106547</v>
      </c>
      <c r="M243" s="148" t="str">
        <f t="shared" si="14"/>
        <v>ITEM_ICON_106547</v>
      </c>
      <c r="N243" s="148" t="str">
        <f t="shared" si="15"/>
        <v>ITEM_DESC_106547</v>
      </c>
    </row>
    <row r="244" spans="1:14">
      <c r="A244" s="148">
        <f>100000+E244*ID규칙_아이템_타입_단위+F244*ID규칙_등급_단위+COUNTIFS($D$4:D244,D244,$E$4:E244:E244,E244)</f>
        <v>107446</v>
      </c>
      <c r="B244" s="77" t="s">
        <v>1060</v>
      </c>
      <c r="C244" s="77" t="s">
        <v>2419</v>
      </c>
      <c r="D244" s="148">
        <v>2</v>
      </c>
      <c r="E244" s="148">
        <v>7</v>
      </c>
      <c r="F244" s="148">
        <v>4</v>
      </c>
      <c r="G244" s="147">
        <v>1</v>
      </c>
      <c r="H244" s="147">
        <v>1</v>
      </c>
      <c r="I244" s="147">
        <f t="shared" si="16"/>
        <v>7400</v>
      </c>
      <c r="J244" s="148">
        <f>IFERROR(INDEX(SET_GROUP!$B:$B,MATCH(ITEM!C244,SET_GROUP!$N:$N,0)),0)</f>
        <v>26</v>
      </c>
      <c r="K244" s="148">
        <f>IFERROR(IF(D244&gt;2,INDEX(ITEM_GAIN_INFO!$B:$B,MATCH(ITEM!B244,ITEM_GAIN_INFO!$G:$G,0)),INDEX(ITEM_GAIN_INFO!$B:$B,MATCH(ITEM!C244,ITEM_GAIN_INFO!$G:$G,0))),0)</f>
        <v>26</v>
      </c>
      <c r="L244" s="148" t="str">
        <f t="shared" si="13"/>
        <v>ITEM_NAME_107446</v>
      </c>
      <c r="M244" s="148" t="str">
        <f t="shared" si="14"/>
        <v>ITEM_ICON_107446</v>
      </c>
      <c r="N244" s="148" t="str">
        <f t="shared" si="15"/>
        <v>ITEM_DESC_107446</v>
      </c>
    </row>
    <row r="245" spans="1:14">
      <c r="A245" s="148">
        <f>100000+E245*ID규칙_아이템_타입_단위+F245*ID규칙_등급_단위+COUNTIFS($D$4:D245,D245,$E$4:E245:E245,E245)</f>
        <v>107547</v>
      </c>
      <c r="B245" s="77" t="s">
        <v>1060</v>
      </c>
      <c r="C245" s="77" t="s">
        <v>2419</v>
      </c>
      <c r="D245" s="148">
        <v>2</v>
      </c>
      <c r="E245" s="148">
        <v>7</v>
      </c>
      <c r="F245" s="148">
        <v>5</v>
      </c>
      <c r="G245" s="147">
        <v>1</v>
      </c>
      <c r="H245" s="147">
        <v>1</v>
      </c>
      <c r="I245" s="147">
        <f t="shared" si="16"/>
        <v>7500</v>
      </c>
      <c r="J245" s="148">
        <f>IFERROR(INDEX(SET_GROUP!$B:$B,MATCH(ITEM!C245,SET_GROUP!$N:$N,0)),0)</f>
        <v>26</v>
      </c>
      <c r="K245" s="148">
        <f>IFERROR(IF(D245&gt;2,INDEX(ITEM_GAIN_INFO!$B:$B,MATCH(ITEM!B245,ITEM_GAIN_INFO!$G:$G,0)),INDEX(ITEM_GAIN_INFO!$B:$B,MATCH(ITEM!C245,ITEM_GAIN_INFO!$G:$G,0))),0)</f>
        <v>26</v>
      </c>
      <c r="L245" s="148" t="str">
        <f t="shared" si="13"/>
        <v>ITEM_NAME_107547</v>
      </c>
      <c r="M245" s="148" t="str">
        <f t="shared" si="14"/>
        <v>ITEM_ICON_107547</v>
      </c>
      <c r="N245" s="148" t="str">
        <f t="shared" si="15"/>
        <v>ITEM_DESC_107547</v>
      </c>
    </row>
    <row r="246" spans="1:14">
      <c r="A246" s="148">
        <f>100000+E246*ID규칙_아이템_타입_단위+F246*ID규칙_등급_단위+COUNTIFS($D$4:D246,D246,$E$4:E246:E246,E246)</f>
        <v>108446</v>
      </c>
      <c r="B246" s="77" t="s">
        <v>1061</v>
      </c>
      <c r="C246" s="77" t="s">
        <v>2419</v>
      </c>
      <c r="D246" s="148">
        <v>2</v>
      </c>
      <c r="E246" s="148">
        <v>8</v>
      </c>
      <c r="F246" s="148">
        <v>4</v>
      </c>
      <c r="G246" s="147">
        <v>1</v>
      </c>
      <c r="H246" s="147">
        <v>1</v>
      </c>
      <c r="I246" s="147">
        <f t="shared" si="16"/>
        <v>8400</v>
      </c>
      <c r="J246" s="148">
        <f>IFERROR(INDEX(SET_GROUP!$B:$B,MATCH(ITEM!C246,SET_GROUP!$N:$N,0)),0)</f>
        <v>26</v>
      </c>
      <c r="K246" s="148">
        <f>IFERROR(IF(D246&gt;2,INDEX(ITEM_GAIN_INFO!$B:$B,MATCH(ITEM!B246,ITEM_GAIN_INFO!$G:$G,0)),INDEX(ITEM_GAIN_INFO!$B:$B,MATCH(ITEM!C246,ITEM_GAIN_INFO!$G:$G,0))),0)</f>
        <v>26</v>
      </c>
      <c r="L246" s="148" t="str">
        <f t="shared" si="13"/>
        <v>ITEM_NAME_108446</v>
      </c>
      <c r="M246" s="148" t="str">
        <f t="shared" si="14"/>
        <v>ITEM_ICON_108446</v>
      </c>
      <c r="N246" s="148" t="str">
        <f t="shared" si="15"/>
        <v>ITEM_DESC_108446</v>
      </c>
    </row>
    <row r="247" spans="1:14">
      <c r="A247" s="148">
        <f>100000+E247*ID규칙_아이템_타입_단위+F247*ID규칙_등급_단위+COUNTIFS($D$4:D247,D247,$E$4:E247:E247,E247)</f>
        <v>108547</v>
      </c>
      <c r="B247" s="77" t="s">
        <v>1061</v>
      </c>
      <c r="C247" s="77" t="s">
        <v>2419</v>
      </c>
      <c r="D247" s="148">
        <v>2</v>
      </c>
      <c r="E247" s="148">
        <v>8</v>
      </c>
      <c r="F247" s="148">
        <v>5</v>
      </c>
      <c r="G247" s="147">
        <v>1</v>
      </c>
      <c r="H247" s="147">
        <v>1</v>
      </c>
      <c r="I247" s="147">
        <f t="shared" si="16"/>
        <v>8500</v>
      </c>
      <c r="J247" s="148">
        <f>IFERROR(INDEX(SET_GROUP!$B:$B,MATCH(ITEM!C247,SET_GROUP!$N:$N,0)),0)</f>
        <v>26</v>
      </c>
      <c r="K247" s="148">
        <f>IFERROR(IF(D247&gt;2,INDEX(ITEM_GAIN_INFO!$B:$B,MATCH(ITEM!B247,ITEM_GAIN_INFO!$G:$G,0)),INDEX(ITEM_GAIN_INFO!$B:$B,MATCH(ITEM!C247,ITEM_GAIN_INFO!$G:$G,0))),0)</f>
        <v>26</v>
      </c>
      <c r="L247" s="148" t="str">
        <f t="shared" si="13"/>
        <v>ITEM_NAME_108547</v>
      </c>
      <c r="M247" s="148" t="str">
        <f t="shared" si="14"/>
        <v>ITEM_ICON_108547</v>
      </c>
      <c r="N247" s="148" t="str">
        <f t="shared" si="15"/>
        <v>ITEM_DESC_108547</v>
      </c>
    </row>
    <row r="248" spans="1:14">
      <c r="A248" s="148">
        <f>100000+E248*ID규칙_아이템_타입_단위+F248*ID규칙_등급_단위+COUNTIFS($D$4:D248,D248,$E$4:E248:E248,E248)</f>
        <v>109446</v>
      </c>
      <c r="B248" s="77" t="s">
        <v>1062</v>
      </c>
      <c r="C248" s="77" t="s">
        <v>2419</v>
      </c>
      <c r="D248" s="148">
        <v>2</v>
      </c>
      <c r="E248" s="148">
        <v>9</v>
      </c>
      <c r="F248" s="148">
        <v>4</v>
      </c>
      <c r="G248" s="147">
        <v>1</v>
      </c>
      <c r="H248" s="147">
        <v>1</v>
      </c>
      <c r="I248" s="147">
        <f t="shared" si="16"/>
        <v>9400</v>
      </c>
      <c r="J248" s="148">
        <f>IFERROR(INDEX(SET_GROUP!$B:$B,MATCH(ITEM!C248,SET_GROUP!$N:$N,0)),0)</f>
        <v>26</v>
      </c>
      <c r="K248" s="148">
        <f>IFERROR(IF(D248&gt;2,INDEX(ITEM_GAIN_INFO!$B:$B,MATCH(ITEM!B248,ITEM_GAIN_INFO!$G:$G,0)),INDEX(ITEM_GAIN_INFO!$B:$B,MATCH(ITEM!C248,ITEM_GAIN_INFO!$G:$G,0))),0)</f>
        <v>26</v>
      </c>
      <c r="L248" s="148" t="str">
        <f t="shared" si="13"/>
        <v>ITEM_NAME_109446</v>
      </c>
      <c r="M248" s="148" t="str">
        <f t="shared" si="14"/>
        <v>ITEM_ICON_109446</v>
      </c>
      <c r="N248" s="148" t="str">
        <f t="shared" si="15"/>
        <v>ITEM_DESC_109446</v>
      </c>
    </row>
    <row r="249" spans="1:14">
      <c r="A249" s="148">
        <f>100000+E249*ID규칙_아이템_타입_단위+F249*ID규칙_등급_단위+COUNTIFS($D$4:D249,D249,$E$4:E249:E249,E249)</f>
        <v>109547</v>
      </c>
      <c r="B249" s="77" t="s">
        <v>1062</v>
      </c>
      <c r="C249" s="77" t="s">
        <v>2419</v>
      </c>
      <c r="D249" s="148">
        <v>2</v>
      </c>
      <c r="E249" s="148">
        <v>9</v>
      </c>
      <c r="F249" s="148">
        <v>5</v>
      </c>
      <c r="G249" s="147">
        <v>1</v>
      </c>
      <c r="H249" s="147">
        <v>1</v>
      </c>
      <c r="I249" s="147">
        <f t="shared" si="16"/>
        <v>9500</v>
      </c>
      <c r="J249" s="148">
        <f>IFERROR(INDEX(SET_GROUP!$B:$B,MATCH(ITEM!C249,SET_GROUP!$N:$N,0)),0)</f>
        <v>26</v>
      </c>
      <c r="K249" s="148">
        <f>IFERROR(IF(D249&gt;2,INDEX(ITEM_GAIN_INFO!$B:$B,MATCH(ITEM!B249,ITEM_GAIN_INFO!$G:$G,0)),INDEX(ITEM_GAIN_INFO!$B:$B,MATCH(ITEM!C249,ITEM_GAIN_INFO!$G:$G,0))),0)</f>
        <v>26</v>
      </c>
      <c r="L249" s="148" t="str">
        <f t="shared" si="13"/>
        <v>ITEM_NAME_109547</v>
      </c>
      <c r="M249" s="148" t="str">
        <f t="shared" si="14"/>
        <v>ITEM_ICON_109547</v>
      </c>
      <c r="N249" s="148" t="str">
        <f t="shared" si="15"/>
        <v>ITEM_DESC_109547</v>
      </c>
    </row>
    <row r="250" spans="1:14">
      <c r="A250" s="148">
        <f>100000+E250*ID규칙_아이템_타입_단위+F250*ID규칙_등급_단위+COUNTIFS($D$4:D250,D250,$E$4:E250:E250,E250)</f>
        <v>110454</v>
      </c>
      <c r="B250" s="77" t="s">
        <v>1063</v>
      </c>
      <c r="C250" s="77" t="s">
        <v>2419</v>
      </c>
      <c r="D250" s="148">
        <v>2</v>
      </c>
      <c r="E250" s="148">
        <v>10</v>
      </c>
      <c r="F250" s="148">
        <v>4</v>
      </c>
      <c r="G250" s="147">
        <v>1</v>
      </c>
      <c r="H250" s="147">
        <v>1</v>
      </c>
      <c r="I250" s="147">
        <f t="shared" si="16"/>
        <v>10400</v>
      </c>
      <c r="J250" s="148">
        <f>IFERROR(INDEX(SET_GROUP!$B:$B,MATCH(ITEM!C250,SET_GROUP!$N:$N,0)),0)</f>
        <v>26</v>
      </c>
      <c r="K250" s="148">
        <f>IFERROR(IF(D250&gt;2,INDEX(ITEM_GAIN_INFO!$B:$B,MATCH(ITEM!B250,ITEM_GAIN_INFO!$G:$G,0)),INDEX(ITEM_GAIN_INFO!$B:$B,MATCH(ITEM!C250,ITEM_GAIN_INFO!$G:$G,0))),0)</f>
        <v>26</v>
      </c>
      <c r="L250" s="148" t="str">
        <f t="shared" si="13"/>
        <v>ITEM_NAME_110454</v>
      </c>
      <c r="M250" s="148" t="str">
        <f t="shared" si="14"/>
        <v>ITEM_ICON_110454</v>
      </c>
      <c r="N250" s="148" t="str">
        <f t="shared" si="15"/>
        <v>ITEM_DESC_110454</v>
      </c>
    </row>
    <row r="251" spans="1:14">
      <c r="A251" s="148">
        <f>100000+E251*ID규칙_아이템_타입_단위+F251*ID규칙_등급_단위+COUNTIFS($D$4:D251,D251,$E$4:E251:E251,E251)</f>
        <v>110555</v>
      </c>
      <c r="B251" s="77" t="s">
        <v>1063</v>
      </c>
      <c r="C251" s="77" t="s">
        <v>2419</v>
      </c>
      <c r="D251" s="148">
        <v>2</v>
      </c>
      <c r="E251" s="148">
        <v>10</v>
      </c>
      <c r="F251" s="148">
        <v>5</v>
      </c>
      <c r="G251" s="147">
        <v>1</v>
      </c>
      <c r="H251" s="147">
        <v>1</v>
      </c>
      <c r="I251" s="147">
        <f t="shared" si="16"/>
        <v>10500</v>
      </c>
      <c r="J251" s="148">
        <f>IFERROR(INDEX(SET_GROUP!$B:$B,MATCH(ITEM!C251,SET_GROUP!$N:$N,0)),0)</f>
        <v>26</v>
      </c>
      <c r="K251" s="148">
        <f>IFERROR(IF(D251&gt;2,INDEX(ITEM_GAIN_INFO!$B:$B,MATCH(ITEM!B251,ITEM_GAIN_INFO!$G:$G,0)),INDEX(ITEM_GAIN_INFO!$B:$B,MATCH(ITEM!C251,ITEM_GAIN_INFO!$G:$G,0))),0)</f>
        <v>26</v>
      </c>
      <c r="L251" s="148" t="str">
        <f t="shared" si="13"/>
        <v>ITEM_NAME_110555</v>
      </c>
      <c r="M251" s="148" t="str">
        <f t="shared" si="14"/>
        <v>ITEM_ICON_110555</v>
      </c>
      <c r="N251" s="148" t="str">
        <f t="shared" si="15"/>
        <v>ITEM_DESC_110555</v>
      </c>
    </row>
    <row r="252" spans="1:14">
      <c r="A252" s="148">
        <f>100000+E252*ID규칙_아이템_타입_단위+F252*ID규칙_등급_단위+COUNTIFS($D$4:D252,D252,$E$4:E252:E252,E252)</f>
        <v>106448</v>
      </c>
      <c r="B252" s="77" t="s">
        <v>1064</v>
      </c>
      <c r="C252" s="77" t="s">
        <v>2420</v>
      </c>
      <c r="D252" s="148">
        <v>2</v>
      </c>
      <c r="E252" s="148">
        <v>6</v>
      </c>
      <c r="F252" s="148">
        <v>4</v>
      </c>
      <c r="G252" s="147">
        <v>1</v>
      </c>
      <c r="H252" s="147">
        <v>1</v>
      </c>
      <c r="I252" s="147">
        <f t="shared" si="16"/>
        <v>6400</v>
      </c>
      <c r="J252" s="148">
        <f>IFERROR(INDEX(SET_GROUP!$B:$B,MATCH(ITEM!C252,SET_GROUP!$N:$N,0)),0)</f>
        <v>27</v>
      </c>
      <c r="K252" s="148">
        <f>IFERROR(IF(D252&gt;2,INDEX(ITEM_GAIN_INFO!$B:$B,MATCH(ITEM!B252,ITEM_GAIN_INFO!$G:$G,0)),INDEX(ITEM_GAIN_INFO!$B:$B,MATCH(ITEM!C252,ITEM_GAIN_INFO!$G:$G,0))),0)</f>
        <v>27</v>
      </c>
      <c r="L252" s="148" t="str">
        <f t="shared" si="13"/>
        <v>ITEM_NAME_106448</v>
      </c>
      <c r="M252" s="148" t="str">
        <f t="shared" si="14"/>
        <v>ITEM_ICON_106448</v>
      </c>
      <c r="N252" s="148" t="str">
        <f t="shared" si="15"/>
        <v>ITEM_DESC_106448</v>
      </c>
    </row>
    <row r="253" spans="1:14">
      <c r="A253" s="148">
        <f>100000+E253*ID규칙_아이템_타입_단위+F253*ID규칙_등급_단위+COUNTIFS($D$4:D253,D253,$E$4:E253:E253,E253)</f>
        <v>106549</v>
      </c>
      <c r="B253" s="77" t="s">
        <v>1064</v>
      </c>
      <c r="C253" s="77" t="s">
        <v>2420</v>
      </c>
      <c r="D253" s="148">
        <v>2</v>
      </c>
      <c r="E253" s="148">
        <v>6</v>
      </c>
      <c r="F253" s="148">
        <v>5</v>
      </c>
      <c r="G253" s="147">
        <v>1</v>
      </c>
      <c r="H253" s="147">
        <v>1</v>
      </c>
      <c r="I253" s="147">
        <f t="shared" si="16"/>
        <v>6500</v>
      </c>
      <c r="J253" s="148">
        <f>IFERROR(INDEX(SET_GROUP!$B:$B,MATCH(ITEM!C253,SET_GROUP!$N:$N,0)),0)</f>
        <v>27</v>
      </c>
      <c r="K253" s="148">
        <f>IFERROR(IF(D253&gt;2,INDEX(ITEM_GAIN_INFO!$B:$B,MATCH(ITEM!B253,ITEM_GAIN_INFO!$G:$G,0)),INDEX(ITEM_GAIN_INFO!$B:$B,MATCH(ITEM!C253,ITEM_GAIN_INFO!$G:$G,0))),0)</f>
        <v>27</v>
      </c>
      <c r="L253" s="148" t="str">
        <f t="shared" si="13"/>
        <v>ITEM_NAME_106549</v>
      </c>
      <c r="M253" s="148" t="str">
        <f t="shared" si="14"/>
        <v>ITEM_ICON_106549</v>
      </c>
      <c r="N253" s="148" t="str">
        <f t="shared" si="15"/>
        <v>ITEM_DESC_106549</v>
      </c>
    </row>
    <row r="254" spans="1:14">
      <c r="A254" s="148">
        <f>100000+E254*ID규칙_아이템_타입_단위+F254*ID규칙_등급_단위+COUNTIFS($D$4:D254,D254,$E$4:E254:E254,E254)</f>
        <v>107448</v>
      </c>
      <c r="B254" s="77" t="s">
        <v>1065</v>
      </c>
      <c r="C254" s="77" t="s">
        <v>2420</v>
      </c>
      <c r="D254" s="148">
        <v>2</v>
      </c>
      <c r="E254" s="148">
        <v>7</v>
      </c>
      <c r="F254" s="148">
        <v>4</v>
      </c>
      <c r="G254" s="147">
        <v>1</v>
      </c>
      <c r="H254" s="147">
        <v>1</v>
      </c>
      <c r="I254" s="147">
        <f t="shared" si="16"/>
        <v>7400</v>
      </c>
      <c r="J254" s="148">
        <f>IFERROR(INDEX(SET_GROUP!$B:$B,MATCH(ITEM!C254,SET_GROUP!$N:$N,0)),0)</f>
        <v>27</v>
      </c>
      <c r="K254" s="148">
        <f>IFERROR(IF(D254&gt;2,INDEX(ITEM_GAIN_INFO!$B:$B,MATCH(ITEM!B254,ITEM_GAIN_INFO!$G:$G,0)),INDEX(ITEM_GAIN_INFO!$B:$B,MATCH(ITEM!C254,ITEM_GAIN_INFO!$G:$G,0))),0)</f>
        <v>27</v>
      </c>
      <c r="L254" s="148" t="str">
        <f t="shared" si="13"/>
        <v>ITEM_NAME_107448</v>
      </c>
      <c r="M254" s="148" t="str">
        <f t="shared" si="14"/>
        <v>ITEM_ICON_107448</v>
      </c>
      <c r="N254" s="148" t="str">
        <f t="shared" si="15"/>
        <v>ITEM_DESC_107448</v>
      </c>
    </row>
    <row r="255" spans="1:14">
      <c r="A255" s="148">
        <f>100000+E255*ID규칙_아이템_타입_단위+F255*ID규칙_등급_단위+COUNTIFS($D$4:D255,D255,$E$4:E255:E255,E255)</f>
        <v>107549</v>
      </c>
      <c r="B255" s="77" t="s">
        <v>1065</v>
      </c>
      <c r="C255" s="77" t="s">
        <v>2420</v>
      </c>
      <c r="D255" s="148">
        <v>2</v>
      </c>
      <c r="E255" s="148">
        <v>7</v>
      </c>
      <c r="F255" s="148">
        <v>5</v>
      </c>
      <c r="G255" s="147">
        <v>1</v>
      </c>
      <c r="H255" s="147">
        <v>1</v>
      </c>
      <c r="I255" s="147">
        <f t="shared" si="16"/>
        <v>7500</v>
      </c>
      <c r="J255" s="148">
        <f>IFERROR(INDEX(SET_GROUP!$B:$B,MATCH(ITEM!C255,SET_GROUP!$N:$N,0)),0)</f>
        <v>27</v>
      </c>
      <c r="K255" s="148">
        <f>IFERROR(IF(D255&gt;2,INDEX(ITEM_GAIN_INFO!$B:$B,MATCH(ITEM!B255,ITEM_GAIN_INFO!$G:$G,0)),INDEX(ITEM_GAIN_INFO!$B:$B,MATCH(ITEM!C255,ITEM_GAIN_INFO!$G:$G,0))),0)</f>
        <v>27</v>
      </c>
      <c r="L255" s="148" t="str">
        <f t="shared" si="13"/>
        <v>ITEM_NAME_107549</v>
      </c>
      <c r="M255" s="148" t="str">
        <f t="shared" si="14"/>
        <v>ITEM_ICON_107549</v>
      </c>
      <c r="N255" s="148" t="str">
        <f t="shared" si="15"/>
        <v>ITEM_DESC_107549</v>
      </c>
    </row>
    <row r="256" spans="1:14">
      <c r="A256" s="148">
        <f>100000+E256*ID규칙_아이템_타입_단위+F256*ID규칙_등급_단위+COUNTIFS($D$4:D256,D256,$E$4:E256:E256,E256)</f>
        <v>108448</v>
      </c>
      <c r="B256" s="77" t="s">
        <v>1066</v>
      </c>
      <c r="C256" s="77" t="s">
        <v>2420</v>
      </c>
      <c r="D256" s="148">
        <v>2</v>
      </c>
      <c r="E256" s="148">
        <v>8</v>
      </c>
      <c r="F256" s="148">
        <v>4</v>
      </c>
      <c r="G256" s="147">
        <v>1</v>
      </c>
      <c r="H256" s="147">
        <v>1</v>
      </c>
      <c r="I256" s="147">
        <f t="shared" si="16"/>
        <v>8400</v>
      </c>
      <c r="J256" s="148">
        <f>IFERROR(INDEX(SET_GROUP!$B:$B,MATCH(ITEM!C256,SET_GROUP!$N:$N,0)),0)</f>
        <v>27</v>
      </c>
      <c r="K256" s="148">
        <f>IFERROR(IF(D256&gt;2,INDEX(ITEM_GAIN_INFO!$B:$B,MATCH(ITEM!B256,ITEM_GAIN_INFO!$G:$G,0)),INDEX(ITEM_GAIN_INFO!$B:$B,MATCH(ITEM!C256,ITEM_GAIN_INFO!$G:$G,0))),0)</f>
        <v>27</v>
      </c>
      <c r="L256" s="148" t="str">
        <f t="shared" si="13"/>
        <v>ITEM_NAME_108448</v>
      </c>
      <c r="M256" s="148" t="str">
        <f t="shared" si="14"/>
        <v>ITEM_ICON_108448</v>
      </c>
      <c r="N256" s="148" t="str">
        <f t="shared" si="15"/>
        <v>ITEM_DESC_108448</v>
      </c>
    </row>
    <row r="257" spans="1:14">
      <c r="A257" s="148">
        <f>100000+E257*ID규칙_아이템_타입_단위+F257*ID규칙_등급_단위+COUNTIFS($D$4:D257,D257,$E$4:E257:E257,E257)</f>
        <v>108549</v>
      </c>
      <c r="B257" s="77" t="s">
        <v>1066</v>
      </c>
      <c r="C257" s="77" t="s">
        <v>2420</v>
      </c>
      <c r="D257" s="148">
        <v>2</v>
      </c>
      <c r="E257" s="148">
        <v>8</v>
      </c>
      <c r="F257" s="148">
        <v>5</v>
      </c>
      <c r="G257" s="147">
        <v>1</v>
      </c>
      <c r="H257" s="147">
        <v>1</v>
      </c>
      <c r="I257" s="147">
        <f t="shared" si="16"/>
        <v>8500</v>
      </c>
      <c r="J257" s="148">
        <f>IFERROR(INDEX(SET_GROUP!$B:$B,MATCH(ITEM!C257,SET_GROUP!$N:$N,0)),0)</f>
        <v>27</v>
      </c>
      <c r="K257" s="148">
        <f>IFERROR(IF(D257&gt;2,INDEX(ITEM_GAIN_INFO!$B:$B,MATCH(ITEM!B257,ITEM_GAIN_INFO!$G:$G,0)),INDEX(ITEM_GAIN_INFO!$B:$B,MATCH(ITEM!C257,ITEM_GAIN_INFO!$G:$G,0))),0)</f>
        <v>27</v>
      </c>
      <c r="L257" s="148" t="str">
        <f t="shared" si="13"/>
        <v>ITEM_NAME_108549</v>
      </c>
      <c r="M257" s="148" t="str">
        <f t="shared" si="14"/>
        <v>ITEM_ICON_108549</v>
      </c>
      <c r="N257" s="148" t="str">
        <f t="shared" si="15"/>
        <v>ITEM_DESC_108549</v>
      </c>
    </row>
    <row r="258" spans="1:14">
      <c r="A258" s="148">
        <f>100000+E258*ID규칙_아이템_타입_단위+F258*ID규칙_등급_단위+COUNTIFS($D$4:D258,D258,$E$4:E258:E258,E258)</f>
        <v>109448</v>
      </c>
      <c r="B258" s="77" t="s">
        <v>1067</v>
      </c>
      <c r="C258" s="77" t="s">
        <v>2420</v>
      </c>
      <c r="D258" s="148">
        <v>2</v>
      </c>
      <c r="E258" s="148">
        <v>9</v>
      </c>
      <c r="F258" s="148">
        <v>4</v>
      </c>
      <c r="G258" s="147">
        <v>1</v>
      </c>
      <c r="H258" s="147">
        <v>1</v>
      </c>
      <c r="I258" s="147">
        <f t="shared" si="16"/>
        <v>9400</v>
      </c>
      <c r="J258" s="148">
        <f>IFERROR(INDEX(SET_GROUP!$B:$B,MATCH(ITEM!C258,SET_GROUP!$N:$N,0)),0)</f>
        <v>27</v>
      </c>
      <c r="K258" s="148">
        <f>IFERROR(IF(D258&gt;2,INDEX(ITEM_GAIN_INFO!$B:$B,MATCH(ITEM!B258,ITEM_GAIN_INFO!$G:$G,0)),INDEX(ITEM_GAIN_INFO!$B:$B,MATCH(ITEM!C258,ITEM_GAIN_INFO!$G:$G,0))),0)</f>
        <v>27</v>
      </c>
      <c r="L258" s="148" t="str">
        <f t="shared" si="13"/>
        <v>ITEM_NAME_109448</v>
      </c>
      <c r="M258" s="148" t="str">
        <f t="shared" si="14"/>
        <v>ITEM_ICON_109448</v>
      </c>
      <c r="N258" s="148" t="str">
        <f t="shared" si="15"/>
        <v>ITEM_DESC_109448</v>
      </c>
    </row>
    <row r="259" spans="1:14">
      <c r="A259" s="148">
        <f>100000+E259*ID규칙_아이템_타입_단위+F259*ID규칙_등급_단위+COUNTIFS($D$4:D259,D259,$E$4:E259:E259,E259)</f>
        <v>109549</v>
      </c>
      <c r="B259" s="77" t="s">
        <v>1067</v>
      </c>
      <c r="C259" s="77" t="s">
        <v>2420</v>
      </c>
      <c r="D259" s="148">
        <v>2</v>
      </c>
      <c r="E259" s="148">
        <v>9</v>
      </c>
      <c r="F259" s="148">
        <v>5</v>
      </c>
      <c r="G259" s="147">
        <v>1</v>
      </c>
      <c r="H259" s="147">
        <v>1</v>
      </c>
      <c r="I259" s="147">
        <f t="shared" si="16"/>
        <v>9500</v>
      </c>
      <c r="J259" s="148">
        <f>IFERROR(INDEX(SET_GROUP!$B:$B,MATCH(ITEM!C259,SET_GROUP!$N:$N,0)),0)</f>
        <v>27</v>
      </c>
      <c r="K259" s="148">
        <f>IFERROR(IF(D259&gt;2,INDEX(ITEM_GAIN_INFO!$B:$B,MATCH(ITEM!B259,ITEM_GAIN_INFO!$G:$G,0)),INDEX(ITEM_GAIN_INFO!$B:$B,MATCH(ITEM!C259,ITEM_GAIN_INFO!$G:$G,0))),0)</f>
        <v>27</v>
      </c>
      <c r="L259" s="148" t="str">
        <f t="shared" si="13"/>
        <v>ITEM_NAME_109549</v>
      </c>
      <c r="M259" s="148" t="str">
        <f t="shared" si="14"/>
        <v>ITEM_ICON_109549</v>
      </c>
      <c r="N259" s="148" t="str">
        <f t="shared" si="15"/>
        <v>ITEM_DESC_109549</v>
      </c>
    </row>
    <row r="260" spans="1:14">
      <c r="A260" s="148">
        <f>100000+E260*ID규칙_아이템_타입_단위+F260*ID규칙_등급_단위+COUNTIFS($D$4:D260,D260,$E$4:E260:E260,E260)</f>
        <v>110456</v>
      </c>
      <c r="B260" s="77" t="s">
        <v>1068</v>
      </c>
      <c r="C260" s="77" t="s">
        <v>2420</v>
      </c>
      <c r="D260" s="148">
        <v>2</v>
      </c>
      <c r="E260" s="148">
        <v>10</v>
      </c>
      <c r="F260" s="148">
        <v>4</v>
      </c>
      <c r="G260" s="147">
        <v>1</v>
      </c>
      <c r="H260" s="147">
        <v>1</v>
      </c>
      <c r="I260" s="147">
        <f t="shared" si="16"/>
        <v>10400</v>
      </c>
      <c r="J260" s="148">
        <f>IFERROR(INDEX(SET_GROUP!$B:$B,MATCH(ITEM!C260,SET_GROUP!$N:$N,0)),0)</f>
        <v>27</v>
      </c>
      <c r="K260" s="148">
        <f>IFERROR(IF(D260&gt;2,INDEX(ITEM_GAIN_INFO!$B:$B,MATCH(ITEM!B260,ITEM_GAIN_INFO!$G:$G,0)),INDEX(ITEM_GAIN_INFO!$B:$B,MATCH(ITEM!C260,ITEM_GAIN_INFO!$G:$G,0))),0)</f>
        <v>27</v>
      </c>
      <c r="L260" s="148" t="str">
        <f t="shared" ref="L260:L323" si="17">"ITEM_NAME_"&amp;A260</f>
        <v>ITEM_NAME_110456</v>
      </c>
      <c r="M260" s="148" t="str">
        <f t="shared" ref="M260:M323" si="18">"ITEM_ICON_"&amp;A260</f>
        <v>ITEM_ICON_110456</v>
      </c>
      <c r="N260" s="148" t="str">
        <f t="shared" ref="N260:N323" si="19">"ITEM_DESC_"&amp;A260</f>
        <v>ITEM_DESC_110456</v>
      </c>
    </row>
    <row r="261" spans="1:14">
      <c r="A261" s="148">
        <f>100000+E261*ID규칙_아이템_타입_단위+F261*ID규칙_등급_단위+COUNTIFS($D$4:D261,D261,$E$4:E261:E261,E261)</f>
        <v>110557</v>
      </c>
      <c r="B261" s="77" t="s">
        <v>1068</v>
      </c>
      <c r="C261" s="77" t="s">
        <v>2420</v>
      </c>
      <c r="D261" s="148">
        <v>2</v>
      </c>
      <c r="E261" s="148">
        <v>10</v>
      </c>
      <c r="F261" s="148">
        <v>5</v>
      </c>
      <c r="G261" s="147">
        <v>1</v>
      </c>
      <c r="H261" s="147">
        <v>1</v>
      </c>
      <c r="I261" s="147">
        <f t="shared" si="16"/>
        <v>10500</v>
      </c>
      <c r="J261" s="148">
        <f>IFERROR(INDEX(SET_GROUP!$B:$B,MATCH(ITEM!C261,SET_GROUP!$N:$N,0)),0)</f>
        <v>27</v>
      </c>
      <c r="K261" s="148">
        <f>IFERROR(IF(D261&gt;2,INDEX(ITEM_GAIN_INFO!$B:$B,MATCH(ITEM!B261,ITEM_GAIN_INFO!$G:$G,0)),INDEX(ITEM_GAIN_INFO!$B:$B,MATCH(ITEM!C261,ITEM_GAIN_INFO!$G:$G,0))),0)</f>
        <v>27</v>
      </c>
      <c r="L261" s="148" t="str">
        <f t="shared" si="17"/>
        <v>ITEM_NAME_110557</v>
      </c>
      <c r="M261" s="148" t="str">
        <f t="shared" si="18"/>
        <v>ITEM_ICON_110557</v>
      </c>
      <c r="N261" s="148" t="str">
        <f t="shared" si="19"/>
        <v>ITEM_DESC_110557</v>
      </c>
    </row>
    <row r="262" spans="1:14">
      <c r="A262" s="148">
        <f>100000+E262*ID규칙_아이템_타입_단위+F262*ID규칙_등급_단위+COUNTIFS($D$4:D262,D262,$E$4:E262:E262,E262)</f>
        <v>106450</v>
      </c>
      <c r="B262" s="77" t="s">
        <v>1069</v>
      </c>
      <c r="C262" s="77" t="s">
        <v>2421</v>
      </c>
      <c r="D262" s="148">
        <v>2</v>
      </c>
      <c r="E262" s="148">
        <v>6</v>
      </c>
      <c r="F262" s="148">
        <v>4</v>
      </c>
      <c r="G262" s="147">
        <v>1</v>
      </c>
      <c r="H262" s="147">
        <v>1</v>
      </c>
      <c r="I262" s="147">
        <f t="shared" si="16"/>
        <v>6400</v>
      </c>
      <c r="J262" s="148">
        <f>IFERROR(INDEX(SET_GROUP!$B:$B,MATCH(ITEM!C262,SET_GROUP!$N:$N,0)),0)</f>
        <v>28</v>
      </c>
      <c r="K262" s="148">
        <f>IFERROR(IF(D262&gt;2,INDEX(ITEM_GAIN_INFO!$B:$B,MATCH(ITEM!B262,ITEM_GAIN_INFO!$G:$G,0)),INDEX(ITEM_GAIN_INFO!$B:$B,MATCH(ITEM!C262,ITEM_GAIN_INFO!$G:$G,0))),0)</f>
        <v>28</v>
      </c>
      <c r="L262" s="148" t="str">
        <f t="shared" si="17"/>
        <v>ITEM_NAME_106450</v>
      </c>
      <c r="M262" s="148" t="str">
        <f t="shared" si="18"/>
        <v>ITEM_ICON_106450</v>
      </c>
      <c r="N262" s="148" t="str">
        <f t="shared" si="19"/>
        <v>ITEM_DESC_106450</v>
      </c>
    </row>
    <row r="263" spans="1:14">
      <c r="A263" s="148">
        <f>100000+E263*ID규칙_아이템_타입_단위+F263*ID규칙_등급_단위+COUNTIFS($D$4:D263,D263,$E$4:E263:E263,E263)</f>
        <v>106551</v>
      </c>
      <c r="B263" s="77" t="s">
        <v>1069</v>
      </c>
      <c r="C263" s="77" t="s">
        <v>2421</v>
      </c>
      <c r="D263" s="148">
        <v>2</v>
      </c>
      <c r="E263" s="148">
        <v>6</v>
      </c>
      <c r="F263" s="148">
        <v>5</v>
      </c>
      <c r="G263" s="147">
        <v>1</v>
      </c>
      <c r="H263" s="147">
        <v>1</v>
      </c>
      <c r="I263" s="147">
        <f t="shared" si="16"/>
        <v>6500</v>
      </c>
      <c r="J263" s="148">
        <f>IFERROR(INDEX(SET_GROUP!$B:$B,MATCH(ITEM!C263,SET_GROUP!$N:$N,0)),0)</f>
        <v>28</v>
      </c>
      <c r="K263" s="148">
        <f>IFERROR(IF(D263&gt;2,INDEX(ITEM_GAIN_INFO!$B:$B,MATCH(ITEM!B263,ITEM_GAIN_INFO!$G:$G,0)),INDEX(ITEM_GAIN_INFO!$B:$B,MATCH(ITEM!C263,ITEM_GAIN_INFO!$G:$G,0))),0)</f>
        <v>28</v>
      </c>
      <c r="L263" s="148" t="str">
        <f t="shared" si="17"/>
        <v>ITEM_NAME_106551</v>
      </c>
      <c r="M263" s="148" t="str">
        <f t="shared" si="18"/>
        <v>ITEM_ICON_106551</v>
      </c>
      <c r="N263" s="148" t="str">
        <f t="shared" si="19"/>
        <v>ITEM_DESC_106551</v>
      </c>
    </row>
    <row r="264" spans="1:14">
      <c r="A264" s="148">
        <f>100000+E264*ID규칙_아이템_타입_단위+F264*ID규칙_등급_단위+COUNTIFS($D$4:D264,D264,$E$4:E264:E264,E264)</f>
        <v>107450</v>
      </c>
      <c r="B264" s="77" t="s">
        <v>1070</v>
      </c>
      <c r="C264" s="77" t="s">
        <v>2421</v>
      </c>
      <c r="D264" s="148">
        <v>2</v>
      </c>
      <c r="E264" s="148">
        <v>7</v>
      </c>
      <c r="F264" s="148">
        <v>4</v>
      </c>
      <c r="G264" s="147">
        <v>1</v>
      </c>
      <c r="H264" s="147">
        <v>1</v>
      </c>
      <c r="I264" s="147">
        <f t="shared" si="16"/>
        <v>7400</v>
      </c>
      <c r="J264" s="148">
        <f>IFERROR(INDEX(SET_GROUP!$B:$B,MATCH(ITEM!C264,SET_GROUP!$N:$N,0)),0)</f>
        <v>28</v>
      </c>
      <c r="K264" s="148">
        <f>IFERROR(IF(D264&gt;2,INDEX(ITEM_GAIN_INFO!$B:$B,MATCH(ITEM!B264,ITEM_GAIN_INFO!$G:$G,0)),INDEX(ITEM_GAIN_INFO!$B:$B,MATCH(ITEM!C264,ITEM_GAIN_INFO!$G:$G,0))),0)</f>
        <v>28</v>
      </c>
      <c r="L264" s="148" t="str">
        <f t="shared" si="17"/>
        <v>ITEM_NAME_107450</v>
      </c>
      <c r="M264" s="148" t="str">
        <f t="shared" si="18"/>
        <v>ITEM_ICON_107450</v>
      </c>
      <c r="N264" s="148" t="str">
        <f t="shared" si="19"/>
        <v>ITEM_DESC_107450</v>
      </c>
    </row>
    <row r="265" spans="1:14">
      <c r="A265" s="148">
        <f>100000+E265*ID규칙_아이템_타입_단위+F265*ID규칙_등급_단위+COUNTIFS($D$4:D265,D265,$E$4:E265:E265,E265)</f>
        <v>107551</v>
      </c>
      <c r="B265" s="77" t="s">
        <v>1070</v>
      </c>
      <c r="C265" s="77" t="s">
        <v>2421</v>
      </c>
      <c r="D265" s="148">
        <v>2</v>
      </c>
      <c r="E265" s="148">
        <v>7</v>
      </c>
      <c r="F265" s="148">
        <v>5</v>
      </c>
      <c r="G265" s="147">
        <v>1</v>
      </c>
      <c r="H265" s="147">
        <v>1</v>
      </c>
      <c r="I265" s="147">
        <f t="shared" si="16"/>
        <v>7500</v>
      </c>
      <c r="J265" s="148">
        <f>IFERROR(INDEX(SET_GROUP!$B:$B,MATCH(ITEM!C265,SET_GROUP!$N:$N,0)),0)</f>
        <v>28</v>
      </c>
      <c r="K265" s="148">
        <f>IFERROR(IF(D265&gt;2,INDEX(ITEM_GAIN_INFO!$B:$B,MATCH(ITEM!B265,ITEM_GAIN_INFO!$G:$G,0)),INDEX(ITEM_GAIN_INFO!$B:$B,MATCH(ITEM!C265,ITEM_GAIN_INFO!$G:$G,0))),0)</f>
        <v>28</v>
      </c>
      <c r="L265" s="148" t="str">
        <f t="shared" si="17"/>
        <v>ITEM_NAME_107551</v>
      </c>
      <c r="M265" s="148" t="str">
        <f t="shared" si="18"/>
        <v>ITEM_ICON_107551</v>
      </c>
      <c r="N265" s="148" t="str">
        <f t="shared" si="19"/>
        <v>ITEM_DESC_107551</v>
      </c>
    </row>
    <row r="266" spans="1:14">
      <c r="A266" s="148">
        <f>100000+E266*ID규칙_아이템_타입_단위+F266*ID규칙_등급_단위+COUNTIFS($D$4:D266,D266,$E$4:E266:E266,E266)</f>
        <v>108450</v>
      </c>
      <c r="B266" s="77" t="s">
        <v>1071</v>
      </c>
      <c r="C266" s="77" t="s">
        <v>2421</v>
      </c>
      <c r="D266" s="148">
        <v>2</v>
      </c>
      <c r="E266" s="148">
        <v>8</v>
      </c>
      <c r="F266" s="148">
        <v>4</v>
      </c>
      <c r="G266" s="147">
        <v>1</v>
      </c>
      <c r="H266" s="147">
        <v>1</v>
      </c>
      <c r="I266" s="147">
        <f t="shared" ref="I266:I329" si="20">IF(D266=2,E266*1000+F266*100,0)</f>
        <v>8400</v>
      </c>
      <c r="J266" s="148">
        <f>IFERROR(INDEX(SET_GROUP!$B:$B,MATCH(ITEM!C266,SET_GROUP!$N:$N,0)),0)</f>
        <v>28</v>
      </c>
      <c r="K266" s="148">
        <f>IFERROR(IF(D266&gt;2,INDEX(ITEM_GAIN_INFO!$B:$B,MATCH(ITEM!B266,ITEM_GAIN_INFO!$G:$G,0)),INDEX(ITEM_GAIN_INFO!$B:$B,MATCH(ITEM!C266,ITEM_GAIN_INFO!$G:$G,0))),0)</f>
        <v>28</v>
      </c>
      <c r="L266" s="148" t="str">
        <f t="shared" si="17"/>
        <v>ITEM_NAME_108450</v>
      </c>
      <c r="M266" s="148" t="str">
        <f t="shared" si="18"/>
        <v>ITEM_ICON_108450</v>
      </c>
      <c r="N266" s="148" t="str">
        <f t="shared" si="19"/>
        <v>ITEM_DESC_108450</v>
      </c>
    </row>
    <row r="267" spans="1:14">
      <c r="A267" s="148">
        <f>100000+E267*ID규칙_아이템_타입_단위+F267*ID규칙_등급_단위+COUNTIFS($D$4:D267,D267,$E$4:E267:E267,E267)</f>
        <v>108551</v>
      </c>
      <c r="B267" s="77" t="s">
        <v>1071</v>
      </c>
      <c r="C267" s="77" t="s">
        <v>2421</v>
      </c>
      <c r="D267" s="148">
        <v>2</v>
      </c>
      <c r="E267" s="148">
        <v>8</v>
      </c>
      <c r="F267" s="148">
        <v>5</v>
      </c>
      <c r="G267" s="147">
        <v>1</v>
      </c>
      <c r="H267" s="147">
        <v>1</v>
      </c>
      <c r="I267" s="147">
        <f t="shared" si="20"/>
        <v>8500</v>
      </c>
      <c r="J267" s="148">
        <f>IFERROR(INDEX(SET_GROUP!$B:$B,MATCH(ITEM!C267,SET_GROUP!$N:$N,0)),0)</f>
        <v>28</v>
      </c>
      <c r="K267" s="148">
        <f>IFERROR(IF(D267&gt;2,INDEX(ITEM_GAIN_INFO!$B:$B,MATCH(ITEM!B267,ITEM_GAIN_INFO!$G:$G,0)),INDEX(ITEM_GAIN_INFO!$B:$B,MATCH(ITEM!C267,ITEM_GAIN_INFO!$G:$G,0))),0)</f>
        <v>28</v>
      </c>
      <c r="L267" s="148" t="str">
        <f t="shared" si="17"/>
        <v>ITEM_NAME_108551</v>
      </c>
      <c r="M267" s="148" t="str">
        <f t="shared" si="18"/>
        <v>ITEM_ICON_108551</v>
      </c>
      <c r="N267" s="148" t="str">
        <f t="shared" si="19"/>
        <v>ITEM_DESC_108551</v>
      </c>
    </row>
    <row r="268" spans="1:14">
      <c r="A268" s="148">
        <f>100000+E268*ID규칙_아이템_타입_단위+F268*ID규칙_등급_단위+COUNTIFS($D$4:D268,D268,$E$4:E268:E268,E268)</f>
        <v>109450</v>
      </c>
      <c r="B268" s="77" t="s">
        <v>1072</v>
      </c>
      <c r="C268" s="77" t="s">
        <v>2421</v>
      </c>
      <c r="D268" s="148">
        <v>2</v>
      </c>
      <c r="E268" s="148">
        <v>9</v>
      </c>
      <c r="F268" s="148">
        <v>4</v>
      </c>
      <c r="G268" s="147">
        <v>1</v>
      </c>
      <c r="H268" s="147">
        <v>1</v>
      </c>
      <c r="I268" s="147">
        <f t="shared" si="20"/>
        <v>9400</v>
      </c>
      <c r="J268" s="148">
        <f>IFERROR(INDEX(SET_GROUP!$B:$B,MATCH(ITEM!C268,SET_GROUP!$N:$N,0)),0)</f>
        <v>28</v>
      </c>
      <c r="K268" s="148">
        <f>IFERROR(IF(D268&gt;2,INDEX(ITEM_GAIN_INFO!$B:$B,MATCH(ITEM!B268,ITEM_GAIN_INFO!$G:$G,0)),INDEX(ITEM_GAIN_INFO!$B:$B,MATCH(ITEM!C268,ITEM_GAIN_INFO!$G:$G,0))),0)</f>
        <v>28</v>
      </c>
      <c r="L268" s="148" t="str">
        <f t="shared" si="17"/>
        <v>ITEM_NAME_109450</v>
      </c>
      <c r="M268" s="148" t="str">
        <f t="shared" si="18"/>
        <v>ITEM_ICON_109450</v>
      </c>
      <c r="N268" s="148" t="str">
        <f t="shared" si="19"/>
        <v>ITEM_DESC_109450</v>
      </c>
    </row>
    <row r="269" spans="1:14">
      <c r="A269" s="148">
        <f>100000+E269*ID규칙_아이템_타입_단위+F269*ID규칙_등급_단위+COUNTIFS($D$4:D269,D269,$E$4:E269:E269,E269)</f>
        <v>109551</v>
      </c>
      <c r="B269" s="77" t="s">
        <v>1072</v>
      </c>
      <c r="C269" s="77" t="s">
        <v>2421</v>
      </c>
      <c r="D269" s="148">
        <v>2</v>
      </c>
      <c r="E269" s="148">
        <v>9</v>
      </c>
      <c r="F269" s="148">
        <v>5</v>
      </c>
      <c r="G269" s="147">
        <v>1</v>
      </c>
      <c r="H269" s="147">
        <v>1</v>
      </c>
      <c r="I269" s="147">
        <f t="shared" si="20"/>
        <v>9500</v>
      </c>
      <c r="J269" s="148">
        <f>IFERROR(INDEX(SET_GROUP!$B:$B,MATCH(ITEM!C269,SET_GROUP!$N:$N,0)),0)</f>
        <v>28</v>
      </c>
      <c r="K269" s="148">
        <f>IFERROR(IF(D269&gt;2,INDEX(ITEM_GAIN_INFO!$B:$B,MATCH(ITEM!B269,ITEM_GAIN_INFO!$G:$G,0)),INDEX(ITEM_GAIN_INFO!$B:$B,MATCH(ITEM!C269,ITEM_GAIN_INFO!$G:$G,0))),0)</f>
        <v>28</v>
      </c>
      <c r="L269" s="148" t="str">
        <f t="shared" si="17"/>
        <v>ITEM_NAME_109551</v>
      </c>
      <c r="M269" s="148" t="str">
        <f t="shared" si="18"/>
        <v>ITEM_ICON_109551</v>
      </c>
      <c r="N269" s="148" t="str">
        <f t="shared" si="19"/>
        <v>ITEM_DESC_109551</v>
      </c>
    </row>
    <row r="270" spans="1:14">
      <c r="A270" s="148">
        <f>100000+E270*ID규칙_아이템_타입_단위+F270*ID규칙_등급_단위+COUNTIFS($D$4:D270,D270,$E$4:E270:E270,E270)</f>
        <v>110458</v>
      </c>
      <c r="B270" s="77" t="s">
        <v>1073</v>
      </c>
      <c r="C270" s="77" t="s">
        <v>2421</v>
      </c>
      <c r="D270" s="148">
        <v>2</v>
      </c>
      <c r="E270" s="148">
        <v>10</v>
      </c>
      <c r="F270" s="148">
        <v>4</v>
      </c>
      <c r="G270" s="147">
        <v>1</v>
      </c>
      <c r="H270" s="147">
        <v>1</v>
      </c>
      <c r="I270" s="147">
        <f t="shared" si="20"/>
        <v>10400</v>
      </c>
      <c r="J270" s="148">
        <f>IFERROR(INDEX(SET_GROUP!$B:$B,MATCH(ITEM!C270,SET_GROUP!$N:$N,0)),0)</f>
        <v>28</v>
      </c>
      <c r="K270" s="148">
        <f>IFERROR(IF(D270&gt;2,INDEX(ITEM_GAIN_INFO!$B:$B,MATCH(ITEM!B270,ITEM_GAIN_INFO!$G:$G,0)),INDEX(ITEM_GAIN_INFO!$B:$B,MATCH(ITEM!C270,ITEM_GAIN_INFO!$G:$G,0))),0)</f>
        <v>28</v>
      </c>
      <c r="L270" s="148" t="str">
        <f t="shared" si="17"/>
        <v>ITEM_NAME_110458</v>
      </c>
      <c r="M270" s="148" t="str">
        <f t="shared" si="18"/>
        <v>ITEM_ICON_110458</v>
      </c>
      <c r="N270" s="148" t="str">
        <f t="shared" si="19"/>
        <v>ITEM_DESC_110458</v>
      </c>
    </row>
    <row r="271" spans="1:14">
      <c r="A271" s="148">
        <f>100000+E271*ID규칙_아이템_타입_단위+F271*ID규칙_등급_단위+COUNTIFS($D$4:D271,D271,$E$4:E271:E271,E271)</f>
        <v>110559</v>
      </c>
      <c r="B271" s="77" t="s">
        <v>1073</v>
      </c>
      <c r="C271" s="77" t="s">
        <v>2421</v>
      </c>
      <c r="D271" s="148">
        <v>2</v>
      </c>
      <c r="E271" s="148">
        <v>10</v>
      </c>
      <c r="F271" s="148">
        <v>5</v>
      </c>
      <c r="G271" s="147">
        <v>1</v>
      </c>
      <c r="H271" s="147">
        <v>1</v>
      </c>
      <c r="I271" s="147">
        <f t="shared" si="20"/>
        <v>10500</v>
      </c>
      <c r="J271" s="148">
        <f>IFERROR(INDEX(SET_GROUP!$B:$B,MATCH(ITEM!C271,SET_GROUP!$N:$N,0)),0)</f>
        <v>28</v>
      </c>
      <c r="K271" s="148">
        <f>IFERROR(IF(D271&gt;2,INDEX(ITEM_GAIN_INFO!$B:$B,MATCH(ITEM!B271,ITEM_GAIN_INFO!$G:$G,0)),INDEX(ITEM_GAIN_INFO!$B:$B,MATCH(ITEM!C271,ITEM_GAIN_INFO!$G:$G,0))),0)</f>
        <v>28</v>
      </c>
      <c r="L271" s="148" t="str">
        <f t="shared" si="17"/>
        <v>ITEM_NAME_110559</v>
      </c>
      <c r="M271" s="148" t="str">
        <f t="shared" si="18"/>
        <v>ITEM_ICON_110559</v>
      </c>
      <c r="N271" s="148" t="str">
        <f t="shared" si="19"/>
        <v>ITEM_DESC_110559</v>
      </c>
    </row>
    <row r="272" spans="1:14">
      <c r="A272" s="148">
        <f>100000+E272*ID규칙_아이템_타입_단위+F272*ID규칙_등급_단위+COUNTIFS($D$4:D272,D272,$E$4:E272:E272,E272)</f>
        <v>106452</v>
      </c>
      <c r="B272" s="77" t="s">
        <v>1074</v>
      </c>
      <c r="C272" s="77" t="s">
        <v>2422</v>
      </c>
      <c r="D272" s="148">
        <v>2</v>
      </c>
      <c r="E272" s="148">
        <v>6</v>
      </c>
      <c r="F272" s="148">
        <v>4</v>
      </c>
      <c r="G272" s="147">
        <v>1</v>
      </c>
      <c r="H272" s="147">
        <v>1</v>
      </c>
      <c r="I272" s="147">
        <f t="shared" si="20"/>
        <v>6400</v>
      </c>
      <c r="J272" s="148">
        <f>IFERROR(INDEX(SET_GROUP!$B:$B,MATCH(ITEM!C272,SET_GROUP!$N:$N,0)),0)</f>
        <v>29</v>
      </c>
      <c r="K272" s="148">
        <f>IFERROR(IF(D272&gt;2,INDEX(ITEM_GAIN_INFO!$B:$B,MATCH(ITEM!B272,ITEM_GAIN_INFO!$G:$G,0)),INDEX(ITEM_GAIN_INFO!$B:$B,MATCH(ITEM!C272,ITEM_GAIN_INFO!$G:$G,0))),0)</f>
        <v>29</v>
      </c>
      <c r="L272" s="148" t="str">
        <f t="shared" si="17"/>
        <v>ITEM_NAME_106452</v>
      </c>
      <c r="M272" s="148" t="str">
        <f t="shared" si="18"/>
        <v>ITEM_ICON_106452</v>
      </c>
      <c r="N272" s="148" t="str">
        <f t="shared" si="19"/>
        <v>ITEM_DESC_106452</v>
      </c>
    </row>
    <row r="273" spans="1:14">
      <c r="A273" s="148">
        <f>100000+E273*ID규칙_아이템_타입_단위+F273*ID규칙_등급_단위+COUNTIFS($D$4:D273,D273,$E$4:E273:E273,E273)</f>
        <v>106553</v>
      </c>
      <c r="B273" s="77" t="s">
        <v>1074</v>
      </c>
      <c r="C273" s="77" t="s">
        <v>2422</v>
      </c>
      <c r="D273" s="148">
        <v>2</v>
      </c>
      <c r="E273" s="148">
        <v>6</v>
      </c>
      <c r="F273" s="148">
        <v>5</v>
      </c>
      <c r="G273" s="147">
        <v>1</v>
      </c>
      <c r="H273" s="147">
        <v>1</v>
      </c>
      <c r="I273" s="147">
        <f t="shared" si="20"/>
        <v>6500</v>
      </c>
      <c r="J273" s="148">
        <f>IFERROR(INDEX(SET_GROUP!$B:$B,MATCH(ITEM!C273,SET_GROUP!$N:$N,0)),0)</f>
        <v>29</v>
      </c>
      <c r="K273" s="148">
        <f>IFERROR(IF(D273&gt;2,INDEX(ITEM_GAIN_INFO!$B:$B,MATCH(ITEM!B273,ITEM_GAIN_INFO!$G:$G,0)),INDEX(ITEM_GAIN_INFO!$B:$B,MATCH(ITEM!C273,ITEM_GAIN_INFO!$G:$G,0))),0)</f>
        <v>29</v>
      </c>
      <c r="L273" s="148" t="str">
        <f t="shared" si="17"/>
        <v>ITEM_NAME_106553</v>
      </c>
      <c r="M273" s="148" t="str">
        <f t="shared" si="18"/>
        <v>ITEM_ICON_106553</v>
      </c>
      <c r="N273" s="148" t="str">
        <f t="shared" si="19"/>
        <v>ITEM_DESC_106553</v>
      </c>
    </row>
    <row r="274" spans="1:14">
      <c r="A274" s="148">
        <f>100000+E274*ID규칙_아이템_타입_단위+F274*ID규칙_등급_단위+COUNTIFS($D$4:D274,D274,$E$4:E274:E274,E274)</f>
        <v>107452</v>
      </c>
      <c r="B274" s="77" t="s">
        <v>1075</v>
      </c>
      <c r="C274" s="77" t="s">
        <v>2422</v>
      </c>
      <c r="D274" s="148">
        <v>2</v>
      </c>
      <c r="E274" s="148">
        <v>7</v>
      </c>
      <c r="F274" s="148">
        <v>4</v>
      </c>
      <c r="G274" s="147">
        <v>1</v>
      </c>
      <c r="H274" s="147">
        <v>1</v>
      </c>
      <c r="I274" s="147">
        <f t="shared" si="20"/>
        <v>7400</v>
      </c>
      <c r="J274" s="148">
        <f>IFERROR(INDEX(SET_GROUP!$B:$B,MATCH(ITEM!C274,SET_GROUP!$N:$N,0)),0)</f>
        <v>29</v>
      </c>
      <c r="K274" s="148">
        <f>IFERROR(IF(D274&gt;2,INDEX(ITEM_GAIN_INFO!$B:$B,MATCH(ITEM!B274,ITEM_GAIN_INFO!$G:$G,0)),INDEX(ITEM_GAIN_INFO!$B:$B,MATCH(ITEM!C274,ITEM_GAIN_INFO!$G:$G,0))),0)</f>
        <v>29</v>
      </c>
      <c r="L274" s="148" t="str">
        <f t="shared" si="17"/>
        <v>ITEM_NAME_107452</v>
      </c>
      <c r="M274" s="148" t="str">
        <f t="shared" si="18"/>
        <v>ITEM_ICON_107452</v>
      </c>
      <c r="N274" s="148" t="str">
        <f t="shared" si="19"/>
        <v>ITEM_DESC_107452</v>
      </c>
    </row>
    <row r="275" spans="1:14">
      <c r="A275" s="148">
        <f>100000+E275*ID규칙_아이템_타입_단위+F275*ID규칙_등급_단위+COUNTIFS($D$4:D275,D275,$E$4:E275:E275,E275)</f>
        <v>107553</v>
      </c>
      <c r="B275" s="77" t="s">
        <v>1075</v>
      </c>
      <c r="C275" s="77" t="s">
        <v>2422</v>
      </c>
      <c r="D275" s="148">
        <v>2</v>
      </c>
      <c r="E275" s="148">
        <v>7</v>
      </c>
      <c r="F275" s="148">
        <v>5</v>
      </c>
      <c r="G275" s="147">
        <v>1</v>
      </c>
      <c r="H275" s="147">
        <v>1</v>
      </c>
      <c r="I275" s="147">
        <f t="shared" si="20"/>
        <v>7500</v>
      </c>
      <c r="J275" s="148">
        <f>IFERROR(INDEX(SET_GROUP!$B:$B,MATCH(ITEM!C275,SET_GROUP!$N:$N,0)),0)</f>
        <v>29</v>
      </c>
      <c r="K275" s="148">
        <f>IFERROR(IF(D275&gt;2,INDEX(ITEM_GAIN_INFO!$B:$B,MATCH(ITEM!B275,ITEM_GAIN_INFO!$G:$G,0)),INDEX(ITEM_GAIN_INFO!$B:$B,MATCH(ITEM!C275,ITEM_GAIN_INFO!$G:$G,0))),0)</f>
        <v>29</v>
      </c>
      <c r="L275" s="148" t="str">
        <f t="shared" si="17"/>
        <v>ITEM_NAME_107553</v>
      </c>
      <c r="M275" s="148" t="str">
        <f t="shared" si="18"/>
        <v>ITEM_ICON_107553</v>
      </c>
      <c r="N275" s="148" t="str">
        <f t="shared" si="19"/>
        <v>ITEM_DESC_107553</v>
      </c>
    </row>
    <row r="276" spans="1:14">
      <c r="A276" s="148">
        <f>100000+E276*ID규칙_아이템_타입_단위+F276*ID규칙_등급_단위+COUNTIFS($D$4:D276,D276,$E$4:E276:E276,E276)</f>
        <v>108452</v>
      </c>
      <c r="B276" s="77" t="s">
        <v>1076</v>
      </c>
      <c r="C276" s="77" t="s">
        <v>2422</v>
      </c>
      <c r="D276" s="148">
        <v>2</v>
      </c>
      <c r="E276" s="148">
        <v>8</v>
      </c>
      <c r="F276" s="148">
        <v>4</v>
      </c>
      <c r="G276" s="147">
        <v>1</v>
      </c>
      <c r="H276" s="147">
        <v>1</v>
      </c>
      <c r="I276" s="147">
        <f t="shared" si="20"/>
        <v>8400</v>
      </c>
      <c r="J276" s="148">
        <f>IFERROR(INDEX(SET_GROUP!$B:$B,MATCH(ITEM!C276,SET_GROUP!$N:$N,0)),0)</f>
        <v>29</v>
      </c>
      <c r="K276" s="148">
        <f>IFERROR(IF(D276&gt;2,INDEX(ITEM_GAIN_INFO!$B:$B,MATCH(ITEM!B276,ITEM_GAIN_INFO!$G:$G,0)),INDEX(ITEM_GAIN_INFO!$B:$B,MATCH(ITEM!C276,ITEM_GAIN_INFO!$G:$G,0))),0)</f>
        <v>29</v>
      </c>
      <c r="L276" s="148" t="str">
        <f t="shared" si="17"/>
        <v>ITEM_NAME_108452</v>
      </c>
      <c r="M276" s="148" t="str">
        <f t="shared" si="18"/>
        <v>ITEM_ICON_108452</v>
      </c>
      <c r="N276" s="148" t="str">
        <f t="shared" si="19"/>
        <v>ITEM_DESC_108452</v>
      </c>
    </row>
    <row r="277" spans="1:14">
      <c r="A277" s="148">
        <f>100000+E277*ID규칙_아이템_타입_단위+F277*ID규칙_등급_단위+COUNTIFS($D$4:D277,D277,$E$4:E277:E277,E277)</f>
        <v>108553</v>
      </c>
      <c r="B277" s="77" t="s">
        <v>1076</v>
      </c>
      <c r="C277" s="77" t="s">
        <v>2422</v>
      </c>
      <c r="D277" s="148">
        <v>2</v>
      </c>
      <c r="E277" s="148">
        <v>8</v>
      </c>
      <c r="F277" s="148">
        <v>5</v>
      </c>
      <c r="G277" s="147">
        <v>1</v>
      </c>
      <c r="H277" s="147">
        <v>1</v>
      </c>
      <c r="I277" s="147">
        <f t="shared" si="20"/>
        <v>8500</v>
      </c>
      <c r="J277" s="148">
        <f>IFERROR(INDEX(SET_GROUP!$B:$B,MATCH(ITEM!C277,SET_GROUP!$N:$N,0)),0)</f>
        <v>29</v>
      </c>
      <c r="K277" s="148">
        <f>IFERROR(IF(D277&gt;2,INDEX(ITEM_GAIN_INFO!$B:$B,MATCH(ITEM!B277,ITEM_GAIN_INFO!$G:$G,0)),INDEX(ITEM_GAIN_INFO!$B:$B,MATCH(ITEM!C277,ITEM_GAIN_INFO!$G:$G,0))),0)</f>
        <v>29</v>
      </c>
      <c r="L277" s="148" t="str">
        <f t="shared" si="17"/>
        <v>ITEM_NAME_108553</v>
      </c>
      <c r="M277" s="148" t="str">
        <f t="shared" si="18"/>
        <v>ITEM_ICON_108553</v>
      </c>
      <c r="N277" s="148" t="str">
        <f t="shared" si="19"/>
        <v>ITEM_DESC_108553</v>
      </c>
    </row>
    <row r="278" spans="1:14">
      <c r="A278" s="148">
        <f>100000+E278*ID규칙_아이템_타입_단위+F278*ID규칙_등급_단위+COUNTIFS($D$4:D278,D278,$E$4:E278:E278,E278)</f>
        <v>109452</v>
      </c>
      <c r="B278" s="77" t="s">
        <v>1077</v>
      </c>
      <c r="C278" s="77" t="s">
        <v>2422</v>
      </c>
      <c r="D278" s="148">
        <v>2</v>
      </c>
      <c r="E278" s="148">
        <v>9</v>
      </c>
      <c r="F278" s="148">
        <v>4</v>
      </c>
      <c r="G278" s="147">
        <v>1</v>
      </c>
      <c r="H278" s="147">
        <v>1</v>
      </c>
      <c r="I278" s="147">
        <f t="shared" si="20"/>
        <v>9400</v>
      </c>
      <c r="J278" s="148">
        <f>IFERROR(INDEX(SET_GROUP!$B:$B,MATCH(ITEM!C278,SET_GROUP!$N:$N,0)),0)</f>
        <v>29</v>
      </c>
      <c r="K278" s="148">
        <f>IFERROR(IF(D278&gt;2,INDEX(ITEM_GAIN_INFO!$B:$B,MATCH(ITEM!B278,ITEM_GAIN_INFO!$G:$G,0)),INDEX(ITEM_GAIN_INFO!$B:$B,MATCH(ITEM!C278,ITEM_GAIN_INFO!$G:$G,0))),0)</f>
        <v>29</v>
      </c>
      <c r="L278" s="148" t="str">
        <f t="shared" si="17"/>
        <v>ITEM_NAME_109452</v>
      </c>
      <c r="M278" s="148" t="str">
        <f t="shared" si="18"/>
        <v>ITEM_ICON_109452</v>
      </c>
      <c r="N278" s="148" t="str">
        <f t="shared" si="19"/>
        <v>ITEM_DESC_109452</v>
      </c>
    </row>
    <row r="279" spans="1:14">
      <c r="A279" s="148">
        <f>100000+E279*ID규칙_아이템_타입_단위+F279*ID규칙_등급_단위+COUNTIFS($D$4:D279,D279,$E$4:E279:E279,E279)</f>
        <v>109553</v>
      </c>
      <c r="B279" s="77" t="s">
        <v>1077</v>
      </c>
      <c r="C279" s="77" t="s">
        <v>2422</v>
      </c>
      <c r="D279" s="148">
        <v>2</v>
      </c>
      <c r="E279" s="148">
        <v>9</v>
      </c>
      <c r="F279" s="148">
        <v>5</v>
      </c>
      <c r="G279" s="147">
        <v>1</v>
      </c>
      <c r="H279" s="147">
        <v>1</v>
      </c>
      <c r="I279" s="147">
        <f t="shared" si="20"/>
        <v>9500</v>
      </c>
      <c r="J279" s="148">
        <f>IFERROR(INDEX(SET_GROUP!$B:$B,MATCH(ITEM!C279,SET_GROUP!$N:$N,0)),0)</f>
        <v>29</v>
      </c>
      <c r="K279" s="148">
        <f>IFERROR(IF(D279&gt;2,INDEX(ITEM_GAIN_INFO!$B:$B,MATCH(ITEM!B279,ITEM_GAIN_INFO!$G:$G,0)),INDEX(ITEM_GAIN_INFO!$B:$B,MATCH(ITEM!C279,ITEM_GAIN_INFO!$G:$G,0))),0)</f>
        <v>29</v>
      </c>
      <c r="L279" s="148" t="str">
        <f t="shared" si="17"/>
        <v>ITEM_NAME_109553</v>
      </c>
      <c r="M279" s="148" t="str">
        <f t="shared" si="18"/>
        <v>ITEM_ICON_109553</v>
      </c>
      <c r="N279" s="148" t="str">
        <f t="shared" si="19"/>
        <v>ITEM_DESC_109553</v>
      </c>
    </row>
    <row r="280" spans="1:14">
      <c r="A280" s="148">
        <f>100000+E280*ID규칙_아이템_타입_단위+F280*ID규칙_등급_단위+COUNTIFS($D$4:D280,D280,$E$4:E280:E280,E280)</f>
        <v>110460</v>
      </c>
      <c r="B280" s="77" t="s">
        <v>1078</v>
      </c>
      <c r="C280" s="77" t="s">
        <v>2422</v>
      </c>
      <c r="D280" s="148">
        <v>2</v>
      </c>
      <c r="E280" s="148">
        <v>10</v>
      </c>
      <c r="F280" s="148">
        <v>4</v>
      </c>
      <c r="G280" s="147">
        <v>1</v>
      </c>
      <c r="H280" s="147">
        <v>1</v>
      </c>
      <c r="I280" s="147">
        <f t="shared" si="20"/>
        <v>10400</v>
      </c>
      <c r="J280" s="148">
        <f>IFERROR(INDEX(SET_GROUP!$B:$B,MATCH(ITEM!C280,SET_GROUP!$N:$N,0)),0)</f>
        <v>29</v>
      </c>
      <c r="K280" s="148">
        <f>IFERROR(IF(D280&gt;2,INDEX(ITEM_GAIN_INFO!$B:$B,MATCH(ITEM!B280,ITEM_GAIN_INFO!$G:$G,0)),INDEX(ITEM_GAIN_INFO!$B:$B,MATCH(ITEM!C280,ITEM_GAIN_INFO!$G:$G,0))),0)</f>
        <v>29</v>
      </c>
      <c r="L280" s="148" t="str">
        <f t="shared" si="17"/>
        <v>ITEM_NAME_110460</v>
      </c>
      <c r="M280" s="148" t="str">
        <f t="shared" si="18"/>
        <v>ITEM_ICON_110460</v>
      </c>
      <c r="N280" s="148" t="str">
        <f t="shared" si="19"/>
        <v>ITEM_DESC_110460</v>
      </c>
    </row>
    <row r="281" spans="1:14">
      <c r="A281" s="148">
        <f>100000+E281*ID규칙_아이템_타입_단위+F281*ID규칙_등급_단위+COUNTIFS($D$4:D281,D281,$E$4:E281:E281,E281)</f>
        <v>110561</v>
      </c>
      <c r="B281" s="77" t="s">
        <v>1078</v>
      </c>
      <c r="C281" s="77" t="s">
        <v>2422</v>
      </c>
      <c r="D281" s="148">
        <v>2</v>
      </c>
      <c r="E281" s="148">
        <v>10</v>
      </c>
      <c r="F281" s="148">
        <v>5</v>
      </c>
      <c r="G281" s="147">
        <v>1</v>
      </c>
      <c r="H281" s="147">
        <v>1</v>
      </c>
      <c r="I281" s="147">
        <f t="shared" si="20"/>
        <v>10500</v>
      </c>
      <c r="J281" s="148">
        <f>IFERROR(INDEX(SET_GROUP!$B:$B,MATCH(ITEM!C281,SET_GROUP!$N:$N,0)),0)</f>
        <v>29</v>
      </c>
      <c r="K281" s="148">
        <f>IFERROR(IF(D281&gt;2,INDEX(ITEM_GAIN_INFO!$B:$B,MATCH(ITEM!B281,ITEM_GAIN_INFO!$G:$G,0)),INDEX(ITEM_GAIN_INFO!$B:$B,MATCH(ITEM!C281,ITEM_GAIN_INFO!$G:$G,0))),0)</f>
        <v>29</v>
      </c>
      <c r="L281" s="148" t="str">
        <f t="shared" si="17"/>
        <v>ITEM_NAME_110561</v>
      </c>
      <c r="M281" s="148" t="str">
        <f t="shared" si="18"/>
        <v>ITEM_ICON_110561</v>
      </c>
      <c r="N281" s="148" t="str">
        <f t="shared" si="19"/>
        <v>ITEM_DESC_110561</v>
      </c>
    </row>
    <row r="282" spans="1:14">
      <c r="A282" s="148">
        <f>100000+E282*ID규칙_아이템_타입_단위+F282*ID규칙_등급_단위+COUNTIFS($D$4:D282,D282,$E$4:E282:E282,E282)</f>
        <v>106454</v>
      </c>
      <c r="B282" s="77" t="s">
        <v>1079</v>
      </c>
      <c r="C282" s="77" t="s">
        <v>2423</v>
      </c>
      <c r="D282" s="148">
        <v>2</v>
      </c>
      <c r="E282" s="148">
        <v>6</v>
      </c>
      <c r="F282" s="148">
        <v>4</v>
      </c>
      <c r="G282" s="147">
        <v>1</v>
      </c>
      <c r="H282" s="147">
        <v>1</v>
      </c>
      <c r="I282" s="147">
        <f t="shared" si="20"/>
        <v>6400</v>
      </c>
      <c r="J282" s="148">
        <f>IFERROR(INDEX(SET_GROUP!$B:$B,MATCH(ITEM!C282,SET_GROUP!$N:$N,0)),0)</f>
        <v>30</v>
      </c>
      <c r="K282" s="148">
        <f>IFERROR(IF(D282&gt;2,INDEX(ITEM_GAIN_INFO!$B:$B,MATCH(ITEM!B282,ITEM_GAIN_INFO!$G:$G,0)),INDEX(ITEM_GAIN_INFO!$B:$B,MATCH(ITEM!C282,ITEM_GAIN_INFO!$G:$G,0))),0)</f>
        <v>30</v>
      </c>
      <c r="L282" s="148" t="str">
        <f t="shared" si="17"/>
        <v>ITEM_NAME_106454</v>
      </c>
      <c r="M282" s="148" t="str">
        <f t="shared" si="18"/>
        <v>ITEM_ICON_106454</v>
      </c>
      <c r="N282" s="148" t="str">
        <f t="shared" si="19"/>
        <v>ITEM_DESC_106454</v>
      </c>
    </row>
    <row r="283" spans="1:14">
      <c r="A283" s="148">
        <f>100000+E283*ID규칙_아이템_타입_단위+F283*ID규칙_등급_단위+COUNTIFS($D$4:D283,D283,$E$4:E283:E283,E283)</f>
        <v>106555</v>
      </c>
      <c r="B283" s="77" t="s">
        <v>1079</v>
      </c>
      <c r="C283" s="77" t="s">
        <v>2423</v>
      </c>
      <c r="D283" s="148">
        <v>2</v>
      </c>
      <c r="E283" s="148">
        <v>6</v>
      </c>
      <c r="F283" s="148">
        <v>5</v>
      </c>
      <c r="G283" s="147">
        <v>1</v>
      </c>
      <c r="H283" s="147">
        <v>1</v>
      </c>
      <c r="I283" s="147">
        <f t="shared" si="20"/>
        <v>6500</v>
      </c>
      <c r="J283" s="148">
        <f>IFERROR(INDEX(SET_GROUP!$B:$B,MATCH(ITEM!C283,SET_GROUP!$N:$N,0)),0)</f>
        <v>30</v>
      </c>
      <c r="K283" s="148">
        <f>IFERROR(IF(D283&gt;2,INDEX(ITEM_GAIN_INFO!$B:$B,MATCH(ITEM!B283,ITEM_GAIN_INFO!$G:$G,0)),INDEX(ITEM_GAIN_INFO!$B:$B,MATCH(ITEM!C283,ITEM_GAIN_INFO!$G:$G,0))),0)</f>
        <v>30</v>
      </c>
      <c r="L283" s="148" t="str">
        <f t="shared" si="17"/>
        <v>ITEM_NAME_106555</v>
      </c>
      <c r="M283" s="148" t="str">
        <f t="shared" si="18"/>
        <v>ITEM_ICON_106555</v>
      </c>
      <c r="N283" s="148" t="str">
        <f t="shared" si="19"/>
        <v>ITEM_DESC_106555</v>
      </c>
    </row>
    <row r="284" spans="1:14">
      <c r="A284" s="148">
        <f>100000+E284*ID규칙_아이템_타입_단위+F284*ID규칙_등급_단위+COUNTIFS($D$4:D284,D284,$E$4:E284:E284,E284)</f>
        <v>107454</v>
      </c>
      <c r="B284" s="77" t="s">
        <v>1080</v>
      </c>
      <c r="C284" s="77" t="s">
        <v>2423</v>
      </c>
      <c r="D284" s="148">
        <v>2</v>
      </c>
      <c r="E284" s="148">
        <v>7</v>
      </c>
      <c r="F284" s="148">
        <v>4</v>
      </c>
      <c r="G284" s="147">
        <v>1</v>
      </c>
      <c r="H284" s="147">
        <v>1</v>
      </c>
      <c r="I284" s="147">
        <f t="shared" si="20"/>
        <v>7400</v>
      </c>
      <c r="J284" s="148">
        <f>IFERROR(INDEX(SET_GROUP!$B:$B,MATCH(ITEM!C284,SET_GROUP!$N:$N,0)),0)</f>
        <v>30</v>
      </c>
      <c r="K284" s="148">
        <f>IFERROR(IF(D284&gt;2,INDEX(ITEM_GAIN_INFO!$B:$B,MATCH(ITEM!B284,ITEM_GAIN_INFO!$G:$G,0)),INDEX(ITEM_GAIN_INFO!$B:$B,MATCH(ITEM!C284,ITEM_GAIN_INFO!$G:$G,0))),0)</f>
        <v>30</v>
      </c>
      <c r="L284" s="148" t="str">
        <f t="shared" si="17"/>
        <v>ITEM_NAME_107454</v>
      </c>
      <c r="M284" s="148" t="str">
        <f t="shared" si="18"/>
        <v>ITEM_ICON_107454</v>
      </c>
      <c r="N284" s="148" t="str">
        <f t="shared" si="19"/>
        <v>ITEM_DESC_107454</v>
      </c>
    </row>
    <row r="285" spans="1:14">
      <c r="A285" s="148">
        <f>100000+E285*ID규칙_아이템_타입_단위+F285*ID규칙_등급_단위+COUNTIFS($D$4:D285,D285,$E$4:E285:E285,E285)</f>
        <v>107555</v>
      </c>
      <c r="B285" s="77" t="s">
        <v>1080</v>
      </c>
      <c r="C285" s="77" t="s">
        <v>2423</v>
      </c>
      <c r="D285" s="148">
        <v>2</v>
      </c>
      <c r="E285" s="148">
        <v>7</v>
      </c>
      <c r="F285" s="148">
        <v>5</v>
      </c>
      <c r="G285" s="147">
        <v>1</v>
      </c>
      <c r="H285" s="147">
        <v>1</v>
      </c>
      <c r="I285" s="147">
        <f t="shared" si="20"/>
        <v>7500</v>
      </c>
      <c r="J285" s="148">
        <f>IFERROR(INDEX(SET_GROUP!$B:$B,MATCH(ITEM!C285,SET_GROUP!$N:$N,0)),0)</f>
        <v>30</v>
      </c>
      <c r="K285" s="148">
        <f>IFERROR(IF(D285&gt;2,INDEX(ITEM_GAIN_INFO!$B:$B,MATCH(ITEM!B285,ITEM_GAIN_INFO!$G:$G,0)),INDEX(ITEM_GAIN_INFO!$B:$B,MATCH(ITEM!C285,ITEM_GAIN_INFO!$G:$G,0))),0)</f>
        <v>30</v>
      </c>
      <c r="L285" s="148" t="str">
        <f t="shared" si="17"/>
        <v>ITEM_NAME_107555</v>
      </c>
      <c r="M285" s="148" t="str">
        <f t="shared" si="18"/>
        <v>ITEM_ICON_107555</v>
      </c>
      <c r="N285" s="148" t="str">
        <f t="shared" si="19"/>
        <v>ITEM_DESC_107555</v>
      </c>
    </row>
    <row r="286" spans="1:14">
      <c r="A286" s="148">
        <f>100000+E286*ID규칙_아이템_타입_단위+F286*ID규칙_등급_단위+COUNTIFS($D$4:D286,D286,$E$4:E286:E286,E286)</f>
        <v>108454</v>
      </c>
      <c r="B286" s="77" t="s">
        <v>1081</v>
      </c>
      <c r="C286" s="77" t="s">
        <v>2423</v>
      </c>
      <c r="D286" s="148">
        <v>2</v>
      </c>
      <c r="E286" s="148">
        <v>8</v>
      </c>
      <c r="F286" s="148">
        <v>4</v>
      </c>
      <c r="G286" s="147">
        <v>1</v>
      </c>
      <c r="H286" s="147">
        <v>1</v>
      </c>
      <c r="I286" s="147">
        <f t="shared" si="20"/>
        <v>8400</v>
      </c>
      <c r="J286" s="148">
        <f>IFERROR(INDEX(SET_GROUP!$B:$B,MATCH(ITEM!C286,SET_GROUP!$N:$N,0)),0)</f>
        <v>30</v>
      </c>
      <c r="K286" s="148">
        <f>IFERROR(IF(D286&gt;2,INDEX(ITEM_GAIN_INFO!$B:$B,MATCH(ITEM!B286,ITEM_GAIN_INFO!$G:$G,0)),INDEX(ITEM_GAIN_INFO!$B:$B,MATCH(ITEM!C286,ITEM_GAIN_INFO!$G:$G,0))),0)</f>
        <v>30</v>
      </c>
      <c r="L286" s="148" t="str">
        <f t="shared" si="17"/>
        <v>ITEM_NAME_108454</v>
      </c>
      <c r="M286" s="148" t="str">
        <f t="shared" si="18"/>
        <v>ITEM_ICON_108454</v>
      </c>
      <c r="N286" s="148" t="str">
        <f t="shared" si="19"/>
        <v>ITEM_DESC_108454</v>
      </c>
    </row>
    <row r="287" spans="1:14">
      <c r="A287" s="148">
        <f>100000+E287*ID규칙_아이템_타입_단위+F287*ID규칙_등급_단위+COUNTIFS($D$4:D287,D287,$E$4:E287:E287,E287)</f>
        <v>108555</v>
      </c>
      <c r="B287" s="77" t="s">
        <v>1081</v>
      </c>
      <c r="C287" s="77" t="s">
        <v>2423</v>
      </c>
      <c r="D287" s="148">
        <v>2</v>
      </c>
      <c r="E287" s="148">
        <v>8</v>
      </c>
      <c r="F287" s="148">
        <v>5</v>
      </c>
      <c r="G287" s="147">
        <v>1</v>
      </c>
      <c r="H287" s="147">
        <v>1</v>
      </c>
      <c r="I287" s="147">
        <f t="shared" si="20"/>
        <v>8500</v>
      </c>
      <c r="J287" s="148">
        <f>IFERROR(INDEX(SET_GROUP!$B:$B,MATCH(ITEM!C287,SET_GROUP!$N:$N,0)),0)</f>
        <v>30</v>
      </c>
      <c r="K287" s="148">
        <f>IFERROR(IF(D287&gt;2,INDEX(ITEM_GAIN_INFO!$B:$B,MATCH(ITEM!B287,ITEM_GAIN_INFO!$G:$G,0)),INDEX(ITEM_GAIN_INFO!$B:$B,MATCH(ITEM!C287,ITEM_GAIN_INFO!$G:$G,0))),0)</f>
        <v>30</v>
      </c>
      <c r="L287" s="148" t="str">
        <f t="shared" si="17"/>
        <v>ITEM_NAME_108555</v>
      </c>
      <c r="M287" s="148" t="str">
        <f t="shared" si="18"/>
        <v>ITEM_ICON_108555</v>
      </c>
      <c r="N287" s="148" t="str">
        <f t="shared" si="19"/>
        <v>ITEM_DESC_108555</v>
      </c>
    </row>
    <row r="288" spans="1:14">
      <c r="A288" s="148">
        <f>100000+E288*ID규칙_아이템_타입_단위+F288*ID규칙_등급_단위+COUNTIFS($D$4:D288,D288,$E$4:E288:E288,E288)</f>
        <v>109454</v>
      </c>
      <c r="B288" s="77" t="s">
        <v>1082</v>
      </c>
      <c r="C288" s="77" t="s">
        <v>2423</v>
      </c>
      <c r="D288" s="148">
        <v>2</v>
      </c>
      <c r="E288" s="148">
        <v>9</v>
      </c>
      <c r="F288" s="148">
        <v>4</v>
      </c>
      <c r="G288" s="147">
        <v>1</v>
      </c>
      <c r="H288" s="147">
        <v>1</v>
      </c>
      <c r="I288" s="147">
        <f t="shared" si="20"/>
        <v>9400</v>
      </c>
      <c r="J288" s="148">
        <f>IFERROR(INDEX(SET_GROUP!$B:$B,MATCH(ITEM!C288,SET_GROUP!$N:$N,0)),0)</f>
        <v>30</v>
      </c>
      <c r="K288" s="148">
        <f>IFERROR(IF(D288&gt;2,INDEX(ITEM_GAIN_INFO!$B:$B,MATCH(ITEM!B288,ITEM_GAIN_INFO!$G:$G,0)),INDEX(ITEM_GAIN_INFO!$B:$B,MATCH(ITEM!C288,ITEM_GAIN_INFO!$G:$G,0))),0)</f>
        <v>30</v>
      </c>
      <c r="L288" s="148" t="str">
        <f t="shared" si="17"/>
        <v>ITEM_NAME_109454</v>
      </c>
      <c r="M288" s="148" t="str">
        <f t="shared" si="18"/>
        <v>ITEM_ICON_109454</v>
      </c>
      <c r="N288" s="148" t="str">
        <f t="shared" si="19"/>
        <v>ITEM_DESC_109454</v>
      </c>
    </row>
    <row r="289" spans="1:14">
      <c r="A289" s="148">
        <f>100000+E289*ID규칙_아이템_타입_단위+F289*ID규칙_등급_단위+COUNTIFS($D$4:D289,D289,$E$4:E289:E289,E289)</f>
        <v>109555</v>
      </c>
      <c r="B289" s="77" t="s">
        <v>1082</v>
      </c>
      <c r="C289" s="77" t="s">
        <v>2423</v>
      </c>
      <c r="D289" s="148">
        <v>2</v>
      </c>
      <c r="E289" s="148">
        <v>9</v>
      </c>
      <c r="F289" s="148">
        <v>5</v>
      </c>
      <c r="G289" s="147">
        <v>1</v>
      </c>
      <c r="H289" s="147">
        <v>1</v>
      </c>
      <c r="I289" s="147">
        <f t="shared" si="20"/>
        <v>9500</v>
      </c>
      <c r="J289" s="148">
        <f>IFERROR(INDEX(SET_GROUP!$B:$B,MATCH(ITEM!C289,SET_GROUP!$N:$N,0)),0)</f>
        <v>30</v>
      </c>
      <c r="K289" s="148">
        <f>IFERROR(IF(D289&gt;2,INDEX(ITEM_GAIN_INFO!$B:$B,MATCH(ITEM!B289,ITEM_GAIN_INFO!$G:$G,0)),INDEX(ITEM_GAIN_INFO!$B:$B,MATCH(ITEM!C289,ITEM_GAIN_INFO!$G:$G,0))),0)</f>
        <v>30</v>
      </c>
      <c r="L289" s="148" t="str">
        <f t="shared" si="17"/>
        <v>ITEM_NAME_109555</v>
      </c>
      <c r="M289" s="148" t="str">
        <f t="shared" si="18"/>
        <v>ITEM_ICON_109555</v>
      </c>
      <c r="N289" s="148" t="str">
        <f t="shared" si="19"/>
        <v>ITEM_DESC_109555</v>
      </c>
    </row>
    <row r="290" spans="1:14">
      <c r="A290" s="148">
        <f>100000+E290*ID규칙_아이템_타입_단위+F290*ID규칙_등급_단위+COUNTIFS($D$4:D290,D290,$E$4:E290:E290,E290)</f>
        <v>110462</v>
      </c>
      <c r="B290" s="77" t="s">
        <v>1083</v>
      </c>
      <c r="C290" s="77" t="s">
        <v>2423</v>
      </c>
      <c r="D290" s="148">
        <v>2</v>
      </c>
      <c r="E290" s="148">
        <v>10</v>
      </c>
      <c r="F290" s="148">
        <v>4</v>
      </c>
      <c r="G290" s="147">
        <v>1</v>
      </c>
      <c r="H290" s="147">
        <v>1</v>
      </c>
      <c r="I290" s="147">
        <f t="shared" si="20"/>
        <v>10400</v>
      </c>
      <c r="J290" s="148">
        <f>IFERROR(INDEX(SET_GROUP!$B:$B,MATCH(ITEM!C290,SET_GROUP!$N:$N,0)),0)</f>
        <v>30</v>
      </c>
      <c r="K290" s="148">
        <f>IFERROR(IF(D290&gt;2,INDEX(ITEM_GAIN_INFO!$B:$B,MATCH(ITEM!B290,ITEM_GAIN_INFO!$G:$G,0)),INDEX(ITEM_GAIN_INFO!$B:$B,MATCH(ITEM!C290,ITEM_GAIN_INFO!$G:$G,0))),0)</f>
        <v>30</v>
      </c>
      <c r="L290" s="148" t="str">
        <f t="shared" si="17"/>
        <v>ITEM_NAME_110462</v>
      </c>
      <c r="M290" s="148" t="str">
        <f t="shared" si="18"/>
        <v>ITEM_ICON_110462</v>
      </c>
      <c r="N290" s="148" t="str">
        <f t="shared" si="19"/>
        <v>ITEM_DESC_110462</v>
      </c>
    </row>
    <row r="291" spans="1:14">
      <c r="A291" s="148">
        <f>100000+E291*ID규칙_아이템_타입_단위+F291*ID규칙_등급_단위+COUNTIFS($D$4:D291,D291,$E$4:E291:E291,E291)</f>
        <v>110563</v>
      </c>
      <c r="B291" s="77" t="s">
        <v>1083</v>
      </c>
      <c r="C291" s="77" t="s">
        <v>2423</v>
      </c>
      <c r="D291" s="148">
        <v>2</v>
      </c>
      <c r="E291" s="148">
        <v>10</v>
      </c>
      <c r="F291" s="148">
        <v>5</v>
      </c>
      <c r="G291" s="147">
        <v>1</v>
      </c>
      <c r="H291" s="147">
        <v>1</v>
      </c>
      <c r="I291" s="147">
        <f t="shared" si="20"/>
        <v>10500</v>
      </c>
      <c r="J291" s="148">
        <f>IFERROR(INDEX(SET_GROUP!$B:$B,MATCH(ITEM!C291,SET_GROUP!$N:$N,0)),0)</f>
        <v>30</v>
      </c>
      <c r="K291" s="148">
        <f>IFERROR(IF(D291&gt;2,INDEX(ITEM_GAIN_INFO!$B:$B,MATCH(ITEM!B291,ITEM_GAIN_INFO!$G:$G,0)),INDEX(ITEM_GAIN_INFO!$B:$B,MATCH(ITEM!C291,ITEM_GAIN_INFO!$G:$G,0))),0)</f>
        <v>30</v>
      </c>
      <c r="L291" s="148" t="str">
        <f t="shared" si="17"/>
        <v>ITEM_NAME_110563</v>
      </c>
      <c r="M291" s="148" t="str">
        <f t="shared" si="18"/>
        <v>ITEM_ICON_110563</v>
      </c>
      <c r="N291" s="148" t="str">
        <f t="shared" si="19"/>
        <v>ITEM_DESC_110563</v>
      </c>
    </row>
    <row r="292" spans="1:14">
      <c r="A292" s="148">
        <f>100000+E292*ID규칙_아이템_타입_단위+F292*ID규칙_등급_단위+COUNTIFS($D$4:D292,D292,$E$4:E292:E292,E292)</f>
        <v>106456</v>
      </c>
      <c r="B292" s="77" t="s">
        <v>1084</v>
      </c>
      <c r="C292" s="77" t="s">
        <v>2424</v>
      </c>
      <c r="D292" s="148">
        <v>2</v>
      </c>
      <c r="E292" s="148">
        <v>6</v>
      </c>
      <c r="F292" s="148">
        <v>4</v>
      </c>
      <c r="G292" s="147">
        <v>1</v>
      </c>
      <c r="H292" s="147">
        <v>1</v>
      </c>
      <c r="I292" s="147">
        <f t="shared" si="20"/>
        <v>6400</v>
      </c>
      <c r="J292" s="148">
        <f>IFERROR(INDEX(SET_GROUP!$B:$B,MATCH(ITEM!C292,SET_GROUP!$N:$N,0)),0)</f>
        <v>31</v>
      </c>
      <c r="K292" s="148">
        <f>IFERROR(IF(D292&gt;2,INDEX(ITEM_GAIN_INFO!$B:$B,MATCH(ITEM!B292,ITEM_GAIN_INFO!$G:$G,0)),INDEX(ITEM_GAIN_INFO!$B:$B,MATCH(ITEM!C292,ITEM_GAIN_INFO!$G:$G,0))),0)</f>
        <v>31</v>
      </c>
      <c r="L292" s="148" t="str">
        <f t="shared" si="17"/>
        <v>ITEM_NAME_106456</v>
      </c>
      <c r="M292" s="148" t="str">
        <f t="shared" si="18"/>
        <v>ITEM_ICON_106456</v>
      </c>
      <c r="N292" s="148" t="str">
        <f t="shared" si="19"/>
        <v>ITEM_DESC_106456</v>
      </c>
    </row>
    <row r="293" spans="1:14">
      <c r="A293" s="148">
        <f>100000+E293*ID규칙_아이템_타입_단위+F293*ID규칙_등급_단위+COUNTIFS($D$4:D293,D293,$E$4:E293:E293,E293)</f>
        <v>106557</v>
      </c>
      <c r="B293" s="77" t="s">
        <v>1084</v>
      </c>
      <c r="C293" s="77" t="s">
        <v>2424</v>
      </c>
      <c r="D293" s="148">
        <v>2</v>
      </c>
      <c r="E293" s="148">
        <v>6</v>
      </c>
      <c r="F293" s="148">
        <v>5</v>
      </c>
      <c r="G293" s="147">
        <v>1</v>
      </c>
      <c r="H293" s="147">
        <v>1</v>
      </c>
      <c r="I293" s="147">
        <f t="shared" si="20"/>
        <v>6500</v>
      </c>
      <c r="J293" s="148">
        <f>IFERROR(INDEX(SET_GROUP!$B:$B,MATCH(ITEM!C293,SET_GROUP!$N:$N,0)),0)</f>
        <v>31</v>
      </c>
      <c r="K293" s="148">
        <f>IFERROR(IF(D293&gt;2,INDEX(ITEM_GAIN_INFO!$B:$B,MATCH(ITEM!B293,ITEM_GAIN_INFO!$G:$G,0)),INDEX(ITEM_GAIN_INFO!$B:$B,MATCH(ITEM!C293,ITEM_GAIN_INFO!$G:$G,0))),0)</f>
        <v>31</v>
      </c>
      <c r="L293" s="148" t="str">
        <f t="shared" si="17"/>
        <v>ITEM_NAME_106557</v>
      </c>
      <c r="M293" s="148" t="str">
        <f t="shared" si="18"/>
        <v>ITEM_ICON_106557</v>
      </c>
      <c r="N293" s="148" t="str">
        <f t="shared" si="19"/>
        <v>ITEM_DESC_106557</v>
      </c>
    </row>
    <row r="294" spans="1:14">
      <c r="A294" s="148">
        <f>100000+E294*ID규칙_아이템_타입_단위+F294*ID규칙_등급_단위+COUNTIFS($D$4:D294,D294,$E$4:E294:E294,E294)</f>
        <v>107456</v>
      </c>
      <c r="B294" s="77" t="s">
        <v>1085</v>
      </c>
      <c r="C294" s="77" t="s">
        <v>2424</v>
      </c>
      <c r="D294" s="148">
        <v>2</v>
      </c>
      <c r="E294" s="148">
        <v>7</v>
      </c>
      <c r="F294" s="148">
        <v>4</v>
      </c>
      <c r="G294" s="147">
        <v>1</v>
      </c>
      <c r="H294" s="147">
        <v>1</v>
      </c>
      <c r="I294" s="147">
        <f t="shared" si="20"/>
        <v>7400</v>
      </c>
      <c r="J294" s="148">
        <f>IFERROR(INDEX(SET_GROUP!$B:$B,MATCH(ITEM!C294,SET_GROUP!$N:$N,0)),0)</f>
        <v>31</v>
      </c>
      <c r="K294" s="148">
        <f>IFERROR(IF(D294&gt;2,INDEX(ITEM_GAIN_INFO!$B:$B,MATCH(ITEM!B294,ITEM_GAIN_INFO!$G:$G,0)),INDEX(ITEM_GAIN_INFO!$B:$B,MATCH(ITEM!C294,ITEM_GAIN_INFO!$G:$G,0))),0)</f>
        <v>31</v>
      </c>
      <c r="L294" s="148" t="str">
        <f t="shared" si="17"/>
        <v>ITEM_NAME_107456</v>
      </c>
      <c r="M294" s="148" t="str">
        <f t="shared" si="18"/>
        <v>ITEM_ICON_107456</v>
      </c>
      <c r="N294" s="148" t="str">
        <f t="shared" si="19"/>
        <v>ITEM_DESC_107456</v>
      </c>
    </row>
    <row r="295" spans="1:14">
      <c r="A295" s="148">
        <f>100000+E295*ID규칙_아이템_타입_단위+F295*ID규칙_등급_단위+COUNTIFS($D$4:D295,D295,$E$4:E295:E295,E295)</f>
        <v>107557</v>
      </c>
      <c r="B295" s="77" t="s">
        <v>1085</v>
      </c>
      <c r="C295" s="77" t="s">
        <v>2424</v>
      </c>
      <c r="D295" s="148">
        <v>2</v>
      </c>
      <c r="E295" s="148">
        <v>7</v>
      </c>
      <c r="F295" s="148">
        <v>5</v>
      </c>
      <c r="G295" s="147">
        <v>1</v>
      </c>
      <c r="H295" s="147">
        <v>1</v>
      </c>
      <c r="I295" s="147">
        <f t="shared" si="20"/>
        <v>7500</v>
      </c>
      <c r="J295" s="148">
        <f>IFERROR(INDEX(SET_GROUP!$B:$B,MATCH(ITEM!C295,SET_GROUP!$N:$N,0)),0)</f>
        <v>31</v>
      </c>
      <c r="K295" s="148">
        <f>IFERROR(IF(D295&gt;2,INDEX(ITEM_GAIN_INFO!$B:$B,MATCH(ITEM!B295,ITEM_GAIN_INFO!$G:$G,0)),INDEX(ITEM_GAIN_INFO!$B:$B,MATCH(ITEM!C295,ITEM_GAIN_INFO!$G:$G,0))),0)</f>
        <v>31</v>
      </c>
      <c r="L295" s="148" t="str">
        <f t="shared" si="17"/>
        <v>ITEM_NAME_107557</v>
      </c>
      <c r="M295" s="148" t="str">
        <f t="shared" si="18"/>
        <v>ITEM_ICON_107557</v>
      </c>
      <c r="N295" s="148" t="str">
        <f t="shared" si="19"/>
        <v>ITEM_DESC_107557</v>
      </c>
    </row>
    <row r="296" spans="1:14">
      <c r="A296" s="148">
        <f>100000+E296*ID규칙_아이템_타입_단위+F296*ID규칙_등급_단위+COUNTIFS($D$4:D296,D296,$E$4:E296:E296,E296)</f>
        <v>108456</v>
      </c>
      <c r="B296" s="77" t="s">
        <v>1086</v>
      </c>
      <c r="C296" s="77" t="s">
        <v>2424</v>
      </c>
      <c r="D296" s="148">
        <v>2</v>
      </c>
      <c r="E296" s="148">
        <v>8</v>
      </c>
      <c r="F296" s="148">
        <v>4</v>
      </c>
      <c r="G296" s="147">
        <v>1</v>
      </c>
      <c r="H296" s="147">
        <v>1</v>
      </c>
      <c r="I296" s="147">
        <f t="shared" si="20"/>
        <v>8400</v>
      </c>
      <c r="J296" s="148">
        <f>IFERROR(INDEX(SET_GROUP!$B:$B,MATCH(ITEM!C296,SET_GROUP!$N:$N,0)),0)</f>
        <v>31</v>
      </c>
      <c r="K296" s="148">
        <f>IFERROR(IF(D296&gt;2,INDEX(ITEM_GAIN_INFO!$B:$B,MATCH(ITEM!B296,ITEM_GAIN_INFO!$G:$G,0)),INDEX(ITEM_GAIN_INFO!$B:$B,MATCH(ITEM!C296,ITEM_GAIN_INFO!$G:$G,0))),0)</f>
        <v>31</v>
      </c>
      <c r="L296" s="148" t="str">
        <f t="shared" si="17"/>
        <v>ITEM_NAME_108456</v>
      </c>
      <c r="M296" s="148" t="str">
        <f t="shared" si="18"/>
        <v>ITEM_ICON_108456</v>
      </c>
      <c r="N296" s="148" t="str">
        <f t="shared" si="19"/>
        <v>ITEM_DESC_108456</v>
      </c>
    </row>
    <row r="297" spans="1:14">
      <c r="A297" s="148">
        <f>100000+E297*ID규칙_아이템_타입_단위+F297*ID규칙_등급_단위+COUNTIFS($D$4:D297,D297,$E$4:E297:E297,E297)</f>
        <v>108557</v>
      </c>
      <c r="B297" s="77" t="s">
        <v>1086</v>
      </c>
      <c r="C297" s="77" t="s">
        <v>2424</v>
      </c>
      <c r="D297" s="148">
        <v>2</v>
      </c>
      <c r="E297" s="148">
        <v>8</v>
      </c>
      <c r="F297" s="148">
        <v>5</v>
      </c>
      <c r="G297" s="147">
        <v>1</v>
      </c>
      <c r="H297" s="147">
        <v>1</v>
      </c>
      <c r="I297" s="147">
        <f t="shared" si="20"/>
        <v>8500</v>
      </c>
      <c r="J297" s="148">
        <f>IFERROR(INDEX(SET_GROUP!$B:$B,MATCH(ITEM!C297,SET_GROUP!$N:$N,0)),0)</f>
        <v>31</v>
      </c>
      <c r="K297" s="148">
        <f>IFERROR(IF(D297&gt;2,INDEX(ITEM_GAIN_INFO!$B:$B,MATCH(ITEM!B297,ITEM_GAIN_INFO!$G:$G,0)),INDEX(ITEM_GAIN_INFO!$B:$B,MATCH(ITEM!C297,ITEM_GAIN_INFO!$G:$G,0))),0)</f>
        <v>31</v>
      </c>
      <c r="L297" s="148" t="str">
        <f t="shared" si="17"/>
        <v>ITEM_NAME_108557</v>
      </c>
      <c r="M297" s="148" t="str">
        <f t="shared" si="18"/>
        <v>ITEM_ICON_108557</v>
      </c>
      <c r="N297" s="148" t="str">
        <f t="shared" si="19"/>
        <v>ITEM_DESC_108557</v>
      </c>
    </row>
    <row r="298" spans="1:14">
      <c r="A298" s="148">
        <f>100000+E298*ID규칙_아이템_타입_단위+F298*ID규칙_등급_단위+COUNTIFS($D$4:D298,D298,$E$4:E298:E298,E298)</f>
        <v>109456</v>
      </c>
      <c r="B298" s="77" t="s">
        <v>1087</v>
      </c>
      <c r="C298" s="77" t="s">
        <v>2424</v>
      </c>
      <c r="D298" s="148">
        <v>2</v>
      </c>
      <c r="E298" s="148">
        <v>9</v>
      </c>
      <c r="F298" s="148">
        <v>4</v>
      </c>
      <c r="G298" s="147">
        <v>1</v>
      </c>
      <c r="H298" s="147">
        <v>1</v>
      </c>
      <c r="I298" s="147">
        <f t="shared" si="20"/>
        <v>9400</v>
      </c>
      <c r="J298" s="148">
        <f>IFERROR(INDEX(SET_GROUP!$B:$B,MATCH(ITEM!C298,SET_GROUP!$N:$N,0)),0)</f>
        <v>31</v>
      </c>
      <c r="K298" s="148">
        <f>IFERROR(IF(D298&gt;2,INDEX(ITEM_GAIN_INFO!$B:$B,MATCH(ITEM!B298,ITEM_GAIN_INFO!$G:$G,0)),INDEX(ITEM_GAIN_INFO!$B:$B,MATCH(ITEM!C298,ITEM_GAIN_INFO!$G:$G,0))),0)</f>
        <v>31</v>
      </c>
      <c r="L298" s="148" t="str">
        <f t="shared" si="17"/>
        <v>ITEM_NAME_109456</v>
      </c>
      <c r="M298" s="148" t="str">
        <f t="shared" si="18"/>
        <v>ITEM_ICON_109456</v>
      </c>
      <c r="N298" s="148" t="str">
        <f t="shared" si="19"/>
        <v>ITEM_DESC_109456</v>
      </c>
    </row>
    <row r="299" spans="1:14">
      <c r="A299" s="148">
        <f>100000+E299*ID규칙_아이템_타입_단위+F299*ID규칙_등급_단위+COUNTIFS($D$4:D299,D299,$E$4:E299:E299,E299)</f>
        <v>109557</v>
      </c>
      <c r="B299" s="77" t="s">
        <v>1087</v>
      </c>
      <c r="C299" s="77" t="s">
        <v>2424</v>
      </c>
      <c r="D299" s="148">
        <v>2</v>
      </c>
      <c r="E299" s="148">
        <v>9</v>
      </c>
      <c r="F299" s="148">
        <v>5</v>
      </c>
      <c r="G299" s="147">
        <v>1</v>
      </c>
      <c r="H299" s="147">
        <v>1</v>
      </c>
      <c r="I299" s="147">
        <f t="shared" si="20"/>
        <v>9500</v>
      </c>
      <c r="J299" s="148">
        <f>IFERROR(INDEX(SET_GROUP!$B:$B,MATCH(ITEM!C299,SET_GROUP!$N:$N,0)),0)</f>
        <v>31</v>
      </c>
      <c r="K299" s="148">
        <f>IFERROR(IF(D299&gt;2,INDEX(ITEM_GAIN_INFO!$B:$B,MATCH(ITEM!B299,ITEM_GAIN_INFO!$G:$G,0)),INDEX(ITEM_GAIN_INFO!$B:$B,MATCH(ITEM!C299,ITEM_GAIN_INFO!$G:$G,0))),0)</f>
        <v>31</v>
      </c>
      <c r="L299" s="148" t="str">
        <f t="shared" si="17"/>
        <v>ITEM_NAME_109557</v>
      </c>
      <c r="M299" s="148" t="str">
        <f t="shared" si="18"/>
        <v>ITEM_ICON_109557</v>
      </c>
      <c r="N299" s="148" t="str">
        <f t="shared" si="19"/>
        <v>ITEM_DESC_109557</v>
      </c>
    </row>
    <row r="300" spans="1:14">
      <c r="A300" s="148">
        <f>100000+E300*ID규칙_아이템_타입_단위+F300*ID규칙_등급_단위+COUNTIFS($D$4:D300,D300,$E$4:E300:E300,E300)</f>
        <v>110464</v>
      </c>
      <c r="B300" s="77" t="s">
        <v>1088</v>
      </c>
      <c r="C300" s="77" t="s">
        <v>2424</v>
      </c>
      <c r="D300" s="148">
        <v>2</v>
      </c>
      <c r="E300" s="148">
        <v>10</v>
      </c>
      <c r="F300" s="148">
        <v>4</v>
      </c>
      <c r="G300" s="147">
        <v>1</v>
      </c>
      <c r="H300" s="147">
        <v>1</v>
      </c>
      <c r="I300" s="147">
        <f t="shared" si="20"/>
        <v>10400</v>
      </c>
      <c r="J300" s="148">
        <f>IFERROR(INDEX(SET_GROUP!$B:$B,MATCH(ITEM!C300,SET_GROUP!$N:$N,0)),0)</f>
        <v>31</v>
      </c>
      <c r="K300" s="148">
        <f>IFERROR(IF(D300&gt;2,INDEX(ITEM_GAIN_INFO!$B:$B,MATCH(ITEM!B300,ITEM_GAIN_INFO!$G:$G,0)),INDEX(ITEM_GAIN_INFO!$B:$B,MATCH(ITEM!C300,ITEM_GAIN_INFO!$G:$G,0))),0)</f>
        <v>31</v>
      </c>
      <c r="L300" s="148" t="str">
        <f t="shared" si="17"/>
        <v>ITEM_NAME_110464</v>
      </c>
      <c r="M300" s="148" t="str">
        <f t="shared" si="18"/>
        <v>ITEM_ICON_110464</v>
      </c>
      <c r="N300" s="148" t="str">
        <f t="shared" si="19"/>
        <v>ITEM_DESC_110464</v>
      </c>
    </row>
    <row r="301" spans="1:14">
      <c r="A301" s="148">
        <f>100000+E301*ID규칙_아이템_타입_단위+F301*ID규칙_등급_단위+COUNTIFS($D$4:D301,D301,$E$4:E301:E301,E301)</f>
        <v>110565</v>
      </c>
      <c r="B301" s="77" t="s">
        <v>1088</v>
      </c>
      <c r="C301" s="77" t="s">
        <v>2424</v>
      </c>
      <c r="D301" s="148">
        <v>2</v>
      </c>
      <c r="E301" s="148">
        <v>10</v>
      </c>
      <c r="F301" s="148">
        <v>5</v>
      </c>
      <c r="G301" s="147">
        <v>1</v>
      </c>
      <c r="H301" s="147">
        <v>1</v>
      </c>
      <c r="I301" s="147">
        <f t="shared" si="20"/>
        <v>10500</v>
      </c>
      <c r="J301" s="148">
        <f>IFERROR(INDEX(SET_GROUP!$B:$B,MATCH(ITEM!C301,SET_GROUP!$N:$N,0)),0)</f>
        <v>31</v>
      </c>
      <c r="K301" s="148">
        <f>IFERROR(IF(D301&gt;2,INDEX(ITEM_GAIN_INFO!$B:$B,MATCH(ITEM!B301,ITEM_GAIN_INFO!$G:$G,0)),INDEX(ITEM_GAIN_INFO!$B:$B,MATCH(ITEM!C301,ITEM_GAIN_INFO!$G:$G,0))),0)</f>
        <v>31</v>
      </c>
      <c r="L301" s="148" t="str">
        <f t="shared" si="17"/>
        <v>ITEM_NAME_110565</v>
      </c>
      <c r="M301" s="148" t="str">
        <f t="shared" si="18"/>
        <v>ITEM_ICON_110565</v>
      </c>
      <c r="N301" s="148" t="str">
        <f t="shared" si="19"/>
        <v>ITEM_DESC_110565</v>
      </c>
    </row>
    <row r="302" spans="1:14">
      <c r="A302" s="148">
        <f>100000+E302*ID규칙_아이템_타입_단위+F302*ID규칙_등급_단위+COUNTIFS($D$4:D302,D302,$E$4:E302:E302,E302)</f>
        <v>106458</v>
      </c>
      <c r="B302" s="77" t="s">
        <v>1089</v>
      </c>
      <c r="C302" s="77" t="s">
        <v>2425</v>
      </c>
      <c r="D302" s="148">
        <v>2</v>
      </c>
      <c r="E302" s="148">
        <v>6</v>
      </c>
      <c r="F302" s="148">
        <v>4</v>
      </c>
      <c r="G302" s="147">
        <v>1</v>
      </c>
      <c r="H302" s="147">
        <v>1</v>
      </c>
      <c r="I302" s="147">
        <f t="shared" si="20"/>
        <v>6400</v>
      </c>
      <c r="J302" s="148">
        <f>IFERROR(INDEX(SET_GROUP!$B:$B,MATCH(ITEM!C302,SET_GROUP!$N:$N,0)),0)</f>
        <v>32</v>
      </c>
      <c r="K302" s="148">
        <f>IFERROR(IF(D302&gt;2,INDEX(ITEM_GAIN_INFO!$B:$B,MATCH(ITEM!B302,ITEM_GAIN_INFO!$G:$G,0)),INDEX(ITEM_GAIN_INFO!$B:$B,MATCH(ITEM!C302,ITEM_GAIN_INFO!$G:$G,0))),0)</f>
        <v>32</v>
      </c>
      <c r="L302" s="148" t="str">
        <f t="shared" si="17"/>
        <v>ITEM_NAME_106458</v>
      </c>
      <c r="M302" s="148" t="str">
        <f t="shared" si="18"/>
        <v>ITEM_ICON_106458</v>
      </c>
      <c r="N302" s="148" t="str">
        <f t="shared" si="19"/>
        <v>ITEM_DESC_106458</v>
      </c>
    </row>
    <row r="303" spans="1:14">
      <c r="A303" s="148">
        <f>100000+E303*ID규칙_아이템_타입_단위+F303*ID규칙_등급_단위+COUNTIFS($D$4:D303,D303,$E$4:E303:E303,E303)</f>
        <v>106559</v>
      </c>
      <c r="B303" s="77" t="s">
        <v>1089</v>
      </c>
      <c r="C303" s="77" t="s">
        <v>2425</v>
      </c>
      <c r="D303" s="148">
        <v>2</v>
      </c>
      <c r="E303" s="148">
        <v>6</v>
      </c>
      <c r="F303" s="148">
        <v>5</v>
      </c>
      <c r="G303" s="147">
        <v>1</v>
      </c>
      <c r="H303" s="147">
        <v>1</v>
      </c>
      <c r="I303" s="147">
        <f t="shared" si="20"/>
        <v>6500</v>
      </c>
      <c r="J303" s="148">
        <f>IFERROR(INDEX(SET_GROUP!$B:$B,MATCH(ITEM!C303,SET_GROUP!$N:$N,0)),0)</f>
        <v>32</v>
      </c>
      <c r="K303" s="148">
        <f>IFERROR(IF(D303&gt;2,INDEX(ITEM_GAIN_INFO!$B:$B,MATCH(ITEM!B303,ITEM_GAIN_INFO!$G:$G,0)),INDEX(ITEM_GAIN_INFO!$B:$B,MATCH(ITEM!C303,ITEM_GAIN_INFO!$G:$G,0))),0)</f>
        <v>32</v>
      </c>
      <c r="L303" s="148" t="str">
        <f t="shared" si="17"/>
        <v>ITEM_NAME_106559</v>
      </c>
      <c r="M303" s="148" t="str">
        <f t="shared" si="18"/>
        <v>ITEM_ICON_106559</v>
      </c>
      <c r="N303" s="148" t="str">
        <f t="shared" si="19"/>
        <v>ITEM_DESC_106559</v>
      </c>
    </row>
    <row r="304" spans="1:14">
      <c r="A304" s="148">
        <f>100000+E304*ID규칙_아이템_타입_단위+F304*ID규칙_등급_단위+COUNTIFS($D$4:D304,D304,$E$4:E304:E304,E304)</f>
        <v>107458</v>
      </c>
      <c r="B304" s="77" t="s">
        <v>1090</v>
      </c>
      <c r="C304" s="77" t="s">
        <v>2425</v>
      </c>
      <c r="D304" s="148">
        <v>2</v>
      </c>
      <c r="E304" s="148">
        <v>7</v>
      </c>
      <c r="F304" s="148">
        <v>4</v>
      </c>
      <c r="G304" s="147">
        <v>1</v>
      </c>
      <c r="H304" s="147">
        <v>1</v>
      </c>
      <c r="I304" s="147">
        <f t="shared" si="20"/>
        <v>7400</v>
      </c>
      <c r="J304" s="148">
        <f>IFERROR(INDEX(SET_GROUP!$B:$B,MATCH(ITEM!C304,SET_GROUP!$N:$N,0)),0)</f>
        <v>32</v>
      </c>
      <c r="K304" s="148">
        <f>IFERROR(IF(D304&gt;2,INDEX(ITEM_GAIN_INFO!$B:$B,MATCH(ITEM!B304,ITEM_GAIN_INFO!$G:$G,0)),INDEX(ITEM_GAIN_INFO!$B:$B,MATCH(ITEM!C304,ITEM_GAIN_INFO!$G:$G,0))),0)</f>
        <v>32</v>
      </c>
      <c r="L304" s="148" t="str">
        <f t="shared" si="17"/>
        <v>ITEM_NAME_107458</v>
      </c>
      <c r="M304" s="148" t="str">
        <f t="shared" si="18"/>
        <v>ITEM_ICON_107458</v>
      </c>
      <c r="N304" s="148" t="str">
        <f t="shared" si="19"/>
        <v>ITEM_DESC_107458</v>
      </c>
    </row>
    <row r="305" spans="1:14">
      <c r="A305" s="148">
        <f>100000+E305*ID규칙_아이템_타입_단위+F305*ID규칙_등급_단위+COUNTIFS($D$4:D305,D305,$E$4:E305:E305,E305)</f>
        <v>107559</v>
      </c>
      <c r="B305" s="77" t="s">
        <v>1090</v>
      </c>
      <c r="C305" s="77" t="s">
        <v>2425</v>
      </c>
      <c r="D305" s="148">
        <v>2</v>
      </c>
      <c r="E305" s="148">
        <v>7</v>
      </c>
      <c r="F305" s="148">
        <v>5</v>
      </c>
      <c r="G305" s="147">
        <v>1</v>
      </c>
      <c r="H305" s="147">
        <v>1</v>
      </c>
      <c r="I305" s="147">
        <f t="shared" si="20"/>
        <v>7500</v>
      </c>
      <c r="J305" s="148">
        <f>IFERROR(INDEX(SET_GROUP!$B:$B,MATCH(ITEM!C305,SET_GROUP!$N:$N,0)),0)</f>
        <v>32</v>
      </c>
      <c r="K305" s="148">
        <f>IFERROR(IF(D305&gt;2,INDEX(ITEM_GAIN_INFO!$B:$B,MATCH(ITEM!B305,ITEM_GAIN_INFO!$G:$G,0)),INDEX(ITEM_GAIN_INFO!$B:$B,MATCH(ITEM!C305,ITEM_GAIN_INFO!$G:$G,0))),0)</f>
        <v>32</v>
      </c>
      <c r="L305" s="148" t="str">
        <f t="shared" si="17"/>
        <v>ITEM_NAME_107559</v>
      </c>
      <c r="M305" s="148" t="str">
        <f t="shared" si="18"/>
        <v>ITEM_ICON_107559</v>
      </c>
      <c r="N305" s="148" t="str">
        <f t="shared" si="19"/>
        <v>ITEM_DESC_107559</v>
      </c>
    </row>
    <row r="306" spans="1:14">
      <c r="A306" s="148">
        <f>100000+E306*ID규칙_아이템_타입_단위+F306*ID규칙_등급_단위+COUNTIFS($D$4:D306,D306,$E$4:E306:E306,E306)</f>
        <v>108458</v>
      </c>
      <c r="B306" s="77" t="s">
        <v>1091</v>
      </c>
      <c r="C306" s="77" t="s">
        <v>2425</v>
      </c>
      <c r="D306" s="148">
        <v>2</v>
      </c>
      <c r="E306" s="148">
        <v>8</v>
      </c>
      <c r="F306" s="148">
        <v>4</v>
      </c>
      <c r="G306" s="147">
        <v>1</v>
      </c>
      <c r="H306" s="147">
        <v>1</v>
      </c>
      <c r="I306" s="147">
        <f t="shared" si="20"/>
        <v>8400</v>
      </c>
      <c r="J306" s="148">
        <f>IFERROR(INDEX(SET_GROUP!$B:$B,MATCH(ITEM!C306,SET_GROUP!$N:$N,0)),0)</f>
        <v>32</v>
      </c>
      <c r="K306" s="148">
        <f>IFERROR(IF(D306&gt;2,INDEX(ITEM_GAIN_INFO!$B:$B,MATCH(ITEM!B306,ITEM_GAIN_INFO!$G:$G,0)),INDEX(ITEM_GAIN_INFO!$B:$B,MATCH(ITEM!C306,ITEM_GAIN_INFO!$G:$G,0))),0)</f>
        <v>32</v>
      </c>
      <c r="L306" s="148" t="str">
        <f t="shared" si="17"/>
        <v>ITEM_NAME_108458</v>
      </c>
      <c r="M306" s="148" t="str">
        <f t="shared" si="18"/>
        <v>ITEM_ICON_108458</v>
      </c>
      <c r="N306" s="148" t="str">
        <f t="shared" si="19"/>
        <v>ITEM_DESC_108458</v>
      </c>
    </row>
    <row r="307" spans="1:14">
      <c r="A307" s="148">
        <f>100000+E307*ID규칙_아이템_타입_단위+F307*ID규칙_등급_단위+COUNTIFS($D$4:D307,D307,$E$4:E307:E307,E307)</f>
        <v>108559</v>
      </c>
      <c r="B307" s="77" t="s">
        <v>1091</v>
      </c>
      <c r="C307" s="77" t="s">
        <v>2425</v>
      </c>
      <c r="D307" s="148">
        <v>2</v>
      </c>
      <c r="E307" s="148">
        <v>8</v>
      </c>
      <c r="F307" s="148">
        <v>5</v>
      </c>
      <c r="G307" s="147">
        <v>1</v>
      </c>
      <c r="H307" s="147">
        <v>1</v>
      </c>
      <c r="I307" s="147">
        <f t="shared" si="20"/>
        <v>8500</v>
      </c>
      <c r="J307" s="148">
        <f>IFERROR(INDEX(SET_GROUP!$B:$B,MATCH(ITEM!C307,SET_GROUP!$N:$N,0)),0)</f>
        <v>32</v>
      </c>
      <c r="K307" s="148">
        <f>IFERROR(IF(D307&gt;2,INDEX(ITEM_GAIN_INFO!$B:$B,MATCH(ITEM!B307,ITEM_GAIN_INFO!$G:$G,0)),INDEX(ITEM_GAIN_INFO!$B:$B,MATCH(ITEM!C307,ITEM_GAIN_INFO!$G:$G,0))),0)</f>
        <v>32</v>
      </c>
      <c r="L307" s="148" t="str">
        <f t="shared" si="17"/>
        <v>ITEM_NAME_108559</v>
      </c>
      <c r="M307" s="148" t="str">
        <f t="shared" si="18"/>
        <v>ITEM_ICON_108559</v>
      </c>
      <c r="N307" s="148" t="str">
        <f t="shared" si="19"/>
        <v>ITEM_DESC_108559</v>
      </c>
    </row>
    <row r="308" spans="1:14">
      <c r="A308" s="148">
        <f>100000+E308*ID규칙_아이템_타입_단위+F308*ID규칙_등급_단위+COUNTIFS($D$4:D308,D308,$E$4:E308:E308,E308)</f>
        <v>109458</v>
      </c>
      <c r="B308" s="77" t="s">
        <v>1092</v>
      </c>
      <c r="C308" s="77" t="s">
        <v>2425</v>
      </c>
      <c r="D308" s="148">
        <v>2</v>
      </c>
      <c r="E308" s="148">
        <v>9</v>
      </c>
      <c r="F308" s="148">
        <v>4</v>
      </c>
      <c r="G308" s="147">
        <v>1</v>
      </c>
      <c r="H308" s="147">
        <v>1</v>
      </c>
      <c r="I308" s="147">
        <f t="shared" si="20"/>
        <v>9400</v>
      </c>
      <c r="J308" s="148">
        <f>IFERROR(INDEX(SET_GROUP!$B:$B,MATCH(ITEM!C308,SET_GROUP!$N:$N,0)),0)</f>
        <v>32</v>
      </c>
      <c r="K308" s="148">
        <f>IFERROR(IF(D308&gt;2,INDEX(ITEM_GAIN_INFO!$B:$B,MATCH(ITEM!B308,ITEM_GAIN_INFO!$G:$G,0)),INDEX(ITEM_GAIN_INFO!$B:$B,MATCH(ITEM!C308,ITEM_GAIN_INFO!$G:$G,0))),0)</f>
        <v>32</v>
      </c>
      <c r="L308" s="148" t="str">
        <f t="shared" si="17"/>
        <v>ITEM_NAME_109458</v>
      </c>
      <c r="M308" s="148" t="str">
        <f t="shared" si="18"/>
        <v>ITEM_ICON_109458</v>
      </c>
      <c r="N308" s="148" t="str">
        <f t="shared" si="19"/>
        <v>ITEM_DESC_109458</v>
      </c>
    </row>
    <row r="309" spans="1:14">
      <c r="A309" s="148">
        <f>100000+E309*ID규칙_아이템_타입_단위+F309*ID규칙_등급_단위+COUNTIFS($D$4:D309,D309,$E$4:E309:E309,E309)</f>
        <v>109559</v>
      </c>
      <c r="B309" s="77" t="s">
        <v>1092</v>
      </c>
      <c r="C309" s="77" t="s">
        <v>2425</v>
      </c>
      <c r="D309" s="148">
        <v>2</v>
      </c>
      <c r="E309" s="148">
        <v>9</v>
      </c>
      <c r="F309" s="148">
        <v>5</v>
      </c>
      <c r="G309" s="147">
        <v>1</v>
      </c>
      <c r="H309" s="147">
        <v>1</v>
      </c>
      <c r="I309" s="147">
        <f t="shared" si="20"/>
        <v>9500</v>
      </c>
      <c r="J309" s="148">
        <f>IFERROR(INDEX(SET_GROUP!$B:$B,MATCH(ITEM!C309,SET_GROUP!$N:$N,0)),0)</f>
        <v>32</v>
      </c>
      <c r="K309" s="148">
        <f>IFERROR(IF(D309&gt;2,INDEX(ITEM_GAIN_INFO!$B:$B,MATCH(ITEM!B309,ITEM_GAIN_INFO!$G:$G,0)),INDEX(ITEM_GAIN_INFO!$B:$B,MATCH(ITEM!C309,ITEM_GAIN_INFO!$G:$G,0))),0)</f>
        <v>32</v>
      </c>
      <c r="L309" s="148" t="str">
        <f t="shared" si="17"/>
        <v>ITEM_NAME_109559</v>
      </c>
      <c r="M309" s="148" t="str">
        <f t="shared" si="18"/>
        <v>ITEM_ICON_109559</v>
      </c>
      <c r="N309" s="148" t="str">
        <f t="shared" si="19"/>
        <v>ITEM_DESC_109559</v>
      </c>
    </row>
    <row r="310" spans="1:14">
      <c r="A310" s="148">
        <f>100000+E310*ID규칙_아이템_타입_단위+F310*ID규칙_등급_단위+COUNTIFS($D$4:D310,D310,$E$4:E310:E310,E310)</f>
        <v>110466</v>
      </c>
      <c r="B310" s="77" t="s">
        <v>1093</v>
      </c>
      <c r="C310" s="77" t="s">
        <v>2425</v>
      </c>
      <c r="D310" s="148">
        <v>2</v>
      </c>
      <c r="E310" s="148">
        <v>10</v>
      </c>
      <c r="F310" s="148">
        <v>4</v>
      </c>
      <c r="G310" s="147">
        <v>1</v>
      </c>
      <c r="H310" s="147">
        <v>1</v>
      </c>
      <c r="I310" s="147">
        <f t="shared" si="20"/>
        <v>10400</v>
      </c>
      <c r="J310" s="148">
        <f>IFERROR(INDEX(SET_GROUP!$B:$B,MATCH(ITEM!C310,SET_GROUP!$N:$N,0)),0)</f>
        <v>32</v>
      </c>
      <c r="K310" s="148">
        <f>IFERROR(IF(D310&gt;2,INDEX(ITEM_GAIN_INFO!$B:$B,MATCH(ITEM!B310,ITEM_GAIN_INFO!$G:$G,0)),INDEX(ITEM_GAIN_INFO!$B:$B,MATCH(ITEM!C310,ITEM_GAIN_INFO!$G:$G,0))),0)</f>
        <v>32</v>
      </c>
      <c r="L310" s="148" t="str">
        <f t="shared" si="17"/>
        <v>ITEM_NAME_110466</v>
      </c>
      <c r="M310" s="148" t="str">
        <f t="shared" si="18"/>
        <v>ITEM_ICON_110466</v>
      </c>
      <c r="N310" s="148" t="str">
        <f t="shared" si="19"/>
        <v>ITEM_DESC_110466</v>
      </c>
    </row>
    <row r="311" spans="1:14">
      <c r="A311" s="148">
        <f>100000+E311*ID규칙_아이템_타입_단위+F311*ID규칙_등급_단위+COUNTIFS($D$4:D311,D311,$E$4:E311:E311,E311)</f>
        <v>110567</v>
      </c>
      <c r="B311" s="77" t="s">
        <v>1093</v>
      </c>
      <c r="C311" s="77" t="s">
        <v>2425</v>
      </c>
      <c r="D311" s="148">
        <v>2</v>
      </c>
      <c r="E311" s="148">
        <v>10</v>
      </c>
      <c r="F311" s="148">
        <v>5</v>
      </c>
      <c r="G311" s="147">
        <v>1</v>
      </c>
      <c r="H311" s="147">
        <v>1</v>
      </c>
      <c r="I311" s="147">
        <f t="shared" si="20"/>
        <v>10500</v>
      </c>
      <c r="J311" s="148">
        <f>IFERROR(INDEX(SET_GROUP!$B:$B,MATCH(ITEM!C311,SET_GROUP!$N:$N,0)),0)</f>
        <v>32</v>
      </c>
      <c r="K311" s="148">
        <f>IFERROR(IF(D311&gt;2,INDEX(ITEM_GAIN_INFO!$B:$B,MATCH(ITEM!B311,ITEM_GAIN_INFO!$G:$G,0)),INDEX(ITEM_GAIN_INFO!$B:$B,MATCH(ITEM!C311,ITEM_GAIN_INFO!$G:$G,0))),0)</f>
        <v>32</v>
      </c>
      <c r="L311" s="148" t="str">
        <f t="shared" si="17"/>
        <v>ITEM_NAME_110567</v>
      </c>
      <c r="M311" s="148" t="str">
        <f t="shared" si="18"/>
        <v>ITEM_ICON_110567</v>
      </c>
      <c r="N311" s="148" t="str">
        <f t="shared" si="19"/>
        <v>ITEM_DESC_110567</v>
      </c>
    </row>
    <row r="312" spans="1:14">
      <c r="A312" s="148">
        <f>100000+E312*ID규칙_아이템_타입_단위+F312*ID규칙_등급_단위+COUNTIFS($D$4:D312,D312,$E$4:E312:E312,E312)</f>
        <v>106460</v>
      </c>
      <c r="B312" s="77" t="s">
        <v>1094</v>
      </c>
      <c r="C312" s="77" t="s">
        <v>2426</v>
      </c>
      <c r="D312" s="148">
        <v>2</v>
      </c>
      <c r="E312" s="148">
        <v>6</v>
      </c>
      <c r="F312" s="148">
        <v>4</v>
      </c>
      <c r="G312" s="147">
        <v>1</v>
      </c>
      <c r="H312" s="147">
        <v>1</v>
      </c>
      <c r="I312" s="147">
        <f t="shared" si="20"/>
        <v>6400</v>
      </c>
      <c r="J312" s="148">
        <f>IFERROR(INDEX(SET_GROUP!$B:$B,MATCH(ITEM!C312,SET_GROUP!$N:$N,0)),0)</f>
        <v>33</v>
      </c>
      <c r="K312" s="148">
        <f>IFERROR(IF(D312&gt;2,INDEX(ITEM_GAIN_INFO!$B:$B,MATCH(ITEM!B312,ITEM_GAIN_INFO!$G:$G,0)),INDEX(ITEM_GAIN_INFO!$B:$B,MATCH(ITEM!C312,ITEM_GAIN_INFO!$G:$G,0))),0)</f>
        <v>33</v>
      </c>
      <c r="L312" s="148" t="str">
        <f t="shared" si="17"/>
        <v>ITEM_NAME_106460</v>
      </c>
      <c r="M312" s="148" t="str">
        <f t="shared" si="18"/>
        <v>ITEM_ICON_106460</v>
      </c>
      <c r="N312" s="148" t="str">
        <f t="shared" si="19"/>
        <v>ITEM_DESC_106460</v>
      </c>
    </row>
    <row r="313" spans="1:14">
      <c r="A313" s="148">
        <f>100000+E313*ID규칙_아이템_타입_단위+F313*ID규칙_등급_단위+COUNTIFS($D$4:D313,D313,$E$4:E313:E313,E313)</f>
        <v>106561</v>
      </c>
      <c r="B313" s="77" t="s">
        <v>1094</v>
      </c>
      <c r="C313" s="77" t="s">
        <v>2426</v>
      </c>
      <c r="D313" s="148">
        <v>2</v>
      </c>
      <c r="E313" s="148">
        <v>6</v>
      </c>
      <c r="F313" s="148">
        <v>5</v>
      </c>
      <c r="G313" s="147">
        <v>1</v>
      </c>
      <c r="H313" s="147">
        <v>1</v>
      </c>
      <c r="I313" s="147">
        <f t="shared" si="20"/>
        <v>6500</v>
      </c>
      <c r="J313" s="148">
        <f>IFERROR(INDEX(SET_GROUP!$B:$B,MATCH(ITEM!C313,SET_GROUP!$N:$N,0)),0)</f>
        <v>33</v>
      </c>
      <c r="K313" s="148">
        <f>IFERROR(IF(D313&gt;2,INDEX(ITEM_GAIN_INFO!$B:$B,MATCH(ITEM!B313,ITEM_GAIN_INFO!$G:$G,0)),INDEX(ITEM_GAIN_INFO!$B:$B,MATCH(ITEM!C313,ITEM_GAIN_INFO!$G:$G,0))),0)</f>
        <v>33</v>
      </c>
      <c r="L313" s="148" t="str">
        <f t="shared" si="17"/>
        <v>ITEM_NAME_106561</v>
      </c>
      <c r="M313" s="148" t="str">
        <f t="shared" si="18"/>
        <v>ITEM_ICON_106561</v>
      </c>
      <c r="N313" s="148" t="str">
        <f t="shared" si="19"/>
        <v>ITEM_DESC_106561</v>
      </c>
    </row>
    <row r="314" spans="1:14">
      <c r="A314" s="148">
        <f>100000+E314*ID규칙_아이템_타입_단위+F314*ID규칙_등급_단위+COUNTIFS($D$4:D314,D314,$E$4:E314:E314,E314)</f>
        <v>107460</v>
      </c>
      <c r="B314" s="77" t="s">
        <v>1095</v>
      </c>
      <c r="C314" s="77" t="s">
        <v>2426</v>
      </c>
      <c r="D314" s="148">
        <v>2</v>
      </c>
      <c r="E314" s="148">
        <v>7</v>
      </c>
      <c r="F314" s="148">
        <v>4</v>
      </c>
      <c r="G314" s="147">
        <v>1</v>
      </c>
      <c r="H314" s="147">
        <v>1</v>
      </c>
      <c r="I314" s="147">
        <f t="shared" si="20"/>
        <v>7400</v>
      </c>
      <c r="J314" s="148">
        <f>IFERROR(INDEX(SET_GROUP!$B:$B,MATCH(ITEM!C314,SET_GROUP!$N:$N,0)),0)</f>
        <v>33</v>
      </c>
      <c r="K314" s="148">
        <f>IFERROR(IF(D314&gt;2,INDEX(ITEM_GAIN_INFO!$B:$B,MATCH(ITEM!B314,ITEM_GAIN_INFO!$G:$G,0)),INDEX(ITEM_GAIN_INFO!$B:$B,MATCH(ITEM!C314,ITEM_GAIN_INFO!$G:$G,0))),0)</f>
        <v>33</v>
      </c>
      <c r="L314" s="148" t="str">
        <f t="shared" si="17"/>
        <v>ITEM_NAME_107460</v>
      </c>
      <c r="M314" s="148" t="str">
        <f t="shared" si="18"/>
        <v>ITEM_ICON_107460</v>
      </c>
      <c r="N314" s="148" t="str">
        <f t="shared" si="19"/>
        <v>ITEM_DESC_107460</v>
      </c>
    </row>
    <row r="315" spans="1:14">
      <c r="A315" s="148">
        <f>100000+E315*ID규칙_아이템_타입_단위+F315*ID규칙_등급_단위+COUNTIFS($D$4:D315,D315,$E$4:E315:E315,E315)</f>
        <v>107561</v>
      </c>
      <c r="B315" s="77" t="s">
        <v>1095</v>
      </c>
      <c r="C315" s="77" t="s">
        <v>2426</v>
      </c>
      <c r="D315" s="148">
        <v>2</v>
      </c>
      <c r="E315" s="148">
        <v>7</v>
      </c>
      <c r="F315" s="148">
        <v>5</v>
      </c>
      <c r="G315" s="147">
        <v>1</v>
      </c>
      <c r="H315" s="147">
        <v>1</v>
      </c>
      <c r="I315" s="147">
        <f t="shared" si="20"/>
        <v>7500</v>
      </c>
      <c r="J315" s="148">
        <f>IFERROR(INDEX(SET_GROUP!$B:$B,MATCH(ITEM!C315,SET_GROUP!$N:$N,0)),0)</f>
        <v>33</v>
      </c>
      <c r="K315" s="148">
        <f>IFERROR(IF(D315&gt;2,INDEX(ITEM_GAIN_INFO!$B:$B,MATCH(ITEM!B315,ITEM_GAIN_INFO!$G:$G,0)),INDEX(ITEM_GAIN_INFO!$B:$B,MATCH(ITEM!C315,ITEM_GAIN_INFO!$G:$G,0))),0)</f>
        <v>33</v>
      </c>
      <c r="L315" s="148" t="str">
        <f t="shared" si="17"/>
        <v>ITEM_NAME_107561</v>
      </c>
      <c r="M315" s="148" t="str">
        <f t="shared" si="18"/>
        <v>ITEM_ICON_107561</v>
      </c>
      <c r="N315" s="148" t="str">
        <f t="shared" si="19"/>
        <v>ITEM_DESC_107561</v>
      </c>
    </row>
    <row r="316" spans="1:14">
      <c r="A316" s="148">
        <f>100000+E316*ID규칙_아이템_타입_단위+F316*ID규칙_등급_단위+COUNTIFS($D$4:D316,D316,$E$4:E316:E316,E316)</f>
        <v>108460</v>
      </c>
      <c r="B316" s="77" t="s">
        <v>1096</v>
      </c>
      <c r="C316" s="77" t="s">
        <v>2426</v>
      </c>
      <c r="D316" s="148">
        <v>2</v>
      </c>
      <c r="E316" s="148">
        <v>8</v>
      </c>
      <c r="F316" s="148">
        <v>4</v>
      </c>
      <c r="G316" s="147">
        <v>1</v>
      </c>
      <c r="H316" s="147">
        <v>1</v>
      </c>
      <c r="I316" s="147">
        <f t="shared" si="20"/>
        <v>8400</v>
      </c>
      <c r="J316" s="148">
        <f>IFERROR(INDEX(SET_GROUP!$B:$B,MATCH(ITEM!C316,SET_GROUP!$N:$N,0)),0)</f>
        <v>33</v>
      </c>
      <c r="K316" s="148">
        <f>IFERROR(IF(D316&gt;2,INDEX(ITEM_GAIN_INFO!$B:$B,MATCH(ITEM!B316,ITEM_GAIN_INFO!$G:$G,0)),INDEX(ITEM_GAIN_INFO!$B:$B,MATCH(ITEM!C316,ITEM_GAIN_INFO!$G:$G,0))),0)</f>
        <v>33</v>
      </c>
      <c r="L316" s="148" t="str">
        <f t="shared" si="17"/>
        <v>ITEM_NAME_108460</v>
      </c>
      <c r="M316" s="148" t="str">
        <f t="shared" si="18"/>
        <v>ITEM_ICON_108460</v>
      </c>
      <c r="N316" s="148" t="str">
        <f t="shared" si="19"/>
        <v>ITEM_DESC_108460</v>
      </c>
    </row>
    <row r="317" spans="1:14">
      <c r="A317" s="148">
        <f>100000+E317*ID규칙_아이템_타입_단위+F317*ID규칙_등급_단위+COUNTIFS($D$4:D317,D317,$E$4:E317:E317,E317)</f>
        <v>108561</v>
      </c>
      <c r="B317" s="77" t="s">
        <v>1096</v>
      </c>
      <c r="C317" s="77" t="s">
        <v>2426</v>
      </c>
      <c r="D317" s="148">
        <v>2</v>
      </c>
      <c r="E317" s="148">
        <v>8</v>
      </c>
      <c r="F317" s="148">
        <v>5</v>
      </c>
      <c r="G317" s="147">
        <v>1</v>
      </c>
      <c r="H317" s="147">
        <v>1</v>
      </c>
      <c r="I317" s="147">
        <f t="shared" si="20"/>
        <v>8500</v>
      </c>
      <c r="J317" s="148">
        <f>IFERROR(INDEX(SET_GROUP!$B:$B,MATCH(ITEM!C317,SET_GROUP!$N:$N,0)),0)</f>
        <v>33</v>
      </c>
      <c r="K317" s="148">
        <f>IFERROR(IF(D317&gt;2,INDEX(ITEM_GAIN_INFO!$B:$B,MATCH(ITEM!B317,ITEM_GAIN_INFO!$G:$G,0)),INDEX(ITEM_GAIN_INFO!$B:$B,MATCH(ITEM!C317,ITEM_GAIN_INFO!$G:$G,0))),0)</f>
        <v>33</v>
      </c>
      <c r="L317" s="148" t="str">
        <f t="shared" si="17"/>
        <v>ITEM_NAME_108561</v>
      </c>
      <c r="M317" s="148" t="str">
        <f t="shared" si="18"/>
        <v>ITEM_ICON_108561</v>
      </c>
      <c r="N317" s="148" t="str">
        <f t="shared" si="19"/>
        <v>ITEM_DESC_108561</v>
      </c>
    </row>
    <row r="318" spans="1:14">
      <c r="A318" s="148">
        <f>100000+E318*ID규칙_아이템_타입_단위+F318*ID규칙_등급_단위+COUNTIFS($D$4:D318,D318,$E$4:E318:E318,E318)</f>
        <v>109460</v>
      </c>
      <c r="B318" s="77" t="s">
        <v>1097</v>
      </c>
      <c r="C318" s="77" t="s">
        <v>2426</v>
      </c>
      <c r="D318" s="148">
        <v>2</v>
      </c>
      <c r="E318" s="148">
        <v>9</v>
      </c>
      <c r="F318" s="148">
        <v>4</v>
      </c>
      <c r="G318" s="147">
        <v>1</v>
      </c>
      <c r="H318" s="147">
        <v>1</v>
      </c>
      <c r="I318" s="147">
        <f t="shared" si="20"/>
        <v>9400</v>
      </c>
      <c r="J318" s="148">
        <f>IFERROR(INDEX(SET_GROUP!$B:$B,MATCH(ITEM!C318,SET_GROUP!$N:$N,0)),0)</f>
        <v>33</v>
      </c>
      <c r="K318" s="148">
        <f>IFERROR(IF(D318&gt;2,INDEX(ITEM_GAIN_INFO!$B:$B,MATCH(ITEM!B318,ITEM_GAIN_INFO!$G:$G,0)),INDEX(ITEM_GAIN_INFO!$B:$B,MATCH(ITEM!C318,ITEM_GAIN_INFO!$G:$G,0))),0)</f>
        <v>33</v>
      </c>
      <c r="L318" s="148" t="str">
        <f t="shared" si="17"/>
        <v>ITEM_NAME_109460</v>
      </c>
      <c r="M318" s="148" t="str">
        <f t="shared" si="18"/>
        <v>ITEM_ICON_109460</v>
      </c>
      <c r="N318" s="148" t="str">
        <f t="shared" si="19"/>
        <v>ITEM_DESC_109460</v>
      </c>
    </row>
    <row r="319" spans="1:14">
      <c r="A319" s="148">
        <f>100000+E319*ID규칙_아이템_타입_단위+F319*ID규칙_등급_단위+COUNTIFS($D$4:D319,D319,$E$4:E319:E319,E319)</f>
        <v>109561</v>
      </c>
      <c r="B319" s="77" t="s">
        <v>1097</v>
      </c>
      <c r="C319" s="77" t="s">
        <v>2426</v>
      </c>
      <c r="D319" s="148">
        <v>2</v>
      </c>
      <c r="E319" s="148">
        <v>9</v>
      </c>
      <c r="F319" s="148">
        <v>5</v>
      </c>
      <c r="G319" s="147">
        <v>1</v>
      </c>
      <c r="H319" s="147">
        <v>1</v>
      </c>
      <c r="I319" s="147">
        <f t="shared" si="20"/>
        <v>9500</v>
      </c>
      <c r="J319" s="148">
        <f>IFERROR(INDEX(SET_GROUP!$B:$B,MATCH(ITEM!C319,SET_GROUP!$N:$N,0)),0)</f>
        <v>33</v>
      </c>
      <c r="K319" s="148">
        <f>IFERROR(IF(D319&gt;2,INDEX(ITEM_GAIN_INFO!$B:$B,MATCH(ITEM!B319,ITEM_GAIN_INFO!$G:$G,0)),INDEX(ITEM_GAIN_INFO!$B:$B,MATCH(ITEM!C319,ITEM_GAIN_INFO!$G:$G,0))),0)</f>
        <v>33</v>
      </c>
      <c r="L319" s="148" t="str">
        <f t="shared" si="17"/>
        <v>ITEM_NAME_109561</v>
      </c>
      <c r="M319" s="148" t="str">
        <f t="shared" si="18"/>
        <v>ITEM_ICON_109561</v>
      </c>
      <c r="N319" s="148" t="str">
        <f t="shared" si="19"/>
        <v>ITEM_DESC_109561</v>
      </c>
    </row>
    <row r="320" spans="1:14">
      <c r="A320" s="148">
        <f>100000+E320*ID규칙_아이템_타입_단위+F320*ID규칙_등급_단위+COUNTIFS($D$4:D320,D320,$E$4:E320:E320,E320)</f>
        <v>110468</v>
      </c>
      <c r="B320" s="77" t="s">
        <v>1098</v>
      </c>
      <c r="C320" s="77" t="s">
        <v>2426</v>
      </c>
      <c r="D320" s="148">
        <v>2</v>
      </c>
      <c r="E320" s="148">
        <v>10</v>
      </c>
      <c r="F320" s="148">
        <v>4</v>
      </c>
      <c r="G320" s="147">
        <v>1</v>
      </c>
      <c r="H320" s="147">
        <v>1</v>
      </c>
      <c r="I320" s="147">
        <f t="shared" si="20"/>
        <v>10400</v>
      </c>
      <c r="J320" s="148">
        <f>IFERROR(INDEX(SET_GROUP!$B:$B,MATCH(ITEM!C320,SET_GROUP!$N:$N,0)),0)</f>
        <v>33</v>
      </c>
      <c r="K320" s="148">
        <f>IFERROR(IF(D320&gt;2,INDEX(ITEM_GAIN_INFO!$B:$B,MATCH(ITEM!B320,ITEM_GAIN_INFO!$G:$G,0)),INDEX(ITEM_GAIN_INFO!$B:$B,MATCH(ITEM!C320,ITEM_GAIN_INFO!$G:$G,0))),0)</f>
        <v>33</v>
      </c>
      <c r="L320" s="148" t="str">
        <f t="shared" si="17"/>
        <v>ITEM_NAME_110468</v>
      </c>
      <c r="M320" s="148" t="str">
        <f t="shared" si="18"/>
        <v>ITEM_ICON_110468</v>
      </c>
      <c r="N320" s="148" t="str">
        <f t="shared" si="19"/>
        <v>ITEM_DESC_110468</v>
      </c>
    </row>
    <row r="321" spans="1:14">
      <c r="A321" s="148">
        <f>100000+E321*ID규칙_아이템_타입_단위+F321*ID규칙_등급_단위+COUNTIFS($D$4:D321,D321,$E$4:E321:E321,E321)</f>
        <v>110569</v>
      </c>
      <c r="B321" s="77" t="s">
        <v>1098</v>
      </c>
      <c r="C321" s="77" t="s">
        <v>2426</v>
      </c>
      <c r="D321" s="148">
        <v>2</v>
      </c>
      <c r="E321" s="148">
        <v>10</v>
      </c>
      <c r="F321" s="148">
        <v>5</v>
      </c>
      <c r="G321" s="147">
        <v>1</v>
      </c>
      <c r="H321" s="147">
        <v>1</v>
      </c>
      <c r="I321" s="147">
        <f t="shared" si="20"/>
        <v>10500</v>
      </c>
      <c r="J321" s="148">
        <f>IFERROR(INDEX(SET_GROUP!$B:$B,MATCH(ITEM!C321,SET_GROUP!$N:$N,0)),0)</f>
        <v>33</v>
      </c>
      <c r="K321" s="148">
        <f>IFERROR(IF(D321&gt;2,INDEX(ITEM_GAIN_INFO!$B:$B,MATCH(ITEM!B321,ITEM_GAIN_INFO!$G:$G,0)),INDEX(ITEM_GAIN_INFO!$B:$B,MATCH(ITEM!C321,ITEM_GAIN_INFO!$G:$G,0))),0)</f>
        <v>33</v>
      </c>
      <c r="L321" s="148" t="str">
        <f t="shared" si="17"/>
        <v>ITEM_NAME_110569</v>
      </c>
      <c r="M321" s="148" t="str">
        <f t="shared" si="18"/>
        <v>ITEM_ICON_110569</v>
      </c>
      <c r="N321" s="148" t="str">
        <f t="shared" si="19"/>
        <v>ITEM_DESC_110569</v>
      </c>
    </row>
    <row r="322" spans="1:14">
      <c r="A322" s="148">
        <f>100000+E322*ID규칙_아이템_타입_단위+F322*ID규칙_등급_단위+COUNTIFS($D$4:D322,D322,$E$4:E322:E322,E322)</f>
        <v>106462</v>
      </c>
      <c r="B322" s="77" t="s">
        <v>1099</v>
      </c>
      <c r="C322" s="77" t="s">
        <v>2427</v>
      </c>
      <c r="D322" s="148">
        <v>2</v>
      </c>
      <c r="E322" s="148">
        <v>6</v>
      </c>
      <c r="F322" s="148">
        <v>4</v>
      </c>
      <c r="G322" s="147">
        <v>1</v>
      </c>
      <c r="H322" s="147">
        <v>1</v>
      </c>
      <c r="I322" s="147">
        <f t="shared" si="20"/>
        <v>6400</v>
      </c>
      <c r="J322" s="148">
        <f>IFERROR(INDEX(SET_GROUP!$B:$B,MATCH(ITEM!C322,SET_GROUP!$N:$N,0)),0)</f>
        <v>34</v>
      </c>
      <c r="K322" s="148">
        <f>IFERROR(IF(D322&gt;2,INDEX(ITEM_GAIN_INFO!$B:$B,MATCH(ITEM!B322,ITEM_GAIN_INFO!$G:$G,0)),INDEX(ITEM_GAIN_INFO!$B:$B,MATCH(ITEM!C322,ITEM_GAIN_INFO!$G:$G,0))),0)</f>
        <v>34</v>
      </c>
      <c r="L322" s="148" t="str">
        <f t="shared" si="17"/>
        <v>ITEM_NAME_106462</v>
      </c>
      <c r="M322" s="148" t="str">
        <f t="shared" si="18"/>
        <v>ITEM_ICON_106462</v>
      </c>
      <c r="N322" s="148" t="str">
        <f t="shared" si="19"/>
        <v>ITEM_DESC_106462</v>
      </c>
    </row>
    <row r="323" spans="1:14">
      <c r="A323" s="148">
        <f>100000+E323*ID규칙_아이템_타입_단위+F323*ID규칙_등급_단위+COUNTIFS($D$4:D323,D323,$E$4:E323:E323,E323)</f>
        <v>106563</v>
      </c>
      <c r="B323" s="77" t="s">
        <v>1099</v>
      </c>
      <c r="C323" s="77" t="s">
        <v>2427</v>
      </c>
      <c r="D323" s="148">
        <v>2</v>
      </c>
      <c r="E323" s="148">
        <v>6</v>
      </c>
      <c r="F323" s="148">
        <v>5</v>
      </c>
      <c r="G323" s="147">
        <v>1</v>
      </c>
      <c r="H323" s="147">
        <v>1</v>
      </c>
      <c r="I323" s="147">
        <f t="shared" si="20"/>
        <v>6500</v>
      </c>
      <c r="J323" s="148">
        <f>IFERROR(INDEX(SET_GROUP!$B:$B,MATCH(ITEM!C323,SET_GROUP!$N:$N,0)),0)</f>
        <v>34</v>
      </c>
      <c r="K323" s="148">
        <f>IFERROR(IF(D323&gt;2,INDEX(ITEM_GAIN_INFO!$B:$B,MATCH(ITEM!B323,ITEM_GAIN_INFO!$G:$G,0)),INDEX(ITEM_GAIN_INFO!$B:$B,MATCH(ITEM!C323,ITEM_GAIN_INFO!$G:$G,0))),0)</f>
        <v>34</v>
      </c>
      <c r="L323" s="148" t="str">
        <f t="shared" si="17"/>
        <v>ITEM_NAME_106563</v>
      </c>
      <c r="M323" s="148" t="str">
        <f t="shared" si="18"/>
        <v>ITEM_ICON_106563</v>
      </c>
      <c r="N323" s="148" t="str">
        <f t="shared" si="19"/>
        <v>ITEM_DESC_106563</v>
      </c>
    </row>
    <row r="324" spans="1:14">
      <c r="A324" s="148">
        <f>100000+E324*ID규칙_아이템_타입_단위+F324*ID규칙_등급_단위+COUNTIFS($D$4:D324,D324,$E$4:E324:E324,E324)</f>
        <v>107462</v>
      </c>
      <c r="B324" s="77" t="s">
        <v>1100</v>
      </c>
      <c r="C324" s="77" t="s">
        <v>2427</v>
      </c>
      <c r="D324" s="148">
        <v>2</v>
      </c>
      <c r="E324" s="148">
        <v>7</v>
      </c>
      <c r="F324" s="148">
        <v>4</v>
      </c>
      <c r="G324" s="147">
        <v>1</v>
      </c>
      <c r="H324" s="147">
        <v>1</v>
      </c>
      <c r="I324" s="147">
        <f t="shared" si="20"/>
        <v>7400</v>
      </c>
      <c r="J324" s="148">
        <f>IFERROR(INDEX(SET_GROUP!$B:$B,MATCH(ITEM!C324,SET_GROUP!$N:$N,0)),0)</f>
        <v>34</v>
      </c>
      <c r="K324" s="148">
        <f>IFERROR(IF(D324&gt;2,INDEX(ITEM_GAIN_INFO!$B:$B,MATCH(ITEM!B324,ITEM_GAIN_INFO!$G:$G,0)),INDEX(ITEM_GAIN_INFO!$B:$B,MATCH(ITEM!C324,ITEM_GAIN_INFO!$G:$G,0))),0)</f>
        <v>34</v>
      </c>
      <c r="L324" s="148" t="str">
        <f t="shared" ref="L324:L387" si="21">"ITEM_NAME_"&amp;A324</f>
        <v>ITEM_NAME_107462</v>
      </c>
      <c r="M324" s="148" t="str">
        <f t="shared" ref="M324:M387" si="22">"ITEM_ICON_"&amp;A324</f>
        <v>ITEM_ICON_107462</v>
      </c>
      <c r="N324" s="148" t="str">
        <f t="shared" ref="N324:N387" si="23">"ITEM_DESC_"&amp;A324</f>
        <v>ITEM_DESC_107462</v>
      </c>
    </row>
    <row r="325" spans="1:14">
      <c r="A325" s="148">
        <f>100000+E325*ID규칙_아이템_타입_단위+F325*ID규칙_등급_단위+COUNTIFS($D$4:D325,D325,$E$4:E325:E325,E325)</f>
        <v>107563</v>
      </c>
      <c r="B325" s="77" t="s">
        <v>1100</v>
      </c>
      <c r="C325" s="77" t="s">
        <v>2427</v>
      </c>
      <c r="D325" s="148">
        <v>2</v>
      </c>
      <c r="E325" s="148">
        <v>7</v>
      </c>
      <c r="F325" s="148">
        <v>5</v>
      </c>
      <c r="G325" s="147">
        <v>1</v>
      </c>
      <c r="H325" s="147">
        <v>1</v>
      </c>
      <c r="I325" s="147">
        <f t="shared" si="20"/>
        <v>7500</v>
      </c>
      <c r="J325" s="148">
        <f>IFERROR(INDEX(SET_GROUP!$B:$B,MATCH(ITEM!C325,SET_GROUP!$N:$N,0)),0)</f>
        <v>34</v>
      </c>
      <c r="K325" s="148">
        <f>IFERROR(IF(D325&gt;2,INDEX(ITEM_GAIN_INFO!$B:$B,MATCH(ITEM!B325,ITEM_GAIN_INFO!$G:$G,0)),INDEX(ITEM_GAIN_INFO!$B:$B,MATCH(ITEM!C325,ITEM_GAIN_INFO!$G:$G,0))),0)</f>
        <v>34</v>
      </c>
      <c r="L325" s="148" t="str">
        <f t="shared" si="21"/>
        <v>ITEM_NAME_107563</v>
      </c>
      <c r="M325" s="148" t="str">
        <f t="shared" si="22"/>
        <v>ITEM_ICON_107563</v>
      </c>
      <c r="N325" s="148" t="str">
        <f t="shared" si="23"/>
        <v>ITEM_DESC_107563</v>
      </c>
    </row>
    <row r="326" spans="1:14">
      <c r="A326" s="148">
        <f>100000+E326*ID규칙_아이템_타입_단위+F326*ID규칙_등급_단위+COUNTIFS($D$4:D326,D326,$E$4:E326:E326,E326)</f>
        <v>108462</v>
      </c>
      <c r="B326" s="77" t="s">
        <v>1101</v>
      </c>
      <c r="C326" s="77" t="s">
        <v>2427</v>
      </c>
      <c r="D326" s="148">
        <v>2</v>
      </c>
      <c r="E326" s="148">
        <v>8</v>
      </c>
      <c r="F326" s="148">
        <v>4</v>
      </c>
      <c r="G326" s="147">
        <v>1</v>
      </c>
      <c r="H326" s="147">
        <v>1</v>
      </c>
      <c r="I326" s="147">
        <f t="shared" si="20"/>
        <v>8400</v>
      </c>
      <c r="J326" s="148">
        <f>IFERROR(INDEX(SET_GROUP!$B:$B,MATCH(ITEM!C326,SET_GROUP!$N:$N,0)),0)</f>
        <v>34</v>
      </c>
      <c r="K326" s="148">
        <f>IFERROR(IF(D326&gt;2,INDEX(ITEM_GAIN_INFO!$B:$B,MATCH(ITEM!B326,ITEM_GAIN_INFO!$G:$G,0)),INDEX(ITEM_GAIN_INFO!$B:$B,MATCH(ITEM!C326,ITEM_GAIN_INFO!$G:$G,0))),0)</f>
        <v>34</v>
      </c>
      <c r="L326" s="148" t="str">
        <f t="shared" si="21"/>
        <v>ITEM_NAME_108462</v>
      </c>
      <c r="M326" s="148" t="str">
        <f t="shared" si="22"/>
        <v>ITEM_ICON_108462</v>
      </c>
      <c r="N326" s="148" t="str">
        <f t="shared" si="23"/>
        <v>ITEM_DESC_108462</v>
      </c>
    </row>
    <row r="327" spans="1:14">
      <c r="A327" s="148">
        <f>100000+E327*ID규칙_아이템_타입_단위+F327*ID규칙_등급_단위+COUNTIFS($D$4:D327,D327,$E$4:E327:E327,E327)</f>
        <v>108563</v>
      </c>
      <c r="B327" s="77" t="s">
        <v>1101</v>
      </c>
      <c r="C327" s="77" t="s">
        <v>2427</v>
      </c>
      <c r="D327" s="148">
        <v>2</v>
      </c>
      <c r="E327" s="148">
        <v>8</v>
      </c>
      <c r="F327" s="148">
        <v>5</v>
      </c>
      <c r="G327" s="147">
        <v>1</v>
      </c>
      <c r="H327" s="147">
        <v>1</v>
      </c>
      <c r="I327" s="147">
        <f t="shared" si="20"/>
        <v>8500</v>
      </c>
      <c r="J327" s="148">
        <f>IFERROR(INDEX(SET_GROUP!$B:$B,MATCH(ITEM!C327,SET_GROUP!$N:$N,0)),0)</f>
        <v>34</v>
      </c>
      <c r="K327" s="148">
        <f>IFERROR(IF(D327&gt;2,INDEX(ITEM_GAIN_INFO!$B:$B,MATCH(ITEM!B327,ITEM_GAIN_INFO!$G:$G,0)),INDEX(ITEM_GAIN_INFO!$B:$B,MATCH(ITEM!C327,ITEM_GAIN_INFO!$G:$G,0))),0)</f>
        <v>34</v>
      </c>
      <c r="L327" s="148" t="str">
        <f t="shared" si="21"/>
        <v>ITEM_NAME_108563</v>
      </c>
      <c r="M327" s="148" t="str">
        <f t="shared" si="22"/>
        <v>ITEM_ICON_108563</v>
      </c>
      <c r="N327" s="148" t="str">
        <f t="shared" si="23"/>
        <v>ITEM_DESC_108563</v>
      </c>
    </row>
    <row r="328" spans="1:14">
      <c r="A328" s="148">
        <f>100000+E328*ID규칙_아이템_타입_단위+F328*ID규칙_등급_단위+COUNTIFS($D$4:D328,D328,$E$4:E328:E328,E328)</f>
        <v>109462</v>
      </c>
      <c r="B328" s="77" t="s">
        <v>1102</v>
      </c>
      <c r="C328" s="77" t="s">
        <v>2427</v>
      </c>
      <c r="D328" s="148">
        <v>2</v>
      </c>
      <c r="E328" s="148">
        <v>9</v>
      </c>
      <c r="F328" s="148">
        <v>4</v>
      </c>
      <c r="G328" s="147">
        <v>1</v>
      </c>
      <c r="H328" s="147">
        <v>1</v>
      </c>
      <c r="I328" s="147">
        <f t="shared" si="20"/>
        <v>9400</v>
      </c>
      <c r="J328" s="148">
        <f>IFERROR(INDEX(SET_GROUP!$B:$B,MATCH(ITEM!C328,SET_GROUP!$N:$N,0)),0)</f>
        <v>34</v>
      </c>
      <c r="K328" s="148">
        <f>IFERROR(IF(D328&gt;2,INDEX(ITEM_GAIN_INFO!$B:$B,MATCH(ITEM!B328,ITEM_GAIN_INFO!$G:$G,0)),INDEX(ITEM_GAIN_INFO!$B:$B,MATCH(ITEM!C328,ITEM_GAIN_INFO!$G:$G,0))),0)</f>
        <v>34</v>
      </c>
      <c r="L328" s="148" t="str">
        <f t="shared" si="21"/>
        <v>ITEM_NAME_109462</v>
      </c>
      <c r="M328" s="148" t="str">
        <f t="shared" si="22"/>
        <v>ITEM_ICON_109462</v>
      </c>
      <c r="N328" s="148" t="str">
        <f t="shared" si="23"/>
        <v>ITEM_DESC_109462</v>
      </c>
    </row>
    <row r="329" spans="1:14">
      <c r="A329" s="148">
        <f>100000+E329*ID규칙_아이템_타입_단위+F329*ID규칙_등급_단위+COUNTIFS($D$4:D329,D329,$E$4:E329:E329,E329)</f>
        <v>109563</v>
      </c>
      <c r="B329" s="77" t="s">
        <v>1102</v>
      </c>
      <c r="C329" s="77" t="s">
        <v>2427</v>
      </c>
      <c r="D329" s="148">
        <v>2</v>
      </c>
      <c r="E329" s="148">
        <v>9</v>
      </c>
      <c r="F329" s="148">
        <v>5</v>
      </c>
      <c r="G329" s="147">
        <v>1</v>
      </c>
      <c r="H329" s="147">
        <v>1</v>
      </c>
      <c r="I329" s="147">
        <f t="shared" si="20"/>
        <v>9500</v>
      </c>
      <c r="J329" s="148">
        <f>IFERROR(INDEX(SET_GROUP!$B:$B,MATCH(ITEM!C329,SET_GROUP!$N:$N,0)),0)</f>
        <v>34</v>
      </c>
      <c r="K329" s="148">
        <f>IFERROR(IF(D329&gt;2,INDEX(ITEM_GAIN_INFO!$B:$B,MATCH(ITEM!B329,ITEM_GAIN_INFO!$G:$G,0)),INDEX(ITEM_GAIN_INFO!$B:$B,MATCH(ITEM!C329,ITEM_GAIN_INFO!$G:$G,0))),0)</f>
        <v>34</v>
      </c>
      <c r="L329" s="148" t="str">
        <f t="shared" si="21"/>
        <v>ITEM_NAME_109563</v>
      </c>
      <c r="M329" s="148" t="str">
        <f t="shared" si="22"/>
        <v>ITEM_ICON_109563</v>
      </c>
      <c r="N329" s="148" t="str">
        <f t="shared" si="23"/>
        <v>ITEM_DESC_109563</v>
      </c>
    </row>
    <row r="330" spans="1:14">
      <c r="A330" s="148">
        <f>100000+E330*ID규칙_아이템_타입_단위+F330*ID규칙_등급_단위+COUNTIFS($D$4:D330,D330,$E$4:E330:E330,E330)</f>
        <v>110470</v>
      </c>
      <c r="B330" s="77" t="s">
        <v>1103</v>
      </c>
      <c r="C330" s="77" t="s">
        <v>2427</v>
      </c>
      <c r="D330" s="148">
        <v>2</v>
      </c>
      <c r="E330" s="148">
        <v>10</v>
      </c>
      <c r="F330" s="148">
        <v>4</v>
      </c>
      <c r="G330" s="147">
        <v>1</v>
      </c>
      <c r="H330" s="147">
        <v>1</v>
      </c>
      <c r="I330" s="147">
        <f t="shared" ref="I330:I393" si="24">IF(D330=2,E330*1000+F330*100,0)</f>
        <v>10400</v>
      </c>
      <c r="J330" s="148">
        <f>IFERROR(INDEX(SET_GROUP!$B:$B,MATCH(ITEM!C330,SET_GROUP!$N:$N,0)),0)</f>
        <v>34</v>
      </c>
      <c r="K330" s="148">
        <f>IFERROR(IF(D330&gt;2,INDEX(ITEM_GAIN_INFO!$B:$B,MATCH(ITEM!B330,ITEM_GAIN_INFO!$G:$G,0)),INDEX(ITEM_GAIN_INFO!$B:$B,MATCH(ITEM!C330,ITEM_GAIN_INFO!$G:$G,0))),0)</f>
        <v>34</v>
      </c>
      <c r="L330" s="148" t="str">
        <f t="shared" si="21"/>
        <v>ITEM_NAME_110470</v>
      </c>
      <c r="M330" s="148" t="str">
        <f t="shared" si="22"/>
        <v>ITEM_ICON_110470</v>
      </c>
      <c r="N330" s="148" t="str">
        <f t="shared" si="23"/>
        <v>ITEM_DESC_110470</v>
      </c>
    </row>
    <row r="331" spans="1:14">
      <c r="A331" s="148">
        <f>100000+E331*ID규칙_아이템_타입_단위+F331*ID규칙_등급_단위+COUNTIFS($D$4:D331,D331,$E$4:E331:E331,E331)</f>
        <v>110571</v>
      </c>
      <c r="B331" s="77" t="s">
        <v>1103</v>
      </c>
      <c r="C331" s="77" t="s">
        <v>2427</v>
      </c>
      <c r="D331" s="148">
        <v>2</v>
      </c>
      <c r="E331" s="148">
        <v>10</v>
      </c>
      <c r="F331" s="148">
        <v>5</v>
      </c>
      <c r="G331" s="147">
        <v>1</v>
      </c>
      <c r="H331" s="147">
        <v>1</v>
      </c>
      <c r="I331" s="147">
        <f t="shared" si="24"/>
        <v>10500</v>
      </c>
      <c r="J331" s="148">
        <f>IFERROR(INDEX(SET_GROUP!$B:$B,MATCH(ITEM!C331,SET_GROUP!$N:$N,0)),0)</f>
        <v>34</v>
      </c>
      <c r="K331" s="148">
        <f>IFERROR(IF(D331&gt;2,INDEX(ITEM_GAIN_INFO!$B:$B,MATCH(ITEM!B331,ITEM_GAIN_INFO!$G:$G,0)),INDEX(ITEM_GAIN_INFO!$B:$B,MATCH(ITEM!C331,ITEM_GAIN_INFO!$G:$G,0))),0)</f>
        <v>34</v>
      </c>
      <c r="L331" s="148" t="str">
        <f t="shared" si="21"/>
        <v>ITEM_NAME_110571</v>
      </c>
      <c r="M331" s="148" t="str">
        <f t="shared" si="22"/>
        <v>ITEM_ICON_110571</v>
      </c>
      <c r="N331" s="148" t="str">
        <f t="shared" si="23"/>
        <v>ITEM_DESC_110571</v>
      </c>
    </row>
    <row r="332" spans="1:14">
      <c r="A332" s="148">
        <f>100000+E332*ID규칙_아이템_타입_단위+F332*ID규칙_등급_단위+COUNTIFS($D$4:D332,D332,$E$4:E332:E332,E332)</f>
        <v>106464</v>
      </c>
      <c r="B332" s="77" t="s">
        <v>1104</v>
      </c>
      <c r="C332" s="77" t="s">
        <v>2428</v>
      </c>
      <c r="D332" s="148">
        <v>2</v>
      </c>
      <c r="E332" s="148">
        <v>6</v>
      </c>
      <c r="F332" s="148">
        <v>4</v>
      </c>
      <c r="G332" s="147">
        <v>1</v>
      </c>
      <c r="H332" s="147">
        <v>1</v>
      </c>
      <c r="I332" s="147">
        <f t="shared" si="24"/>
        <v>6400</v>
      </c>
      <c r="J332" s="148">
        <f>IFERROR(INDEX(SET_GROUP!$B:$B,MATCH(ITEM!C332,SET_GROUP!$N:$N,0)),0)</f>
        <v>35</v>
      </c>
      <c r="K332" s="148">
        <f>IFERROR(IF(D332&gt;2,INDEX(ITEM_GAIN_INFO!$B:$B,MATCH(ITEM!B332,ITEM_GAIN_INFO!$G:$G,0)),INDEX(ITEM_GAIN_INFO!$B:$B,MATCH(ITEM!C332,ITEM_GAIN_INFO!$G:$G,0))),0)</f>
        <v>35</v>
      </c>
      <c r="L332" s="148" t="str">
        <f t="shared" si="21"/>
        <v>ITEM_NAME_106464</v>
      </c>
      <c r="M332" s="148" t="str">
        <f t="shared" si="22"/>
        <v>ITEM_ICON_106464</v>
      </c>
      <c r="N332" s="148" t="str">
        <f t="shared" si="23"/>
        <v>ITEM_DESC_106464</v>
      </c>
    </row>
    <row r="333" spans="1:14">
      <c r="A333" s="148">
        <f>100000+E333*ID규칙_아이템_타입_단위+F333*ID규칙_등급_단위+COUNTIFS($D$4:D333,D333,$E$4:E333:E333,E333)</f>
        <v>106565</v>
      </c>
      <c r="B333" s="77" t="s">
        <v>1104</v>
      </c>
      <c r="C333" s="77" t="s">
        <v>2428</v>
      </c>
      <c r="D333" s="148">
        <v>2</v>
      </c>
      <c r="E333" s="148">
        <v>6</v>
      </c>
      <c r="F333" s="148">
        <v>5</v>
      </c>
      <c r="G333" s="147">
        <v>1</v>
      </c>
      <c r="H333" s="147">
        <v>1</v>
      </c>
      <c r="I333" s="147">
        <f t="shared" si="24"/>
        <v>6500</v>
      </c>
      <c r="J333" s="148">
        <f>IFERROR(INDEX(SET_GROUP!$B:$B,MATCH(ITEM!C333,SET_GROUP!$N:$N,0)),0)</f>
        <v>35</v>
      </c>
      <c r="K333" s="148">
        <f>IFERROR(IF(D333&gt;2,INDEX(ITEM_GAIN_INFO!$B:$B,MATCH(ITEM!B333,ITEM_GAIN_INFO!$G:$G,0)),INDEX(ITEM_GAIN_INFO!$B:$B,MATCH(ITEM!C333,ITEM_GAIN_INFO!$G:$G,0))),0)</f>
        <v>35</v>
      </c>
      <c r="L333" s="148" t="str">
        <f t="shared" si="21"/>
        <v>ITEM_NAME_106565</v>
      </c>
      <c r="M333" s="148" t="str">
        <f t="shared" si="22"/>
        <v>ITEM_ICON_106565</v>
      </c>
      <c r="N333" s="148" t="str">
        <f t="shared" si="23"/>
        <v>ITEM_DESC_106565</v>
      </c>
    </row>
    <row r="334" spans="1:14">
      <c r="A334" s="148">
        <f>100000+E334*ID규칙_아이템_타입_단위+F334*ID규칙_등급_단위+COUNTIFS($D$4:D334,D334,$E$4:E334:E334,E334)</f>
        <v>107464</v>
      </c>
      <c r="B334" s="77" t="s">
        <v>1105</v>
      </c>
      <c r="C334" s="77" t="s">
        <v>2428</v>
      </c>
      <c r="D334" s="148">
        <v>2</v>
      </c>
      <c r="E334" s="148">
        <v>7</v>
      </c>
      <c r="F334" s="148">
        <v>4</v>
      </c>
      <c r="G334" s="147">
        <v>1</v>
      </c>
      <c r="H334" s="147">
        <v>1</v>
      </c>
      <c r="I334" s="147">
        <f t="shared" si="24"/>
        <v>7400</v>
      </c>
      <c r="J334" s="148">
        <f>IFERROR(INDEX(SET_GROUP!$B:$B,MATCH(ITEM!C334,SET_GROUP!$N:$N,0)),0)</f>
        <v>35</v>
      </c>
      <c r="K334" s="148">
        <f>IFERROR(IF(D334&gt;2,INDEX(ITEM_GAIN_INFO!$B:$B,MATCH(ITEM!B334,ITEM_GAIN_INFO!$G:$G,0)),INDEX(ITEM_GAIN_INFO!$B:$B,MATCH(ITEM!C334,ITEM_GAIN_INFO!$G:$G,0))),0)</f>
        <v>35</v>
      </c>
      <c r="L334" s="148" t="str">
        <f t="shared" si="21"/>
        <v>ITEM_NAME_107464</v>
      </c>
      <c r="M334" s="148" t="str">
        <f t="shared" si="22"/>
        <v>ITEM_ICON_107464</v>
      </c>
      <c r="N334" s="148" t="str">
        <f t="shared" si="23"/>
        <v>ITEM_DESC_107464</v>
      </c>
    </row>
    <row r="335" spans="1:14">
      <c r="A335" s="148">
        <f>100000+E335*ID규칙_아이템_타입_단위+F335*ID규칙_등급_단위+COUNTIFS($D$4:D335,D335,$E$4:E335:E335,E335)</f>
        <v>107565</v>
      </c>
      <c r="B335" s="77" t="s">
        <v>1105</v>
      </c>
      <c r="C335" s="77" t="s">
        <v>2428</v>
      </c>
      <c r="D335" s="148">
        <v>2</v>
      </c>
      <c r="E335" s="148">
        <v>7</v>
      </c>
      <c r="F335" s="148">
        <v>5</v>
      </c>
      <c r="G335" s="147">
        <v>1</v>
      </c>
      <c r="H335" s="147">
        <v>1</v>
      </c>
      <c r="I335" s="147">
        <f t="shared" si="24"/>
        <v>7500</v>
      </c>
      <c r="J335" s="148">
        <f>IFERROR(INDEX(SET_GROUP!$B:$B,MATCH(ITEM!C335,SET_GROUP!$N:$N,0)),0)</f>
        <v>35</v>
      </c>
      <c r="K335" s="148">
        <f>IFERROR(IF(D335&gt;2,INDEX(ITEM_GAIN_INFO!$B:$B,MATCH(ITEM!B335,ITEM_GAIN_INFO!$G:$G,0)),INDEX(ITEM_GAIN_INFO!$B:$B,MATCH(ITEM!C335,ITEM_GAIN_INFO!$G:$G,0))),0)</f>
        <v>35</v>
      </c>
      <c r="L335" s="148" t="str">
        <f t="shared" si="21"/>
        <v>ITEM_NAME_107565</v>
      </c>
      <c r="M335" s="148" t="str">
        <f t="shared" si="22"/>
        <v>ITEM_ICON_107565</v>
      </c>
      <c r="N335" s="148" t="str">
        <f t="shared" si="23"/>
        <v>ITEM_DESC_107565</v>
      </c>
    </row>
    <row r="336" spans="1:14">
      <c r="A336" s="148">
        <f>100000+E336*ID규칙_아이템_타입_단위+F336*ID규칙_등급_단위+COUNTIFS($D$4:D336,D336,$E$4:E336:E336,E336)</f>
        <v>108464</v>
      </c>
      <c r="B336" s="77" t="s">
        <v>1106</v>
      </c>
      <c r="C336" s="77" t="s">
        <v>2428</v>
      </c>
      <c r="D336" s="148">
        <v>2</v>
      </c>
      <c r="E336" s="148">
        <v>8</v>
      </c>
      <c r="F336" s="148">
        <v>4</v>
      </c>
      <c r="G336" s="147">
        <v>1</v>
      </c>
      <c r="H336" s="147">
        <v>1</v>
      </c>
      <c r="I336" s="147">
        <f t="shared" si="24"/>
        <v>8400</v>
      </c>
      <c r="J336" s="148">
        <f>IFERROR(INDEX(SET_GROUP!$B:$B,MATCH(ITEM!C336,SET_GROUP!$N:$N,0)),0)</f>
        <v>35</v>
      </c>
      <c r="K336" s="148">
        <f>IFERROR(IF(D336&gt;2,INDEX(ITEM_GAIN_INFO!$B:$B,MATCH(ITEM!B336,ITEM_GAIN_INFO!$G:$G,0)),INDEX(ITEM_GAIN_INFO!$B:$B,MATCH(ITEM!C336,ITEM_GAIN_INFO!$G:$G,0))),0)</f>
        <v>35</v>
      </c>
      <c r="L336" s="148" t="str">
        <f t="shared" si="21"/>
        <v>ITEM_NAME_108464</v>
      </c>
      <c r="M336" s="148" t="str">
        <f t="shared" si="22"/>
        <v>ITEM_ICON_108464</v>
      </c>
      <c r="N336" s="148" t="str">
        <f t="shared" si="23"/>
        <v>ITEM_DESC_108464</v>
      </c>
    </row>
    <row r="337" spans="1:14">
      <c r="A337" s="148">
        <f>100000+E337*ID규칙_아이템_타입_단위+F337*ID규칙_등급_단위+COUNTIFS($D$4:D337,D337,$E$4:E337:E337,E337)</f>
        <v>108565</v>
      </c>
      <c r="B337" s="77" t="s">
        <v>1106</v>
      </c>
      <c r="C337" s="77" t="s">
        <v>2428</v>
      </c>
      <c r="D337" s="148">
        <v>2</v>
      </c>
      <c r="E337" s="148">
        <v>8</v>
      </c>
      <c r="F337" s="148">
        <v>5</v>
      </c>
      <c r="G337" s="147">
        <v>1</v>
      </c>
      <c r="H337" s="147">
        <v>1</v>
      </c>
      <c r="I337" s="147">
        <f t="shared" si="24"/>
        <v>8500</v>
      </c>
      <c r="J337" s="148">
        <f>IFERROR(INDEX(SET_GROUP!$B:$B,MATCH(ITEM!C337,SET_GROUP!$N:$N,0)),0)</f>
        <v>35</v>
      </c>
      <c r="K337" s="148">
        <f>IFERROR(IF(D337&gt;2,INDEX(ITEM_GAIN_INFO!$B:$B,MATCH(ITEM!B337,ITEM_GAIN_INFO!$G:$G,0)),INDEX(ITEM_GAIN_INFO!$B:$B,MATCH(ITEM!C337,ITEM_GAIN_INFO!$G:$G,0))),0)</f>
        <v>35</v>
      </c>
      <c r="L337" s="148" t="str">
        <f t="shared" si="21"/>
        <v>ITEM_NAME_108565</v>
      </c>
      <c r="M337" s="148" t="str">
        <f t="shared" si="22"/>
        <v>ITEM_ICON_108565</v>
      </c>
      <c r="N337" s="148" t="str">
        <f t="shared" si="23"/>
        <v>ITEM_DESC_108565</v>
      </c>
    </row>
    <row r="338" spans="1:14">
      <c r="A338" s="148">
        <f>100000+E338*ID규칙_아이템_타입_단위+F338*ID규칙_등급_단위+COUNTIFS($D$4:D338,D338,$E$4:E338:E338,E338)</f>
        <v>109464</v>
      </c>
      <c r="B338" s="77" t="s">
        <v>1107</v>
      </c>
      <c r="C338" s="77" t="s">
        <v>2428</v>
      </c>
      <c r="D338" s="148">
        <v>2</v>
      </c>
      <c r="E338" s="148">
        <v>9</v>
      </c>
      <c r="F338" s="148">
        <v>4</v>
      </c>
      <c r="G338" s="147">
        <v>1</v>
      </c>
      <c r="H338" s="147">
        <v>1</v>
      </c>
      <c r="I338" s="147">
        <f t="shared" si="24"/>
        <v>9400</v>
      </c>
      <c r="J338" s="148">
        <f>IFERROR(INDEX(SET_GROUP!$B:$B,MATCH(ITEM!C338,SET_GROUP!$N:$N,0)),0)</f>
        <v>35</v>
      </c>
      <c r="K338" s="148">
        <f>IFERROR(IF(D338&gt;2,INDEX(ITEM_GAIN_INFO!$B:$B,MATCH(ITEM!B338,ITEM_GAIN_INFO!$G:$G,0)),INDEX(ITEM_GAIN_INFO!$B:$B,MATCH(ITEM!C338,ITEM_GAIN_INFO!$G:$G,0))),0)</f>
        <v>35</v>
      </c>
      <c r="L338" s="148" t="str">
        <f t="shared" si="21"/>
        <v>ITEM_NAME_109464</v>
      </c>
      <c r="M338" s="148" t="str">
        <f t="shared" si="22"/>
        <v>ITEM_ICON_109464</v>
      </c>
      <c r="N338" s="148" t="str">
        <f t="shared" si="23"/>
        <v>ITEM_DESC_109464</v>
      </c>
    </row>
    <row r="339" spans="1:14">
      <c r="A339" s="148">
        <f>100000+E339*ID규칙_아이템_타입_단위+F339*ID규칙_등급_단위+COUNTIFS($D$4:D339,D339,$E$4:E339:E339,E339)</f>
        <v>109565</v>
      </c>
      <c r="B339" s="77" t="s">
        <v>1107</v>
      </c>
      <c r="C339" s="77" t="s">
        <v>2428</v>
      </c>
      <c r="D339" s="148">
        <v>2</v>
      </c>
      <c r="E339" s="148">
        <v>9</v>
      </c>
      <c r="F339" s="148">
        <v>5</v>
      </c>
      <c r="G339" s="147">
        <v>1</v>
      </c>
      <c r="H339" s="147">
        <v>1</v>
      </c>
      <c r="I339" s="147">
        <f t="shared" si="24"/>
        <v>9500</v>
      </c>
      <c r="J339" s="148">
        <f>IFERROR(INDEX(SET_GROUP!$B:$B,MATCH(ITEM!C339,SET_GROUP!$N:$N,0)),0)</f>
        <v>35</v>
      </c>
      <c r="K339" s="148">
        <f>IFERROR(IF(D339&gt;2,INDEX(ITEM_GAIN_INFO!$B:$B,MATCH(ITEM!B339,ITEM_GAIN_INFO!$G:$G,0)),INDEX(ITEM_GAIN_INFO!$B:$B,MATCH(ITEM!C339,ITEM_GAIN_INFO!$G:$G,0))),0)</f>
        <v>35</v>
      </c>
      <c r="L339" s="148" t="str">
        <f t="shared" si="21"/>
        <v>ITEM_NAME_109565</v>
      </c>
      <c r="M339" s="148" t="str">
        <f t="shared" si="22"/>
        <v>ITEM_ICON_109565</v>
      </c>
      <c r="N339" s="148" t="str">
        <f t="shared" si="23"/>
        <v>ITEM_DESC_109565</v>
      </c>
    </row>
    <row r="340" spans="1:14">
      <c r="A340" s="148">
        <f>100000+E340*ID규칙_아이템_타입_단위+F340*ID규칙_등급_단위+COUNTIFS($D$4:D340,D340,$E$4:E340:E340,E340)</f>
        <v>110472</v>
      </c>
      <c r="B340" s="77" t="s">
        <v>1108</v>
      </c>
      <c r="C340" s="77" t="s">
        <v>2428</v>
      </c>
      <c r="D340" s="148">
        <v>2</v>
      </c>
      <c r="E340" s="148">
        <v>10</v>
      </c>
      <c r="F340" s="148">
        <v>4</v>
      </c>
      <c r="G340" s="147">
        <v>1</v>
      </c>
      <c r="H340" s="147">
        <v>1</v>
      </c>
      <c r="I340" s="147">
        <f t="shared" si="24"/>
        <v>10400</v>
      </c>
      <c r="J340" s="148">
        <f>IFERROR(INDEX(SET_GROUP!$B:$B,MATCH(ITEM!C340,SET_GROUP!$N:$N,0)),0)</f>
        <v>35</v>
      </c>
      <c r="K340" s="148">
        <f>IFERROR(IF(D340&gt;2,INDEX(ITEM_GAIN_INFO!$B:$B,MATCH(ITEM!B340,ITEM_GAIN_INFO!$G:$G,0)),INDEX(ITEM_GAIN_INFO!$B:$B,MATCH(ITEM!C340,ITEM_GAIN_INFO!$G:$G,0))),0)</f>
        <v>35</v>
      </c>
      <c r="L340" s="148" t="str">
        <f t="shared" si="21"/>
        <v>ITEM_NAME_110472</v>
      </c>
      <c r="M340" s="148" t="str">
        <f t="shared" si="22"/>
        <v>ITEM_ICON_110472</v>
      </c>
      <c r="N340" s="148" t="str">
        <f t="shared" si="23"/>
        <v>ITEM_DESC_110472</v>
      </c>
    </row>
    <row r="341" spans="1:14">
      <c r="A341" s="148">
        <f>100000+E341*ID규칙_아이템_타입_단위+F341*ID규칙_등급_단위+COUNTIFS($D$4:D341,D341,$E$4:E341:E341,E341)</f>
        <v>110573</v>
      </c>
      <c r="B341" s="77" t="s">
        <v>1108</v>
      </c>
      <c r="C341" s="77" t="s">
        <v>2428</v>
      </c>
      <c r="D341" s="148">
        <v>2</v>
      </c>
      <c r="E341" s="148">
        <v>10</v>
      </c>
      <c r="F341" s="148">
        <v>5</v>
      </c>
      <c r="G341" s="147">
        <v>1</v>
      </c>
      <c r="H341" s="147">
        <v>1</v>
      </c>
      <c r="I341" s="147">
        <f t="shared" si="24"/>
        <v>10500</v>
      </c>
      <c r="J341" s="148">
        <f>IFERROR(INDEX(SET_GROUP!$B:$B,MATCH(ITEM!C341,SET_GROUP!$N:$N,0)),0)</f>
        <v>35</v>
      </c>
      <c r="K341" s="148">
        <f>IFERROR(IF(D341&gt;2,INDEX(ITEM_GAIN_INFO!$B:$B,MATCH(ITEM!B341,ITEM_GAIN_INFO!$G:$G,0)),INDEX(ITEM_GAIN_INFO!$B:$B,MATCH(ITEM!C341,ITEM_GAIN_INFO!$G:$G,0))),0)</f>
        <v>35</v>
      </c>
      <c r="L341" s="148" t="str">
        <f t="shared" si="21"/>
        <v>ITEM_NAME_110573</v>
      </c>
      <c r="M341" s="148" t="str">
        <f t="shared" si="22"/>
        <v>ITEM_ICON_110573</v>
      </c>
      <c r="N341" s="148" t="str">
        <f t="shared" si="23"/>
        <v>ITEM_DESC_110573</v>
      </c>
    </row>
    <row r="342" spans="1:14">
      <c r="A342" s="148">
        <f>100000+E342*ID규칙_아이템_타입_단위+F342*ID규칙_등급_단위+COUNTIFS($D$4:D342,D342,$E$4:E342:E342,E342)</f>
        <v>106466</v>
      </c>
      <c r="B342" s="77" t="s">
        <v>1109</v>
      </c>
      <c r="C342" s="77" t="s">
        <v>2429</v>
      </c>
      <c r="D342" s="148">
        <v>2</v>
      </c>
      <c r="E342" s="148">
        <v>6</v>
      </c>
      <c r="F342" s="148">
        <v>4</v>
      </c>
      <c r="G342" s="147">
        <v>1</v>
      </c>
      <c r="H342" s="147">
        <v>1</v>
      </c>
      <c r="I342" s="147">
        <f t="shared" si="24"/>
        <v>6400</v>
      </c>
      <c r="J342" s="148">
        <f>IFERROR(INDEX(SET_GROUP!$B:$B,MATCH(ITEM!C342,SET_GROUP!$N:$N,0)),0)</f>
        <v>36</v>
      </c>
      <c r="K342" s="148">
        <f>IFERROR(IF(D342&gt;2,INDEX(ITEM_GAIN_INFO!$B:$B,MATCH(ITEM!B342,ITEM_GAIN_INFO!$G:$G,0)),INDEX(ITEM_GAIN_INFO!$B:$B,MATCH(ITEM!C342,ITEM_GAIN_INFO!$G:$G,0))),0)</f>
        <v>36</v>
      </c>
      <c r="L342" s="148" t="str">
        <f t="shared" si="21"/>
        <v>ITEM_NAME_106466</v>
      </c>
      <c r="M342" s="148" t="str">
        <f t="shared" si="22"/>
        <v>ITEM_ICON_106466</v>
      </c>
      <c r="N342" s="148" t="str">
        <f t="shared" si="23"/>
        <v>ITEM_DESC_106466</v>
      </c>
    </row>
    <row r="343" spans="1:14">
      <c r="A343" s="148">
        <f>100000+E343*ID규칙_아이템_타입_단위+F343*ID규칙_등급_단위+COUNTIFS($D$4:D343,D343,$E$4:E343:E343,E343)</f>
        <v>106567</v>
      </c>
      <c r="B343" s="77" t="s">
        <v>1109</v>
      </c>
      <c r="C343" s="77" t="s">
        <v>2429</v>
      </c>
      <c r="D343" s="148">
        <v>2</v>
      </c>
      <c r="E343" s="148">
        <v>6</v>
      </c>
      <c r="F343" s="148">
        <v>5</v>
      </c>
      <c r="G343" s="147">
        <v>1</v>
      </c>
      <c r="H343" s="147">
        <v>1</v>
      </c>
      <c r="I343" s="147">
        <f t="shared" si="24"/>
        <v>6500</v>
      </c>
      <c r="J343" s="148">
        <f>IFERROR(INDEX(SET_GROUP!$B:$B,MATCH(ITEM!C343,SET_GROUP!$N:$N,0)),0)</f>
        <v>36</v>
      </c>
      <c r="K343" s="148">
        <f>IFERROR(IF(D343&gt;2,INDEX(ITEM_GAIN_INFO!$B:$B,MATCH(ITEM!B343,ITEM_GAIN_INFO!$G:$G,0)),INDEX(ITEM_GAIN_INFO!$B:$B,MATCH(ITEM!C343,ITEM_GAIN_INFO!$G:$G,0))),0)</f>
        <v>36</v>
      </c>
      <c r="L343" s="148" t="str">
        <f t="shared" si="21"/>
        <v>ITEM_NAME_106567</v>
      </c>
      <c r="M343" s="148" t="str">
        <f t="shared" si="22"/>
        <v>ITEM_ICON_106567</v>
      </c>
      <c r="N343" s="148" t="str">
        <f t="shared" si="23"/>
        <v>ITEM_DESC_106567</v>
      </c>
    </row>
    <row r="344" spans="1:14">
      <c r="A344" s="148">
        <f>100000+E344*ID규칙_아이템_타입_단위+F344*ID규칙_등급_단위+COUNTIFS($D$4:D344,D344,$E$4:E344:E344,E344)</f>
        <v>107466</v>
      </c>
      <c r="B344" s="77" t="s">
        <v>1110</v>
      </c>
      <c r="C344" s="77" t="s">
        <v>2429</v>
      </c>
      <c r="D344" s="148">
        <v>2</v>
      </c>
      <c r="E344" s="148">
        <v>7</v>
      </c>
      <c r="F344" s="148">
        <v>4</v>
      </c>
      <c r="G344" s="147">
        <v>1</v>
      </c>
      <c r="H344" s="147">
        <v>1</v>
      </c>
      <c r="I344" s="147">
        <f t="shared" si="24"/>
        <v>7400</v>
      </c>
      <c r="J344" s="148">
        <f>IFERROR(INDEX(SET_GROUP!$B:$B,MATCH(ITEM!C344,SET_GROUP!$N:$N,0)),0)</f>
        <v>36</v>
      </c>
      <c r="K344" s="148">
        <f>IFERROR(IF(D344&gt;2,INDEX(ITEM_GAIN_INFO!$B:$B,MATCH(ITEM!B344,ITEM_GAIN_INFO!$G:$G,0)),INDEX(ITEM_GAIN_INFO!$B:$B,MATCH(ITEM!C344,ITEM_GAIN_INFO!$G:$G,0))),0)</f>
        <v>36</v>
      </c>
      <c r="L344" s="148" t="str">
        <f t="shared" si="21"/>
        <v>ITEM_NAME_107466</v>
      </c>
      <c r="M344" s="148" t="str">
        <f t="shared" si="22"/>
        <v>ITEM_ICON_107466</v>
      </c>
      <c r="N344" s="148" t="str">
        <f t="shared" si="23"/>
        <v>ITEM_DESC_107466</v>
      </c>
    </row>
    <row r="345" spans="1:14">
      <c r="A345" s="148">
        <f>100000+E345*ID규칙_아이템_타입_단위+F345*ID규칙_등급_단위+COUNTIFS($D$4:D345,D345,$E$4:E345:E345,E345)</f>
        <v>107567</v>
      </c>
      <c r="B345" s="77" t="s">
        <v>1110</v>
      </c>
      <c r="C345" s="77" t="s">
        <v>2429</v>
      </c>
      <c r="D345" s="148">
        <v>2</v>
      </c>
      <c r="E345" s="148">
        <v>7</v>
      </c>
      <c r="F345" s="148">
        <v>5</v>
      </c>
      <c r="G345" s="147">
        <v>1</v>
      </c>
      <c r="H345" s="147">
        <v>1</v>
      </c>
      <c r="I345" s="147">
        <f t="shared" si="24"/>
        <v>7500</v>
      </c>
      <c r="J345" s="148">
        <f>IFERROR(INDEX(SET_GROUP!$B:$B,MATCH(ITEM!C345,SET_GROUP!$N:$N,0)),0)</f>
        <v>36</v>
      </c>
      <c r="K345" s="148">
        <f>IFERROR(IF(D345&gt;2,INDEX(ITEM_GAIN_INFO!$B:$B,MATCH(ITEM!B345,ITEM_GAIN_INFO!$G:$G,0)),INDEX(ITEM_GAIN_INFO!$B:$B,MATCH(ITEM!C345,ITEM_GAIN_INFO!$G:$G,0))),0)</f>
        <v>36</v>
      </c>
      <c r="L345" s="148" t="str">
        <f t="shared" si="21"/>
        <v>ITEM_NAME_107567</v>
      </c>
      <c r="M345" s="148" t="str">
        <f t="shared" si="22"/>
        <v>ITEM_ICON_107567</v>
      </c>
      <c r="N345" s="148" t="str">
        <f t="shared" si="23"/>
        <v>ITEM_DESC_107567</v>
      </c>
    </row>
    <row r="346" spans="1:14">
      <c r="A346" s="148">
        <f>100000+E346*ID규칙_아이템_타입_단위+F346*ID규칙_등급_단위+COUNTIFS($D$4:D346,D346,$E$4:E346:E346,E346)</f>
        <v>108466</v>
      </c>
      <c r="B346" s="77" t="s">
        <v>1111</v>
      </c>
      <c r="C346" s="77" t="s">
        <v>2429</v>
      </c>
      <c r="D346" s="148">
        <v>2</v>
      </c>
      <c r="E346" s="148">
        <v>8</v>
      </c>
      <c r="F346" s="148">
        <v>4</v>
      </c>
      <c r="G346" s="147">
        <v>1</v>
      </c>
      <c r="H346" s="147">
        <v>1</v>
      </c>
      <c r="I346" s="147">
        <f t="shared" si="24"/>
        <v>8400</v>
      </c>
      <c r="J346" s="148">
        <f>IFERROR(INDEX(SET_GROUP!$B:$B,MATCH(ITEM!C346,SET_GROUP!$N:$N,0)),0)</f>
        <v>36</v>
      </c>
      <c r="K346" s="148">
        <f>IFERROR(IF(D346&gt;2,INDEX(ITEM_GAIN_INFO!$B:$B,MATCH(ITEM!B346,ITEM_GAIN_INFO!$G:$G,0)),INDEX(ITEM_GAIN_INFO!$B:$B,MATCH(ITEM!C346,ITEM_GAIN_INFO!$G:$G,0))),0)</f>
        <v>36</v>
      </c>
      <c r="L346" s="148" t="str">
        <f t="shared" si="21"/>
        <v>ITEM_NAME_108466</v>
      </c>
      <c r="M346" s="148" t="str">
        <f t="shared" si="22"/>
        <v>ITEM_ICON_108466</v>
      </c>
      <c r="N346" s="148" t="str">
        <f t="shared" si="23"/>
        <v>ITEM_DESC_108466</v>
      </c>
    </row>
    <row r="347" spans="1:14">
      <c r="A347" s="148">
        <f>100000+E347*ID규칙_아이템_타입_단위+F347*ID규칙_등급_단위+COUNTIFS($D$4:D347,D347,$E$4:E347:E347,E347)</f>
        <v>108567</v>
      </c>
      <c r="B347" s="77" t="s">
        <v>1111</v>
      </c>
      <c r="C347" s="77" t="s">
        <v>2429</v>
      </c>
      <c r="D347" s="148">
        <v>2</v>
      </c>
      <c r="E347" s="148">
        <v>8</v>
      </c>
      <c r="F347" s="148">
        <v>5</v>
      </c>
      <c r="G347" s="147">
        <v>1</v>
      </c>
      <c r="H347" s="147">
        <v>1</v>
      </c>
      <c r="I347" s="147">
        <f t="shared" si="24"/>
        <v>8500</v>
      </c>
      <c r="J347" s="148">
        <f>IFERROR(INDEX(SET_GROUP!$B:$B,MATCH(ITEM!C347,SET_GROUP!$N:$N,0)),0)</f>
        <v>36</v>
      </c>
      <c r="K347" s="148">
        <f>IFERROR(IF(D347&gt;2,INDEX(ITEM_GAIN_INFO!$B:$B,MATCH(ITEM!B347,ITEM_GAIN_INFO!$G:$G,0)),INDEX(ITEM_GAIN_INFO!$B:$B,MATCH(ITEM!C347,ITEM_GAIN_INFO!$G:$G,0))),0)</f>
        <v>36</v>
      </c>
      <c r="L347" s="148" t="str">
        <f t="shared" si="21"/>
        <v>ITEM_NAME_108567</v>
      </c>
      <c r="M347" s="148" t="str">
        <f t="shared" si="22"/>
        <v>ITEM_ICON_108567</v>
      </c>
      <c r="N347" s="148" t="str">
        <f t="shared" si="23"/>
        <v>ITEM_DESC_108567</v>
      </c>
    </row>
    <row r="348" spans="1:14">
      <c r="A348" s="148">
        <f>100000+E348*ID규칙_아이템_타입_단위+F348*ID규칙_등급_단위+COUNTIFS($D$4:D348,D348,$E$4:E348:E348,E348)</f>
        <v>109466</v>
      </c>
      <c r="B348" s="77" t="s">
        <v>1112</v>
      </c>
      <c r="C348" s="77" t="s">
        <v>2429</v>
      </c>
      <c r="D348" s="148">
        <v>2</v>
      </c>
      <c r="E348" s="148">
        <v>9</v>
      </c>
      <c r="F348" s="148">
        <v>4</v>
      </c>
      <c r="G348" s="147">
        <v>1</v>
      </c>
      <c r="H348" s="147">
        <v>1</v>
      </c>
      <c r="I348" s="147">
        <f t="shared" si="24"/>
        <v>9400</v>
      </c>
      <c r="J348" s="148">
        <f>IFERROR(INDEX(SET_GROUP!$B:$B,MATCH(ITEM!C348,SET_GROUP!$N:$N,0)),0)</f>
        <v>36</v>
      </c>
      <c r="K348" s="148">
        <f>IFERROR(IF(D348&gt;2,INDEX(ITEM_GAIN_INFO!$B:$B,MATCH(ITEM!B348,ITEM_GAIN_INFO!$G:$G,0)),INDEX(ITEM_GAIN_INFO!$B:$B,MATCH(ITEM!C348,ITEM_GAIN_INFO!$G:$G,0))),0)</f>
        <v>36</v>
      </c>
      <c r="L348" s="148" t="str">
        <f t="shared" si="21"/>
        <v>ITEM_NAME_109466</v>
      </c>
      <c r="M348" s="148" t="str">
        <f t="shared" si="22"/>
        <v>ITEM_ICON_109466</v>
      </c>
      <c r="N348" s="148" t="str">
        <f t="shared" si="23"/>
        <v>ITEM_DESC_109466</v>
      </c>
    </row>
    <row r="349" spans="1:14">
      <c r="A349" s="148">
        <f>100000+E349*ID규칙_아이템_타입_단위+F349*ID규칙_등급_단위+COUNTIFS($D$4:D349,D349,$E$4:E349:E349,E349)</f>
        <v>109567</v>
      </c>
      <c r="B349" s="77" t="s">
        <v>1112</v>
      </c>
      <c r="C349" s="77" t="s">
        <v>2429</v>
      </c>
      <c r="D349" s="148">
        <v>2</v>
      </c>
      <c r="E349" s="148">
        <v>9</v>
      </c>
      <c r="F349" s="148">
        <v>5</v>
      </c>
      <c r="G349" s="147">
        <v>1</v>
      </c>
      <c r="H349" s="147">
        <v>1</v>
      </c>
      <c r="I349" s="147">
        <f t="shared" si="24"/>
        <v>9500</v>
      </c>
      <c r="J349" s="148">
        <f>IFERROR(INDEX(SET_GROUP!$B:$B,MATCH(ITEM!C349,SET_GROUP!$N:$N,0)),0)</f>
        <v>36</v>
      </c>
      <c r="K349" s="148">
        <f>IFERROR(IF(D349&gt;2,INDEX(ITEM_GAIN_INFO!$B:$B,MATCH(ITEM!B349,ITEM_GAIN_INFO!$G:$G,0)),INDEX(ITEM_GAIN_INFO!$B:$B,MATCH(ITEM!C349,ITEM_GAIN_INFO!$G:$G,0))),0)</f>
        <v>36</v>
      </c>
      <c r="L349" s="148" t="str">
        <f t="shared" si="21"/>
        <v>ITEM_NAME_109567</v>
      </c>
      <c r="M349" s="148" t="str">
        <f t="shared" si="22"/>
        <v>ITEM_ICON_109567</v>
      </c>
      <c r="N349" s="148" t="str">
        <f t="shared" si="23"/>
        <v>ITEM_DESC_109567</v>
      </c>
    </row>
    <row r="350" spans="1:14">
      <c r="A350" s="148">
        <f>100000+E350*ID규칙_아이템_타입_단위+F350*ID규칙_등급_단위+COUNTIFS($D$4:D350,D350,$E$4:E350:E350,E350)</f>
        <v>110474</v>
      </c>
      <c r="B350" s="77" t="s">
        <v>1113</v>
      </c>
      <c r="C350" s="77" t="s">
        <v>2429</v>
      </c>
      <c r="D350" s="148">
        <v>2</v>
      </c>
      <c r="E350" s="148">
        <v>10</v>
      </c>
      <c r="F350" s="148">
        <v>4</v>
      </c>
      <c r="G350" s="147">
        <v>1</v>
      </c>
      <c r="H350" s="147">
        <v>1</v>
      </c>
      <c r="I350" s="147">
        <f t="shared" si="24"/>
        <v>10400</v>
      </c>
      <c r="J350" s="148">
        <f>IFERROR(INDEX(SET_GROUP!$B:$B,MATCH(ITEM!C350,SET_GROUP!$N:$N,0)),0)</f>
        <v>36</v>
      </c>
      <c r="K350" s="148">
        <f>IFERROR(IF(D350&gt;2,INDEX(ITEM_GAIN_INFO!$B:$B,MATCH(ITEM!B350,ITEM_GAIN_INFO!$G:$G,0)),INDEX(ITEM_GAIN_INFO!$B:$B,MATCH(ITEM!C350,ITEM_GAIN_INFO!$G:$G,0))),0)</f>
        <v>36</v>
      </c>
      <c r="L350" s="148" t="str">
        <f t="shared" si="21"/>
        <v>ITEM_NAME_110474</v>
      </c>
      <c r="M350" s="148" t="str">
        <f t="shared" si="22"/>
        <v>ITEM_ICON_110474</v>
      </c>
      <c r="N350" s="148" t="str">
        <f t="shared" si="23"/>
        <v>ITEM_DESC_110474</v>
      </c>
    </row>
    <row r="351" spans="1:14">
      <c r="A351" s="148">
        <f>100000+E351*ID규칙_아이템_타입_단위+F351*ID규칙_등급_단위+COUNTIFS($D$4:D351,D351,$E$4:E351:E351,E351)</f>
        <v>110575</v>
      </c>
      <c r="B351" s="77" t="s">
        <v>1113</v>
      </c>
      <c r="C351" s="77" t="s">
        <v>2429</v>
      </c>
      <c r="D351" s="148">
        <v>2</v>
      </c>
      <c r="E351" s="148">
        <v>10</v>
      </c>
      <c r="F351" s="148">
        <v>5</v>
      </c>
      <c r="G351" s="147">
        <v>1</v>
      </c>
      <c r="H351" s="147">
        <v>1</v>
      </c>
      <c r="I351" s="147">
        <f t="shared" si="24"/>
        <v>10500</v>
      </c>
      <c r="J351" s="148">
        <f>IFERROR(INDEX(SET_GROUP!$B:$B,MATCH(ITEM!C351,SET_GROUP!$N:$N,0)),0)</f>
        <v>36</v>
      </c>
      <c r="K351" s="148">
        <f>IFERROR(IF(D351&gt;2,INDEX(ITEM_GAIN_INFO!$B:$B,MATCH(ITEM!B351,ITEM_GAIN_INFO!$G:$G,0)),INDEX(ITEM_GAIN_INFO!$B:$B,MATCH(ITEM!C351,ITEM_GAIN_INFO!$G:$G,0))),0)</f>
        <v>36</v>
      </c>
      <c r="L351" s="148" t="str">
        <f t="shared" si="21"/>
        <v>ITEM_NAME_110575</v>
      </c>
      <c r="M351" s="148" t="str">
        <f t="shared" si="22"/>
        <v>ITEM_ICON_110575</v>
      </c>
      <c r="N351" s="148" t="str">
        <f t="shared" si="23"/>
        <v>ITEM_DESC_110575</v>
      </c>
    </row>
    <row r="352" spans="1:14">
      <c r="A352" s="148">
        <f>100000+E352*ID규칙_아이템_타입_단위+F352*ID규칙_등급_단위+COUNTIFS($D$4:D352,D352,$E$4:E352:E352,E352)</f>
        <v>106468</v>
      </c>
      <c r="B352" s="77" t="s">
        <v>1114</v>
      </c>
      <c r="C352" s="77" t="s">
        <v>2430</v>
      </c>
      <c r="D352" s="148">
        <v>2</v>
      </c>
      <c r="E352" s="148">
        <v>6</v>
      </c>
      <c r="F352" s="148">
        <v>4</v>
      </c>
      <c r="G352" s="147">
        <v>1</v>
      </c>
      <c r="H352" s="147">
        <v>1</v>
      </c>
      <c r="I352" s="147">
        <f t="shared" si="24"/>
        <v>6400</v>
      </c>
      <c r="J352" s="148">
        <f>IFERROR(INDEX(SET_GROUP!$B:$B,MATCH(ITEM!C352,SET_GROUP!$N:$N,0)),0)</f>
        <v>37</v>
      </c>
      <c r="K352" s="148">
        <f>IFERROR(IF(D352&gt;2,INDEX(ITEM_GAIN_INFO!$B:$B,MATCH(ITEM!B352,ITEM_GAIN_INFO!$G:$G,0)),INDEX(ITEM_GAIN_INFO!$B:$B,MATCH(ITEM!C352,ITEM_GAIN_INFO!$G:$G,0))),0)</f>
        <v>37</v>
      </c>
      <c r="L352" s="148" t="str">
        <f t="shared" si="21"/>
        <v>ITEM_NAME_106468</v>
      </c>
      <c r="M352" s="148" t="str">
        <f t="shared" si="22"/>
        <v>ITEM_ICON_106468</v>
      </c>
      <c r="N352" s="148" t="str">
        <f t="shared" si="23"/>
        <v>ITEM_DESC_106468</v>
      </c>
    </row>
    <row r="353" spans="1:14">
      <c r="A353" s="148">
        <f>100000+E353*ID규칙_아이템_타입_단위+F353*ID규칙_등급_단위+COUNTIFS($D$4:D353,D353,$E$4:E353:E353,E353)</f>
        <v>106569</v>
      </c>
      <c r="B353" s="77" t="s">
        <v>1114</v>
      </c>
      <c r="C353" s="77" t="s">
        <v>2430</v>
      </c>
      <c r="D353" s="148">
        <v>2</v>
      </c>
      <c r="E353" s="148">
        <v>6</v>
      </c>
      <c r="F353" s="148">
        <v>5</v>
      </c>
      <c r="G353" s="147">
        <v>1</v>
      </c>
      <c r="H353" s="147">
        <v>1</v>
      </c>
      <c r="I353" s="147">
        <f t="shared" si="24"/>
        <v>6500</v>
      </c>
      <c r="J353" s="148">
        <f>IFERROR(INDEX(SET_GROUP!$B:$B,MATCH(ITEM!C353,SET_GROUP!$N:$N,0)),0)</f>
        <v>37</v>
      </c>
      <c r="K353" s="148">
        <f>IFERROR(IF(D353&gt;2,INDEX(ITEM_GAIN_INFO!$B:$B,MATCH(ITEM!B353,ITEM_GAIN_INFO!$G:$G,0)),INDEX(ITEM_GAIN_INFO!$B:$B,MATCH(ITEM!C353,ITEM_GAIN_INFO!$G:$G,0))),0)</f>
        <v>37</v>
      </c>
      <c r="L353" s="148" t="str">
        <f t="shared" si="21"/>
        <v>ITEM_NAME_106569</v>
      </c>
      <c r="M353" s="148" t="str">
        <f t="shared" si="22"/>
        <v>ITEM_ICON_106569</v>
      </c>
      <c r="N353" s="148" t="str">
        <f t="shared" si="23"/>
        <v>ITEM_DESC_106569</v>
      </c>
    </row>
    <row r="354" spans="1:14">
      <c r="A354" s="148">
        <f>100000+E354*ID규칙_아이템_타입_단위+F354*ID규칙_등급_단위+COUNTIFS($D$4:D354,D354,$E$4:E354:E354,E354)</f>
        <v>107468</v>
      </c>
      <c r="B354" s="77" t="s">
        <v>1115</v>
      </c>
      <c r="C354" s="77" t="s">
        <v>2430</v>
      </c>
      <c r="D354" s="148">
        <v>2</v>
      </c>
      <c r="E354" s="148">
        <v>7</v>
      </c>
      <c r="F354" s="148">
        <v>4</v>
      </c>
      <c r="G354" s="147">
        <v>1</v>
      </c>
      <c r="H354" s="147">
        <v>1</v>
      </c>
      <c r="I354" s="147">
        <f t="shared" si="24"/>
        <v>7400</v>
      </c>
      <c r="J354" s="148">
        <f>IFERROR(INDEX(SET_GROUP!$B:$B,MATCH(ITEM!C354,SET_GROUP!$N:$N,0)),0)</f>
        <v>37</v>
      </c>
      <c r="K354" s="148">
        <f>IFERROR(IF(D354&gt;2,INDEX(ITEM_GAIN_INFO!$B:$B,MATCH(ITEM!B354,ITEM_GAIN_INFO!$G:$G,0)),INDEX(ITEM_GAIN_INFO!$B:$B,MATCH(ITEM!C354,ITEM_GAIN_INFO!$G:$G,0))),0)</f>
        <v>37</v>
      </c>
      <c r="L354" s="148" t="str">
        <f t="shared" si="21"/>
        <v>ITEM_NAME_107468</v>
      </c>
      <c r="M354" s="148" t="str">
        <f t="shared" si="22"/>
        <v>ITEM_ICON_107468</v>
      </c>
      <c r="N354" s="148" t="str">
        <f t="shared" si="23"/>
        <v>ITEM_DESC_107468</v>
      </c>
    </row>
    <row r="355" spans="1:14">
      <c r="A355" s="148">
        <f>100000+E355*ID규칙_아이템_타입_단위+F355*ID규칙_등급_단위+COUNTIFS($D$4:D355,D355,$E$4:E355:E355,E355)</f>
        <v>107569</v>
      </c>
      <c r="B355" s="77" t="s">
        <v>1115</v>
      </c>
      <c r="C355" s="77" t="s">
        <v>2430</v>
      </c>
      <c r="D355" s="148">
        <v>2</v>
      </c>
      <c r="E355" s="148">
        <v>7</v>
      </c>
      <c r="F355" s="148">
        <v>5</v>
      </c>
      <c r="G355" s="147">
        <v>1</v>
      </c>
      <c r="H355" s="147">
        <v>1</v>
      </c>
      <c r="I355" s="147">
        <f t="shared" si="24"/>
        <v>7500</v>
      </c>
      <c r="J355" s="148">
        <f>IFERROR(INDEX(SET_GROUP!$B:$B,MATCH(ITEM!C355,SET_GROUP!$N:$N,0)),0)</f>
        <v>37</v>
      </c>
      <c r="K355" s="148">
        <f>IFERROR(IF(D355&gt;2,INDEX(ITEM_GAIN_INFO!$B:$B,MATCH(ITEM!B355,ITEM_GAIN_INFO!$G:$G,0)),INDEX(ITEM_GAIN_INFO!$B:$B,MATCH(ITEM!C355,ITEM_GAIN_INFO!$G:$G,0))),0)</f>
        <v>37</v>
      </c>
      <c r="L355" s="148" t="str">
        <f t="shared" si="21"/>
        <v>ITEM_NAME_107569</v>
      </c>
      <c r="M355" s="148" t="str">
        <f t="shared" si="22"/>
        <v>ITEM_ICON_107569</v>
      </c>
      <c r="N355" s="148" t="str">
        <f t="shared" si="23"/>
        <v>ITEM_DESC_107569</v>
      </c>
    </row>
    <row r="356" spans="1:14">
      <c r="A356" s="148">
        <f>100000+E356*ID규칙_아이템_타입_단위+F356*ID규칙_등급_단위+COUNTIFS($D$4:D356,D356,$E$4:E356:E356,E356)</f>
        <v>108468</v>
      </c>
      <c r="B356" s="77" t="s">
        <v>1116</v>
      </c>
      <c r="C356" s="77" t="s">
        <v>2430</v>
      </c>
      <c r="D356" s="148">
        <v>2</v>
      </c>
      <c r="E356" s="148">
        <v>8</v>
      </c>
      <c r="F356" s="148">
        <v>4</v>
      </c>
      <c r="G356" s="147">
        <v>1</v>
      </c>
      <c r="H356" s="147">
        <v>1</v>
      </c>
      <c r="I356" s="147">
        <f t="shared" si="24"/>
        <v>8400</v>
      </c>
      <c r="J356" s="148">
        <f>IFERROR(INDEX(SET_GROUP!$B:$B,MATCH(ITEM!C356,SET_GROUP!$N:$N,0)),0)</f>
        <v>37</v>
      </c>
      <c r="K356" s="148">
        <f>IFERROR(IF(D356&gt;2,INDEX(ITEM_GAIN_INFO!$B:$B,MATCH(ITEM!B356,ITEM_GAIN_INFO!$G:$G,0)),INDEX(ITEM_GAIN_INFO!$B:$B,MATCH(ITEM!C356,ITEM_GAIN_INFO!$G:$G,0))),0)</f>
        <v>37</v>
      </c>
      <c r="L356" s="148" t="str">
        <f t="shared" si="21"/>
        <v>ITEM_NAME_108468</v>
      </c>
      <c r="M356" s="148" t="str">
        <f t="shared" si="22"/>
        <v>ITEM_ICON_108468</v>
      </c>
      <c r="N356" s="148" t="str">
        <f t="shared" si="23"/>
        <v>ITEM_DESC_108468</v>
      </c>
    </row>
    <row r="357" spans="1:14">
      <c r="A357" s="148">
        <f>100000+E357*ID규칙_아이템_타입_단위+F357*ID규칙_등급_단위+COUNTIFS($D$4:D357,D357,$E$4:E357:E357,E357)</f>
        <v>108569</v>
      </c>
      <c r="B357" s="77" t="s">
        <v>1116</v>
      </c>
      <c r="C357" s="77" t="s">
        <v>2430</v>
      </c>
      <c r="D357" s="148">
        <v>2</v>
      </c>
      <c r="E357" s="148">
        <v>8</v>
      </c>
      <c r="F357" s="148">
        <v>5</v>
      </c>
      <c r="G357" s="147">
        <v>1</v>
      </c>
      <c r="H357" s="147">
        <v>1</v>
      </c>
      <c r="I357" s="147">
        <f t="shared" si="24"/>
        <v>8500</v>
      </c>
      <c r="J357" s="148">
        <f>IFERROR(INDEX(SET_GROUP!$B:$B,MATCH(ITEM!C357,SET_GROUP!$N:$N,0)),0)</f>
        <v>37</v>
      </c>
      <c r="K357" s="148">
        <f>IFERROR(IF(D357&gt;2,INDEX(ITEM_GAIN_INFO!$B:$B,MATCH(ITEM!B357,ITEM_GAIN_INFO!$G:$G,0)),INDEX(ITEM_GAIN_INFO!$B:$B,MATCH(ITEM!C357,ITEM_GAIN_INFO!$G:$G,0))),0)</f>
        <v>37</v>
      </c>
      <c r="L357" s="148" t="str">
        <f t="shared" si="21"/>
        <v>ITEM_NAME_108569</v>
      </c>
      <c r="M357" s="148" t="str">
        <f t="shared" si="22"/>
        <v>ITEM_ICON_108569</v>
      </c>
      <c r="N357" s="148" t="str">
        <f t="shared" si="23"/>
        <v>ITEM_DESC_108569</v>
      </c>
    </row>
    <row r="358" spans="1:14">
      <c r="A358" s="148">
        <f>100000+E358*ID규칙_아이템_타입_단위+F358*ID규칙_등급_단위+COUNTIFS($D$4:D358,D358,$E$4:E358:E358,E358)</f>
        <v>109468</v>
      </c>
      <c r="B358" s="77" t="s">
        <v>1117</v>
      </c>
      <c r="C358" s="77" t="s">
        <v>2430</v>
      </c>
      <c r="D358" s="148">
        <v>2</v>
      </c>
      <c r="E358" s="148">
        <v>9</v>
      </c>
      <c r="F358" s="148">
        <v>4</v>
      </c>
      <c r="G358" s="147">
        <v>1</v>
      </c>
      <c r="H358" s="147">
        <v>1</v>
      </c>
      <c r="I358" s="147">
        <f t="shared" si="24"/>
        <v>9400</v>
      </c>
      <c r="J358" s="148">
        <f>IFERROR(INDEX(SET_GROUP!$B:$B,MATCH(ITEM!C358,SET_GROUP!$N:$N,0)),0)</f>
        <v>37</v>
      </c>
      <c r="K358" s="148">
        <f>IFERROR(IF(D358&gt;2,INDEX(ITEM_GAIN_INFO!$B:$B,MATCH(ITEM!B358,ITEM_GAIN_INFO!$G:$G,0)),INDEX(ITEM_GAIN_INFO!$B:$B,MATCH(ITEM!C358,ITEM_GAIN_INFO!$G:$G,0))),0)</f>
        <v>37</v>
      </c>
      <c r="L358" s="148" t="str">
        <f t="shared" si="21"/>
        <v>ITEM_NAME_109468</v>
      </c>
      <c r="M358" s="148" t="str">
        <f t="shared" si="22"/>
        <v>ITEM_ICON_109468</v>
      </c>
      <c r="N358" s="148" t="str">
        <f t="shared" si="23"/>
        <v>ITEM_DESC_109468</v>
      </c>
    </row>
    <row r="359" spans="1:14">
      <c r="A359" s="148">
        <f>100000+E359*ID규칙_아이템_타입_단위+F359*ID규칙_등급_단위+COUNTIFS($D$4:D359,D359,$E$4:E359:E359,E359)</f>
        <v>109569</v>
      </c>
      <c r="B359" s="77" t="s">
        <v>1117</v>
      </c>
      <c r="C359" s="77" t="s">
        <v>2430</v>
      </c>
      <c r="D359" s="148">
        <v>2</v>
      </c>
      <c r="E359" s="148">
        <v>9</v>
      </c>
      <c r="F359" s="148">
        <v>5</v>
      </c>
      <c r="G359" s="147">
        <v>1</v>
      </c>
      <c r="H359" s="147">
        <v>1</v>
      </c>
      <c r="I359" s="147">
        <f t="shared" si="24"/>
        <v>9500</v>
      </c>
      <c r="J359" s="148">
        <f>IFERROR(INDEX(SET_GROUP!$B:$B,MATCH(ITEM!C359,SET_GROUP!$N:$N,0)),0)</f>
        <v>37</v>
      </c>
      <c r="K359" s="148">
        <f>IFERROR(IF(D359&gt;2,INDEX(ITEM_GAIN_INFO!$B:$B,MATCH(ITEM!B359,ITEM_GAIN_INFO!$G:$G,0)),INDEX(ITEM_GAIN_INFO!$B:$B,MATCH(ITEM!C359,ITEM_GAIN_INFO!$G:$G,0))),0)</f>
        <v>37</v>
      </c>
      <c r="L359" s="148" t="str">
        <f t="shared" si="21"/>
        <v>ITEM_NAME_109569</v>
      </c>
      <c r="M359" s="148" t="str">
        <f t="shared" si="22"/>
        <v>ITEM_ICON_109569</v>
      </c>
      <c r="N359" s="148" t="str">
        <f t="shared" si="23"/>
        <v>ITEM_DESC_109569</v>
      </c>
    </row>
    <row r="360" spans="1:14">
      <c r="A360" s="148">
        <f>100000+E360*ID규칙_아이템_타입_단위+F360*ID규칙_등급_단위+COUNTIFS($D$4:D360,D360,$E$4:E360:E360,E360)</f>
        <v>110476</v>
      </c>
      <c r="B360" s="77" t="s">
        <v>1118</v>
      </c>
      <c r="C360" s="77" t="s">
        <v>2430</v>
      </c>
      <c r="D360" s="148">
        <v>2</v>
      </c>
      <c r="E360" s="148">
        <v>10</v>
      </c>
      <c r="F360" s="148">
        <v>4</v>
      </c>
      <c r="G360" s="147">
        <v>1</v>
      </c>
      <c r="H360" s="147">
        <v>1</v>
      </c>
      <c r="I360" s="147">
        <f t="shared" si="24"/>
        <v>10400</v>
      </c>
      <c r="J360" s="148">
        <f>IFERROR(INDEX(SET_GROUP!$B:$B,MATCH(ITEM!C360,SET_GROUP!$N:$N,0)),0)</f>
        <v>37</v>
      </c>
      <c r="K360" s="148">
        <f>IFERROR(IF(D360&gt;2,INDEX(ITEM_GAIN_INFO!$B:$B,MATCH(ITEM!B360,ITEM_GAIN_INFO!$G:$G,0)),INDEX(ITEM_GAIN_INFO!$B:$B,MATCH(ITEM!C360,ITEM_GAIN_INFO!$G:$G,0))),0)</f>
        <v>37</v>
      </c>
      <c r="L360" s="148" t="str">
        <f t="shared" si="21"/>
        <v>ITEM_NAME_110476</v>
      </c>
      <c r="M360" s="148" t="str">
        <f t="shared" si="22"/>
        <v>ITEM_ICON_110476</v>
      </c>
      <c r="N360" s="148" t="str">
        <f t="shared" si="23"/>
        <v>ITEM_DESC_110476</v>
      </c>
    </row>
    <row r="361" spans="1:14">
      <c r="A361" s="148">
        <f>100000+E361*ID규칙_아이템_타입_단위+F361*ID규칙_등급_단위+COUNTIFS($D$4:D361,D361,$E$4:E361:E361,E361)</f>
        <v>110577</v>
      </c>
      <c r="B361" s="77" t="s">
        <v>1118</v>
      </c>
      <c r="C361" s="77" t="s">
        <v>2430</v>
      </c>
      <c r="D361" s="148">
        <v>2</v>
      </c>
      <c r="E361" s="148">
        <v>10</v>
      </c>
      <c r="F361" s="148">
        <v>5</v>
      </c>
      <c r="G361" s="147">
        <v>1</v>
      </c>
      <c r="H361" s="147">
        <v>1</v>
      </c>
      <c r="I361" s="147">
        <f t="shared" si="24"/>
        <v>10500</v>
      </c>
      <c r="J361" s="148">
        <f>IFERROR(INDEX(SET_GROUP!$B:$B,MATCH(ITEM!C361,SET_GROUP!$N:$N,0)),0)</f>
        <v>37</v>
      </c>
      <c r="K361" s="148">
        <f>IFERROR(IF(D361&gt;2,INDEX(ITEM_GAIN_INFO!$B:$B,MATCH(ITEM!B361,ITEM_GAIN_INFO!$G:$G,0)),INDEX(ITEM_GAIN_INFO!$B:$B,MATCH(ITEM!C361,ITEM_GAIN_INFO!$G:$G,0))),0)</f>
        <v>37</v>
      </c>
      <c r="L361" s="148" t="str">
        <f t="shared" si="21"/>
        <v>ITEM_NAME_110577</v>
      </c>
      <c r="M361" s="148" t="str">
        <f t="shared" si="22"/>
        <v>ITEM_ICON_110577</v>
      </c>
      <c r="N361" s="148" t="str">
        <f t="shared" si="23"/>
        <v>ITEM_DESC_110577</v>
      </c>
    </row>
    <row r="362" spans="1:14">
      <c r="A362" s="148">
        <f>100000+E362*ID규칙_아이템_타입_단위+F362*ID규칙_등급_단위+COUNTIFS($D$4:D362,D362,$E$4:E362:E362,E362)</f>
        <v>106470</v>
      </c>
      <c r="B362" s="77" t="s">
        <v>1119</v>
      </c>
      <c r="C362" s="77" t="s">
        <v>2431</v>
      </c>
      <c r="D362" s="148">
        <v>2</v>
      </c>
      <c r="E362" s="148">
        <v>6</v>
      </c>
      <c r="F362" s="148">
        <v>4</v>
      </c>
      <c r="G362" s="147">
        <v>1</v>
      </c>
      <c r="H362" s="147">
        <v>1</v>
      </c>
      <c r="I362" s="147">
        <f t="shared" si="24"/>
        <v>6400</v>
      </c>
      <c r="J362" s="148">
        <f>IFERROR(INDEX(SET_GROUP!$B:$B,MATCH(ITEM!C362,SET_GROUP!$N:$N,0)),0)</f>
        <v>38</v>
      </c>
      <c r="K362" s="148">
        <f>IFERROR(IF(D362&gt;2,INDEX(ITEM_GAIN_INFO!$B:$B,MATCH(ITEM!B362,ITEM_GAIN_INFO!$G:$G,0)),INDEX(ITEM_GAIN_INFO!$B:$B,MATCH(ITEM!C362,ITEM_GAIN_INFO!$G:$G,0))),0)</f>
        <v>38</v>
      </c>
      <c r="L362" s="148" t="str">
        <f t="shared" si="21"/>
        <v>ITEM_NAME_106470</v>
      </c>
      <c r="M362" s="148" t="str">
        <f t="shared" si="22"/>
        <v>ITEM_ICON_106470</v>
      </c>
      <c r="N362" s="148" t="str">
        <f t="shared" si="23"/>
        <v>ITEM_DESC_106470</v>
      </c>
    </row>
    <row r="363" spans="1:14">
      <c r="A363" s="148">
        <f>100000+E363*ID규칙_아이템_타입_단위+F363*ID규칙_등급_단위+COUNTIFS($D$4:D363,D363,$E$4:E363:E363,E363)</f>
        <v>106571</v>
      </c>
      <c r="B363" s="77" t="s">
        <v>1119</v>
      </c>
      <c r="C363" s="77" t="s">
        <v>2431</v>
      </c>
      <c r="D363" s="148">
        <v>2</v>
      </c>
      <c r="E363" s="148">
        <v>6</v>
      </c>
      <c r="F363" s="148">
        <v>5</v>
      </c>
      <c r="G363" s="147">
        <v>1</v>
      </c>
      <c r="H363" s="147">
        <v>1</v>
      </c>
      <c r="I363" s="147">
        <f t="shared" si="24"/>
        <v>6500</v>
      </c>
      <c r="J363" s="148">
        <f>IFERROR(INDEX(SET_GROUP!$B:$B,MATCH(ITEM!C363,SET_GROUP!$N:$N,0)),0)</f>
        <v>38</v>
      </c>
      <c r="K363" s="148">
        <f>IFERROR(IF(D363&gt;2,INDEX(ITEM_GAIN_INFO!$B:$B,MATCH(ITEM!B363,ITEM_GAIN_INFO!$G:$G,0)),INDEX(ITEM_GAIN_INFO!$B:$B,MATCH(ITEM!C363,ITEM_GAIN_INFO!$G:$G,0))),0)</f>
        <v>38</v>
      </c>
      <c r="L363" s="148" t="str">
        <f t="shared" si="21"/>
        <v>ITEM_NAME_106571</v>
      </c>
      <c r="M363" s="148" t="str">
        <f t="shared" si="22"/>
        <v>ITEM_ICON_106571</v>
      </c>
      <c r="N363" s="148" t="str">
        <f t="shared" si="23"/>
        <v>ITEM_DESC_106571</v>
      </c>
    </row>
    <row r="364" spans="1:14">
      <c r="A364" s="148">
        <f>100000+E364*ID규칙_아이템_타입_단위+F364*ID규칙_등급_단위+COUNTIFS($D$4:D364,D364,$E$4:E364:E364,E364)</f>
        <v>107470</v>
      </c>
      <c r="B364" s="77" t="s">
        <v>1120</v>
      </c>
      <c r="C364" s="77" t="s">
        <v>2431</v>
      </c>
      <c r="D364" s="148">
        <v>2</v>
      </c>
      <c r="E364" s="148">
        <v>7</v>
      </c>
      <c r="F364" s="148">
        <v>4</v>
      </c>
      <c r="G364" s="147">
        <v>1</v>
      </c>
      <c r="H364" s="147">
        <v>1</v>
      </c>
      <c r="I364" s="147">
        <f t="shared" si="24"/>
        <v>7400</v>
      </c>
      <c r="J364" s="148">
        <f>IFERROR(INDEX(SET_GROUP!$B:$B,MATCH(ITEM!C364,SET_GROUP!$N:$N,0)),0)</f>
        <v>38</v>
      </c>
      <c r="K364" s="148">
        <f>IFERROR(IF(D364&gt;2,INDEX(ITEM_GAIN_INFO!$B:$B,MATCH(ITEM!B364,ITEM_GAIN_INFO!$G:$G,0)),INDEX(ITEM_GAIN_INFO!$B:$B,MATCH(ITEM!C364,ITEM_GAIN_INFO!$G:$G,0))),0)</f>
        <v>38</v>
      </c>
      <c r="L364" s="148" t="str">
        <f t="shared" si="21"/>
        <v>ITEM_NAME_107470</v>
      </c>
      <c r="M364" s="148" t="str">
        <f t="shared" si="22"/>
        <v>ITEM_ICON_107470</v>
      </c>
      <c r="N364" s="148" t="str">
        <f t="shared" si="23"/>
        <v>ITEM_DESC_107470</v>
      </c>
    </row>
    <row r="365" spans="1:14">
      <c r="A365" s="148">
        <f>100000+E365*ID규칙_아이템_타입_단위+F365*ID규칙_등급_단위+COUNTIFS($D$4:D365,D365,$E$4:E365:E365,E365)</f>
        <v>107571</v>
      </c>
      <c r="B365" s="77" t="s">
        <v>1120</v>
      </c>
      <c r="C365" s="77" t="s">
        <v>2431</v>
      </c>
      <c r="D365" s="148">
        <v>2</v>
      </c>
      <c r="E365" s="148">
        <v>7</v>
      </c>
      <c r="F365" s="148">
        <v>5</v>
      </c>
      <c r="G365" s="147">
        <v>1</v>
      </c>
      <c r="H365" s="147">
        <v>1</v>
      </c>
      <c r="I365" s="147">
        <f t="shared" si="24"/>
        <v>7500</v>
      </c>
      <c r="J365" s="148">
        <f>IFERROR(INDEX(SET_GROUP!$B:$B,MATCH(ITEM!C365,SET_GROUP!$N:$N,0)),0)</f>
        <v>38</v>
      </c>
      <c r="K365" s="148">
        <f>IFERROR(IF(D365&gt;2,INDEX(ITEM_GAIN_INFO!$B:$B,MATCH(ITEM!B365,ITEM_GAIN_INFO!$G:$G,0)),INDEX(ITEM_GAIN_INFO!$B:$B,MATCH(ITEM!C365,ITEM_GAIN_INFO!$G:$G,0))),0)</f>
        <v>38</v>
      </c>
      <c r="L365" s="148" t="str">
        <f t="shared" si="21"/>
        <v>ITEM_NAME_107571</v>
      </c>
      <c r="M365" s="148" t="str">
        <f t="shared" si="22"/>
        <v>ITEM_ICON_107571</v>
      </c>
      <c r="N365" s="148" t="str">
        <f t="shared" si="23"/>
        <v>ITEM_DESC_107571</v>
      </c>
    </row>
    <row r="366" spans="1:14">
      <c r="A366" s="148">
        <f>100000+E366*ID규칙_아이템_타입_단위+F366*ID규칙_등급_단위+COUNTIFS($D$4:D366,D366,$E$4:E366:E366,E366)</f>
        <v>108470</v>
      </c>
      <c r="B366" s="77" t="s">
        <v>1121</v>
      </c>
      <c r="C366" s="77" t="s">
        <v>2431</v>
      </c>
      <c r="D366" s="148">
        <v>2</v>
      </c>
      <c r="E366" s="148">
        <v>8</v>
      </c>
      <c r="F366" s="148">
        <v>4</v>
      </c>
      <c r="G366" s="147">
        <v>1</v>
      </c>
      <c r="H366" s="147">
        <v>1</v>
      </c>
      <c r="I366" s="147">
        <f t="shared" si="24"/>
        <v>8400</v>
      </c>
      <c r="J366" s="148">
        <f>IFERROR(INDEX(SET_GROUP!$B:$B,MATCH(ITEM!C366,SET_GROUP!$N:$N,0)),0)</f>
        <v>38</v>
      </c>
      <c r="K366" s="148">
        <f>IFERROR(IF(D366&gt;2,INDEX(ITEM_GAIN_INFO!$B:$B,MATCH(ITEM!B366,ITEM_GAIN_INFO!$G:$G,0)),INDEX(ITEM_GAIN_INFO!$B:$B,MATCH(ITEM!C366,ITEM_GAIN_INFO!$G:$G,0))),0)</f>
        <v>38</v>
      </c>
      <c r="L366" s="148" t="str">
        <f t="shared" si="21"/>
        <v>ITEM_NAME_108470</v>
      </c>
      <c r="M366" s="148" t="str">
        <f t="shared" si="22"/>
        <v>ITEM_ICON_108470</v>
      </c>
      <c r="N366" s="148" t="str">
        <f t="shared" si="23"/>
        <v>ITEM_DESC_108470</v>
      </c>
    </row>
    <row r="367" spans="1:14">
      <c r="A367" s="148">
        <f>100000+E367*ID규칙_아이템_타입_단위+F367*ID규칙_등급_단위+COUNTIFS($D$4:D367,D367,$E$4:E367:E367,E367)</f>
        <v>108571</v>
      </c>
      <c r="B367" s="77" t="s">
        <v>1121</v>
      </c>
      <c r="C367" s="77" t="s">
        <v>2431</v>
      </c>
      <c r="D367" s="148">
        <v>2</v>
      </c>
      <c r="E367" s="148">
        <v>8</v>
      </c>
      <c r="F367" s="148">
        <v>5</v>
      </c>
      <c r="G367" s="147">
        <v>1</v>
      </c>
      <c r="H367" s="147">
        <v>1</v>
      </c>
      <c r="I367" s="147">
        <f t="shared" si="24"/>
        <v>8500</v>
      </c>
      <c r="J367" s="148">
        <f>IFERROR(INDEX(SET_GROUP!$B:$B,MATCH(ITEM!C367,SET_GROUP!$N:$N,0)),0)</f>
        <v>38</v>
      </c>
      <c r="K367" s="148">
        <f>IFERROR(IF(D367&gt;2,INDEX(ITEM_GAIN_INFO!$B:$B,MATCH(ITEM!B367,ITEM_GAIN_INFO!$G:$G,0)),INDEX(ITEM_GAIN_INFO!$B:$B,MATCH(ITEM!C367,ITEM_GAIN_INFO!$G:$G,0))),0)</f>
        <v>38</v>
      </c>
      <c r="L367" s="148" t="str">
        <f t="shared" si="21"/>
        <v>ITEM_NAME_108571</v>
      </c>
      <c r="M367" s="148" t="str">
        <f t="shared" si="22"/>
        <v>ITEM_ICON_108571</v>
      </c>
      <c r="N367" s="148" t="str">
        <f t="shared" si="23"/>
        <v>ITEM_DESC_108571</v>
      </c>
    </row>
    <row r="368" spans="1:14">
      <c r="A368" s="148">
        <f>100000+E368*ID규칙_아이템_타입_단위+F368*ID규칙_등급_단위+COUNTIFS($D$4:D368,D368,$E$4:E368:E368,E368)</f>
        <v>109470</v>
      </c>
      <c r="B368" s="77" t="s">
        <v>1122</v>
      </c>
      <c r="C368" s="77" t="s">
        <v>2431</v>
      </c>
      <c r="D368" s="148">
        <v>2</v>
      </c>
      <c r="E368" s="148">
        <v>9</v>
      </c>
      <c r="F368" s="148">
        <v>4</v>
      </c>
      <c r="G368" s="147">
        <v>1</v>
      </c>
      <c r="H368" s="147">
        <v>1</v>
      </c>
      <c r="I368" s="147">
        <f t="shared" si="24"/>
        <v>9400</v>
      </c>
      <c r="J368" s="148">
        <f>IFERROR(INDEX(SET_GROUP!$B:$B,MATCH(ITEM!C368,SET_GROUP!$N:$N,0)),0)</f>
        <v>38</v>
      </c>
      <c r="K368" s="148">
        <f>IFERROR(IF(D368&gt;2,INDEX(ITEM_GAIN_INFO!$B:$B,MATCH(ITEM!B368,ITEM_GAIN_INFO!$G:$G,0)),INDEX(ITEM_GAIN_INFO!$B:$B,MATCH(ITEM!C368,ITEM_GAIN_INFO!$G:$G,0))),0)</f>
        <v>38</v>
      </c>
      <c r="L368" s="148" t="str">
        <f t="shared" si="21"/>
        <v>ITEM_NAME_109470</v>
      </c>
      <c r="M368" s="148" t="str">
        <f t="shared" si="22"/>
        <v>ITEM_ICON_109470</v>
      </c>
      <c r="N368" s="148" t="str">
        <f t="shared" si="23"/>
        <v>ITEM_DESC_109470</v>
      </c>
    </row>
    <row r="369" spans="1:14">
      <c r="A369" s="148">
        <f>100000+E369*ID규칙_아이템_타입_단위+F369*ID규칙_등급_단위+COUNTIFS($D$4:D369,D369,$E$4:E369:E369,E369)</f>
        <v>109571</v>
      </c>
      <c r="B369" s="77" t="s">
        <v>1122</v>
      </c>
      <c r="C369" s="77" t="s">
        <v>2431</v>
      </c>
      <c r="D369" s="148">
        <v>2</v>
      </c>
      <c r="E369" s="148">
        <v>9</v>
      </c>
      <c r="F369" s="148">
        <v>5</v>
      </c>
      <c r="G369" s="147">
        <v>1</v>
      </c>
      <c r="H369" s="147">
        <v>1</v>
      </c>
      <c r="I369" s="147">
        <f t="shared" si="24"/>
        <v>9500</v>
      </c>
      <c r="J369" s="148">
        <f>IFERROR(INDEX(SET_GROUP!$B:$B,MATCH(ITEM!C369,SET_GROUP!$N:$N,0)),0)</f>
        <v>38</v>
      </c>
      <c r="K369" s="148">
        <f>IFERROR(IF(D369&gt;2,INDEX(ITEM_GAIN_INFO!$B:$B,MATCH(ITEM!B369,ITEM_GAIN_INFO!$G:$G,0)),INDEX(ITEM_GAIN_INFO!$B:$B,MATCH(ITEM!C369,ITEM_GAIN_INFO!$G:$G,0))),0)</f>
        <v>38</v>
      </c>
      <c r="L369" s="148" t="str">
        <f t="shared" si="21"/>
        <v>ITEM_NAME_109571</v>
      </c>
      <c r="M369" s="148" t="str">
        <f t="shared" si="22"/>
        <v>ITEM_ICON_109571</v>
      </c>
      <c r="N369" s="148" t="str">
        <f t="shared" si="23"/>
        <v>ITEM_DESC_109571</v>
      </c>
    </row>
    <row r="370" spans="1:14">
      <c r="A370" s="148">
        <f>100000+E370*ID규칙_아이템_타입_단위+F370*ID규칙_등급_단위+COUNTIFS($D$4:D370,D370,$E$4:E370:E370,E370)</f>
        <v>110478</v>
      </c>
      <c r="B370" s="77" t="s">
        <v>1123</v>
      </c>
      <c r="C370" s="77" t="s">
        <v>2431</v>
      </c>
      <c r="D370" s="148">
        <v>2</v>
      </c>
      <c r="E370" s="148">
        <v>10</v>
      </c>
      <c r="F370" s="148">
        <v>4</v>
      </c>
      <c r="G370" s="147">
        <v>1</v>
      </c>
      <c r="H370" s="147">
        <v>1</v>
      </c>
      <c r="I370" s="147">
        <f t="shared" si="24"/>
        <v>10400</v>
      </c>
      <c r="J370" s="148">
        <f>IFERROR(INDEX(SET_GROUP!$B:$B,MATCH(ITEM!C370,SET_GROUP!$N:$N,0)),0)</f>
        <v>38</v>
      </c>
      <c r="K370" s="148">
        <f>IFERROR(IF(D370&gt;2,INDEX(ITEM_GAIN_INFO!$B:$B,MATCH(ITEM!B370,ITEM_GAIN_INFO!$G:$G,0)),INDEX(ITEM_GAIN_INFO!$B:$B,MATCH(ITEM!C370,ITEM_GAIN_INFO!$G:$G,0))),0)</f>
        <v>38</v>
      </c>
      <c r="L370" s="148" t="str">
        <f t="shared" si="21"/>
        <v>ITEM_NAME_110478</v>
      </c>
      <c r="M370" s="148" t="str">
        <f t="shared" si="22"/>
        <v>ITEM_ICON_110478</v>
      </c>
      <c r="N370" s="148" t="str">
        <f t="shared" si="23"/>
        <v>ITEM_DESC_110478</v>
      </c>
    </row>
    <row r="371" spans="1:14">
      <c r="A371" s="148">
        <f>100000+E371*ID규칙_아이템_타입_단위+F371*ID규칙_등급_단위+COUNTIFS($D$4:D371,D371,$E$4:E371:E371,E371)</f>
        <v>110579</v>
      </c>
      <c r="B371" s="77" t="s">
        <v>1123</v>
      </c>
      <c r="C371" s="77" t="s">
        <v>2431</v>
      </c>
      <c r="D371" s="148">
        <v>2</v>
      </c>
      <c r="E371" s="148">
        <v>10</v>
      </c>
      <c r="F371" s="148">
        <v>5</v>
      </c>
      <c r="G371" s="147">
        <v>1</v>
      </c>
      <c r="H371" s="147">
        <v>1</v>
      </c>
      <c r="I371" s="147">
        <f t="shared" si="24"/>
        <v>10500</v>
      </c>
      <c r="J371" s="148">
        <f>IFERROR(INDEX(SET_GROUP!$B:$B,MATCH(ITEM!C371,SET_GROUP!$N:$N,0)),0)</f>
        <v>38</v>
      </c>
      <c r="K371" s="148">
        <f>IFERROR(IF(D371&gt;2,INDEX(ITEM_GAIN_INFO!$B:$B,MATCH(ITEM!B371,ITEM_GAIN_INFO!$G:$G,0)),INDEX(ITEM_GAIN_INFO!$B:$B,MATCH(ITEM!C371,ITEM_GAIN_INFO!$G:$G,0))),0)</f>
        <v>38</v>
      </c>
      <c r="L371" s="148" t="str">
        <f t="shared" si="21"/>
        <v>ITEM_NAME_110579</v>
      </c>
      <c r="M371" s="148" t="str">
        <f t="shared" si="22"/>
        <v>ITEM_ICON_110579</v>
      </c>
      <c r="N371" s="148" t="str">
        <f t="shared" si="23"/>
        <v>ITEM_DESC_110579</v>
      </c>
    </row>
    <row r="372" spans="1:14">
      <c r="A372" s="148">
        <f>100000+E372*ID규칙_아이템_타입_단위+F372*ID규칙_등급_단위+COUNTIFS($D$4:D372,D372,$E$4:E372:E372,E372)</f>
        <v>106472</v>
      </c>
      <c r="B372" s="77" t="s">
        <v>1124</v>
      </c>
      <c r="C372" s="77" t="s">
        <v>2432</v>
      </c>
      <c r="D372" s="148">
        <v>2</v>
      </c>
      <c r="E372" s="148">
        <v>6</v>
      </c>
      <c r="F372" s="148">
        <v>4</v>
      </c>
      <c r="G372" s="147">
        <v>1</v>
      </c>
      <c r="H372" s="147">
        <v>1</v>
      </c>
      <c r="I372" s="147">
        <f t="shared" si="24"/>
        <v>6400</v>
      </c>
      <c r="J372" s="148">
        <f>IFERROR(INDEX(SET_GROUP!$B:$B,MATCH(ITEM!C372,SET_GROUP!$N:$N,0)),0)</f>
        <v>39</v>
      </c>
      <c r="K372" s="148">
        <f>IFERROR(IF(D372&gt;2,INDEX(ITEM_GAIN_INFO!$B:$B,MATCH(ITEM!B372,ITEM_GAIN_INFO!$G:$G,0)),INDEX(ITEM_GAIN_INFO!$B:$B,MATCH(ITEM!C372,ITEM_GAIN_INFO!$G:$G,0))),0)</f>
        <v>39</v>
      </c>
      <c r="L372" s="148" t="str">
        <f t="shared" si="21"/>
        <v>ITEM_NAME_106472</v>
      </c>
      <c r="M372" s="148" t="str">
        <f t="shared" si="22"/>
        <v>ITEM_ICON_106472</v>
      </c>
      <c r="N372" s="148" t="str">
        <f t="shared" si="23"/>
        <v>ITEM_DESC_106472</v>
      </c>
    </row>
    <row r="373" spans="1:14">
      <c r="A373" s="148">
        <f>100000+E373*ID규칙_아이템_타입_단위+F373*ID규칙_등급_단위+COUNTIFS($D$4:D373,D373,$E$4:E373:E373,E373)</f>
        <v>106573</v>
      </c>
      <c r="B373" s="77" t="s">
        <v>1124</v>
      </c>
      <c r="C373" s="77" t="s">
        <v>2432</v>
      </c>
      <c r="D373" s="148">
        <v>2</v>
      </c>
      <c r="E373" s="148">
        <v>6</v>
      </c>
      <c r="F373" s="148">
        <v>5</v>
      </c>
      <c r="G373" s="147">
        <v>1</v>
      </c>
      <c r="H373" s="147">
        <v>1</v>
      </c>
      <c r="I373" s="147">
        <f t="shared" si="24"/>
        <v>6500</v>
      </c>
      <c r="J373" s="148">
        <f>IFERROR(INDEX(SET_GROUP!$B:$B,MATCH(ITEM!C373,SET_GROUP!$N:$N,0)),0)</f>
        <v>39</v>
      </c>
      <c r="K373" s="148">
        <f>IFERROR(IF(D373&gt;2,INDEX(ITEM_GAIN_INFO!$B:$B,MATCH(ITEM!B373,ITEM_GAIN_INFO!$G:$G,0)),INDEX(ITEM_GAIN_INFO!$B:$B,MATCH(ITEM!C373,ITEM_GAIN_INFO!$G:$G,0))),0)</f>
        <v>39</v>
      </c>
      <c r="L373" s="148" t="str">
        <f t="shared" si="21"/>
        <v>ITEM_NAME_106573</v>
      </c>
      <c r="M373" s="148" t="str">
        <f t="shared" si="22"/>
        <v>ITEM_ICON_106573</v>
      </c>
      <c r="N373" s="148" t="str">
        <f t="shared" si="23"/>
        <v>ITEM_DESC_106573</v>
      </c>
    </row>
    <row r="374" spans="1:14">
      <c r="A374" s="148">
        <f>100000+E374*ID규칙_아이템_타입_단위+F374*ID규칙_등급_단위+COUNTIFS($D$4:D374,D374,$E$4:E374:E374,E374)</f>
        <v>107472</v>
      </c>
      <c r="B374" s="77" t="s">
        <v>1125</v>
      </c>
      <c r="C374" s="77" t="s">
        <v>2432</v>
      </c>
      <c r="D374" s="148">
        <v>2</v>
      </c>
      <c r="E374" s="148">
        <v>7</v>
      </c>
      <c r="F374" s="148">
        <v>4</v>
      </c>
      <c r="G374" s="147">
        <v>1</v>
      </c>
      <c r="H374" s="147">
        <v>1</v>
      </c>
      <c r="I374" s="147">
        <f t="shared" si="24"/>
        <v>7400</v>
      </c>
      <c r="J374" s="148">
        <f>IFERROR(INDEX(SET_GROUP!$B:$B,MATCH(ITEM!C374,SET_GROUP!$N:$N,0)),0)</f>
        <v>39</v>
      </c>
      <c r="K374" s="148">
        <f>IFERROR(IF(D374&gt;2,INDEX(ITEM_GAIN_INFO!$B:$B,MATCH(ITEM!B374,ITEM_GAIN_INFO!$G:$G,0)),INDEX(ITEM_GAIN_INFO!$B:$B,MATCH(ITEM!C374,ITEM_GAIN_INFO!$G:$G,0))),0)</f>
        <v>39</v>
      </c>
      <c r="L374" s="148" t="str">
        <f t="shared" si="21"/>
        <v>ITEM_NAME_107472</v>
      </c>
      <c r="M374" s="148" t="str">
        <f t="shared" si="22"/>
        <v>ITEM_ICON_107472</v>
      </c>
      <c r="N374" s="148" t="str">
        <f t="shared" si="23"/>
        <v>ITEM_DESC_107472</v>
      </c>
    </row>
    <row r="375" spans="1:14">
      <c r="A375" s="148">
        <f>100000+E375*ID규칙_아이템_타입_단위+F375*ID규칙_등급_단위+COUNTIFS($D$4:D375,D375,$E$4:E375:E375,E375)</f>
        <v>107573</v>
      </c>
      <c r="B375" s="77" t="s">
        <v>1125</v>
      </c>
      <c r="C375" s="77" t="s">
        <v>2432</v>
      </c>
      <c r="D375" s="148">
        <v>2</v>
      </c>
      <c r="E375" s="148">
        <v>7</v>
      </c>
      <c r="F375" s="148">
        <v>5</v>
      </c>
      <c r="G375" s="147">
        <v>1</v>
      </c>
      <c r="H375" s="147">
        <v>1</v>
      </c>
      <c r="I375" s="147">
        <f t="shared" si="24"/>
        <v>7500</v>
      </c>
      <c r="J375" s="148">
        <f>IFERROR(INDEX(SET_GROUP!$B:$B,MATCH(ITEM!C375,SET_GROUP!$N:$N,0)),0)</f>
        <v>39</v>
      </c>
      <c r="K375" s="148">
        <f>IFERROR(IF(D375&gt;2,INDEX(ITEM_GAIN_INFO!$B:$B,MATCH(ITEM!B375,ITEM_GAIN_INFO!$G:$G,0)),INDEX(ITEM_GAIN_INFO!$B:$B,MATCH(ITEM!C375,ITEM_GAIN_INFO!$G:$G,0))),0)</f>
        <v>39</v>
      </c>
      <c r="L375" s="148" t="str">
        <f t="shared" si="21"/>
        <v>ITEM_NAME_107573</v>
      </c>
      <c r="M375" s="148" t="str">
        <f t="shared" si="22"/>
        <v>ITEM_ICON_107573</v>
      </c>
      <c r="N375" s="148" t="str">
        <f t="shared" si="23"/>
        <v>ITEM_DESC_107573</v>
      </c>
    </row>
    <row r="376" spans="1:14">
      <c r="A376" s="148">
        <f>100000+E376*ID규칙_아이템_타입_단위+F376*ID규칙_등급_단위+COUNTIFS($D$4:D376,D376,$E$4:E376:E376,E376)</f>
        <v>108472</v>
      </c>
      <c r="B376" s="77" t="s">
        <v>1126</v>
      </c>
      <c r="C376" s="77" t="s">
        <v>2432</v>
      </c>
      <c r="D376" s="148">
        <v>2</v>
      </c>
      <c r="E376" s="148">
        <v>8</v>
      </c>
      <c r="F376" s="148">
        <v>4</v>
      </c>
      <c r="G376" s="147">
        <v>1</v>
      </c>
      <c r="H376" s="147">
        <v>1</v>
      </c>
      <c r="I376" s="147">
        <f t="shared" si="24"/>
        <v>8400</v>
      </c>
      <c r="J376" s="148">
        <f>IFERROR(INDEX(SET_GROUP!$B:$B,MATCH(ITEM!C376,SET_GROUP!$N:$N,0)),0)</f>
        <v>39</v>
      </c>
      <c r="K376" s="148">
        <f>IFERROR(IF(D376&gt;2,INDEX(ITEM_GAIN_INFO!$B:$B,MATCH(ITEM!B376,ITEM_GAIN_INFO!$G:$G,0)),INDEX(ITEM_GAIN_INFO!$B:$B,MATCH(ITEM!C376,ITEM_GAIN_INFO!$G:$G,0))),0)</f>
        <v>39</v>
      </c>
      <c r="L376" s="148" t="str">
        <f t="shared" si="21"/>
        <v>ITEM_NAME_108472</v>
      </c>
      <c r="M376" s="148" t="str">
        <f t="shared" si="22"/>
        <v>ITEM_ICON_108472</v>
      </c>
      <c r="N376" s="148" t="str">
        <f t="shared" si="23"/>
        <v>ITEM_DESC_108472</v>
      </c>
    </row>
    <row r="377" spans="1:14">
      <c r="A377" s="148">
        <f>100000+E377*ID규칙_아이템_타입_단위+F377*ID규칙_등급_단위+COUNTIFS($D$4:D377,D377,$E$4:E377:E377,E377)</f>
        <v>108573</v>
      </c>
      <c r="B377" s="77" t="s">
        <v>1126</v>
      </c>
      <c r="C377" s="77" t="s">
        <v>2432</v>
      </c>
      <c r="D377" s="148">
        <v>2</v>
      </c>
      <c r="E377" s="148">
        <v>8</v>
      </c>
      <c r="F377" s="148">
        <v>5</v>
      </c>
      <c r="G377" s="147">
        <v>1</v>
      </c>
      <c r="H377" s="147">
        <v>1</v>
      </c>
      <c r="I377" s="147">
        <f t="shared" si="24"/>
        <v>8500</v>
      </c>
      <c r="J377" s="148">
        <f>IFERROR(INDEX(SET_GROUP!$B:$B,MATCH(ITEM!C377,SET_GROUP!$N:$N,0)),0)</f>
        <v>39</v>
      </c>
      <c r="K377" s="148">
        <f>IFERROR(IF(D377&gt;2,INDEX(ITEM_GAIN_INFO!$B:$B,MATCH(ITEM!B377,ITEM_GAIN_INFO!$G:$G,0)),INDEX(ITEM_GAIN_INFO!$B:$B,MATCH(ITEM!C377,ITEM_GAIN_INFO!$G:$G,0))),0)</f>
        <v>39</v>
      </c>
      <c r="L377" s="148" t="str">
        <f t="shared" si="21"/>
        <v>ITEM_NAME_108573</v>
      </c>
      <c r="M377" s="148" t="str">
        <f t="shared" si="22"/>
        <v>ITEM_ICON_108573</v>
      </c>
      <c r="N377" s="148" t="str">
        <f t="shared" si="23"/>
        <v>ITEM_DESC_108573</v>
      </c>
    </row>
    <row r="378" spans="1:14">
      <c r="A378" s="148">
        <f>100000+E378*ID규칙_아이템_타입_단위+F378*ID규칙_등급_단위+COUNTIFS($D$4:D378,D378,$E$4:E378:E378,E378)</f>
        <v>109472</v>
      </c>
      <c r="B378" s="77" t="s">
        <v>1127</v>
      </c>
      <c r="C378" s="77" t="s">
        <v>2432</v>
      </c>
      <c r="D378" s="148">
        <v>2</v>
      </c>
      <c r="E378" s="148">
        <v>9</v>
      </c>
      <c r="F378" s="148">
        <v>4</v>
      </c>
      <c r="G378" s="147">
        <v>1</v>
      </c>
      <c r="H378" s="147">
        <v>1</v>
      </c>
      <c r="I378" s="147">
        <f t="shared" si="24"/>
        <v>9400</v>
      </c>
      <c r="J378" s="148">
        <f>IFERROR(INDEX(SET_GROUP!$B:$B,MATCH(ITEM!C378,SET_GROUP!$N:$N,0)),0)</f>
        <v>39</v>
      </c>
      <c r="K378" s="148">
        <f>IFERROR(IF(D378&gt;2,INDEX(ITEM_GAIN_INFO!$B:$B,MATCH(ITEM!B378,ITEM_GAIN_INFO!$G:$G,0)),INDEX(ITEM_GAIN_INFO!$B:$B,MATCH(ITEM!C378,ITEM_GAIN_INFO!$G:$G,0))),0)</f>
        <v>39</v>
      </c>
      <c r="L378" s="148" t="str">
        <f t="shared" si="21"/>
        <v>ITEM_NAME_109472</v>
      </c>
      <c r="M378" s="148" t="str">
        <f t="shared" si="22"/>
        <v>ITEM_ICON_109472</v>
      </c>
      <c r="N378" s="148" t="str">
        <f t="shared" si="23"/>
        <v>ITEM_DESC_109472</v>
      </c>
    </row>
    <row r="379" spans="1:14">
      <c r="A379" s="148">
        <f>100000+E379*ID규칙_아이템_타입_단위+F379*ID규칙_등급_단위+COUNTIFS($D$4:D379,D379,$E$4:E379:E379,E379)</f>
        <v>109573</v>
      </c>
      <c r="B379" s="77" t="s">
        <v>1127</v>
      </c>
      <c r="C379" s="77" t="s">
        <v>2432</v>
      </c>
      <c r="D379" s="148">
        <v>2</v>
      </c>
      <c r="E379" s="148">
        <v>9</v>
      </c>
      <c r="F379" s="148">
        <v>5</v>
      </c>
      <c r="G379" s="147">
        <v>1</v>
      </c>
      <c r="H379" s="147">
        <v>1</v>
      </c>
      <c r="I379" s="147">
        <f t="shared" si="24"/>
        <v>9500</v>
      </c>
      <c r="J379" s="148">
        <f>IFERROR(INDEX(SET_GROUP!$B:$B,MATCH(ITEM!C379,SET_GROUP!$N:$N,0)),0)</f>
        <v>39</v>
      </c>
      <c r="K379" s="148">
        <f>IFERROR(IF(D379&gt;2,INDEX(ITEM_GAIN_INFO!$B:$B,MATCH(ITEM!B379,ITEM_GAIN_INFO!$G:$G,0)),INDEX(ITEM_GAIN_INFO!$B:$B,MATCH(ITEM!C379,ITEM_GAIN_INFO!$G:$G,0))),0)</f>
        <v>39</v>
      </c>
      <c r="L379" s="148" t="str">
        <f t="shared" si="21"/>
        <v>ITEM_NAME_109573</v>
      </c>
      <c r="M379" s="148" t="str">
        <f t="shared" si="22"/>
        <v>ITEM_ICON_109573</v>
      </c>
      <c r="N379" s="148" t="str">
        <f t="shared" si="23"/>
        <v>ITEM_DESC_109573</v>
      </c>
    </row>
    <row r="380" spans="1:14">
      <c r="A380" s="148">
        <f>100000+E380*ID규칙_아이템_타입_단위+F380*ID규칙_등급_단위+COUNTIFS($D$4:D380,D380,$E$4:E380:E380,E380)</f>
        <v>110480</v>
      </c>
      <c r="B380" s="77" t="s">
        <v>1128</v>
      </c>
      <c r="C380" s="77" t="s">
        <v>2432</v>
      </c>
      <c r="D380" s="148">
        <v>2</v>
      </c>
      <c r="E380" s="148">
        <v>10</v>
      </c>
      <c r="F380" s="148">
        <v>4</v>
      </c>
      <c r="G380" s="147">
        <v>1</v>
      </c>
      <c r="H380" s="147">
        <v>1</v>
      </c>
      <c r="I380" s="147">
        <f t="shared" si="24"/>
        <v>10400</v>
      </c>
      <c r="J380" s="148">
        <f>IFERROR(INDEX(SET_GROUP!$B:$B,MATCH(ITEM!C380,SET_GROUP!$N:$N,0)),0)</f>
        <v>39</v>
      </c>
      <c r="K380" s="148">
        <f>IFERROR(IF(D380&gt;2,INDEX(ITEM_GAIN_INFO!$B:$B,MATCH(ITEM!B380,ITEM_GAIN_INFO!$G:$G,0)),INDEX(ITEM_GAIN_INFO!$B:$B,MATCH(ITEM!C380,ITEM_GAIN_INFO!$G:$G,0))),0)</f>
        <v>39</v>
      </c>
      <c r="L380" s="148" t="str">
        <f t="shared" si="21"/>
        <v>ITEM_NAME_110480</v>
      </c>
      <c r="M380" s="148" t="str">
        <f t="shared" si="22"/>
        <v>ITEM_ICON_110480</v>
      </c>
      <c r="N380" s="148" t="str">
        <f t="shared" si="23"/>
        <v>ITEM_DESC_110480</v>
      </c>
    </row>
    <row r="381" spans="1:14">
      <c r="A381" s="148">
        <f>100000+E381*ID규칙_아이템_타입_단위+F381*ID규칙_등급_단위+COUNTIFS($D$4:D381,D381,$E$4:E381:E381,E381)</f>
        <v>110581</v>
      </c>
      <c r="B381" s="77" t="s">
        <v>1128</v>
      </c>
      <c r="C381" s="77" t="s">
        <v>2432</v>
      </c>
      <c r="D381" s="148">
        <v>2</v>
      </c>
      <c r="E381" s="148">
        <v>10</v>
      </c>
      <c r="F381" s="148">
        <v>5</v>
      </c>
      <c r="G381" s="147">
        <v>1</v>
      </c>
      <c r="H381" s="147">
        <v>1</v>
      </c>
      <c r="I381" s="147">
        <f t="shared" si="24"/>
        <v>10500</v>
      </c>
      <c r="J381" s="148">
        <f>IFERROR(INDEX(SET_GROUP!$B:$B,MATCH(ITEM!C381,SET_GROUP!$N:$N,0)),0)</f>
        <v>39</v>
      </c>
      <c r="K381" s="148">
        <f>IFERROR(IF(D381&gt;2,INDEX(ITEM_GAIN_INFO!$B:$B,MATCH(ITEM!B381,ITEM_GAIN_INFO!$G:$G,0)),INDEX(ITEM_GAIN_INFO!$B:$B,MATCH(ITEM!C381,ITEM_GAIN_INFO!$G:$G,0))),0)</f>
        <v>39</v>
      </c>
      <c r="L381" s="148" t="str">
        <f t="shared" si="21"/>
        <v>ITEM_NAME_110581</v>
      </c>
      <c r="M381" s="148" t="str">
        <f t="shared" si="22"/>
        <v>ITEM_ICON_110581</v>
      </c>
      <c r="N381" s="148" t="str">
        <f t="shared" si="23"/>
        <v>ITEM_DESC_110581</v>
      </c>
    </row>
    <row r="382" spans="1:14">
      <c r="A382" s="148">
        <f>100000+E382*ID규칙_아이템_타입_단위+F382*ID규칙_등급_단위+COUNTIFS($D$4:D382,D382,$E$4:E382:E382,E382)</f>
        <v>106474</v>
      </c>
      <c r="B382" s="77" t="s">
        <v>1129</v>
      </c>
      <c r="C382" s="77" t="s">
        <v>2433</v>
      </c>
      <c r="D382" s="148">
        <v>2</v>
      </c>
      <c r="E382" s="148">
        <v>6</v>
      </c>
      <c r="F382" s="148">
        <v>4</v>
      </c>
      <c r="G382" s="147">
        <v>1</v>
      </c>
      <c r="H382" s="147">
        <v>1</v>
      </c>
      <c r="I382" s="147">
        <f t="shared" si="24"/>
        <v>6400</v>
      </c>
      <c r="J382" s="148">
        <f>IFERROR(INDEX(SET_GROUP!$B:$B,MATCH(ITEM!C382,SET_GROUP!$N:$N,0)),0)</f>
        <v>40</v>
      </c>
      <c r="K382" s="148">
        <f>IFERROR(IF(D382&gt;2,INDEX(ITEM_GAIN_INFO!$B:$B,MATCH(ITEM!B382,ITEM_GAIN_INFO!$G:$G,0)),INDEX(ITEM_GAIN_INFO!$B:$B,MATCH(ITEM!C382,ITEM_GAIN_INFO!$G:$G,0))),0)</f>
        <v>40</v>
      </c>
      <c r="L382" s="148" t="str">
        <f t="shared" si="21"/>
        <v>ITEM_NAME_106474</v>
      </c>
      <c r="M382" s="148" t="str">
        <f t="shared" si="22"/>
        <v>ITEM_ICON_106474</v>
      </c>
      <c r="N382" s="148" t="str">
        <f t="shared" si="23"/>
        <v>ITEM_DESC_106474</v>
      </c>
    </row>
    <row r="383" spans="1:14">
      <c r="A383" s="148">
        <f>100000+E383*ID규칙_아이템_타입_단위+F383*ID규칙_등급_단위+COUNTIFS($D$4:D383,D383,$E$4:E383:E383,E383)</f>
        <v>106575</v>
      </c>
      <c r="B383" s="77" t="s">
        <v>1129</v>
      </c>
      <c r="C383" s="77" t="s">
        <v>2433</v>
      </c>
      <c r="D383" s="148">
        <v>2</v>
      </c>
      <c r="E383" s="148">
        <v>6</v>
      </c>
      <c r="F383" s="148">
        <v>5</v>
      </c>
      <c r="G383" s="147">
        <v>1</v>
      </c>
      <c r="H383" s="147">
        <v>1</v>
      </c>
      <c r="I383" s="147">
        <f t="shared" si="24"/>
        <v>6500</v>
      </c>
      <c r="J383" s="148">
        <f>IFERROR(INDEX(SET_GROUP!$B:$B,MATCH(ITEM!C383,SET_GROUP!$N:$N,0)),0)</f>
        <v>40</v>
      </c>
      <c r="K383" s="148">
        <f>IFERROR(IF(D383&gt;2,INDEX(ITEM_GAIN_INFO!$B:$B,MATCH(ITEM!B383,ITEM_GAIN_INFO!$G:$G,0)),INDEX(ITEM_GAIN_INFO!$B:$B,MATCH(ITEM!C383,ITEM_GAIN_INFO!$G:$G,0))),0)</f>
        <v>40</v>
      </c>
      <c r="L383" s="148" t="str">
        <f t="shared" si="21"/>
        <v>ITEM_NAME_106575</v>
      </c>
      <c r="M383" s="148" t="str">
        <f t="shared" si="22"/>
        <v>ITEM_ICON_106575</v>
      </c>
      <c r="N383" s="148" t="str">
        <f t="shared" si="23"/>
        <v>ITEM_DESC_106575</v>
      </c>
    </row>
    <row r="384" spans="1:14">
      <c r="A384" s="148">
        <f>100000+E384*ID규칙_아이템_타입_단위+F384*ID규칙_등급_단위+COUNTIFS($D$4:D384,D384,$E$4:E384:E384,E384)</f>
        <v>107474</v>
      </c>
      <c r="B384" s="77" t="s">
        <v>1130</v>
      </c>
      <c r="C384" s="77" t="s">
        <v>2433</v>
      </c>
      <c r="D384" s="148">
        <v>2</v>
      </c>
      <c r="E384" s="148">
        <v>7</v>
      </c>
      <c r="F384" s="148">
        <v>4</v>
      </c>
      <c r="G384" s="147">
        <v>1</v>
      </c>
      <c r="H384" s="147">
        <v>1</v>
      </c>
      <c r="I384" s="147">
        <f t="shared" si="24"/>
        <v>7400</v>
      </c>
      <c r="J384" s="148">
        <f>IFERROR(INDEX(SET_GROUP!$B:$B,MATCH(ITEM!C384,SET_GROUP!$N:$N,0)),0)</f>
        <v>40</v>
      </c>
      <c r="K384" s="148">
        <f>IFERROR(IF(D384&gt;2,INDEX(ITEM_GAIN_INFO!$B:$B,MATCH(ITEM!B384,ITEM_GAIN_INFO!$G:$G,0)),INDEX(ITEM_GAIN_INFO!$B:$B,MATCH(ITEM!C384,ITEM_GAIN_INFO!$G:$G,0))),0)</f>
        <v>40</v>
      </c>
      <c r="L384" s="148" t="str">
        <f t="shared" si="21"/>
        <v>ITEM_NAME_107474</v>
      </c>
      <c r="M384" s="148" t="str">
        <f t="shared" si="22"/>
        <v>ITEM_ICON_107474</v>
      </c>
      <c r="N384" s="148" t="str">
        <f t="shared" si="23"/>
        <v>ITEM_DESC_107474</v>
      </c>
    </row>
    <row r="385" spans="1:14">
      <c r="A385" s="148">
        <f>100000+E385*ID규칙_아이템_타입_단위+F385*ID규칙_등급_단위+COUNTIFS($D$4:D385,D385,$E$4:E385:E385,E385)</f>
        <v>107575</v>
      </c>
      <c r="B385" s="77" t="s">
        <v>1130</v>
      </c>
      <c r="C385" s="77" t="s">
        <v>2433</v>
      </c>
      <c r="D385" s="148">
        <v>2</v>
      </c>
      <c r="E385" s="148">
        <v>7</v>
      </c>
      <c r="F385" s="148">
        <v>5</v>
      </c>
      <c r="G385" s="147">
        <v>1</v>
      </c>
      <c r="H385" s="147">
        <v>1</v>
      </c>
      <c r="I385" s="147">
        <f t="shared" si="24"/>
        <v>7500</v>
      </c>
      <c r="J385" s="148">
        <f>IFERROR(INDEX(SET_GROUP!$B:$B,MATCH(ITEM!C385,SET_GROUP!$N:$N,0)),0)</f>
        <v>40</v>
      </c>
      <c r="K385" s="148">
        <f>IFERROR(IF(D385&gt;2,INDEX(ITEM_GAIN_INFO!$B:$B,MATCH(ITEM!B385,ITEM_GAIN_INFO!$G:$G,0)),INDEX(ITEM_GAIN_INFO!$B:$B,MATCH(ITEM!C385,ITEM_GAIN_INFO!$G:$G,0))),0)</f>
        <v>40</v>
      </c>
      <c r="L385" s="148" t="str">
        <f t="shared" si="21"/>
        <v>ITEM_NAME_107575</v>
      </c>
      <c r="M385" s="148" t="str">
        <f t="shared" si="22"/>
        <v>ITEM_ICON_107575</v>
      </c>
      <c r="N385" s="148" t="str">
        <f t="shared" si="23"/>
        <v>ITEM_DESC_107575</v>
      </c>
    </row>
    <row r="386" spans="1:14">
      <c r="A386" s="148">
        <f>100000+E386*ID규칙_아이템_타입_단위+F386*ID규칙_등급_단위+COUNTIFS($D$4:D386,D386,$E$4:E386:E386,E386)</f>
        <v>108474</v>
      </c>
      <c r="B386" s="77" t="s">
        <v>1131</v>
      </c>
      <c r="C386" s="77" t="s">
        <v>2433</v>
      </c>
      <c r="D386" s="148">
        <v>2</v>
      </c>
      <c r="E386" s="148">
        <v>8</v>
      </c>
      <c r="F386" s="148">
        <v>4</v>
      </c>
      <c r="G386" s="147">
        <v>1</v>
      </c>
      <c r="H386" s="147">
        <v>1</v>
      </c>
      <c r="I386" s="147">
        <f t="shared" si="24"/>
        <v>8400</v>
      </c>
      <c r="J386" s="148">
        <f>IFERROR(INDEX(SET_GROUP!$B:$B,MATCH(ITEM!C386,SET_GROUP!$N:$N,0)),0)</f>
        <v>40</v>
      </c>
      <c r="K386" s="148">
        <f>IFERROR(IF(D386&gt;2,INDEX(ITEM_GAIN_INFO!$B:$B,MATCH(ITEM!B386,ITEM_GAIN_INFO!$G:$G,0)),INDEX(ITEM_GAIN_INFO!$B:$B,MATCH(ITEM!C386,ITEM_GAIN_INFO!$G:$G,0))),0)</f>
        <v>40</v>
      </c>
      <c r="L386" s="148" t="str">
        <f t="shared" si="21"/>
        <v>ITEM_NAME_108474</v>
      </c>
      <c r="M386" s="148" t="str">
        <f t="shared" si="22"/>
        <v>ITEM_ICON_108474</v>
      </c>
      <c r="N386" s="148" t="str">
        <f t="shared" si="23"/>
        <v>ITEM_DESC_108474</v>
      </c>
    </row>
    <row r="387" spans="1:14">
      <c r="A387" s="148">
        <f>100000+E387*ID규칙_아이템_타입_단위+F387*ID규칙_등급_단위+COUNTIFS($D$4:D387,D387,$E$4:E387:E387,E387)</f>
        <v>108575</v>
      </c>
      <c r="B387" s="77" t="s">
        <v>1131</v>
      </c>
      <c r="C387" s="77" t="s">
        <v>2433</v>
      </c>
      <c r="D387" s="148">
        <v>2</v>
      </c>
      <c r="E387" s="148">
        <v>8</v>
      </c>
      <c r="F387" s="148">
        <v>5</v>
      </c>
      <c r="G387" s="147">
        <v>1</v>
      </c>
      <c r="H387" s="147">
        <v>1</v>
      </c>
      <c r="I387" s="147">
        <f t="shared" si="24"/>
        <v>8500</v>
      </c>
      <c r="J387" s="148">
        <f>IFERROR(INDEX(SET_GROUP!$B:$B,MATCH(ITEM!C387,SET_GROUP!$N:$N,0)),0)</f>
        <v>40</v>
      </c>
      <c r="K387" s="148">
        <f>IFERROR(IF(D387&gt;2,INDEX(ITEM_GAIN_INFO!$B:$B,MATCH(ITEM!B387,ITEM_GAIN_INFO!$G:$G,0)),INDEX(ITEM_GAIN_INFO!$B:$B,MATCH(ITEM!C387,ITEM_GAIN_INFO!$G:$G,0))),0)</f>
        <v>40</v>
      </c>
      <c r="L387" s="148" t="str">
        <f t="shared" si="21"/>
        <v>ITEM_NAME_108575</v>
      </c>
      <c r="M387" s="148" t="str">
        <f t="shared" si="22"/>
        <v>ITEM_ICON_108575</v>
      </c>
      <c r="N387" s="148" t="str">
        <f t="shared" si="23"/>
        <v>ITEM_DESC_108575</v>
      </c>
    </row>
    <row r="388" spans="1:14">
      <c r="A388" s="148">
        <f>100000+E388*ID규칙_아이템_타입_단위+F388*ID규칙_등급_단위+COUNTIFS($D$4:D388,D388,$E$4:E388:E388,E388)</f>
        <v>109474</v>
      </c>
      <c r="B388" s="77" t="s">
        <v>1132</v>
      </c>
      <c r="C388" s="77" t="s">
        <v>2433</v>
      </c>
      <c r="D388" s="148">
        <v>2</v>
      </c>
      <c r="E388" s="148">
        <v>9</v>
      </c>
      <c r="F388" s="148">
        <v>4</v>
      </c>
      <c r="G388" s="147">
        <v>1</v>
      </c>
      <c r="H388" s="147">
        <v>1</v>
      </c>
      <c r="I388" s="147">
        <f t="shared" si="24"/>
        <v>9400</v>
      </c>
      <c r="J388" s="148">
        <f>IFERROR(INDEX(SET_GROUP!$B:$B,MATCH(ITEM!C388,SET_GROUP!$N:$N,0)),0)</f>
        <v>40</v>
      </c>
      <c r="K388" s="148">
        <f>IFERROR(IF(D388&gt;2,INDEX(ITEM_GAIN_INFO!$B:$B,MATCH(ITEM!B388,ITEM_GAIN_INFO!$G:$G,0)),INDEX(ITEM_GAIN_INFO!$B:$B,MATCH(ITEM!C388,ITEM_GAIN_INFO!$G:$G,0))),0)</f>
        <v>40</v>
      </c>
      <c r="L388" s="148" t="str">
        <f t="shared" ref="L388:L451" si="25">"ITEM_NAME_"&amp;A388</f>
        <v>ITEM_NAME_109474</v>
      </c>
      <c r="M388" s="148" t="str">
        <f t="shared" ref="M388:M451" si="26">"ITEM_ICON_"&amp;A388</f>
        <v>ITEM_ICON_109474</v>
      </c>
      <c r="N388" s="148" t="str">
        <f t="shared" ref="N388:N451" si="27">"ITEM_DESC_"&amp;A388</f>
        <v>ITEM_DESC_109474</v>
      </c>
    </row>
    <row r="389" spans="1:14">
      <c r="A389" s="148">
        <f>100000+E389*ID규칙_아이템_타입_단위+F389*ID규칙_등급_단위+COUNTIFS($D$4:D389,D389,$E$4:E389:E389,E389)</f>
        <v>109575</v>
      </c>
      <c r="B389" s="77" t="s">
        <v>1132</v>
      </c>
      <c r="C389" s="77" t="s">
        <v>2433</v>
      </c>
      <c r="D389" s="148">
        <v>2</v>
      </c>
      <c r="E389" s="148">
        <v>9</v>
      </c>
      <c r="F389" s="148">
        <v>5</v>
      </c>
      <c r="G389" s="147">
        <v>1</v>
      </c>
      <c r="H389" s="147">
        <v>1</v>
      </c>
      <c r="I389" s="147">
        <f t="shared" si="24"/>
        <v>9500</v>
      </c>
      <c r="J389" s="148">
        <f>IFERROR(INDEX(SET_GROUP!$B:$B,MATCH(ITEM!C389,SET_GROUP!$N:$N,0)),0)</f>
        <v>40</v>
      </c>
      <c r="K389" s="148">
        <f>IFERROR(IF(D389&gt;2,INDEX(ITEM_GAIN_INFO!$B:$B,MATCH(ITEM!B389,ITEM_GAIN_INFO!$G:$G,0)),INDEX(ITEM_GAIN_INFO!$B:$B,MATCH(ITEM!C389,ITEM_GAIN_INFO!$G:$G,0))),0)</f>
        <v>40</v>
      </c>
      <c r="L389" s="148" t="str">
        <f t="shared" si="25"/>
        <v>ITEM_NAME_109575</v>
      </c>
      <c r="M389" s="148" t="str">
        <f t="shared" si="26"/>
        <v>ITEM_ICON_109575</v>
      </c>
      <c r="N389" s="148" t="str">
        <f t="shared" si="27"/>
        <v>ITEM_DESC_109575</v>
      </c>
    </row>
    <row r="390" spans="1:14">
      <c r="A390" s="148">
        <f>100000+E390*ID규칙_아이템_타입_단위+F390*ID규칙_등급_단위+COUNTIFS($D$4:D390,D390,$E$4:E390:E390,E390)</f>
        <v>110482</v>
      </c>
      <c r="B390" s="77" t="s">
        <v>1133</v>
      </c>
      <c r="C390" s="77" t="s">
        <v>2433</v>
      </c>
      <c r="D390" s="148">
        <v>2</v>
      </c>
      <c r="E390" s="148">
        <v>10</v>
      </c>
      <c r="F390" s="148">
        <v>4</v>
      </c>
      <c r="G390" s="147">
        <v>1</v>
      </c>
      <c r="H390" s="147">
        <v>1</v>
      </c>
      <c r="I390" s="147">
        <f t="shared" si="24"/>
        <v>10400</v>
      </c>
      <c r="J390" s="148">
        <f>IFERROR(INDEX(SET_GROUP!$B:$B,MATCH(ITEM!C390,SET_GROUP!$N:$N,0)),0)</f>
        <v>40</v>
      </c>
      <c r="K390" s="148">
        <f>IFERROR(IF(D390&gt;2,INDEX(ITEM_GAIN_INFO!$B:$B,MATCH(ITEM!B390,ITEM_GAIN_INFO!$G:$G,0)),INDEX(ITEM_GAIN_INFO!$B:$B,MATCH(ITEM!C390,ITEM_GAIN_INFO!$G:$G,0))),0)</f>
        <v>40</v>
      </c>
      <c r="L390" s="148" t="str">
        <f t="shared" si="25"/>
        <v>ITEM_NAME_110482</v>
      </c>
      <c r="M390" s="148" t="str">
        <f t="shared" si="26"/>
        <v>ITEM_ICON_110482</v>
      </c>
      <c r="N390" s="148" t="str">
        <f t="shared" si="27"/>
        <v>ITEM_DESC_110482</v>
      </c>
    </row>
    <row r="391" spans="1:14">
      <c r="A391" s="148">
        <f>100000+E391*ID규칙_아이템_타입_단위+F391*ID규칙_등급_단위+COUNTIFS($D$4:D391,D391,$E$4:E391:E391,E391)</f>
        <v>110583</v>
      </c>
      <c r="B391" s="77" t="s">
        <v>1133</v>
      </c>
      <c r="C391" s="77" t="s">
        <v>2433</v>
      </c>
      <c r="D391" s="148">
        <v>2</v>
      </c>
      <c r="E391" s="148">
        <v>10</v>
      </c>
      <c r="F391" s="148">
        <v>5</v>
      </c>
      <c r="G391" s="147">
        <v>1</v>
      </c>
      <c r="H391" s="147">
        <v>1</v>
      </c>
      <c r="I391" s="147">
        <f t="shared" si="24"/>
        <v>10500</v>
      </c>
      <c r="J391" s="148">
        <f>IFERROR(INDEX(SET_GROUP!$B:$B,MATCH(ITEM!C391,SET_GROUP!$N:$N,0)),0)</f>
        <v>40</v>
      </c>
      <c r="K391" s="148">
        <f>IFERROR(IF(D391&gt;2,INDEX(ITEM_GAIN_INFO!$B:$B,MATCH(ITEM!B391,ITEM_GAIN_INFO!$G:$G,0)),INDEX(ITEM_GAIN_INFO!$B:$B,MATCH(ITEM!C391,ITEM_GAIN_INFO!$G:$G,0))),0)</f>
        <v>40</v>
      </c>
      <c r="L391" s="148" t="str">
        <f t="shared" si="25"/>
        <v>ITEM_NAME_110583</v>
      </c>
      <c r="M391" s="148" t="str">
        <f t="shared" si="26"/>
        <v>ITEM_ICON_110583</v>
      </c>
      <c r="N391" s="148" t="str">
        <f t="shared" si="27"/>
        <v>ITEM_DESC_110583</v>
      </c>
    </row>
    <row r="392" spans="1:14">
      <c r="A392" s="148">
        <f>100000+E392*ID규칙_아이템_타입_단위+F392*ID규칙_등급_단위+COUNTIFS($D$4:D392,D392,$E$4:E392:E392,E392)</f>
        <v>106476</v>
      </c>
      <c r="B392" s="77" t="s">
        <v>1134</v>
      </c>
      <c r="C392" s="77" t="s">
        <v>2434</v>
      </c>
      <c r="D392" s="148">
        <v>2</v>
      </c>
      <c r="E392" s="148">
        <v>6</v>
      </c>
      <c r="F392" s="148">
        <v>4</v>
      </c>
      <c r="G392" s="147">
        <v>1</v>
      </c>
      <c r="H392" s="147">
        <v>1</v>
      </c>
      <c r="I392" s="147">
        <f t="shared" si="24"/>
        <v>6400</v>
      </c>
      <c r="J392" s="148">
        <f>IFERROR(INDEX(SET_GROUP!$B:$B,MATCH(ITEM!C392,SET_GROUP!$N:$N,0)),0)</f>
        <v>41</v>
      </c>
      <c r="K392" s="148">
        <f>IFERROR(IF(D392&gt;2,INDEX(ITEM_GAIN_INFO!$B:$B,MATCH(ITEM!B392,ITEM_GAIN_INFO!$G:$G,0)),INDEX(ITEM_GAIN_INFO!$B:$B,MATCH(ITEM!C392,ITEM_GAIN_INFO!$G:$G,0))),0)</f>
        <v>41</v>
      </c>
      <c r="L392" s="148" t="str">
        <f t="shared" si="25"/>
        <v>ITEM_NAME_106476</v>
      </c>
      <c r="M392" s="148" t="str">
        <f t="shared" si="26"/>
        <v>ITEM_ICON_106476</v>
      </c>
      <c r="N392" s="148" t="str">
        <f t="shared" si="27"/>
        <v>ITEM_DESC_106476</v>
      </c>
    </row>
    <row r="393" spans="1:14">
      <c r="A393" s="148">
        <f>100000+E393*ID규칙_아이템_타입_단위+F393*ID규칙_등급_단위+COUNTIFS($D$4:D393,D393,$E$4:E393:E393,E393)</f>
        <v>106577</v>
      </c>
      <c r="B393" s="77" t="s">
        <v>1134</v>
      </c>
      <c r="C393" s="77" t="s">
        <v>2434</v>
      </c>
      <c r="D393" s="148">
        <v>2</v>
      </c>
      <c r="E393" s="148">
        <v>6</v>
      </c>
      <c r="F393" s="148">
        <v>5</v>
      </c>
      <c r="G393" s="147">
        <v>1</v>
      </c>
      <c r="H393" s="147">
        <v>1</v>
      </c>
      <c r="I393" s="147">
        <f t="shared" si="24"/>
        <v>6500</v>
      </c>
      <c r="J393" s="148">
        <f>IFERROR(INDEX(SET_GROUP!$B:$B,MATCH(ITEM!C393,SET_GROUP!$N:$N,0)),0)</f>
        <v>41</v>
      </c>
      <c r="K393" s="148">
        <f>IFERROR(IF(D393&gt;2,INDEX(ITEM_GAIN_INFO!$B:$B,MATCH(ITEM!B393,ITEM_GAIN_INFO!$G:$G,0)),INDEX(ITEM_GAIN_INFO!$B:$B,MATCH(ITEM!C393,ITEM_GAIN_INFO!$G:$G,0))),0)</f>
        <v>41</v>
      </c>
      <c r="L393" s="148" t="str">
        <f t="shared" si="25"/>
        <v>ITEM_NAME_106577</v>
      </c>
      <c r="M393" s="148" t="str">
        <f t="shared" si="26"/>
        <v>ITEM_ICON_106577</v>
      </c>
      <c r="N393" s="148" t="str">
        <f t="shared" si="27"/>
        <v>ITEM_DESC_106577</v>
      </c>
    </row>
    <row r="394" spans="1:14">
      <c r="A394" s="148">
        <f>100000+E394*ID규칙_아이템_타입_단위+F394*ID규칙_등급_단위+COUNTIFS($D$4:D394,D394,$E$4:E394:E394,E394)</f>
        <v>107476</v>
      </c>
      <c r="B394" s="77" t="s">
        <v>1135</v>
      </c>
      <c r="C394" s="77" t="s">
        <v>2434</v>
      </c>
      <c r="D394" s="148">
        <v>2</v>
      </c>
      <c r="E394" s="148">
        <v>7</v>
      </c>
      <c r="F394" s="148">
        <v>4</v>
      </c>
      <c r="G394" s="147">
        <v>1</v>
      </c>
      <c r="H394" s="147">
        <v>1</v>
      </c>
      <c r="I394" s="147">
        <f t="shared" ref="I394:I457" si="28">IF(D394=2,E394*1000+F394*100,0)</f>
        <v>7400</v>
      </c>
      <c r="J394" s="148">
        <f>IFERROR(INDEX(SET_GROUP!$B:$B,MATCH(ITEM!C394,SET_GROUP!$N:$N,0)),0)</f>
        <v>41</v>
      </c>
      <c r="K394" s="148">
        <f>IFERROR(IF(D394&gt;2,INDEX(ITEM_GAIN_INFO!$B:$B,MATCH(ITEM!B394,ITEM_GAIN_INFO!$G:$G,0)),INDEX(ITEM_GAIN_INFO!$B:$B,MATCH(ITEM!C394,ITEM_GAIN_INFO!$G:$G,0))),0)</f>
        <v>41</v>
      </c>
      <c r="L394" s="148" t="str">
        <f t="shared" si="25"/>
        <v>ITEM_NAME_107476</v>
      </c>
      <c r="M394" s="148" t="str">
        <f t="shared" si="26"/>
        <v>ITEM_ICON_107476</v>
      </c>
      <c r="N394" s="148" t="str">
        <f t="shared" si="27"/>
        <v>ITEM_DESC_107476</v>
      </c>
    </row>
    <row r="395" spans="1:14">
      <c r="A395" s="148">
        <f>100000+E395*ID규칙_아이템_타입_단위+F395*ID규칙_등급_단위+COUNTIFS($D$4:D395,D395,$E$4:E395:E395,E395)</f>
        <v>107577</v>
      </c>
      <c r="B395" s="77" t="s">
        <v>1135</v>
      </c>
      <c r="C395" s="77" t="s">
        <v>2434</v>
      </c>
      <c r="D395" s="148">
        <v>2</v>
      </c>
      <c r="E395" s="148">
        <v>7</v>
      </c>
      <c r="F395" s="148">
        <v>5</v>
      </c>
      <c r="G395" s="147">
        <v>1</v>
      </c>
      <c r="H395" s="147">
        <v>1</v>
      </c>
      <c r="I395" s="147">
        <f t="shared" si="28"/>
        <v>7500</v>
      </c>
      <c r="J395" s="148">
        <f>IFERROR(INDEX(SET_GROUP!$B:$B,MATCH(ITEM!C395,SET_GROUP!$N:$N,0)),0)</f>
        <v>41</v>
      </c>
      <c r="K395" s="148">
        <f>IFERROR(IF(D395&gt;2,INDEX(ITEM_GAIN_INFO!$B:$B,MATCH(ITEM!B395,ITEM_GAIN_INFO!$G:$G,0)),INDEX(ITEM_GAIN_INFO!$B:$B,MATCH(ITEM!C395,ITEM_GAIN_INFO!$G:$G,0))),0)</f>
        <v>41</v>
      </c>
      <c r="L395" s="148" t="str">
        <f t="shared" si="25"/>
        <v>ITEM_NAME_107577</v>
      </c>
      <c r="M395" s="148" t="str">
        <f t="shared" si="26"/>
        <v>ITEM_ICON_107577</v>
      </c>
      <c r="N395" s="148" t="str">
        <f t="shared" si="27"/>
        <v>ITEM_DESC_107577</v>
      </c>
    </row>
    <row r="396" spans="1:14">
      <c r="A396" s="148">
        <f>100000+E396*ID규칙_아이템_타입_단위+F396*ID규칙_등급_단위+COUNTIFS($D$4:D396,D396,$E$4:E396:E396,E396)</f>
        <v>108476</v>
      </c>
      <c r="B396" s="77" t="s">
        <v>1136</v>
      </c>
      <c r="C396" s="77" t="s">
        <v>2434</v>
      </c>
      <c r="D396" s="148">
        <v>2</v>
      </c>
      <c r="E396" s="148">
        <v>8</v>
      </c>
      <c r="F396" s="148">
        <v>4</v>
      </c>
      <c r="G396" s="147">
        <v>1</v>
      </c>
      <c r="H396" s="147">
        <v>1</v>
      </c>
      <c r="I396" s="147">
        <f t="shared" si="28"/>
        <v>8400</v>
      </c>
      <c r="J396" s="148">
        <f>IFERROR(INDEX(SET_GROUP!$B:$B,MATCH(ITEM!C396,SET_GROUP!$N:$N,0)),0)</f>
        <v>41</v>
      </c>
      <c r="K396" s="148">
        <f>IFERROR(IF(D396&gt;2,INDEX(ITEM_GAIN_INFO!$B:$B,MATCH(ITEM!B396,ITEM_GAIN_INFO!$G:$G,0)),INDEX(ITEM_GAIN_INFO!$B:$B,MATCH(ITEM!C396,ITEM_GAIN_INFO!$G:$G,0))),0)</f>
        <v>41</v>
      </c>
      <c r="L396" s="148" t="str">
        <f t="shared" si="25"/>
        <v>ITEM_NAME_108476</v>
      </c>
      <c r="M396" s="148" t="str">
        <f t="shared" si="26"/>
        <v>ITEM_ICON_108476</v>
      </c>
      <c r="N396" s="148" t="str">
        <f t="shared" si="27"/>
        <v>ITEM_DESC_108476</v>
      </c>
    </row>
    <row r="397" spans="1:14">
      <c r="A397" s="148">
        <f>100000+E397*ID규칙_아이템_타입_단위+F397*ID규칙_등급_단위+COUNTIFS($D$4:D397,D397,$E$4:E397:E397,E397)</f>
        <v>108577</v>
      </c>
      <c r="B397" s="77" t="s">
        <v>1136</v>
      </c>
      <c r="C397" s="77" t="s">
        <v>2434</v>
      </c>
      <c r="D397" s="148">
        <v>2</v>
      </c>
      <c r="E397" s="148">
        <v>8</v>
      </c>
      <c r="F397" s="148">
        <v>5</v>
      </c>
      <c r="G397" s="147">
        <v>1</v>
      </c>
      <c r="H397" s="147">
        <v>1</v>
      </c>
      <c r="I397" s="147">
        <f t="shared" si="28"/>
        <v>8500</v>
      </c>
      <c r="J397" s="148">
        <f>IFERROR(INDEX(SET_GROUP!$B:$B,MATCH(ITEM!C397,SET_GROUP!$N:$N,0)),0)</f>
        <v>41</v>
      </c>
      <c r="K397" s="148">
        <f>IFERROR(IF(D397&gt;2,INDEX(ITEM_GAIN_INFO!$B:$B,MATCH(ITEM!B397,ITEM_GAIN_INFO!$G:$G,0)),INDEX(ITEM_GAIN_INFO!$B:$B,MATCH(ITEM!C397,ITEM_GAIN_INFO!$G:$G,0))),0)</f>
        <v>41</v>
      </c>
      <c r="L397" s="148" t="str">
        <f t="shared" si="25"/>
        <v>ITEM_NAME_108577</v>
      </c>
      <c r="M397" s="148" t="str">
        <f t="shared" si="26"/>
        <v>ITEM_ICON_108577</v>
      </c>
      <c r="N397" s="148" t="str">
        <f t="shared" si="27"/>
        <v>ITEM_DESC_108577</v>
      </c>
    </row>
    <row r="398" spans="1:14">
      <c r="A398" s="148">
        <f>100000+E398*ID규칙_아이템_타입_단위+F398*ID규칙_등급_단위+COUNTIFS($D$4:D398,D398,$E$4:E398:E398,E398)</f>
        <v>109476</v>
      </c>
      <c r="B398" s="77" t="s">
        <v>1137</v>
      </c>
      <c r="C398" s="77" t="s">
        <v>2434</v>
      </c>
      <c r="D398" s="148">
        <v>2</v>
      </c>
      <c r="E398" s="148">
        <v>9</v>
      </c>
      <c r="F398" s="148">
        <v>4</v>
      </c>
      <c r="G398" s="147">
        <v>1</v>
      </c>
      <c r="H398" s="147">
        <v>1</v>
      </c>
      <c r="I398" s="147">
        <f t="shared" si="28"/>
        <v>9400</v>
      </c>
      <c r="J398" s="148">
        <f>IFERROR(INDEX(SET_GROUP!$B:$B,MATCH(ITEM!C398,SET_GROUP!$N:$N,0)),0)</f>
        <v>41</v>
      </c>
      <c r="K398" s="148">
        <f>IFERROR(IF(D398&gt;2,INDEX(ITEM_GAIN_INFO!$B:$B,MATCH(ITEM!B398,ITEM_GAIN_INFO!$G:$G,0)),INDEX(ITEM_GAIN_INFO!$B:$B,MATCH(ITEM!C398,ITEM_GAIN_INFO!$G:$G,0))),0)</f>
        <v>41</v>
      </c>
      <c r="L398" s="148" t="str">
        <f t="shared" si="25"/>
        <v>ITEM_NAME_109476</v>
      </c>
      <c r="M398" s="148" t="str">
        <f t="shared" si="26"/>
        <v>ITEM_ICON_109476</v>
      </c>
      <c r="N398" s="148" t="str">
        <f t="shared" si="27"/>
        <v>ITEM_DESC_109476</v>
      </c>
    </row>
    <row r="399" spans="1:14">
      <c r="A399" s="148">
        <f>100000+E399*ID규칙_아이템_타입_단위+F399*ID규칙_등급_단위+COUNTIFS($D$4:D399,D399,$E$4:E399:E399,E399)</f>
        <v>109577</v>
      </c>
      <c r="B399" s="77" t="s">
        <v>1137</v>
      </c>
      <c r="C399" s="77" t="s">
        <v>2434</v>
      </c>
      <c r="D399" s="148">
        <v>2</v>
      </c>
      <c r="E399" s="148">
        <v>9</v>
      </c>
      <c r="F399" s="148">
        <v>5</v>
      </c>
      <c r="G399" s="147">
        <v>1</v>
      </c>
      <c r="H399" s="147">
        <v>1</v>
      </c>
      <c r="I399" s="147">
        <f t="shared" si="28"/>
        <v>9500</v>
      </c>
      <c r="J399" s="148">
        <f>IFERROR(INDEX(SET_GROUP!$B:$B,MATCH(ITEM!C399,SET_GROUP!$N:$N,0)),0)</f>
        <v>41</v>
      </c>
      <c r="K399" s="148">
        <f>IFERROR(IF(D399&gt;2,INDEX(ITEM_GAIN_INFO!$B:$B,MATCH(ITEM!B399,ITEM_GAIN_INFO!$G:$G,0)),INDEX(ITEM_GAIN_INFO!$B:$B,MATCH(ITEM!C399,ITEM_GAIN_INFO!$G:$G,0))),0)</f>
        <v>41</v>
      </c>
      <c r="L399" s="148" t="str">
        <f t="shared" si="25"/>
        <v>ITEM_NAME_109577</v>
      </c>
      <c r="M399" s="148" t="str">
        <f t="shared" si="26"/>
        <v>ITEM_ICON_109577</v>
      </c>
      <c r="N399" s="148" t="str">
        <f t="shared" si="27"/>
        <v>ITEM_DESC_109577</v>
      </c>
    </row>
    <row r="400" spans="1:14">
      <c r="A400" s="148">
        <f>100000+E400*ID규칙_아이템_타입_단위+F400*ID규칙_등급_단위+COUNTIFS($D$4:D400,D400,$E$4:E400:E400,E400)</f>
        <v>110484</v>
      </c>
      <c r="B400" s="77" t="s">
        <v>1138</v>
      </c>
      <c r="C400" s="77" t="s">
        <v>2434</v>
      </c>
      <c r="D400" s="148">
        <v>2</v>
      </c>
      <c r="E400" s="148">
        <v>10</v>
      </c>
      <c r="F400" s="148">
        <v>4</v>
      </c>
      <c r="G400" s="147">
        <v>1</v>
      </c>
      <c r="H400" s="147">
        <v>1</v>
      </c>
      <c r="I400" s="147">
        <f t="shared" si="28"/>
        <v>10400</v>
      </c>
      <c r="J400" s="148">
        <f>IFERROR(INDEX(SET_GROUP!$B:$B,MATCH(ITEM!C400,SET_GROUP!$N:$N,0)),0)</f>
        <v>41</v>
      </c>
      <c r="K400" s="148">
        <f>IFERROR(IF(D400&gt;2,INDEX(ITEM_GAIN_INFO!$B:$B,MATCH(ITEM!B400,ITEM_GAIN_INFO!$G:$G,0)),INDEX(ITEM_GAIN_INFO!$B:$B,MATCH(ITEM!C400,ITEM_GAIN_INFO!$G:$G,0))),0)</f>
        <v>41</v>
      </c>
      <c r="L400" s="148" t="str">
        <f t="shared" si="25"/>
        <v>ITEM_NAME_110484</v>
      </c>
      <c r="M400" s="148" t="str">
        <f t="shared" si="26"/>
        <v>ITEM_ICON_110484</v>
      </c>
      <c r="N400" s="148" t="str">
        <f t="shared" si="27"/>
        <v>ITEM_DESC_110484</v>
      </c>
    </row>
    <row r="401" spans="1:14">
      <c r="A401" s="148">
        <f>100000+E401*ID규칙_아이템_타입_단위+F401*ID규칙_등급_단위+COUNTIFS($D$4:D401,D401,$E$4:E401:E401,E401)</f>
        <v>110585</v>
      </c>
      <c r="B401" s="77" t="s">
        <v>1138</v>
      </c>
      <c r="C401" s="77" t="s">
        <v>2434</v>
      </c>
      <c r="D401" s="148">
        <v>2</v>
      </c>
      <c r="E401" s="148">
        <v>10</v>
      </c>
      <c r="F401" s="148">
        <v>5</v>
      </c>
      <c r="G401" s="147">
        <v>1</v>
      </c>
      <c r="H401" s="147">
        <v>1</v>
      </c>
      <c r="I401" s="147">
        <f t="shared" si="28"/>
        <v>10500</v>
      </c>
      <c r="J401" s="148">
        <f>IFERROR(INDEX(SET_GROUP!$B:$B,MATCH(ITEM!C401,SET_GROUP!$N:$N,0)),0)</f>
        <v>41</v>
      </c>
      <c r="K401" s="148">
        <f>IFERROR(IF(D401&gt;2,INDEX(ITEM_GAIN_INFO!$B:$B,MATCH(ITEM!B401,ITEM_GAIN_INFO!$G:$G,0)),INDEX(ITEM_GAIN_INFO!$B:$B,MATCH(ITEM!C401,ITEM_GAIN_INFO!$G:$G,0))),0)</f>
        <v>41</v>
      </c>
      <c r="L401" s="148" t="str">
        <f t="shared" si="25"/>
        <v>ITEM_NAME_110585</v>
      </c>
      <c r="M401" s="148" t="str">
        <f t="shared" si="26"/>
        <v>ITEM_ICON_110585</v>
      </c>
      <c r="N401" s="148" t="str">
        <f t="shared" si="27"/>
        <v>ITEM_DESC_110585</v>
      </c>
    </row>
    <row r="402" spans="1:14">
      <c r="A402" s="148">
        <f>100000+E402*ID규칙_아이템_타입_단위+F402*ID규칙_등급_단위+COUNTIFS($D$4:D402,D402,$E$4:E402:E402,E402)</f>
        <v>106478</v>
      </c>
      <c r="B402" s="77" t="s">
        <v>1139</v>
      </c>
      <c r="C402" s="77" t="s">
        <v>2435</v>
      </c>
      <c r="D402" s="148">
        <v>2</v>
      </c>
      <c r="E402" s="148">
        <v>6</v>
      </c>
      <c r="F402" s="148">
        <v>4</v>
      </c>
      <c r="G402" s="147">
        <v>1</v>
      </c>
      <c r="H402" s="147">
        <v>1</v>
      </c>
      <c r="I402" s="147">
        <f t="shared" si="28"/>
        <v>6400</v>
      </c>
      <c r="J402" s="148">
        <f>IFERROR(INDEX(SET_GROUP!$B:$B,MATCH(ITEM!C402,SET_GROUP!$N:$N,0)),0)</f>
        <v>42</v>
      </c>
      <c r="K402" s="148">
        <f>IFERROR(IF(D402&gt;2,INDEX(ITEM_GAIN_INFO!$B:$B,MATCH(ITEM!B402,ITEM_GAIN_INFO!$G:$G,0)),INDEX(ITEM_GAIN_INFO!$B:$B,MATCH(ITEM!C402,ITEM_GAIN_INFO!$G:$G,0))),0)</f>
        <v>42</v>
      </c>
      <c r="L402" s="148" t="str">
        <f t="shared" si="25"/>
        <v>ITEM_NAME_106478</v>
      </c>
      <c r="M402" s="148" t="str">
        <f t="shared" si="26"/>
        <v>ITEM_ICON_106478</v>
      </c>
      <c r="N402" s="148" t="str">
        <f t="shared" si="27"/>
        <v>ITEM_DESC_106478</v>
      </c>
    </row>
    <row r="403" spans="1:14">
      <c r="A403" s="148">
        <f>100000+E403*ID규칙_아이템_타입_단위+F403*ID규칙_등급_단위+COUNTIFS($D$4:D403,D403,$E$4:E403:E403,E403)</f>
        <v>106579</v>
      </c>
      <c r="B403" s="77" t="s">
        <v>1139</v>
      </c>
      <c r="C403" s="77" t="s">
        <v>2435</v>
      </c>
      <c r="D403" s="148">
        <v>2</v>
      </c>
      <c r="E403" s="148">
        <v>6</v>
      </c>
      <c r="F403" s="148">
        <v>5</v>
      </c>
      <c r="G403" s="147">
        <v>1</v>
      </c>
      <c r="H403" s="147">
        <v>1</v>
      </c>
      <c r="I403" s="147">
        <f t="shared" si="28"/>
        <v>6500</v>
      </c>
      <c r="J403" s="148">
        <f>IFERROR(INDEX(SET_GROUP!$B:$B,MATCH(ITEM!C403,SET_GROUP!$N:$N,0)),0)</f>
        <v>42</v>
      </c>
      <c r="K403" s="148">
        <f>IFERROR(IF(D403&gt;2,INDEX(ITEM_GAIN_INFO!$B:$B,MATCH(ITEM!B403,ITEM_GAIN_INFO!$G:$G,0)),INDEX(ITEM_GAIN_INFO!$B:$B,MATCH(ITEM!C403,ITEM_GAIN_INFO!$G:$G,0))),0)</f>
        <v>42</v>
      </c>
      <c r="L403" s="148" t="str">
        <f t="shared" si="25"/>
        <v>ITEM_NAME_106579</v>
      </c>
      <c r="M403" s="148" t="str">
        <f t="shared" si="26"/>
        <v>ITEM_ICON_106579</v>
      </c>
      <c r="N403" s="148" t="str">
        <f t="shared" si="27"/>
        <v>ITEM_DESC_106579</v>
      </c>
    </row>
    <row r="404" spans="1:14">
      <c r="A404" s="148">
        <f>100000+E404*ID규칙_아이템_타입_단위+F404*ID규칙_등급_단위+COUNTIFS($D$4:D404,D404,$E$4:E404:E404,E404)</f>
        <v>107478</v>
      </c>
      <c r="B404" s="77" t="s">
        <v>1140</v>
      </c>
      <c r="C404" s="77" t="s">
        <v>2435</v>
      </c>
      <c r="D404" s="148">
        <v>2</v>
      </c>
      <c r="E404" s="148">
        <v>7</v>
      </c>
      <c r="F404" s="148">
        <v>4</v>
      </c>
      <c r="G404" s="147">
        <v>1</v>
      </c>
      <c r="H404" s="147">
        <v>1</v>
      </c>
      <c r="I404" s="147">
        <f t="shared" si="28"/>
        <v>7400</v>
      </c>
      <c r="J404" s="148">
        <f>IFERROR(INDEX(SET_GROUP!$B:$B,MATCH(ITEM!C404,SET_GROUP!$N:$N,0)),0)</f>
        <v>42</v>
      </c>
      <c r="K404" s="148">
        <f>IFERROR(IF(D404&gt;2,INDEX(ITEM_GAIN_INFO!$B:$B,MATCH(ITEM!B404,ITEM_GAIN_INFO!$G:$G,0)),INDEX(ITEM_GAIN_INFO!$B:$B,MATCH(ITEM!C404,ITEM_GAIN_INFO!$G:$G,0))),0)</f>
        <v>42</v>
      </c>
      <c r="L404" s="148" t="str">
        <f t="shared" si="25"/>
        <v>ITEM_NAME_107478</v>
      </c>
      <c r="M404" s="148" t="str">
        <f t="shared" si="26"/>
        <v>ITEM_ICON_107478</v>
      </c>
      <c r="N404" s="148" t="str">
        <f t="shared" si="27"/>
        <v>ITEM_DESC_107478</v>
      </c>
    </row>
    <row r="405" spans="1:14">
      <c r="A405" s="148">
        <f>100000+E405*ID규칙_아이템_타입_단위+F405*ID규칙_등급_단위+COUNTIFS($D$4:D405,D405,$E$4:E405:E405,E405)</f>
        <v>107579</v>
      </c>
      <c r="B405" s="77" t="s">
        <v>1140</v>
      </c>
      <c r="C405" s="77" t="s">
        <v>2435</v>
      </c>
      <c r="D405" s="148">
        <v>2</v>
      </c>
      <c r="E405" s="148">
        <v>7</v>
      </c>
      <c r="F405" s="148">
        <v>5</v>
      </c>
      <c r="G405" s="147">
        <v>1</v>
      </c>
      <c r="H405" s="147">
        <v>1</v>
      </c>
      <c r="I405" s="147">
        <f t="shared" si="28"/>
        <v>7500</v>
      </c>
      <c r="J405" s="148">
        <f>IFERROR(INDEX(SET_GROUP!$B:$B,MATCH(ITEM!C405,SET_GROUP!$N:$N,0)),0)</f>
        <v>42</v>
      </c>
      <c r="K405" s="148">
        <f>IFERROR(IF(D405&gt;2,INDEX(ITEM_GAIN_INFO!$B:$B,MATCH(ITEM!B405,ITEM_GAIN_INFO!$G:$G,0)),INDEX(ITEM_GAIN_INFO!$B:$B,MATCH(ITEM!C405,ITEM_GAIN_INFO!$G:$G,0))),0)</f>
        <v>42</v>
      </c>
      <c r="L405" s="148" t="str">
        <f t="shared" si="25"/>
        <v>ITEM_NAME_107579</v>
      </c>
      <c r="M405" s="148" t="str">
        <f t="shared" si="26"/>
        <v>ITEM_ICON_107579</v>
      </c>
      <c r="N405" s="148" t="str">
        <f t="shared" si="27"/>
        <v>ITEM_DESC_107579</v>
      </c>
    </row>
    <row r="406" spans="1:14">
      <c r="A406" s="148">
        <f>100000+E406*ID규칙_아이템_타입_단위+F406*ID규칙_등급_단위+COUNTIFS($D$4:D406,D406,$E$4:E406:E406,E406)</f>
        <v>108478</v>
      </c>
      <c r="B406" s="77" t="s">
        <v>1141</v>
      </c>
      <c r="C406" s="77" t="s">
        <v>2435</v>
      </c>
      <c r="D406" s="148">
        <v>2</v>
      </c>
      <c r="E406" s="148">
        <v>8</v>
      </c>
      <c r="F406" s="148">
        <v>4</v>
      </c>
      <c r="G406" s="147">
        <v>1</v>
      </c>
      <c r="H406" s="147">
        <v>1</v>
      </c>
      <c r="I406" s="147">
        <f t="shared" si="28"/>
        <v>8400</v>
      </c>
      <c r="J406" s="148">
        <f>IFERROR(INDEX(SET_GROUP!$B:$B,MATCH(ITEM!C406,SET_GROUP!$N:$N,0)),0)</f>
        <v>42</v>
      </c>
      <c r="K406" s="148">
        <f>IFERROR(IF(D406&gt;2,INDEX(ITEM_GAIN_INFO!$B:$B,MATCH(ITEM!B406,ITEM_GAIN_INFO!$G:$G,0)),INDEX(ITEM_GAIN_INFO!$B:$B,MATCH(ITEM!C406,ITEM_GAIN_INFO!$G:$G,0))),0)</f>
        <v>42</v>
      </c>
      <c r="L406" s="148" t="str">
        <f t="shared" si="25"/>
        <v>ITEM_NAME_108478</v>
      </c>
      <c r="M406" s="148" t="str">
        <f t="shared" si="26"/>
        <v>ITEM_ICON_108478</v>
      </c>
      <c r="N406" s="148" t="str">
        <f t="shared" si="27"/>
        <v>ITEM_DESC_108478</v>
      </c>
    </row>
    <row r="407" spans="1:14">
      <c r="A407" s="148">
        <f>100000+E407*ID규칙_아이템_타입_단위+F407*ID규칙_등급_단위+COUNTIFS($D$4:D407,D407,$E$4:E407:E407,E407)</f>
        <v>108579</v>
      </c>
      <c r="B407" s="77" t="s">
        <v>1141</v>
      </c>
      <c r="C407" s="77" t="s">
        <v>2435</v>
      </c>
      <c r="D407" s="148">
        <v>2</v>
      </c>
      <c r="E407" s="148">
        <v>8</v>
      </c>
      <c r="F407" s="148">
        <v>5</v>
      </c>
      <c r="G407" s="147">
        <v>1</v>
      </c>
      <c r="H407" s="147">
        <v>1</v>
      </c>
      <c r="I407" s="147">
        <f t="shared" si="28"/>
        <v>8500</v>
      </c>
      <c r="J407" s="148">
        <f>IFERROR(INDEX(SET_GROUP!$B:$B,MATCH(ITEM!C407,SET_GROUP!$N:$N,0)),0)</f>
        <v>42</v>
      </c>
      <c r="K407" s="148">
        <f>IFERROR(IF(D407&gt;2,INDEX(ITEM_GAIN_INFO!$B:$B,MATCH(ITEM!B407,ITEM_GAIN_INFO!$G:$G,0)),INDEX(ITEM_GAIN_INFO!$B:$B,MATCH(ITEM!C407,ITEM_GAIN_INFO!$G:$G,0))),0)</f>
        <v>42</v>
      </c>
      <c r="L407" s="148" t="str">
        <f t="shared" si="25"/>
        <v>ITEM_NAME_108579</v>
      </c>
      <c r="M407" s="148" t="str">
        <f t="shared" si="26"/>
        <v>ITEM_ICON_108579</v>
      </c>
      <c r="N407" s="148" t="str">
        <f t="shared" si="27"/>
        <v>ITEM_DESC_108579</v>
      </c>
    </row>
    <row r="408" spans="1:14">
      <c r="A408" s="148">
        <f>100000+E408*ID규칙_아이템_타입_단위+F408*ID규칙_등급_단위+COUNTIFS($D$4:D408,D408,$E$4:E408:E408,E408)</f>
        <v>109478</v>
      </c>
      <c r="B408" s="77" t="s">
        <v>1142</v>
      </c>
      <c r="C408" s="77" t="s">
        <v>2435</v>
      </c>
      <c r="D408" s="148">
        <v>2</v>
      </c>
      <c r="E408" s="148">
        <v>9</v>
      </c>
      <c r="F408" s="148">
        <v>4</v>
      </c>
      <c r="G408" s="147">
        <v>1</v>
      </c>
      <c r="H408" s="147">
        <v>1</v>
      </c>
      <c r="I408" s="147">
        <f t="shared" si="28"/>
        <v>9400</v>
      </c>
      <c r="J408" s="148">
        <f>IFERROR(INDEX(SET_GROUP!$B:$B,MATCH(ITEM!C408,SET_GROUP!$N:$N,0)),0)</f>
        <v>42</v>
      </c>
      <c r="K408" s="148">
        <f>IFERROR(IF(D408&gt;2,INDEX(ITEM_GAIN_INFO!$B:$B,MATCH(ITEM!B408,ITEM_GAIN_INFO!$G:$G,0)),INDEX(ITEM_GAIN_INFO!$B:$B,MATCH(ITEM!C408,ITEM_GAIN_INFO!$G:$G,0))),0)</f>
        <v>42</v>
      </c>
      <c r="L408" s="148" t="str">
        <f t="shared" si="25"/>
        <v>ITEM_NAME_109478</v>
      </c>
      <c r="M408" s="148" t="str">
        <f t="shared" si="26"/>
        <v>ITEM_ICON_109478</v>
      </c>
      <c r="N408" s="148" t="str">
        <f t="shared" si="27"/>
        <v>ITEM_DESC_109478</v>
      </c>
    </row>
    <row r="409" spans="1:14">
      <c r="A409" s="148">
        <f>100000+E409*ID규칙_아이템_타입_단위+F409*ID규칙_등급_단위+COUNTIFS($D$4:D409,D409,$E$4:E409:E409,E409)</f>
        <v>109579</v>
      </c>
      <c r="B409" s="77" t="s">
        <v>1142</v>
      </c>
      <c r="C409" s="77" t="s">
        <v>2435</v>
      </c>
      <c r="D409" s="148">
        <v>2</v>
      </c>
      <c r="E409" s="148">
        <v>9</v>
      </c>
      <c r="F409" s="148">
        <v>5</v>
      </c>
      <c r="G409" s="147">
        <v>1</v>
      </c>
      <c r="H409" s="147">
        <v>1</v>
      </c>
      <c r="I409" s="147">
        <f t="shared" si="28"/>
        <v>9500</v>
      </c>
      <c r="J409" s="148">
        <f>IFERROR(INDEX(SET_GROUP!$B:$B,MATCH(ITEM!C409,SET_GROUP!$N:$N,0)),0)</f>
        <v>42</v>
      </c>
      <c r="K409" s="148">
        <f>IFERROR(IF(D409&gt;2,INDEX(ITEM_GAIN_INFO!$B:$B,MATCH(ITEM!B409,ITEM_GAIN_INFO!$G:$G,0)),INDEX(ITEM_GAIN_INFO!$B:$B,MATCH(ITEM!C409,ITEM_GAIN_INFO!$G:$G,0))),0)</f>
        <v>42</v>
      </c>
      <c r="L409" s="148" t="str">
        <f t="shared" si="25"/>
        <v>ITEM_NAME_109579</v>
      </c>
      <c r="M409" s="148" t="str">
        <f t="shared" si="26"/>
        <v>ITEM_ICON_109579</v>
      </c>
      <c r="N409" s="148" t="str">
        <f t="shared" si="27"/>
        <v>ITEM_DESC_109579</v>
      </c>
    </row>
    <row r="410" spans="1:14">
      <c r="A410" s="148">
        <f>100000+E410*ID규칙_아이템_타입_단위+F410*ID규칙_등급_단위+COUNTIFS($D$4:D410,D410,$E$4:E410:E410,E410)</f>
        <v>110486</v>
      </c>
      <c r="B410" s="77" t="s">
        <v>1143</v>
      </c>
      <c r="C410" s="77" t="s">
        <v>2435</v>
      </c>
      <c r="D410" s="148">
        <v>2</v>
      </c>
      <c r="E410" s="148">
        <v>10</v>
      </c>
      <c r="F410" s="148">
        <v>4</v>
      </c>
      <c r="G410" s="147">
        <v>1</v>
      </c>
      <c r="H410" s="147">
        <v>1</v>
      </c>
      <c r="I410" s="147">
        <f t="shared" si="28"/>
        <v>10400</v>
      </c>
      <c r="J410" s="148">
        <f>IFERROR(INDEX(SET_GROUP!$B:$B,MATCH(ITEM!C410,SET_GROUP!$N:$N,0)),0)</f>
        <v>42</v>
      </c>
      <c r="K410" s="148">
        <f>IFERROR(IF(D410&gt;2,INDEX(ITEM_GAIN_INFO!$B:$B,MATCH(ITEM!B410,ITEM_GAIN_INFO!$G:$G,0)),INDEX(ITEM_GAIN_INFO!$B:$B,MATCH(ITEM!C410,ITEM_GAIN_INFO!$G:$G,0))),0)</f>
        <v>42</v>
      </c>
      <c r="L410" s="148" t="str">
        <f t="shared" si="25"/>
        <v>ITEM_NAME_110486</v>
      </c>
      <c r="M410" s="148" t="str">
        <f t="shared" si="26"/>
        <v>ITEM_ICON_110486</v>
      </c>
      <c r="N410" s="148" t="str">
        <f t="shared" si="27"/>
        <v>ITEM_DESC_110486</v>
      </c>
    </row>
    <row r="411" spans="1:14">
      <c r="A411" s="148">
        <f>100000+E411*ID규칙_아이템_타입_단위+F411*ID규칙_등급_단위+COUNTIFS($D$4:D411,D411,$E$4:E411:E411,E411)</f>
        <v>110587</v>
      </c>
      <c r="B411" s="77" t="s">
        <v>1143</v>
      </c>
      <c r="C411" s="77" t="s">
        <v>2435</v>
      </c>
      <c r="D411" s="148">
        <v>2</v>
      </c>
      <c r="E411" s="148">
        <v>10</v>
      </c>
      <c r="F411" s="148">
        <v>5</v>
      </c>
      <c r="G411" s="147">
        <v>1</v>
      </c>
      <c r="H411" s="147">
        <v>1</v>
      </c>
      <c r="I411" s="147">
        <f t="shared" si="28"/>
        <v>10500</v>
      </c>
      <c r="J411" s="148">
        <f>IFERROR(INDEX(SET_GROUP!$B:$B,MATCH(ITEM!C411,SET_GROUP!$N:$N,0)),0)</f>
        <v>42</v>
      </c>
      <c r="K411" s="148">
        <f>IFERROR(IF(D411&gt;2,INDEX(ITEM_GAIN_INFO!$B:$B,MATCH(ITEM!B411,ITEM_GAIN_INFO!$G:$G,0)),INDEX(ITEM_GAIN_INFO!$B:$B,MATCH(ITEM!C411,ITEM_GAIN_INFO!$G:$G,0))),0)</f>
        <v>42</v>
      </c>
      <c r="L411" s="148" t="str">
        <f t="shared" si="25"/>
        <v>ITEM_NAME_110587</v>
      </c>
      <c r="M411" s="148" t="str">
        <f t="shared" si="26"/>
        <v>ITEM_ICON_110587</v>
      </c>
      <c r="N411" s="148" t="str">
        <f t="shared" si="27"/>
        <v>ITEM_DESC_110587</v>
      </c>
    </row>
    <row r="412" spans="1:14">
      <c r="A412" s="148">
        <f>100000+E412*ID규칙_아이템_타입_단위+F412*ID규칙_등급_단위+COUNTIFS($D$4:D412,D412,$E$4:E412:E412,E412)</f>
        <v>106480</v>
      </c>
      <c r="B412" s="77" t="s">
        <v>1144</v>
      </c>
      <c r="C412" s="77" t="s">
        <v>6142</v>
      </c>
      <c r="D412" s="148">
        <v>2</v>
      </c>
      <c r="E412" s="148">
        <v>6</v>
      </c>
      <c r="F412" s="148">
        <v>4</v>
      </c>
      <c r="G412" s="147">
        <v>1</v>
      </c>
      <c r="H412" s="147">
        <v>1</v>
      </c>
      <c r="I412" s="147">
        <f t="shared" si="28"/>
        <v>6400</v>
      </c>
      <c r="J412" s="148">
        <f>IFERROR(INDEX(SET_GROUP!$B:$B,MATCH(ITEM!C412,SET_GROUP!$N:$N,0)),0)</f>
        <v>43</v>
      </c>
      <c r="K412" s="148">
        <f>IFERROR(IF(D412&gt;2,INDEX(ITEM_GAIN_INFO!$B:$B,MATCH(ITEM!B412,ITEM_GAIN_INFO!$G:$G,0)),INDEX(ITEM_GAIN_INFO!$B:$B,MATCH(ITEM!C412,ITEM_GAIN_INFO!$G:$G,0))),0)</f>
        <v>43</v>
      </c>
      <c r="L412" s="148" t="str">
        <f t="shared" si="25"/>
        <v>ITEM_NAME_106480</v>
      </c>
      <c r="M412" s="148" t="str">
        <f t="shared" si="26"/>
        <v>ITEM_ICON_106480</v>
      </c>
      <c r="N412" s="148" t="str">
        <f t="shared" si="27"/>
        <v>ITEM_DESC_106480</v>
      </c>
    </row>
    <row r="413" spans="1:14">
      <c r="A413" s="148">
        <f>100000+E413*ID규칙_아이템_타입_단위+F413*ID규칙_등급_단위+COUNTIFS($D$4:D413,D413,$E$4:E413:E413,E413)</f>
        <v>106581</v>
      </c>
      <c r="B413" s="77" t="s">
        <v>1144</v>
      </c>
      <c r="C413" s="77" t="s">
        <v>6142</v>
      </c>
      <c r="D413" s="148">
        <v>2</v>
      </c>
      <c r="E413" s="148">
        <v>6</v>
      </c>
      <c r="F413" s="148">
        <v>5</v>
      </c>
      <c r="G413" s="147">
        <v>1</v>
      </c>
      <c r="H413" s="147">
        <v>1</v>
      </c>
      <c r="I413" s="147">
        <f t="shared" si="28"/>
        <v>6500</v>
      </c>
      <c r="J413" s="148">
        <f>IFERROR(INDEX(SET_GROUP!$B:$B,MATCH(ITEM!C413,SET_GROUP!$N:$N,0)),0)</f>
        <v>43</v>
      </c>
      <c r="K413" s="148">
        <f>IFERROR(IF(D413&gt;2,INDEX(ITEM_GAIN_INFO!$B:$B,MATCH(ITEM!B413,ITEM_GAIN_INFO!$G:$G,0)),INDEX(ITEM_GAIN_INFO!$B:$B,MATCH(ITEM!C413,ITEM_GAIN_INFO!$G:$G,0))),0)</f>
        <v>43</v>
      </c>
      <c r="L413" s="148" t="str">
        <f t="shared" si="25"/>
        <v>ITEM_NAME_106581</v>
      </c>
      <c r="M413" s="148" t="str">
        <f t="shared" si="26"/>
        <v>ITEM_ICON_106581</v>
      </c>
      <c r="N413" s="148" t="str">
        <f t="shared" si="27"/>
        <v>ITEM_DESC_106581</v>
      </c>
    </row>
    <row r="414" spans="1:14">
      <c r="A414" s="148">
        <f>100000+E414*ID규칙_아이템_타입_단위+F414*ID규칙_등급_단위+COUNTIFS($D$4:D414,D414,$E$4:E414:E414,E414)</f>
        <v>107480</v>
      </c>
      <c r="B414" s="77" t="s">
        <v>1145</v>
      </c>
      <c r="C414" s="77" t="s">
        <v>6142</v>
      </c>
      <c r="D414" s="148">
        <v>2</v>
      </c>
      <c r="E414" s="148">
        <v>7</v>
      </c>
      <c r="F414" s="148">
        <v>4</v>
      </c>
      <c r="G414" s="147">
        <v>1</v>
      </c>
      <c r="H414" s="147">
        <v>1</v>
      </c>
      <c r="I414" s="147">
        <f t="shared" si="28"/>
        <v>7400</v>
      </c>
      <c r="J414" s="148">
        <f>IFERROR(INDEX(SET_GROUP!$B:$B,MATCH(ITEM!C414,SET_GROUP!$N:$N,0)),0)</f>
        <v>43</v>
      </c>
      <c r="K414" s="148">
        <f>IFERROR(IF(D414&gt;2,INDEX(ITEM_GAIN_INFO!$B:$B,MATCH(ITEM!B414,ITEM_GAIN_INFO!$G:$G,0)),INDEX(ITEM_GAIN_INFO!$B:$B,MATCH(ITEM!C414,ITEM_GAIN_INFO!$G:$G,0))),0)</f>
        <v>43</v>
      </c>
      <c r="L414" s="148" t="str">
        <f t="shared" si="25"/>
        <v>ITEM_NAME_107480</v>
      </c>
      <c r="M414" s="148" t="str">
        <f t="shared" si="26"/>
        <v>ITEM_ICON_107480</v>
      </c>
      <c r="N414" s="148" t="str">
        <f t="shared" si="27"/>
        <v>ITEM_DESC_107480</v>
      </c>
    </row>
    <row r="415" spans="1:14">
      <c r="A415" s="148">
        <f>100000+E415*ID규칙_아이템_타입_단위+F415*ID규칙_등급_단위+COUNTIFS($D$4:D415,D415,$E$4:E415:E415,E415)</f>
        <v>107581</v>
      </c>
      <c r="B415" s="77" t="s">
        <v>1145</v>
      </c>
      <c r="C415" s="77" t="s">
        <v>6142</v>
      </c>
      <c r="D415" s="148">
        <v>2</v>
      </c>
      <c r="E415" s="148">
        <v>7</v>
      </c>
      <c r="F415" s="148">
        <v>5</v>
      </c>
      <c r="G415" s="147">
        <v>1</v>
      </c>
      <c r="H415" s="147">
        <v>1</v>
      </c>
      <c r="I415" s="147">
        <f t="shared" si="28"/>
        <v>7500</v>
      </c>
      <c r="J415" s="148">
        <f>IFERROR(INDEX(SET_GROUP!$B:$B,MATCH(ITEM!C415,SET_GROUP!$N:$N,0)),0)</f>
        <v>43</v>
      </c>
      <c r="K415" s="148">
        <f>IFERROR(IF(D415&gt;2,INDEX(ITEM_GAIN_INFO!$B:$B,MATCH(ITEM!B415,ITEM_GAIN_INFO!$G:$G,0)),INDEX(ITEM_GAIN_INFO!$B:$B,MATCH(ITEM!C415,ITEM_GAIN_INFO!$G:$G,0))),0)</f>
        <v>43</v>
      </c>
      <c r="L415" s="148" t="str">
        <f t="shared" si="25"/>
        <v>ITEM_NAME_107581</v>
      </c>
      <c r="M415" s="148" t="str">
        <f t="shared" si="26"/>
        <v>ITEM_ICON_107581</v>
      </c>
      <c r="N415" s="148" t="str">
        <f t="shared" si="27"/>
        <v>ITEM_DESC_107581</v>
      </c>
    </row>
    <row r="416" spans="1:14">
      <c r="A416" s="148">
        <f>100000+E416*ID규칙_아이템_타입_단위+F416*ID규칙_등급_단위+COUNTIFS($D$4:D416,D416,$E$4:E416:E416,E416)</f>
        <v>108480</v>
      </c>
      <c r="B416" s="77" t="s">
        <v>1146</v>
      </c>
      <c r="C416" s="77" t="s">
        <v>6142</v>
      </c>
      <c r="D416" s="148">
        <v>2</v>
      </c>
      <c r="E416" s="148">
        <v>8</v>
      </c>
      <c r="F416" s="148">
        <v>4</v>
      </c>
      <c r="G416" s="147">
        <v>1</v>
      </c>
      <c r="H416" s="147">
        <v>1</v>
      </c>
      <c r="I416" s="147">
        <f t="shared" si="28"/>
        <v>8400</v>
      </c>
      <c r="J416" s="148">
        <f>IFERROR(INDEX(SET_GROUP!$B:$B,MATCH(ITEM!C416,SET_GROUP!$N:$N,0)),0)</f>
        <v>43</v>
      </c>
      <c r="K416" s="148">
        <f>IFERROR(IF(D416&gt;2,INDEX(ITEM_GAIN_INFO!$B:$B,MATCH(ITEM!B416,ITEM_GAIN_INFO!$G:$G,0)),INDEX(ITEM_GAIN_INFO!$B:$B,MATCH(ITEM!C416,ITEM_GAIN_INFO!$G:$G,0))),0)</f>
        <v>43</v>
      </c>
      <c r="L416" s="148" t="str">
        <f t="shared" si="25"/>
        <v>ITEM_NAME_108480</v>
      </c>
      <c r="M416" s="148" t="str">
        <f t="shared" si="26"/>
        <v>ITEM_ICON_108480</v>
      </c>
      <c r="N416" s="148" t="str">
        <f t="shared" si="27"/>
        <v>ITEM_DESC_108480</v>
      </c>
    </row>
    <row r="417" spans="1:14">
      <c r="A417" s="148">
        <f>100000+E417*ID규칙_아이템_타입_단위+F417*ID규칙_등급_단위+COUNTIFS($D$4:D417,D417,$E$4:E417:E417,E417)</f>
        <v>108581</v>
      </c>
      <c r="B417" s="77" t="s">
        <v>1146</v>
      </c>
      <c r="C417" s="77" t="s">
        <v>6142</v>
      </c>
      <c r="D417" s="148">
        <v>2</v>
      </c>
      <c r="E417" s="148">
        <v>8</v>
      </c>
      <c r="F417" s="148">
        <v>5</v>
      </c>
      <c r="G417" s="147">
        <v>1</v>
      </c>
      <c r="H417" s="147">
        <v>1</v>
      </c>
      <c r="I417" s="147">
        <f t="shared" si="28"/>
        <v>8500</v>
      </c>
      <c r="J417" s="148">
        <f>IFERROR(INDEX(SET_GROUP!$B:$B,MATCH(ITEM!C417,SET_GROUP!$N:$N,0)),0)</f>
        <v>43</v>
      </c>
      <c r="K417" s="148">
        <f>IFERROR(IF(D417&gt;2,INDEX(ITEM_GAIN_INFO!$B:$B,MATCH(ITEM!B417,ITEM_GAIN_INFO!$G:$G,0)),INDEX(ITEM_GAIN_INFO!$B:$B,MATCH(ITEM!C417,ITEM_GAIN_INFO!$G:$G,0))),0)</f>
        <v>43</v>
      </c>
      <c r="L417" s="148" t="str">
        <f t="shared" si="25"/>
        <v>ITEM_NAME_108581</v>
      </c>
      <c r="M417" s="148" t="str">
        <f t="shared" si="26"/>
        <v>ITEM_ICON_108581</v>
      </c>
      <c r="N417" s="148" t="str">
        <f t="shared" si="27"/>
        <v>ITEM_DESC_108581</v>
      </c>
    </row>
    <row r="418" spans="1:14">
      <c r="A418" s="148">
        <f>100000+E418*ID규칙_아이템_타입_단위+F418*ID규칙_등급_단위+COUNTIFS($D$4:D418,D418,$E$4:E418:E418,E418)</f>
        <v>109480</v>
      </c>
      <c r="B418" s="77" t="s">
        <v>1147</v>
      </c>
      <c r="C418" s="77" t="s">
        <v>6142</v>
      </c>
      <c r="D418" s="148">
        <v>2</v>
      </c>
      <c r="E418" s="148">
        <v>9</v>
      </c>
      <c r="F418" s="148">
        <v>4</v>
      </c>
      <c r="G418" s="147">
        <v>1</v>
      </c>
      <c r="H418" s="147">
        <v>1</v>
      </c>
      <c r="I418" s="147">
        <f t="shared" si="28"/>
        <v>9400</v>
      </c>
      <c r="J418" s="148">
        <f>IFERROR(INDEX(SET_GROUP!$B:$B,MATCH(ITEM!C418,SET_GROUP!$N:$N,0)),0)</f>
        <v>43</v>
      </c>
      <c r="K418" s="148">
        <f>IFERROR(IF(D418&gt;2,INDEX(ITEM_GAIN_INFO!$B:$B,MATCH(ITEM!B418,ITEM_GAIN_INFO!$G:$G,0)),INDEX(ITEM_GAIN_INFO!$B:$B,MATCH(ITEM!C418,ITEM_GAIN_INFO!$G:$G,0))),0)</f>
        <v>43</v>
      </c>
      <c r="L418" s="148" t="str">
        <f t="shared" si="25"/>
        <v>ITEM_NAME_109480</v>
      </c>
      <c r="M418" s="148" t="str">
        <f t="shared" si="26"/>
        <v>ITEM_ICON_109480</v>
      </c>
      <c r="N418" s="148" t="str">
        <f t="shared" si="27"/>
        <v>ITEM_DESC_109480</v>
      </c>
    </row>
    <row r="419" spans="1:14">
      <c r="A419" s="148">
        <f>100000+E419*ID규칙_아이템_타입_단위+F419*ID규칙_등급_단위+COUNTIFS($D$4:D419,D419,$E$4:E419:E419,E419)</f>
        <v>109581</v>
      </c>
      <c r="B419" s="77" t="s">
        <v>1147</v>
      </c>
      <c r="C419" s="77" t="s">
        <v>6142</v>
      </c>
      <c r="D419" s="148">
        <v>2</v>
      </c>
      <c r="E419" s="148">
        <v>9</v>
      </c>
      <c r="F419" s="148">
        <v>5</v>
      </c>
      <c r="G419" s="147">
        <v>1</v>
      </c>
      <c r="H419" s="147">
        <v>1</v>
      </c>
      <c r="I419" s="147">
        <f t="shared" si="28"/>
        <v>9500</v>
      </c>
      <c r="J419" s="148">
        <f>IFERROR(INDEX(SET_GROUP!$B:$B,MATCH(ITEM!C419,SET_GROUP!$N:$N,0)),0)</f>
        <v>43</v>
      </c>
      <c r="K419" s="148">
        <f>IFERROR(IF(D419&gt;2,INDEX(ITEM_GAIN_INFO!$B:$B,MATCH(ITEM!B419,ITEM_GAIN_INFO!$G:$G,0)),INDEX(ITEM_GAIN_INFO!$B:$B,MATCH(ITEM!C419,ITEM_GAIN_INFO!$G:$G,0))),0)</f>
        <v>43</v>
      </c>
      <c r="L419" s="148" t="str">
        <f t="shared" si="25"/>
        <v>ITEM_NAME_109581</v>
      </c>
      <c r="M419" s="148" t="str">
        <f t="shared" si="26"/>
        <v>ITEM_ICON_109581</v>
      </c>
      <c r="N419" s="148" t="str">
        <f t="shared" si="27"/>
        <v>ITEM_DESC_109581</v>
      </c>
    </row>
    <row r="420" spans="1:14">
      <c r="A420" s="148">
        <f>100000+E420*ID규칙_아이템_타입_단위+F420*ID규칙_등급_단위+COUNTIFS($D$4:D420,D420,$E$4:E420:E420,E420)</f>
        <v>110488</v>
      </c>
      <c r="B420" s="77" t="s">
        <v>1148</v>
      </c>
      <c r="C420" s="77" t="s">
        <v>6142</v>
      </c>
      <c r="D420" s="148">
        <v>2</v>
      </c>
      <c r="E420" s="148">
        <v>10</v>
      </c>
      <c r="F420" s="148">
        <v>4</v>
      </c>
      <c r="G420" s="147">
        <v>1</v>
      </c>
      <c r="H420" s="147">
        <v>1</v>
      </c>
      <c r="I420" s="147">
        <f t="shared" si="28"/>
        <v>10400</v>
      </c>
      <c r="J420" s="148">
        <f>IFERROR(INDEX(SET_GROUP!$B:$B,MATCH(ITEM!C420,SET_GROUP!$N:$N,0)),0)</f>
        <v>43</v>
      </c>
      <c r="K420" s="148">
        <f>IFERROR(IF(D420&gt;2,INDEX(ITEM_GAIN_INFO!$B:$B,MATCH(ITEM!B420,ITEM_GAIN_INFO!$G:$G,0)),INDEX(ITEM_GAIN_INFO!$B:$B,MATCH(ITEM!C420,ITEM_GAIN_INFO!$G:$G,0))),0)</f>
        <v>43</v>
      </c>
      <c r="L420" s="148" t="str">
        <f t="shared" si="25"/>
        <v>ITEM_NAME_110488</v>
      </c>
      <c r="M420" s="148" t="str">
        <f t="shared" si="26"/>
        <v>ITEM_ICON_110488</v>
      </c>
      <c r="N420" s="148" t="str">
        <f t="shared" si="27"/>
        <v>ITEM_DESC_110488</v>
      </c>
    </row>
    <row r="421" spans="1:14">
      <c r="A421" s="148">
        <f>100000+E421*ID규칙_아이템_타입_단위+F421*ID규칙_등급_단위+COUNTIFS($D$4:D421,D421,$E$4:E421:E421,E421)</f>
        <v>110589</v>
      </c>
      <c r="B421" s="77" t="s">
        <v>1148</v>
      </c>
      <c r="C421" s="77" t="s">
        <v>6142</v>
      </c>
      <c r="D421" s="148">
        <v>2</v>
      </c>
      <c r="E421" s="148">
        <v>10</v>
      </c>
      <c r="F421" s="148">
        <v>5</v>
      </c>
      <c r="G421" s="147">
        <v>1</v>
      </c>
      <c r="H421" s="147">
        <v>1</v>
      </c>
      <c r="I421" s="147">
        <f t="shared" si="28"/>
        <v>10500</v>
      </c>
      <c r="J421" s="148">
        <f>IFERROR(INDEX(SET_GROUP!$B:$B,MATCH(ITEM!C421,SET_GROUP!$N:$N,0)),0)</f>
        <v>43</v>
      </c>
      <c r="K421" s="148">
        <f>IFERROR(IF(D421&gt;2,INDEX(ITEM_GAIN_INFO!$B:$B,MATCH(ITEM!B421,ITEM_GAIN_INFO!$G:$G,0)),INDEX(ITEM_GAIN_INFO!$B:$B,MATCH(ITEM!C421,ITEM_GAIN_INFO!$G:$G,0))),0)</f>
        <v>43</v>
      </c>
      <c r="L421" s="148" t="str">
        <f t="shared" si="25"/>
        <v>ITEM_NAME_110589</v>
      </c>
      <c r="M421" s="148" t="str">
        <f t="shared" si="26"/>
        <v>ITEM_ICON_110589</v>
      </c>
      <c r="N421" s="148" t="str">
        <f t="shared" si="27"/>
        <v>ITEM_DESC_110589</v>
      </c>
    </row>
    <row r="422" spans="1:14">
      <c r="A422" s="148">
        <f>100000+E422*ID규칙_아이템_타입_단위+F422*ID규칙_등급_단위+COUNTIFS($D$4:D422,D422,$E$4:E422:E422,E422)</f>
        <v>111201</v>
      </c>
      <c r="B422" s="77" t="s">
        <v>502</v>
      </c>
      <c r="C422" s="77" t="s">
        <v>185</v>
      </c>
      <c r="D422" s="148">
        <v>3</v>
      </c>
      <c r="E422" s="148">
        <v>11</v>
      </c>
      <c r="F422" s="148">
        <v>2</v>
      </c>
      <c r="G422" s="147">
        <v>0</v>
      </c>
      <c r="H422" s="147">
        <v>9999</v>
      </c>
      <c r="I422" s="147">
        <f t="shared" si="28"/>
        <v>0</v>
      </c>
      <c r="J422" s="148">
        <f>IFERROR(INDEX(SET_GROUP!$B:$B,MATCH(ITEM!C422,SET_GROUP!$N:$N,0)),0)</f>
        <v>0</v>
      </c>
      <c r="K422" s="148">
        <f>IFERROR(IF(D422&gt;2,INDEX(ITEM_GAIN_INFO!$B:$B,MATCH(ITEM!B422,ITEM_GAIN_INFO!$G:$G,0)),INDEX(ITEM_GAIN_INFO!$B:$B,MATCH(ITEM!C422,ITEM_GAIN_INFO!$G:$G,0))),0)</f>
        <v>44</v>
      </c>
      <c r="L422" s="148" t="str">
        <f t="shared" si="25"/>
        <v>ITEM_NAME_111201</v>
      </c>
      <c r="M422" s="148" t="str">
        <f t="shared" si="26"/>
        <v>ITEM_ICON_111201</v>
      </c>
      <c r="N422" s="148" t="str">
        <f t="shared" si="27"/>
        <v>ITEM_DESC_111201</v>
      </c>
    </row>
    <row r="423" spans="1:14">
      <c r="A423" s="148">
        <f>100000+E423*ID규칙_아이템_타입_단위+F423*ID규칙_등급_단위+COUNTIFS($D$4:D423,D423,$E$4:E423:E423,E423)</f>
        <v>111302</v>
      </c>
      <c r="B423" s="77" t="s">
        <v>503</v>
      </c>
      <c r="C423" s="77" t="s">
        <v>185</v>
      </c>
      <c r="D423" s="148">
        <v>3</v>
      </c>
      <c r="E423" s="148">
        <v>11</v>
      </c>
      <c r="F423" s="148">
        <v>3</v>
      </c>
      <c r="G423" s="147">
        <v>0</v>
      </c>
      <c r="H423" s="147">
        <v>9999</v>
      </c>
      <c r="I423" s="147">
        <f t="shared" si="28"/>
        <v>0</v>
      </c>
      <c r="J423" s="148">
        <f>IFERROR(INDEX(SET_GROUP!$B:$B,MATCH(ITEM!C423,SET_GROUP!$N:$N,0)),0)</f>
        <v>0</v>
      </c>
      <c r="K423" s="148">
        <f>IFERROR(IF(D423&gt;2,INDEX(ITEM_GAIN_INFO!$B:$B,MATCH(ITEM!B423,ITEM_GAIN_INFO!$G:$G,0)),INDEX(ITEM_GAIN_INFO!$B:$B,MATCH(ITEM!C423,ITEM_GAIN_INFO!$G:$G,0))),0)</f>
        <v>45</v>
      </c>
      <c r="L423" s="148" t="str">
        <f t="shared" si="25"/>
        <v>ITEM_NAME_111302</v>
      </c>
      <c r="M423" s="148" t="str">
        <f t="shared" si="26"/>
        <v>ITEM_ICON_111302</v>
      </c>
      <c r="N423" s="148" t="str">
        <f t="shared" si="27"/>
        <v>ITEM_DESC_111302</v>
      </c>
    </row>
    <row r="424" spans="1:14">
      <c r="A424" s="148">
        <f>100000+E424*ID규칙_아이템_타입_단위+F424*ID규칙_등급_단위+COUNTIFS($D$4:D424,D424,$E$4:E424:E424,E424)</f>
        <v>111403</v>
      </c>
      <c r="B424" s="77" t="s">
        <v>504</v>
      </c>
      <c r="C424" s="77" t="s">
        <v>185</v>
      </c>
      <c r="D424" s="148">
        <v>3</v>
      </c>
      <c r="E424" s="148">
        <v>11</v>
      </c>
      <c r="F424" s="148">
        <v>4</v>
      </c>
      <c r="G424" s="147">
        <v>0</v>
      </c>
      <c r="H424" s="147">
        <v>9999</v>
      </c>
      <c r="I424" s="147">
        <f t="shared" si="28"/>
        <v>0</v>
      </c>
      <c r="J424" s="148">
        <f>IFERROR(INDEX(SET_GROUP!$B:$B,MATCH(ITEM!C424,SET_GROUP!$N:$N,0)),0)</f>
        <v>0</v>
      </c>
      <c r="K424" s="148">
        <f>IFERROR(IF(D424&gt;2,INDEX(ITEM_GAIN_INFO!$B:$B,MATCH(ITEM!B424,ITEM_GAIN_INFO!$G:$G,0)),INDEX(ITEM_GAIN_INFO!$B:$B,MATCH(ITEM!C424,ITEM_GAIN_INFO!$G:$G,0))),0)</f>
        <v>46</v>
      </c>
      <c r="L424" s="148" t="str">
        <f t="shared" si="25"/>
        <v>ITEM_NAME_111403</v>
      </c>
      <c r="M424" s="148" t="str">
        <f t="shared" si="26"/>
        <v>ITEM_ICON_111403</v>
      </c>
      <c r="N424" s="148" t="str">
        <f t="shared" si="27"/>
        <v>ITEM_DESC_111403</v>
      </c>
    </row>
    <row r="425" spans="1:14">
      <c r="A425" s="148">
        <f>100000+E425*ID규칙_아이템_타입_단위+F425*ID규칙_등급_단위+COUNTIFS($D$4:D425,D425,$E$4:E425:E425,E425)</f>
        <v>112101</v>
      </c>
      <c r="B425" s="77" t="s">
        <v>1149</v>
      </c>
      <c r="C425" s="77" t="s">
        <v>185</v>
      </c>
      <c r="D425" s="148">
        <v>3</v>
      </c>
      <c r="E425" s="148">
        <v>12</v>
      </c>
      <c r="F425" s="148">
        <v>1</v>
      </c>
      <c r="G425" s="147">
        <v>0</v>
      </c>
      <c r="H425" s="147">
        <v>9999</v>
      </c>
      <c r="I425" s="147">
        <f t="shared" si="28"/>
        <v>0</v>
      </c>
      <c r="J425" s="148">
        <f>IFERROR(INDEX(SET_GROUP!$B:$B,MATCH(ITEM!C425,SET_GROUP!$N:$N,0)),0)</f>
        <v>0</v>
      </c>
      <c r="K425" s="148">
        <f>IFERROR(IF(D425&gt;2,INDEX(ITEM_GAIN_INFO!$B:$B,MATCH(ITEM!B425,ITEM_GAIN_INFO!$G:$G,0)),INDEX(ITEM_GAIN_INFO!$B:$B,MATCH(ITEM!C425,ITEM_GAIN_INFO!$G:$G,0))),0)</f>
        <v>47</v>
      </c>
      <c r="L425" s="148" t="str">
        <f t="shared" si="25"/>
        <v>ITEM_NAME_112101</v>
      </c>
      <c r="M425" s="148" t="str">
        <f t="shared" si="26"/>
        <v>ITEM_ICON_112101</v>
      </c>
      <c r="N425" s="148" t="str">
        <f t="shared" si="27"/>
        <v>ITEM_DESC_112101</v>
      </c>
    </row>
    <row r="426" spans="1:14">
      <c r="A426" s="148">
        <f>100000+E426*ID규칙_아이템_타입_단위+F426*ID규칙_등급_단위+COUNTIFS($D$4:D426,D426,$E$4:E426:E426,E426)</f>
        <v>112202</v>
      </c>
      <c r="B426" s="77" t="s">
        <v>1150</v>
      </c>
      <c r="C426" s="77" t="s">
        <v>185</v>
      </c>
      <c r="D426" s="148">
        <v>3</v>
      </c>
      <c r="E426" s="148">
        <v>12</v>
      </c>
      <c r="F426" s="148">
        <v>2</v>
      </c>
      <c r="G426" s="147">
        <v>0</v>
      </c>
      <c r="H426" s="147">
        <v>9999</v>
      </c>
      <c r="I426" s="147">
        <f t="shared" si="28"/>
        <v>0</v>
      </c>
      <c r="J426" s="148">
        <f>IFERROR(INDEX(SET_GROUP!$B:$B,MATCH(ITEM!C426,SET_GROUP!$N:$N,0)),0)</f>
        <v>0</v>
      </c>
      <c r="K426" s="148">
        <f>IFERROR(IF(D426&gt;2,INDEX(ITEM_GAIN_INFO!$B:$B,MATCH(ITEM!B426,ITEM_GAIN_INFO!$G:$G,0)),INDEX(ITEM_GAIN_INFO!$B:$B,MATCH(ITEM!C426,ITEM_GAIN_INFO!$G:$G,0))),0)</f>
        <v>48</v>
      </c>
      <c r="L426" s="148" t="str">
        <f t="shared" si="25"/>
        <v>ITEM_NAME_112202</v>
      </c>
      <c r="M426" s="148" t="str">
        <f t="shared" si="26"/>
        <v>ITEM_ICON_112202</v>
      </c>
      <c r="N426" s="148" t="str">
        <f t="shared" si="27"/>
        <v>ITEM_DESC_112202</v>
      </c>
    </row>
    <row r="427" spans="1:14">
      <c r="A427" s="148">
        <f>100000+E427*ID규칙_아이템_타입_단위+F427*ID규칙_등급_단위+COUNTIFS($D$4:D427,D427,$E$4:E427:E427,E427)</f>
        <v>112303</v>
      </c>
      <c r="B427" s="77" t="s">
        <v>1151</v>
      </c>
      <c r="C427" s="77" t="s">
        <v>185</v>
      </c>
      <c r="D427" s="148">
        <v>3</v>
      </c>
      <c r="E427" s="148">
        <v>12</v>
      </c>
      <c r="F427" s="148">
        <v>3</v>
      </c>
      <c r="G427" s="147">
        <v>0</v>
      </c>
      <c r="H427" s="147">
        <v>9999</v>
      </c>
      <c r="I427" s="147">
        <f t="shared" si="28"/>
        <v>0</v>
      </c>
      <c r="J427" s="148">
        <f>IFERROR(INDEX(SET_GROUP!$B:$B,MATCH(ITEM!C427,SET_GROUP!$N:$N,0)),0)</f>
        <v>0</v>
      </c>
      <c r="K427" s="148">
        <f>IFERROR(IF(D427&gt;2,INDEX(ITEM_GAIN_INFO!$B:$B,MATCH(ITEM!B427,ITEM_GAIN_INFO!$G:$G,0)),INDEX(ITEM_GAIN_INFO!$B:$B,MATCH(ITEM!C427,ITEM_GAIN_INFO!$G:$G,0))),0)</f>
        <v>49</v>
      </c>
      <c r="L427" s="148" t="str">
        <f t="shared" si="25"/>
        <v>ITEM_NAME_112303</v>
      </c>
      <c r="M427" s="148" t="str">
        <f t="shared" si="26"/>
        <v>ITEM_ICON_112303</v>
      </c>
      <c r="N427" s="148" t="str">
        <f t="shared" si="27"/>
        <v>ITEM_DESC_112303</v>
      </c>
    </row>
    <row r="428" spans="1:14">
      <c r="A428" s="148">
        <f>100000+E428*ID규칙_아이템_타입_단위+F428*ID규칙_등급_단위+COUNTIFS($D$4:D428,D428,$E$4:E428:E428,E428)</f>
        <v>112104</v>
      </c>
      <c r="B428" s="77" t="s">
        <v>1152</v>
      </c>
      <c r="C428" s="77" t="s">
        <v>185</v>
      </c>
      <c r="D428" s="148">
        <v>3</v>
      </c>
      <c r="E428" s="148">
        <v>12</v>
      </c>
      <c r="F428" s="148">
        <v>1</v>
      </c>
      <c r="G428" s="147">
        <v>0</v>
      </c>
      <c r="H428" s="147">
        <v>9999</v>
      </c>
      <c r="I428" s="147">
        <f t="shared" si="28"/>
        <v>0</v>
      </c>
      <c r="J428" s="148">
        <f>IFERROR(INDEX(SET_GROUP!$B:$B,MATCH(ITEM!C428,SET_GROUP!$N:$N,0)),0)</f>
        <v>0</v>
      </c>
      <c r="K428" s="148">
        <f>IFERROR(IF(D428&gt;2,INDEX(ITEM_GAIN_INFO!$B:$B,MATCH(ITEM!B428,ITEM_GAIN_INFO!$G:$G,0)),INDEX(ITEM_GAIN_INFO!$B:$B,MATCH(ITEM!C428,ITEM_GAIN_INFO!$G:$G,0))),0)</f>
        <v>50</v>
      </c>
      <c r="L428" s="148" t="str">
        <f t="shared" si="25"/>
        <v>ITEM_NAME_112104</v>
      </c>
      <c r="M428" s="148" t="str">
        <f t="shared" si="26"/>
        <v>ITEM_ICON_112104</v>
      </c>
      <c r="N428" s="148" t="str">
        <f t="shared" si="27"/>
        <v>ITEM_DESC_112104</v>
      </c>
    </row>
    <row r="429" spans="1:14">
      <c r="A429" s="148">
        <f>100000+E429*ID규칙_아이템_타입_단위+F429*ID규칙_등급_단위+COUNTIFS($D$4:D429,D429,$E$4:E429:E429,E429)</f>
        <v>112205</v>
      </c>
      <c r="B429" s="77" t="s">
        <v>1153</v>
      </c>
      <c r="C429" s="77" t="s">
        <v>185</v>
      </c>
      <c r="D429" s="148">
        <v>3</v>
      </c>
      <c r="E429" s="148">
        <v>12</v>
      </c>
      <c r="F429" s="148">
        <v>2</v>
      </c>
      <c r="G429" s="147">
        <v>0</v>
      </c>
      <c r="H429" s="147">
        <v>9999</v>
      </c>
      <c r="I429" s="147">
        <f t="shared" si="28"/>
        <v>0</v>
      </c>
      <c r="J429" s="148">
        <f>IFERROR(INDEX(SET_GROUP!$B:$B,MATCH(ITEM!C429,SET_GROUP!$N:$N,0)),0)</f>
        <v>0</v>
      </c>
      <c r="K429" s="148">
        <f>IFERROR(IF(D429&gt;2,INDEX(ITEM_GAIN_INFO!$B:$B,MATCH(ITEM!B429,ITEM_GAIN_INFO!$G:$G,0)),INDEX(ITEM_GAIN_INFO!$B:$B,MATCH(ITEM!C429,ITEM_GAIN_INFO!$G:$G,0))),0)</f>
        <v>51</v>
      </c>
      <c r="L429" s="148" t="str">
        <f t="shared" si="25"/>
        <v>ITEM_NAME_112205</v>
      </c>
      <c r="M429" s="148" t="str">
        <f t="shared" si="26"/>
        <v>ITEM_ICON_112205</v>
      </c>
      <c r="N429" s="148" t="str">
        <f t="shared" si="27"/>
        <v>ITEM_DESC_112205</v>
      </c>
    </row>
    <row r="430" spans="1:14">
      <c r="A430" s="148">
        <f>100000+E430*ID규칙_아이템_타입_단위+F430*ID규칙_등급_단위+COUNTIFS($D$4:D430,D430,$E$4:E430:E430,E430)</f>
        <v>112306</v>
      </c>
      <c r="B430" s="77" t="s">
        <v>1154</v>
      </c>
      <c r="C430" s="77" t="s">
        <v>185</v>
      </c>
      <c r="D430" s="148">
        <v>3</v>
      </c>
      <c r="E430" s="148">
        <v>12</v>
      </c>
      <c r="F430" s="148">
        <v>3</v>
      </c>
      <c r="G430" s="147">
        <v>0</v>
      </c>
      <c r="H430" s="147">
        <v>9999</v>
      </c>
      <c r="I430" s="147">
        <f t="shared" si="28"/>
        <v>0</v>
      </c>
      <c r="J430" s="148">
        <f>IFERROR(INDEX(SET_GROUP!$B:$B,MATCH(ITEM!C430,SET_GROUP!$N:$N,0)),0)</f>
        <v>0</v>
      </c>
      <c r="K430" s="148">
        <f>IFERROR(IF(D430&gt;2,INDEX(ITEM_GAIN_INFO!$B:$B,MATCH(ITEM!B430,ITEM_GAIN_INFO!$G:$G,0)),INDEX(ITEM_GAIN_INFO!$B:$B,MATCH(ITEM!C430,ITEM_GAIN_INFO!$G:$G,0))),0)</f>
        <v>52</v>
      </c>
      <c r="L430" s="148" t="str">
        <f t="shared" si="25"/>
        <v>ITEM_NAME_112306</v>
      </c>
      <c r="M430" s="148" t="str">
        <f t="shared" si="26"/>
        <v>ITEM_ICON_112306</v>
      </c>
      <c r="N430" s="148" t="str">
        <f t="shared" si="27"/>
        <v>ITEM_DESC_112306</v>
      </c>
    </row>
    <row r="431" spans="1:14">
      <c r="A431" s="148">
        <f>100000+E431*ID규칙_아이템_타입_단위+F431*ID규칙_등급_단위+COUNTIFS($D$4:D431,D431,$E$4:E431:E431,E431)</f>
        <v>112107</v>
      </c>
      <c r="B431" s="77" t="s">
        <v>1155</v>
      </c>
      <c r="C431" s="77" t="s">
        <v>185</v>
      </c>
      <c r="D431" s="148">
        <v>3</v>
      </c>
      <c r="E431" s="148">
        <v>12</v>
      </c>
      <c r="F431" s="148">
        <v>1</v>
      </c>
      <c r="G431" s="147">
        <v>0</v>
      </c>
      <c r="H431" s="147">
        <v>9999</v>
      </c>
      <c r="I431" s="147">
        <f t="shared" si="28"/>
        <v>0</v>
      </c>
      <c r="J431" s="148">
        <f>IFERROR(INDEX(SET_GROUP!$B:$B,MATCH(ITEM!C431,SET_GROUP!$N:$N,0)),0)</f>
        <v>0</v>
      </c>
      <c r="K431" s="148">
        <f>IFERROR(IF(D431&gt;2,INDEX(ITEM_GAIN_INFO!$B:$B,MATCH(ITEM!B431,ITEM_GAIN_INFO!$G:$G,0)),INDEX(ITEM_GAIN_INFO!$B:$B,MATCH(ITEM!C431,ITEM_GAIN_INFO!$G:$G,0))),0)</f>
        <v>53</v>
      </c>
      <c r="L431" s="148" t="str">
        <f t="shared" si="25"/>
        <v>ITEM_NAME_112107</v>
      </c>
      <c r="M431" s="148" t="str">
        <f t="shared" si="26"/>
        <v>ITEM_ICON_112107</v>
      </c>
      <c r="N431" s="148" t="str">
        <f t="shared" si="27"/>
        <v>ITEM_DESC_112107</v>
      </c>
    </row>
    <row r="432" spans="1:14">
      <c r="A432" s="148">
        <f>100000+E432*ID규칙_아이템_타입_단위+F432*ID규칙_등급_단위+COUNTIFS($D$4:D432,D432,$E$4:E432:E432,E432)</f>
        <v>112208</v>
      </c>
      <c r="B432" s="77" t="s">
        <v>1156</v>
      </c>
      <c r="C432" s="77" t="s">
        <v>185</v>
      </c>
      <c r="D432" s="148">
        <v>3</v>
      </c>
      <c r="E432" s="148">
        <v>12</v>
      </c>
      <c r="F432" s="148">
        <v>2</v>
      </c>
      <c r="G432" s="147">
        <v>0</v>
      </c>
      <c r="H432" s="147">
        <v>9999</v>
      </c>
      <c r="I432" s="147">
        <f t="shared" si="28"/>
        <v>0</v>
      </c>
      <c r="J432" s="148">
        <f>IFERROR(INDEX(SET_GROUP!$B:$B,MATCH(ITEM!C432,SET_GROUP!$N:$N,0)),0)</f>
        <v>0</v>
      </c>
      <c r="K432" s="148">
        <f>IFERROR(IF(D432&gt;2,INDEX(ITEM_GAIN_INFO!$B:$B,MATCH(ITEM!B432,ITEM_GAIN_INFO!$G:$G,0)),INDEX(ITEM_GAIN_INFO!$B:$B,MATCH(ITEM!C432,ITEM_GAIN_INFO!$G:$G,0))),0)</f>
        <v>54</v>
      </c>
      <c r="L432" s="148" t="str">
        <f t="shared" si="25"/>
        <v>ITEM_NAME_112208</v>
      </c>
      <c r="M432" s="148" t="str">
        <f t="shared" si="26"/>
        <v>ITEM_ICON_112208</v>
      </c>
      <c r="N432" s="148" t="str">
        <f t="shared" si="27"/>
        <v>ITEM_DESC_112208</v>
      </c>
    </row>
    <row r="433" spans="1:14">
      <c r="A433" s="148">
        <f>100000+E433*ID규칙_아이템_타입_단위+F433*ID규칙_등급_단위+COUNTIFS($D$4:D433,D433,$E$4:E433:E433,E433)</f>
        <v>112309</v>
      </c>
      <c r="B433" s="77" t="s">
        <v>1157</v>
      </c>
      <c r="C433" s="77" t="s">
        <v>185</v>
      </c>
      <c r="D433" s="148">
        <v>3</v>
      </c>
      <c r="E433" s="148">
        <v>12</v>
      </c>
      <c r="F433" s="148">
        <v>3</v>
      </c>
      <c r="G433" s="147">
        <v>0</v>
      </c>
      <c r="H433" s="147">
        <v>9999</v>
      </c>
      <c r="I433" s="147">
        <f t="shared" si="28"/>
        <v>0</v>
      </c>
      <c r="J433" s="148">
        <f>IFERROR(INDEX(SET_GROUP!$B:$B,MATCH(ITEM!C433,SET_GROUP!$N:$N,0)),0)</f>
        <v>0</v>
      </c>
      <c r="K433" s="148">
        <f>IFERROR(IF(D433&gt;2,INDEX(ITEM_GAIN_INFO!$B:$B,MATCH(ITEM!B433,ITEM_GAIN_INFO!$G:$G,0)),INDEX(ITEM_GAIN_INFO!$B:$B,MATCH(ITEM!C433,ITEM_GAIN_INFO!$G:$G,0))),0)</f>
        <v>55</v>
      </c>
      <c r="L433" s="148" t="str">
        <f t="shared" si="25"/>
        <v>ITEM_NAME_112309</v>
      </c>
      <c r="M433" s="148" t="str">
        <f t="shared" si="26"/>
        <v>ITEM_ICON_112309</v>
      </c>
      <c r="N433" s="148" t="str">
        <f t="shared" si="27"/>
        <v>ITEM_DESC_112309</v>
      </c>
    </row>
    <row r="434" spans="1:14">
      <c r="A434" s="148">
        <f>100000+E434*ID규칙_아이템_타입_단위+F434*ID규칙_등급_단위+COUNTIFS($D$4:D434,D434,$E$4:E434:E434,E434)</f>
        <v>112110</v>
      </c>
      <c r="B434" s="77" t="s">
        <v>1158</v>
      </c>
      <c r="C434" s="77" t="s">
        <v>185</v>
      </c>
      <c r="D434" s="148">
        <v>3</v>
      </c>
      <c r="E434" s="148">
        <v>12</v>
      </c>
      <c r="F434" s="148">
        <v>1</v>
      </c>
      <c r="G434" s="147">
        <v>0</v>
      </c>
      <c r="H434" s="147">
        <v>9999</v>
      </c>
      <c r="I434" s="147">
        <f t="shared" si="28"/>
        <v>0</v>
      </c>
      <c r="J434" s="148">
        <f>IFERROR(INDEX(SET_GROUP!$B:$B,MATCH(ITEM!C434,SET_GROUP!$N:$N,0)),0)</f>
        <v>0</v>
      </c>
      <c r="K434" s="148">
        <f>IFERROR(IF(D434&gt;2,INDEX(ITEM_GAIN_INFO!$B:$B,MATCH(ITEM!B434,ITEM_GAIN_INFO!$G:$G,0)),INDEX(ITEM_GAIN_INFO!$B:$B,MATCH(ITEM!C434,ITEM_GAIN_INFO!$G:$G,0))),0)</f>
        <v>56</v>
      </c>
      <c r="L434" s="148" t="str">
        <f t="shared" si="25"/>
        <v>ITEM_NAME_112110</v>
      </c>
      <c r="M434" s="148" t="str">
        <f t="shared" si="26"/>
        <v>ITEM_ICON_112110</v>
      </c>
      <c r="N434" s="148" t="str">
        <f t="shared" si="27"/>
        <v>ITEM_DESC_112110</v>
      </c>
    </row>
    <row r="435" spans="1:14">
      <c r="A435" s="148">
        <f>100000+E435*ID규칙_아이템_타입_단위+F435*ID규칙_등급_단위+COUNTIFS($D$4:D435,D435,$E$4:E435:E435,E435)</f>
        <v>112211</v>
      </c>
      <c r="B435" s="77" t="s">
        <v>1159</v>
      </c>
      <c r="C435" s="77" t="s">
        <v>185</v>
      </c>
      <c r="D435" s="148">
        <v>3</v>
      </c>
      <c r="E435" s="148">
        <v>12</v>
      </c>
      <c r="F435" s="148">
        <v>2</v>
      </c>
      <c r="G435" s="147">
        <v>0</v>
      </c>
      <c r="H435" s="147">
        <v>9999</v>
      </c>
      <c r="I435" s="147">
        <f t="shared" si="28"/>
        <v>0</v>
      </c>
      <c r="J435" s="148">
        <f>IFERROR(INDEX(SET_GROUP!$B:$B,MATCH(ITEM!C435,SET_GROUP!$N:$N,0)),0)</f>
        <v>0</v>
      </c>
      <c r="K435" s="148">
        <f>IFERROR(IF(D435&gt;2,INDEX(ITEM_GAIN_INFO!$B:$B,MATCH(ITEM!B435,ITEM_GAIN_INFO!$G:$G,0)),INDEX(ITEM_GAIN_INFO!$B:$B,MATCH(ITEM!C435,ITEM_GAIN_INFO!$G:$G,0))),0)</f>
        <v>57</v>
      </c>
      <c r="L435" s="148" t="str">
        <f t="shared" si="25"/>
        <v>ITEM_NAME_112211</v>
      </c>
      <c r="M435" s="148" t="str">
        <f t="shared" si="26"/>
        <v>ITEM_ICON_112211</v>
      </c>
      <c r="N435" s="148" t="str">
        <f t="shared" si="27"/>
        <v>ITEM_DESC_112211</v>
      </c>
    </row>
    <row r="436" spans="1:14">
      <c r="A436" s="148">
        <f>100000+E436*ID규칙_아이템_타입_단위+F436*ID규칙_등급_단위+COUNTIFS($D$4:D436,D436,$E$4:E436:E436,E436)</f>
        <v>112312</v>
      </c>
      <c r="B436" s="77" t="s">
        <v>1160</v>
      </c>
      <c r="C436" s="77" t="s">
        <v>185</v>
      </c>
      <c r="D436" s="148">
        <v>3</v>
      </c>
      <c r="E436" s="148">
        <v>12</v>
      </c>
      <c r="F436" s="148">
        <v>3</v>
      </c>
      <c r="G436" s="147">
        <v>0</v>
      </c>
      <c r="H436" s="147">
        <v>9999</v>
      </c>
      <c r="I436" s="147">
        <f t="shared" si="28"/>
        <v>0</v>
      </c>
      <c r="J436" s="148">
        <f>IFERROR(INDEX(SET_GROUP!$B:$B,MATCH(ITEM!C436,SET_GROUP!$N:$N,0)),0)</f>
        <v>0</v>
      </c>
      <c r="K436" s="148">
        <f>IFERROR(IF(D436&gt;2,INDEX(ITEM_GAIN_INFO!$B:$B,MATCH(ITEM!B436,ITEM_GAIN_INFO!$G:$G,0)),INDEX(ITEM_GAIN_INFO!$B:$B,MATCH(ITEM!C436,ITEM_GAIN_INFO!$G:$G,0))),0)</f>
        <v>58</v>
      </c>
      <c r="L436" s="148" t="str">
        <f t="shared" si="25"/>
        <v>ITEM_NAME_112312</v>
      </c>
      <c r="M436" s="148" t="str">
        <f t="shared" si="26"/>
        <v>ITEM_ICON_112312</v>
      </c>
      <c r="N436" s="148" t="str">
        <f t="shared" si="27"/>
        <v>ITEM_DESC_112312</v>
      </c>
    </row>
    <row r="437" spans="1:14">
      <c r="A437" s="148">
        <f>100000+E437*ID규칙_아이템_타입_단위+F437*ID규칙_등급_단위+COUNTIFS($D$4:D437,D437,$E$4:E437:E437,E437)</f>
        <v>112113</v>
      </c>
      <c r="B437" s="77" t="s">
        <v>1161</v>
      </c>
      <c r="C437" s="77" t="s">
        <v>185</v>
      </c>
      <c r="D437" s="148">
        <v>3</v>
      </c>
      <c r="E437" s="148">
        <v>12</v>
      </c>
      <c r="F437" s="148">
        <v>1</v>
      </c>
      <c r="G437" s="147">
        <v>0</v>
      </c>
      <c r="H437" s="147">
        <v>9999</v>
      </c>
      <c r="I437" s="147">
        <f t="shared" si="28"/>
        <v>0</v>
      </c>
      <c r="J437" s="148">
        <f>IFERROR(INDEX(SET_GROUP!$B:$B,MATCH(ITEM!C437,SET_GROUP!$N:$N,0)),0)</f>
        <v>0</v>
      </c>
      <c r="K437" s="148">
        <f>IFERROR(IF(D437&gt;2,INDEX(ITEM_GAIN_INFO!$B:$B,MATCH(ITEM!B437,ITEM_GAIN_INFO!$G:$G,0)),INDEX(ITEM_GAIN_INFO!$B:$B,MATCH(ITEM!C437,ITEM_GAIN_INFO!$G:$G,0))),0)</f>
        <v>59</v>
      </c>
      <c r="L437" s="148" t="str">
        <f t="shared" si="25"/>
        <v>ITEM_NAME_112113</v>
      </c>
      <c r="M437" s="148" t="str">
        <f t="shared" si="26"/>
        <v>ITEM_ICON_112113</v>
      </c>
      <c r="N437" s="148" t="str">
        <f t="shared" si="27"/>
        <v>ITEM_DESC_112113</v>
      </c>
    </row>
    <row r="438" spans="1:14">
      <c r="A438" s="148">
        <f>100000+E438*ID규칙_아이템_타입_단위+F438*ID규칙_등급_단위+COUNTIFS($D$4:D438,D438,$E$4:E438:E438,E438)</f>
        <v>112214</v>
      </c>
      <c r="B438" s="77" t="s">
        <v>1162</v>
      </c>
      <c r="C438" s="77" t="s">
        <v>185</v>
      </c>
      <c r="D438" s="148">
        <v>3</v>
      </c>
      <c r="E438" s="148">
        <v>12</v>
      </c>
      <c r="F438" s="148">
        <v>2</v>
      </c>
      <c r="G438" s="147">
        <v>0</v>
      </c>
      <c r="H438" s="147">
        <v>9999</v>
      </c>
      <c r="I438" s="147">
        <f t="shared" si="28"/>
        <v>0</v>
      </c>
      <c r="J438" s="148">
        <f>IFERROR(INDEX(SET_GROUP!$B:$B,MATCH(ITEM!C438,SET_GROUP!$N:$N,0)),0)</f>
        <v>0</v>
      </c>
      <c r="K438" s="148">
        <f>IFERROR(IF(D438&gt;2,INDEX(ITEM_GAIN_INFO!$B:$B,MATCH(ITEM!B438,ITEM_GAIN_INFO!$G:$G,0)),INDEX(ITEM_GAIN_INFO!$B:$B,MATCH(ITEM!C438,ITEM_GAIN_INFO!$G:$G,0))),0)</f>
        <v>60</v>
      </c>
      <c r="L438" s="148" t="str">
        <f t="shared" si="25"/>
        <v>ITEM_NAME_112214</v>
      </c>
      <c r="M438" s="148" t="str">
        <f t="shared" si="26"/>
        <v>ITEM_ICON_112214</v>
      </c>
      <c r="N438" s="148" t="str">
        <f t="shared" si="27"/>
        <v>ITEM_DESC_112214</v>
      </c>
    </row>
    <row r="439" spans="1:14">
      <c r="A439" s="148">
        <f>100000+E439*ID규칙_아이템_타입_단위+F439*ID규칙_등급_단위+COUNTIFS($D$4:D439,D439,$E$4:E439:E439,E439)</f>
        <v>112315</v>
      </c>
      <c r="B439" s="77" t="s">
        <v>1163</v>
      </c>
      <c r="C439" s="77" t="s">
        <v>185</v>
      </c>
      <c r="D439" s="148">
        <v>3</v>
      </c>
      <c r="E439" s="148">
        <v>12</v>
      </c>
      <c r="F439" s="148">
        <v>3</v>
      </c>
      <c r="G439" s="147">
        <v>0</v>
      </c>
      <c r="H439" s="147">
        <v>9999</v>
      </c>
      <c r="I439" s="147">
        <f t="shared" si="28"/>
        <v>0</v>
      </c>
      <c r="J439" s="148">
        <f>IFERROR(INDEX(SET_GROUP!$B:$B,MATCH(ITEM!C439,SET_GROUP!$N:$N,0)),0)</f>
        <v>0</v>
      </c>
      <c r="K439" s="148">
        <f>IFERROR(IF(D439&gt;2,INDEX(ITEM_GAIN_INFO!$B:$B,MATCH(ITEM!B439,ITEM_GAIN_INFO!$G:$G,0)),INDEX(ITEM_GAIN_INFO!$B:$B,MATCH(ITEM!C439,ITEM_GAIN_INFO!$G:$G,0))),0)</f>
        <v>61</v>
      </c>
      <c r="L439" s="148" t="str">
        <f t="shared" si="25"/>
        <v>ITEM_NAME_112315</v>
      </c>
      <c r="M439" s="148" t="str">
        <f t="shared" si="26"/>
        <v>ITEM_ICON_112315</v>
      </c>
      <c r="N439" s="148" t="str">
        <f t="shared" si="27"/>
        <v>ITEM_DESC_112315</v>
      </c>
    </row>
    <row r="440" spans="1:14">
      <c r="A440" s="148">
        <f>100000+E440*ID규칙_아이템_타입_단위+F440*ID규칙_등급_단위+COUNTIFS($D$4:D440,D440,$E$4:E440:E440,E440)</f>
        <v>112116</v>
      </c>
      <c r="B440" s="77" t="s">
        <v>1164</v>
      </c>
      <c r="C440" s="77" t="s">
        <v>185</v>
      </c>
      <c r="D440" s="148">
        <v>3</v>
      </c>
      <c r="E440" s="148">
        <v>12</v>
      </c>
      <c r="F440" s="148">
        <v>1</v>
      </c>
      <c r="G440" s="147">
        <v>0</v>
      </c>
      <c r="H440" s="147">
        <v>9999</v>
      </c>
      <c r="I440" s="147">
        <f t="shared" si="28"/>
        <v>0</v>
      </c>
      <c r="J440" s="148">
        <f>IFERROR(INDEX(SET_GROUP!$B:$B,MATCH(ITEM!C440,SET_GROUP!$N:$N,0)),0)</f>
        <v>0</v>
      </c>
      <c r="K440" s="148">
        <f>IFERROR(IF(D440&gt;2,INDEX(ITEM_GAIN_INFO!$B:$B,MATCH(ITEM!B440,ITEM_GAIN_INFO!$G:$G,0)),INDEX(ITEM_GAIN_INFO!$B:$B,MATCH(ITEM!C440,ITEM_GAIN_INFO!$G:$G,0))),0)</f>
        <v>62</v>
      </c>
      <c r="L440" s="148" t="str">
        <f t="shared" si="25"/>
        <v>ITEM_NAME_112116</v>
      </c>
      <c r="M440" s="148" t="str">
        <f t="shared" si="26"/>
        <v>ITEM_ICON_112116</v>
      </c>
      <c r="N440" s="148" t="str">
        <f t="shared" si="27"/>
        <v>ITEM_DESC_112116</v>
      </c>
    </row>
    <row r="441" spans="1:14">
      <c r="A441" s="148">
        <f>100000+E441*ID규칙_아이템_타입_단위+F441*ID규칙_등급_단위+COUNTIFS($D$4:D441,D441,$E$4:E441:E441,E441)</f>
        <v>112217</v>
      </c>
      <c r="B441" s="77" t="s">
        <v>1165</v>
      </c>
      <c r="C441" s="77" t="s">
        <v>185</v>
      </c>
      <c r="D441" s="148">
        <v>3</v>
      </c>
      <c r="E441" s="148">
        <v>12</v>
      </c>
      <c r="F441" s="148">
        <v>2</v>
      </c>
      <c r="G441" s="147">
        <v>0</v>
      </c>
      <c r="H441" s="147">
        <v>9999</v>
      </c>
      <c r="I441" s="147">
        <f t="shared" si="28"/>
        <v>0</v>
      </c>
      <c r="J441" s="148">
        <f>IFERROR(INDEX(SET_GROUP!$B:$B,MATCH(ITEM!C441,SET_GROUP!$N:$N,0)),0)</f>
        <v>0</v>
      </c>
      <c r="K441" s="148">
        <f>IFERROR(IF(D441&gt;2,INDEX(ITEM_GAIN_INFO!$B:$B,MATCH(ITEM!B441,ITEM_GAIN_INFO!$G:$G,0)),INDEX(ITEM_GAIN_INFO!$B:$B,MATCH(ITEM!C441,ITEM_GAIN_INFO!$G:$G,0))),0)</f>
        <v>63</v>
      </c>
      <c r="L441" s="148" t="str">
        <f t="shared" si="25"/>
        <v>ITEM_NAME_112217</v>
      </c>
      <c r="M441" s="148" t="str">
        <f t="shared" si="26"/>
        <v>ITEM_ICON_112217</v>
      </c>
      <c r="N441" s="148" t="str">
        <f t="shared" si="27"/>
        <v>ITEM_DESC_112217</v>
      </c>
    </row>
    <row r="442" spans="1:14">
      <c r="A442" s="148">
        <f>100000+E442*ID규칙_아이템_타입_단위+F442*ID규칙_등급_단위+COUNTIFS($D$4:D442,D442,$E$4:E442:E442,E442)</f>
        <v>112318</v>
      </c>
      <c r="B442" s="77" t="s">
        <v>1166</v>
      </c>
      <c r="C442" s="77" t="s">
        <v>185</v>
      </c>
      <c r="D442" s="148">
        <v>3</v>
      </c>
      <c r="E442" s="148">
        <v>12</v>
      </c>
      <c r="F442" s="148">
        <v>3</v>
      </c>
      <c r="G442" s="147">
        <v>0</v>
      </c>
      <c r="H442" s="147">
        <v>9999</v>
      </c>
      <c r="I442" s="147">
        <f t="shared" si="28"/>
        <v>0</v>
      </c>
      <c r="J442" s="148">
        <f>IFERROR(INDEX(SET_GROUP!$B:$B,MATCH(ITEM!C442,SET_GROUP!$N:$N,0)),0)</f>
        <v>0</v>
      </c>
      <c r="K442" s="148">
        <f>IFERROR(IF(D442&gt;2,INDEX(ITEM_GAIN_INFO!$B:$B,MATCH(ITEM!B442,ITEM_GAIN_INFO!$G:$G,0)),INDEX(ITEM_GAIN_INFO!$B:$B,MATCH(ITEM!C442,ITEM_GAIN_INFO!$G:$G,0))),0)</f>
        <v>64</v>
      </c>
      <c r="L442" s="148" t="str">
        <f t="shared" si="25"/>
        <v>ITEM_NAME_112318</v>
      </c>
      <c r="M442" s="148" t="str">
        <f t="shared" si="26"/>
        <v>ITEM_ICON_112318</v>
      </c>
      <c r="N442" s="148" t="str">
        <f t="shared" si="27"/>
        <v>ITEM_DESC_112318</v>
      </c>
    </row>
    <row r="443" spans="1:14">
      <c r="A443" s="148">
        <f>100000+E443*ID규칙_아이템_타입_단위+F443*ID규칙_등급_단위+COUNTIFS($D$4:D443,D443,$E$4:E443:E443,E443)</f>
        <v>112119</v>
      </c>
      <c r="B443" s="77" t="s">
        <v>1167</v>
      </c>
      <c r="C443" s="77" t="s">
        <v>185</v>
      </c>
      <c r="D443" s="148">
        <v>3</v>
      </c>
      <c r="E443" s="148">
        <v>12</v>
      </c>
      <c r="F443" s="148">
        <v>1</v>
      </c>
      <c r="G443" s="147">
        <v>0</v>
      </c>
      <c r="H443" s="147">
        <v>9999</v>
      </c>
      <c r="I443" s="147">
        <f t="shared" si="28"/>
        <v>0</v>
      </c>
      <c r="J443" s="148">
        <f>IFERROR(INDEX(SET_GROUP!$B:$B,MATCH(ITEM!C443,SET_GROUP!$N:$N,0)),0)</f>
        <v>0</v>
      </c>
      <c r="K443" s="148">
        <f>IFERROR(IF(D443&gt;2,INDEX(ITEM_GAIN_INFO!$B:$B,MATCH(ITEM!B443,ITEM_GAIN_INFO!$G:$G,0)),INDEX(ITEM_GAIN_INFO!$B:$B,MATCH(ITEM!C443,ITEM_GAIN_INFO!$G:$G,0))),0)</f>
        <v>65</v>
      </c>
      <c r="L443" s="148" t="str">
        <f t="shared" si="25"/>
        <v>ITEM_NAME_112119</v>
      </c>
      <c r="M443" s="148" t="str">
        <f t="shared" si="26"/>
        <v>ITEM_ICON_112119</v>
      </c>
      <c r="N443" s="148" t="str">
        <f t="shared" si="27"/>
        <v>ITEM_DESC_112119</v>
      </c>
    </row>
    <row r="444" spans="1:14">
      <c r="A444" s="148">
        <f>100000+E444*ID규칙_아이템_타입_단위+F444*ID규칙_등급_단위+COUNTIFS($D$4:D444,D444,$E$4:E444:E444,E444)</f>
        <v>112220</v>
      </c>
      <c r="B444" s="77" t="s">
        <v>1168</v>
      </c>
      <c r="C444" s="77" t="s">
        <v>185</v>
      </c>
      <c r="D444" s="148">
        <v>3</v>
      </c>
      <c r="E444" s="148">
        <v>12</v>
      </c>
      <c r="F444" s="148">
        <v>2</v>
      </c>
      <c r="G444" s="147">
        <v>0</v>
      </c>
      <c r="H444" s="147">
        <v>9999</v>
      </c>
      <c r="I444" s="147">
        <f t="shared" si="28"/>
        <v>0</v>
      </c>
      <c r="J444" s="148">
        <f>IFERROR(INDEX(SET_GROUP!$B:$B,MATCH(ITEM!C444,SET_GROUP!$N:$N,0)),0)</f>
        <v>0</v>
      </c>
      <c r="K444" s="148">
        <f>IFERROR(IF(D444&gt;2,INDEX(ITEM_GAIN_INFO!$B:$B,MATCH(ITEM!B444,ITEM_GAIN_INFO!$G:$G,0)),INDEX(ITEM_GAIN_INFO!$B:$B,MATCH(ITEM!C444,ITEM_GAIN_INFO!$G:$G,0))),0)</f>
        <v>66</v>
      </c>
      <c r="L444" s="148" t="str">
        <f t="shared" si="25"/>
        <v>ITEM_NAME_112220</v>
      </c>
      <c r="M444" s="148" t="str">
        <f t="shared" si="26"/>
        <v>ITEM_ICON_112220</v>
      </c>
      <c r="N444" s="148" t="str">
        <f t="shared" si="27"/>
        <v>ITEM_DESC_112220</v>
      </c>
    </row>
    <row r="445" spans="1:14">
      <c r="A445" s="148">
        <f>100000+E445*ID규칙_아이템_타입_단위+F445*ID규칙_등급_단위+COUNTIFS($D$4:D445,D445,$E$4:E445:E445,E445)</f>
        <v>112321</v>
      </c>
      <c r="B445" s="77" t="s">
        <v>1169</v>
      </c>
      <c r="C445" s="77" t="s">
        <v>185</v>
      </c>
      <c r="D445" s="148">
        <v>3</v>
      </c>
      <c r="E445" s="148">
        <v>12</v>
      </c>
      <c r="F445" s="148">
        <v>3</v>
      </c>
      <c r="G445" s="147">
        <v>0</v>
      </c>
      <c r="H445" s="147">
        <v>9999</v>
      </c>
      <c r="I445" s="147">
        <f t="shared" si="28"/>
        <v>0</v>
      </c>
      <c r="J445" s="148">
        <f>IFERROR(INDEX(SET_GROUP!$B:$B,MATCH(ITEM!C445,SET_GROUP!$N:$N,0)),0)</f>
        <v>0</v>
      </c>
      <c r="K445" s="148">
        <f>IFERROR(IF(D445&gt;2,INDEX(ITEM_GAIN_INFO!$B:$B,MATCH(ITEM!B445,ITEM_GAIN_INFO!$G:$G,0)),INDEX(ITEM_GAIN_INFO!$B:$B,MATCH(ITEM!C445,ITEM_GAIN_INFO!$G:$G,0))),0)</f>
        <v>67</v>
      </c>
      <c r="L445" s="148" t="str">
        <f t="shared" si="25"/>
        <v>ITEM_NAME_112321</v>
      </c>
      <c r="M445" s="148" t="str">
        <f t="shared" si="26"/>
        <v>ITEM_ICON_112321</v>
      </c>
      <c r="N445" s="148" t="str">
        <f t="shared" si="27"/>
        <v>ITEM_DESC_112321</v>
      </c>
    </row>
    <row r="446" spans="1:14">
      <c r="A446" s="148">
        <f>100000+E446*ID규칙_아이템_타입_단위+F446*ID규칙_등급_단위+COUNTIFS($D$4:D446,D446,$E$4:E446:E446,E446)</f>
        <v>112122</v>
      </c>
      <c r="B446" s="77" t="s">
        <v>1170</v>
      </c>
      <c r="C446" s="77" t="s">
        <v>185</v>
      </c>
      <c r="D446" s="148">
        <v>3</v>
      </c>
      <c r="E446" s="148">
        <v>12</v>
      </c>
      <c r="F446" s="148">
        <v>1</v>
      </c>
      <c r="G446" s="147">
        <v>0</v>
      </c>
      <c r="H446" s="147">
        <v>9999</v>
      </c>
      <c r="I446" s="147">
        <f t="shared" si="28"/>
        <v>0</v>
      </c>
      <c r="J446" s="148">
        <f>IFERROR(INDEX(SET_GROUP!$B:$B,MATCH(ITEM!C446,SET_GROUP!$N:$N,0)),0)</f>
        <v>0</v>
      </c>
      <c r="K446" s="148">
        <f>IFERROR(IF(D446&gt;2,INDEX(ITEM_GAIN_INFO!$B:$B,MATCH(ITEM!B446,ITEM_GAIN_INFO!$G:$G,0)),INDEX(ITEM_GAIN_INFO!$B:$B,MATCH(ITEM!C446,ITEM_GAIN_INFO!$G:$G,0))),0)</f>
        <v>68</v>
      </c>
      <c r="L446" s="148" t="str">
        <f t="shared" si="25"/>
        <v>ITEM_NAME_112122</v>
      </c>
      <c r="M446" s="148" t="str">
        <f t="shared" si="26"/>
        <v>ITEM_ICON_112122</v>
      </c>
      <c r="N446" s="148" t="str">
        <f t="shared" si="27"/>
        <v>ITEM_DESC_112122</v>
      </c>
    </row>
    <row r="447" spans="1:14">
      <c r="A447" s="148">
        <f>100000+E447*ID규칙_아이템_타입_단위+F447*ID규칙_등급_단위+COUNTIFS($D$4:D447,D447,$E$4:E447:E447,E447)</f>
        <v>112223</v>
      </c>
      <c r="B447" s="77" t="s">
        <v>1171</v>
      </c>
      <c r="C447" s="77" t="s">
        <v>185</v>
      </c>
      <c r="D447" s="148">
        <v>3</v>
      </c>
      <c r="E447" s="148">
        <v>12</v>
      </c>
      <c r="F447" s="148">
        <v>2</v>
      </c>
      <c r="G447" s="147">
        <v>0</v>
      </c>
      <c r="H447" s="147">
        <v>9999</v>
      </c>
      <c r="I447" s="147">
        <f t="shared" si="28"/>
        <v>0</v>
      </c>
      <c r="J447" s="148">
        <f>IFERROR(INDEX(SET_GROUP!$B:$B,MATCH(ITEM!C447,SET_GROUP!$N:$N,0)),0)</f>
        <v>0</v>
      </c>
      <c r="K447" s="148">
        <f>IFERROR(IF(D447&gt;2,INDEX(ITEM_GAIN_INFO!$B:$B,MATCH(ITEM!B447,ITEM_GAIN_INFO!$G:$G,0)),INDEX(ITEM_GAIN_INFO!$B:$B,MATCH(ITEM!C447,ITEM_GAIN_INFO!$G:$G,0))),0)</f>
        <v>69</v>
      </c>
      <c r="L447" s="148" t="str">
        <f t="shared" si="25"/>
        <v>ITEM_NAME_112223</v>
      </c>
      <c r="M447" s="148" t="str">
        <f t="shared" si="26"/>
        <v>ITEM_ICON_112223</v>
      </c>
      <c r="N447" s="148" t="str">
        <f t="shared" si="27"/>
        <v>ITEM_DESC_112223</v>
      </c>
    </row>
    <row r="448" spans="1:14">
      <c r="A448" s="148">
        <f>100000+E448*ID규칙_아이템_타입_단위+F448*ID규칙_등급_단위+COUNTIFS($D$4:D448,D448,$E$4:E448:E448,E448)</f>
        <v>112324</v>
      </c>
      <c r="B448" s="77" t="s">
        <v>1172</v>
      </c>
      <c r="C448" s="77" t="s">
        <v>185</v>
      </c>
      <c r="D448" s="148">
        <v>3</v>
      </c>
      <c r="E448" s="148">
        <v>12</v>
      </c>
      <c r="F448" s="148">
        <v>3</v>
      </c>
      <c r="G448" s="147">
        <v>0</v>
      </c>
      <c r="H448" s="147">
        <v>9999</v>
      </c>
      <c r="I448" s="147">
        <f t="shared" si="28"/>
        <v>0</v>
      </c>
      <c r="J448" s="148">
        <f>IFERROR(INDEX(SET_GROUP!$B:$B,MATCH(ITEM!C448,SET_GROUP!$N:$N,0)),0)</f>
        <v>0</v>
      </c>
      <c r="K448" s="148">
        <f>IFERROR(IF(D448&gt;2,INDEX(ITEM_GAIN_INFO!$B:$B,MATCH(ITEM!B448,ITEM_GAIN_INFO!$G:$G,0)),INDEX(ITEM_GAIN_INFO!$B:$B,MATCH(ITEM!C448,ITEM_GAIN_INFO!$G:$G,0))),0)</f>
        <v>70</v>
      </c>
      <c r="L448" s="148" t="str">
        <f t="shared" si="25"/>
        <v>ITEM_NAME_112324</v>
      </c>
      <c r="M448" s="148" t="str">
        <f t="shared" si="26"/>
        <v>ITEM_ICON_112324</v>
      </c>
      <c r="N448" s="148" t="str">
        <f t="shared" si="27"/>
        <v>ITEM_DESC_112324</v>
      </c>
    </row>
    <row r="449" spans="1:14">
      <c r="A449" s="148">
        <f>100000+E449*ID규칙_아이템_타입_단위+F449*ID규칙_등급_단위+COUNTIFS($D$4:D449,D449,$E$4:E449:E449,E449)</f>
        <v>112125</v>
      </c>
      <c r="B449" s="77" t="s">
        <v>1173</v>
      </c>
      <c r="C449" s="77" t="s">
        <v>185</v>
      </c>
      <c r="D449" s="148">
        <v>3</v>
      </c>
      <c r="E449" s="148">
        <v>12</v>
      </c>
      <c r="F449" s="148">
        <v>1</v>
      </c>
      <c r="G449" s="147">
        <v>0</v>
      </c>
      <c r="H449" s="147">
        <v>9999</v>
      </c>
      <c r="I449" s="147">
        <f t="shared" si="28"/>
        <v>0</v>
      </c>
      <c r="J449" s="148">
        <f>IFERROR(INDEX(SET_GROUP!$B:$B,MATCH(ITEM!C449,SET_GROUP!$N:$N,0)),0)</f>
        <v>0</v>
      </c>
      <c r="K449" s="148">
        <f>IFERROR(IF(D449&gt;2,INDEX(ITEM_GAIN_INFO!$B:$B,MATCH(ITEM!B449,ITEM_GAIN_INFO!$G:$G,0)),INDEX(ITEM_GAIN_INFO!$B:$B,MATCH(ITEM!C449,ITEM_GAIN_INFO!$G:$G,0))),0)</f>
        <v>71</v>
      </c>
      <c r="L449" s="148" t="str">
        <f t="shared" si="25"/>
        <v>ITEM_NAME_112125</v>
      </c>
      <c r="M449" s="148" t="str">
        <f t="shared" si="26"/>
        <v>ITEM_ICON_112125</v>
      </c>
      <c r="N449" s="148" t="str">
        <f t="shared" si="27"/>
        <v>ITEM_DESC_112125</v>
      </c>
    </row>
    <row r="450" spans="1:14">
      <c r="A450" s="148">
        <f>100000+E450*ID규칙_아이템_타입_단위+F450*ID규칙_등급_단위+COUNTIFS($D$4:D450,D450,$E$4:E450:E450,E450)</f>
        <v>112226</v>
      </c>
      <c r="B450" s="77" t="s">
        <v>1174</v>
      </c>
      <c r="C450" s="77" t="s">
        <v>185</v>
      </c>
      <c r="D450" s="148">
        <v>3</v>
      </c>
      <c r="E450" s="148">
        <v>12</v>
      </c>
      <c r="F450" s="148">
        <v>2</v>
      </c>
      <c r="G450" s="147">
        <v>0</v>
      </c>
      <c r="H450" s="147">
        <v>9999</v>
      </c>
      <c r="I450" s="147">
        <f t="shared" si="28"/>
        <v>0</v>
      </c>
      <c r="J450" s="148">
        <f>IFERROR(INDEX(SET_GROUP!$B:$B,MATCH(ITEM!C450,SET_GROUP!$N:$N,0)),0)</f>
        <v>0</v>
      </c>
      <c r="K450" s="148">
        <f>IFERROR(IF(D450&gt;2,INDEX(ITEM_GAIN_INFO!$B:$B,MATCH(ITEM!B450,ITEM_GAIN_INFO!$G:$G,0)),INDEX(ITEM_GAIN_INFO!$B:$B,MATCH(ITEM!C450,ITEM_GAIN_INFO!$G:$G,0))),0)</f>
        <v>72</v>
      </c>
      <c r="L450" s="148" t="str">
        <f t="shared" si="25"/>
        <v>ITEM_NAME_112226</v>
      </c>
      <c r="M450" s="148" t="str">
        <f t="shared" si="26"/>
        <v>ITEM_ICON_112226</v>
      </c>
      <c r="N450" s="148" t="str">
        <f t="shared" si="27"/>
        <v>ITEM_DESC_112226</v>
      </c>
    </row>
    <row r="451" spans="1:14">
      <c r="A451" s="148">
        <f>100000+E451*ID규칙_아이템_타입_단위+F451*ID규칙_등급_단위+COUNTIFS($D$4:D451,D451,$E$4:E451:E451,E451)</f>
        <v>112327</v>
      </c>
      <c r="B451" s="77" t="s">
        <v>1175</v>
      </c>
      <c r="C451" s="77" t="s">
        <v>185</v>
      </c>
      <c r="D451" s="148">
        <v>3</v>
      </c>
      <c r="E451" s="148">
        <v>12</v>
      </c>
      <c r="F451" s="148">
        <v>3</v>
      </c>
      <c r="G451" s="147">
        <v>0</v>
      </c>
      <c r="H451" s="147">
        <v>9999</v>
      </c>
      <c r="I451" s="147">
        <f t="shared" si="28"/>
        <v>0</v>
      </c>
      <c r="J451" s="148">
        <f>IFERROR(INDEX(SET_GROUP!$B:$B,MATCH(ITEM!C451,SET_GROUP!$N:$N,0)),0)</f>
        <v>0</v>
      </c>
      <c r="K451" s="148">
        <f>IFERROR(IF(D451&gt;2,INDEX(ITEM_GAIN_INFO!$B:$B,MATCH(ITEM!B451,ITEM_GAIN_INFO!$G:$G,0)),INDEX(ITEM_GAIN_INFO!$B:$B,MATCH(ITEM!C451,ITEM_GAIN_INFO!$G:$G,0))),0)</f>
        <v>73</v>
      </c>
      <c r="L451" s="148" t="str">
        <f t="shared" si="25"/>
        <v>ITEM_NAME_112327</v>
      </c>
      <c r="M451" s="148" t="str">
        <f t="shared" si="26"/>
        <v>ITEM_ICON_112327</v>
      </c>
      <c r="N451" s="148" t="str">
        <f t="shared" si="27"/>
        <v>ITEM_DESC_112327</v>
      </c>
    </row>
    <row r="452" spans="1:14">
      <c r="A452" s="148">
        <f>100000+E452*ID규칙_아이템_타입_단위+F452*ID규칙_등급_단위+COUNTIFS($D$4:D452,D452,$E$4:E452:E452,E452)</f>
        <v>112128</v>
      </c>
      <c r="B452" s="77" t="s">
        <v>1176</v>
      </c>
      <c r="C452" s="77" t="s">
        <v>185</v>
      </c>
      <c r="D452" s="148">
        <v>3</v>
      </c>
      <c r="E452" s="148">
        <v>12</v>
      </c>
      <c r="F452" s="148">
        <v>1</v>
      </c>
      <c r="G452" s="147">
        <v>0</v>
      </c>
      <c r="H452" s="147">
        <v>9999</v>
      </c>
      <c r="I452" s="147">
        <f t="shared" si="28"/>
        <v>0</v>
      </c>
      <c r="J452" s="148">
        <f>IFERROR(INDEX(SET_GROUP!$B:$B,MATCH(ITEM!C452,SET_GROUP!$N:$N,0)),0)</f>
        <v>0</v>
      </c>
      <c r="K452" s="148">
        <f>IFERROR(IF(D452&gt;2,INDEX(ITEM_GAIN_INFO!$B:$B,MATCH(ITEM!B452,ITEM_GAIN_INFO!$G:$G,0)),INDEX(ITEM_GAIN_INFO!$B:$B,MATCH(ITEM!C452,ITEM_GAIN_INFO!$G:$G,0))),0)</f>
        <v>74</v>
      </c>
      <c r="L452" s="148" t="str">
        <f t="shared" ref="L452:L515" si="29">"ITEM_NAME_"&amp;A452</f>
        <v>ITEM_NAME_112128</v>
      </c>
      <c r="M452" s="148" t="str">
        <f t="shared" ref="M452:M515" si="30">"ITEM_ICON_"&amp;A452</f>
        <v>ITEM_ICON_112128</v>
      </c>
      <c r="N452" s="148" t="str">
        <f t="shared" ref="N452:N515" si="31">"ITEM_DESC_"&amp;A452</f>
        <v>ITEM_DESC_112128</v>
      </c>
    </row>
    <row r="453" spans="1:14">
      <c r="A453" s="148">
        <f>100000+E453*ID규칙_아이템_타입_단위+F453*ID규칙_등급_단위+COUNTIFS($D$4:D453,D453,$E$4:E453:E453,E453)</f>
        <v>112229</v>
      </c>
      <c r="B453" s="77" t="s">
        <v>1177</v>
      </c>
      <c r="C453" s="77" t="s">
        <v>185</v>
      </c>
      <c r="D453" s="148">
        <v>3</v>
      </c>
      <c r="E453" s="148">
        <v>12</v>
      </c>
      <c r="F453" s="148">
        <v>2</v>
      </c>
      <c r="G453" s="147">
        <v>0</v>
      </c>
      <c r="H453" s="147">
        <v>9999</v>
      </c>
      <c r="I453" s="147">
        <f t="shared" si="28"/>
        <v>0</v>
      </c>
      <c r="J453" s="148">
        <f>IFERROR(INDEX(SET_GROUP!$B:$B,MATCH(ITEM!C453,SET_GROUP!$N:$N,0)),0)</f>
        <v>0</v>
      </c>
      <c r="K453" s="148">
        <f>IFERROR(IF(D453&gt;2,INDEX(ITEM_GAIN_INFO!$B:$B,MATCH(ITEM!B453,ITEM_GAIN_INFO!$G:$G,0)),INDEX(ITEM_GAIN_INFO!$B:$B,MATCH(ITEM!C453,ITEM_GAIN_INFO!$G:$G,0))),0)</f>
        <v>75</v>
      </c>
      <c r="L453" s="148" t="str">
        <f t="shared" si="29"/>
        <v>ITEM_NAME_112229</v>
      </c>
      <c r="M453" s="148" t="str">
        <f t="shared" si="30"/>
        <v>ITEM_ICON_112229</v>
      </c>
      <c r="N453" s="148" t="str">
        <f t="shared" si="31"/>
        <v>ITEM_DESC_112229</v>
      </c>
    </row>
    <row r="454" spans="1:14">
      <c r="A454" s="148">
        <f>100000+E454*ID규칙_아이템_타입_단위+F454*ID규칙_등급_단위+COUNTIFS($D$4:D454,D454,$E$4:E454:E454,E454)</f>
        <v>112330</v>
      </c>
      <c r="B454" s="77" t="s">
        <v>1178</v>
      </c>
      <c r="C454" s="77" t="s">
        <v>185</v>
      </c>
      <c r="D454" s="148">
        <v>3</v>
      </c>
      <c r="E454" s="148">
        <v>12</v>
      </c>
      <c r="F454" s="148">
        <v>3</v>
      </c>
      <c r="G454" s="147">
        <v>0</v>
      </c>
      <c r="H454" s="147">
        <v>9999</v>
      </c>
      <c r="I454" s="147">
        <f t="shared" si="28"/>
        <v>0</v>
      </c>
      <c r="J454" s="148">
        <f>IFERROR(INDEX(SET_GROUP!$B:$B,MATCH(ITEM!C454,SET_GROUP!$N:$N,0)),0)</f>
        <v>0</v>
      </c>
      <c r="K454" s="148">
        <f>IFERROR(IF(D454&gt;2,INDEX(ITEM_GAIN_INFO!$B:$B,MATCH(ITEM!B454,ITEM_GAIN_INFO!$G:$G,0)),INDEX(ITEM_GAIN_INFO!$B:$B,MATCH(ITEM!C454,ITEM_GAIN_INFO!$G:$G,0))),0)</f>
        <v>76</v>
      </c>
      <c r="L454" s="148" t="str">
        <f t="shared" si="29"/>
        <v>ITEM_NAME_112330</v>
      </c>
      <c r="M454" s="148" t="str">
        <f t="shared" si="30"/>
        <v>ITEM_ICON_112330</v>
      </c>
      <c r="N454" s="148" t="str">
        <f t="shared" si="31"/>
        <v>ITEM_DESC_112330</v>
      </c>
    </row>
    <row r="455" spans="1:14">
      <c r="A455" s="148">
        <f>100000+E455*ID규칙_아이템_타입_단위+F455*ID규칙_등급_단위+COUNTIFS($D$4:D455,D455,$E$4:E455:E455,E455)</f>
        <v>112131</v>
      </c>
      <c r="B455" s="77" t="s">
        <v>1179</v>
      </c>
      <c r="C455" s="77" t="s">
        <v>185</v>
      </c>
      <c r="D455" s="148">
        <v>3</v>
      </c>
      <c r="E455" s="148">
        <v>12</v>
      </c>
      <c r="F455" s="148">
        <v>1</v>
      </c>
      <c r="G455" s="147">
        <v>0</v>
      </c>
      <c r="H455" s="147">
        <v>9999</v>
      </c>
      <c r="I455" s="147">
        <f t="shared" si="28"/>
        <v>0</v>
      </c>
      <c r="J455" s="148">
        <f>IFERROR(INDEX(SET_GROUP!$B:$B,MATCH(ITEM!C455,SET_GROUP!$N:$N,0)),0)</f>
        <v>0</v>
      </c>
      <c r="K455" s="148">
        <f>IFERROR(IF(D455&gt;2,INDEX(ITEM_GAIN_INFO!$B:$B,MATCH(ITEM!B455,ITEM_GAIN_INFO!$G:$G,0)),INDEX(ITEM_GAIN_INFO!$B:$B,MATCH(ITEM!C455,ITEM_GAIN_INFO!$G:$G,0))),0)</f>
        <v>77</v>
      </c>
      <c r="L455" s="148" t="str">
        <f t="shared" si="29"/>
        <v>ITEM_NAME_112131</v>
      </c>
      <c r="M455" s="148" t="str">
        <f t="shared" si="30"/>
        <v>ITEM_ICON_112131</v>
      </c>
      <c r="N455" s="148" t="str">
        <f t="shared" si="31"/>
        <v>ITEM_DESC_112131</v>
      </c>
    </row>
    <row r="456" spans="1:14">
      <c r="A456" s="148">
        <f>100000+E456*ID규칙_아이템_타입_단위+F456*ID규칙_등급_단위+COUNTIFS($D$4:D456,D456,$E$4:E456:E456,E456)</f>
        <v>112232</v>
      </c>
      <c r="B456" s="77" t="s">
        <v>1180</v>
      </c>
      <c r="C456" s="77" t="s">
        <v>185</v>
      </c>
      <c r="D456" s="148">
        <v>3</v>
      </c>
      <c r="E456" s="148">
        <v>12</v>
      </c>
      <c r="F456" s="148">
        <v>2</v>
      </c>
      <c r="G456" s="147">
        <v>0</v>
      </c>
      <c r="H456" s="147">
        <v>9999</v>
      </c>
      <c r="I456" s="147">
        <f t="shared" si="28"/>
        <v>0</v>
      </c>
      <c r="J456" s="148">
        <f>IFERROR(INDEX(SET_GROUP!$B:$B,MATCH(ITEM!C456,SET_GROUP!$N:$N,0)),0)</f>
        <v>0</v>
      </c>
      <c r="K456" s="148">
        <f>IFERROR(IF(D456&gt;2,INDEX(ITEM_GAIN_INFO!$B:$B,MATCH(ITEM!B456,ITEM_GAIN_INFO!$G:$G,0)),INDEX(ITEM_GAIN_INFO!$B:$B,MATCH(ITEM!C456,ITEM_GAIN_INFO!$G:$G,0))),0)</f>
        <v>78</v>
      </c>
      <c r="L456" s="148" t="str">
        <f t="shared" si="29"/>
        <v>ITEM_NAME_112232</v>
      </c>
      <c r="M456" s="148" t="str">
        <f t="shared" si="30"/>
        <v>ITEM_ICON_112232</v>
      </c>
      <c r="N456" s="148" t="str">
        <f t="shared" si="31"/>
        <v>ITEM_DESC_112232</v>
      </c>
    </row>
    <row r="457" spans="1:14">
      <c r="A457" s="148">
        <f>100000+E457*ID규칙_아이템_타입_단위+F457*ID규칙_등급_단위+COUNTIFS($D$4:D457,D457,$E$4:E457:E457,E457)</f>
        <v>112333</v>
      </c>
      <c r="B457" s="77" t="s">
        <v>1181</v>
      </c>
      <c r="C457" s="77" t="s">
        <v>185</v>
      </c>
      <c r="D457" s="148">
        <v>3</v>
      </c>
      <c r="E457" s="148">
        <v>12</v>
      </c>
      <c r="F457" s="148">
        <v>3</v>
      </c>
      <c r="G457" s="147">
        <v>0</v>
      </c>
      <c r="H457" s="147">
        <v>9999</v>
      </c>
      <c r="I457" s="147">
        <f t="shared" si="28"/>
        <v>0</v>
      </c>
      <c r="J457" s="148">
        <f>IFERROR(INDEX(SET_GROUP!$B:$B,MATCH(ITEM!C457,SET_GROUP!$N:$N,0)),0)</f>
        <v>0</v>
      </c>
      <c r="K457" s="148">
        <f>IFERROR(IF(D457&gt;2,INDEX(ITEM_GAIN_INFO!$B:$B,MATCH(ITEM!B457,ITEM_GAIN_INFO!$G:$G,0)),INDEX(ITEM_GAIN_INFO!$B:$B,MATCH(ITEM!C457,ITEM_GAIN_INFO!$G:$G,0))),0)</f>
        <v>79</v>
      </c>
      <c r="L457" s="148" t="str">
        <f t="shared" si="29"/>
        <v>ITEM_NAME_112333</v>
      </c>
      <c r="M457" s="148" t="str">
        <f t="shared" si="30"/>
        <v>ITEM_ICON_112333</v>
      </c>
      <c r="N457" s="148" t="str">
        <f t="shared" si="31"/>
        <v>ITEM_DESC_112333</v>
      </c>
    </row>
    <row r="458" spans="1:14">
      <c r="A458" s="148">
        <f>100000+E458*ID규칙_아이템_타입_단위+F458*ID규칙_등급_단위+COUNTIFS($D$4:D458,D458,$E$4:E458:E458,E458)</f>
        <v>112234</v>
      </c>
      <c r="B458" s="77" t="s">
        <v>387</v>
      </c>
      <c r="C458" s="77" t="s">
        <v>185</v>
      </c>
      <c r="D458" s="148">
        <v>3</v>
      </c>
      <c r="E458" s="148">
        <v>12</v>
      </c>
      <c r="F458" s="148">
        <v>2</v>
      </c>
      <c r="G458" s="147">
        <v>0</v>
      </c>
      <c r="H458" s="147">
        <v>9999</v>
      </c>
      <c r="I458" s="147">
        <f t="shared" ref="I458:I521" si="32">IF(D458=2,E458*1000+F458*100,0)</f>
        <v>0</v>
      </c>
      <c r="J458" s="148">
        <f>IFERROR(INDEX(SET_GROUP!$B:$B,MATCH(ITEM!C458,SET_GROUP!$N:$N,0)),0)</f>
        <v>0</v>
      </c>
      <c r="K458" s="148">
        <f>IFERROR(IF(D458&gt;2,INDEX(ITEM_GAIN_INFO!$B:$B,MATCH(ITEM!B458,ITEM_GAIN_INFO!$G:$G,0)),INDEX(ITEM_GAIN_INFO!$B:$B,MATCH(ITEM!C458,ITEM_GAIN_INFO!$G:$G,0))),0)</f>
        <v>80</v>
      </c>
      <c r="L458" s="148" t="str">
        <f t="shared" si="29"/>
        <v>ITEM_NAME_112234</v>
      </c>
      <c r="M458" s="148" t="str">
        <f t="shared" si="30"/>
        <v>ITEM_ICON_112234</v>
      </c>
      <c r="N458" s="148" t="str">
        <f t="shared" si="31"/>
        <v>ITEM_DESC_112234</v>
      </c>
    </row>
    <row r="459" spans="1:14">
      <c r="A459" s="148">
        <f>100000+E459*ID규칙_아이템_타입_단위+F459*ID규칙_등급_단위+COUNTIFS($D$4:D459,D459,$E$4:E459:E459,E459)</f>
        <v>112335</v>
      </c>
      <c r="B459" s="77" t="s">
        <v>388</v>
      </c>
      <c r="C459" s="77" t="s">
        <v>185</v>
      </c>
      <c r="D459" s="148">
        <v>3</v>
      </c>
      <c r="E459" s="148">
        <v>12</v>
      </c>
      <c r="F459" s="148">
        <v>3</v>
      </c>
      <c r="G459" s="147">
        <v>0</v>
      </c>
      <c r="H459" s="147">
        <v>9999</v>
      </c>
      <c r="I459" s="147">
        <f t="shared" si="32"/>
        <v>0</v>
      </c>
      <c r="J459" s="148">
        <f>IFERROR(INDEX(SET_GROUP!$B:$B,MATCH(ITEM!C459,SET_GROUP!$N:$N,0)),0)</f>
        <v>0</v>
      </c>
      <c r="K459" s="148">
        <f>IFERROR(IF(D459&gt;2,INDEX(ITEM_GAIN_INFO!$B:$B,MATCH(ITEM!B459,ITEM_GAIN_INFO!$G:$G,0)),INDEX(ITEM_GAIN_INFO!$B:$B,MATCH(ITEM!C459,ITEM_GAIN_INFO!$G:$G,0))),0)</f>
        <v>81</v>
      </c>
      <c r="L459" s="148" t="str">
        <f t="shared" si="29"/>
        <v>ITEM_NAME_112335</v>
      </c>
      <c r="M459" s="148" t="str">
        <f t="shared" si="30"/>
        <v>ITEM_ICON_112335</v>
      </c>
      <c r="N459" s="148" t="str">
        <f t="shared" si="31"/>
        <v>ITEM_DESC_112335</v>
      </c>
    </row>
    <row r="460" spans="1:14">
      <c r="A460" s="148">
        <f>100000+E460*ID규칙_아이템_타입_단위+F460*ID규칙_등급_단위+COUNTIFS($D$4:D460,D460,$E$4:E460:E460,E460)</f>
        <v>112436</v>
      </c>
      <c r="B460" s="77" t="s">
        <v>389</v>
      </c>
      <c r="C460" s="77" t="s">
        <v>185</v>
      </c>
      <c r="D460" s="148">
        <v>3</v>
      </c>
      <c r="E460" s="148">
        <v>12</v>
      </c>
      <c r="F460" s="148">
        <v>4</v>
      </c>
      <c r="G460" s="147">
        <v>0</v>
      </c>
      <c r="H460" s="147">
        <v>9999</v>
      </c>
      <c r="I460" s="147">
        <f t="shared" si="32"/>
        <v>0</v>
      </c>
      <c r="J460" s="148">
        <f>IFERROR(INDEX(SET_GROUP!$B:$B,MATCH(ITEM!C460,SET_GROUP!$N:$N,0)),0)</f>
        <v>0</v>
      </c>
      <c r="K460" s="148">
        <f>IFERROR(IF(D460&gt;2,INDEX(ITEM_GAIN_INFO!$B:$B,MATCH(ITEM!B460,ITEM_GAIN_INFO!$G:$G,0)),INDEX(ITEM_GAIN_INFO!$B:$B,MATCH(ITEM!C460,ITEM_GAIN_INFO!$G:$G,0))),0)</f>
        <v>82</v>
      </c>
      <c r="L460" s="148" t="str">
        <f t="shared" si="29"/>
        <v>ITEM_NAME_112436</v>
      </c>
      <c r="M460" s="148" t="str">
        <f t="shared" si="30"/>
        <v>ITEM_ICON_112436</v>
      </c>
      <c r="N460" s="148" t="str">
        <f t="shared" si="31"/>
        <v>ITEM_DESC_112436</v>
      </c>
    </row>
    <row r="461" spans="1:14">
      <c r="A461" s="148">
        <f>100000+E461*ID규칙_아이템_타입_단위+F461*ID규칙_등급_단위+COUNTIFS($D$4:D461,D461,$E$4:E461:E461,E461)</f>
        <v>112237</v>
      </c>
      <c r="B461" s="77" t="s">
        <v>390</v>
      </c>
      <c r="C461" s="77" t="s">
        <v>185</v>
      </c>
      <c r="D461" s="148">
        <v>3</v>
      </c>
      <c r="E461" s="148">
        <v>12</v>
      </c>
      <c r="F461" s="148">
        <v>2</v>
      </c>
      <c r="G461" s="147">
        <v>0</v>
      </c>
      <c r="H461" s="147">
        <v>9999</v>
      </c>
      <c r="I461" s="147">
        <f t="shared" si="32"/>
        <v>0</v>
      </c>
      <c r="J461" s="148">
        <f>IFERROR(INDEX(SET_GROUP!$B:$B,MATCH(ITEM!C461,SET_GROUP!$N:$N,0)),0)</f>
        <v>0</v>
      </c>
      <c r="K461" s="148">
        <f>IFERROR(IF(D461&gt;2,INDEX(ITEM_GAIN_INFO!$B:$B,MATCH(ITEM!B461,ITEM_GAIN_INFO!$G:$G,0)),INDEX(ITEM_GAIN_INFO!$B:$B,MATCH(ITEM!C461,ITEM_GAIN_INFO!$G:$G,0))),0)</f>
        <v>83</v>
      </c>
      <c r="L461" s="148" t="str">
        <f t="shared" si="29"/>
        <v>ITEM_NAME_112237</v>
      </c>
      <c r="M461" s="148" t="str">
        <f t="shared" si="30"/>
        <v>ITEM_ICON_112237</v>
      </c>
      <c r="N461" s="148" t="str">
        <f t="shared" si="31"/>
        <v>ITEM_DESC_112237</v>
      </c>
    </row>
    <row r="462" spans="1:14">
      <c r="A462" s="148">
        <f>100000+E462*ID규칙_아이템_타입_단위+F462*ID규칙_등급_단위+COUNTIFS($D$4:D462,D462,$E$4:E462:E462,E462)</f>
        <v>112338</v>
      </c>
      <c r="B462" s="77" t="s">
        <v>391</v>
      </c>
      <c r="C462" s="77" t="s">
        <v>185</v>
      </c>
      <c r="D462" s="148">
        <v>3</v>
      </c>
      <c r="E462" s="148">
        <v>12</v>
      </c>
      <c r="F462" s="148">
        <v>3</v>
      </c>
      <c r="G462" s="147">
        <v>0</v>
      </c>
      <c r="H462" s="147">
        <v>9999</v>
      </c>
      <c r="I462" s="147">
        <f t="shared" si="32"/>
        <v>0</v>
      </c>
      <c r="J462" s="148">
        <f>IFERROR(INDEX(SET_GROUP!$B:$B,MATCH(ITEM!C462,SET_GROUP!$N:$N,0)),0)</f>
        <v>0</v>
      </c>
      <c r="K462" s="148">
        <f>IFERROR(IF(D462&gt;2,INDEX(ITEM_GAIN_INFO!$B:$B,MATCH(ITEM!B462,ITEM_GAIN_INFO!$G:$G,0)),INDEX(ITEM_GAIN_INFO!$B:$B,MATCH(ITEM!C462,ITEM_GAIN_INFO!$G:$G,0))),0)</f>
        <v>84</v>
      </c>
      <c r="L462" s="148" t="str">
        <f t="shared" si="29"/>
        <v>ITEM_NAME_112338</v>
      </c>
      <c r="M462" s="148" t="str">
        <f t="shared" si="30"/>
        <v>ITEM_ICON_112338</v>
      </c>
      <c r="N462" s="148" t="str">
        <f t="shared" si="31"/>
        <v>ITEM_DESC_112338</v>
      </c>
    </row>
    <row r="463" spans="1:14">
      <c r="A463" s="148">
        <f>100000+E463*ID규칙_아이템_타입_단위+F463*ID규칙_등급_단위+COUNTIFS($D$4:D463,D463,$E$4:E463:E463,E463)</f>
        <v>112439</v>
      </c>
      <c r="B463" s="77" t="s">
        <v>392</v>
      </c>
      <c r="C463" s="77" t="s">
        <v>185</v>
      </c>
      <c r="D463" s="148">
        <v>3</v>
      </c>
      <c r="E463" s="148">
        <v>12</v>
      </c>
      <c r="F463" s="148">
        <v>4</v>
      </c>
      <c r="G463" s="147">
        <v>0</v>
      </c>
      <c r="H463" s="147">
        <v>9999</v>
      </c>
      <c r="I463" s="147">
        <f t="shared" si="32"/>
        <v>0</v>
      </c>
      <c r="J463" s="148">
        <f>IFERROR(INDEX(SET_GROUP!$B:$B,MATCH(ITEM!C463,SET_GROUP!$N:$N,0)),0)</f>
        <v>0</v>
      </c>
      <c r="K463" s="148">
        <f>IFERROR(IF(D463&gt;2,INDEX(ITEM_GAIN_INFO!$B:$B,MATCH(ITEM!B463,ITEM_GAIN_INFO!$G:$G,0)),INDEX(ITEM_GAIN_INFO!$B:$B,MATCH(ITEM!C463,ITEM_GAIN_INFO!$G:$G,0))),0)</f>
        <v>85</v>
      </c>
      <c r="L463" s="148" t="str">
        <f t="shared" si="29"/>
        <v>ITEM_NAME_112439</v>
      </c>
      <c r="M463" s="148" t="str">
        <f t="shared" si="30"/>
        <v>ITEM_ICON_112439</v>
      </c>
      <c r="N463" s="148" t="str">
        <f t="shared" si="31"/>
        <v>ITEM_DESC_112439</v>
      </c>
    </row>
    <row r="464" spans="1:14">
      <c r="A464" s="148">
        <f>100000+E464*ID규칙_아이템_타입_단위+F464*ID규칙_등급_단위+COUNTIFS($D$4:D464,D464,$E$4:E464:E464,E464)</f>
        <v>112240</v>
      </c>
      <c r="B464" s="77" t="s">
        <v>393</v>
      </c>
      <c r="C464" s="77" t="s">
        <v>185</v>
      </c>
      <c r="D464" s="148">
        <v>3</v>
      </c>
      <c r="E464" s="148">
        <v>12</v>
      </c>
      <c r="F464" s="148">
        <v>2</v>
      </c>
      <c r="G464" s="147">
        <v>0</v>
      </c>
      <c r="H464" s="147">
        <v>9999</v>
      </c>
      <c r="I464" s="147">
        <f t="shared" si="32"/>
        <v>0</v>
      </c>
      <c r="J464" s="148">
        <f>IFERROR(INDEX(SET_GROUP!$B:$B,MATCH(ITEM!C464,SET_GROUP!$N:$N,0)),0)</f>
        <v>0</v>
      </c>
      <c r="K464" s="148">
        <f>IFERROR(IF(D464&gt;2,INDEX(ITEM_GAIN_INFO!$B:$B,MATCH(ITEM!B464,ITEM_GAIN_INFO!$G:$G,0)),INDEX(ITEM_GAIN_INFO!$B:$B,MATCH(ITEM!C464,ITEM_GAIN_INFO!$G:$G,0))),0)</f>
        <v>86</v>
      </c>
      <c r="L464" s="148" t="str">
        <f t="shared" si="29"/>
        <v>ITEM_NAME_112240</v>
      </c>
      <c r="M464" s="148" t="str">
        <f t="shared" si="30"/>
        <v>ITEM_ICON_112240</v>
      </c>
      <c r="N464" s="148" t="str">
        <f t="shared" si="31"/>
        <v>ITEM_DESC_112240</v>
      </c>
    </row>
    <row r="465" spans="1:14">
      <c r="A465" s="148">
        <f>100000+E465*ID규칙_아이템_타입_단위+F465*ID규칙_등급_단위+COUNTIFS($D$4:D465,D465,$E$4:E465:E465,E465)</f>
        <v>112341</v>
      </c>
      <c r="B465" s="77" t="s">
        <v>394</v>
      </c>
      <c r="C465" s="77" t="s">
        <v>185</v>
      </c>
      <c r="D465" s="148">
        <v>3</v>
      </c>
      <c r="E465" s="148">
        <v>12</v>
      </c>
      <c r="F465" s="148">
        <v>3</v>
      </c>
      <c r="G465" s="147">
        <v>0</v>
      </c>
      <c r="H465" s="147">
        <v>9999</v>
      </c>
      <c r="I465" s="147">
        <f t="shared" si="32"/>
        <v>0</v>
      </c>
      <c r="J465" s="148">
        <f>IFERROR(INDEX(SET_GROUP!$B:$B,MATCH(ITEM!C465,SET_GROUP!$N:$N,0)),0)</f>
        <v>0</v>
      </c>
      <c r="K465" s="148">
        <f>IFERROR(IF(D465&gt;2,INDEX(ITEM_GAIN_INFO!$B:$B,MATCH(ITEM!B465,ITEM_GAIN_INFO!$G:$G,0)),INDEX(ITEM_GAIN_INFO!$B:$B,MATCH(ITEM!C465,ITEM_GAIN_INFO!$G:$G,0))),0)</f>
        <v>87</v>
      </c>
      <c r="L465" s="148" t="str">
        <f t="shared" si="29"/>
        <v>ITEM_NAME_112341</v>
      </c>
      <c r="M465" s="148" t="str">
        <f t="shared" si="30"/>
        <v>ITEM_ICON_112341</v>
      </c>
      <c r="N465" s="148" t="str">
        <f t="shared" si="31"/>
        <v>ITEM_DESC_112341</v>
      </c>
    </row>
    <row r="466" spans="1:14">
      <c r="A466" s="148">
        <f>100000+E466*ID규칙_아이템_타입_단위+F466*ID규칙_등급_단위+COUNTIFS($D$4:D466,D466,$E$4:E466:E466,E466)</f>
        <v>112442</v>
      </c>
      <c r="B466" s="77" t="s">
        <v>395</v>
      </c>
      <c r="C466" s="77" t="s">
        <v>185</v>
      </c>
      <c r="D466" s="148">
        <v>3</v>
      </c>
      <c r="E466" s="148">
        <v>12</v>
      </c>
      <c r="F466" s="148">
        <v>4</v>
      </c>
      <c r="G466" s="147">
        <v>0</v>
      </c>
      <c r="H466" s="147">
        <v>9999</v>
      </c>
      <c r="I466" s="147">
        <f t="shared" si="32"/>
        <v>0</v>
      </c>
      <c r="J466" s="148">
        <f>IFERROR(INDEX(SET_GROUP!$B:$B,MATCH(ITEM!C466,SET_GROUP!$N:$N,0)),0)</f>
        <v>0</v>
      </c>
      <c r="K466" s="148">
        <f>IFERROR(IF(D466&gt;2,INDEX(ITEM_GAIN_INFO!$B:$B,MATCH(ITEM!B466,ITEM_GAIN_INFO!$G:$G,0)),INDEX(ITEM_GAIN_INFO!$B:$B,MATCH(ITEM!C466,ITEM_GAIN_INFO!$G:$G,0))),0)</f>
        <v>88</v>
      </c>
      <c r="L466" s="148" t="str">
        <f t="shared" si="29"/>
        <v>ITEM_NAME_112442</v>
      </c>
      <c r="M466" s="148" t="str">
        <f t="shared" si="30"/>
        <v>ITEM_ICON_112442</v>
      </c>
      <c r="N466" s="148" t="str">
        <f t="shared" si="31"/>
        <v>ITEM_DESC_112442</v>
      </c>
    </row>
    <row r="467" spans="1:14">
      <c r="A467" s="148">
        <f>100000+E467*ID규칙_아이템_타입_단위+F467*ID규칙_등급_단위+COUNTIFS($D$4:D467,D467,$E$4:E467:E467,E467)</f>
        <v>112243</v>
      </c>
      <c r="B467" s="77" t="s">
        <v>396</v>
      </c>
      <c r="C467" s="77" t="s">
        <v>185</v>
      </c>
      <c r="D467" s="148">
        <v>3</v>
      </c>
      <c r="E467" s="148">
        <v>12</v>
      </c>
      <c r="F467" s="148">
        <v>2</v>
      </c>
      <c r="G467" s="147">
        <v>0</v>
      </c>
      <c r="H467" s="147">
        <v>9999</v>
      </c>
      <c r="I467" s="147">
        <f t="shared" si="32"/>
        <v>0</v>
      </c>
      <c r="J467" s="148">
        <f>IFERROR(INDEX(SET_GROUP!$B:$B,MATCH(ITEM!C467,SET_GROUP!$N:$N,0)),0)</f>
        <v>0</v>
      </c>
      <c r="K467" s="148">
        <f>IFERROR(IF(D467&gt;2,INDEX(ITEM_GAIN_INFO!$B:$B,MATCH(ITEM!B467,ITEM_GAIN_INFO!$G:$G,0)),INDEX(ITEM_GAIN_INFO!$B:$B,MATCH(ITEM!C467,ITEM_GAIN_INFO!$G:$G,0))),0)</f>
        <v>89</v>
      </c>
      <c r="L467" s="148" t="str">
        <f t="shared" si="29"/>
        <v>ITEM_NAME_112243</v>
      </c>
      <c r="M467" s="148" t="str">
        <f t="shared" si="30"/>
        <v>ITEM_ICON_112243</v>
      </c>
      <c r="N467" s="148" t="str">
        <f t="shared" si="31"/>
        <v>ITEM_DESC_112243</v>
      </c>
    </row>
    <row r="468" spans="1:14">
      <c r="A468" s="148">
        <f>100000+E468*ID규칙_아이템_타입_단위+F468*ID규칙_등급_단위+COUNTIFS($D$4:D468,D468,$E$4:E468:E468,E468)</f>
        <v>112344</v>
      </c>
      <c r="B468" s="77" t="s">
        <v>397</v>
      </c>
      <c r="C468" s="77" t="s">
        <v>185</v>
      </c>
      <c r="D468" s="148">
        <v>3</v>
      </c>
      <c r="E468" s="148">
        <v>12</v>
      </c>
      <c r="F468" s="148">
        <v>3</v>
      </c>
      <c r="G468" s="147">
        <v>0</v>
      </c>
      <c r="H468" s="147">
        <v>9999</v>
      </c>
      <c r="I468" s="147">
        <f t="shared" si="32"/>
        <v>0</v>
      </c>
      <c r="J468" s="148">
        <f>IFERROR(INDEX(SET_GROUP!$B:$B,MATCH(ITEM!C468,SET_GROUP!$N:$N,0)),0)</f>
        <v>0</v>
      </c>
      <c r="K468" s="148">
        <f>IFERROR(IF(D468&gt;2,INDEX(ITEM_GAIN_INFO!$B:$B,MATCH(ITEM!B468,ITEM_GAIN_INFO!$G:$G,0)),INDEX(ITEM_GAIN_INFO!$B:$B,MATCH(ITEM!C468,ITEM_GAIN_INFO!$G:$G,0))),0)</f>
        <v>90</v>
      </c>
      <c r="L468" s="148" t="str">
        <f t="shared" si="29"/>
        <v>ITEM_NAME_112344</v>
      </c>
      <c r="M468" s="148" t="str">
        <f t="shared" si="30"/>
        <v>ITEM_ICON_112344</v>
      </c>
      <c r="N468" s="148" t="str">
        <f t="shared" si="31"/>
        <v>ITEM_DESC_112344</v>
      </c>
    </row>
    <row r="469" spans="1:14">
      <c r="A469" s="148">
        <f>100000+E469*ID규칙_아이템_타입_단위+F469*ID규칙_등급_단위+COUNTIFS($D$4:D469,D469,$E$4:E469:E469,E469)</f>
        <v>112445</v>
      </c>
      <c r="B469" s="77" t="s">
        <v>398</v>
      </c>
      <c r="C469" s="77" t="s">
        <v>185</v>
      </c>
      <c r="D469" s="148">
        <v>3</v>
      </c>
      <c r="E469" s="148">
        <v>12</v>
      </c>
      <c r="F469" s="148">
        <v>4</v>
      </c>
      <c r="G469" s="147">
        <v>0</v>
      </c>
      <c r="H469" s="147">
        <v>9999</v>
      </c>
      <c r="I469" s="147">
        <f t="shared" si="32"/>
        <v>0</v>
      </c>
      <c r="J469" s="148">
        <f>IFERROR(INDEX(SET_GROUP!$B:$B,MATCH(ITEM!C469,SET_GROUP!$N:$N,0)),0)</f>
        <v>0</v>
      </c>
      <c r="K469" s="148">
        <f>IFERROR(IF(D469&gt;2,INDEX(ITEM_GAIN_INFO!$B:$B,MATCH(ITEM!B469,ITEM_GAIN_INFO!$G:$G,0)),INDEX(ITEM_GAIN_INFO!$B:$B,MATCH(ITEM!C469,ITEM_GAIN_INFO!$G:$G,0))),0)</f>
        <v>91</v>
      </c>
      <c r="L469" s="148" t="str">
        <f t="shared" si="29"/>
        <v>ITEM_NAME_112445</v>
      </c>
      <c r="M469" s="148" t="str">
        <f t="shared" si="30"/>
        <v>ITEM_ICON_112445</v>
      </c>
      <c r="N469" s="148" t="str">
        <f t="shared" si="31"/>
        <v>ITEM_DESC_112445</v>
      </c>
    </row>
    <row r="470" spans="1:14">
      <c r="A470" s="148">
        <f>100000+E470*ID규칙_아이템_타입_단위+F470*ID규칙_등급_단위+COUNTIFS($D$4:D470,D470,$E$4:E470:E470,E470)</f>
        <v>112246</v>
      </c>
      <c r="B470" s="77" t="s">
        <v>1182</v>
      </c>
      <c r="C470" s="77" t="s">
        <v>185</v>
      </c>
      <c r="D470" s="148">
        <v>3</v>
      </c>
      <c r="E470" s="148">
        <v>12</v>
      </c>
      <c r="F470" s="148">
        <v>2</v>
      </c>
      <c r="G470" s="147">
        <v>0</v>
      </c>
      <c r="H470" s="147">
        <v>9999</v>
      </c>
      <c r="I470" s="147">
        <f t="shared" si="32"/>
        <v>0</v>
      </c>
      <c r="J470" s="148">
        <f>IFERROR(INDEX(SET_GROUP!$B:$B,MATCH(ITEM!C470,SET_GROUP!$N:$N,0)),0)</f>
        <v>0</v>
      </c>
      <c r="K470" s="148">
        <f>IFERROR(IF(D470&gt;2,INDEX(ITEM_GAIN_INFO!$B:$B,MATCH(ITEM!B470,ITEM_GAIN_INFO!$G:$G,0)),INDEX(ITEM_GAIN_INFO!$B:$B,MATCH(ITEM!C470,ITEM_GAIN_INFO!$G:$G,0))),0)</f>
        <v>92</v>
      </c>
      <c r="L470" s="148" t="str">
        <f t="shared" si="29"/>
        <v>ITEM_NAME_112246</v>
      </c>
      <c r="M470" s="148" t="str">
        <f t="shared" si="30"/>
        <v>ITEM_ICON_112246</v>
      </c>
      <c r="N470" s="148" t="str">
        <f t="shared" si="31"/>
        <v>ITEM_DESC_112246</v>
      </c>
    </row>
    <row r="471" spans="1:14">
      <c r="A471" s="148">
        <f>100000+E471*ID규칙_아이템_타입_단위+F471*ID규칙_등급_단위+COUNTIFS($D$4:D471,D471,$E$4:E471:E471,E471)</f>
        <v>112347</v>
      </c>
      <c r="B471" s="77" t="s">
        <v>399</v>
      </c>
      <c r="C471" s="77" t="s">
        <v>185</v>
      </c>
      <c r="D471" s="148">
        <v>3</v>
      </c>
      <c r="E471" s="148">
        <v>12</v>
      </c>
      <c r="F471" s="148">
        <v>3</v>
      </c>
      <c r="G471" s="147">
        <v>0</v>
      </c>
      <c r="H471" s="147">
        <v>9999</v>
      </c>
      <c r="I471" s="147">
        <f t="shared" si="32"/>
        <v>0</v>
      </c>
      <c r="J471" s="148">
        <f>IFERROR(INDEX(SET_GROUP!$B:$B,MATCH(ITEM!C471,SET_GROUP!$N:$N,0)),0)</f>
        <v>0</v>
      </c>
      <c r="K471" s="148">
        <f>IFERROR(IF(D471&gt;2,INDEX(ITEM_GAIN_INFO!$B:$B,MATCH(ITEM!B471,ITEM_GAIN_INFO!$G:$G,0)),INDEX(ITEM_GAIN_INFO!$B:$B,MATCH(ITEM!C471,ITEM_GAIN_INFO!$G:$G,0))),0)</f>
        <v>93</v>
      </c>
      <c r="L471" s="148" t="str">
        <f t="shared" si="29"/>
        <v>ITEM_NAME_112347</v>
      </c>
      <c r="M471" s="148" t="str">
        <f t="shared" si="30"/>
        <v>ITEM_ICON_112347</v>
      </c>
      <c r="N471" s="148" t="str">
        <f t="shared" si="31"/>
        <v>ITEM_DESC_112347</v>
      </c>
    </row>
    <row r="472" spans="1:14">
      <c r="A472" s="148">
        <f>100000+E472*ID규칙_아이템_타입_단위+F472*ID규칙_등급_단위+COUNTIFS($D$4:D472,D472,$E$4:E472:E472,E472)</f>
        <v>112448</v>
      </c>
      <c r="B472" s="77" t="s">
        <v>400</v>
      </c>
      <c r="C472" s="77" t="s">
        <v>185</v>
      </c>
      <c r="D472" s="148">
        <v>3</v>
      </c>
      <c r="E472" s="148">
        <v>12</v>
      </c>
      <c r="F472" s="148">
        <v>4</v>
      </c>
      <c r="G472" s="147">
        <v>0</v>
      </c>
      <c r="H472" s="147">
        <v>9999</v>
      </c>
      <c r="I472" s="147">
        <f t="shared" si="32"/>
        <v>0</v>
      </c>
      <c r="J472" s="148">
        <f>IFERROR(INDEX(SET_GROUP!$B:$B,MATCH(ITEM!C472,SET_GROUP!$N:$N,0)),0)</f>
        <v>0</v>
      </c>
      <c r="K472" s="148">
        <f>IFERROR(IF(D472&gt;2,INDEX(ITEM_GAIN_INFO!$B:$B,MATCH(ITEM!B472,ITEM_GAIN_INFO!$G:$G,0)),INDEX(ITEM_GAIN_INFO!$B:$B,MATCH(ITEM!C472,ITEM_GAIN_INFO!$G:$G,0))),0)</f>
        <v>94</v>
      </c>
      <c r="L472" s="148" t="str">
        <f t="shared" si="29"/>
        <v>ITEM_NAME_112448</v>
      </c>
      <c r="M472" s="148" t="str">
        <f t="shared" si="30"/>
        <v>ITEM_ICON_112448</v>
      </c>
      <c r="N472" s="148" t="str">
        <f t="shared" si="31"/>
        <v>ITEM_DESC_112448</v>
      </c>
    </row>
    <row r="473" spans="1:14">
      <c r="A473" s="148">
        <f>100000+E473*ID규칙_아이템_타입_단위+F473*ID규칙_등급_단위+COUNTIFS($D$4:D473,D473,$E$4:E473:E473,E473)</f>
        <v>112249</v>
      </c>
      <c r="B473" s="77" t="s">
        <v>401</v>
      </c>
      <c r="C473" s="77" t="s">
        <v>185</v>
      </c>
      <c r="D473" s="148">
        <v>3</v>
      </c>
      <c r="E473" s="148">
        <v>12</v>
      </c>
      <c r="F473" s="148">
        <v>2</v>
      </c>
      <c r="G473" s="147">
        <v>0</v>
      </c>
      <c r="H473" s="147">
        <v>9999</v>
      </c>
      <c r="I473" s="147">
        <f t="shared" si="32"/>
        <v>0</v>
      </c>
      <c r="J473" s="148">
        <f>IFERROR(INDEX(SET_GROUP!$B:$B,MATCH(ITEM!C473,SET_GROUP!$N:$N,0)),0)</f>
        <v>0</v>
      </c>
      <c r="K473" s="148">
        <f>IFERROR(IF(D473&gt;2,INDEX(ITEM_GAIN_INFO!$B:$B,MATCH(ITEM!B473,ITEM_GAIN_INFO!$G:$G,0)),INDEX(ITEM_GAIN_INFO!$B:$B,MATCH(ITEM!C473,ITEM_GAIN_INFO!$G:$G,0))),0)</f>
        <v>95</v>
      </c>
      <c r="L473" s="148" t="str">
        <f t="shared" si="29"/>
        <v>ITEM_NAME_112249</v>
      </c>
      <c r="M473" s="148" t="str">
        <f t="shared" si="30"/>
        <v>ITEM_ICON_112249</v>
      </c>
      <c r="N473" s="148" t="str">
        <f t="shared" si="31"/>
        <v>ITEM_DESC_112249</v>
      </c>
    </row>
    <row r="474" spans="1:14">
      <c r="A474" s="148">
        <f>100000+E474*ID규칙_아이템_타입_단위+F474*ID규칙_등급_단위+COUNTIFS($D$4:D474,D474,$E$4:E474:E474,E474)</f>
        <v>112350</v>
      </c>
      <c r="B474" s="77" t="s">
        <v>402</v>
      </c>
      <c r="C474" s="77" t="s">
        <v>185</v>
      </c>
      <c r="D474" s="148">
        <v>3</v>
      </c>
      <c r="E474" s="148">
        <v>12</v>
      </c>
      <c r="F474" s="148">
        <v>3</v>
      </c>
      <c r="G474" s="147">
        <v>0</v>
      </c>
      <c r="H474" s="147">
        <v>9999</v>
      </c>
      <c r="I474" s="147">
        <f t="shared" si="32"/>
        <v>0</v>
      </c>
      <c r="J474" s="148">
        <f>IFERROR(INDEX(SET_GROUP!$B:$B,MATCH(ITEM!C474,SET_GROUP!$N:$N,0)),0)</f>
        <v>0</v>
      </c>
      <c r="K474" s="148">
        <f>IFERROR(IF(D474&gt;2,INDEX(ITEM_GAIN_INFO!$B:$B,MATCH(ITEM!B474,ITEM_GAIN_INFO!$G:$G,0)),INDEX(ITEM_GAIN_INFO!$B:$B,MATCH(ITEM!C474,ITEM_GAIN_INFO!$G:$G,0))),0)</f>
        <v>96</v>
      </c>
      <c r="L474" s="148" t="str">
        <f t="shared" si="29"/>
        <v>ITEM_NAME_112350</v>
      </c>
      <c r="M474" s="148" t="str">
        <f t="shared" si="30"/>
        <v>ITEM_ICON_112350</v>
      </c>
      <c r="N474" s="148" t="str">
        <f t="shared" si="31"/>
        <v>ITEM_DESC_112350</v>
      </c>
    </row>
    <row r="475" spans="1:14">
      <c r="A475" s="148">
        <f>100000+E475*ID규칙_아이템_타입_단위+F475*ID규칙_등급_단위+COUNTIFS($D$4:D475,D475,$E$4:E475:E475,E475)</f>
        <v>112451</v>
      </c>
      <c r="B475" s="77" t="s">
        <v>403</v>
      </c>
      <c r="C475" s="77" t="s">
        <v>185</v>
      </c>
      <c r="D475" s="148">
        <v>3</v>
      </c>
      <c r="E475" s="148">
        <v>12</v>
      </c>
      <c r="F475" s="148">
        <v>4</v>
      </c>
      <c r="G475" s="147">
        <v>0</v>
      </c>
      <c r="H475" s="147">
        <v>9999</v>
      </c>
      <c r="I475" s="147">
        <f t="shared" si="32"/>
        <v>0</v>
      </c>
      <c r="J475" s="148">
        <f>IFERROR(INDEX(SET_GROUP!$B:$B,MATCH(ITEM!C475,SET_GROUP!$N:$N,0)),0)</f>
        <v>0</v>
      </c>
      <c r="K475" s="148">
        <f>IFERROR(IF(D475&gt;2,INDEX(ITEM_GAIN_INFO!$B:$B,MATCH(ITEM!B475,ITEM_GAIN_INFO!$G:$G,0)),INDEX(ITEM_GAIN_INFO!$B:$B,MATCH(ITEM!C475,ITEM_GAIN_INFO!$G:$G,0))),0)</f>
        <v>97</v>
      </c>
      <c r="L475" s="148" t="str">
        <f t="shared" si="29"/>
        <v>ITEM_NAME_112451</v>
      </c>
      <c r="M475" s="148" t="str">
        <f t="shared" si="30"/>
        <v>ITEM_ICON_112451</v>
      </c>
      <c r="N475" s="148" t="str">
        <f t="shared" si="31"/>
        <v>ITEM_DESC_112451</v>
      </c>
    </row>
    <row r="476" spans="1:14">
      <c r="A476" s="148">
        <f>100000+E476*ID규칙_아이템_타입_단위+F476*ID규칙_등급_단위+COUNTIFS($D$4:D476,D476,$E$4:E476:E476,E476)</f>
        <v>112252</v>
      </c>
      <c r="B476" s="77" t="s">
        <v>404</v>
      </c>
      <c r="C476" s="77" t="s">
        <v>185</v>
      </c>
      <c r="D476" s="148">
        <v>3</v>
      </c>
      <c r="E476" s="148">
        <v>12</v>
      </c>
      <c r="F476" s="148">
        <v>2</v>
      </c>
      <c r="G476" s="147">
        <v>0</v>
      </c>
      <c r="H476" s="147">
        <v>9999</v>
      </c>
      <c r="I476" s="147">
        <f t="shared" si="32"/>
        <v>0</v>
      </c>
      <c r="J476" s="148">
        <f>IFERROR(INDEX(SET_GROUP!$B:$B,MATCH(ITEM!C476,SET_GROUP!$N:$N,0)),0)</f>
        <v>0</v>
      </c>
      <c r="K476" s="148">
        <f>IFERROR(IF(D476&gt;2,INDEX(ITEM_GAIN_INFO!$B:$B,MATCH(ITEM!B476,ITEM_GAIN_INFO!$G:$G,0)),INDEX(ITEM_GAIN_INFO!$B:$B,MATCH(ITEM!C476,ITEM_GAIN_INFO!$G:$G,0))),0)</f>
        <v>98</v>
      </c>
      <c r="L476" s="148" t="str">
        <f t="shared" si="29"/>
        <v>ITEM_NAME_112252</v>
      </c>
      <c r="M476" s="148" t="str">
        <f t="shared" si="30"/>
        <v>ITEM_ICON_112252</v>
      </c>
      <c r="N476" s="148" t="str">
        <f t="shared" si="31"/>
        <v>ITEM_DESC_112252</v>
      </c>
    </row>
    <row r="477" spans="1:14">
      <c r="A477" s="148">
        <f>100000+E477*ID규칙_아이템_타입_단위+F477*ID규칙_등급_단위+COUNTIFS($D$4:D477,D477,$E$4:E477:E477,E477)</f>
        <v>112353</v>
      </c>
      <c r="B477" s="77" t="s">
        <v>405</v>
      </c>
      <c r="C477" s="77" t="s">
        <v>185</v>
      </c>
      <c r="D477" s="148">
        <v>3</v>
      </c>
      <c r="E477" s="148">
        <v>12</v>
      </c>
      <c r="F477" s="148">
        <v>3</v>
      </c>
      <c r="G477" s="147">
        <v>0</v>
      </c>
      <c r="H477" s="147">
        <v>9999</v>
      </c>
      <c r="I477" s="147">
        <f t="shared" si="32"/>
        <v>0</v>
      </c>
      <c r="J477" s="148">
        <f>IFERROR(INDEX(SET_GROUP!$B:$B,MATCH(ITEM!C477,SET_GROUP!$N:$N,0)),0)</f>
        <v>0</v>
      </c>
      <c r="K477" s="148">
        <f>IFERROR(IF(D477&gt;2,INDEX(ITEM_GAIN_INFO!$B:$B,MATCH(ITEM!B477,ITEM_GAIN_INFO!$G:$G,0)),INDEX(ITEM_GAIN_INFO!$B:$B,MATCH(ITEM!C477,ITEM_GAIN_INFO!$G:$G,0))),0)</f>
        <v>99</v>
      </c>
      <c r="L477" s="148" t="str">
        <f t="shared" si="29"/>
        <v>ITEM_NAME_112353</v>
      </c>
      <c r="M477" s="148" t="str">
        <f t="shared" si="30"/>
        <v>ITEM_ICON_112353</v>
      </c>
      <c r="N477" s="148" t="str">
        <f t="shared" si="31"/>
        <v>ITEM_DESC_112353</v>
      </c>
    </row>
    <row r="478" spans="1:14">
      <c r="A478" s="148">
        <f>100000+E478*ID규칙_아이템_타입_단위+F478*ID규칙_등급_단위+COUNTIFS($D$4:D478,D478,$E$4:E478:E478,E478)</f>
        <v>112454</v>
      </c>
      <c r="B478" s="77" t="s">
        <v>406</v>
      </c>
      <c r="C478" s="77" t="s">
        <v>185</v>
      </c>
      <c r="D478" s="148">
        <v>3</v>
      </c>
      <c r="E478" s="148">
        <v>12</v>
      </c>
      <c r="F478" s="148">
        <v>4</v>
      </c>
      <c r="G478" s="147">
        <v>0</v>
      </c>
      <c r="H478" s="147">
        <v>9999</v>
      </c>
      <c r="I478" s="147">
        <f t="shared" si="32"/>
        <v>0</v>
      </c>
      <c r="J478" s="148">
        <f>IFERROR(INDEX(SET_GROUP!$B:$B,MATCH(ITEM!C478,SET_GROUP!$N:$N,0)),0)</f>
        <v>0</v>
      </c>
      <c r="K478" s="148">
        <f>IFERROR(IF(D478&gt;2,INDEX(ITEM_GAIN_INFO!$B:$B,MATCH(ITEM!B478,ITEM_GAIN_INFO!$G:$G,0)),INDEX(ITEM_GAIN_INFO!$B:$B,MATCH(ITEM!C478,ITEM_GAIN_INFO!$G:$G,0))),0)</f>
        <v>100</v>
      </c>
      <c r="L478" s="148" t="str">
        <f t="shared" si="29"/>
        <v>ITEM_NAME_112454</v>
      </c>
      <c r="M478" s="148" t="str">
        <f t="shared" si="30"/>
        <v>ITEM_ICON_112454</v>
      </c>
      <c r="N478" s="148" t="str">
        <f t="shared" si="31"/>
        <v>ITEM_DESC_112454</v>
      </c>
    </row>
    <row r="479" spans="1:14">
      <c r="A479" s="148">
        <f>100000+E479*ID규칙_아이템_타입_단위+F479*ID규칙_등급_단위+COUNTIFS($D$4:D479,D479,$E$4:E479:E479,E479)</f>
        <v>112255</v>
      </c>
      <c r="B479" s="77" t="s">
        <v>407</v>
      </c>
      <c r="C479" s="77" t="s">
        <v>185</v>
      </c>
      <c r="D479" s="148">
        <v>3</v>
      </c>
      <c r="E479" s="148">
        <v>12</v>
      </c>
      <c r="F479" s="148">
        <v>2</v>
      </c>
      <c r="G479" s="147">
        <v>0</v>
      </c>
      <c r="H479" s="147">
        <v>9999</v>
      </c>
      <c r="I479" s="147">
        <f t="shared" si="32"/>
        <v>0</v>
      </c>
      <c r="J479" s="148">
        <f>IFERROR(INDEX(SET_GROUP!$B:$B,MATCH(ITEM!C479,SET_GROUP!$N:$N,0)),0)</f>
        <v>0</v>
      </c>
      <c r="K479" s="148">
        <f>IFERROR(IF(D479&gt;2,INDEX(ITEM_GAIN_INFO!$B:$B,MATCH(ITEM!B479,ITEM_GAIN_INFO!$G:$G,0)),INDEX(ITEM_GAIN_INFO!$B:$B,MATCH(ITEM!C479,ITEM_GAIN_INFO!$G:$G,0))),0)</f>
        <v>101</v>
      </c>
      <c r="L479" s="148" t="str">
        <f t="shared" si="29"/>
        <v>ITEM_NAME_112255</v>
      </c>
      <c r="M479" s="148" t="str">
        <f t="shared" si="30"/>
        <v>ITEM_ICON_112255</v>
      </c>
      <c r="N479" s="148" t="str">
        <f t="shared" si="31"/>
        <v>ITEM_DESC_112255</v>
      </c>
    </row>
    <row r="480" spans="1:14">
      <c r="A480" s="148">
        <f>100000+E480*ID규칙_아이템_타입_단위+F480*ID규칙_등급_단위+COUNTIFS($D$4:D480,D480,$E$4:E480:E480,E480)</f>
        <v>112356</v>
      </c>
      <c r="B480" s="77" t="s">
        <v>408</v>
      </c>
      <c r="C480" s="77" t="s">
        <v>185</v>
      </c>
      <c r="D480" s="148">
        <v>3</v>
      </c>
      <c r="E480" s="148">
        <v>12</v>
      </c>
      <c r="F480" s="148">
        <v>3</v>
      </c>
      <c r="G480" s="147">
        <v>0</v>
      </c>
      <c r="H480" s="147">
        <v>9999</v>
      </c>
      <c r="I480" s="147">
        <f t="shared" si="32"/>
        <v>0</v>
      </c>
      <c r="J480" s="148">
        <f>IFERROR(INDEX(SET_GROUP!$B:$B,MATCH(ITEM!C480,SET_GROUP!$N:$N,0)),0)</f>
        <v>0</v>
      </c>
      <c r="K480" s="148">
        <f>IFERROR(IF(D480&gt;2,INDEX(ITEM_GAIN_INFO!$B:$B,MATCH(ITEM!B480,ITEM_GAIN_INFO!$G:$G,0)),INDEX(ITEM_GAIN_INFO!$B:$B,MATCH(ITEM!C480,ITEM_GAIN_INFO!$G:$G,0))),0)</f>
        <v>102</v>
      </c>
      <c r="L480" s="148" t="str">
        <f t="shared" si="29"/>
        <v>ITEM_NAME_112356</v>
      </c>
      <c r="M480" s="148" t="str">
        <f t="shared" si="30"/>
        <v>ITEM_ICON_112356</v>
      </c>
      <c r="N480" s="148" t="str">
        <f t="shared" si="31"/>
        <v>ITEM_DESC_112356</v>
      </c>
    </row>
    <row r="481" spans="1:14">
      <c r="A481" s="148">
        <f>100000+E481*ID규칙_아이템_타입_단위+F481*ID규칙_등급_단위+COUNTIFS($D$4:D481,D481,$E$4:E481:E481,E481)</f>
        <v>112457</v>
      </c>
      <c r="B481" s="77" t="s">
        <v>409</v>
      </c>
      <c r="C481" s="77" t="s">
        <v>185</v>
      </c>
      <c r="D481" s="148">
        <v>3</v>
      </c>
      <c r="E481" s="148">
        <v>12</v>
      </c>
      <c r="F481" s="148">
        <v>4</v>
      </c>
      <c r="G481" s="147">
        <v>0</v>
      </c>
      <c r="H481" s="147">
        <v>9999</v>
      </c>
      <c r="I481" s="147">
        <f t="shared" si="32"/>
        <v>0</v>
      </c>
      <c r="J481" s="148">
        <f>IFERROR(INDEX(SET_GROUP!$B:$B,MATCH(ITEM!C481,SET_GROUP!$N:$N,0)),0)</f>
        <v>0</v>
      </c>
      <c r="K481" s="148">
        <f>IFERROR(IF(D481&gt;2,INDEX(ITEM_GAIN_INFO!$B:$B,MATCH(ITEM!B481,ITEM_GAIN_INFO!$G:$G,0)),INDEX(ITEM_GAIN_INFO!$B:$B,MATCH(ITEM!C481,ITEM_GAIN_INFO!$G:$G,0))),0)</f>
        <v>103</v>
      </c>
      <c r="L481" s="148" t="str">
        <f t="shared" si="29"/>
        <v>ITEM_NAME_112457</v>
      </c>
      <c r="M481" s="148" t="str">
        <f t="shared" si="30"/>
        <v>ITEM_ICON_112457</v>
      </c>
      <c r="N481" s="148" t="str">
        <f t="shared" si="31"/>
        <v>ITEM_DESC_112457</v>
      </c>
    </row>
    <row r="482" spans="1:14">
      <c r="A482" s="148">
        <f>100000+E482*ID규칙_아이템_타입_단위+F482*ID규칙_등급_단위+COUNTIFS($D$4:D482,D482,$E$4:E482:E482,E482)</f>
        <v>112258</v>
      </c>
      <c r="B482" s="77" t="s">
        <v>410</v>
      </c>
      <c r="C482" s="77" t="s">
        <v>185</v>
      </c>
      <c r="D482" s="148">
        <v>3</v>
      </c>
      <c r="E482" s="148">
        <v>12</v>
      </c>
      <c r="F482" s="148">
        <v>2</v>
      </c>
      <c r="G482" s="147">
        <v>0</v>
      </c>
      <c r="H482" s="147">
        <v>9999</v>
      </c>
      <c r="I482" s="147">
        <f t="shared" si="32"/>
        <v>0</v>
      </c>
      <c r="J482" s="148">
        <f>IFERROR(INDEX(SET_GROUP!$B:$B,MATCH(ITEM!C482,SET_GROUP!$N:$N,0)),0)</f>
        <v>0</v>
      </c>
      <c r="K482" s="148">
        <f>IFERROR(IF(D482&gt;2,INDEX(ITEM_GAIN_INFO!$B:$B,MATCH(ITEM!B482,ITEM_GAIN_INFO!$G:$G,0)),INDEX(ITEM_GAIN_INFO!$B:$B,MATCH(ITEM!C482,ITEM_GAIN_INFO!$G:$G,0))),0)</f>
        <v>104</v>
      </c>
      <c r="L482" s="148" t="str">
        <f t="shared" si="29"/>
        <v>ITEM_NAME_112258</v>
      </c>
      <c r="M482" s="148" t="str">
        <f t="shared" si="30"/>
        <v>ITEM_ICON_112258</v>
      </c>
      <c r="N482" s="148" t="str">
        <f t="shared" si="31"/>
        <v>ITEM_DESC_112258</v>
      </c>
    </row>
    <row r="483" spans="1:14">
      <c r="A483" s="148">
        <f>100000+E483*ID규칙_아이템_타입_단위+F483*ID규칙_등급_단위+COUNTIFS($D$4:D483,D483,$E$4:E483:E483,E483)</f>
        <v>112359</v>
      </c>
      <c r="B483" s="77" t="s">
        <v>411</v>
      </c>
      <c r="C483" s="77" t="s">
        <v>185</v>
      </c>
      <c r="D483" s="148">
        <v>3</v>
      </c>
      <c r="E483" s="148">
        <v>12</v>
      </c>
      <c r="F483" s="148">
        <v>3</v>
      </c>
      <c r="G483" s="147">
        <v>0</v>
      </c>
      <c r="H483" s="147">
        <v>9999</v>
      </c>
      <c r="I483" s="147">
        <f t="shared" si="32"/>
        <v>0</v>
      </c>
      <c r="J483" s="148">
        <f>IFERROR(INDEX(SET_GROUP!$B:$B,MATCH(ITEM!C483,SET_GROUP!$N:$N,0)),0)</f>
        <v>0</v>
      </c>
      <c r="K483" s="148">
        <f>IFERROR(IF(D483&gt;2,INDEX(ITEM_GAIN_INFO!$B:$B,MATCH(ITEM!B483,ITEM_GAIN_INFO!$G:$G,0)),INDEX(ITEM_GAIN_INFO!$B:$B,MATCH(ITEM!C483,ITEM_GAIN_INFO!$G:$G,0))),0)</f>
        <v>105</v>
      </c>
      <c r="L483" s="148" t="str">
        <f t="shared" si="29"/>
        <v>ITEM_NAME_112359</v>
      </c>
      <c r="M483" s="148" t="str">
        <f t="shared" si="30"/>
        <v>ITEM_ICON_112359</v>
      </c>
      <c r="N483" s="148" t="str">
        <f t="shared" si="31"/>
        <v>ITEM_DESC_112359</v>
      </c>
    </row>
    <row r="484" spans="1:14">
      <c r="A484" s="148">
        <f>100000+E484*ID규칙_아이템_타입_단위+F484*ID규칙_등급_단위+COUNTIFS($D$4:D484,D484,$E$4:E484:E484,E484)</f>
        <v>112460</v>
      </c>
      <c r="B484" s="77" t="s">
        <v>412</v>
      </c>
      <c r="C484" s="77" t="s">
        <v>185</v>
      </c>
      <c r="D484" s="148">
        <v>3</v>
      </c>
      <c r="E484" s="148">
        <v>12</v>
      </c>
      <c r="F484" s="148">
        <v>4</v>
      </c>
      <c r="G484" s="147">
        <v>0</v>
      </c>
      <c r="H484" s="147">
        <v>9999</v>
      </c>
      <c r="I484" s="147">
        <f t="shared" si="32"/>
        <v>0</v>
      </c>
      <c r="J484" s="148">
        <f>IFERROR(INDEX(SET_GROUP!$B:$B,MATCH(ITEM!C484,SET_GROUP!$N:$N,0)),0)</f>
        <v>0</v>
      </c>
      <c r="K484" s="148">
        <f>IFERROR(IF(D484&gt;2,INDEX(ITEM_GAIN_INFO!$B:$B,MATCH(ITEM!B484,ITEM_GAIN_INFO!$G:$G,0)),INDEX(ITEM_GAIN_INFO!$B:$B,MATCH(ITEM!C484,ITEM_GAIN_INFO!$G:$G,0))),0)</f>
        <v>106</v>
      </c>
      <c r="L484" s="148" t="str">
        <f t="shared" si="29"/>
        <v>ITEM_NAME_112460</v>
      </c>
      <c r="M484" s="148" t="str">
        <f t="shared" si="30"/>
        <v>ITEM_ICON_112460</v>
      </c>
      <c r="N484" s="148" t="str">
        <f t="shared" si="31"/>
        <v>ITEM_DESC_112460</v>
      </c>
    </row>
    <row r="485" spans="1:14">
      <c r="A485" s="148">
        <f>100000+E485*ID규칙_아이템_타입_단위+F485*ID규칙_등급_단위+COUNTIFS($D$4:D485,D485,$E$4:E485:E485,E485)</f>
        <v>112261</v>
      </c>
      <c r="B485" s="77" t="s">
        <v>1183</v>
      </c>
      <c r="C485" s="77" t="s">
        <v>185</v>
      </c>
      <c r="D485" s="148">
        <v>3</v>
      </c>
      <c r="E485" s="148">
        <v>12</v>
      </c>
      <c r="F485" s="148">
        <v>2</v>
      </c>
      <c r="G485" s="147">
        <v>0</v>
      </c>
      <c r="H485" s="147">
        <v>9999</v>
      </c>
      <c r="I485" s="147">
        <f t="shared" si="32"/>
        <v>0</v>
      </c>
      <c r="J485" s="148">
        <f>IFERROR(INDEX(SET_GROUP!$B:$B,MATCH(ITEM!C485,SET_GROUP!$N:$N,0)),0)</f>
        <v>0</v>
      </c>
      <c r="K485" s="148">
        <f>IFERROR(IF(D485&gt;2,INDEX(ITEM_GAIN_INFO!$B:$B,MATCH(ITEM!B485,ITEM_GAIN_INFO!$G:$G,0)),INDEX(ITEM_GAIN_INFO!$B:$B,MATCH(ITEM!C485,ITEM_GAIN_INFO!$G:$G,0))),0)</f>
        <v>107</v>
      </c>
      <c r="L485" s="148" t="str">
        <f t="shared" si="29"/>
        <v>ITEM_NAME_112261</v>
      </c>
      <c r="M485" s="148" t="str">
        <f t="shared" si="30"/>
        <v>ITEM_ICON_112261</v>
      </c>
      <c r="N485" s="148" t="str">
        <f t="shared" si="31"/>
        <v>ITEM_DESC_112261</v>
      </c>
    </row>
    <row r="486" spans="1:14">
      <c r="A486" s="148">
        <f>100000+E486*ID규칙_아이템_타입_단위+F486*ID규칙_등급_단위+COUNTIFS($D$4:D486,D486,$E$4:E486:E486,E486)</f>
        <v>112362</v>
      </c>
      <c r="B486" s="77" t="s">
        <v>1184</v>
      </c>
      <c r="C486" s="77" t="s">
        <v>185</v>
      </c>
      <c r="D486" s="148">
        <v>3</v>
      </c>
      <c r="E486" s="148">
        <v>12</v>
      </c>
      <c r="F486" s="148">
        <v>3</v>
      </c>
      <c r="G486" s="147">
        <v>0</v>
      </c>
      <c r="H486" s="147">
        <v>9999</v>
      </c>
      <c r="I486" s="147">
        <f t="shared" si="32"/>
        <v>0</v>
      </c>
      <c r="J486" s="148">
        <f>IFERROR(INDEX(SET_GROUP!$B:$B,MATCH(ITEM!C486,SET_GROUP!$N:$N,0)),0)</f>
        <v>0</v>
      </c>
      <c r="K486" s="148">
        <f>IFERROR(IF(D486&gt;2,INDEX(ITEM_GAIN_INFO!$B:$B,MATCH(ITEM!B486,ITEM_GAIN_INFO!$G:$G,0)),INDEX(ITEM_GAIN_INFO!$B:$B,MATCH(ITEM!C486,ITEM_GAIN_INFO!$G:$G,0))),0)</f>
        <v>108</v>
      </c>
      <c r="L486" s="148" t="str">
        <f t="shared" si="29"/>
        <v>ITEM_NAME_112362</v>
      </c>
      <c r="M486" s="148" t="str">
        <f t="shared" si="30"/>
        <v>ITEM_ICON_112362</v>
      </c>
      <c r="N486" s="148" t="str">
        <f t="shared" si="31"/>
        <v>ITEM_DESC_112362</v>
      </c>
    </row>
    <row r="487" spans="1:14">
      <c r="A487" s="148">
        <f>100000+E487*ID규칙_아이템_타입_단위+F487*ID규칙_등급_단위+COUNTIFS($D$4:D487,D487,$E$4:E487:E487,E487)</f>
        <v>112463</v>
      </c>
      <c r="B487" s="77" t="s">
        <v>1185</v>
      </c>
      <c r="C487" s="77" t="s">
        <v>185</v>
      </c>
      <c r="D487" s="148">
        <v>3</v>
      </c>
      <c r="E487" s="148">
        <v>12</v>
      </c>
      <c r="F487" s="148">
        <v>4</v>
      </c>
      <c r="G487" s="147">
        <v>0</v>
      </c>
      <c r="H487" s="147">
        <v>9999</v>
      </c>
      <c r="I487" s="147">
        <f t="shared" si="32"/>
        <v>0</v>
      </c>
      <c r="J487" s="148">
        <f>IFERROR(INDEX(SET_GROUP!$B:$B,MATCH(ITEM!C487,SET_GROUP!$N:$N,0)),0)</f>
        <v>0</v>
      </c>
      <c r="K487" s="148">
        <f>IFERROR(IF(D487&gt;2,INDEX(ITEM_GAIN_INFO!$B:$B,MATCH(ITEM!B487,ITEM_GAIN_INFO!$G:$G,0)),INDEX(ITEM_GAIN_INFO!$B:$B,MATCH(ITEM!C487,ITEM_GAIN_INFO!$G:$G,0))),0)</f>
        <v>109</v>
      </c>
      <c r="L487" s="148" t="str">
        <f t="shared" si="29"/>
        <v>ITEM_NAME_112463</v>
      </c>
      <c r="M487" s="148" t="str">
        <f t="shared" si="30"/>
        <v>ITEM_ICON_112463</v>
      </c>
      <c r="N487" s="148" t="str">
        <f t="shared" si="31"/>
        <v>ITEM_DESC_112463</v>
      </c>
    </row>
    <row r="488" spans="1:14">
      <c r="A488" s="148">
        <f>100000+E488*ID규칙_아이템_타입_단위+F488*ID규칙_등급_단위+COUNTIFS($D$4:D488,D488,$E$4:E488:E488,E488)</f>
        <v>112264</v>
      </c>
      <c r="B488" s="77" t="s">
        <v>1186</v>
      </c>
      <c r="C488" s="77" t="s">
        <v>185</v>
      </c>
      <c r="D488" s="148">
        <v>3</v>
      </c>
      <c r="E488" s="148">
        <v>12</v>
      </c>
      <c r="F488" s="148">
        <v>2</v>
      </c>
      <c r="G488" s="147">
        <v>0</v>
      </c>
      <c r="H488" s="147">
        <v>9999</v>
      </c>
      <c r="I488" s="147">
        <f t="shared" si="32"/>
        <v>0</v>
      </c>
      <c r="J488" s="148">
        <f>IFERROR(INDEX(SET_GROUP!$B:$B,MATCH(ITEM!C488,SET_GROUP!$N:$N,0)),0)</f>
        <v>0</v>
      </c>
      <c r="K488" s="148">
        <f>IFERROR(IF(D488&gt;2,INDEX(ITEM_GAIN_INFO!$B:$B,MATCH(ITEM!B488,ITEM_GAIN_INFO!$G:$G,0)),INDEX(ITEM_GAIN_INFO!$B:$B,MATCH(ITEM!C488,ITEM_GAIN_INFO!$G:$G,0))),0)</f>
        <v>110</v>
      </c>
      <c r="L488" s="148" t="str">
        <f t="shared" si="29"/>
        <v>ITEM_NAME_112264</v>
      </c>
      <c r="M488" s="148" t="str">
        <f t="shared" si="30"/>
        <v>ITEM_ICON_112264</v>
      </c>
      <c r="N488" s="148" t="str">
        <f t="shared" si="31"/>
        <v>ITEM_DESC_112264</v>
      </c>
    </row>
    <row r="489" spans="1:14">
      <c r="A489" s="148">
        <f>100000+E489*ID규칙_아이템_타입_단위+F489*ID규칙_등급_단위+COUNTIFS($D$4:D489,D489,$E$4:E489:E489,E489)</f>
        <v>112365</v>
      </c>
      <c r="B489" s="77" t="s">
        <v>1187</v>
      </c>
      <c r="C489" s="77" t="s">
        <v>185</v>
      </c>
      <c r="D489" s="148">
        <v>3</v>
      </c>
      <c r="E489" s="148">
        <v>12</v>
      </c>
      <c r="F489" s="148">
        <v>3</v>
      </c>
      <c r="G489" s="147">
        <v>0</v>
      </c>
      <c r="H489" s="147">
        <v>9999</v>
      </c>
      <c r="I489" s="147">
        <f t="shared" si="32"/>
        <v>0</v>
      </c>
      <c r="J489" s="148">
        <f>IFERROR(INDEX(SET_GROUP!$B:$B,MATCH(ITEM!C489,SET_GROUP!$N:$N,0)),0)</f>
        <v>0</v>
      </c>
      <c r="K489" s="148">
        <f>IFERROR(IF(D489&gt;2,INDEX(ITEM_GAIN_INFO!$B:$B,MATCH(ITEM!B489,ITEM_GAIN_INFO!$G:$G,0)),INDEX(ITEM_GAIN_INFO!$B:$B,MATCH(ITEM!C489,ITEM_GAIN_INFO!$G:$G,0))),0)</f>
        <v>111</v>
      </c>
      <c r="L489" s="148" t="str">
        <f t="shared" si="29"/>
        <v>ITEM_NAME_112365</v>
      </c>
      <c r="M489" s="148" t="str">
        <f t="shared" si="30"/>
        <v>ITEM_ICON_112365</v>
      </c>
      <c r="N489" s="148" t="str">
        <f t="shared" si="31"/>
        <v>ITEM_DESC_112365</v>
      </c>
    </row>
    <row r="490" spans="1:14">
      <c r="A490" s="148">
        <f>100000+E490*ID규칙_아이템_타입_단위+F490*ID규칙_등급_단위+COUNTIFS($D$4:D490,D490,$E$4:E490:E490,E490)</f>
        <v>112466</v>
      </c>
      <c r="B490" s="77" t="s">
        <v>1188</v>
      </c>
      <c r="C490" s="77" t="s">
        <v>185</v>
      </c>
      <c r="D490" s="148">
        <v>3</v>
      </c>
      <c r="E490" s="148">
        <v>12</v>
      </c>
      <c r="F490" s="148">
        <v>4</v>
      </c>
      <c r="G490" s="147">
        <v>0</v>
      </c>
      <c r="H490" s="147">
        <v>9999</v>
      </c>
      <c r="I490" s="147">
        <f t="shared" si="32"/>
        <v>0</v>
      </c>
      <c r="J490" s="148">
        <f>IFERROR(INDEX(SET_GROUP!$B:$B,MATCH(ITEM!C490,SET_GROUP!$N:$N,0)),0)</f>
        <v>0</v>
      </c>
      <c r="K490" s="148">
        <f>IFERROR(IF(D490&gt;2,INDEX(ITEM_GAIN_INFO!$B:$B,MATCH(ITEM!B490,ITEM_GAIN_INFO!$G:$G,0)),INDEX(ITEM_GAIN_INFO!$B:$B,MATCH(ITEM!C490,ITEM_GAIN_INFO!$G:$G,0))),0)</f>
        <v>112</v>
      </c>
      <c r="L490" s="148" t="str">
        <f t="shared" si="29"/>
        <v>ITEM_NAME_112466</v>
      </c>
      <c r="M490" s="148" t="str">
        <f t="shared" si="30"/>
        <v>ITEM_ICON_112466</v>
      </c>
      <c r="N490" s="148" t="str">
        <f t="shared" si="31"/>
        <v>ITEM_DESC_112466</v>
      </c>
    </row>
    <row r="491" spans="1:14">
      <c r="A491" s="148">
        <f>100000+E491*ID규칙_아이템_타입_단위+F491*ID규칙_등급_단위+COUNTIFS($D$4:D491,D491,$E$4:E491:E491,E491)</f>
        <v>112267</v>
      </c>
      <c r="B491" s="77" t="s">
        <v>1189</v>
      </c>
      <c r="C491" s="77" t="s">
        <v>185</v>
      </c>
      <c r="D491" s="148">
        <v>3</v>
      </c>
      <c r="E491" s="148">
        <v>12</v>
      </c>
      <c r="F491" s="148">
        <v>2</v>
      </c>
      <c r="G491" s="147">
        <v>0</v>
      </c>
      <c r="H491" s="147">
        <v>9999</v>
      </c>
      <c r="I491" s="147">
        <f t="shared" si="32"/>
        <v>0</v>
      </c>
      <c r="J491" s="148">
        <f>IFERROR(INDEX(SET_GROUP!$B:$B,MATCH(ITEM!C491,SET_GROUP!$N:$N,0)),0)</f>
        <v>0</v>
      </c>
      <c r="K491" s="148">
        <f>IFERROR(IF(D491&gt;2,INDEX(ITEM_GAIN_INFO!$B:$B,MATCH(ITEM!B491,ITEM_GAIN_INFO!$G:$G,0)),INDEX(ITEM_GAIN_INFO!$B:$B,MATCH(ITEM!C491,ITEM_GAIN_INFO!$G:$G,0))),0)</f>
        <v>113</v>
      </c>
      <c r="L491" s="148" t="str">
        <f t="shared" si="29"/>
        <v>ITEM_NAME_112267</v>
      </c>
      <c r="M491" s="148" t="str">
        <f t="shared" si="30"/>
        <v>ITEM_ICON_112267</v>
      </c>
      <c r="N491" s="148" t="str">
        <f t="shared" si="31"/>
        <v>ITEM_DESC_112267</v>
      </c>
    </row>
    <row r="492" spans="1:14">
      <c r="A492" s="148">
        <f>100000+E492*ID규칙_아이템_타입_단위+F492*ID규칙_등급_단위+COUNTIFS($D$4:D492,D492,$E$4:E492:E492,E492)</f>
        <v>112368</v>
      </c>
      <c r="B492" s="77" t="s">
        <v>1190</v>
      </c>
      <c r="C492" s="77" t="s">
        <v>185</v>
      </c>
      <c r="D492" s="148">
        <v>3</v>
      </c>
      <c r="E492" s="148">
        <v>12</v>
      </c>
      <c r="F492" s="148">
        <v>3</v>
      </c>
      <c r="G492" s="147">
        <v>0</v>
      </c>
      <c r="H492" s="147">
        <v>9999</v>
      </c>
      <c r="I492" s="147">
        <f t="shared" si="32"/>
        <v>0</v>
      </c>
      <c r="J492" s="148">
        <f>IFERROR(INDEX(SET_GROUP!$B:$B,MATCH(ITEM!C492,SET_GROUP!$N:$N,0)),0)</f>
        <v>0</v>
      </c>
      <c r="K492" s="148">
        <f>IFERROR(IF(D492&gt;2,INDEX(ITEM_GAIN_INFO!$B:$B,MATCH(ITEM!B492,ITEM_GAIN_INFO!$G:$G,0)),INDEX(ITEM_GAIN_INFO!$B:$B,MATCH(ITEM!C492,ITEM_GAIN_INFO!$G:$G,0))),0)</f>
        <v>114</v>
      </c>
      <c r="L492" s="148" t="str">
        <f t="shared" si="29"/>
        <v>ITEM_NAME_112368</v>
      </c>
      <c r="M492" s="148" t="str">
        <f t="shared" si="30"/>
        <v>ITEM_ICON_112368</v>
      </c>
      <c r="N492" s="148" t="str">
        <f t="shared" si="31"/>
        <v>ITEM_DESC_112368</v>
      </c>
    </row>
    <row r="493" spans="1:14">
      <c r="A493" s="148">
        <f>100000+E493*ID규칙_아이템_타입_단위+F493*ID규칙_등급_단위+COUNTIFS($D$4:D493,D493,$E$4:E493:E493,E493)</f>
        <v>112469</v>
      </c>
      <c r="B493" s="77" t="s">
        <v>1191</v>
      </c>
      <c r="C493" s="77" t="s">
        <v>185</v>
      </c>
      <c r="D493" s="148">
        <v>3</v>
      </c>
      <c r="E493" s="148">
        <v>12</v>
      </c>
      <c r="F493" s="148">
        <v>4</v>
      </c>
      <c r="G493" s="147">
        <v>0</v>
      </c>
      <c r="H493" s="147">
        <v>9999</v>
      </c>
      <c r="I493" s="147">
        <f t="shared" si="32"/>
        <v>0</v>
      </c>
      <c r="J493" s="148">
        <f>IFERROR(INDEX(SET_GROUP!$B:$B,MATCH(ITEM!C493,SET_GROUP!$N:$N,0)),0)</f>
        <v>0</v>
      </c>
      <c r="K493" s="148">
        <f>IFERROR(IF(D493&gt;2,INDEX(ITEM_GAIN_INFO!$B:$B,MATCH(ITEM!B493,ITEM_GAIN_INFO!$G:$G,0)),INDEX(ITEM_GAIN_INFO!$B:$B,MATCH(ITEM!C493,ITEM_GAIN_INFO!$G:$G,0))),0)</f>
        <v>115</v>
      </c>
      <c r="L493" s="148" t="str">
        <f t="shared" si="29"/>
        <v>ITEM_NAME_112469</v>
      </c>
      <c r="M493" s="148" t="str">
        <f t="shared" si="30"/>
        <v>ITEM_ICON_112469</v>
      </c>
      <c r="N493" s="148" t="str">
        <f t="shared" si="31"/>
        <v>ITEM_DESC_112469</v>
      </c>
    </row>
    <row r="494" spans="1:14">
      <c r="A494" s="148">
        <f>100000+E494*ID규칙_아이템_타입_단위+F494*ID규칙_등급_단위+COUNTIFS($D$4:D494,D494,$E$4:E494:E494,E494)</f>
        <v>112270</v>
      </c>
      <c r="B494" s="77" t="s">
        <v>1192</v>
      </c>
      <c r="C494" s="77" t="s">
        <v>185</v>
      </c>
      <c r="D494" s="148">
        <v>3</v>
      </c>
      <c r="E494" s="148">
        <v>12</v>
      </c>
      <c r="F494" s="148">
        <v>2</v>
      </c>
      <c r="G494" s="147">
        <v>0</v>
      </c>
      <c r="H494" s="147">
        <v>9999</v>
      </c>
      <c r="I494" s="147">
        <f t="shared" si="32"/>
        <v>0</v>
      </c>
      <c r="J494" s="148">
        <f>IFERROR(INDEX(SET_GROUP!$B:$B,MATCH(ITEM!C494,SET_GROUP!$N:$N,0)),0)</f>
        <v>0</v>
      </c>
      <c r="K494" s="148">
        <f>IFERROR(IF(D494&gt;2,INDEX(ITEM_GAIN_INFO!$B:$B,MATCH(ITEM!B494,ITEM_GAIN_INFO!$G:$G,0)),INDEX(ITEM_GAIN_INFO!$B:$B,MATCH(ITEM!C494,ITEM_GAIN_INFO!$G:$G,0))),0)</f>
        <v>116</v>
      </c>
      <c r="L494" s="148" t="str">
        <f t="shared" si="29"/>
        <v>ITEM_NAME_112270</v>
      </c>
      <c r="M494" s="148" t="str">
        <f t="shared" si="30"/>
        <v>ITEM_ICON_112270</v>
      </c>
      <c r="N494" s="148" t="str">
        <f t="shared" si="31"/>
        <v>ITEM_DESC_112270</v>
      </c>
    </row>
    <row r="495" spans="1:14">
      <c r="A495" s="148">
        <f>100000+E495*ID규칙_아이템_타입_단위+F495*ID규칙_등급_단위+COUNTIFS($D$4:D495,D495,$E$4:E495:E495,E495)</f>
        <v>112371</v>
      </c>
      <c r="B495" s="77" t="s">
        <v>2380</v>
      </c>
      <c r="C495" s="77" t="s">
        <v>185</v>
      </c>
      <c r="D495" s="148">
        <v>3</v>
      </c>
      <c r="E495" s="148">
        <v>12</v>
      </c>
      <c r="F495" s="148">
        <v>3</v>
      </c>
      <c r="G495" s="147">
        <v>0</v>
      </c>
      <c r="H495" s="147">
        <v>9999</v>
      </c>
      <c r="I495" s="147">
        <f t="shared" si="32"/>
        <v>0</v>
      </c>
      <c r="J495" s="148">
        <f>IFERROR(INDEX(SET_GROUP!$B:$B,MATCH(ITEM!C495,SET_GROUP!$N:$N,0)),0)</f>
        <v>0</v>
      </c>
      <c r="K495" s="148">
        <f>IFERROR(IF(D495&gt;2,INDEX(ITEM_GAIN_INFO!$B:$B,MATCH(ITEM!B495,ITEM_GAIN_INFO!$G:$G,0)),INDEX(ITEM_GAIN_INFO!$B:$B,MATCH(ITEM!C495,ITEM_GAIN_INFO!$G:$G,0))),0)</f>
        <v>117</v>
      </c>
      <c r="L495" s="148" t="str">
        <f t="shared" si="29"/>
        <v>ITEM_NAME_112371</v>
      </c>
      <c r="M495" s="148" t="str">
        <f t="shared" si="30"/>
        <v>ITEM_ICON_112371</v>
      </c>
      <c r="N495" s="148" t="str">
        <f t="shared" si="31"/>
        <v>ITEM_DESC_112371</v>
      </c>
    </row>
    <row r="496" spans="1:14">
      <c r="A496" s="148">
        <f>100000+E496*ID규칙_아이템_타입_단위+F496*ID규칙_등급_단위+COUNTIFS($D$4:D496,D496,$E$4:E496:E496,E496)</f>
        <v>112472</v>
      </c>
      <c r="B496" s="77" t="s">
        <v>1193</v>
      </c>
      <c r="C496" s="77" t="s">
        <v>185</v>
      </c>
      <c r="D496" s="148">
        <v>3</v>
      </c>
      <c r="E496" s="148">
        <v>12</v>
      </c>
      <c r="F496" s="148">
        <v>4</v>
      </c>
      <c r="G496" s="147">
        <v>0</v>
      </c>
      <c r="H496" s="147">
        <v>9999</v>
      </c>
      <c r="I496" s="147">
        <f t="shared" si="32"/>
        <v>0</v>
      </c>
      <c r="J496" s="148">
        <f>IFERROR(INDEX(SET_GROUP!$B:$B,MATCH(ITEM!C496,SET_GROUP!$N:$N,0)),0)</f>
        <v>0</v>
      </c>
      <c r="K496" s="148">
        <f>IFERROR(IF(D496&gt;2,INDEX(ITEM_GAIN_INFO!$B:$B,MATCH(ITEM!B496,ITEM_GAIN_INFO!$G:$G,0)),INDEX(ITEM_GAIN_INFO!$B:$B,MATCH(ITEM!C496,ITEM_GAIN_INFO!$G:$G,0))),0)</f>
        <v>118</v>
      </c>
      <c r="L496" s="148" t="str">
        <f t="shared" si="29"/>
        <v>ITEM_NAME_112472</v>
      </c>
      <c r="M496" s="148" t="str">
        <f t="shared" si="30"/>
        <v>ITEM_ICON_112472</v>
      </c>
      <c r="N496" s="148" t="str">
        <f t="shared" si="31"/>
        <v>ITEM_DESC_112472</v>
      </c>
    </row>
    <row r="497" spans="1:14">
      <c r="A497" s="148">
        <f>100000+E497*ID규칙_아이템_타입_단위+F497*ID규칙_등급_단위+COUNTIFS($D$4:D497,D497,$E$4:E497:E497,E497)</f>
        <v>112273</v>
      </c>
      <c r="B497" s="77" t="s">
        <v>1194</v>
      </c>
      <c r="C497" s="77" t="s">
        <v>185</v>
      </c>
      <c r="D497" s="148">
        <v>3</v>
      </c>
      <c r="E497" s="148">
        <v>12</v>
      </c>
      <c r="F497" s="148">
        <v>2</v>
      </c>
      <c r="G497" s="147">
        <v>0</v>
      </c>
      <c r="H497" s="147">
        <v>9999</v>
      </c>
      <c r="I497" s="147">
        <f t="shared" si="32"/>
        <v>0</v>
      </c>
      <c r="J497" s="148">
        <f>IFERROR(INDEX(SET_GROUP!$B:$B,MATCH(ITEM!C497,SET_GROUP!$N:$N,0)),0)</f>
        <v>0</v>
      </c>
      <c r="K497" s="148">
        <f>IFERROR(IF(D497&gt;2,INDEX(ITEM_GAIN_INFO!$B:$B,MATCH(ITEM!B497,ITEM_GAIN_INFO!$G:$G,0)),INDEX(ITEM_GAIN_INFO!$B:$B,MATCH(ITEM!C497,ITEM_GAIN_INFO!$G:$G,0))),0)</f>
        <v>119</v>
      </c>
      <c r="L497" s="148" t="str">
        <f t="shared" si="29"/>
        <v>ITEM_NAME_112273</v>
      </c>
      <c r="M497" s="148" t="str">
        <f t="shared" si="30"/>
        <v>ITEM_ICON_112273</v>
      </c>
      <c r="N497" s="148" t="str">
        <f t="shared" si="31"/>
        <v>ITEM_DESC_112273</v>
      </c>
    </row>
    <row r="498" spans="1:14">
      <c r="A498" s="148">
        <f>100000+E498*ID규칙_아이템_타입_단위+F498*ID규칙_등급_단위+COUNTIFS($D$4:D498,D498,$E$4:E498:E498,E498)</f>
        <v>112374</v>
      </c>
      <c r="B498" s="77" t="s">
        <v>1195</v>
      </c>
      <c r="C498" s="77" t="s">
        <v>185</v>
      </c>
      <c r="D498" s="148">
        <v>3</v>
      </c>
      <c r="E498" s="148">
        <v>12</v>
      </c>
      <c r="F498" s="148">
        <v>3</v>
      </c>
      <c r="G498" s="147">
        <v>0</v>
      </c>
      <c r="H498" s="147">
        <v>9999</v>
      </c>
      <c r="I498" s="147">
        <f t="shared" si="32"/>
        <v>0</v>
      </c>
      <c r="J498" s="148">
        <f>IFERROR(INDEX(SET_GROUP!$B:$B,MATCH(ITEM!C498,SET_GROUP!$N:$N,0)),0)</f>
        <v>0</v>
      </c>
      <c r="K498" s="148">
        <f>IFERROR(IF(D498&gt;2,INDEX(ITEM_GAIN_INFO!$B:$B,MATCH(ITEM!B498,ITEM_GAIN_INFO!$G:$G,0)),INDEX(ITEM_GAIN_INFO!$B:$B,MATCH(ITEM!C498,ITEM_GAIN_INFO!$G:$G,0))),0)</f>
        <v>120</v>
      </c>
      <c r="L498" s="148" t="str">
        <f t="shared" si="29"/>
        <v>ITEM_NAME_112374</v>
      </c>
      <c r="M498" s="148" t="str">
        <f t="shared" si="30"/>
        <v>ITEM_ICON_112374</v>
      </c>
      <c r="N498" s="148" t="str">
        <f t="shared" si="31"/>
        <v>ITEM_DESC_112374</v>
      </c>
    </row>
    <row r="499" spans="1:14">
      <c r="A499" s="148">
        <f>100000+E499*ID규칙_아이템_타입_단위+F499*ID규칙_등급_단위+COUNTIFS($D$4:D499,D499,$E$4:E499:E499,E499)</f>
        <v>112475</v>
      </c>
      <c r="B499" s="77" t="s">
        <v>1196</v>
      </c>
      <c r="C499" s="77" t="s">
        <v>185</v>
      </c>
      <c r="D499" s="148">
        <v>3</v>
      </c>
      <c r="E499" s="148">
        <v>12</v>
      </c>
      <c r="F499" s="148">
        <v>4</v>
      </c>
      <c r="G499" s="147">
        <v>0</v>
      </c>
      <c r="H499" s="147">
        <v>9999</v>
      </c>
      <c r="I499" s="147">
        <f t="shared" si="32"/>
        <v>0</v>
      </c>
      <c r="J499" s="148">
        <f>IFERROR(INDEX(SET_GROUP!$B:$B,MATCH(ITEM!C499,SET_GROUP!$N:$N,0)),0)</f>
        <v>0</v>
      </c>
      <c r="K499" s="148">
        <f>IFERROR(IF(D499&gt;2,INDEX(ITEM_GAIN_INFO!$B:$B,MATCH(ITEM!B499,ITEM_GAIN_INFO!$G:$G,0)),INDEX(ITEM_GAIN_INFO!$B:$B,MATCH(ITEM!C499,ITEM_GAIN_INFO!$G:$G,0))),0)</f>
        <v>121</v>
      </c>
      <c r="L499" s="148" t="str">
        <f t="shared" si="29"/>
        <v>ITEM_NAME_112475</v>
      </c>
      <c r="M499" s="148" t="str">
        <f t="shared" si="30"/>
        <v>ITEM_ICON_112475</v>
      </c>
      <c r="N499" s="148" t="str">
        <f t="shared" si="31"/>
        <v>ITEM_DESC_112475</v>
      </c>
    </row>
    <row r="500" spans="1:14">
      <c r="A500" s="148">
        <f>100000+E500*ID규칙_아이템_타입_단위+F500*ID규칙_등급_단위+COUNTIFS($D$4:D500,D500,$E$4:E500:E500,E500)</f>
        <v>112476</v>
      </c>
      <c r="B500" s="77" t="s">
        <v>413</v>
      </c>
      <c r="C500" s="77" t="s">
        <v>185</v>
      </c>
      <c r="D500" s="148">
        <v>3</v>
      </c>
      <c r="E500" s="148">
        <v>12</v>
      </c>
      <c r="F500" s="148">
        <v>4</v>
      </c>
      <c r="G500" s="147">
        <v>0</v>
      </c>
      <c r="H500" s="147">
        <v>9999</v>
      </c>
      <c r="I500" s="147">
        <f t="shared" si="32"/>
        <v>0</v>
      </c>
      <c r="J500" s="148">
        <f>IFERROR(INDEX(SET_GROUP!$B:$B,MATCH(ITEM!C500,SET_GROUP!$N:$N,0)),0)</f>
        <v>0</v>
      </c>
      <c r="K500" s="148">
        <f>IFERROR(IF(D500&gt;2,INDEX(ITEM_GAIN_INFO!$B:$B,MATCH(ITEM!B500,ITEM_GAIN_INFO!$G:$G,0)),INDEX(ITEM_GAIN_INFO!$B:$B,MATCH(ITEM!C500,ITEM_GAIN_INFO!$G:$G,0))),0)</f>
        <v>122</v>
      </c>
      <c r="L500" s="148" t="str">
        <f t="shared" si="29"/>
        <v>ITEM_NAME_112476</v>
      </c>
      <c r="M500" s="148" t="str">
        <f t="shared" si="30"/>
        <v>ITEM_ICON_112476</v>
      </c>
      <c r="N500" s="148" t="str">
        <f t="shared" si="31"/>
        <v>ITEM_DESC_112476</v>
      </c>
    </row>
    <row r="501" spans="1:14">
      <c r="A501" s="148">
        <f>100000+E501*ID규칙_아이템_타입_단위+F501*ID규칙_등급_단위+COUNTIFS($D$4:D501,D501,$E$4:E501:E501,E501)</f>
        <v>112477</v>
      </c>
      <c r="B501" s="77" t="s">
        <v>414</v>
      </c>
      <c r="C501" s="77" t="s">
        <v>185</v>
      </c>
      <c r="D501" s="148">
        <v>3</v>
      </c>
      <c r="E501" s="148">
        <v>12</v>
      </c>
      <c r="F501" s="148">
        <v>4</v>
      </c>
      <c r="G501" s="147">
        <v>0</v>
      </c>
      <c r="H501" s="147">
        <v>9999</v>
      </c>
      <c r="I501" s="147">
        <f t="shared" si="32"/>
        <v>0</v>
      </c>
      <c r="J501" s="148">
        <f>IFERROR(INDEX(SET_GROUP!$B:$B,MATCH(ITEM!C501,SET_GROUP!$N:$N,0)),0)</f>
        <v>0</v>
      </c>
      <c r="K501" s="148">
        <f>IFERROR(IF(D501&gt;2,INDEX(ITEM_GAIN_INFO!$B:$B,MATCH(ITEM!B501,ITEM_GAIN_INFO!$G:$G,0)),INDEX(ITEM_GAIN_INFO!$B:$B,MATCH(ITEM!C501,ITEM_GAIN_INFO!$G:$G,0))),0)</f>
        <v>123</v>
      </c>
      <c r="L501" s="148" t="str">
        <f t="shared" si="29"/>
        <v>ITEM_NAME_112477</v>
      </c>
      <c r="M501" s="148" t="str">
        <f t="shared" si="30"/>
        <v>ITEM_ICON_112477</v>
      </c>
      <c r="N501" s="148" t="str">
        <f t="shared" si="31"/>
        <v>ITEM_DESC_112477</v>
      </c>
    </row>
    <row r="502" spans="1:14">
      <c r="A502" s="148">
        <f>100000+E502*ID규칙_아이템_타입_단위+F502*ID규칙_등급_단위+COUNTIFS($D$4:D502,D502,$E$4:E502:E502,E502)</f>
        <v>112478</v>
      </c>
      <c r="B502" s="77" t="s">
        <v>415</v>
      </c>
      <c r="C502" s="77" t="s">
        <v>185</v>
      </c>
      <c r="D502" s="148">
        <v>3</v>
      </c>
      <c r="E502" s="148">
        <v>12</v>
      </c>
      <c r="F502" s="148">
        <v>4</v>
      </c>
      <c r="G502" s="147">
        <v>0</v>
      </c>
      <c r="H502" s="147">
        <v>9999</v>
      </c>
      <c r="I502" s="147">
        <f t="shared" si="32"/>
        <v>0</v>
      </c>
      <c r="J502" s="148">
        <f>IFERROR(INDEX(SET_GROUP!$B:$B,MATCH(ITEM!C502,SET_GROUP!$N:$N,0)),0)</f>
        <v>0</v>
      </c>
      <c r="K502" s="148">
        <f>IFERROR(IF(D502&gt;2,INDEX(ITEM_GAIN_INFO!$B:$B,MATCH(ITEM!B502,ITEM_GAIN_INFO!$G:$G,0)),INDEX(ITEM_GAIN_INFO!$B:$B,MATCH(ITEM!C502,ITEM_GAIN_INFO!$G:$G,0))),0)</f>
        <v>124</v>
      </c>
      <c r="L502" s="148" t="str">
        <f t="shared" si="29"/>
        <v>ITEM_NAME_112478</v>
      </c>
      <c r="M502" s="148" t="str">
        <f t="shared" si="30"/>
        <v>ITEM_ICON_112478</v>
      </c>
      <c r="N502" s="148" t="str">
        <f t="shared" si="31"/>
        <v>ITEM_DESC_112478</v>
      </c>
    </row>
    <row r="503" spans="1:14">
      <c r="A503" s="148">
        <f>100000+E503*ID규칙_아이템_타입_단위+F503*ID규칙_등급_단위+COUNTIFS($D$4:D503,D503,$E$4:E503:E503,E503)</f>
        <v>112479</v>
      </c>
      <c r="B503" s="77" t="s">
        <v>416</v>
      </c>
      <c r="C503" s="77" t="s">
        <v>185</v>
      </c>
      <c r="D503" s="148">
        <v>3</v>
      </c>
      <c r="E503" s="148">
        <v>12</v>
      </c>
      <c r="F503" s="148">
        <v>4</v>
      </c>
      <c r="G503" s="147">
        <v>0</v>
      </c>
      <c r="H503" s="147">
        <v>9999</v>
      </c>
      <c r="I503" s="147">
        <f t="shared" si="32"/>
        <v>0</v>
      </c>
      <c r="J503" s="148">
        <f>IFERROR(INDEX(SET_GROUP!$B:$B,MATCH(ITEM!C503,SET_GROUP!$N:$N,0)),0)</f>
        <v>0</v>
      </c>
      <c r="K503" s="148">
        <f>IFERROR(IF(D503&gt;2,INDEX(ITEM_GAIN_INFO!$B:$B,MATCH(ITEM!B503,ITEM_GAIN_INFO!$G:$G,0)),INDEX(ITEM_GAIN_INFO!$B:$B,MATCH(ITEM!C503,ITEM_GAIN_INFO!$G:$G,0))),0)</f>
        <v>125</v>
      </c>
      <c r="L503" s="148" t="str">
        <f t="shared" si="29"/>
        <v>ITEM_NAME_112479</v>
      </c>
      <c r="M503" s="148" t="str">
        <f t="shared" si="30"/>
        <v>ITEM_ICON_112479</v>
      </c>
      <c r="N503" s="148" t="str">
        <f t="shared" si="31"/>
        <v>ITEM_DESC_112479</v>
      </c>
    </row>
    <row r="504" spans="1:14">
      <c r="A504" s="148">
        <f>100000+E504*ID규칙_아이템_타입_단위+F504*ID규칙_등급_단위+COUNTIFS($D$4:D504,D504,$E$4:E504:E504,E504)</f>
        <v>112480</v>
      </c>
      <c r="B504" s="77" t="s">
        <v>417</v>
      </c>
      <c r="C504" s="77" t="s">
        <v>185</v>
      </c>
      <c r="D504" s="148">
        <v>3</v>
      </c>
      <c r="E504" s="148">
        <v>12</v>
      </c>
      <c r="F504" s="148">
        <v>4</v>
      </c>
      <c r="G504" s="147">
        <v>0</v>
      </c>
      <c r="H504" s="147">
        <v>9999</v>
      </c>
      <c r="I504" s="147">
        <f t="shared" si="32"/>
        <v>0</v>
      </c>
      <c r="J504" s="148">
        <f>IFERROR(INDEX(SET_GROUP!$B:$B,MATCH(ITEM!C504,SET_GROUP!$N:$N,0)),0)</f>
        <v>0</v>
      </c>
      <c r="K504" s="148">
        <f>IFERROR(IF(D504&gt;2,INDEX(ITEM_GAIN_INFO!$B:$B,MATCH(ITEM!B504,ITEM_GAIN_INFO!$G:$G,0)),INDEX(ITEM_GAIN_INFO!$B:$B,MATCH(ITEM!C504,ITEM_GAIN_INFO!$G:$G,0))),0)</f>
        <v>126</v>
      </c>
      <c r="L504" s="148" t="str">
        <f t="shared" si="29"/>
        <v>ITEM_NAME_112480</v>
      </c>
      <c r="M504" s="148" t="str">
        <f t="shared" si="30"/>
        <v>ITEM_ICON_112480</v>
      </c>
      <c r="N504" s="148" t="str">
        <f t="shared" si="31"/>
        <v>ITEM_DESC_112480</v>
      </c>
    </row>
    <row r="505" spans="1:14">
      <c r="A505" s="148">
        <f>100000+E505*ID규칙_아이템_타입_단위+F505*ID규칙_등급_단위+COUNTIFS($D$4:D505,D505,$E$4:E505:E505,E505)</f>
        <v>112481</v>
      </c>
      <c r="B505" s="77" t="s">
        <v>418</v>
      </c>
      <c r="C505" s="77" t="s">
        <v>185</v>
      </c>
      <c r="D505" s="148">
        <v>3</v>
      </c>
      <c r="E505" s="148">
        <v>12</v>
      </c>
      <c r="F505" s="148">
        <v>4</v>
      </c>
      <c r="G505" s="147">
        <v>0</v>
      </c>
      <c r="H505" s="147">
        <v>9999</v>
      </c>
      <c r="I505" s="147">
        <f t="shared" si="32"/>
        <v>0</v>
      </c>
      <c r="J505" s="148">
        <f>IFERROR(INDEX(SET_GROUP!$B:$B,MATCH(ITEM!C505,SET_GROUP!$N:$N,0)),0)</f>
        <v>0</v>
      </c>
      <c r="K505" s="148">
        <f>IFERROR(IF(D505&gt;2,INDEX(ITEM_GAIN_INFO!$B:$B,MATCH(ITEM!B505,ITEM_GAIN_INFO!$G:$G,0)),INDEX(ITEM_GAIN_INFO!$B:$B,MATCH(ITEM!C505,ITEM_GAIN_INFO!$G:$G,0))),0)</f>
        <v>127</v>
      </c>
      <c r="L505" s="148" t="str">
        <f t="shared" si="29"/>
        <v>ITEM_NAME_112481</v>
      </c>
      <c r="M505" s="148" t="str">
        <f t="shared" si="30"/>
        <v>ITEM_ICON_112481</v>
      </c>
      <c r="N505" s="148" t="str">
        <f t="shared" si="31"/>
        <v>ITEM_DESC_112481</v>
      </c>
    </row>
    <row r="506" spans="1:14">
      <c r="A506" s="148">
        <f>100000+E506*ID규칙_아이템_타입_단위+F506*ID규칙_등급_단위+COUNTIFS($D$4:D506,D506,$E$4:E506:E506,E506)</f>
        <v>112482</v>
      </c>
      <c r="B506" s="77" t="s">
        <v>419</v>
      </c>
      <c r="C506" s="77" t="s">
        <v>185</v>
      </c>
      <c r="D506" s="148">
        <v>3</v>
      </c>
      <c r="E506" s="148">
        <v>12</v>
      </c>
      <c r="F506" s="148">
        <v>4</v>
      </c>
      <c r="G506" s="147">
        <v>0</v>
      </c>
      <c r="H506" s="147">
        <v>9999</v>
      </c>
      <c r="I506" s="147">
        <f t="shared" si="32"/>
        <v>0</v>
      </c>
      <c r="J506" s="148">
        <f>IFERROR(INDEX(SET_GROUP!$B:$B,MATCH(ITEM!C506,SET_GROUP!$N:$N,0)),0)</f>
        <v>0</v>
      </c>
      <c r="K506" s="148">
        <f>IFERROR(IF(D506&gt;2,INDEX(ITEM_GAIN_INFO!$B:$B,MATCH(ITEM!B506,ITEM_GAIN_INFO!$G:$G,0)),INDEX(ITEM_GAIN_INFO!$B:$B,MATCH(ITEM!C506,ITEM_GAIN_INFO!$G:$G,0))),0)</f>
        <v>128</v>
      </c>
      <c r="L506" s="148" t="str">
        <f t="shared" si="29"/>
        <v>ITEM_NAME_112482</v>
      </c>
      <c r="M506" s="148" t="str">
        <f t="shared" si="30"/>
        <v>ITEM_ICON_112482</v>
      </c>
      <c r="N506" s="148" t="str">
        <f t="shared" si="31"/>
        <v>ITEM_DESC_112482</v>
      </c>
    </row>
    <row r="507" spans="1:14">
      <c r="A507" s="148">
        <f>100000+E507*ID규칙_아이템_타입_단위+F507*ID규칙_등급_단위+COUNTIFS($D$4:D507,D507,$E$4:E507:E507,E507)</f>
        <v>112483</v>
      </c>
      <c r="B507" s="77" t="s">
        <v>420</v>
      </c>
      <c r="C507" s="77" t="s">
        <v>185</v>
      </c>
      <c r="D507" s="148">
        <v>3</v>
      </c>
      <c r="E507" s="148">
        <v>12</v>
      </c>
      <c r="F507" s="148">
        <v>4</v>
      </c>
      <c r="G507" s="147">
        <v>0</v>
      </c>
      <c r="H507" s="147">
        <v>9999</v>
      </c>
      <c r="I507" s="147">
        <f t="shared" si="32"/>
        <v>0</v>
      </c>
      <c r="J507" s="148">
        <f>IFERROR(INDEX(SET_GROUP!$B:$B,MATCH(ITEM!C507,SET_GROUP!$N:$N,0)),0)</f>
        <v>0</v>
      </c>
      <c r="K507" s="148">
        <f>IFERROR(IF(D507&gt;2,INDEX(ITEM_GAIN_INFO!$B:$B,MATCH(ITEM!B507,ITEM_GAIN_INFO!$G:$G,0)),INDEX(ITEM_GAIN_INFO!$B:$B,MATCH(ITEM!C507,ITEM_GAIN_INFO!$G:$G,0))),0)</f>
        <v>129</v>
      </c>
      <c r="L507" s="148" t="str">
        <f t="shared" si="29"/>
        <v>ITEM_NAME_112483</v>
      </c>
      <c r="M507" s="148" t="str">
        <f t="shared" si="30"/>
        <v>ITEM_ICON_112483</v>
      </c>
      <c r="N507" s="148" t="str">
        <f t="shared" si="31"/>
        <v>ITEM_DESC_112483</v>
      </c>
    </row>
    <row r="508" spans="1:14">
      <c r="A508" s="148">
        <f>100000+E508*ID규칙_아이템_타입_단위+F508*ID규칙_등급_단위+COUNTIFS($D$4:D508,D508,$E$4:E508:E508,E508)</f>
        <v>112484</v>
      </c>
      <c r="B508" s="77" t="s">
        <v>421</v>
      </c>
      <c r="C508" s="77" t="s">
        <v>185</v>
      </c>
      <c r="D508" s="148">
        <v>3</v>
      </c>
      <c r="E508" s="148">
        <v>12</v>
      </c>
      <c r="F508" s="148">
        <v>4</v>
      </c>
      <c r="G508" s="147">
        <v>0</v>
      </c>
      <c r="H508" s="147">
        <v>9999</v>
      </c>
      <c r="I508" s="147">
        <f t="shared" si="32"/>
        <v>0</v>
      </c>
      <c r="J508" s="148">
        <f>IFERROR(INDEX(SET_GROUP!$B:$B,MATCH(ITEM!C508,SET_GROUP!$N:$N,0)),0)</f>
        <v>0</v>
      </c>
      <c r="K508" s="148">
        <f>IFERROR(IF(D508&gt;2,INDEX(ITEM_GAIN_INFO!$B:$B,MATCH(ITEM!B508,ITEM_GAIN_INFO!$G:$G,0)),INDEX(ITEM_GAIN_INFO!$B:$B,MATCH(ITEM!C508,ITEM_GAIN_INFO!$G:$G,0))),0)</f>
        <v>130</v>
      </c>
      <c r="L508" s="148" t="str">
        <f t="shared" si="29"/>
        <v>ITEM_NAME_112484</v>
      </c>
      <c r="M508" s="148" t="str">
        <f t="shared" si="30"/>
        <v>ITEM_ICON_112484</v>
      </c>
      <c r="N508" s="148" t="str">
        <f t="shared" si="31"/>
        <v>ITEM_DESC_112484</v>
      </c>
    </row>
    <row r="509" spans="1:14">
      <c r="A509" s="148">
        <f>100000+E509*ID규칙_아이템_타입_단위+F509*ID규칙_등급_단위+COUNTIFS($D$4:D509,D509,$E$4:E509:E509,E509)</f>
        <v>112485</v>
      </c>
      <c r="B509" s="77" t="s">
        <v>422</v>
      </c>
      <c r="C509" s="77" t="s">
        <v>185</v>
      </c>
      <c r="D509" s="148">
        <v>3</v>
      </c>
      <c r="E509" s="148">
        <v>12</v>
      </c>
      <c r="F509" s="148">
        <v>4</v>
      </c>
      <c r="G509" s="147">
        <v>0</v>
      </c>
      <c r="H509" s="147">
        <v>9999</v>
      </c>
      <c r="I509" s="147">
        <f t="shared" si="32"/>
        <v>0</v>
      </c>
      <c r="J509" s="148">
        <f>IFERROR(INDEX(SET_GROUP!$B:$B,MATCH(ITEM!C509,SET_GROUP!$N:$N,0)),0)</f>
        <v>0</v>
      </c>
      <c r="K509" s="148">
        <f>IFERROR(IF(D509&gt;2,INDEX(ITEM_GAIN_INFO!$B:$B,MATCH(ITEM!B509,ITEM_GAIN_INFO!$G:$G,0)),INDEX(ITEM_GAIN_INFO!$B:$B,MATCH(ITEM!C509,ITEM_GAIN_INFO!$G:$G,0))),0)</f>
        <v>131</v>
      </c>
      <c r="L509" s="148" t="str">
        <f t="shared" si="29"/>
        <v>ITEM_NAME_112485</v>
      </c>
      <c r="M509" s="148" t="str">
        <f t="shared" si="30"/>
        <v>ITEM_ICON_112485</v>
      </c>
      <c r="N509" s="148" t="str">
        <f t="shared" si="31"/>
        <v>ITEM_DESC_112485</v>
      </c>
    </row>
    <row r="510" spans="1:14">
      <c r="A510" s="148">
        <f>100000+E510*ID규칙_아이템_타입_단위+F510*ID규칙_등급_단위+COUNTIFS($D$4:D510,D510,$E$4:E510:E510,E510)</f>
        <v>112486</v>
      </c>
      <c r="B510" s="77" t="s">
        <v>423</v>
      </c>
      <c r="C510" s="77" t="s">
        <v>185</v>
      </c>
      <c r="D510" s="148">
        <v>3</v>
      </c>
      <c r="E510" s="148">
        <v>12</v>
      </c>
      <c r="F510" s="148">
        <v>4</v>
      </c>
      <c r="G510" s="147">
        <v>0</v>
      </c>
      <c r="H510" s="147">
        <v>9999</v>
      </c>
      <c r="I510" s="147">
        <f t="shared" si="32"/>
        <v>0</v>
      </c>
      <c r="J510" s="148">
        <f>IFERROR(INDEX(SET_GROUP!$B:$B,MATCH(ITEM!C510,SET_GROUP!$N:$N,0)),0)</f>
        <v>0</v>
      </c>
      <c r="K510" s="148">
        <f>IFERROR(IF(D510&gt;2,INDEX(ITEM_GAIN_INFO!$B:$B,MATCH(ITEM!B510,ITEM_GAIN_INFO!$G:$G,0)),INDEX(ITEM_GAIN_INFO!$B:$B,MATCH(ITEM!C510,ITEM_GAIN_INFO!$G:$G,0))),0)</f>
        <v>132</v>
      </c>
      <c r="L510" s="148" t="str">
        <f t="shared" si="29"/>
        <v>ITEM_NAME_112486</v>
      </c>
      <c r="M510" s="148" t="str">
        <f t="shared" si="30"/>
        <v>ITEM_ICON_112486</v>
      </c>
      <c r="N510" s="148" t="str">
        <f t="shared" si="31"/>
        <v>ITEM_DESC_112486</v>
      </c>
    </row>
    <row r="511" spans="1:14">
      <c r="A511" s="148">
        <f>100000+E511*ID규칙_아이템_타입_단위+F511*ID규칙_등급_단위+COUNTIFS($D$4:D511,D511,$E$4:E511:E511,E511)</f>
        <v>112487</v>
      </c>
      <c r="B511" s="77" t="s">
        <v>424</v>
      </c>
      <c r="C511" s="77" t="s">
        <v>185</v>
      </c>
      <c r="D511" s="148">
        <v>3</v>
      </c>
      <c r="E511" s="148">
        <v>12</v>
      </c>
      <c r="F511" s="148">
        <v>4</v>
      </c>
      <c r="G511" s="147">
        <v>0</v>
      </c>
      <c r="H511" s="147">
        <v>9999</v>
      </c>
      <c r="I511" s="147">
        <f t="shared" si="32"/>
        <v>0</v>
      </c>
      <c r="J511" s="148">
        <f>IFERROR(INDEX(SET_GROUP!$B:$B,MATCH(ITEM!C511,SET_GROUP!$N:$N,0)),0)</f>
        <v>0</v>
      </c>
      <c r="K511" s="148">
        <f>IFERROR(IF(D511&gt;2,INDEX(ITEM_GAIN_INFO!$B:$B,MATCH(ITEM!B511,ITEM_GAIN_INFO!$G:$G,0)),INDEX(ITEM_GAIN_INFO!$B:$B,MATCH(ITEM!C511,ITEM_GAIN_INFO!$G:$G,0))),0)</f>
        <v>133</v>
      </c>
      <c r="L511" s="148" t="str">
        <f t="shared" si="29"/>
        <v>ITEM_NAME_112487</v>
      </c>
      <c r="M511" s="148" t="str">
        <f t="shared" si="30"/>
        <v>ITEM_ICON_112487</v>
      </c>
      <c r="N511" s="148" t="str">
        <f t="shared" si="31"/>
        <v>ITEM_DESC_112487</v>
      </c>
    </row>
    <row r="512" spans="1:14">
      <c r="A512" s="148">
        <f>100000+E512*ID규칙_아이템_타입_단위+F512*ID규칙_등급_단위+COUNTIFS($D$4:D512,D512,$E$4:E512:E512,E512)</f>
        <v>112488</v>
      </c>
      <c r="B512" s="77" t="s">
        <v>425</v>
      </c>
      <c r="C512" s="77" t="s">
        <v>185</v>
      </c>
      <c r="D512" s="148">
        <v>3</v>
      </c>
      <c r="E512" s="148">
        <v>12</v>
      </c>
      <c r="F512" s="148">
        <v>4</v>
      </c>
      <c r="G512" s="147">
        <v>0</v>
      </c>
      <c r="H512" s="147">
        <v>9999</v>
      </c>
      <c r="I512" s="147">
        <f t="shared" si="32"/>
        <v>0</v>
      </c>
      <c r="J512" s="148">
        <f>IFERROR(INDEX(SET_GROUP!$B:$B,MATCH(ITEM!C512,SET_GROUP!$N:$N,0)),0)</f>
        <v>0</v>
      </c>
      <c r="K512" s="148">
        <f>IFERROR(IF(D512&gt;2,INDEX(ITEM_GAIN_INFO!$B:$B,MATCH(ITEM!B512,ITEM_GAIN_INFO!$G:$G,0)),INDEX(ITEM_GAIN_INFO!$B:$B,MATCH(ITEM!C512,ITEM_GAIN_INFO!$G:$G,0))),0)</f>
        <v>134</v>
      </c>
      <c r="L512" s="148" t="str">
        <f t="shared" si="29"/>
        <v>ITEM_NAME_112488</v>
      </c>
      <c r="M512" s="148" t="str">
        <f t="shared" si="30"/>
        <v>ITEM_ICON_112488</v>
      </c>
      <c r="N512" s="148" t="str">
        <f t="shared" si="31"/>
        <v>ITEM_DESC_112488</v>
      </c>
    </row>
    <row r="513" spans="1:14">
      <c r="A513" s="148">
        <f>100000+E513*ID규칙_아이템_타입_단위+F513*ID규칙_등급_단위+COUNTIFS($D$4:D513,D513,$E$4:E513:E513,E513)</f>
        <v>112489</v>
      </c>
      <c r="B513" s="77" t="s">
        <v>1197</v>
      </c>
      <c r="C513" s="77" t="s">
        <v>185</v>
      </c>
      <c r="D513" s="148">
        <v>3</v>
      </c>
      <c r="E513" s="148">
        <v>12</v>
      </c>
      <c r="F513" s="148">
        <v>4</v>
      </c>
      <c r="G513" s="147">
        <v>0</v>
      </c>
      <c r="H513" s="147">
        <v>9999</v>
      </c>
      <c r="I513" s="147">
        <f t="shared" si="32"/>
        <v>0</v>
      </c>
      <c r="J513" s="148">
        <f>IFERROR(INDEX(SET_GROUP!$B:$B,MATCH(ITEM!C513,SET_GROUP!$N:$N,0)),0)</f>
        <v>0</v>
      </c>
      <c r="K513" s="148">
        <f>IFERROR(IF(D513&gt;2,INDEX(ITEM_GAIN_INFO!$B:$B,MATCH(ITEM!B513,ITEM_GAIN_INFO!$G:$G,0)),INDEX(ITEM_GAIN_INFO!$B:$B,MATCH(ITEM!C513,ITEM_GAIN_INFO!$G:$G,0))),0)</f>
        <v>135</v>
      </c>
      <c r="L513" s="148" t="str">
        <f t="shared" si="29"/>
        <v>ITEM_NAME_112489</v>
      </c>
      <c r="M513" s="148" t="str">
        <f t="shared" si="30"/>
        <v>ITEM_ICON_112489</v>
      </c>
      <c r="N513" s="148" t="str">
        <f t="shared" si="31"/>
        <v>ITEM_DESC_112489</v>
      </c>
    </row>
    <row r="514" spans="1:14">
      <c r="A514" s="148">
        <f>100000+E514*ID규칙_아이템_타입_단위+F514*ID규칙_등급_단위+COUNTIFS($D$4:D514,D514,$E$4:E514:E514,E514)</f>
        <v>112490</v>
      </c>
      <c r="B514" s="77" t="s">
        <v>426</v>
      </c>
      <c r="C514" s="77" t="s">
        <v>185</v>
      </c>
      <c r="D514" s="148">
        <v>3</v>
      </c>
      <c r="E514" s="148">
        <v>12</v>
      </c>
      <c r="F514" s="148">
        <v>4</v>
      </c>
      <c r="G514" s="147">
        <v>0</v>
      </c>
      <c r="H514" s="147">
        <v>9999</v>
      </c>
      <c r="I514" s="147">
        <f t="shared" si="32"/>
        <v>0</v>
      </c>
      <c r="J514" s="148">
        <f>IFERROR(INDEX(SET_GROUP!$B:$B,MATCH(ITEM!C514,SET_GROUP!$N:$N,0)),0)</f>
        <v>0</v>
      </c>
      <c r="K514" s="148">
        <f>IFERROR(IF(D514&gt;2,INDEX(ITEM_GAIN_INFO!$B:$B,MATCH(ITEM!B514,ITEM_GAIN_INFO!$G:$G,0)),INDEX(ITEM_GAIN_INFO!$B:$B,MATCH(ITEM!C514,ITEM_GAIN_INFO!$G:$G,0))),0)</f>
        <v>136</v>
      </c>
      <c r="L514" s="148" t="str">
        <f t="shared" si="29"/>
        <v>ITEM_NAME_112490</v>
      </c>
      <c r="M514" s="148" t="str">
        <f t="shared" si="30"/>
        <v>ITEM_ICON_112490</v>
      </c>
      <c r="N514" s="148" t="str">
        <f t="shared" si="31"/>
        <v>ITEM_DESC_112490</v>
      </c>
    </row>
    <row r="515" spans="1:14">
      <c r="A515" s="148">
        <f>100000+E515*ID규칙_아이템_타입_단위+F515*ID규칙_등급_단위+COUNTIFS($D$4:D515,D515,$E$4:E515:E515,E515)</f>
        <v>112491</v>
      </c>
      <c r="B515" s="77" t="s">
        <v>1198</v>
      </c>
      <c r="C515" s="77" t="s">
        <v>185</v>
      </c>
      <c r="D515" s="148">
        <v>3</v>
      </c>
      <c r="E515" s="148">
        <v>12</v>
      </c>
      <c r="F515" s="148">
        <v>4</v>
      </c>
      <c r="G515" s="147">
        <v>0</v>
      </c>
      <c r="H515" s="147">
        <v>9999</v>
      </c>
      <c r="I515" s="147">
        <f t="shared" si="32"/>
        <v>0</v>
      </c>
      <c r="J515" s="148">
        <f>IFERROR(INDEX(SET_GROUP!$B:$B,MATCH(ITEM!C515,SET_GROUP!$N:$N,0)),0)</f>
        <v>0</v>
      </c>
      <c r="K515" s="148">
        <f>IFERROR(IF(D515&gt;2,INDEX(ITEM_GAIN_INFO!$B:$B,MATCH(ITEM!B515,ITEM_GAIN_INFO!$G:$G,0)),INDEX(ITEM_GAIN_INFO!$B:$B,MATCH(ITEM!C515,ITEM_GAIN_INFO!$G:$G,0))),0)</f>
        <v>137</v>
      </c>
      <c r="L515" s="148" t="str">
        <f t="shared" si="29"/>
        <v>ITEM_NAME_112491</v>
      </c>
      <c r="M515" s="148" t="str">
        <f t="shared" si="30"/>
        <v>ITEM_ICON_112491</v>
      </c>
      <c r="N515" s="148" t="str">
        <f t="shared" si="31"/>
        <v>ITEM_DESC_112491</v>
      </c>
    </row>
    <row r="516" spans="1:14">
      <c r="A516" s="148">
        <f>100000+E516*ID규칙_아이템_타입_단위+F516*ID규칙_등급_단위+COUNTIFS($D$4:D516,D516,$E$4:E516:E516,E516)</f>
        <v>112492</v>
      </c>
      <c r="B516" s="77" t="s">
        <v>1199</v>
      </c>
      <c r="C516" s="77" t="s">
        <v>185</v>
      </c>
      <c r="D516" s="148">
        <v>3</v>
      </c>
      <c r="E516" s="148">
        <v>12</v>
      </c>
      <c r="F516" s="148">
        <v>4</v>
      </c>
      <c r="G516" s="147">
        <v>0</v>
      </c>
      <c r="H516" s="147">
        <v>9999</v>
      </c>
      <c r="I516" s="147">
        <f t="shared" si="32"/>
        <v>0</v>
      </c>
      <c r="J516" s="148">
        <f>IFERROR(INDEX(SET_GROUP!$B:$B,MATCH(ITEM!C516,SET_GROUP!$N:$N,0)),0)</f>
        <v>0</v>
      </c>
      <c r="K516" s="148">
        <f>IFERROR(IF(D516&gt;2,INDEX(ITEM_GAIN_INFO!$B:$B,MATCH(ITEM!B516,ITEM_GAIN_INFO!$G:$G,0)),INDEX(ITEM_GAIN_INFO!$B:$B,MATCH(ITEM!C516,ITEM_GAIN_INFO!$G:$G,0))),0)</f>
        <v>138</v>
      </c>
      <c r="L516" s="148" t="str">
        <f t="shared" ref="L516:L579" si="33">"ITEM_NAME_"&amp;A516</f>
        <v>ITEM_NAME_112492</v>
      </c>
      <c r="M516" s="148" t="str">
        <f t="shared" ref="M516:M579" si="34">"ITEM_ICON_"&amp;A516</f>
        <v>ITEM_ICON_112492</v>
      </c>
      <c r="N516" s="148" t="str">
        <f t="shared" ref="N516:N579" si="35">"ITEM_DESC_"&amp;A516</f>
        <v>ITEM_DESC_112492</v>
      </c>
    </row>
    <row r="517" spans="1:14">
      <c r="A517" s="148">
        <f>100000+E517*ID규칙_아이템_타입_단위+F517*ID규칙_등급_단위+COUNTIFS($D$4:D517,D517,$E$4:E517:E517,E517)</f>
        <v>112493</v>
      </c>
      <c r="B517" s="77" t="s">
        <v>1200</v>
      </c>
      <c r="C517" s="77" t="s">
        <v>185</v>
      </c>
      <c r="D517" s="148">
        <v>3</v>
      </c>
      <c r="E517" s="148">
        <v>12</v>
      </c>
      <c r="F517" s="148">
        <v>4</v>
      </c>
      <c r="G517" s="147">
        <v>0</v>
      </c>
      <c r="H517" s="147">
        <v>9999</v>
      </c>
      <c r="I517" s="147">
        <f t="shared" si="32"/>
        <v>0</v>
      </c>
      <c r="J517" s="148">
        <f>IFERROR(INDEX(SET_GROUP!$B:$B,MATCH(ITEM!C517,SET_GROUP!$N:$N,0)),0)</f>
        <v>0</v>
      </c>
      <c r="K517" s="148">
        <f>IFERROR(IF(D517&gt;2,INDEX(ITEM_GAIN_INFO!$B:$B,MATCH(ITEM!B517,ITEM_GAIN_INFO!$G:$G,0)),INDEX(ITEM_GAIN_INFO!$B:$B,MATCH(ITEM!C517,ITEM_GAIN_INFO!$G:$G,0))),0)</f>
        <v>139</v>
      </c>
      <c r="L517" s="148" t="str">
        <f t="shared" si="33"/>
        <v>ITEM_NAME_112493</v>
      </c>
      <c r="M517" s="148" t="str">
        <f t="shared" si="34"/>
        <v>ITEM_ICON_112493</v>
      </c>
      <c r="N517" s="148" t="str">
        <f t="shared" si="35"/>
        <v>ITEM_DESC_112493</v>
      </c>
    </row>
    <row r="518" spans="1:14">
      <c r="A518" s="148">
        <f>100000+E518*ID규칙_아이템_타입_단위+F518*ID규칙_등급_단위+COUNTIFS($D$4:D518,D518,$E$4:E518:E518,E518)</f>
        <v>112494</v>
      </c>
      <c r="B518" s="77" t="s">
        <v>1201</v>
      </c>
      <c r="C518" s="77" t="s">
        <v>185</v>
      </c>
      <c r="D518" s="148">
        <v>3</v>
      </c>
      <c r="E518" s="148">
        <v>12</v>
      </c>
      <c r="F518" s="148">
        <v>4</v>
      </c>
      <c r="G518" s="147">
        <v>0</v>
      </c>
      <c r="H518" s="147">
        <v>9999</v>
      </c>
      <c r="I518" s="147">
        <f t="shared" si="32"/>
        <v>0</v>
      </c>
      <c r="J518" s="148">
        <f>IFERROR(INDEX(SET_GROUP!$B:$B,MATCH(ITEM!C518,SET_GROUP!$N:$N,0)),0)</f>
        <v>0</v>
      </c>
      <c r="K518" s="148">
        <f>IFERROR(IF(D518&gt;2,INDEX(ITEM_GAIN_INFO!$B:$B,MATCH(ITEM!B518,ITEM_GAIN_INFO!$G:$G,0)),INDEX(ITEM_GAIN_INFO!$B:$B,MATCH(ITEM!C518,ITEM_GAIN_INFO!$G:$G,0))),0)</f>
        <v>140</v>
      </c>
      <c r="L518" s="148" t="str">
        <f t="shared" si="33"/>
        <v>ITEM_NAME_112494</v>
      </c>
      <c r="M518" s="148" t="str">
        <f t="shared" si="34"/>
        <v>ITEM_ICON_112494</v>
      </c>
      <c r="N518" s="148" t="str">
        <f t="shared" si="35"/>
        <v>ITEM_DESC_112494</v>
      </c>
    </row>
    <row r="519" spans="1:14">
      <c r="A519" s="148">
        <f>100000+E519*ID규칙_아이템_타입_단위+F519*ID규칙_등급_단위+COUNTIFS($D$4:D519,D519,$E$4:E519:E519,E519)</f>
        <v>112495</v>
      </c>
      <c r="B519" s="77" t="s">
        <v>1202</v>
      </c>
      <c r="C519" s="77" t="s">
        <v>185</v>
      </c>
      <c r="D519" s="148">
        <v>3</v>
      </c>
      <c r="E519" s="148">
        <v>12</v>
      </c>
      <c r="F519" s="148">
        <v>4</v>
      </c>
      <c r="G519" s="147">
        <v>0</v>
      </c>
      <c r="H519" s="147">
        <v>9999</v>
      </c>
      <c r="I519" s="147">
        <f t="shared" si="32"/>
        <v>0</v>
      </c>
      <c r="J519" s="148">
        <f>IFERROR(INDEX(SET_GROUP!$B:$B,MATCH(ITEM!C519,SET_GROUP!$N:$N,0)),0)</f>
        <v>0</v>
      </c>
      <c r="K519" s="148">
        <f>IFERROR(IF(D519&gt;2,INDEX(ITEM_GAIN_INFO!$B:$B,MATCH(ITEM!B519,ITEM_GAIN_INFO!$G:$G,0)),INDEX(ITEM_GAIN_INFO!$B:$B,MATCH(ITEM!C519,ITEM_GAIN_INFO!$G:$G,0))),0)</f>
        <v>141</v>
      </c>
      <c r="L519" s="148" t="str">
        <f t="shared" si="33"/>
        <v>ITEM_NAME_112495</v>
      </c>
      <c r="M519" s="148" t="str">
        <f t="shared" si="34"/>
        <v>ITEM_ICON_112495</v>
      </c>
      <c r="N519" s="148" t="str">
        <f t="shared" si="35"/>
        <v>ITEM_DESC_112495</v>
      </c>
    </row>
    <row r="520" spans="1:14">
      <c r="A520" s="148">
        <f>100000+E520*ID규칙_아이템_타입_단위+F520*ID규칙_등급_단위+COUNTIFS($D$4:D520,D520,$E$4:E520:E520,E520)</f>
        <v>112496</v>
      </c>
      <c r="B520" s="77" t="s">
        <v>1203</v>
      </c>
      <c r="C520" s="77" t="s">
        <v>185</v>
      </c>
      <c r="D520" s="148">
        <v>3</v>
      </c>
      <c r="E520" s="148">
        <v>12</v>
      </c>
      <c r="F520" s="148">
        <v>4</v>
      </c>
      <c r="G520" s="147">
        <v>0</v>
      </c>
      <c r="H520" s="147">
        <v>9999</v>
      </c>
      <c r="I520" s="147">
        <f t="shared" si="32"/>
        <v>0</v>
      </c>
      <c r="J520" s="148">
        <f>IFERROR(INDEX(SET_GROUP!$B:$B,MATCH(ITEM!C520,SET_GROUP!$N:$N,0)),0)</f>
        <v>0</v>
      </c>
      <c r="K520" s="148">
        <f>IFERROR(IF(D520&gt;2,INDEX(ITEM_GAIN_INFO!$B:$B,MATCH(ITEM!B520,ITEM_GAIN_INFO!$G:$G,0)),INDEX(ITEM_GAIN_INFO!$B:$B,MATCH(ITEM!C520,ITEM_GAIN_INFO!$G:$G,0))),0)</f>
        <v>142</v>
      </c>
      <c r="L520" s="148" t="str">
        <f t="shared" si="33"/>
        <v>ITEM_NAME_112496</v>
      </c>
      <c r="M520" s="148" t="str">
        <f t="shared" si="34"/>
        <v>ITEM_ICON_112496</v>
      </c>
      <c r="N520" s="148" t="str">
        <f t="shared" si="35"/>
        <v>ITEM_DESC_112496</v>
      </c>
    </row>
    <row r="521" spans="1:14">
      <c r="A521" s="148">
        <f>100000+E521*ID규칙_아이템_타입_단위+F521*ID규칙_등급_단위+COUNTIFS($D$4:D521,D521,$E$4:E521:E521,E521)</f>
        <v>112497</v>
      </c>
      <c r="B521" s="77" t="s">
        <v>1204</v>
      </c>
      <c r="C521" s="77" t="s">
        <v>185</v>
      </c>
      <c r="D521" s="148">
        <v>3</v>
      </c>
      <c r="E521" s="148">
        <v>12</v>
      </c>
      <c r="F521" s="148">
        <v>4</v>
      </c>
      <c r="G521" s="147">
        <v>0</v>
      </c>
      <c r="H521" s="147">
        <v>9999</v>
      </c>
      <c r="I521" s="147">
        <f t="shared" si="32"/>
        <v>0</v>
      </c>
      <c r="J521" s="148">
        <f>IFERROR(INDEX(SET_GROUP!$B:$B,MATCH(ITEM!C521,SET_GROUP!$N:$N,0)),0)</f>
        <v>0</v>
      </c>
      <c r="K521" s="148">
        <f>IFERROR(IF(D521&gt;2,INDEX(ITEM_GAIN_INFO!$B:$B,MATCH(ITEM!B521,ITEM_GAIN_INFO!$G:$G,0)),INDEX(ITEM_GAIN_INFO!$B:$B,MATCH(ITEM!C521,ITEM_GAIN_INFO!$G:$G,0))),0)</f>
        <v>143</v>
      </c>
      <c r="L521" s="148" t="str">
        <f t="shared" si="33"/>
        <v>ITEM_NAME_112497</v>
      </c>
      <c r="M521" s="148" t="str">
        <f t="shared" si="34"/>
        <v>ITEM_ICON_112497</v>
      </c>
      <c r="N521" s="148" t="str">
        <f t="shared" si="35"/>
        <v>ITEM_DESC_112497</v>
      </c>
    </row>
    <row r="522" spans="1:14">
      <c r="A522" s="148">
        <f>100000+E522*ID규칙_아이템_타입_단위+F522*ID규칙_등급_단위+COUNTIFS($D$4:D522,D522,$E$4:E522:E522,E522)</f>
        <v>112598</v>
      </c>
      <c r="B522" s="77" t="s">
        <v>427</v>
      </c>
      <c r="C522" s="77" t="s">
        <v>185</v>
      </c>
      <c r="D522" s="148">
        <v>3</v>
      </c>
      <c r="E522" s="148">
        <v>12</v>
      </c>
      <c r="F522" s="148">
        <v>5</v>
      </c>
      <c r="G522" s="147">
        <v>0</v>
      </c>
      <c r="H522" s="147">
        <v>9999</v>
      </c>
      <c r="I522" s="147">
        <f t="shared" ref="I522:I585" si="36">IF(D522=2,E522*1000+F522*100,0)</f>
        <v>0</v>
      </c>
      <c r="J522" s="148">
        <f>IFERROR(INDEX(SET_GROUP!$B:$B,MATCH(ITEM!C522,SET_GROUP!$N:$N,0)),0)</f>
        <v>0</v>
      </c>
      <c r="K522" s="148">
        <f>IFERROR(IF(D522&gt;2,INDEX(ITEM_GAIN_INFO!$B:$B,MATCH(ITEM!B522,ITEM_GAIN_INFO!$G:$G,0)),INDEX(ITEM_GAIN_INFO!$B:$B,MATCH(ITEM!C522,ITEM_GAIN_INFO!$G:$G,0))),0)</f>
        <v>144</v>
      </c>
      <c r="L522" s="148" t="str">
        <f t="shared" si="33"/>
        <v>ITEM_NAME_112598</v>
      </c>
      <c r="M522" s="148" t="str">
        <f t="shared" si="34"/>
        <v>ITEM_ICON_112598</v>
      </c>
      <c r="N522" s="148" t="str">
        <f t="shared" si="35"/>
        <v>ITEM_DESC_112598</v>
      </c>
    </row>
    <row r="523" spans="1:14">
      <c r="A523" s="148">
        <f>100000+E523*ID규칙_아이템_타입_단위+F523*ID규칙_등급_단위+COUNTIFS($D$4:D523,D523,$E$4:E523:E523,E523)</f>
        <v>112599</v>
      </c>
      <c r="B523" s="77" t="s">
        <v>428</v>
      </c>
      <c r="C523" s="77" t="s">
        <v>185</v>
      </c>
      <c r="D523" s="148">
        <v>3</v>
      </c>
      <c r="E523" s="148">
        <v>12</v>
      </c>
      <c r="F523" s="148">
        <v>5</v>
      </c>
      <c r="G523" s="147">
        <v>0</v>
      </c>
      <c r="H523" s="147">
        <v>9999</v>
      </c>
      <c r="I523" s="147">
        <f t="shared" si="36"/>
        <v>0</v>
      </c>
      <c r="J523" s="148">
        <f>IFERROR(INDEX(SET_GROUP!$B:$B,MATCH(ITEM!C523,SET_GROUP!$N:$N,0)),0)</f>
        <v>0</v>
      </c>
      <c r="K523" s="148">
        <f>IFERROR(IF(D523&gt;2,INDEX(ITEM_GAIN_INFO!$B:$B,MATCH(ITEM!B523,ITEM_GAIN_INFO!$G:$G,0)),INDEX(ITEM_GAIN_INFO!$B:$B,MATCH(ITEM!C523,ITEM_GAIN_INFO!$G:$G,0))),0)</f>
        <v>145</v>
      </c>
      <c r="L523" s="148" t="str">
        <f t="shared" si="33"/>
        <v>ITEM_NAME_112599</v>
      </c>
      <c r="M523" s="148" t="str">
        <f t="shared" si="34"/>
        <v>ITEM_ICON_112599</v>
      </c>
      <c r="N523" s="148" t="str">
        <f t="shared" si="35"/>
        <v>ITEM_DESC_112599</v>
      </c>
    </row>
    <row r="524" spans="1:14">
      <c r="A524" s="148">
        <f>100000+E524*ID규칙_아이템_타입_단위+F524*ID규칙_등급_단위+COUNTIFS($D$4:D524,D524,$E$4:E524:E524,E524)</f>
        <v>112600</v>
      </c>
      <c r="B524" s="77" t="s">
        <v>1205</v>
      </c>
      <c r="C524" s="77" t="s">
        <v>185</v>
      </c>
      <c r="D524" s="148">
        <v>3</v>
      </c>
      <c r="E524" s="148">
        <v>12</v>
      </c>
      <c r="F524" s="148">
        <v>5</v>
      </c>
      <c r="G524" s="147">
        <v>0</v>
      </c>
      <c r="H524" s="147">
        <v>9999</v>
      </c>
      <c r="I524" s="147">
        <f t="shared" si="36"/>
        <v>0</v>
      </c>
      <c r="J524" s="148">
        <f>IFERROR(INDEX(SET_GROUP!$B:$B,MATCH(ITEM!C524,SET_GROUP!$N:$N,0)),0)</f>
        <v>0</v>
      </c>
      <c r="K524" s="148">
        <f>IFERROR(IF(D524&gt;2,INDEX(ITEM_GAIN_INFO!$B:$B,MATCH(ITEM!B524,ITEM_GAIN_INFO!$G:$G,0)),INDEX(ITEM_GAIN_INFO!$B:$B,MATCH(ITEM!C524,ITEM_GAIN_INFO!$G:$G,0))),0)</f>
        <v>146</v>
      </c>
      <c r="L524" s="148" t="str">
        <f t="shared" si="33"/>
        <v>ITEM_NAME_112600</v>
      </c>
      <c r="M524" s="148" t="str">
        <f t="shared" si="34"/>
        <v>ITEM_ICON_112600</v>
      </c>
      <c r="N524" s="148" t="str">
        <f t="shared" si="35"/>
        <v>ITEM_DESC_112600</v>
      </c>
    </row>
    <row r="525" spans="1:14">
      <c r="A525" s="148">
        <f>100000+E525*ID규칙_아이템_타입_단위+F525*ID규칙_등급_단위+COUNTIFS($D$4:D525,D525,$E$4:E525:E525,E525)</f>
        <v>112601</v>
      </c>
      <c r="B525" s="77" t="s">
        <v>429</v>
      </c>
      <c r="C525" s="77" t="s">
        <v>185</v>
      </c>
      <c r="D525" s="148">
        <v>3</v>
      </c>
      <c r="E525" s="148">
        <v>12</v>
      </c>
      <c r="F525" s="148">
        <v>5</v>
      </c>
      <c r="G525" s="147">
        <v>0</v>
      </c>
      <c r="H525" s="147">
        <v>9999</v>
      </c>
      <c r="I525" s="147">
        <f t="shared" si="36"/>
        <v>0</v>
      </c>
      <c r="J525" s="148">
        <f>IFERROR(INDEX(SET_GROUP!$B:$B,MATCH(ITEM!C525,SET_GROUP!$N:$N,0)),0)</f>
        <v>0</v>
      </c>
      <c r="K525" s="148">
        <f>IFERROR(IF(D525&gt;2,INDEX(ITEM_GAIN_INFO!$B:$B,MATCH(ITEM!B525,ITEM_GAIN_INFO!$G:$G,0)),INDEX(ITEM_GAIN_INFO!$B:$B,MATCH(ITEM!C525,ITEM_GAIN_INFO!$G:$G,0))),0)</f>
        <v>147</v>
      </c>
      <c r="L525" s="148" t="str">
        <f t="shared" si="33"/>
        <v>ITEM_NAME_112601</v>
      </c>
      <c r="M525" s="148" t="str">
        <f t="shared" si="34"/>
        <v>ITEM_ICON_112601</v>
      </c>
      <c r="N525" s="148" t="str">
        <f t="shared" si="35"/>
        <v>ITEM_DESC_112601</v>
      </c>
    </row>
    <row r="526" spans="1:14">
      <c r="A526" s="148">
        <f>100000+E526*ID규칙_아이템_타입_단위+F526*ID규칙_등급_단위+COUNTIFS($D$4:D526,D526,$E$4:E526:E526,E526)</f>
        <v>112602</v>
      </c>
      <c r="B526" s="77" t="s">
        <v>430</v>
      </c>
      <c r="C526" s="77" t="s">
        <v>185</v>
      </c>
      <c r="D526" s="148">
        <v>3</v>
      </c>
      <c r="E526" s="148">
        <v>12</v>
      </c>
      <c r="F526" s="148">
        <v>5</v>
      </c>
      <c r="G526" s="147">
        <v>0</v>
      </c>
      <c r="H526" s="147">
        <v>9999</v>
      </c>
      <c r="I526" s="147">
        <f t="shared" si="36"/>
        <v>0</v>
      </c>
      <c r="J526" s="148">
        <f>IFERROR(INDEX(SET_GROUP!$B:$B,MATCH(ITEM!C526,SET_GROUP!$N:$N,0)),0)</f>
        <v>0</v>
      </c>
      <c r="K526" s="148">
        <f>IFERROR(IF(D526&gt;2,INDEX(ITEM_GAIN_INFO!$B:$B,MATCH(ITEM!B526,ITEM_GAIN_INFO!$G:$G,0)),INDEX(ITEM_GAIN_INFO!$B:$B,MATCH(ITEM!C526,ITEM_GAIN_INFO!$G:$G,0))),0)</f>
        <v>148</v>
      </c>
      <c r="L526" s="148" t="str">
        <f t="shared" si="33"/>
        <v>ITEM_NAME_112602</v>
      </c>
      <c r="M526" s="148" t="str">
        <f t="shared" si="34"/>
        <v>ITEM_ICON_112602</v>
      </c>
      <c r="N526" s="148" t="str">
        <f t="shared" si="35"/>
        <v>ITEM_DESC_112602</v>
      </c>
    </row>
    <row r="527" spans="1:14">
      <c r="A527" s="148">
        <f>100000+E527*ID규칙_아이템_타입_단위+F527*ID규칙_등급_단위+COUNTIFS($D$4:D527,D527,$E$4:E527:E527,E527)</f>
        <v>112603</v>
      </c>
      <c r="B527" s="77" t="s">
        <v>431</v>
      </c>
      <c r="C527" s="77" t="s">
        <v>185</v>
      </c>
      <c r="D527" s="148">
        <v>3</v>
      </c>
      <c r="E527" s="148">
        <v>12</v>
      </c>
      <c r="F527" s="148">
        <v>5</v>
      </c>
      <c r="G527" s="147">
        <v>0</v>
      </c>
      <c r="H527" s="147">
        <v>9999</v>
      </c>
      <c r="I527" s="147">
        <f t="shared" si="36"/>
        <v>0</v>
      </c>
      <c r="J527" s="148">
        <f>IFERROR(INDEX(SET_GROUP!$B:$B,MATCH(ITEM!C527,SET_GROUP!$N:$N,0)),0)</f>
        <v>0</v>
      </c>
      <c r="K527" s="148">
        <f>IFERROR(IF(D527&gt;2,INDEX(ITEM_GAIN_INFO!$B:$B,MATCH(ITEM!B527,ITEM_GAIN_INFO!$G:$G,0)),INDEX(ITEM_GAIN_INFO!$B:$B,MATCH(ITEM!C527,ITEM_GAIN_INFO!$G:$G,0))),0)</f>
        <v>149</v>
      </c>
      <c r="L527" s="148" t="str">
        <f t="shared" si="33"/>
        <v>ITEM_NAME_112603</v>
      </c>
      <c r="M527" s="148" t="str">
        <f t="shared" si="34"/>
        <v>ITEM_ICON_112603</v>
      </c>
      <c r="N527" s="148" t="str">
        <f t="shared" si="35"/>
        <v>ITEM_DESC_112603</v>
      </c>
    </row>
    <row r="528" spans="1:14">
      <c r="A528" s="148">
        <f>100000+E528*ID규칙_아이템_타입_단위+F528*ID규칙_등급_단위+COUNTIFS($D$4:D528,D528,$E$4:E528:E528,E528)</f>
        <v>112604</v>
      </c>
      <c r="B528" s="77" t="s">
        <v>432</v>
      </c>
      <c r="C528" s="77" t="s">
        <v>185</v>
      </c>
      <c r="D528" s="148">
        <v>3</v>
      </c>
      <c r="E528" s="148">
        <v>12</v>
      </c>
      <c r="F528" s="148">
        <v>5</v>
      </c>
      <c r="G528" s="147">
        <v>0</v>
      </c>
      <c r="H528" s="147">
        <v>9999</v>
      </c>
      <c r="I528" s="147">
        <f t="shared" si="36"/>
        <v>0</v>
      </c>
      <c r="J528" s="148">
        <f>IFERROR(INDEX(SET_GROUP!$B:$B,MATCH(ITEM!C528,SET_GROUP!$N:$N,0)),0)</f>
        <v>0</v>
      </c>
      <c r="K528" s="148">
        <f>IFERROR(IF(D528&gt;2,INDEX(ITEM_GAIN_INFO!$B:$B,MATCH(ITEM!B528,ITEM_GAIN_INFO!$G:$G,0)),INDEX(ITEM_GAIN_INFO!$B:$B,MATCH(ITEM!C528,ITEM_GAIN_INFO!$G:$G,0))),0)</f>
        <v>150</v>
      </c>
      <c r="L528" s="148" t="str">
        <f t="shared" si="33"/>
        <v>ITEM_NAME_112604</v>
      </c>
      <c r="M528" s="148" t="str">
        <f t="shared" si="34"/>
        <v>ITEM_ICON_112604</v>
      </c>
      <c r="N528" s="148" t="str">
        <f t="shared" si="35"/>
        <v>ITEM_DESC_112604</v>
      </c>
    </row>
    <row r="529" spans="1:14">
      <c r="A529" s="148">
        <f>100000+E529*ID규칙_아이템_타입_단위+F529*ID규칙_등급_단위+COUNTIFS($D$4:D529,D529,$E$4:E529:E529,E529)</f>
        <v>112605</v>
      </c>
      <c r="B529" s="77" t="s">
        <v>433</v>
      </c>
      <c r="C529" s="77" t="s">
        <v>185</v>
      </c>
      <c r="D529" s="148">
        <v>3</v>
      </c>
      <c r="E529" s="148">
        <v>12</v>
      </c>
      <c r="F529" s="148">
        <v>5</v>
      </c>
      <c r="G529" s="147">
        <v>0</v>
      </c>
      <c r="H529" s="147">
        <v>9999</v>
      </c>
      <c r="I529" s="147">
        <f t="shared" si="36"/>
        <v>0</v>
      </c>
      <c r="J529" s="148">
        <f>IFERROR(INDEX(SET_GROUP!$B:$B,MATCH(ITEM!C529,SET_GROUP!$N:$N,0)),0)</f>
        <v>0</v>
      </c>
      <c r="K529" s="148">
        <f>IFERROR(IF(D529&gt;2,INDEX(ITEM_GAIN_INFO!$B:$B,MATCH(ITEM!B529,ITEM_GAIN_INFO!$G:$G,0)),INDEX(ITEM_GAIN_INFO!$B:$B,MATCH(ITEM!C529,ITEM_GAIN_INFO!$G:$G,0))),0)</f>
        <v>151</v>
      </c>
      <c r="L529" s="148" t="str">
        <f t="shared" si="33"/>
        <v>ITEM_NAME_112605</v>
      </c>
      <c r="M529" s="148" t="str">
        <f t="shared" si="34"/>
        <v>ITEM_ICON_112605</v>
      </c>
      <c r="N529" s="148" t="str">
        <f t="shared" si="35"/>
        <v>ITEM_DESC_112605</v>
      </c>
    </row>
    <row r="530" spans="1:14">
      <c r="A530" s="148">
        <f>100000+E530*ID규칙_아이템_타입_단위+F530*ID규칙_등급_단위+COUNTIFS($D$4:D530,D530,$E$4:E530:E530,E530)</f>
        <v>112606</v>
      </c>
      <c r="B530" s="77" t="s">
        <v>434</v>
      </c>
      <c r="C530" s="77" t="s">
        <v>185</v>
      </c>
      <c r="D530" s="148">
        <v>3</v>
      </c>
      <c r="E530" s="148">
        <v>12</v>
      </c>
      <c r="F530" s="148">
        <v>5</v>
      </c>
      <c r="G530" s="147">
        <v>0</v>
      </c>
      <c r="H530" s="147">
        <v>9999</v>
      </c>
      <c r="I530" s="147">
        <f t="shared" si="36"/>
        <v>0</v>
      </c>
      <c r="J530" s="148">
        <f>IFERROR(INDEX(SET_GROUP!$B:$B,MATCH(ITEM!C530,SET_GROUP!$N:$N,0)),0)</f>
        <v>0</v>
      </c>
      <c r="K530" s="148">
        <f>IFERROR(IF(D530&gt;2,INDEX(ITEM_GAIN_INFO!$B:$B,MATCH(ITEM!B530,ITEM_GAIN_INFO!$G:$G,0)),INDEX(ITEM_GAIN_INFO!$B:$B,MATCH(ITEM!C530,ITEM_GAIN_INFO!$G:$G,0))),0)</f>
        <v>152</v>
      </c>
      <c r="L530" s="148" t="str">
        <f t="shared" si="33"/>
        <v>ITEM_NAME_112606</v>
      </c>
      <c r="M530" s="148" t="str">
        <f t="shared" si="34"/>
        <v>ITEM_ICON_112606</v>
      </c>
      <c r="N530" s="148" t="str">
        <f t="shared" si="35"/>
        <v>ITEM_DESC_112606</v>
      </c>
    </row>
    <row r="531" spans="1:14">
      <c r="A531" s="148">
        <f>100000+E531*ID규칙_아이템_타입_단위+F531*ID규칙_등급_단위+COUNTIFS($D$4:D531,D531,$E$4:E531:E531,E531)</f>
        <v>112607</v>
      </c>
      <c r="B531" s="77" t="s">
        <v>435</v>
      </c>
      <c r="C531" s="77" t="s">
        <v>185</v>
      </c>
      <c r="D531" s="148">
        <v>3</v>
      </c>
      <c r="E531" s="148">
        <v>12</v>
      </c>
      <c r="F531" s="148">
        <v>5</v>
      </c>
      <c r="G531" s="147">
        <v>0</v>
      </c>
      <c r="H531" s="147">
        <v>9999</v>
      </c>
      <c r="I531" s="147">
        <f t="shared" si="36"/>
        <v>0</v>
      </c>
      <c r="J531" s="148">
        <f>IFERROR(INDEX(SET_GROUP!$B:$B,MATCH(ITEM!C531,SET_GROUP!$N:$N,0)),0)</f>
        <v>0</v>
      </c>
      <c r="K531" s="148">
        <f>IFERROR(IF(D531&gt;2,INDEX(ITEM_GAIN_INFO!$B:$B,MATCH(ITEM!B531,ITEM_GAIN_INFO!$G:$G,0)),INDEX(ITEM_GAIN_INFO!$B:$B,MATCH(ITEM!C531,ITEM_GAIN_INFO!$G:$G,0))),0)</f>
        <v>153</v>
      </c>
      <c r="L531" s="148" t="str">
        <f t="shared" si="33"/>
        <v>ITEM_NAME_112607</v>
      </c>
      <c r="M531" s="148" t="str">
        <f t="shared" si="34"/>
        <v>ITEM_ICON_112607</v>
      </c>
      <c r="N531" s="148" t="str">
        <f t="shared" si="35"/>
        <v>ITEM_DESC_112607</v>
      </c>
    </row>
    <row r="532" spans="1:14">
      <c r="A532" s="148">
        <f>100000+E532*ID규칙_아이템_타입_단위+F532*ID규칙_등급_단위+COUNTIFS($D$4:D532,D532,$E$4:E532:E532,E532)</f>
        <v>112608</v>
      </c>
      <c r="B532" s="77" t="s">
        <v>436</v>
      </c>
      <c r="C532" s="77" t="s">
        <v>185</v>
      </c>
      <c r="D532" s="148">
        <v>3</v>
      </c>
      <c r="E532" s="148">
        <v>12</v>
      </c>
      <c r="F532" s="148">
        <v>5</v>
      </c>
      <c r="G532" s="147">
        <v>0</v>
      </c>
      <c r="H532" s="147">
        <v>9999</v>
      </c>
      <c r="I532" s="147">
        <f t="shared" si="36"/>
        <v>0</v>
      </c>
      <c r="J532" s="148">
        <f>IFERROR(INDEX(SET_GROUP!$B:$B,MATCH(ITEM!C532,SET_GROUP!$N:$N,0)),0)</f>
        <v>0</v>
      </c>
      <c r="K532" s="148">
        <f>IFERROR(IF(D532&gt;2,INDEX(ITEM_GAIN_INFO!$B:$B,MATCH(ITEM!B532,ITEM_GAIN_INFO!$G:$G,0)),INDEX(ITEM_GAIN_INFO!$B:$B,MATCH(ITEM!C532,ITEM_GAIN_INFO!$G:$G,0))),0)</f>
        <v>154</v>
      </c>
      <c r="L532" s="148" t="str">
        <f t="shared" si="33"/>
        <v>ITEM_NAME_112608</v>
      </c>
      <c r="M532" s="148" t="str">
        <f t="shared" si="34"/>
        <v>ITEM_ICON_112608</v>
      </c>
      <c r="N532" s="148" t="str">
        <f t="shared" si="35"/>
        <v>ITEM_DESC_112608</v>
      </c>
    </row>
    <row r="533" spans="1:14">
      <c r="A533" s="148">
        <f>100000+E533*ID규칙_아이템_타입_단위+F533*ID규칙_등급_단위+COUNTIFS($D$4:D533,D533,$E$4:E533:E533,E533)</f>
        <v>112609</v>
      </c>
      <c r="B533" s="77" t="s">
        <v>437</v>
      </c>
      <c r="C533" s="77" t="s">
        <v>185</v>
      </c>
      <c r="D533" s="148">
        <v>3</v>
      </c>
      <c r="E533" s="148">
        <v>12</v>
      </c>
      <c r="F533" s="148">
        <v>5</v>
      </c>
      <c r="G533" s="147">
        <v>0</v>
      </c>
      <c r="H533" s="147">
        <v>9999</v>
      </c>
      <c r="I533" s="147">
        <f t="shared" si="36"/>
        <v>0</v>
      </c>
      <c r="J533" s="148">
        <f>IFERROR(INDEX(SET_GROUP!$B:$B,MATCH(ITEM!C533,SET_GROUP!$N:$N,0)),0)</f>
        <v>0</v>
      </c>
      <c r="K533" s="148">
        <f>IFERROR(IF(D533&gt;2,INDEX(ITEM_GAIN_INFO!$B:$B,MATCH(ITEM!B533,ITEM_GAIN_INFO!$G:$G,0)),INDEX(ITEM_GAIN_INFO!$B:$B,MATCH(ITEM!C533,ITEM_GAIN_INFO!$G:$G,0))),0)</f>
        <v>155</v>
      </c>
      <c r="L533" s="148" t="str">
        <f t="shared" si="33"/>
        <v>ITEM_NAME_112609</v>
      </c>
      <c r="M533" s="148" t="str">
        <f t="shared" si="34"/>
        <v>ITEM_ICON_112609</v>
      </c>
      <c r="N533" s="148" t="str">
        <f t="shared" si="35"/>
        <v>ITEM_DESC_112609</v>
      </c>
    </row>
    <row r="534" spans="1:14">
      <c r="A534" s="148">
        <f>100000+E534*ID규칙_아이템_타입_단위+F534*ID규칙_등급_단위+COUNTIFS($D$4:D534,D534,$E$4:E534:E534,E534)</f>
        <v>112610</v>
      </c>
      <c r="B534" s="77" t="s">
        <v>438</v>
      </c>
      <c r="C534" s="77" t="s">
        <v>185</v>
      </c>
      <c r="D534" s="148">
        <v>3</v>
      </c>
      <c r="E534" s="148">
        <v>12</v>
      </c>
      <c r="F534" s="148">
        <v>5</v>
      </c>
      <c r="G534" s="147">
        <v>0</v>
      </c>
      <c r="H534" s="147">
        <v>9999</v>
      </c>
      <c r="I534" s="147">
        <f t="shared" si="36"/>
        <v>0</v>
      </c>
      <c r="J534" s="148">
        <f>IFERROR(INDEX(SET_GROUP!$B:$B,MATCH(ITEM!C534,SET_GROUP!$N:$N,0)),0)</f>
        <v>0</v>
      </c>
      <c r="K534" s="148">
        <f>IFERROR(IF(D534&gt;2,INDEX(ITEM_GAIN_INFO!$B:$B,MATCH(ITEM!B534,ITEM_GAIN_INFO!$G:$G,0)),INDEX(ITEM_GAIN_INFO!$B:$B,MATCH(ITEM!C534,ITEM_GAIN_INFO!$G:$G,0))),0)</f>
        <v>156</v>
      </c>
      <c r="L534" s="148" t="str">
        <f t="shared" si="33"/>
        <v>ITEM_NAME_112610</v>
      </c>
      <c r="M534" s="148" t="str">
        <f t="shared" si="34"/>
        <v>ITEM_ICON_112610</v>
      </c>
      <c r="N534" s="148" t="str">
        <f t="shared" si="35"/>
        <v>ITEM_DESC_112610</v>
      </c>
    </row>
    <row r="535" spans="1:14">
      <c r="A535" s="148">
        <f>100000+E535*ID규칙_아이템_타입_단위+F535*ID규칙_등급_단위+COUNTIFS($D$4:D535,D535,$E$4:E535:E535,E535)</f>
        <v>112611</v>
      </c>
      <c r="B535" s="77" t="s">
        <v>439</v>
      </c>
      <c r="C535" s="77" t="s">
        <v>185</v>
      </c>
      <c r="D535" s="148">
        <v>3</v>
      </c>
      <c r="E535" s="148">
        <v>12</v>
      </c>
      <c r="F535" s="148">
        <v>5</v>
      </c>
      <c r="G535" s="147">
        <v>0</v>
      </c>
      <c r="H535" s="147">
        <v>9999</v>
      </c>
      <c r="I535" s="147">
        <f t="shared" si="36"/>
        <v>0</v>
      </c>
      <c r="J535" s="148">
        <f>IFERROR(INDEX(SET_GROUP!$B:$B,MATCH(ITEM!C535,SET_GROUP!$N:$N,0)),0)</f>
        <v>0</v>
      </c>
      <c r="K535" s="148">
        <f>IFERROR(IF(D535&gt;2,INDEX(ITEM_GAIN_INFO!$B:$B,MATCH(ITEM!B535,ITEM_GAIN_INFO!$G:$G,0)),INDEX(ITEM_GAIN_INFO!$B:$B,MATCH(ITEM!C535,ITEM_GAIN_INFO!$G:$G,0))),0)</f>
        <v>157</v>
      </c>
      <c r="L535" s="148" t="str">
        <f t="shared" si="33"/>
        <v>ITEM_NAME_112611</v>
      </c>
      <c r="M535" s="148" t="str">
        <f t="shared" si="34"/>
        <v>ITEM_ICON_112611</v>
      </c>
      <c r="N535" s="148" t="str">
        <f t="shared" si="35"/>
        <v>ITEM_DESC_112611</v>
      </c>
    </row>
    <row r="536" spans="1:14">
      <c r="A536" s="148">
        <f>100000+E536*ID규칙_아이템_타입_단위+F536*ID규칙_등급_단위+COUNTIFS($D$4:D536,D536,$E$4:E536:E536,E536)</f>
        <v>112612</v>
      </c>
      <c r="B536" s="77" t="s">
        <v>440</v>
      </c>
      <c r="C536" s="77" t="s">
        <v>185</v>
      </c>
      <c r="D536" s="148">
        <v>3</v>
      </c>
      <c r="E536" s="148">
        <v>12</v>
      </c>
      <c r="F536" s="148">
        <v>5</v>
      </c>
      <c r="G536" s="147">
        <v>0</v>
      </c>
      <c r="H536" s="147">
        <v>9999</v>
      </c>
      <c r="I536" s="147">
        <f t="shared" si="36"/>
        <v>0</v>
      </c>
      <c r="J536" s="148">
        <f>IFERROR(INDEX(SET_GROUP!$B:$B,MATCH(ITEM!C536,SET_GROUP!$N:$N,0)),0)</f>
        <v>0</v>
      </c>
      <c r="K536" s="148">
        <f>IFERROR(IF(D536&gt;2,INDEX(ITEM_GAIN_INFO!$B:$B,MATCH(ITEM!B536,ITEM_GAIN_INFO!$G:$G,0)),INDEX(ITEM_GAIN_INFO!$B:$B,MATCH(ITEM!C536,ITEM_GAIN_INFO!$G:$G,0))),0)</f>
        <v>158</v>
      </c>
      <c r="L536" s="148" t="str">
        <f t="shared" si="33"/>
        <v>ITEM_NAME_112612</v>
      </c>
      <c r="M536" s="148" t="str">
        <f t="shared" si="34"/>
        <v>ITEM_ICON_112612</v>
      </c>
      <c r="N536" s="148" t="str">
        <f t="shared" si="35"/>
        <v>ITEM_DESC_112612</v>
      </c>
    </row>
    <row r="537" spans="1:14">
      <c r="A537" s="148">
        <f>100000+E537*ID규칙_아이템_타입_단위+F537*ID규칙_등급_단위+COUNTIFS($D$4:D537,D537,$E$4:E537:E537,E537)</f>
        <v>112613</v>
      </c>
      <c r="B537" s="77" t="s">
        <v>441</v>
      </c>
      <c r="C537" s="77" t="s">
        <v>185</v>
      </c>
      <c r="D537" s="148">
        <v>3</v>
      </c>
      <c r="E537" s="148">
        <v>12</v>
      </c>
      <c r="F537" s="148">
        <v>5</v>
      </c>
      <c r="G537" s="147">
        <v>0</v>
      </c>
      <c r="H537" s="147">
        <v>9999</v>
      </c>
      <c r="I537" s="147">
        <f t="shared" si="36"/>
        <v>0</v>
      </c>
      <c r="J537" s="148">
        <f>IFERROR(INDEX(SET_GROUP!$B:$B,MATCH(ITEM!C537,SET_GROUP!$N:$N,0)),0)</f>
        <v>0</v>
      </c>
      <c r="K537" s="148">
        <f>IFERROR(IF(D537&gt;2,INDEX(ITEM_GAIN_INFO!$B:$B,MATCH(ITEM!B537,ITEM_GAIN_INFO!$G:$G,0)),INDEX(ITEM_GAIN_INFO!$B:$B,MATCH(ITEM!C537,ITEM_GAIN_INFO!$G:$G,0))),0)</f>
        <v>159</v>
      </c>
      <c r="L537" s="148" t="str">
        <f t="shared" si="33"/>
        <v>ITEM_NAME_112613</v>
      </c>
      <c r="M537" s="148" t="str">
        <f t="shared" si="34"/>
        <v>ITEM_ICON_112613</v>
      </c>
      <c r="N537" s="148" t="str">
        <f t="shared" si="35"/>
        <v>ITEM_DESC_112613</v>
      </c>
    </row>
    <row r="538" spans="1:14">
      <c r="A538" s="148">
        <f>100000+E538*ID규칙_아이템_타입_단위+F538*ID규칙_등급_단위+COUNTIFS($D$4:D538,D538,$E$4:E538:E538,E538)</f>
        <v>112614</v>
      </c>
      <c r="B538" s="77" t="s">
        <v>442</v>
      </c>
      <c r="C538" s="77" t="s">
        <v>185</v>
      </c>
      <c r="D538" s="148">
        <v>3</v>
      </c>
      <c r="E538" s="148">
        <v>12</v>
      </c>
      <c r="F538" s="148">
        <v>5</v>
      </c>
      <c r="G538" s="147">
        <v>0</v>
      </c>
      <c r="H538" s="147">
        <v>9999</v>
      </c>
      <c r="I538" s="147">
        <f t="shared" si="36"/>
        <v>0</v>
      </c>
      <c r="J538" s="148">
        <f>IFERROR(INDEX(SET_GROUP!$B:$B,MATCH(ITEM!C538,SET_GROUP!$N:$N,0)),0)</f>
        <v>0</v>
      </c>
      <c r="K538" s="148">
        <f>IFERROR(IF(D538&gt;2,INDEX(ITEM_GAIN_INFO!$B:$B,MATCH(ITEM!B538,ITEM_GAIN_INFO!$G:$G,0)),INDEX(ITEM_GAIN_INFO!$B:$B,MATCH(ITEM!C538,ITEM_GAIN_INFO!$G:$G,0))),0)</f>
        <v>160</v>
      </c>
      <c r="L538" s="148" t="str">
        <f t="shared" si="33"/>
        <v>ITEM_NAME_112614</v>
      </c>
      <c r="M538" s="148" t="str">
        <f t="shared" si="34"/>
        <v>ITEM_ICON_112614</v>
      </c>
      <c r="N538" s="148" t="str">
        <f t="shared" si="35"/>
        <v>ITEM_DESC_112614</v>
      </c>
    </row>
    <row r="539" spans="1:14">
      <c r="A539" s="148">
        <f>100000+E539*ID규칙_아이템_타입_단위+F539*ID규칙_등급_단위+COUNTIFS($D$4:D539,D539,$E$4:E539:E539,E539)</f>
        <v>112615</v>
      </c>
      <c r="B539" s="77" t="s">
        <v>1206</v>
      </c>
      <c r="C539" s="77" t="s">
        <v>185</v>
      </c>
      <c r="D539" s="148">
        <v>3</v>
      </c>
      <c r="E539" s="148">
        <v>12</v>
      </c>
      <c r="F539" s="148">
        <v>5</v>
      </c>
      <c r="G539" s="147">
        <v>0</v>
      </c>
      <c r="H539" s="147">
        <v>9999</v>
      </c>
      <c r="I539" s="147">
        <f t="shared" si="36"/>
        <v>0</v>
      </c>
      <c r="J539" s="148">
        <f>IFERROR(INDEX(SET_GROUP!$B:$B,MATCH(ITEM!C539,SET_GROUP!$N:$N,0)),0)</f>
        <v>0</v>
      </c>
      <c r="K539" s="148">
        <f>IFERROR(IF(D539&gt;2,INDEX(ITEM_GAIN_INFO!$B:$B,MATCH(ITEM!B539,ITEM_GAIN_INFO!$G:$G,0)),INDEX(ITEM_GAIN_INFO!$B:$B,MATCH(ITEM!C539,ITEM_GAIN_INFO!$G:$G,0))),0)</f>
        <v>161</v>
      </c>
      <c r="L539" s="148" t="str">
        <f t="shared" si="33"/>
        <v>ITEM_NAME_112615</v>
      </c>
      <c r="M539" s="148" t="str">
        <f t="shared" si="34"/>
        <v>ITEM_ICON_112615</v>
      </c>
      <c r="N539" s="148" t="str">
        <f t="shared" si="35"/>
        <v>ITEM_DESC_112615</v>
      </c>
    </row>
    <row r="540" spans="1:14">
      <c r="A540" s="148">
        <f>100000+E540*ID규칙_아이템_타입_단위+F540*ID규칙_등급_단위+COUNTIFS($D$4:D540,D540,$E$4:E540:E540,E540)</f>
        <v>112616</v>
      </c>
      <c r="B540" s="77" t="s">
        <v>1207</v>
      </c>
      <c r="C540" s="77" t="s">
        <v>185</v>
      </c>
      <c r="D540" s="148">
        <v>3</v>
      </c>
      <c r="E540" s="148">
        <v>12</v>
      </c>
      <c r="F540" s="148">
        <v>5</v>
      </c>
      <c r="G540" s="147">
        <v>0</v>
      </c>
      <c r="H540" s="147">
        <v>9999</v>
      </c>
      <c r="I540" s="147">
        <f t="shared" si="36"/>
        <v>0</v>
      </c>
      <c r="J540" s="148">
        <f>IFERROR(INDEX(SET_GROUP!$B:$B,MATCH(ITEM!C540,SET_GROUP!$N:$N,0)),0)</f>
        <v>0</v>
      </c>
      <c r="K540" s="148">
        <f>IFERROR(IF(D540&gt;2,INDEX(ITEM_GAIN_INFO!$B:$B,MATCH(ITEM!B540,ITEM_GAIN_INFO!$G:$G,0)),INDEX(ITEM_GAIN_INFO!$B:$B,MATCH(ITEM!C540,ITEM_GAIN_INFO!$G:$G,0))),0)</f>
        <v>162</v>
      </c>
      <c r="L540" s="148" t="str">
        <f t="shared" si="33"/>
        <v>ITEM_NAME_112616</v>
      </c>
      <c r="M540" s="148" t="str">
        <f t="shared" si="34"/>
        <v>ITEM_ICON_112616</v>
      </c>
      <c r="N540" s="148" t="str">
        <f t="shared" si="35"/>
        <v>ITEM_DESC_112616</v>
      </c>
    </row>
    <row r="541" spans="1:14">
      <c r="A541" s="148">
        <f>100000+E541*ID규칙_아이템_타입_단위+F541*ID규칙_등급_단위+COUNTIFS($D$4:D541,D541,$E$4:E541:E541,E541)</f>
        <v>112617</v>
      </c>
      <c r="B541" s="77" t="s">
        <v>1208</v>
      </c>
      <c r="C541" s="77" t="s">
        <v>185</v>
      </c>
      <c r="D541" s="148">
        <v>3</v>
      </c>
      <c r="E541" s="148">
        <v>12</v>
      </c>
      <c r="F541" s="148">
        <v>5</v>
      </c>
      <c r="G541" s="147">
        <v>0</v>
      </c>
      <c r="H541" s="147">
        <v>9999</v>
      </c>
      <c r="I541" s="147">
        <f t="shared" si="36"/>
        <v>0</v>
      </c>
      <c r="J541" s="148">
        <f>IFERROR(INDEX(SET_GROUP!$B:$B,MATCH(ITEM!C541,SET_GROUP!$N:$N,0)),0)</f>
        <v>0</v>
      </c>
      <c r="K541" s="148">
        <f>IFERROR(IF(D541&gt;2,INDEX(ITEM_GAIN_INFO!$B:$B,MATCH(ITEM!B541,ITEM_GAIN_INFO!$G:$G,0)),INDEX(ITEM_GAIN_INFO!$B:$B,MATCH(ITEM!C541,ITEM_GAIN_INFO!$G:$G,0))),0)</f>
        <v>163</v>
      </c>
      <c r="L541" s="148" t="str">
        <f t="shared" si="33"/>
        <v>ITEM_NAME_112617</v>
      </c>
      <c r="M541" s="148" t="str">
        <f t="shared" si="34"/>
        <v>ITEM_ICON_112617</v>
      </c>
      <c r="N541" s="148" t="str">
        <f t="shared" si="35"/>
        <v>ITEM_DESC_112617</v>
      </c>
    </row>
    <row r="542" spans="1:14">
      <c r="A542" s="148">
        <f>100000+E542*ID규칙_아이템_타입_단위+F542*ID규칙_등급_단위+COUNTIFS($D$4:D542,D542,$E$4:E542:E542,E542)</f>
        <v>112618</v>
      </c>
      <c r="B542" s="77" t="s">
        <v>1209</v>
      </c>
      <c r="C542" s="77" t="s">
        <v>185</v>
      </c>
      <c r="D542" s="148">
        <v>3</v>
      </c>
      <c r="E542" s="148">
        <v>12</v>
      </c>
      <c r="F542" s="148">
        <v>5</v>
      </c>
      <c r="G542" s="147">
        <v>0</v>
      </c>
      <c r="H542" s="147">
        <v>9999</v>
      </c>
      <c r="I542" s="147">
        <f t="shared" si="36"/>
        <v>0</v>
      </c>
      <c r="J542" s="148">
        <f>IFERROR(INDEX(SET_GROUP!$B:$B,MATCH(ITEM!C542,SET_GROUP!$N:$N,0)),0)</f>
        <v>0</v>
      </c>
      <c r="K542" s="148">
        <f>IFERROR(IF(D542&gt;2,INDEX(ITEM_GAIN_INFO!$B:$B,MATCH(ITEM!B542,ITEM_GAIN_INFO!$G:$G,0)),INDEX(ITEM_GAIN_INFO!$B:$B,MATCH(ITEM!C542,ITEM_GAIN_INFO!$G:$G,0))),0)</f>
        <v>164</v>
      </c>
      <c r="L542" s="148" t="str">
        <f t="shared" si="33"/>
        <v>ITEM_NAME_112618</v>
      </c>
      <c r="M542" s="148" t="str">
        <f t="shared" si="34"/>
        <v>ITEM_ICON_112618</v>
      </c>
      <c r="N542" s="148" t="str">
        <f t="shared" si="35"/>
        <v>ITEM_DESC_112618</v>
      </c>
    </row>
    <row r="543" spans="1:14">
      <c r="A543" s="148">
        <f>100000+E543*ID규칙_아이템_타입_단위+F543*ID규칙_등급_단위+COUNTIFS($D$4:D543,D543,$E$4:E543:E543,E543)</f>
        <v>113201</v>
      </c>
      <c r="B543" s="77" t="s">
        <v>443</v>
      </c>
      <c r="C543" s="77" t="s">
        <v>185</v>
      </c>
      <c r="D543" s="148">
        <v>3</v>
      </c>
      <c r="E543" s="148">
        <v>13</v>
      </c>
      <c r="F543" s="148">
        <v>2</v>
      </c>
      <c r="G543" s="147">
        <v>0</v>
      </c>
      <c r="H543" s="147">
        <v>9999</v>
      </c>
      <c r="I543" s="147">
        <f t="shared" si="36"/>
        <v>0</v>
      </c>
      <c r="J543" s="148">
        <f>IFERROR(INDEX(SET_GROUP!$B:$B,MATCH(ITEM!C543,SET_GROUP!$N:$N,0)),0)</f>
        <v>0</v>
      </c>
      <c r="K543" s="148">
        <f>IFERROR(IF(D543&gt;2,INDEX(ITEM_GAIN_INFO!$B:$B,MATCH(ITEM!B543,ITEM_GAIN_INFO!$G:$G,0)),INDEX(ITEM_GAIN_INFO!$B:$B,MATCH(ITEM!C543,ITEM_GAIN_INFO!$G:$G,0))),0)</f>
        <v>165</v>
      </c>
      <c r="L543" s="148" t="str">
        <f t="shared" si="33"/>
        <v>ITEM_NAME_113201</v>
      </c>
      <c r="M543" s="148" t="str">
        <f t="shared" si="34"/>
        <v>ITEM_ICON_113201</v>
      </c>
      <c r="N543" s="148" t="str">
        <f t="shared" si="35"/>
        <v>ITEM_DESC_113201</v>
      </c>
    </row>
    <row r="544" spans="1:14">
      <c r="A544" s="148">
        <f>100000+E544*ID규칙_아이템_타입_단위+F544*ID규칙_등급_단위+COUNTIFS($D$4:D544,D544,$E$4:E544:E544,E544)</f>
        <v>113302</v>
      </c>
      <c r="B544" s="77" t="s">
        <v>444</v>
      </c>
      <c r="C544" s="77" t="s">
        <v>185</v>
      </c>
      <c r="D544" s="148">
        <v>3</v>
      </c>
      <c r="E544" s="148">
        <v>13</v>
      </c>
      <c r="F544" s="148">
        <v>3</v>
      </c>
      <c r="G544" s="147">
        <v>0</v>
      </c>
      <c r="H544" s="147">
        <v>9999</v>
      </c>
      <c r="I544" s="147">
        <f t="shared" si="36"/>
        <v>0</v>
      </c>
      <c r="J544" s="148">
        <f>IFERROR(INDEX(SET_GROUP!$B:$B,MATCH(ITEM!C544,SET_GROUP!$N:$N,0)),0)</f>
        <v>0</v>
      </c>
      <c r="K544" s="148">
        <f>IFERROR(IF(D544&gt;2,INDEX(ITEM_GAIN_INFO!$B:$B,MATCH(ITEM!B544,ITEM_GAIN_INFO!$G:$G,0)),INDEX(ITEM_GAIN_INFO!$B:$B,MATCH(ITEM!C544,ITEM_GAIN_INFO!$G:$G,0))),0)</f>
        <v>166</v>
      </c>
      <c r="L544" s="148" t="str">
        <f t="shared" si="33"/>
        <v>ITEM_NAME_113302</v>
      </c>
      <c r="M544" s="148" t="str">
        <f t="shared" si="34"/>
        <v>ITEM_ICON_113302</v>
      </c>
      <c r="N544" s="148" t="str">
        <f t="shared" si="35"/>
        <v>ITEM_DESC_113302</v>
      </c>
    </row>
    <row r="545" spans="1:14">
      <c r="A545" s="148">
        <f>100000+E545*ID규칙_아이템_타입_단위+F545*ID규칙_등급_단위+COUNTIFS($D$4:D545,D545,$E$4:E545:E545,E545)</f>
        <v>113403</v>
      </c>
      <c r="B545" s="77" t="s">
        <v>445</v>
      </c>
      <c r="C545" s="77" t="s">
        <v>185</v>
      </c>
      <c r="D545" s="148">
        <v>3</v>
      </c>
      <c r="E545" s="148">
        <v>13</v>
      </c>
      <c r="F545" s="148">
        <v>4</v>
      </c>
      <c r="G545" s="147">
        <v>0</v>
      </c>
      <c r="H545" s="147">
        <v>9999</v>
      </c>
      <c r="I545" s="147">
        <f t="shared" si="36"/>
        <v>0</v>
      </c>
      <c r="J545" s="148">
        <f>IFERROR(INDEX(SET_GROUP!$B:$B,MATCH(ITEM!C545,SET_GROUP!$N:$N,0)),0)</f>
        <v>0</v>
      </c>
      <c r="K545" s="148">
        <f>IFERROR(IF(D545&gt;2,INDEX(ITEM_GAIN_INFO!$B:$B,MATCH(ITEM!B545,ITEM_GAIN_INFO!$G:$G,0)),INDEX(ITEM_GAIN_INFO!$B:$B,MATCH(ITEM!C545,ITEM_GAIN_INFO!$G:$G,0))),0)</f>
        <v>167</v>
      </c>
      <c r="L545" s="148" t="str">
        <f t="shared" si="33"/>
        <v>ITEM_NAME_113403</v>
      </c>
      <c r="M545" s="148" t="str">
        <f t="shared" si="34"/>
        <v>ITEM_ICON_113403</v>
      </c>
      <c r="N545" s="148" t="str">
        <f t="shared" si="35"/>
        <v>ITEM_DESC_113403</v>
      </c>
    </row>
    <row r="546" spans="1:14">
      <c r="A546" s="148">
        <f>100000+E546*ID규칙_아이템_타입_단위+F546*ID규칙_등급_단위+COUNTIFS($D$4:D546,D546,$E$4:E546:E546,E546)</f>
        <v>113504</v>
      </c>
      <c r="B546" s="77" t="s">
        <v>446</v>
      </c>
      <c r="C546" s="77" t="s">
        <v>185</v>
      </c>
      <c r="D546" s="148">
        <v>3</v>
      </c>
      <c r="E546" s="148">
        <v>13</v>
      </c>
      <c r="F546" s="148">
        <v>5</v>
      </c>
      <c r="G546" s="147">
        <v>0</v>
      </c>
      <c r="H546" s="147">
        <v>9999</v>
      </c>
      <c r="I546" s="147">
        <f t="shared" si="36"/>
        <v>0</v>
      </c>
      <c r="J546" s="148">
        <f>IFERROR(INDEX(SET_GROUP!$B:$B,MATCH(ITEM!C546,SET_GROUP!$N:$N,0)),0)</f>
        <v>0</v>
      </c>
      <c r="K546" s="148">
        <f>IFERROR(IF(D546&gt;2,INDEX(ITEM_GAIN_INFO!$B:$B,MATCH(ITEM!B546,ITEM_GAIN_INFO!$G:$G,0)),INDEX(ITEM_GAIN_INFO!$B:$B,MATCH(ITEM!C546,ITEM_GAIN_INFO!$G:$G,0))),0)</f>
        <v>168</v>
      </c>
      <c r="L546" s="148" t="str">
        <f t="shared" si="33"/>
        <v>ITEM_NAME_113504</v>
      </c>
      <c r="M546" s="148" t="str">
        <f t="shared" si="34"/>
        <v>ITEM_ICON_113504</v>
      </c>
      <c r="N546" s="148" t="str">
        <f t="shared" si="35"/>
        <v>ITEM_DESC_113504</v>
      </c>
    </row>
    <row r="547" spans="1:14">
      <c r="A547" s="148">
        <f>100000+E547*ID규칙_아이템_타입_단위+F547*ID규칙_등급_단위+COUNTIFS($D$4:D547,D547,$E$4:E547:E547,E547)</f>
        <v>113205</v>
      </c>
      <c r="B547" s="77" t="s">
        <v>447</v>
      </c>
      <c r="C547" s="77" t="s">
        <v>185</v>
      </c>
      <c r="D547" s="148">
        <v>3</v>
      </c>
      <c r="E547" s="148">
        <v>13</v>
      </c>
      <c r="F547" s="148">
        <v>2</v>
      </c>
      <c r="G547" s="147">
        <v>0</v>
      </c>
      <c r="H547" s="147">
        <v>9999</v>
      </c>
      <c r="I547" s="147">
        <f t="shared" si="36"/>
        <v>0</v>
      </c>
      <c r="J547" s="148">
        <f>IFERROR(INDEX(SET_GROUP!$B:$B,MATCH(ITEM!C547,SET_GROUP!$N:$N,0)),0)</f>
        <v>0</v>
      </c>
      <c r="K547" s="148">
        <f>IFERROR(IF(D547&gt;2,INDEX(ITEM_GAIN_INFO!$B:$B,MATCH(ITEM!B547,ITEM_GAIN_INFO!$G:$G,0)),INDEX(ITEM_GAIN_INFO!$B:$B,MATCH(ITEM!C547,ITEM_GAIN_INFO!$G:$G,0))),0)</f>
        <v>169</v>
      </c>
      <c r="L547" s="148" t="str">
        <f t="shared" si="33"/>
        <v>ITEM_NAME_113205</v>
      </c>
      <c r="M547" s="148" t="str">
        <f t="shared" si="34"/>
        <v>ITEM_ICON_113205</v>
      </c>
      <c r="N547" s="148" t="str">
        <f t="shared" si="35"/>
        <v>ITEM_DESC_113205</v>
      </c>
    </row>
    <row r="548" spans="1:14">
      <c r="A548" s="148">
        <f>100000+E548*ID규칙_아이템_타입_단위+F548*ID규칙_등급_단위+COUNTIFS($D$4:D548,D548,$E$4:E548:E548,E548)</f>
        <v>113306</v>
      </c>
      <c r="B548" s="77" t="s">
        <v>448</v>
      </c>
      <c r="C548" s="77" t="s">
        <v>185</v>
      </c>
      <c r="D548" s="148">
        <v>3</v>
      </c>
      <c r="E548" s="148">
        <v>13</v>
      </c>
      <c r="F548" s="148">
        <v>3</v>
      </c>
      <c r="G548" s="147">
        <v>0</v>
      </c>
      <c r="H548" s="147">
        <v>9999</v>
      </c>
      <c r="I548" s="147">
        <f t="shared" si="36"/>
        <v>0</v>
      </c>
      <c r="J548" s="148">
        <f>IFERROR(INDEX(SET_GROUP!$B:$B,MATCH(ITEM!C548,SET_GROUP!$N:$N,0)),0)</f>
        <v>0</v>
      </c>
      <c r="K548" s="148">
        <f>IFERROR(IF(D548&gt;2,INDEX(ITEM_GAIN_INFO!$B:$B,MATCH(ITEM!B548,ITEM_GAIN_INFO!$G:$G,0)),INDEX(ITEM_GAIN_INFO!$B:$B,MATCH(ITEM!C548,ITEM_GAIN_INFO!$G:$G,0))),0)</f>
        <v>170</v>
      </c>
      <c r="L548" s="148" t="str">
        <f t="shared" si="33"/>
        <v>ITEM_NAME_113306</v>
      </c>
      <c r="M548" s="148" t="str">
        <f t="shared" si="34"/>
        <v>ITEM_ICON_113306</v>
      </c>
      <c r="N548" s="148" t="str">
        <f t="shared" si="35"/>
        <v>ITEM_DESC_113306</v>
      </c>
    </row>
    <row r="549" spans="1:14">
      <c r="A549" s="148">
        <f>100000+E549*ID규칙_아이템_타입_단위+F549*ID규칙_등급_단위+COUNTIFS($D$4:D549,D549,$E$4:E549:E549,E549)</f>
        <v>113407</v>
      </c>
      <c r="B549" s="77" t="s">
        <v>449</v>
      </c>
      <c r="C549" s="77" t="s">
        <v>185</v>
      </c>
      <c r="D549" s="148">
        <v>3</v>
      </c>
      <c r="E549" s="148">
        <v>13</v>
      </c>
      <c r="F549" s="148">
        <v>4</v>
      </c>
      <c r="G549" s="147">
        <v>0</v>
      </c>
      <c r="H549" s="147">
        <v>9999</v>
      </c>
      <c r="I549" s="147">
        <f t="shared" si="36"/>
        <v>0</v>
      </c>
      <c r="J549" s="148">
        <f>IFERROR(INDEX(SET_GROUP!$B:$B,MATCH(ITEM!C549,SET_GROUP!$N:$N,0)),0)</f>
        <v>0</v>
      </c>
      <c r="K549" s="148">
        <f>IFERROR(IF(D549&gt;2,INDEX(ITEM_GAIN_INFO!$B:$B,MATCH(ITEM!B549,ITEM_GAIN_INFO!$G:$G,0)),INDEX(ITEM_GAIN_INFO!$B:$B,MATCH(ITEM!C549,ITEM_GAIN_INFO!$G:$G,0))),0)</f>
        <v>171</v>
      </c>
      <c r="L549" s="148" t="str">
        <f t="shared" si="33"/>
        <v>ITEM_NAME_113407</v>
      </c>
      <c r="M549" s="148" t="str">
        <f t="shared" si="34"/>
        <v>ITEM_ICON_113407</v>
      </c>
      <c r="N549" s="148" t="str">
        <f t="shared" si="35"/>
        <v>ITEM_DESC_113407</v>
      </c>
    </row>
    <row r="550" spans="1:14">
      <c r="A550" s="148">
        <f>100000+E550*ID규칙_아이템_타입_단위+F550*ID규칙_등급_단위+COUNTIFS($D$4:D550,D550,$E$4:E550:E550,E550)</f>
        <v>113508</v>
      </c>
      <c r="B550" s="77" t="s">
        <v>450</v>
      </c>
      <c r="C550" s="77" t="s">
        <v>185</v>
      </c>
      <c r="D550" s="148">
        <v>3</v>
      </c>
      <c r="E550" s="148">
        <v>13</v>
      </c>
      <c r="F550" s="148">
        <v>5</v>
      </c>
      <c r="G550" s="147">
        <v>0</v>
      </c>
      <c r="H550" s="147">
        <v>9999</v>
      </c>
      <c r="I550" s="147">
        <f t="shared" si="36"/>
        <v>0</v>
      </c>
      <c r="J550" s="148">
        <f>IFERROR(INDEX(SET_GROUP!$B:$B,MATCH(ITEM!C550,SET_GROUP!$N:$N,0)),0)</f>
        <v>0</v>
      </c>
      <c r="K550" s="148">
        <f>IFERROR(IF(D550&gt;2,INDEX(ITEM_GAIN_INFO!$B:$B,MATCH(ITEM!B550,ITEM_GAIN_INFO!$G:$G,0)),INDEX(ITEM_GAIN_INFO!$B:$B,MATCH(ITEM!C550,ITEM_GAIN_INFO!$G:$G,0))),0)</f>
        <v>172</v>
      </c>
      <c r="L550" s="148" t="str">
        <f t="shared" si="33"/>
        <v>ITEM_NAME_113508</v>
      </c>
      <c r="M550" s="148" t="str">
        <f t="shared" si="34"/>
        <v>ITEM_ICON_113508</v>
      </c>
      <c r="N550" s="148" t="str">
        <f t="shared" si="35"/>
        <v>ITEM_DESC_113508</v>
      </c>
    </row>
    <row r="551" spans="1:14">
      <c r="A551" s="148">
        <f>100000+E551*ID규칙_아이템_타입_단위+F551*ID규칙_등급_단위+COUNTIFS($D$4:D551,D551,$E$4:E551:E551,E551)</f>
        <v>113209</v>
      </c>
      <c r="B551" s="77" t="s">
        <v>1210</v>
      </c>
      <c r="C551" s="77" t="s">
        <v>185</v>
      </c>
      <c r="D551" s="148">
        <v>3</v>
      </c>
      <c r="E551" s="148">
        <v>13</v>
      </c>
      <c r="F551" s="148">
        <v>2</v>
      </c>
      <c r="G551" s="147">
        <v>0</v>
      </c>
      <c r="H551" s="147">
        <v>9999</v>
      </c>
      <c r="I551" s="147">
        <f t="shared" si="36"/>
        <v>0</v>
      </c>
      <c r="J551" s="148">
        <f>IFERROR(INDEX(SET_GROUP!$B:$B,MATCH(ITEM!C551,SET_GROUP!$N:$N,0)),0)</f>
        <v>0</v>
      </c>
      <c r="K551" s="148">
        <f>IFERROR(IF(D551&gt;2,INDEX(ITEM_GAIN_INFO!$B:$B,MATCH(ITEM!B551,ITEM_GAIN_INFO!$G:$G,0)),INDEX(ITEM_GAIN_INFO!$B:$B,MATCH(ITEM!C551,ITEM_GAIN_INFO!$G:$G,0))),0)</f>
        <v>173</v>
      </c>
      <c r="L551" s="148" t="str">
        <f t="shared" si="33"/>
        <v>ITEM_NAME_113209</v>
      </c>
      <c r="M551" s="148" t="str">
        <f t="shared" si="34"/>
        <v>ITEM_ICON_113209</v>
      </c>
      <c r="N551" s="148" t="str">
        <f t="shared" si="35"/>
        <v>ITEM_DESC_113209</v>
      </c>
    </row>
    <row r="552" spans="1:14">
      <c r="A552" s="148">
        <f>100000+E552*ID규칙_아이템_타입_단위+F552*ID규칙_등급_단위+COUNTIFS($D$4:D552,D552,$E$4:E552:E552,E552)</f>
        <v>113310</v>
      </c>
      <c r="B552" s="77" t="s">
        <v>1211</v>
      </c>
      <c r="C552" s="77" t="s">
        <v>185</v>
      </c>
      <c r="D552" s="148">
        <v>3</v>
      </c>
      <c r="E552" s="148">
        <v>13</v>
      </c>
      <c r="F552" s="148">
        <v>3</v>
      </c>
      <c r="G552" s="147">
        <v>0</v>
      </c>
      <c r="H552" s="147">
        <v>9999</v>
      </c>
      <c r="I552" s="147">
        <f t="shared" si="36"/>
        <v>0</v>
      </c>
      <c r="J552" s="148">
        <f>IFERROR(INDEX(SET_GROUP!$B:$B,MATCH(ITEM!C552,SET_GROUP!$N:$N,0)),0)</f>
        <v>0</v>
      </c>
      <c r="K552" s="148">
        <f>IFERROR(IF(D552&gt;2,INDEX(ITEM_GAIN_INFO!$B:$B,MATCH(ITEM!B552,ITEM_GAIN_INFO!$G:$G,0)),INDEX(ITEM_GAIN_INFO!$B:$B,MATCH(ITEM!C552,ITEM_GAIN_INFO!$G:$G,0))),0)</f>
        <v>174</v>
      </c>
      <c r="L552" s="148" t="str">
        <f t="shared" si="33"/>
        <v>ITEM_NAME_113310</v>
      </c>
      <c r="M552" s="148" t="str">
        <f t="shared" si="34"/>
        <v>ITEM_ICON_113310</v>
      </c>
      <c r="N552" s="148" t="str">
        <f t="shared" si="35"/>
        <v>ITEM_DESC_113310</v>
      </c>
    </row>
    <row r="553" spans="1:14">
      <c r="A553" s="148">
        <f>100000+E553*ID규칙_아이템_타입_단위+F553*ID규칙_등급_단위+COUNTIFS($D$4:D553,D553,$E$4:E553:E553,E553)</f>
        <v>113411</v>
      </c>
      <c r="B553" s="77" t="s">
        <v>1212</v>
      </c>
      <c r="C553" s="77" t="s">
        <v>185</v>
      </c>
      <c r="D553" s="148">
        <v>3</v>
      </c>
      <c r="E553" s="148">
        <v>13</v>
      </c>
      <c r="F553" s="148">
        <v>4</v>
      </c>
      <c r="G553" s="147">
        <v>0</v>
      </c>
      <c r="H553" s="147">
        <v>9999</v>
      </c>
      <c r="I553" s="147">
        <f t="shared" si="36"/>
        <v>0</v>
      </c>
      <c r="J553" s="148">
        <f>IFERROR(INDEX(SET_GROUP!$B:$B,MATCH(ITEM!C553,SET_GROUP!$N:$N,0)),0)</f>
        <v>0</v>
      </c>
      <c r="K553" s="148">
        <f>IFERROR(IF(D553&gt;2,INDEX(ITEM_GAIN_INFO!$B:$B,MATCH(ITEM!B553,ITEM_GAIN_INFO!$G:$G,0)),INDEX(ITEM_GAIN_INFO!$B:$B,MATCH(ITEM!C553,ITEM_GAIN_INFO!$G:$G,0))),0)</f>
        <v>175</v>
      </c>
      <c r="L553" s="148" t="str">
        <f t="shared" si="33"/>
        <v>ITEM_NAME_113411</v>
      </c>
      <c r="M553" s="148" t="str">
        <f t="shared" si="34"/>
        <v>ITEM_ICON_113411</v>
      </c>
      <c r="N553" s="148" t="str">
        <f t="shared" si="35"/>
        <v>ITEM_DESC_113411</v>
      </c>
    </row>
    <row r="554" spans="1:14">
      <c r="A554" s="148">
        <f>100000+E554*ID규칙_아이템_타입_단위+F554*ID규칙_등급_단위+COUNTIFS($D$4:D554,D554,$E$4:E554:E554,E554)</f>
        <v>113512</v>
      </c>
      <c r="B554" s="77" t="s">
        <v>1213</v>
      </c>
      <c r="C554" s="77" t="s">
        <v>185</v>
      </c>
      <c r="D554" s="148">
        <v>3</v>
      </c>
      <c r="E554" s="148">
        <v>13</v>
      </c>
      <c r="F554" s="148">
        <v>5</v>
      </c>
      <c r="G554" s="147">
        <v>0</v>
      </c>
      <c r="H554" s="147">
        <v>9999</v>
      </c>
      <c r="I554" s="147">
        <f t="shared" si="36"/>
        <v>0</v>
      </c>
      <c r="J554" s="148">
        <f>IFERROR(INDEX(SET_GROUP!$B:$B,MATCH(ITEM!C554,SET_GROUP!$N:$N,0)),0)</f>
        <v>0</v>
      </c>
      <c r="K554" s="148">
        <f>IFERROR(IF(D554&gt;2,INDEX(ITEM_GAIN_INFO!$B:$B,MATCH(ITEM!B554,ITEM_GAIN_INFO!$G:$G,0)),INDEX(ITEM_GAIN_INFO!$B:$B,MATCH(ITEM!C554,ITEM_GAIN_INFO!$G:$G,0))),0)</f>
        <v>176</v>
      </c>
      <c r="L554" s="148" t="str">
        <f t="shared" si="33"/>
        <v>ITEM_NAME_113512</v>
      </c>
      <c r="M554" s="148" t="str">
        <f t="shared" si="34"/>
        <v>ITEM_ICON_113512</v>
      </c>
      <c r="N554" s="148" t="str">
        <f t="shared" si="35"/>
        <v>ITEM_DESC_113512</v>
      </c>
    </row>
    <row r="555" spans="1:14">
      <c r="A555" s="148">
        <f>100000+E555*ID규칙_아이템_타입_단위+F555*ID규칙_등급_단위+COUNTIFS($D$4:D555,D555,$E$4:E555:E555,E555)</f>
        <v>113213</v>
      </c>
      <c r="B555" s="77" t="s">
        <v>451</v>
      </c>
      <c r="C555" s="77" t="s">
        <v>185</v>
      </c>
      <c r="D555" s="148">
        <v>3</v>
      </c>
      <c r="E555" s="148">
        <v>13</v>
      </c>
      <c r="F555" s="148">
        <v>2</v>
      </c>
      <c r="G555" s="147">
        <v>0</v>
      </c>
      <c r="H555" s="147">
        <v>9999</v>
      </c>
      <c r="I555" s="147">
        <f t="shared" si="36"/>
        <v>0</v>
      </c>
      <c r="J555" s="148">
        <f>IFERROR(INDEX(SET_GROUP!$B:$B,MATCH(ITEM!C555,SET_GROUP!$N:$N,0)),0)</f>
        <v>0</v>
      </c>
      <c r="K555" s="148">
        <f>IFERROR(IF(D555&gt;2,INDEX(ITEM_GAIN_INFO!$B:$B,MATCH(ITEM!B555,ITEM_GAIN_INFO!$G:$G,0)),INDEX(ITEM_GAIN_INFO!$B:$B,MATCH(ITEM!C555,ITEM_GAIN_INFO!$G:$G,0))),0)</f>
        <v>177</v>
      </c>
      <c r="L555" s="148" t="str">
        <f t="shared" si="33"/>
        <v>ITEM_NAME_113213</v>
      </c>
      <c r="M555" s="148" t="str">
        <f t="shared" si="34"/>
        <v>ITEM_ICON_113213</v>
      </c>
      <c r="N555" s="148" t="str">
        <f t="shared" si="35"/>
        <v>ITEM_DESC_113213</v>
      </c>
    </row>
    <row r="556" spans="1:14">
      <c r="A556" s="148">
        <f>100000+E556*ID규칙_아이템_타입_단위+F556*ID규칙_등급_단위+COUNTIFS($D$4:D556,D556,$E$4:E556:E556,E556)</f>
        <v>113314</v>
      </c>
      <c r="B556" s="77" t="s">
        <v>452</v>
      </c>
      <c r="C556" s="77" t="s">
        <v>185</v>
      </c>
      <c r="D556" s="148">
        <v>3</v>
      </c>
      <c r="E556" s="148">
        <v>13</v>
      </c>
      <c r="F556" s="148">
        <v>3</v>
      </c>
      <c r="G556" s="147">
        <v>0</v>
      </c>
      <c r="H556" s="147">
        <v>9999</v>
      </c>
      <c r="I556" s="147">
        <f t="shared" si="36"/>
        <v>0</v>
      </c>
      <c r="J556" s="148">
        <f>IFERROR(INDEX(SET_GROUP!$B:$B,MATCH(ITEM!C556,SET_GROUP!$N:$N,0)),0)</f>
        <v>0</v>
      </c>
      <c r="K556" s="148">
        <f>IFERROR(IF(D556&gt;2,INDEX(ITEM_GAIN_INFO!$B:$B,MATCH(ITEM!B556,ITEM_GAIN_INFO!$G:$G,0)),INDEX(ITEM_GAIN_INFO!$B:$B,MATCH(ITEM!C556,ITEM_GAIN_INFO!$G:$G,0))),0)</f>
        <v>178</v>
      </c>
      <c r="L556" s="148" t="str">
        <f t="shared" si="33"/>
        <v>ITEM_NAME_113314</v>
      </c>
      <c r="M556" s="148" t="str">
        <f t="shared" si="34"/>
        <v>ITEM_ICON_113314</v>
      </c>
      <c r="N556" s="148" t="str">
        <f t="shared" si="35"/>
        <v>ITEM_DESC_113314</v>
      </c>
    </row>
    <row r="557" spans="1:14">
      <c r="A557" s="148">
        <f>100000+E557*ID규칙_아이템_타입_단위+F557*ID규칙_등급_단위+COUNTIFS($D$4:D557,D557,$E$4:E557:E557,E557)</f>
        <v>113415</v>
      </c>
      <c r="B557" s="77" t="s">
        <v>453</v>
      </c>
      <c r="C557" s="77" t="s">
        <v>185</v>
      </c>
      <c r="D557" s="148">
        <v>3</v>
      </c>
      <c r="E557" s="148">
        <v>13</v>
      </c>
      <c r="F557" s="148">
        <v>4</v>
      </c>
      <c r="G557" s="147">
        <v>0</v>
      </c>
      <c r="H557" s="147">
        <v>9999</v>
      </c>
      <c r="I557" s="147">
        <f t="shared" si="36"/>
        <v>0</v>
      </c>
      <c r="J557" s="148">
        <f>IFERROR(INDEX(SET_GROUP!$B:$B,MATCH(ITEM!C557,SET_GROUP!$N:$N,0)),0)</f>
        <v>0</v>
      </c>
      <c r="K557" s="148">
        <f>IFERROR(IF(D557&gt;2,INDEX(ITEM_GAIN_INFO!$B:$B,MATCH(ITEM!B557,ITEM_GAIN_INFO!$G:$G,0)),INDEX(ITEM_GAIN_INFO!$B:$B,MATCH(ITEM!C557,ITEM_GAIN_INFO!$G:$G,0))),0)</f>
        <v>179</v>
      </c>
      <c r="L557" s="148" t="str">
        <f t="shared" si="33"/>
        <v>ITEM_NAME_113415</v>
      </c>
      <c r="M557" s="148" t="str">
        <f t="shared" si="34"/>
        <v>ITEM_ICON_113415</v>
      </c>
      <c r="N557" s="148" t="str">
        <f t="shared" si="35"/>
        <v>ITEM_DESC_113415</v>
      </c>
    </row>
    <row r="558" spans="1:14">
      <c r="A558" s="148">
        <f>100000+E558*ID규칙_아이템_타입_단위+F558*ID규칙_등급_단위+COUNTIFS($D$4:D558,D558,$E$4:E558:E558,E558)</f>
        <v>113516</v>
      </c>
      <c r="B558" s="77" t="s">
        <v>454</v>
      </c>
      <c r="C558" s="77" t="s">
        <v>185</v>
      </c>
      <c r="D558" s="148">
        <v>3</v>
      </c>
      <c r="E558" s="148">
        <v>13</v>
      </c>
      <c r="F558" s="148">
        <v>5</v>
      </c>
      <c r="G558" s="147">
        <v>0</v>
      </c>
      <c r="H558" s="147">
        <v>9999</v>
      </c>
      <c r="I558" s="147">
        <f t="shared" si="36"/>
        <v>0</v>
      </c>
      <c r="J558" s="148">
        <f>IFERROR(INDEX(SET_GROUP!$B:$B,MATCH(ITEM!C558,SET_GROUP!$N:$N,0)),0)</f>
        <v>0</v>
      </c>
      <c r="K558" s="148">
        <f>IFERROR(IF(D558&gt;2,INDEX(ITEM_GAIN_INFO!$B:$B,MATCH(ITEM!B558,ITEM_GAIN_INFO!$G:$G,0)),INDEX(ITEM_GAIN_INFO!$B:$B,MATCH(ITEM!C558,ITEM_GAIN_INFO!$G:$G,0))),0)</f>
        <v>180</v>
      </c>
      <c r="L558" s="148" t="str">
        <f t="shared" si="33"/>
        <v>ITEM_NAME_113516</v>
      </c>
      <c r="M558" s="148" t="str">
        <f t="shared" si="34"/>
        <v>ITEM_ICON_113516</v>
      </c>
      <c r="N558" s="148" t="str">
        <f t="shared" si="35"/>
        <v>ITEM_DESC_113516</v>
      </c>
    </row>
    <row r="559" spans="1:14">
      <c r="A559" s="148">
        <f>100000+E559*ID규칙_아이템_타입_단위+F559*ID규칙_등급_단위+COUNTIFS($D$4:D559,D559,$E$4:E559:E559,E559)</f>
        <v>113217</v>
      </c>
      <c r="B559" s="77" t="s">
        <v>455</v>
      </c>
      <c r="C559" s="77" t="s">
        <v>185</v>
      </c>
      <c r="D559" s="148">
        <v>3</v>
      </c>
      <c r="E559" s="148">
        <v>13</v>
      </c>
      <c r="F559" s="148">
        <v>2</v>
      </c>
      <c r="G559" s="147">
        <v>0</v>
      </c>
      <c r="H559" s="147">
        <v>9999</v>
      </c>
      <c r="I559" s="147">
        <f t="shared" si="36"/>
        <v>0</v>
      </c>
      <c r="J559" s="148">
        <f>IFERROR(INDEX(SET_GROUP!$B:$B,MATCH(ITEM!C559,SET_GROUP!$N:$N,0)),0)</f>
        <v>0</v>
      </c>
      <c r="K559" s="148">
        <f>IFERROR(IF(D559&gt;2,INDEX(ITEM_GAIN_INFO!$B:$B,MATCH(ITEM!B559,ITEM_GAIN_INFO!$G:$G,0)),INDEX(ITEM_GAIN_INFO!$B:$B,MATCH(ITEM!C559,ITEM_GAIN_INFO!$G:$G,0))),0)</f>
        <v>181</v>
      </c>
      <c r="L559" s="148" t="str">
        <f t="shared" si="33"/>
        <v>ITEM_NAME_113217</v>
      </c>
      <c r="M559" s="148" t="str">
        <f t="shared" si="34"/>
        <v>ITEM_ICON_113217</v>
      </c>
      <c r="N559" s="148" t="str">
        <f t="shared" si="35"/>
        <v>ITEM_DESC_113217</v>
      </c>
    </row>
    <row r="560" spans="1:14">
      <c r="A560" s="148">
        <f>100000+E560*ID규칙_아이템_타입_단위+F560*ID규칙_등급_단위+COUNTIFS($D$4:D560,D560,$E$4:E560:E560,E560)</f>
        <v>113318</v>
      </c>
      <c r="B560" s="77" t="s">
        <v>456</v>
      </c>
      <c r="C560" s="77" t="s">
        <v>185</v>
      </c>
      <c r="D560" s="148">
        <v>3</v>
      </c>
      <c r="E560" s="148">
        <v>13</v>
      </c>
      <c r="F560" s="148">
        <v>3</v>
      </c>
      <c r="G560" s="147">
        <v>0</v>
      </c>
      <c r="H560" s="147">
        <v>9999</v>
      </c>
      <c r="I560" s="147">
        <f t="shared" si="36"/>
        <v>0</v>
      </c>
      <c r="J560" s="148">
        <f>IFERROR(INDEX(SET_GROUP!$B:$B,MATCH(ITEM!C560,SET_GROUP!$N:$N,0)),0)</f>
        <v>0</v>
      </c>
      <c r="K560" s="148">
        <f>IFERROR(IF(D560&gt;2,INDEX(ITEM_GAIN_INFO!$B:$B,MATCH(ITEM!B560,ITEM_GAIN_INFO!$G:$G,0)),INDEX(ITEM_GAIN_INFO!$B:$B,MATCH(ITEM!C560,ITEM_GAIN_INFO!$G:$G,0))),0)</f>
        <v>182</v>
      </c>
      <c r="L560" s="148" t="str">
        <f t="shared" si="33"/>
        <v>ITEM_NAME_113318</v>
      </c>
      <c r="M560" s="148" t="str">
        <f t="shared" si="34"/>
        <v>ITEM_ICON_113318</v>
      </c>
      <c r="N560" s="148" t="str">
        <f t="shared" si="35"/>
        <v>ITEM_DESC_113318</v>
      </c>
    </row>
    <row r="561" spans="1:14">
      <c r="A561" s="148">
        <f>100000+E561*ID규칙_아이템_타입_단위+F561*ID규칙_등급_단위+COUNTIFS($D$4:D561,D561,$E$4:E561:E561,E561)</f>
        <v>113419</v>
      </c>
      <c r="B561" s="77" t="s">
        <v>457</v>
      </c>
      <c r="C561" s="77" t="s">
        <v>185</v>
      </c>
      <c r="D561" s="148">
        <v>3</v>
      </c>
      <c r="E561" s="148">
        <v>13</v>
      </c>
      <c r="F561" s="148">
        <v>4</v>
      </c>
      <c r="G561" s="147">
        <v>0</v>
      </c>
      <c r="H561" s="147">
        <v>9999</v>
      </c>
      <c r="I561" s="147">
        <f t="shared" si="36"/>
        <v>0</v>
      </c>
      <c r="J561" s="148">
        <f>IFERROR(INDEX(SET_GROUP!$B:$B,MATCH(ITEM!C561,SET_GROUP!$N:$N,0)),0)</f>
        <v>0</v>
      </c>
      <c r="K561" s="148">
        <f>IFERROR(IF(D561&gt;2,INDEX(ITEM_GAIN_INFO!$B:$B,MATCH(ITEM!B561,ITEM_GAIN_INFO!$G:$G,0)),INDEX(ITEM_GAIN_INFO!$B:$B,MATCH(ITEM!C561,ITEM_GAIN_INFO!$G:$G,0))),0)</f>
        <v>183</v>
      </c>
      <c r="L561" s="148" t="str">
        <f t="shared" si="33"/>
        <v>ITEM_NAME_113419</v>
      </c>
      <c r="M561" s="148" t="str">
        <f t="shared" si="34"/>
        <v>ITEM_ICON_113419</v>
      </c>
      <c r="N561" s="148" t="str">
        <f t="shared" si="35"/>
        <v>ITEM_DESC_113419</v>
      </c>
    </row>
    <row r="562" spans="1:14">
      <c r="A562" s="148">
        <f>100000+E562*ID규칙_아이템_타입_단위+F562*ID규칙_등급_단위+COUNTIFS($D$4:D562,D562,$E$4:E562:E562,E562)</f>
        <v>113520</v>
      </c>
      <c r="B562" s="77" t="s">
        <v>458</v>
      </c>
      <c r="C562" s="77" t="s">
        <v>185</v>
      </c>
      <c r="D562" s="148">
        <v>3</v>
      </c>
      <c r="E562" s="148">
        <v>13</v>
      </c>
      <c r="F562" s="148">
        <v>5</v>
      </c>
      <c r="G562" s="147">
        <v>0</v>
      </c>
      <c r="H562" s="147">
        <v>9999</v>
      </c>
      <c r="I562" s="147">
        <f t="shared" si="36"/>
        <v>0</v>
      </c>
      <c r="J562" s="148">
        <f>IFERROR(INDEX(SET_GROUP!$B:$B,MATCH(ITEM!C562,SET_GROUP!$N:$N,0)),0)</f>
        <v>0</v>
      </c>
      <c r="K562" s="148">
        <f>IFERROR(IF(D562&gt;2,INDEX(ITEM_GAIN_INFO!$B:$B,MATCH(ITEM!B562,ITEM_GAIN_INFO!$G:$G,0)),INDEX(ITEM_GAIN_INFO!$B:$B,MATCH(ITEM!C562,ITEM_GAIN_INFO!$G:$G,0))),0)</f>
        <v>184</v>
      </c>
      <c r="L562" s="148" t="str">
        <f t="shared" si="33"/>
        <v>ITEM_NAME_113520</v>
      </c>
      <c r="M562" s="148" t="str">
        <f t="shared" si="34"/>
        <v>ITEM_ICON_113520</v>
      </c>
      <c r="N562" s="148" t="str">
        <f t="shared" si="35"/>
        <v>ITEM_DESC_113520</v>
      </c>
    </row>
    <row r="563" spans="1:14">
      <c r="A563" s="148">
        <f>100000+E563*ID규칙_아이템_타입_단위+F563*ID규칙_등급_단위+COUNTIFS($D$4:D563,D563,$E$4:E563:E563,E563)</f>
        <v>113221</v>
      </c>
      <c r="B563" s="77" t="s">
        <v>459</v>
      </c>
      <c r="C563" s="77" t="s">
        <v>185</v>
      </c>
      <c r="D563" s="148">
        <v>3</v>
      </c>
      <c r="E563" s="148">
        <v>13</v>
      </c>
      <c r="F563" s="148">
        <v>2</v>
      </c>
      <c r="G563" s="147">
        <v>0</v>
      </c>
      <c r="H563" s="147">
        <v>9999</v>
      </c>
      <c r="I563" s="147">
        <f t="shared" si="36"/>
        <v>0</v>
      </c>
      <c r="J563" s="148">
        <f>IFERROR(INDEX(SET_GROUP!$B:$B,MATCH(ITEM!C563,SET_GROUP!$N:$N,0)),0)</f>
        <v>0</v>
      </c>
      <c r="K563" s="148">
        <f>IFERROR(IF(D563&gt;2,INDEX(ITEM_GAIN_INFO!$B:$B,MATCH(ITEM!B563,ITEM_GAIN_INFO!$G:$G,0)),INDEX(ITEM_GAIN_INFO!$B:$B,MATCH(ITEM!C563,ITEM_GAIN_INFO!$G:$G,0))),0)</f>
        <v>185</v>
      </c>
      <c r="L563" s="148" t="str">
        <f t="shared" si="33"/>
        <v>ITEM_NAME_113221</v>
      </c>
      <c r="M563" s="148" t="str">
        <f t="shared" si="34"/>
        <v>ITEM_ICON_113221</v>
      </c>
      <c r="N563" s="148" t="str">
        <f t="shared" si="35"/>
        <v>ITEM_DESC_113221</v>
      </c>
    </row>
    <row r="564" spans="1:14">
      <c r="A564" s="148">
        <f>100000+E564*ID규칙_아이템_타입_단위+F564*ID규칙_등급_단위+COUNTIFS($D$4:D564,D564,$E$4:E564:E564,E564)</f>
        <v>113322</v>
      </c>
      <c r="B564" s="77" t="s">
        <v>460</v>
      </c>
      <c r="C564" s="77" t="s">
        <v>185</v>
      </c>
      <c r="D564" s="148">
        <v>3</v>
      </c>
      <c r="E564" s="148">
        <v>13</v>
      </c>
      <c r="F564" s="148">
        <v>3</v>
      </c>
      <c r="G564" s="147">
        <v>0</v>
      </c>
      <c r="H564" s="147">
        <v>9999</v>
      </c>
      <c r="I564" s="147">
        <f t="shared" si="36"/>
        <v>0</v>
      </c>
      <c r="J564" s="148">
        <f>IFERROR(INDEX(SET_GROUP!$B:$B,MATCH(ITEM!C564,SET_GROUP!$N:$N,0)),0)</f>
        <v>0</v>
      </c>
      <c r="K564" s="148">
        <f>IFERROR(IF(D564&gt;2,INDEX(ITEM_GAIN_INFO!$B:$B,MATCH(ITEM!B564,ITEM_GAIN_INFO!$G:$G,0)),INDEX(ITEM_GAIN_INFO!$B:$B,MATCH(ITEM!C564,ITEM_GAIN_INFO!$G:$G,0))),0)</f>
        <v>186</v>
      </c>
      <c r="L564" s="148" t="str">
        <f t="shared" si="33"/>
        <v>ITEM_NAME_113322</v>
      </c>
      <c r="M564" s="148" t="str">
        <f t="shared" si="34"/>
        <v>ITEM_ICON_113322</v>
      </c>
      <c r="N564" s="148" t="str">
        <f t="shared" si="35"/>
        <v>ITEM_DESC_113322</v>
      </c>
    </row>
    <row r="565" spans="1:14">
      <c r="A565" s="148">
        <f>100000+E565*ID규칙_아이템_타입_단위+F565*ID규칙_등급_단위+COUNTIFS($D$4:D565,D565,$E$4:E565:E565,E565)</f>
        <v>113423</v>
      </c>
      <c r="B565" s="77" t="s">
        <v>461</v>
      </c>
      <c r="C565" s="77" t="s">
        <v>185</v>
      </c>
      <c r="D565" s="148">
        <v>3</v>
      </c>
      <c r="E565" s="148">
        <v>13</v>
      </c>
      <c r="F565" s="148">
        <v>4</v>
      </c>
      <c r="G565" s="147">
        <v>0</v>
      </c>
      <c r="H565" s="147">
        <v>9999</v>
      </c>
      <c r="I565" s="147">
        <f t="shared" si="36"/>
        <v>0</v>
      </c>
      <c r="J565" s="148">
        <f>IFERROR(INDEX(SET_GROUP!$B:$B,MATCH(ITEM!C565,SET_GROUP!$N:$N,0)),0)</f>
        <v>0</v>
      </c>
      <c r="K565" s="148">
        <f>IFERROR(IF(D565&gt;2,INDEX(ITEM_GAIN_INFO!$B:$B,MATCH(ITEM!B565,ITEM_GAIN_INFO!$G:$G,0)),INDEX(ITEM_GAIN_INFO!$B:$B,MATCH(ITEM!C565,ITEM_GAIN_INFO!$G:$G,0))),0)</f>
        <v>187</v>
      </c>
      <c r="L565" s="148" t="str">
        <f t="shared" si="33"/>
        <v>ITEM_NAME_113423</v>
      </c>
      <c r="M565" s="148" t="str">
        <f t="shared" si="34"/>
        <v>ITEM_ICON_113423</v>
      </c>
      <c r="N565" s="148" t="str">
        <f t="shared" si="35"/>
        <v>ITEM_DESC_113423</v>
      </c>
    </row>
    <row r="566" spans="1:14">
      <c r="A566" s="148">
        <f>100000+E566*ID규칙_아이템_타입_단위+F566*ID규칙_등급_단위+COUNTIFS($D$4:D566,D566,$E$4:E566:E566,E566)</f>
        <v>113524</v>
      </c>
      <c r="B566" s="77" t="s">
        <v>462</v>
      </c>
      <c r="C566" s="77" t="s">
        <v>185</v>
      </c>
      <c r="D566" s="148">
        <v>3</v>
      </c>
      <c r="E566" s="148">
        <v>13</v>
      </c>
      <c r="F566" s="148">
        <v>5</v>
      </c>
      <c r="G566" s="147">
        <v>0</v>
      </c>
      <c r="H566" s="147">
        <v>9999</v>
      </c>
      <c r="I566" s="147">
        <f t="shared" si="36"/>
        <v>0</v>
      </c>
      <c r="J566" s="148">
        <f>IFERROR(INDEX(SET_GROUP!$B:$B,MATCH(ITEM!C566,SET_GROUP!$N:$N,0)),0)</f>
        <v>0</v>
      </c>
      <c r="K566" s="148">
        <f>IFERROR(IF(D566&gt;2,INDEX(ITEM_GAIN_INFO!$B:$B,MATCH(ITEM!B566,ITEM_GAIN_INFO!$G:$G,0)),INDEX(ITEM_GAIN_INFO!$B:$B,MATCH(ITEM!C566,ITEM_GAIN_INFO!$G:$G,0))),0)</f>
        <v>188</v>
      </c>
      <c r="L566" s="148" t="str">
        <f t="shared" si="33"/>
        <v>ITEM_NAME_113524</v>
      </c>
      <c r="M566" s="148" t="str">
        <f t="shared" si="34"/>
        <v>ITEM_ICON_113524</v>
      </c>
      <c r="N566" s="148" t="str">
        <f t="shared" si="35"/>
        <v>ITEM_DESC_113524</v>
      </c>
    </row>
    <row r="567" spans="1:14">
      <c r="A567" s="148">
        <f>100000+E567*ID규칙_아이템_타입_단위+F567*ID규칙_등급_단위+COUNTIFS($D$4:D567,D567,$E$4:E567:E567,E567)</f>
        <v>113225</v>
      </c>
      <c r="B567" s="77" t="s">
        <v>463</v>
      </c>
      <c r="C567" s="77" t="s">
        <v>185</v>
      </c>
      <c r="D567" s="148">
        <v>3</v>
      </c>
      <c r="E567" s="148">
        <v>13</v>
      </c>
      <c r="F567" s="148">
        <v>2</v>
      </c>
      <c r="G567" s="147">
        <v>0</v>
      </c>
      <c r="H567" s="147">
        <v>9999</v>
      </c>
      <c r="I567" s="147">
        <f t="shared" si="36"/>
        <v>0</v>
      </c>
      <c r="J567" s="148">
        <f>IFERROR(INDEX(SET_GROUP!$B:$B,MATCH(ITEM!C567,SET_GROUP!$N:$N,0)),0)</f>
        <v>0</v>
      </c>
      <c r="K567" s="148">
        <f>IFERROR(IF(D567&gt;2,INDEX(ITEM_GAIN_INFO!$B:$B,MATCH(ITEM!B567,ITEM_GAIN_INFO!$G:$G,0)),INDEX(ITEM_GAIN_INFO!$B:$B,MATCH(ITEM!C567,ITEM_GAIN_INFO!$G:$G,0))),0)</f>
        <v>189</v>
      </c>
      <c r="L567" s="148" t="str">
        <f t="shared" si="33"/>
        <v>ITEM_NAME_113225</v>
      </c>
      <c r="M567" s="148" t="str">
        <f t="shared" si="34"/>
        <v>ITEM_ICON_113225</v>
      </c>
      <c r="N567" s="148" t="str">
        <f t="shared" si="35"/>
        <v>ITEM_DESC_113225</v>
      </c>
    </row>
    <row r="568" spans="1:14">
      <c r="A568" s="148">
        <f>100000+E568*ID규칙_아이템_타입_단위+F568*ID규칙_등급_단위+COUNTIFS($D$4:D568,D568,$E$4:E568:E568,E568)</f>
        <v>113326</v>
      </c>
      <c r="B568" s="77" t="s">
        <v>464</v>
      </c>
      <c r="C568" s="77" t="s">
        <v>185</v>
      </c>
      <c r="D568" s="148">
        <v>3</v>
      </c>
      <c r="E568" s="148">
        <v>13</v>
      </c>
      <c r="F568" s="148">
        <v>3</v>
      </c>
      <c r="G568" s="147">
        <v>0</v>
      </c>
      <c r="H568" s="147">
        <v>9999</v>
      </c>
      <c r="I568" s="147">
        <f t="shared" si="36"/>
        <v>0</v>
      </c>
      <c r="J568" s="148">
        <f>IFERROR(INDEX(SET_GROUP!$B:$B,MATCH(ITEM!C568,SET_GROUP!$N:$N,0)),0)</f>
        <v>0</v>
      </c>
      <c r="K568" s="148">
        <f>IFERROR(IF(D568&gt;2,INDEX(ITEM_GAIN_INFO!$B:$B,MATCH(ITEM!B568,ITEM_GAIN_INFO!$G:$G,0)),INDEX(ITEM_GAIN_INFO!$B:$B,MATCH(ITEM!C568,ITEM_GAIN_INFO!$G:$G,0))),0)</f>
        <v>190</v>
      </c>
      <c r="L568" s="148" t="str">
        <f t="shared" si="33"/>
        <v>ITEM_NAME_113326</v>
      </c>
      <c r="M568" s="148" t="str">
        <f t="shared" si="34"/>
        <v>ITEM_ICON_113326</v>
      </c>
      <c r="N568" s="148" t="str">
        <f t="shared" si="35"/>
        <v>ITEM_DESC_113326</v>
      </c>
    </row>
    <row r="569" spans="1:14">
      <c r="A569" s="148">
        <f>100000+E569*ID규칙_아이템_타입_단위+F569*ID규칙_등급_단위+COUNTIFS($D$4:D569,D569,$E$4:E569:E569,E569)</f>
        <v>113427</v>
      </c>
      <c r="B569" s="77" t="s">
        <v>465</v>
      </c>
      <c r="C569" s="77" t="s">
        <v>185</v>
      </c>
      <c r="D569" s="148">
        <v>3</v>
      </c>
      <c r="E569" s="148">
        <v>13</v>
      </c>
      <c r="F569" s="148">
        <v>4</v>
      </c>
      <c r="G569" s="147">
        <v>0</v>
      </c>
      <c r="H569" s="147">
        <v>9999</v>
      </c>
      <c r="I569" s="147">
        <f t="shared" si="36"/>
        <v>0</v>
      </c>
      <c r="J569" s="148">
        <f>IFERROR(INDEX(SET_GROUP!$B:$B,MATCH(ITEM!C569,SET_GROUP!$N:$N,0)),0)</f>
        <v>0</v>
      </c>
      <c r="K569" s="148">
        <f>IFERROR(IF(D569&gt;2,INDEX(ITEM_GAIN_INFO!$B:$B,MATCH(ITEM!B569,ITEM_GAIN_INFO!$G:$G,0)),INDEX(ITEM_GAIN_INFO!$B:$B,MATCH(ITEM!C569,ITEM_GAIN_INFO!$G:$G,0))),0)</f>
        <v>191</v>
      </c>
      <c r="L569" s="148" t="str">
        <f t="shared" si="33"/>
        <v>ITEM_NAME_113427</v>
      </c>
      <c r="M569" s="148" t="str">
        <f t="shared" si="34"/>
        <v>ITEM_ICON_113427</v>
      </c>
      <c r="N569" s="148" t="str">
        <f t="shared" si="35"/>
        <v>ITEM_DESC_113427</v>
      </c>
    </row>
    <row r="570" spans="1:14">
      <c r="A570" s="148">
        <f>100000+E570*ID규칙_아이템_타입_단위+F570*ID규칙_등급_단위+COUNTIFS($D$4:D570,D570,$E$4:E570:E570,E570)</f>
        <v>113528</v>
      </c>
      <c r="B570" s="77" t="s">
        <v>466</v>
      </c>
      <c r="C570" s="77" t="s">
        <v>185</v>
      </c>
      <c r="D570" s="148">
        <v>3</v>
      </c>
      <c r="E570" s="148">
        <v>13</v>
      </c>
      <c r="F570" s="148">
        <v>5</v>
      </c>
      <c r="G570" s="147">
        <v>0</v>
      </c>
      <c r="H570" s="147">
        <v>9999</v>
      </c>
      <c r="I570" s="147">
        <f t="shared" si="36"/>
        <v>0</v>
      </c>
      <c r="J570" s="148">
        <f>IFERROR(INDEX(SET_GROUP!$B:$B,MATCH(ITEM!C570,SET_GROUP!$N:$N,0)),0)</f>
        <v>0</v>
      </c>
      <c r="K570" s="148">
        <f>IFERROR(IF(D570&gt;2,INDEX(ITEM_GAIN_INFO!$B:$B,MATCH(ITEM!B570,ITEM_GAIN_INFO!$G:$G,0)),INDEX(ITEM_GAIN_INFO!$B:$B,MATCH(ITEM!C570,ITEM_GAIN_INFO!$G:$G,0))),0)</f>
        <v>192</v>
      </c>
      <c r="L570" s="148" t="str">
        <f t="shared" si="33"/>
        <v>ITEM_NAME_113528</v>
      </c>
      <c r="M570" s="148" t="str">
        <f t="shared" si="34"/>
        <v>ITEM_ICON_113528</v>
      </c>
      <c r="N570" s="148" t="str">
        <f t="shared" si="35"/>
        <v>ITEM_DESC_113528</v>
      </c>
    </row>
    <row r="571" spans="1:14">
      <c r="A571" s="148">
        <f>100000+E571*ID규칙_아이템_타입_단위+F571*ID규칙_등급_단위+COUNTIFS($D$4:D571,D571,$E$4:E571:E571,E571)</f>
        <v>113229</v>
      </c>
      <c r="B571" s="77" t="s">
        <v>467</v>
      </c>
      <c r="C571" s="77" t="s">
        <v>185</v>
      </c>
      <c r="D571" s="148">
        <v>3</v>
      </c>
      <c r="E571" s="148">
        <v>13</v>
      </c>
      <c r="F571" s="148">
        <v>2</v>
      </c>
      <c r="G571" s="147">
        <v>0</v>
      </c>
      <c r="H571" s="147">
        <v>9999</v>
      </c>
      <c r="I571" s="147">
        <f t="shared" si="36"/>
        <v>0</v>
      </c>
      <c r="J571" s="148">
        <f>IFERROR(INDEX(SET_GROUP!$B:$B,MATCH(ITEM!C571,SET_GROUP!$N:$N,0)),0)</f>
        <v>0</v>
      </c>
      <c r="K571" s="148">
        <f>IFERROR(IF(D571&gt;2,INDEX(ITEM_GAIN_INFO!$B:$B,MATCH(ITEM!B571,ITEM_GAIN_INFO!$G:$G,0)),INDEX(ITEM_GAIN_INFO!$B:$B,MATCH(ITEM!C571,ITEM_GAIN_INFO!$G:$G,0))),0)</f>
        <v>193</v>
      </c>
      <c r="L571" s="148" t="str">
        <f t="shared" si="33"/>
        <v>ITEM_NAME_113229</v>
      </c>
      <c r="M571" s="148" t="str">
        <f t="shared" si="34"/>
        <v>ITEM_ICON_113229</v>
      </c>
      <c r="N571" s="148" t="str">
        <f t="shared" si="35"/>
        <v>ITEM_DESC_113229</v>
      </c>
    </row>
    <row r="572" spans="1:14">
      <c r="A572" s="148">
        <f>100000+E572*ID규칙_아이템_타입_단위+F572*ID규칙_등급_단위+COUNTIFS($D$4:D572,D572,$E$4:E572:E572,E572)</f>
        <v>113330</v>
      </c>
      <c r="B572" s="77" t="s">
        <v>468</v>
      </c>
      <c r="C572" s="77" t="s">
        <v>185</v>
      </c>
      <c r="D572" s="148">
        <v>3</v>
      </c>
      <c r="E572" s="148">
        <v>13</v>
      </c>
      <c r="F572" s="148">
        <v>3</v>
      </c>
      <c r="G572" s="147">
        <v>0</v>
      </c>
      <c r="H572" s="147">
        <v>9999</v>
      </c>
      <c r="I572" s="147">
        <f t="shared" si="36"/>
        <v>0</v>
      </c>
      <c r="J572" s="148">
        <f>IFERROR(INDEX(SET_GROUP!$B:$B,MATCH(ITEM!C572,SET_GROUP!$N:$N,0)),0)</f>
        <v>0</v>
      </c>
      <c r="K572" s="148">
        <f>IFERROR(IF(D572&gt;2,INDEX(ITEM_GAIN_INFO!$B:$B,MATCH(ITEM!B572,ITEM_GAIN_INFO!$G:$G,0)),INDEX(ITEM_GAIN_INFO!$B:$B,MATCH(ITEM!C572,ITEM_GAIN_INFO!$G:$G,0))),0)</f>
        <v>194</v>
      </c>
      <c r="L572" s="148" t="str">
        <f t="shared" si="33"/>
        <v>ITEM_NAME_113330</v>
      </c>
      <c r="M572" s="148" t="str">
        <f t="shared" si="34"/>
        <v>ITEM_ICON_113330</v>
      </c>
      <c r="N572" s="148" t="str">
        <f t="shared" si="35"/>
        <v>ITEM_DESC_113330</v>
      </c>
    </row>
    <row r="573" spans="1:14">
      <c r="A573" s="148">
        <f>100000+E573*ID규칙_아이템_타입_단위+F573*ID규칙_등급_단위+COUNTIFS($D$4:D573,D573,$E$4:E573:E573,E573)</f>
        <v>113431</v>
      </c>
      <c r="B573" s="77" t="s">
        <v>1214</v>
      </c>
      <c r="C573" s="77" t="s">
        <v>185</v>
      </c>
      <c r="D573" s="148">
        <v>3</v>
      </c>
      <c r="E573" s="148">
        <v>13</v>
      </c>
      <c r="F573" s="148">
        <v>4</v>
      </c>
      <c r="G573" s="147">
        <v>0</v>
      </c>
      <c r="H573" s="147">
        <v>9999</v>
      </c>
      <c r="I573" s="147">
        <f t="shared" si="36"/>
        <v>0</v>
      </c>
      <c r="J573" s="148">
        <f>IFERROR(INDEX(SET_GROUP!$B:$B,MATCH(ITEM!C573,SET_GROUP!$N:$N,0)),0)</f>
        <v>0</v>
      </c>
      <c r="K573" s="148">
        <f>IFERROR(IF(D573&gt;2,INDEX(ITEM_GAIN_INFO!$B:$B,MATCH(ITEM!B573,ITEM_GAIN_INFO!$G:$G,0)),INDEX(ITEM_GAIN_INFO!$B:$B,MATCH(ITEM!C573,ITEM_GAIN_INFO!$G:$G,0))),0)</f>
        <v>195</v>
      </c>
      <c r="L573" s="148" t="str">
        <f t="shared" si="33"/>
        <v>ITEM_NAME_113431</v>
      </c>
      <c r="M573" s="148" t="str">
        <f t="shared" si="34"/>
        <v>ITEM_ICON_113431</v>
      </c>
      <c r="N573" s="148" t="str">
        <f t="shared" si="35"/>
        <v>ITEM_DESC_113431</v>
      </c>
    </row>
    <row r="574" spans="1:14">
      <c r="A574" s="148">
        <f>100000+E574*ID규칙_아이템_타입_단위+F574*ID규칙_등급_단위+COUNTIFS($D$4:D574,D574,$E$4:E574:E574,E574)</f>
        <v>113532</v>
      </c>
      <c r="B574" s="77" t="s">
        <v>469</v>
      </c>
      <c r="C574" s="77" t="s">
        <v>185</v>
      </c>
      <c r="D574" s="148">
        <v>3</v>
      </c>
      <c r="E574" s="148">
        <v>13</v>
      </c>
      <c r="F574" s="148">
        <v>5</v>
      </c>
      <c r="G574" s="147">
        <v>0</v>
      </c>
      <c r="H574" s="147">
        <v>9999</v>
      </c>
      <c r="I574" s="147">
        <f t="shared" si="36"/>
        <v>0</v>
      </c>
      <c r="J574" s="148">
        <f>IFERROR(INDEX(SET_GROUP!$B:$B,MATCH(ITEM!C574,SET_GROUP!$N:$N,0)),0)</f>
        <v>0</v>
      </c>
      <c r="K574" s="148">
        <f>IFERROR(IF(D574&gt;2,INDEX(ITEM_GAIN_INFO!$B:$B,MATCH(ITEM!B574,ITEM_GAIN_INFO!$G:$G,0)),INDEX(ITEM_GAIN_INFO!$B:$B,MATCH(ITEM!C574,ITEM_GAIN_INFO!$G:$G,0))),0)</f>
        <v>196</v>
      </c>
      <c r="L574" s="148" t="str">
        <f t="shared" si="33"/>
        <v>ITEM_NAME_113532</v>
      </c>
      <c r="M574" s="148" t="str">
        <f t="shared" si="34"/>
        <v>ITEM_ICON_113532</v>
      </c>
      <c r="N574" s="148" t="str">
        <f t="shared" si="35"/>
        <v>ITEM_DESC_113532</v>
      </c>
    </row>
    <row r="575" spans="1:14">
      <c r="A575" s="148">
        <f>100000+E575*ID규칙_아이템_타입_단위+F575*ID규칙_등급_단위+COUNTIFS($D$4:D575,D575,$E$4:E575:E575,E575)</f>
        <v>114201</v>
      </c>
      <c r="B575" s="77" t="s">
        <v>1215</v>
      </c>
      <c r="C575" s="77" t="s">
        <v>185</v>
      </c>
      <c r="D575" s="148">
        <v>3</v>
      </c>
      <c r="E575" s="148">
        <v>14</v>
      </c>
      <c r="F575" s="148">
        <v>2</v>
      </c>
      <c r="G575" s="147">
        <v>0</v>
      </c>
      <c r="H575" s="147">
        <v>9999</v>
      </c>
      <c r="I575" s="147">
        <f t="shared" si="36"/>
        <v>0</v>
      </c>
      <c r="J575" s="148">
        <f>IFERROR(INDEX(SET_GROUP!$B:$B,MATCH(ITEM!C575,SET_GROUP!$N:$N,0)),0)</f>
        <v>0</v>
      </c>
      <c r="K575" s="148">
        <f>IFERROR(IF(D575&gt;2,INDEX(ITEM_GAIN_INFO!$B:$B,MATCH(ITEM!B575,ITEM_GAIN_INFO!$G:$G,0)),INDEX(ITEM_GAIN_INFO!$B:$B,MATCH(ITEM!C575,ITEM_GAIN_INFO!$G:$G,0))),0)</f>
        <v>197</v>
      </c>
      <c r="L575" s="148" t="str">
        <f t="shared" si="33"/>
        <v>ITEM_NAME_114201</v>
      </c>
      <c r="M575" s="148" t="str">
        <f t="shared" si="34"/>
        <v>ITEM_ICON_114201</v>
      </c>
      <c r="N575" s="148" t="str">
        <f t="shared" si="35"/>
        <v>ITEM_DESC_114201</v>
      </c>
    </row>
    <row r="576" spans="1:14">
      <c r="A576" s="148">
        <f>100000+E576*ID규칙_아이템_타입_단위+F576*ID규칙_등급_단위+COUNTIFS($D$4:D576,D576,$E$4:E576:E576,E576)</f>
        <v>114302</v>
      </c>
      <c r="B576" s="77" t="s">
        <v>1216</v>
      </c>
      <c r="C576" s="77" t="s">
        <v>185</v>
      </c>
      <c r="D576" s="148">
        <v>3</v>
      </c>
      <c r="E576" s="148">
        <v>14</v>
      </c>
      <c r="F576" s="148">
        <v>3</v>
      </c>
      <c r="G576" s="147">
        <v>0</v>
      </c>
      <c r="H576" s="147">
        <v>9999</v>
      </c>
      <c r="I576" s="147">
        <f t="shared" si="36"/>
        <v>0</v>
      </c>
      <c r="J576" s="148">
        <f>IFERROR(INDEX(SET_GROUP!$B:$B,MATCH(ITEM!C576,SET_GROUP!$N:$N,0)),0)</f>
        <v>0</v>
      </c>
      <c r="K576" s="148">
        <f>IFERROR(IF(D576&gt;2,INDEX(ITEM_GAIN_INFO!$B:$B,MATCH(ITEM!B576,ITEM_GAIN_INFO!$G:$G,0)),INDEX(ITEM_GAIN_INFO!$B:$B,MATCH(ITEM!C576,ITEM_GAIN_INFO!$G:$G,0))),0)</f>
        <v>198</v>
      </c>
      <c r="L576" s="148" t="str">
        <f t="shared" si="33"/>
        <v>ITEM_NAME_114302</v>
      </c>
      <c r="M576" s="148" t="str">
        <f t="shared" si="34"/>
        <v>ITEM_ICON_114302</v>
      </c>
      <c r="N576" s="148" t="str">
        <f t="shared" si="35"/>
        <v>ITEM_DESC_114302</v>
      </c>
    </row>
    <row r="577" spans="1:14">
      <c r="A577" s="148">
        <f>100000+E577*ID규칙_아이템_타입_단위+F577*ID규칙_등급_단위+COUNTIFS($D$4:D577,D577,$E$4:E577:E577,E577)</f>
        <v>114403</v>
      </c>
      <c r="B577" s="77" t="s">
        <v>1217</v>
      </c>
      <c r="C577" s="77" t="s">
        <v>185</v>
      </c>
      <c r="D577" s="148">
        <v>3</v>
      </c>
      <c r="E577" s="148">
        <v>14</v>
      </c>
      <c r="F577" s="148">
        <v>4</v>
      </c>
      <c r="G577" s="147">
        <v>0</v>
      </c>
      <c r="H577" s="147">
        <v>9999</v>
      </c>
      <c r="I577" s="147">
        <f t="shared" si="36"/>
        <v>0</v>
      </c>
      <c r="J577" s="148">
        <f>IFERROR(INDEX(SET_GROUP!$B:$B,MATCH(ITEM!C577,SET_GROUP!$N:$N,0)),0)</f>
        <v>0</v>
      </c>
      <c r="K577" s="148">
        <f>IFERROR(IF(D577&gt;2,INDEX(ITEM_GAIN_INFO!$B:$B,MATCH(ITEM!B577,ITEM_GAIN_INFO!$G:$G,0)),INDEX(ITEM_GAIN_INFO!$B:$B,MATCH(ITEM!C577,ITEM_GAIN_INFO!$G:$G,0))),0)</f>
        <v>199</v>
      </c>
      <c r="L577" s="148" t="str">
        <f t="shared" si="33"/>
        <v>ITEM_NAME_114403</v>
      </c>
      <c r="M577" s="148" t="str">
        <f t="shared" si="34"/>
        <v>ITEM_ICON_114403</v>
      </c>
      <c r="N577" s="148" t="str">
        <f t="shared" si="35"/>
        <v>ITEM_DESC_114403</v>
      </c>
    </row>
    <row r="578" spans="1:14">
      <c r="A578" s="148">
        <f>100000+E578*ID규칙_아이템_타입_단위+F578*ID규칙_등급_단위+COUNTIFS($D$4:D578,D578,$E$4:E578:E578,E578)</f>
        <v>114204</v>
      </c>
      <c r="B578" s="77" t="s">
        <v>1218</v>
      </c>
      <c r="C578" s="77" t="s">
        <v>185</v>
      </c>
      <c r="D578" s="148">
        <v>3</v>
      </c>
      <c r="E578" s="148">
        <v>14</v>
      </c>
      <c r="F578" s="148">
        <v>2</v>
      </c>
      <c r="G578" s="147">
        <v>0</v>
      </c>
      <c r="H578" s="147">
        <v>9999</v>
      </c>
      <c r="I578" s="147">
        <f t="shared" si="36"/>
        <v>0</v>
      </c>
      <c r="J578" s="148">
        <f>IFERROR(INDEX(SET_GROUP!$B:$B,MATCH(ITEM!C578,SET_GROUP!$N:$N,0)),0)</f>
        <v>0</v>
      </c>
      <c r="K578" s="148">
        <f>IFERROR(IF(D578&gt;2,INDEX(ITEM_GAIN_INFO!$B:$B,MATCH(ITEM!B578,ITEM_GAIN_INFO!$G:$G,0)),INDEX(ITEM_GAIN_INFO!$B:$B,MATCH(ITEM!C578,ITEM_GAIN_INFO!$G:$G,0))),0)</f>
        <v>200</v>
      </c>
      <c r="L578" s="148" t="str">
        <f t="shared" si="33"/>
        <v>ITEM_NAME_114204</v>
      </c>
      <c r="M578" s="148" t="str">
        <f t="shared" si="34"/>
        <v>ITEM_ICON_114204</v>
      </c>
      <c r="N578" s="148" t="str">
        <f t="shared" si="35"/>
        <v>ITEM_DESC_114204</v>
      </c>
    </row>
    <row r="579" spans="1:14">
      <c r="A579" s="148">
        <f>100000+E579*ID규칙_아이템_타입_단위+F579*ID규칙_등급_단위+COUNTIFS($D$4:D579,D579,$E$4:E579:E579,E579)</f>
        <v>114305</v>
      </c>
      <c r="B579" s="77" t="s">
        <v>1219</v>
      </c>
      <c r="C579" s="77" t="s">
        <v>185</v>
      </c>
      <c r="D579" s="148">
        <v>3</v>
      </c>
      <c r="E579" s="148">
        <v>14</v>
      </c>
      <c r="F579" s="148">
        <v>3</v>
      </c>
      <c r="G579" s="147">
        <v>0</v>
      </c>
      <c r="H579" s="147">
        <v>9999</v>
      </c>
      <c r="I579" s="147">
        <f t="shared" si="36"/>
        <v>0</v>
      </c>
      <c r="J579" s="148">
        <f>IFERROR(INDEX(SET_GROUP!$B:$B,MATCH(ITEM!C579,SET_GROUP!$N:$N,0)),0)</f>
        <v>0</v>
      </c>
      <c r="K579" s="148">
        <f>IFERROR(IF(D579&gt;2,INDEX(ITEM_GAIN_INFO!$B:$B,MATCH(ITEM!B579,ITEM_GAIN_INFO!$G:$G,0)),INDEX(ITEM_GAIN_INFO!$B:$B,MATCH(ITEM!C579,ITEM_GAIN_INFO!$G:$G,0))),0)</f>
        <v>201</v>
      </c>
      <c r="L579" s="148" t="str">
        <f t="shared" si="33"/>
        <v>ITEM_NAME_114305</v>
      </c>
      <c r="M579" s="148" t="str">
        <f t="shared" si="34"/>
        <v>ITEM_ICON_114305</v>
      </c>
      <c r="N579" s="148" t="str">
        <f t="shared" si="35"/>
        <v>ITEM_DESC_114305</v>
      </c>
    </row>
    <row r="580" spans="1:14">
      <c r="A580" s="148">
        <f>100000+E580*ID규칙_아이템_타입_단위+F580*ID규칙_등급_단위+COUNTIFS($D$4:D580,D580,$E$4:E580:E580,E580)</f>
        <v>114406</v>
      </c>
      <c r="B580" s="77" t="s">
        <v>1220</v>
      </c>
      <c r="C580" s="77" t="s">
        <v>185</v>
      </c>
      <c r="D580" s="148">
        <v>3</v>
      </c>
      <c r="E580" s="148">
        <v>14</v>
      </c>
      <c r="F580" s="148">
        <v>4</v>
      </c>
      <c r="G580" s="147">
        <v>0</v>
      </c>
      <c r="H580" s="147">
        <v>9999</v>
      </c>
      <c r="I580" s="147">
        <f t="shared" si="36"/>
        <v>0</v>
      </c>
      <c r="J580" s="148">
        <f>IFERROR(INDEX(SET_GROUP!$B:$B,MATCH(ITEM!C580,SET_GROUP!$N:$N,0)),0)</f>
        <v>0</v>
      </c>
      <c r="K580" s="148">
        <f>IFERROR(IF(D580&gt;2,INDEX(ITEM_GAIN_INFO!$B:$B,MATCH(ITEM!B580,ITEM_GAIN_INFO!$G:$G,0)),INDEX(ITEM_GAIN_INFO!$B:$B,MATCH(ITEM!C580,ITEM_GAIN_INFO!$G:$G,0))),0)</f>
        <v>202</v>
      </c>
      <c r="L580" s="148" t="str">
        <f t="shared" ref="L580:L643" si="37">"ITEM_NAME_"&amp;A580</f>
        <v>ITEM_NAME_114406</v>
      </c>
      <c r="M580" s="148" t="str">
        <f t="shared" ref="M580:M643" si="38">"ITEM_ICON_"&amp;A580</f>
        <v>ITEM_ICON_114406</v>
      </c>
      <c r="N580" s="148" t="str">
        <f t="shared" ref="N580:N643" si="39">"ITEM_DESC_"&amp;A580</f>
        <v>ITEM_DESC_114406</v>
      </c>
    </row>
    <row r="581" spans="1:14">
      <c r="A581" s="148">
        <f>100000+E581*ID규칙_아이템_타입_단위+F581*ID규칙_등급_단위+COUNTIFS($D$4:D581,D581,$E$4:E581:E581,E581)</f>
        <v>114207</v>
      </c>
      <c r="B581" s="77" t="s">
        <v>1221</v>
      </c>
      <c r="C581" s="77" t="s">
        <v>185</v>
      </c>
      <c r="D581" s="148">
        <v>3</v>
      </c>
      <c r="E581" s="148">
        <v>14</v>
      </c>
      <c r="F581" s="148">
        <v>2</v>
      </c>
      <c r="G581" s="147">
        <v>0</v>
      </c>
      <c r="H581" s="147">
        <v>9999</v>
      </c>
      <c r="I581" s="147">
        <f t="shared" si="36"/>
        <v>0</v>
      </c>
      <c r="J581" s="148">
        <f>IFERROR(INDEX(SET_GROUP!$B:$B,MATCH(ITEM!C581,SET_GROUP!$N:$N,0)),0)</f>
        <v>0</v>
      </c>
      <c r="K581" s="148">
        <f>IFERROR(IF(D581&gt;2,INDEX(ITEM_GAIN_INFO!$B:$B,MATCH(ITEM!B581,ITEM_GAIN_INFO!$G:$G,0)),INDEX(ITEM_GAIN_INFO!$B:$B,MATCH(ITEM!C581,ITEM_GAIN_INFO!$G:$G,0))),0)</f>
        <v>203</v>
      </c>
      <c r="L581" s="148" t="str">
        <f t="shared" si="37"/>
        <v>ITEM_NAME_114207</v>
      </c>
      <c r="M581" s="148" t="str">
        <f t="shared" si="38"/>
        <v>ITEM_ICON_114207</v>
      </c>
      <c r="N581" s="148" t="str">
        <f t="shared" si="39"/>
        <v>ITEM_DESC_114207</v>
      </c>
    </row>
    <row r="582" spans="1:14">
      <c r="A582" s="148">
        <f>100000+E582*ID규칙_아이템_타입_단위+F582*ID규칙_등급_단위+COUNTIFS($D$4:D582,D582,$E$4:E582:E582,E582)</f>
        <v>114308</v>
      </c>
      <c r="B582" s="77" t="s">
        <v>1222</v>
      </c>
      <c r="C582" s="77" t="s">
        <v>185</v>
      </c>
      <c r="D582" s="148">
        <v>3</v>
      </c>
      <c r="E582" s="148">
        <v>14</v>
      </c>
      <c r="F582" s="148">
        <v>3</v>
      </c>
      <c r="G582" s="147">
        <v>0</v>
      </c>
      <c r="H582" s="147">
        <v>9999</v>
      </c>
      <c r="I582" s="147">
        <f t="shared" si="36"/>
        <v>0</v>
      </c>
      <c r="J582" s="148">
        <f>IFERROR(INDEX(SET_GROUP!$B:$B,MATCH(ITEM!C582,SET_GROUP!$N:$N,0)),0)</f>
        <v>0</v>
      </c>
      <c r="K582" s="148">
        <f>IFERROR(IF(D582&gt;2,INDEX(ITEM_GAIN_INFO!$B:$B,MATCH(ITEM!B582,ITEM_GAIN_INFO!$G:$G,0)),INDEX(ITEM_GAIN_INFO!$B:$B,MATCH(ITEM!C582,ITEM_GAIN_INFO!$G:$G,0))),0)</f>
        <v>204</v>
      </c>
      <c r="L582" s="148" t="str">
        <f t="shared" si="37"/>
        <v>ITEM_NAME_114308</v>
      </c>
      <c r="M582" s="148" t="str">
        <f t="shared" si="38"/>
        <v>ITEM_ICON_114308</v>
      </c>
      <c r="N582" s="148" t="str">
        <f t="shared" si="39"/>
        <v>ITEM_DESC_114308</v>
      </c>
    </row>
    <row r="583" spans="1:14">
      <c r="A583" s="148">
        <f>100000+E583*ID규칙_아이템_타입_단위+F583*ID규칙_등급_단위+COUNTIFS($D$4:D583,D583,$E$4:E583:E583,E583)</f>
        <v>114409</v>
      </c>
      <c r="B583" s="77" t="s">
        <v>1223</v>
      </c>
      <c r="C583" s="77" t="s">
        <v>185</v>
      </c>
      <c r="D583" s="148">
        <v>3</v>
      </c>
      <c r="E583" s="148">
        <v>14</v>
      </c>
      <c r="F583" s="148">
        <v>4</v>
      </c>
      <c r="G583" s="147">
        <v>0</v>
      </c>
      <c r="H583" s="147">
        <v>9999</v>
      </c>
      <c r="I583" s="147">
        <f t="shared" si="36"/>
        <v>0</v>
      </c>
      <c r="J583" s="148">
        <f>IFERROR(INDEX(SET_GROUP!$B:$B,MATCH(ITEM!C583,SET_GROUP!$N:$N,0)),0)</f>
        <v>0</v>
      </c>
      <c r="K583" s="148">
        <f>IFERROR(IF(D583&gt;2,INDEX(ITEM_GAIN_INFO!$B:$B,MATCH(ITEM!B583,ITEM_GAIN_INFO!$G:$G,0)),INDEX(ITEM_GAIN_INFO!$B:$B,MATCH(ITEM!C583,ITEM_GAIN_INFO!$G:$G,0))),0)</f>
        <v>205</v>
      </c>
      <c r="L583" s="148" t="str">
        <f t="shared" si="37"/>
        <v>ITEM_NAME_114409</v>
      </c>
      <c r="M583" s="148" t="str">
        <f t="shared" si="38"/>
        <v>ITEM_ICON_114409</v>
      </c>
      <c r="N583" s="148" t="str">
        <f t="shared" si="39"/>
        <v>ITEM_DESC_114409</v>
      </c>
    </row>
    <row r="584" spans="1:14">
      <c r="A584" s="148">
        <f>100000+E584*ID규칙_아이템_타입_단위+F584*ID규칙_등급_단위+COUNTIFS($D$4:D584,D584,$E$4:E584:E584,E584)</f>
        <v>114210</v>
      </c>
      <c r="B584" s="77" t="s">
        <v>1224</v>
      </c>
      <c r="C584" s="77" t="s">
        <v>185</v>
      </c>
      <c r="D584" s="148">
        <v>3</v>
      </c>
      <c r="E584" s="148">
        <v>14</v>
      </c>
      <c r="F584" s="148">
        <v>2</v>
      </c>
      <c r="G584" s="147">
        <v>0</v>
      </c>
      <c r="H584" s="147">
        <v>9999</v>
      </c>
      <c r="I584" s="147">
        <f t="shared" si="36"/>
        <v>0</v>
      </c>
      <c r="J584" s="148">
        <f>IFERROR(INDEX(SET_GROUP!$B:$B,MATCH(ITEM!C584,SET_GROUP!$N:$N,0)),0)</f>
        <v>0</v>
      </c>
      <c r="K584" s="148">
        <f>IFERROR(IF(D584&gt;2,INDEX(ITEM_GAIN_INFO!$B:$B,MATCH(ITEM!B584,ITEM_GAIN_INFO!$G:$G,0)),INDEX(ITEM_GAIN_INFO!$B:$B,MATCH(ITEM!C584,ITEM_GAIN_INFO!$G:$G,0))),0)</f>
        <v>206</v>
      </c>
      <c r="L584" s="148" t="str">
        <f t="shared" si="37"/>
        <v>ITEM_NAME_114210</v>
      </c>
      <c r="M584" s="148" t="str">
        <f t="shared" si="38"/>
        <v>ITEM_ICON_114210</v>
      </c>
      <c r="N584" s="148" t="str">
        <f t="shared" si="39"/>
        <v>ITEM_DESC_114210</v>
      </c>
    </row>
    <row r="585" spans="1:14">
      <c r="A585" s="148">
        <f>100000+E585*ID규칙_아이템_타입_단위+F585*ID규칙_등급_단위+COUNTIFS($D$4:D585,D585,$E$4:E585:E585,E585)</f>
        <v>114311</v>
      </c>
      <c r="B585" s="77" t="s">
        <v>1225</v>
      </c>
      <c r="C585" s="77" t="s">
        <v>185</v>
      </c>
      <c r="D585" s="148">
        <v>3</v>
      </c>
      <c r="E585" s="148">
        <v>14</v>
      </c>
      <c r="F585" s="148">
        <v>3</v>
      </c>
      <c r="G585" s="147">
        <v>0</v>
      </c>
      <c r="H585" s="147">
        <v>9999</v>
      </c>
      <c r="I585" s="147">
        <f t="shared" si="36"/>
        <v>0</v>
      </c>
      <c r="J585" s="148">
        <f>IFERROR(INDEX(SET_GROUP!$B:$B,MATCH(ITEM!C585,SET_GROUP!$N:$N,0)),0)</f>
        <v>0</v>
      </c>
      <c r="K585" s="148">
        <f>IFERROR(IF(D585&gt;2,INDEX(ITEM_GAIN_INFO!$B:$B,MATCH(ITEM!B585,ITEM_GAIN_INFO!$G:$G,0)),INDEX(ITEM_GAIN_INFO!$B:$B,MATCH(ITEM!C585,ITEM_GAIN_INFO!$G:$G,0))),0)</f>
        <v>207</v>
      </c>
      <c r="L585" s="148" t="str">
        <f t="shared" si="37"/>
        <v>ITEM_NAME_114311</v>
      </c>
      <c r="M585" s="148" t="str">
        <f t="shared" si="38"/>
        <v>ITEM_ICON_114311</v>
      </c>
      <c r="N585" s="148" t="str">
        <f t="shared" si="39"/>
        <v>ITEM_DESC_114311</v>
      </c>
    </row>
    <row r="586" spans="1:14">
      <c r="A586" s="148">
        <f>100000+E586*ID규칙_아이템_타입_단위+F586*ID규칙_등급_단위+COUNTIFS($D$4:D586,D586,$E$4:E586:E586,E586)</f>
        <v>114412</v>
      </c>
      <c r="B586" s="77" t="s">
        <v>1226</v>
      </c>
      <c r="C586" s="77" t="s">
        <v>185</v>
      </c>
      <c r="D586" s="148">
        <v>3</v>
      </c>
      <c r="E586" s="148">
        <v>14</v>
      </c>
      <c r="F586" s="148">
        <v>4</v>
      </c>
      <c r="G586" s="147">
        <v>0</v>
      </c>
      <c r="H586" s="147">
        <v>9999</v>
      </c>
      <c r="I586" s="147">
        <f t="shared" ref="I586:I649" si="40">IF(D586=2,E586*1000+F586*100,0)</f>
        <v>0</v>
      </c>
      <c r="J586" s="148">
        <f>IFERROR(INDEX(SET_GROUP!$B:$B,MATCH(ITEM!C586,SET_GROUP!$N:$N,0)),0)</f>
        <v>0</v>
      </c>
      <c r="K586" s="148">
        <f>IFERROR(IF(D586&gt;2,INDEX(ITEM_GAIN_INFO!$B:$B,MATCH(ITEM!B586,ITEM_GAIN_INFO!$G:$G,0)),INDEX(ITEM_GAIN_INFO!$B:$B,MATCH(ITEM!C586,ITEM_GAIN_INFO!$G:$G,0))),0)</f>
        <v>208</v>
      </c>
      <c r="L586" s="148" t="str">
        <f t="shared" si="37"/>
        <v>ITEM_NAME_114412</v>
      </c>
      <c r="M586" s="148" t="str">
        <f t="shared" si="38"/>
        <v>ITEM_ICON_114412</v>
      </c>
      <c r="N586" s="148" t="str">
        <f t="shared" si="39"/>
        <v>ITEM_DESC_114412</v>
      </c>
    </row>
    <row r="587" spans="1:14">
      <c r="A587" s="148">
        <f>100000+E587*ID규칙_아이템_타입_단위+F587*ID규칙_등급_단위+COUNTIFS($D$4:D587,D587,$E$4:E587:E587,E587)</f>
        <v>114213</v>
      </c>
      <c r="B587" s="77" t="s">
        <v>1227</v>
      </c>
      <c r="C587" s="77" t="s">
        <v>185</v>
      </c>
      <c r="D587" s="148">
        <v>3</v>
      </c>
      <c r="E587" s="148">
        <v>14</v>
      </c>
      <c r="F587" s="148">
        <v>2</v>
      </c>
      <c r="G587" s="147">
        <v>0</v>
      </c>
      <c r="H587" s="147">
        <v>9999</v>
      </c>
      <c r="I587" s="147">
        <f t="shared" si="40"/>
        <v>0</v>
      </c>
      <c r="J587" s="148">
        <f>IFERROR(INDEX(SET_GROUP!$B:$B,MATCH(ITEM!C587,SET_GROUP!$N:$N,0)),0)</f>
        <v>0</v>
      </c>
      <c r="K587" s="148">
        <f>IFERROR(IF(D587&gt;2,INDEX(ITEM_GAIN_INFO!$B:$B,MATCH(ITEM!B587,ITEM_GAIN_INFO!$G:$G,0)),INDEX(ITEM_GAIN_INFO!$B:$B,MATCH(ITEM!C587,ITEM_GAIN_INFO!$G:$G,0))),0)</f>
        <v>209</v>
      </c>
      <c r="L587" s="148" t="str">
        <f t="shared" si="37"/>
        <v>ITEM_NAME_114213</v>
      </c>
      <c r="M587" s="148" t="str">
        <f t="shared" si="38"/>
        <v>ITEM_ICON_114213</v>
      </c>
      <c r="N587" s="148" t="str">
        <f t="shared" si="39"/>
        <v>ITEM_DESC_114213</v>
      </c>
    </row>
    <row r="588" spans="1:14">
      <c r="A588" s="148">
        <f>100000+E588*ID규칙_아이템_타입_단위+F588*ID규칙_등급_단위+COUNTIFS($D$4:D588,D588,$E$4:E588:E588,E588)</f>
        <v>114314</v>
      </c>
      <c r="B588" s="77" t="s">
        <v>1228</v>
      </c>
      <c r="C588" s="77" t="s">
        <v>185</v>
      </c>
      <c r="D588" s="148">
        <v>3</v>
      </c>
      <c r="E588" s="148">
        <v>14</v>
      </c>
      <c r="F588" s="148">
        <v>3</v>
      </c>
      <c r="G588" s="147">
        <v>0</v>
      </c>
      <c r="H588" s="147">
        <v>9999</v>
      </c>
      <c r="I588" s="147">
        <f t="shared" si="40"/>
        <v>0</v>
      </c>
      <c r="J588" s="148">
        <f>IFERROR(INDEX(SET_GROUP!$B:$B,MATCH(ITEM!C588,SET_GROUP!$N:$N,0)),0)</f>
        <v>0</v>
      </c>
      <c r="K588" s="148">
        <f>IFERROR(IF(D588&gt;2,INDEX(ITEM_GAIN_INFO!$B:$B,MATCH(ITEM!B588,ITEM_GAIN_INFO!$G:$G,0)),INDEX(ITEM_GAIN_INFO!$B:$B,MATCH(ITEM!C588,ITEM_GAIN_INFO!$G:$G,0))),0)</f>
        <v>210</v>
      </c>
      <c r="L588" s="148" t="str">
        <f t="shared" si="37"/>
        <v>ITEM_NAME_114314</v>
      </c>
      <c r="M588" s="148" t="str">
        <f t="shared" si="38"/>
        <v>ITEM_ICON_114314</v>
      </c>
      <c r="N588" s="148" t="str">
        <f t="shared" si="39"/>
        <v>ITEM_DESC_114314</v>
      </c>
    </row>
    <row r="589" spans="1:14">
      <c r="A589" s="148">
        <f>100000+E589*ID규칙_아이템_타입_단위+F589*ID규칙_등급_단위+COUNTIFS($D$4:D589,D589,$E$4:E589:E589,E589)</f>
        <v>114415</v>
      </c>
      <c r="B589" s="77" t="s">
        <v>1229</v>
      </c>
      <c r="C589" s="77" t="s">
        <v>185</v>
      </c>
      <c r="D589" s="148">
        <v>3</v>
      </c>
      <c r="E589" s="148">
        <v>14</v>
      </c>
      <c r="F589" s="148">
        <v>4</v>
      </c>
      <c r="G589" s="147">
        <v>0</v>
      </c>
      <c r="H589" s="147">
        <v>9999</v>
      </c>
      <c r="I589" s="147">
        <f t="shared" si="40"/>
        <v>0</v>
      </c>
      <c r="J589" s="148">
        <f>IFERROR(INDEX(SET_GROUP!$B:$B,MATCH(ITEM!C589,SET_GROUP!$N:$N,0)),0)</f>
        <v>0</v>
      </c>
      <c r="K589" s="148">
        <f>IFERROR(IF(D589&gt;2,INDEX(ITEM_GAIN_INFO!$B:$B,MATCH(ITEM!B589,ITEM_GAIN_INFO!$G:$G,0)),INDEX(ITEM_GAIN_INFO!$B:$B,MATCH(ITEM!C589,ITEM_GAIN_INFO!$G:$G,0))),0)</f>
        <v>211</v>
      </c>
      <c r="L589" s="148" t="str">
        <f t="shared" si="37"/>
        <v>ITEM_NAME_114415</v>
      </c>
      <c r="M589" s="148" t="str">
        <f t="shared" si="38"/>
        <v>ITEM_ICON_114415</v>
      </c>
      <c r="N589" s="148" t="str">
        <f t="shared" si="39"/>
        <v>ITEM_DESC_114415</v>
      </c>
    </row>
    <row r="590" spans="1:14">
      <c r="A590" s="148">
        <f>100000+E590*ID규칙_아이템_타입_단위+F590*ID규칙_등급_단위+COUNTIFS($D$4:D590,D590,$E$4:E590:E590,E590)</f>
        <v>114216</v>
      </c>
      <c r="B590" s="77" t="s">
        <v>1230</v>
      </c>
      <c r="C590" s="77" t="s">
        <v>185</v>
      </c>
      <c r="D590" s="148">
        <v>3</v>
      </c>
      <c r="E590" s="148">
        <v>14</v>
      </c>
      <c r="F590" s="148">
        <v>2</v>
      </c>
      <c r="G590" s="147">
        <v>0</v>
      </c>
      <c r="H590" s="147">
        <v>9999</v>
      </c>
      <c r="I590" s="147">
        <f t="shared" si="40"/>
        <v>0</v>
      </c>
      <c r="J590" s="148">
        <f>IFERROR(INDEX(SET_GROUP!$B:$B,MATCH(ITEM!C590,SET_GROUP!$N:$N,0)),0)</f>
        <v>0</v>
      </c>
      <c r="K590" s="148">
        <f>IFERROR(IF(D590&gt;2,INDEX(ITEM_GAIN_INFO!$B:$B,MATCH(ITEM!B590,ITEM_GAIN_INFO!$G:$G,0)),INDEX(ITEM_GAIN_INFO!$B:$B,MATCH(ITEM!C590,ITEM_GAIN_INFO!$G:$G,0))),0)</f>
        <v>212</v>
      </c>
      <c r="L590" s="148" t="str">
        <f t="shared" si="37"/>
        <v>ITEM_NAME_114216</v>
      </c>
      <c r="M590" s="148" t="str">
        <f t="shared" si="38"/>
        <v>ITEM_ICON_114216</v>
      </c>
      <c r="N590" s="148" t="str">
        <f t="shared" si="39"/>
        <v>ITEM_DESC_114216</v>
      </c>
    </row>
    <row r="591" spans="1:14">
      <c r="A591" s="148">
        <f>100000+E591*ID규칙_아이템_타입_단위+F591*ID규칙_등급_단위+COUNTIFS($D$4:D591,D591,$E$4:E591:E591,E591)</f>
        <v>114317</v>
      </c>
      <c r="B591" s="77" t="s">
        <v>1231</v>
      </c>
      <c r="C591" s="77" t="s">
        <v>185</v>
      </c>
      <c r="D591" s="148">
        <v>3</v>
      </c>
      <c r="E591" s="148">
        <v>14</v>
      </c>
      <c r="F591" s="148">
        <v>3</v>
      </c>
      <c r="G591" s="147">
        <v>0</v>
      </c>
      <c r="H591" s="147">
        <v>9999</v>
      </c>
      <c r="I591" s="147">
        <f t="shared" si="40"/>
        <v>0</v>
      </c>
      <c r="J591" s="148">
        <f>IFERROR(INDEX(SET_GROUP!$B:$B,MATCH(ITEM!C591,SET_GROUP!$N:$N,0)),0)</f>
        <v>0</v>
      </c>
      <c r="K591" s="148">
        <f>IFERROR(IF(D591&gt;2,INDEX(ITEM_GAIN_INFO!$B:$B,MATCH(ITEM!B591,ITEM_GAIN_INFO!$G:$G,0)),INDEX(ITEM_GAIN_INFO!$B:$B,MATCH(ITEM!C591,ITEM_GAIN_INFO!$G:$G,0))),0)</f>
        <v>213</v>
      </c>
      <c r="L591" s="148" t="str">
        <f t="shared" si="37"/>
        <v>ITEM_NAME_114317</v>
      </c>
      <c r="M591" s="148" t="str">
        <f t="shared" si="38"/>
        <v>ITEM_ICON_114317</v>
      </c>
      <c r="N591" s="148" t="str">
        <f t="shared" si="39"/>
        <v>ITEM_DESC_114317</v>
      </c>
    </row>
    <row r="592" spans="1:14">
      <c r="A592" s="148">
        <f>100000+E592*ID규칙_아이템_타입_단위+F592*ID규칙_등급_단위+COUNTIFS($D$4:D592,D592,$E$4:E592:E592,E592)</f>
        <v>114418</v>
      </c>
      <c r="B592" s="77" t="s">
        <v>1232</v>
      </c>
      <c r="C592" s="77" t="s">
        <v>185</v>
      </c>
      <c r="D592" s="148">
        <v>3</v>
      </c>
      <c r="E592" s="148">
        <v>14</v>
      </c>
      <c r="F592" s="148">
        <v>4</v>
      </c>
      <c r="G592" s="147">
        <v>0</v>
      </c>
      <c r="H592" s="147">
        <v>9999</v>
      </c>
      <c r="I592" s="147">
        <f t="shared" si="40"/>
        <v>0</v>
      </c>
      <c r="J592" s="148">
        <f>IFERROR(INDEX(SET_GROUP!$B:$B,MATCH(ITEM!C592,SET_GROUP!$N:$N,0)),0)</f>
        <v>0</v>
      </c>
      <c r="K592" s="148">
        <f>IFERROR(IF(D592&gt;2,INDEX(ITEM_GAIN_INFO!$B:$B,MATCH(ITEM!B592,ITEM_GAIN_INFO!$G:$G,0)),INDEX(ITEM_GAIN_INFO!$B:$B,MATCH(ITEM!C592,ITEM_GAIN_INFO!$G:$G,0))),0)</f>
        <v>214</v>
      </c>
      <c r="L592" s="148" t="str">
        <f t="shared" si="37"/>
        <v>ITEM_NAME_114418</v>
      </c>
      <c r="M592" s="148" t="str">
        <f t="shared" si="38"/>
        <v>ITEM_ICON_114418</v>
      </c>
      <c r="N592" s="148" t="str">
        <f t="shared" si="39"/>
        <v>ITEM_DESC_114418</v>
      </c>
    </row>
    <row r="593" spans="1:14">
      <c r="A593" s="148">
        <f>100000+E593*ID규칙_아이템_타입_단위+F593*ID규칙_등급_단위+COUNTIFS($D$4:D593,D593,$E$4:E593:E593,E593)</f>
        <v>114219</v>
      </c>
      <c r="B593" s="77" t="s">
        <v>1233</v>
      </c>
      <c r="C593" s="77" t="s">
        <v>185</v>
      </c>
      <c r="D593" s="148">
        <v>3</v>
      </c>
      <c r="E593" s="148">
        <v>14</v>
      </c>
      <c r="F593" s="148">
        <v>2</v>
      </c>
      <c r="G593" s="147">
        <v>0</v>
      </c>
      <c r="H593" s="147">
        <v>9999</v>
      </c>
      <c r="I593" s="147">
        <f t="shared" si="40"/>
        <v>0</v>
      </c>
      <c r="J593" s="148">
        <f>IFERROR(INDEX(SET_GROUP!$B:$B,MATCH(ITEM!C593,SET_GROUP!$N:$N,0)),0)</f>
        <v>0</v>
      </c>
      <c r="K593" s="148">
        <f>IFERROR(IF(D593&gt;2,INDEX(ITEM_GAIN_INFO!$B:$B,MATCH(ITEM!B593,ITEM_GAIN_INFO!$G:$G,0)),INDEX(ITEM_GAIN_INFO!$B:$B,MATCH(ITEM!C593,ITEM_GAIN_INFO!$G:$G,0))),0)</f>
        <v>215</v>
      </c>
      <c r="L593" s="148" t="str">
        <f t="shared" si="37"/>
        <v>ITEM_NAME_114219</v>
      </c>
      <c r="M593" s="148" t="str">
        <f t="shared" si="38"/>
        <v>ITEM_ICON_114219</v>
      </c>
      <c r="N593" s="148" t="str">
        <f t="shared" si="39"/>
        <v>ITEM_DESC_114219</v>
      </c>
    </row>
    <row r="594" spans="1:14">
      <c r="A594" s="148">
        <f>100000+E594*ID규칙_아이템_타입_단위+F594*ID규칙_등급_단위+COUNTIFS($D$4:D594,D594,$E$4:E594:E594,E594)</f>
        <v>114320</v>
      </c>
      <c r="B594" s="77" t="s">
        <v>1234</v>
      </c>
      <c r="C594" s="77" t="s">
        <v>185</v>
      </c>
      <c r="D594" s="148">
        <v>3</v>
      </c>
      <c r="E594" s="148">
        <v>14</v>
      </c>
      <c r="F594" s="148">
        <v>3</v>
      </c>
      <c r="G594" s="147">
        <v>0</v>
      </c>
      <c r="H594" s="147">
        <v>9999</v>
      </c>
      <c r="I594" s="147">
        <f t="shared" si="40"/>
        <v>0</v>
      </c>
      <c r="J594" s="148">
        <f>IFERROR(INDEX(SET_GROUP!$B:$B,MATCH(ITEM!C594,SET_GROUP!$N:$N,0)),0)</f>
        <v>0</v>
      </c>
      <c r="K594" s="148">
        <f>IFERROR(IF(D594&gt;2,INDEX(ITEM_GAIN_INFO!$B:$B,MATCH(ITEM!B594,ITEM_GAIN_INFO!$G:$G,0)),INDEX(ITEM_GAIN_INFO!$B:$B,MATCH(ITEM!C594,ITEM_GAIN_INFO!$G:$G,0))),0)</f>
        <v>216</v>
      </c>
      <c r="L594" s="148" t="str">
        <f t="shared" si="37"/>
        <v>ITEM_NAME_114320</v>
      </c>
      <c r="M594" s="148" t="str">
        <f t="shared" si="38"/>
        <v>ITEM_ICON_114320</v>
      </c>
      <c r="N594" s="148" t="str">
        <f t="shared" si="39"/>
        <v>ITEM_DESC_114320</v>
      </c>
    </row>
    <row r="595" spans="1:14">
      <c r="A595" s="148">
        <f>100000+E595*ID규칙_아이템_타입_단위+F595*ID규칙_등급_단위+COUNTIFS($D$4:D595,D595,$E$4:E595:E595,E595)</f>
        <v>114421</v>
      </c>
      <c r="B595" s="77" t="s">
        <v>1235</v>
      </c>
      <c r="C595" s="77" t="s">
        <v>185</v>
      </c>
      <c r="D595" s="148">
        <v>3</v>
      </c>
      <c r="E595" s="148">
        <v>14</v>
      </c>
      <c r="F595" s="148">
        <v>4</v>
      </c>
      <c r="G595" s="147">
        <v>0</v>
      </c>
      <c r="H595" s="147">
        <v>9999</v>
      </c>
      <c r="I595" s="147">
        <f t="shared" si="40"/>
        <v>0</v>
      </c>
      <c r="J595" s="148">
        <f>IFERROR(INDEX(SET_GROUP!$B:$B,MATCH(ITEM!C595,SET_GROUP!$N:$N,0)),0)</f>
        <v>0</v>
      </c>
      <c r="K595" s="148">
        <f>IFERROR(IF(D595&gt;2,INDEX(ITEM_GAIN_INFO!$B:$B,MATCH(ITEM!B595,ITEM_GAIN_INFO!$G:$G,0)),INDEX(ITEM_GAIN_INFO!$B:$B,MATCH(ITEM!C595,ITEM_GAIN_INFO!$G:$G,0))),0)</f>
        <v>217</v>
      </c>
      <c r="L595" s="148" t="str">
        <f t="shared" si="37"/>
        <v>ITEM_NAME_114421</v>
      </c>
      <c r="M595" s="148" t="str">
        <f t="shared" si="38"/>
        <v>ITEM_ICON_114421</v>
      </c>
      <c r="N595" s="148" t="str">
        <f t="shared" si="39"/>
        <v>ITEM_DESC_114421</v>
      </c>
    </row>
    <row r="596" spans="1:14">
      <c r="A596" s="148">
        <f>100000+E596*ID규칙_아이템_타입_단위+F596*ID규칙_등급_단위+COUNTIFS($D$4:D596,D596,$E$4:E596:E596,E596)</f>
        <v>114222</v>
      </c>
      <c r="B596" s="77" t="s">
        <v>1236</v>
      </c>
      <c r="C596" s="77" t="s">
        <v>185</v>
      </c>
      <c r="D596" s="148">
        <v>3</v>
      </c>
      <c r="E596" s="148">
        <v>14</v>
      </c>
      <c r="F596" s="148">
        <v>2</v>
      </c>
      <c r="G596" s="147">
        <v>0</v>
      </c>
      <c r="H596" s="147">
        <v>9999</v>
      </c>
      <c r="I596" s="147">
        <f t="shared" si="40"/>
        <v>0</v>
      </c>
      <c r="J596" s="148">
        <f>IFERROR(INDEX(SET_GROUP!$B:$B,MATCH(ITEM!C596,SET_GROUP!$N:$N,0)),0)</f>
        <v>0</v>
      </c>
      <c r="K596" s="148">
        <f>IFERROR(IF(D596&gt;2,INDEX(ITEM_GAIN_INFO!$B:$B,MATCH(ITEM!B596,ITEM_GAIN_INFO!$G:$G,0)),INDEX(ITEM_GAIN_INFO!$B:$B,MATCH(ITEM!C596,ITEM_GAIN_INFO!$G:$G,0))),0)</f>
        <v>218</v>
      </c>
      <c r="L596" s="148" t="str">
        <f t="shared" si="37"/>
        <v>ITEM_NAME_114222</v>
      </c>
      <c r="M596" s="148" t="str">
        <f t="shared" si="38"/>
        <v>ITEM_ICON_114222</v>
      </c>
      <c r="N596" s="148" t="str">
        <f t="shared" si="39"/>
        <v>ITEM_DESC_114222</v>
      </c>
    </row>
    <row r="597" spans="1:14">
      <c r="A597" s="148">
        <f>100000+E597*ID규칙_아이템_타입_단위+F597*ID규칙_등급_단위+COUNTIFS($D$4:D597,D597,$E$4:E597:E597,E597)</f>
        <v>114323</v>
      </c>
      <c r="B597" s="77" t="s">
        <v>1237</v>
      </c>
      <c r="C597" s="77" t="s">
        <v>185</v>
      </c>
      <c r="D597" s="148">
        <v>3</v>
      </c>
      <c r="E597" s="148">
        <v>14</v>
      </c>
      <c r="F597" s="148">
        <v>3</v>
      </c>
      <c r="G597" s="147">
        <v>0</v>
      </c>
      <c r="H597" s="147">
        <v>9999</v>
      </c>
      <c r="I597" s="147">
        <f t="shared" si="40"/>
        <v>0</v>
      </c>
      <c r="J597" s="148">
        <f>IFERROR(INDEX(SET_GROUP!$B:$B,MATCH(ITEM!C597,SET_GROUP!$N:$N,0)),0)</f>
        <v>0</v>
      </c>
      <c r="K597" s="148">
        <f>IFERROR(IF(D597&gt;2,INDEX(ITEM_GAIN_INFO!$B:$B,MATCH(ITEM!B597,ITEM_GAIN_INFO!$G:$G,0)),INDEX(ITEM_GAIN_INFO!$B:$B,MATCH(ITEM!C597,ITEM_GAIN_INFO!$G:$G,0))),0)</f>
        <v>219</v>
      </c>
      <c r="L597" s="148" t="str">
        <f t="shared" si="37"/>
        <v>ITEM_NAME_114323</v>
      </c>
      <c r="M597" s="148" t="str">
        <f t="shared" si="38"/>
        <v>ITEM_ICON_114323</v>
      </c>
      <c r="N597" s="148" t="str">
        <f t="shared" si="39"/>
        <v>ITEM_DESC_114323</v>
      </c>
    </row>
    <row r="598" spans="1:14">
      <c r="A598" s="148">
        <f>100000+E598*ID규칙_아이템_타입_단위+F598*ID규칙_등급_단위+COUNTIFS($D$4:D598,D598,$E$4:E598:E598,E598)</f>
        <v>114424</v>
      </c>
      <c r="B598" s="77" t="s">
        <v>1238</v>
      </c>
      <c r="C598" s="77" t="s">
        <v>185</v>
      </c>
      <c r="D598" s="148">
        <v>3</v>
      </c>
      <c r="E598" s="148">
        <v>14</v>
      </c>
      <c r="F598" s="148">
        <v>4</v>
      </c>
      <c r="G598" s="147">
        <v>0</v>
      </c>
      <c r="H598" s="147">
        <v>9999</v>
      </c>
      <c r="I598" s="147">
        <f t="shared" si="40"/>
        <v>0</v>
      </c>
      <c r="J598" s="148">
        <f>IFERROR(INDEX(SET_GROUP!$B:$B,MATCH(ITEM!C598,SET_GROUP!$N:$N,0)),0)</f>
        <v>0</v>
      </c>
      <c r="K598" s="148">
        <f>IFERROR(IF(D598&gt;2,INDEX(ITEM_GAIN_INFO!$B:$B,MATCH(ITEM!B598,ITEM_GAIN_INFO!$G:$G,0)),INDEX(ITEM_GAIN_INFO!$B:$B,MATCH(ITEM!C598,ITEM_GAIN_INFO!$G:$G,0))),0)</f>
        <v>220</v>
      </c>
      <c r="L598" s="148" t="str">
        <f t="shared" si="37"/>
        <v>ITEM_NAME_114424</v>
      </c>
      <c r="M598" s="148" t="str">
        <f t="shared" si="38"/>
        <v>ITEM_ICON_114424</v>
      </c>
      <c r="N598" s="148" t="str">
        <f t="shared" si="39"/>
        <v>ITEM_DESC_114424</v>
      </c>
    </row>
    <row r="599" spans="1:14">
      <c r="A599" s="148">
        <f>100000+E599*ID규칙_아이템_타입_단위+F599*ID규칙_등급_단위+COUNTIFS($D$4:D599,D599,$E$4:E599:E599,E599)</f>
        <v>114225</v>
      </c>
      <c r="B599" s="77" t="s">
        <v>1239</v>
      </c>
      <c r="C599" s="77" t="s">
        <v>185</v>
      </c>
      <c r="D599" s="148">
        <v>3</v>
      </c>
      <c r="E599" s="148">
        <v>14</v>
      </c>
      <c r="F599" s="148">
        <v>2</v>
      </c>
      <c r="G599" s="147">
        <v>0</v>
      </c>
      <c r="H599" s="147">
        <v>9999</v>
      </c>
      <c r="I599" s="147">
        <f t="shared" si="40"/>
        <v>0</v>
      </c>
      <c r="J599" s="148">
        <f>IFERROR(INDEX(SET_GROUP!$B:$B,MATCH(ITEM!C599,SET_GROUP!$N:$N,0)),0)</f>
        <v>0</v>
      </c>
      <c r="K599" s="148">
        <f>IFERROR(IF(D599&gt;2,INDEX(ITEM_GAIN_INFO!$B:$B,MATCH(ITEM!B599,ITEM_GAIN_INFO!$G:$G,0)),INDEX(ITEM_GAIN_INFO!$B:$B,MATCH(ITEM!C599,ITEM_GAIN_INFO!$G:$G,0))),0)</f>
        <v>221</v>
      </c>
      <c r="L599" s="148" t="str">
        <f t="shared" si="37"/>
        <v>ITEM_NAME_114225</v>
      </c>
      <c r="M599" s="148" t="str">
        <f t="shared" si="38"/>
        <v>ITEM_ICON_114225</v>
      </c>
      <c r="N599" s="148" t="str">
        <f t="shared" si="39"/>
        <v>ITEM_DESC_114225</v>
      </c>
    </row>
    <row r="600" spans="1:14">
      <c r="A600" s="148">
        <f>100000+E600*ID규칙_아이템_타입_단위+F600*ID규칙_등급_단위+COUNTIFS($D$4:D600,D600,$E$4:E600:E600,E600)</f>
        <v>114326</v>
      </c>
      <c r="B600" s="77" t="s">
        <v>1240</v>
      </c>
      <c r="C600" s="77" t="s">
        <v>185</v>
      </c>
      <c r="D600" s="148">
        <v>3</v>
      </c>
      <c r="E600" s="148">
        <v>14</v>
      </c>
      <c r="F600" s="148">
        <v>3</v>
      </c>
      <c r="G600" s="147">
        <v>0</v>
      </c>
      <c r="H600" s="147">
        <v>9999</v>
      </c>
      <c r="I600" s="147">
        <f t="shared" si="40"/>
        <v>0</v>
      </c>
      <c r="J600" s="148">
        <f>IFERROR(INDEX(SET_GROUP!$B:$B,MATCH(ITEM!C600,SET_GROUP!$N:$N,0)),0)</f>
        <v>0</v>
      </c>
      <c r="K600" s="148">
        <f>IFERROR(IF(D600&gt;2,INDEX(ITEM_GAIN_INFO!$B:$B,MATCH(ITEM!B600,ITEM_GAIN_INFO!$G:$G,0)),INDEX(ITEM_GAIN_INFO!$B:$B,MATCH(ITEM!C600,ITEM_GAIN_INFO!$G:$G,0))),0)</f>
        <v>222</v>
      </c>
      <c r="L600" s="148" t="str">
        <f t="shared" si="37"/>
        <v>ITEM_NAME_114326</v>
      </c>
      <c r="M600" s="148" t="str">
        <f t="shared" si="38"/>
        <v>ITEM_ICON_114326</v>
      </c>
      <c r="N600" s="148" t="str">
        <f t="shared" si="39"/>
        <v>ITEM_DESC_114326</v>
      </c>
    </row>
    <row r="601" spans="1:14">
      <c r="A601" s="148">
        <f>100000+E601*ID규칙_아이템_타입_단위+F601*ID규칙_등급_단위+COUNTIFS($D$4:D601,D601,$E$4:E601:E601,E601)</f>
        <v>114427</v>
      </c>
      <c r="B601" s="77" t="s">
        <v>1241</v>
      </c>
      <c r="C601" s="77" t="s">
        <v>185</v>
      </c>
      <c r="D601" s="148">
        <v>3</v>
      </c>
      <c r="E601" s="148">
        <v>14</v>
      </c>
      <c r="F601" s="148">
        <v>4</v>
      </c>
      <c r="G601" s="147">
        <v>0</v>
      </c>
      <c r="H601" s="147">
        <v>9999</v>
      </c>
      <c r="I601" s="147">
        <f t="shared" si="40"/>
        <v>0</v>
      </c>
      <c r="J601" s="148">
        <f>IFERROR(INDEX(SET_GROUP!$B:$B,MATCH(ITEM!C601,SET_GROUP!$N:$N,0)),0)</f>
        <v>0</v>
      </c>
      <c r="K601" s="148">
        <f>IFERROR(IF(D601&gt;2,INDEX(ITEM_GAIN_INFO!$B:$B,MATCH(ITEM!B601,ITEM_GAIN_INFO!$G:$G,0)),INDEX(ITEM_GAIN_INFO!$B:$B,MATCH(ITEM!C601,ITEM_GAIN_INFO!$G:$G,0))),0)</f>
        <v>223</v>
      </c>
      <c r="L601" s="148" t="str">
        <f t="shared" si="37"/>
        <v>ITEM_NAME_114427</v>
      </c>
      <c r="M601" s="148" t="str">
        <f t="shared" si="38"/>
        <v>ITEM_ICON_114427</v>
      </c>
      <c r="N601" s="148" t="str">
        <f t="shared" si="39"/>
        <v>ITEM_DESC_114427</v>
      </c>
    </row>
    <row r="602" spans="1:14">
      <c r="A602" s="148">
        <f>100000+E602*ID규칙_아이템_타입_단위+F602*ID규칙_등급_단위+COUNTIFS($D$4:D602,D602,$E$4:E602:E602,E602)</f>
        <v>114228</v>
      </c>
      <c r="B602" s="77" t="s">
        <v>1242</v>
      </c>
      <c r="C602" s="77" t="s">
        <v>185</v>
      </c>
      <c r="D602" s="148">
        <v>3</v>
      </c>
      <c r="E602" s="148">
        <v>14</v>
      </c>
      <c r="F602" s="148">
        <v>2</v>
      </c>
      <c r="G602" s="147">
        <v>0</v>
      </c>
      <c r="H602" s="147">
        <v>9999</v>
      </c>
      <c r="I602" s="147">
        <f t="shared" si="40"/>
        <v>0</v>
      </c>
      <c r="J602" s="148">
        <f>IFERROR(INDEX(SET_GROUP!$B:$B,MATCH(ITEM!C602,SET_GROUP!$N:$N,0)),0)</f>
        <v>0</v>
      </c>
      <c r="K602" s="148">
        <f>IFERROR(IF(D602&gt;2,INDEX(ITEM_GAIN_INFO!$B:$B,MATCH(ITEM!B602,ITEM_GAIN_INFO!$G:$G,0)),INDEX(ITEM_GAIN_INFO!$B:$B,MATCH(ITEM!C602,ITEM_GAIN_INFO!$G:$G,0))),0)</f>
        <v>224</v>
      </c>
      <c r="L602" s="148" t="str">
        <f t="shared" si="37"/>
        <v>ITEM_NAME_114228</v>
      </c>
      <c r="M602" s="148" t="str">
        <f t="shared" si="38"/>
        <v>ITEM_ICON_114228</v>
      </c>
      <c r="N602" s="148" t="str">
        <f t="shared" si="39"/>
        <v>ITEM_DESC_114228</v>
      </c>
    </row>
    <row r="603" spans="1:14">
      <c r="A603" s="148">
        <f>100000+E603*ID규칙_아이템_타입_단위+F603*ID규칙_등급_단위+COUNTIFS($D$4:D603,D603,$E$4:E603:E603,E603)</f>
        <v>114329</v>
      </c>
      <c r="B603" s="77" t="s">
        <v>1243</v>
      </c>
      <c r="C603" s="77" t="s">
        <v>185</v>
      </c>
      <c r="D603" s="148">
        <v>3</v>
      </c>
      <c r="E603" s="148">
        <v>14</v>
      </c>
      <c r="F603" s="148">
        <v>3</v>
      </c>
      <c r="G603" s="147">
        <v>0</v>
      </c>
      <c r="H603" s="147">
        <v>9999</v>
      </c>
      <c r="I603" s="147">
        <f t="shared" si="40"/>
        <v>0</v>
      </c>
      <c r="J603" s="148">
        <f>IFERROR(INDEX(SET_GROUP!$B:$B,MATCH(ITEM!C603,SET_GROUP!$N:$N,0)),0)</f>
        <v>0</v>
      </c>
      <c r="K603" s="148">
        <f>IFERROR(IF(D603&gt;2,INDEX(ITEM_GAIN_INFO!$B:$B,MATCH(ITEM!B603,ITEM_GAIN_INFO!$G:$G,0)),INDEX(ITEM_GAIN_INFO!$B:$B,MATCH(ITEM!C603,ITEM_GAIN_INFO!$G:$G,0))),0)</f>
        <v>225</v>
      </c>
      <c r="L603" s="148" t="str">
        <f t="shared" si="37"/>
        <v>ITEM_NAME_114329</v>
      </c>
      <c r="M603" s="148" t="str">
        <f t="shared" si="38"/>
        <v>ITEM_ICON_114329</v>
      </c>
      <c r="N603" s="148" t="str">
        <f t="shared" si="39"/>
        <v>ITEM_DESC_114329</v>
      </c>
    </row>
    <row r="604" spans="1:14">
      <c r="A604" s="148">
        <f>100000+E604*ID규칙_아이템_타입_단위+F604*ID규칙_등급_단위+COUNTIFS($D$4:D604,D604,$E$4:E604:E604,E604)</f>
        <v>114430</v>
      </c>
      <c r="B604" s="77" t="s">
        <v>1244</v>
      </c>
      <c r="C604" s="77" t="s">
        <v>185</v>
      </c>
      <c r="D604" s="148">
        <v>3</v>
      </c>
      <c r="E604" s="148">
        <v>14</v>
      </c>
      <c r="F604" s="148">
        <v>4</v>
      </c>
      <c r="G604" s="147">
        <v>0</v>
      </c>
      <c r="H604" s="147">
        <v>9999</v>
      </c>
      <c r="I604" s="147">
        <f t="shared" si="40"/>
        <v>0</v>
      </c>
      <c r="J604" s="148">
        <f>IFERROR(INDEX(SET_GROUP!$B:$B,MATCH(ITEM!C604,SET_GROUP!$N:$N,0)),0)</f>
        <v>0</v>
      </c>
      <c r="K604" s="148">
        <f>IFERROR(IF(D604&gt;2,INDEX(ITEM_GAIN_INFO!$B:$B,MATCH(ITEM!B604,ITEM_GAIN_INFO!$G:$G,0)),INDEX(ITEM_GAIN_INFO!$B:$B,MATCH(ITEM!C604,ITEM_GAIN_INFO!$G:$G,0))),0)</f>
        <v>226</v>
      </c>
      <c r="L604" s="148" t="str">
        <f t="shared" si="37"/>
        <v>ITEM_NAME_114430</v>
      </c>
      <c r="M604" s="148" t="str">
        <f t="shared" si="38"/>
        <v>ITEM_ICON_114430</v>
      </c>
      <c r="N604" s="148" t="str">
        <f t="shared" si="39"/>
        <v>ITEM_DESC_114430</v>
      </c>
    </row>
    <row r="605" spans="1:14">
      <c r="A605" s="148">
        <f>100000+E605*ID규칙_아이템_타입_단위+F605*ID규칙_등급_단위+COUNTIFS($D$4:D605,D605,$E$4:E605:E605,E605)</f>
        <v>114231</v>
      </c>
      <c r="B605" s="77" t="s">
        <v>1245</v>
      </c>
      <c r="C605" s="77" t="s">
        <v>185</v>
      </c>
      <c r="D605" s="148">
        <v>3</v>
      </c>
      <c r="E605" s="148">
        <v>14</v>
      </c>
      <c r="F605" s="148">
        <v>2</v>
      </c>
      <c r="G605" s="147">
        <v>0</v>
      </c>
      <c r="H605" s="147">
        <v>9999</v>
      </c>
      <c r="I605" s="147">
        <f t="shared" si="40"/>
        <v>0</v>
      </c>
      <c r="J605" s="148">
        <f>IFERROR(INDEX(SET_GROUP!$B:$B,MATCH(ITEM!C605,SET_GROUP!$N:$N,0)),0)</f>
        <v>0</v>
      </c>
      <c r="K605" s="148">
        <f>IFERROR(IF(D605&gt;2,INDEX(ITEM_GAIN_INFO!$B:$B,MATCH(ITEM!B605,ITEM_GAIN_INFO!$G:$G,0)),INDEX(ITEM_GAIN_INFO!$B:$B,MATCH(ITEM!C605,ITEM_GAIN_INFO!$G:$G,0))),0)</f>
        <v>227</v>
      </c>
      <c r="L605" s="148" t="str">
        <f t="shared" si="37"/>
        <v>ITEM_NAME_114231</v>
      </c>
      <c r="M605" s="148" t="str">
        <f t="shared" si="38"/>
        <v>ITEM_ICON_114231</v>
      </c>
      <c r="N605" s="148" t="str">
        <f t="shared" si="39"/>
        <v>ITEM_DESC_114231</v>
      </c>
    </row>
    <row r="606" spans="1:14">
      <c r="A606" s="148">
        <f>100000+E606*ID규칙_아이템_타입_단위+F606*ID규칙_등급_단위+COUNTIFS($D$4:D606,D606,$E$4:E606:E606,E606)</f>
        <v>114332</v>
      </c>
      <c r="B606" s="77" t="s">
        <v>1246</v>
      </c>
      <c r="C606" s="77" t="s">
        <v>185</v>
      </c>
      <c r="D606" s="148">
        <v>3</v>
      </c>
      <c r="E606" s="148">
        <v>14</v>
      </c>
      <c r="F606" s="148">
        <v>3</v>
      </c>
      <c r="G606" s="147">
        <v>0</v>
      </c>
      <c r="H606" s="147">
        <v>9999</v>
      </c>
      <c r="I606" s="147">
        <f t="shared" si="40"/>
        <v>0</v>
      </c>
      <c r="J606" s="148">
        <f>IFERROR(INDEX(SET_GROUP!$B:$B,MATCH(ITEM!C606,SET_GROUP!$N:$N,0)),0)</f>
        <v>0</v>
      </c>
      <c r="K606" s="148">
        <f>IFERROR(IF(D606&gt;2,INDEX(ITEM_GAIN_INFO!$B:$B,MATCH(ITEM!B606,ITEM_GAIN_INFO!$G:$G,0)),INDEX(ITEM_GAIN_INFO!$B:$B,MATCH(ITEM!C606,ITEM_GAIN_INFO!$G:$G,0))),0)</f>
        <v>228</v>
      </c>
      <c r="L606" s="148" t="str">
        <f t="shared" si="37"/>
        <v>ITEM_NAME_114332</v>
      </c>
      <c r="M606" s="148" t="str">
        <f t="shared" si="38"/>
        <v>ITEM_ICON_114332</v>
      </c>
      <c r="N606" s="148" t="str">
        <f t="shared" si="39"/>
        <v>ITEM_DESC_114332</v>
      </c>
    </row>
    <row r="607" spans="1:14">
      <c r="A607" s="148">
        <f>100000+E607*ID규칙_아이템_타입_단위+F607*ID규칙_등급_단위+COUNTIFS($D$4:D607,D607,$E$4:E607:E607,E607)</f>
        <v>114433</v>
      </c>
      <c r="B607" s="77" t="s">
        <v>1247</v>
      </c>
      <c r="C607" s="77" t="s">
        <v>185</v>
      </c>
      <c r="D607" s="148">
        <v>3</v>
      </c>
      <c r="E607" s="148">
        <v>14</v>
      </c>
      <c r="F607" s="148">
        <v>4</v>
      </c>
      <c r="G607" s="147">
        <v>0</v>
      </c>
      <c r="H607" s="147">
        <v>9999</v>
      </c>
      <c r="I607" s="147">
        <f t="shared" si="40"/>
        <v>0</v>
      </c>
      <c r="J607" s="148">
        <f>IFERROR(INDEX(SET_GROUP!$B:$B,MATCH(ITEM!C607,SET_GROUP!$N:$N,0)),0)</f>
        <v>0</v>
      </c>
      <c r="K607" s="148">
        <f>IFERROR(IF(D607&gt;2,INDEX(ITEM_GAIN_INFO!$B:$B,MATCH(ITEM!B607,ITEM_GAIN_INFO!$G:$G,0)),INDEX(ITEM_GAIN_INFO!$B:$B,MATCH(ITEM!C607,ITEM_GAIN_INFO!$G:$G,0))),0)</f>
        <v>229</v>
      </c>
      <c r="L607" s="148" t="str">
        <f t="shared" si="37"/>
        <v>ITEM_NAME_114433</v>
      </c>
      <c r="M607" s="148" t="str">
        <f t="shared" si="38"/>
        <v>ITEM_ICON_114433</v>
      </c>
      <c r="N607" s="148" t="str">
        <f t="shared" si="39"/>
        <v>ITEM_DESC_114433</v>
      </c>
    </row>
    <row r="608" spans="1:14">
      <c r="A608" s="148">
        <f>100000+E608*ID규칙_아이템_타입_단위+F608*ID규칙_등급_단위+COUNTIFS($D$4:D608,D608,$E$4:E608:E608,E608)</f>
        <v>114234</v>
      </c>
      <c r="B608" s="77" t="s">
        <v>1248</v>
      </c>
      <c r="C608" s="77" t="s">
        <v>185</v>
      </c>
      <c r="D608" s="148">
        <v>3</v>
      </c>
      <c r="E608" s="148">
        <v>14</v>
      </c>
      <c r="F608" s="148">
        <v>2</v>
      </c>
      <c r="G608" s="147">
        <v>0</v>
      </c>
      <c r="H608" s="147">
        <v>9999</v>
      </c>
      <c r="I608" s="147">
        <f t="shared" si="40"/>
        <v>0</v>
      </c>
      <c r="J608" s="148">
        <f>IFERROR(INDEX(SET_GROUP!$B:$B,MATCH(ITEM!C608,SET_GROUP!$N:$N,0)),0)</f>
        <v>0</v>
      </c>
      <c r="K608" s="148">
        <f>IFERROR(IF(D608&gt;2,INDEX(ITEM_GAIN_INFO!$B:$B,MATCH(ITEM!B608,ITEM_GAIN_INFO!$G:$G,0)),INDEX(ITEM_GAIN_INFO!$B:$B,MATCH(ITEM!C608,ITEM_GAIN_INFO!$G:$G,0))),0)</f>
        <v>230</v>
      </c>
      <c r="L608" s="148" t="str">
        <f t="shared" si="37"/>
        <v>ITEM_NAME_114234</v>
      </c>
      <c r="M608" s="148" t="str">
        <f t="shared" si="38"/>
        <v>ITEM_ICON_114234</v>
      </c>
      <c r="N608" s="148" t="str">
        <f t="shared" si="39"/>
        <v>ITEM_DESC_114234</v>
      </c>
    </row>
    <row r="609" spans="1:14">
      <c r="A609" s="148">
        <f>100000+E609*ID규칙_아이템_타입_단위+F609*ID규칙_등급_단위+COUNTIFS($D$4:D609,D609,$E$4:E609:E609,E609)</f>
        <v>114335</v>
      </c>
      <c r="B609" s="77" t="s">
        <v>1249</v>
      </c>
      <c r="C609" s="77" t="s">
        <v>185</v>
      </c>
      <c r="D609" s="148">
        <v>3</v>
      </c>
      <c r="E609" s="148">
        <v>14</v>
      </c>
      <c r="F609" s="148">
        <v>3</v>
      </c>
      <c r="G609" s="147">
        <v>0</v>
      </c>
      <c r="H609" s="147">
        <v>9999</v>
      </c>
      <c r="I609" s="147">
        <f t="shared" si="40"/>
        <v>0</v>
      </c>
      <c r="J609" s="148">
        <f>IFERROR(INDEX(SET_GROUP!$B:$B,MATCH(ITEM!C609,SET_GROUP!$N:$N,0)),0)</f>
        <v>0</v>
      </c>
      <c r="K609" s="148">
        <f>IFERROR(IF(D609&gt;2,INDEX(ITEM_GAIN_INFO!$B:$B,MATCH(ITEM!B609,ITEM_GAIN_INFO!$G:$G,0)),INDEX(ITEM_GAIN_INFO!$B:$B,MATCH(ITEM!C609,ITEM_GAIN_INFO!$G:$G,0))),0)</f>
        <v>231</v>
      </c>
      <c r="L609" s="148" t="str">
        <f t="shared" si="37"/>
        <v>ITEM_NAME_114335</v>
      </c>
      <c r="M609" s="148" t="str">
        <f t="shared" si="38"/>
        <v>ITEM_ICON_114335</v>
      </c>
      <c r="N609" s="148" t="str">
        <f t="shared" si="39"/>
        <v>ITEM_DESC_114335</v>
      </c>
    </row>
    <row r="610" spans="1:14">
      <c r="A610" s="148">
        <f>100000+E610*ID규칙_아이템_타입_단위+F610*ID규칙_등급_단위+COUNTIFS($D$4:D610,D610,$E$4:E610:E610,E610)</f>
        <v>114436</v>
      </c>
      <c r="B610" s="77" t="s">
        <v>1250</v>
      </c>
      <c r="C610" s="77" t="s">
        <v>185</v>
      </c>
      <c r="D610" s="148">
        <v>3</v>
      </c>
      <c r="E610" s="148">
        <v>14</v>
      </c>
      <c r="F610" s="148">
        <v>4</v>
      </c>
      <c r="G610" s="147">
        <v>0</v>
      </c>
      <c r="H610" s="147">
        <v>9999</v>
      </c>
      <c r="I610" s="147">
        <f t="shared" si="40"/>
        <v>0</v>
      </c>
      <c r="J610" s="148">
        <f>IFERROR(INDEX(SET_GROUP!$B:$B,MATCH(ITEM!C610,SET_GROUP!$N:$N,0)),0)</f>
        <v>0</v>
      </c>
      <c r="K610" s="148">
        <f>IFERROR(IF(D610&gt;2,INDEX(ITEM_GAIN_INFO!$B:$B,MATCH(ITEM!B610,ITEM_GAIN_INFO!$G:$G,0)),INDEX(ITEM_GAIN_INFO!$B:$B,MATCH(ITEM!C610,ITEM_GAIN_INFO!$G:$G,0))),0)</f>
        <v>232</v>
      </c>
      <c r="L610" s="148" t="str">
        <f t="shared" si="37"/>
        <v>ITEM_NAME_114436</v>
      </c>
      <c r="M610" s="148" t="str">
        <f t="shared" si="38"/>
        <v>ITEM_ICON_114436</v>
      </c>
      <c r="N610" s="148" t="str">
        <f t="shared" si="39"/>
        <v>ITEM_DESC_114436</v>
      </c>
    </row>
    <row r="611" spans="1:14">
      <c r="A611" s="148">
        <f>100000+E611*ID규칙_아이템_타입_단위+F611*ID규칙_등급_단위+COUNTIFS($D$4:D611,D611,$E$4:E611:E611,E611)</f>
        <v>114537</v>
      </c>
      <c r="B611" s="77" t="s">
        <v>470</v>
      </c>
      <c r="C611" s="77" t="s">
        <v>185</v>
      </c>
      <c r="D611" s="148">
        <v>3</v>
      </c>
      <c r="E611" s="148">
        <v>14</v>
      </c>
      <c r="F611" s="148">
        <v>5</v>
      </c>
      <c r="G611" s="147">
        <v>0</v>
      </c>
      <c r="H611" s="147">
        <v>9999</v>
      </c>
      <c r="I611" s="147">
        <f t="shared" si="40"/>
        <v>0</v>
      </c>
      <c r="J611" s="148">
        <f>IFERROR(INDEX(SET_GROUP!$B:$B,MATCH(ITEM!C611,SET_GROUP!$N:$N,0)),0)</f>
        <v>0</v>
      </c>
      <c r="K611" s="148">
        <f>IFERROR(IF(D611&gt;2,INDEX(ITEM_GAIN_INFO!$B:$B,MATCH(ITEM!B611,ITEM_GAIN_INFO!$G:$G,0)),INDEX(ITEM_GAIN_INFO!$B:$B,MATCH(ITEM!C611,ITEM_GAIN_INFO!$G:$G,0))),0)</f>
        <v>233</v>
      </c>
      <c r="L611" s="148" t="str">
        <f t="shared" si="37"/>
        <v>ITEM_NAME_114537</v>
      </c>
      <c r="M611" s="148" t="str">
        <f t="shared" si="38"/>
        <v>ITEM_ICON_114537</v>
      </c>
      <c r="N611" s="148" t="str">
        <f t="shared" si="39"/>
        <v>ITEM_DESC_114537</v>
      </c>
    </row>
    <row r="612" spans="1:14">
      <c r="A612" s="148">
        <f>100000+E612*ID규칙_아이템_타입_단위+F612*ID규칙_등급_단위+COUNTIFS($D$4:D612,D612,$E$4:E612:E612,E612)</f>
        <v>115201</v>
      </c>
      <c r="B612" s="77" t="s">
        <v>471</v>
      </c>
      <c r="C612" s="77" t="s">
        <v>185</v>
      </c>
      <c r="D612" s="148">
        <v>3</v>
      </c>
      <c r="E612" s="148">
        <v>15</v>
      </c>
      <c r="F612" s="148">
        <v>2</v>
      </c>
      <c r="G612" s="147">
        <v>0</v>
      </c>
      <c r="H612" s="147">
        <v>9999</v>
      </c>
      <c r="I612" s="147">
        <f t="shared" si="40"/>
        <v>0</v>
      </c>
      <c r="J612" s="148">
        <f>IFERROR(INDEX(SET_GROUP!$B:$B,MATCH(ITEM!C612,SET_GROUP!$N:$N,0)),0)</f>
        <v>0</v>
      </c>
      <c r="K612" s="148">
        <f>IFERROR(IF(D612&gt;2,INDEX(ITEM_GAIN_INFO!$B:$B,MATCH(ITEM!B612,ITEM_GAIN_INFO!$G:$G,0)),INDEX(ITEM_GAIN_INFO!$B:$B,MATCH(ITEM!C612,ITEM_GAIN_INFO!$G:$G,0))),0)</f>
        <v>234</v>
      </c>
      <c r="L612" s="148" t="str">
        <f t="shared" si="37"/>
        <v>ITEM_NAME_115201</v>
      </c>
      <c r="M612" s="148" t="str">
        <f t="shared" si="38"/>
        <v>ITEM_ICON_115201</v>
      </c>
      <c r="N612" s="148" t="str">
        <f t="shared" si="39"/>
        <v>ITEM_DESC_115201</v>
      </c>
    </row>
    <row r="613" spans="1:14">
      <c r="A613" s="148">
        <f>100000+E613*ID규칙_아이템_타입_단위+F613*ID규칙_등급_단위+COUNTIFS($D$4:D613,D613,$E$4:E613:E613,E613)</f>
        <v>115302</v>
      </c>
      <c r="B613" s="77" t="s">
        <v>472</v>
      </c>
      <c r="C613" s="77" t="s">
        <v>185</v>
      </c>
      <c r="D613" s="148">
        <v>3</v>
      </c>
      <c r="E613" s="148">
        <v>15</v>
      </c>
      <c r="F613" s="148">
        <v>3</v>
      </c>
      <c r="G613" s="147">
        <v>0</v>
      </c>
      <c r="H613" s="147">
        <v>9999</v>
      </c>
      <c r="I613" s="147">
        <f t="shared" si="40"/>
        <v>0</v>
      </c>
      <c r="J613" s="148">
        <f>IFERROR(INDEX(SET_GROUP!$B:$B,MATCH(ITEM!C613,SET_GROUP!$N:$N,0)),0)</f>
        <v>0</v>
      </c>
      <c r="K613" s="148">
        <f>IFERROR(IF(D613&gt;2,INDEX(ITEM_GAIN_INFO!$B:$B,MATCH(ITEM!B613,ITEM_GAIN_INFO!$G:$G,0)),INDEX(ITEM_GAIN_INFO!$B:$B,MATCH(ITEM!C613,ITEM_GAIN_INFO!$G:$G,0))),0)</f>
        <v>235</v>
      </c>
      <c r="L613" s="148" t="str">
        <f t="shared" si="37"/>
        <v>ITEM_NAME_115302</v>
      </c>
      <c r="M613" s="148" t="str">
        <f t="shared" si="38"/>
        <v>ITEM_ICON_115302</v>
      </c>
      <c r="N613" s="148" t="str">
        <f t="shared" si="39"/>
        <v>ITEM_DESC_115302</v>
      </c>
    </row>
    <row r="614" spans="1:14">
      <c r="A614" s="148">
        <f>100000+E614*ID규칙_아이템_타입_단위+F614*ID규칙_등급_단위+COUNTIFS($D$4:D614,D614,$E$4:E614:E614,E614)</f>
        <v>115403</v>
      </c>
      <c r="B614" s="77" t="s">
        <v>473</v>
      </c>
      <c r="C614" s="77" t="s">
        <v>185</v>
      </c>
      <c r="D614" s="148">
        <v>3</v>
      </c>
      <c r="E614" s="148">
        <v>15</v>
      </c>
      <c r="F614" s="148">
        <v>4</v>
      </c>
      <c r="G614" s="147">
        <v>0</v>
      </c>
      <c r="H614" s="147">
        <v>9999</v>
      </c>
      <c r="I614" s="147">
        <f t="shared" si="40"/>
        <v>0</v>
      </c>
      <c r="J614" s="148">
        <f>IFERROR(INDEX(SET_GROUP!$B:$B,MATCH(ITEM!C614,SET_GROUP!$N:$N,0)),0)</f>
        <v>0</v>
      </c>
      <c r="K614" s="148">
        <f>IFERROR(IF(D614&gt;2,INDEX(ITEM_GAIN_INFO!$B:$B,MATCH(ITEM!B614,ITEM_GAIN_INFO!$G:$G,0)),INDEX(ITEM_GAIN_INFO!$B:$B,MATCH(ITEM!C614,ITEM_GAIN_INFO!$G:$G,0))),0)</f>
        <v>236</v>
      </c>
      <c r="L614" s="148" t="str">
        <f t="shared" si="37"/>
        <v>ITEM_NAME_115403</v>
      </c>
      <c r="M614" s="148" t="str">
        <f t="shared" si="38"/>
        <v>ITEM_ICON_115403</v>
      </c>
      <c r="N614" s="148" t="str">
        <f t="shared" si="39"/>
        <v>ITEM_DESC_115403</v>
      </c>
    </row>
    <row r="615" spans="1:14">
      <c r="A615" s="148">
        <f>100000+E615*ID규칙_아이템_타입_단위+F615*ID규칙_등급_단위+COUNTIFS($D$4:D615,D615,$E$4:E615:E615,E615)</f>
        <v>115504</v>
      </c>
      <c r="B615" s="77" t="s">
        <v>474</v>
      </c>
      <c r="C615" s="77" t="s">
        <v>185</v>
      </c>
      <c r="D615" s="148">
        <v>3</v>
      </c>
      <c r="E615" s="148">
        <v>15</v>
      </c>
      <c r="F615" s="148">
        <v>5</v>
      </c>
      <c r="G615" s="147">
        <v>0</v>
      </c>
      <c r="H615" s="147">
        <v>9999</v>
      </c>
      <c r="I615" s="147">
        <f t="shared" si="40"/>
        <v>0</v>
      </c>
      <c r="J615" s="148">
        <f>IFERROR(INDEX(SET_GROUP!$B:$B,MATCH(ITEM!C615,SET_GROUP!$N:$N,0)),0)</f>
        <v>0</v>
      </c>
      <c r="K615" s="148">
        <f>IFERROR(IF(D615&gt;2,INDEX(ITEM_GAIN_INFO!$B:$B,MATCH(ITEM!B615,ITEM_GAIN_INFO!$G:$G,0)),INDEX(ITEM_GAIN_INFO!$B:$B,MATCH(ITEM!C615,ITEM_GAIN_INFO!$G:$G,0))),0)</f>
        <v>237</v>
      </c>
      <c r="L615" s="148" t="str">
        <f t="shared" si="37"/>
        <v>ITEM_NAME_115504</v>
      </c>
      <c r="M615" s="148" t="str">
        <f t="shared" si="38"/>
        <v>ITEM_ICON_115504</v>
      </c>
      <c r="N615" s="148" t="str">
        <f t="shared" si="39"/>
        <v>ITEM_DESC_115504</v>
      </c>
    </row>
    <row r="616" spans="1:14">
      <c r="A616" s="148">
        <f>100000+E616*ID규칙_아이템_타입_단위+F616*ID규칙_등급_단위+COUNTIFS($D$4:D616,D616,$E$4:E616:E616,E616)</f>
        <v>115205</v>
      </c>
      <c r="B616" s="77" t="s">
        <v>475</v>
      </c>
      <c r="C616" s="77" t="s">
        <v>185</v>
      </c>
      <c r="D616" s="148">
        <v>3</v>
      </c>
      <c r="E616" s="148">
        <v>15</v>
      </c>
      <c r="F616" s="148">
        <v>2</v>
      </c>
      <c r="G616" s="147">
        <v>0</v>
      </c>
      <c r="H616" s="147">
        <v>9999</v>
      </c>
      <c r="I616" s="147">
        <f t="shared" si="40"/>
        <v>0</v>
      </c>
      <c r="J616" s="148">
        <f>IFERROR(INDEX(SET_GROUP!$B:$B,MATCH(ITEM!C616,SET_GROUP!$N:$N,0)),0)</f>
        <v>0</v>
      </c>
      <c r="K616" s="148">
        <f>IFERROR(IF(D616&gt;2,INDEX(ITEM_GAIN_INFO!$B:$B,MATCH(ITEM!B616,ITEM_GAIN_INFO!$G:$G,0)),INDEX(ITEM_GAIN_INFO!$B:$B,MATCH(ITEM!C616,ITEM_GAIN_INFO!$G:$G,0))),0)</f>
        <v>238</v>
      </c>
      <c r="L616" s="148" t="str">
        <f t="shared" si="37"/>
        <v>ITEM_NAME_115205</v>
      </c>
      <c r="M616" s="148" t="str">
        <f t="shared" si="38"/>
        <v>ITEM_ICON_115205</v>
      </c>
      <c r="N616" s="148" t="str">
        <f t="shared" si="39"/>
        <v>ITEM_DESC_115205</v>
      </c>
    </row>
    <row r="617" spans="1:14">
      <c r="A617" s="148">
        <f>100000+E617*ID규칙_아이템_타입_단위+F617*ID규칙_등급_단위+COUNTIFS($D$4:D617,D617,$E$4:E617:E617,E617)</f>
        <v>115306</v>
      </c>
      <c r="B617" s="77" t="s">
        <v>476</v>
      </c>
      <c r="C617" s="77" t="s">
        <v>185</v>
      </c>
      <c r="D617" s="148">
        <v>3</v>
      </c>
      <c r="E617" s="148">
        <v>15</v>
      </c>
      <c r="F617" s="148">
        <v>3</v>
      </c>
      <c r="G617" s="147">
        <v>0</v>
      </c>
      <c r="H617" s="147">
        <v>9999</v>
      </c>
      <c r="I617" s="147">
        <f t="shared" si="40"/>
        <v>0</v>
      </c>
      <c r="J617" s="148">
        <f>IFERROR(INDEX(SET_GROUP!$B:$B,MATCH(ITEM!C617,SET_GROUP!$N:$N,0)),0)</f>
        <v>0</v>
      </c>
      <c r="K617" s="148">
        <f>IFERROR(IF(D617&gt;2,INDEX(ITEM_GAIN_INFO!$B:$B,MATCH(ITEM!B617,ITEM_GAIN_INFO!$G:$G,0)),INDEX(ITEM_GAIN_INFO!$B:$B,MATCH(ITEM!C617,ITEM_GAIN_INFO!$G:$G,0))),0)</f>
        <v>239</v>
      </c>
      <c r="L617" s="148" t="str">
        <f t="shared" si="37"/>
        <v>ITEM_NAME_115306</v>
      </c>
      <c r="M617" s="148" t="str">
        <f t="shared" si="38"/>
        <v>ITEM_ICON_115306</v>
      </c>
      <c r="N617" s="148" t="str">
        <f t="shared" si="39"/>
        <v>ITEM_DESC_115306</v>
      </c>
    </row>
    <row r="618" spans="1:14">
      <c r="A618" s="148">
        <f>100000+E618*ID규칙_아이템_타입_단위+F618*ID규칙_등급_단위+COUNTIFS($D$4:D618,D618,$E$4:E618:E618,E618)</f>
        <v>115407</v>
      </c>
      <c r="B618" s="77" t="s">
        <v>477</v>
      </c>
      <c r="C618" s="77" t="s">
        <v>185</v>
      </c>
      <c r="D618" s="148">
        <v>3</v>
      </c>
      <c r="E618" s="148">
        <v>15</v>
      </c>
      <c r="F618" s="148">
        <v>4</v>
      </c>
      <c r="G618" s="147">
        <v>0</v>
      </c>
      <c r="H618" s="147">
        <v>9999</v>
      </c>
      <c r="I618" s="147">
        <f t="shared" si="40"/>
        <v>0</v>
      </c>
      <c r="J618" s="148">
        <f>IFERROR(INDEX(SET_GROUP!$B:$B,MATCH(ITEM!C618,SET_GROUP!$N:$N,0)),0)</f>
        <v>0</v>
      </c>
      <c r="K618" s="148">
        <f>IFERROR(IF(D618&gt;2,INDEX(ITEM_GAIN_INFO!$B:$B,MATCH(ITEM!B618,ITEM_GAIN_INFO!$G:$G,0)),INDEX(ITEM_GAIN_INFO!$B:$B,MATCH(ITEM!C618,ITEM_GAIN_INFO!$G:$G,0))),0)</f>
        <v>240</v>
      </c>
      <c r="L618" s="148" t="str">
        <f t="shared" si="37"/>
        <v>ITEM_NAME_115407</v>
      </c>
      <c r="M618" s="148" t="str">
        <f t="shared" si="38"/>
        <v>ITEM_ICON_115407</v>
      </c>
      <c r="N618" s="148" t="str">
        <f t="shared" si="39"/>
        <v>ITEM_DESC_115407</v>
      </c>
    </row>
    <row r="619" spans="1:14">
      <c r="A619" s="148">
        <f>100000+E619*ID규칙_아이템_타입_단위+F619*ID규칙_등급_단위+COUNTIFS($D$4:D619,D619,$E$4:E619:E619,E619)</f>
        <v>115508</v>
      </c>
      <c r="B619" s="77" t="s">
        <v>478</v>
      </c>
      <c r="C619" s="77" t="s">
        <v>185</v>
      </c>
      <c r="D619" s="148">
        <v>3</v>
      </c>
      <c r="E619" s="148">
        <v>15</v>
      </c>
      <c r="F619" s="148">
        <v>5</v>
      </c>
      <c r="G619" s="147">
        <v>0</v>
      </c>
      <c r="H619" s="147">
        <v>9999</v>
      </c>
      <c r="I619" s="147">
        <f t="shared" si="40"/>
        <v>0</v>
      </c>
      <c r="J619" s="148">
        <f>IFERROR(INDEX(SET_GROUP!$B:$B,MATCH(ITEM!C619,SET_GROUP!$N:$N,0)),0)</f>
        <v>0</v>
      </c>
      <c r="K619" s="148">
        <f>IFERROR(IF(D619&gt;2,INDEX(ITEM_GAIN_INFO!$B:$B,MATCH(ITEM!B619,ITEM_GAIN_INFO!$G:$G,0)),INDEX(ITEM_GAIN_INFO!$B:$B,MATCH(ITEM!C619,ITEM_GAIN_INFO!$G:$G,0))),0)</f>
        <v>241</v>
      </c>
      <c r="L619" s="148" t="str">
        <f t="shared" si="37"/>
        <v>ITEM_NAME_115508</v>
      </c>
      <c r="M619" s="148" t="str">
        <f t="shared" si="38"/>
        <v>ITEM_ICON_115508</v>
      </c>
      <c r="N619" s="148" t="str">
        <f t="shared" si="39"/>
        <v>ITEM_DESC_115508</v>
      </c>
    </row>
    <row r="620" spans="1:14">
      <c r="A620" s="148">
        <f>100000+E620*ID규칙_아이템_타입_단위+F620*ID규칙_등급_단위+COUNTIFS($D$4:D620,D620,$E$4:E620:E620,E620)</f>
        <v>115209</v>
      </c>
      <c r="B620" s="77" t="s">
        <v>479</v>
      </c>
      <c r="C620" s="77" t="s">
        <v>185</v>
      </c>
      <c r="D620" s="148">
        <v>3</v>
      </c>
      <c r="E620" s="148">
        <v>15</v>
      </c>
      <c r="F620" s="148">
        <v>2</v>
      </c>
      <c r="G620" s="147">
        <v>0</v>
      </c>
      <c r="H620" s="147">
        <v>9999</v>
      </c>
      <c r="I620" s="147">
        <f t="shared" si="40"/>
        <v>0</v>
      </c>
      <c r="J620" s="148">
        <f>IFERROR(INDEX(SET_GROUP!$B:$B,MATCH(ITEM!C620,SET_GROUP!$N:$N,0)),0)</f>
        <v>0</v>
      </c>
      <c r="K620" s="148">
        <f>IFERROR(IF(D620&gt;2,INDEX(ITEM_GAIN_INFO!$B:$B,MATCH(ITEM!B620,ITEM_GAIN_INFO!$G:$G,0)),INDEX(ITEM_GAIN_INFO!$B:$B,MATCH(ITEM!C620,ITEM_GAIN_INFO!$G:$G,0))),0)</f>
        <v>242</v>
      </c>
      <c r="L620" s="148" t="str">
        <f t="shared" si="37"/>
        <v>ITEM_NAME_115209</v>
      </c>
      <c r="M620" s="148" t="str">
        <f t="shared" si="38"/>
        <v>ITEM_ICON_115209</v>
      </c>
      <c r="N620" s="148" t="str">
        <f t="shared" si="39"/>
        <v>ITEM_DESC_115209</v>
      </c>
    </row>
    <row r="621" spans="1:14">
      <c r="A621" s="148">
        <f>100000+E621*ID규칙_아이템_타입_단위+F621*ID규칙_등급_단위+COUNTIFS($D$4:D621,D621,$E$4:E621:E621,E621)</f>
        <v>115310</v>
      </c>
      <c r="B621" s="77" t="s">
        <v>480</v>
      </c>
      <c r="C621" s="77" t="s">
        <v>185</v>
      </c>
      <c r="D621" s="148">
        <v>3</v>
      </c>
      <c r="E621" s="148">
        <v>15</v>
      </c>
      <c r="F621" s="148">
        <v>3</v>
      </c>
      <c r="G621" s="147">
        <v>0</v>
      </c>
      <c r="H621" s="147">
        <v>9999</v>
      </c>
      <c r="I621" s="147">
        <f t="shared" si="40"/>
        <v>0</v>
      </c>
      <c r="J621" s="148">
        <f>IFERROR(INDEX(SET_GROUP!$B:$B,MATCH(ITEM!C621,SET_GROUP!$N:$N,0)),0)</f>
        <v>0</v>
      </c>
      <c r="K621" s="148">
        <f>IFERROR(IF(D621&gt;2,INDEX(ITEM_GAIN_INFO!$B:$B,MATCH(ITEM!B621,ITEM_GAIN_INFO!$G:$G,0)),INDEX(ITEM_GAIN_INFO!$B:$B,MATCH(ITEM!C621,ITEM_GAIN_INFO!$G:$G,0))),0)</f>
        <v>243</v>
      </c>
      <c r="L621" s="148" t="str">
        <f t="shared" si="37"/>
        <v>ITEM_NAME_115310</v>
      </c>
      <c r="M621" s="148" t="str">
        <f t="shared" si="38"/>
        <v>ITEM_ICON_115310</v>
      </c>
      <c r="N621" s="148" t="str">
        <f t="shared" si="39"/>
        <v>ITEM_DESC_115310</v>
      </c>
    </row>
    <row r="622" spans="1:14">
      <c r="A622" s="148">
        <f>100000+E622*ID규칙_아이템_타입_단위+F622*ID규칙_등급_단위+COUNTIFS($D$4:D622,D622,$E$4:E622:E622,E622)</f>
        <v>115411</v>
      </c>
      <c r="B622" s="77" t="s">
        <v>481</v>
      </c>
      <c r="C622" s="77" t="s">
        <v>185</v>
      </c>
      <c r="D622" s="148">
        <v>3</v>
      </c>
      <c r="E622" s="148">
        <v>15</v>
      </c>
      <c r="F622" s="148">
        <v>4</v>
      </c>
      <c r="G622" s="147">
        <v>0</v>
      </c>
      <c r="H622" s="147">
        <v>9999</v>
      </c>
      <c r="I622" s="147">
        <f t="shared" si="40"/>
        <v>0</v>
      </c>
      <c r="J622" s="148">
        <f>IFERROR(INDEX(SET_GROUP!$B:$B,MATCH(ITEM!C622,SET_GROUP!$N:$N,0)),0)</f>
        <v>0</v>
      </c>
      <c r="K622" s="148">
        <f>IFERROR(IF(D622&gt;2,INDEX(ITEM_GAIN_INFO!$B:$B,MATCH(ITEM!B622,ITEM_GAIN_INFO!$G:$G,0)),INDEX(ITEM_GAIN_INFO!$B:$B,MATCH(ITEM!C622,ITEM_GAIN_INFO!$G:$G,0))),0)</f>
        <v>244</v>
      </c>
      <c r="L622" s="148" t="str">
        <f t="shared" si="37"/>
        <v>ITEM_NAME_115411</v>
      </c>
      <c r="M622" s="148" t="str">
        <f t="shared" si="38"/>
        <v>ITEM_ICON_115411</v>
      </c>
      <c r="N622" s="148" t="str">
        <f t="shared" si="39"/>
        <v>ITEM_DESC_115411</v>
      </c>
    </row>
    <row r="623" spans="1:14">
      <c r="A623" s="148">
        <f>100000+E623*ID규칙_아이템_타입_단위+F623*ID규칙_등급_단위+COUNTIFS($D$4:D623,D623,$E$4:E623:E623,E623)</f>
        <v>115512</v>
      </c>
      <c r="B623" s="77" t="s">
        <v>482</v>
      </c>
      <c r="C623" s="77" t="s">
        <v>185</v>
      </c>
      <c r="D623" s="148">
        <v>3</v>
      </c>
      <c r="E623" s="148">
        <v>15</v>
      </c>
      <c r="F623" s="148">
        <v>5</v>
      </c>
      <c r="G623" s="147">
        <v>0</v>
      </c>
      <c r="H623" s="147">
        <v>9999</v>
      </c>
      <c r="I623" s="147">
        <f t="shared" si="40"/>
        <v>0</v>
      </c>
      <c r="J623" s="148">
        <f>IFERROR(INDEX(SET_GROUP!$B:$B,MATCH(ITEM!C623,SET_GROUP!$N:$N,0)),0)</f>
        <v>0</v>
      </c>
      <c r="K623" s="148">
        <f>IFERROR(IF(D623&gt;2,INDEX(ITEM_GAIN_INFO!$B:$B,MATCH(ITEM!B623,ITEM_GAIN_INFO!$G:$G,0)),INDEX(ITEM_GAIN_INFO!$B:$B,MATCH(ITEM!C623,ITEM_GAIN_INFO!$G:$G,0))),0)</f>
        <v>245</v>
      </c>
      <c r="L623" s="148" t="str">
        <f t="shared" si="37"/>
        <v>ITEM_NAME_115512</v>
      </c>
      <c r="M623" s="148" t="str">
        <f t="shared" si="38"/>
        <v>ITEM_ICON_115512</v>
      </c>
      <c r="N623" s="148" t="str">
        <f t="shared" si="39"/>
        <v>ITEM_DESC_115512</v>
      </c>
    </row>
    <row r="624" spans="1:14">
      <c r="A624" s="148">
        <f>100000+E624*ID규칙_아이템_타입_단위+F624*ID규칙_등급_단위+COUNTIFS($D$4:D624,D624,$E$4:E624:E624,E624)</f>
        <v>115213</v>
      </c>
      <c r="B624" s="77" t="s">
        <v>483</v>
      </c>
      <c r="C624" s="77" t="s">
        <v>185</v>
      </c>
      <c r="D624" s="148">
        <v>3</v>
      </c>
      <c r="E624" s="148">
        <v>15</v>
      </c>
      <c r="F624" s="148">
        <v>2</v>
      </c>
      <c r="G624" s="147">
        <v>0</v>
      </c>
      <c r="H624" s="147">
        <v>9999</v>
      </c>
      <c r="I624" s="147">
        <f t="shared" si="40"/>
        <v>0</v>
      </c>
      <c r="J624" s="148">
        <f>IFERROR(INDEX(SET_GROUP!$B:$B,MATCH(ITEM!C624,SET_GROUP!$N:$N,0)),0)</f>
        <v>0</v>
      </c>
      <c r="K624" s="148">
        <f>IFERROR(IF(D624&gt;2,INDEX(ITEM_GAIN_INFO!$B:$B,MATCH(ITEM!B624,ITEM_GAIN_INFO!$G:$G,0)),INDEX(ITEM_GAIN_INFO!$B:$B,MATCH(ITEM!C624,ITEM_GAIN_INFO!$G:$G,0))),0)</f>
        <v>246</v>
      </c>
      <c r="L624" s="148" t="str">
        <f t="shared" si="37"/>
        <v>ITEM_NAME_115213</v>
      </c>
      <c r="M624" s="148" t="str">
        <f t="shared" si="38"/>
        <v>ITEM_ICON_115213</v>
      </c>
      <c r="N624" s="148" t="str">
        <f t="shared" si="39"/>
        <v>ITEM_DESC_115213</v>
      </c>
    </row>
    <row r="625" spans="1:14">
      <c r="A625" s="148">
        <f>100000+E625*ID규칙_아이템_타입_단위+F625*ID규칙_등급_단위+COUNTIFS($D$4:D625,D625,$E$4:E625:E625,E625)</f>
        <v>115314</v>
      </c>
      <c r="B625" s="77" t="s">
        <v>484</v>
      </c>
      <c r="C625" s="77" t="s">
        <v>185</v>
      </c>
      <c r="D625" s="148">
        <v>3</v>
      </c>
      <c r="E625" s="148">
        <v>15</v>
      </c>
      <c r="F625" s="148">
        <v>3</v>
      </c>
      <c r="G625" s="147">
        <v>0</v>
      </c>
      <c r="H625" s="147">
        <v>9999</v>
      </c>
      <c r="I625" s="147">
        <f t="shared" si="40"/>
        <v>0</v>
      </c>
      <c r="J625" s="148">
        <f>IFERROR(INDEX(SET_GROUP!$B:$B,MATCH(ITEM!C625,SET_GROUP!$N:$N,0)),0)</f>
        <v>0</v>
      </c>
      <c r="K625" s="148">
        <f>IFERROR(IF(D625&gt;2,INDEX(ITEM_GAIN_INFO!$B:$B,MATCH(ITEM!B625,ITEM_GAIN_INFO!$G:$G,0)),INDEX(ITEM_GAIN_INFO!$B:$B,MATCH(ITEM!C625,ITEM_GAIN_INFO!$G:$G,0))),0)</f>
        <v>247</v>
      </c>
      <c r="L625" s="148" t="str">
        <f t="shared" si="37"/>
        <v>ITEM_NAME_115314</v>
      </c>
      <c r="M625" s="148" t="str">
        <f t="shared" si="38"/>
        <v>ITEM_ICON_115314</v>
      </c>
      <c r="N625" s="148" t="str">
        <f t="shared" si="39"/>
        <v>ITEM_DESC_115314</v>
      </c>
    </row>
    <row r="626" spans="1:14">
      <c r="A626" s="148">
        <f>100000+E626*ID규칙_아이템_타입_단위+F626*ID규칙_등급_단위+COUNTIFS($D$4:D626,D626,$E$4:E626:E626,E626)</f>
        <v>115415</v>
      </c>
      <c r="B626" s="77" t="s">
        <v>485</v>
      </c>
      <c r="C626" s="77" t="s">
        <v>185</v>
      </c>
      <c r="D626" s="148">
        <v>3</v>
      </c>
      <c r="E626" s="148">
        <v>15</v>
      </c>
      <c r="F626" s="148">
        <v>4</v>
      </c>
      <c r="G626" s="147">
        <v>0</v>
      </c>
      <c r="H626" s="147">
        <v>9999</v>
      </c>
      <c r="I626" s="147">
        <f t="shared" si="40"/>
        <v>0</v>
      </c>
      <c r="J626" s="148">
        <f>IFERROR(INDEX(SET_GROUP!$B:$B,MATCH(ITEM!C626,SET_GROUP!$N:$N,0)),0)</f>
        <v>0</v>
      </c>
      <c r="K626" s="148">
        <f>IFERROR(IF(D626&gt;2,INDEX(ITEM_GAIN_INFO!$B:$B,MATCH(ITEM!B626,ITEM_GAIN_INFO!$G:$G,0)),INDEX(ITEM_GAIN_INFO!$B:$B,MATCH(ITEM!C626,ITEM_GAIN_INFO!$G:$G,0))),0)</f>
        <v>248</v>
      </c>
      <c r="L626" s="148" t="str">
        <f t="shared" si="37"/>
        <v>ITEM_NAME_115415</v>
      </c>
      <c r="M626" s="148" t="str">
        <f t="shared" si="38"/>
        <v>ITEM_ICON_115415</v>
      </c>
      <c r="N626" s="148" t="str">
        <f t="shared" si="39"/>
        <v>ITEM_DESC_115415</v>
      </c>
    </row>
    <row r="627" spans="1:14">
      <c r="A627" s="148">
        <f>100000+E627*ID규칙_아이템_타입_단위+F627*ID규칙_등급_단위+COUNTIFS($D$4:D627,D627,$E$4:E627:E627,E627)</f>
        <v>115516</v>
      </c>
      <c r="B627" s="77" t="s">
        <v>1251</v>
      </c>
      <c r="C627" s="77" t="s">
        <v>185</v>
      </c>
      <c r="D627" s="148">
        <v>3</v>
      </c>
      <c r="E627" s="148">
        <v>15</v>
      </c>
      <c r="F627" s="148">
        <v>5</v>
      </c>
      <c r="G627" s="147">
        <v>0</v>
      </c>
      <c r="H627" s="147">
        <v>9999</v>
      </c>
      <c r="I627" s="147">
        <f t="shared" si="40"/>
        <v>0</v>
      </c>
      <c r="J627" s="148">
        <f>IFERROR(INDEX(SET_GROUP!$B:$B,MATCH(ITEM!C627,SET_GROUP!$N:$N,0)),0)</f>
        <v>0</v>
      </c>
      <c r="K627" s="148">
        <f>IFERROR(IF(D627&gt;2,INDEX(ITEM_GAIN_INFO!$B:$B,MATCH(ITEM!B627,ITEM_GAIN_INFO!$G:$G,0)),INDEX(ITEM_GAIN_INFO!$B:$B,MATCH(ITEM!C627,ITEM_GAIN_INFO!$G:$G,0))),0)</f>
        <v>249</v>
      </c>
      <c r="L627" s="148" t="str">
        <f t="shared" si="37"/>
        <v>ITEM_NAME_115516</v>
      </c>
      <c r="M627" s="148" t="str">
        <f t="shared" si="38"/>
        <v>ITEM_ICON_115516</v>
      </c>
      <c r="N627" s="148" t="str">
        <f t="shared" si="39"/>
        <v>ITEM_DESC_115516</v>
      </c>
    </row>
    <row r="628" spans="1:14">
      <c r="A628" s="148">
        <f>100000+E628*ID규칙_아이템_타입_단위+F628*ID규칙_등급_단위+COUNTIFS($D$4:D628,D628,$E$4:E628:E628,E628)</f>
        <v>115217</v>
      </c>
      <c r="B628" s="77" t="s">
        <v>486</v>
      </c>
      <c r="C628" s="77" t="s">
        <v>185</v>
      </c>
      <c r="D628" s="148">
        <v>3</v>
      </c>
      <c r="E628" s="148">
        <v>15</v>
      </c>
      <c r="F628" s="148">
        <v>2</v>
      </c>
      <c r="G628" s="147">
        <v>0</v>
      </c>
      <c r="H628" s="147">
        <v>9999</v>
      </c>
      <c r="I628" s="147">
        <f t="shared" si="40"/>
        <v>0</v>
      </c>
      <c r="J628" s="148">
        <f>IFERROR(INDEX(SET_GROUP!$B:$B,MATCH(ITEM!C628,SET_GROUP!$N:$N,0)),0)</f>
        <v>0</v>
      </c>
      <c r="K628" s="148">
        <f>IFERROR(IF(D628&gt;2,INDEX(ITEM_GAIN_INFO!$B:$B,MATCH(ITEM!B628,ITEM_GAIN_INFO!$G:$G,0)),INDEX(ITEM_GAIN_INFO!$B:$B,MATCH(ITEM!C628,ITEM_GAIN_INFO!$G:$G,0))),0)</f>
        <v>250</v>
      </c>
      <c r="L628" s="148" t="str">
        <f t="shared" si="37"/>
        <v>ITEM_NAME_115217</v>
      </c>
      <c r="M628" s="148" t="str">
        <f t="shared" si="38"/>
        <v>ITEM_ICON_115217</v>
      </c>
      <c r="N628" s="148" t="str">
        <f t="shared" si="39"/>
        <v>ITEM_DESC_115217</v>
      </c>
    </row>
    <row r="629" spans="1:14">
      <c r="A629" s="148">
        <f>100000+E629*ID규칙_아이템_타입_단위+F629*ID규칙_등급_단위+COUNTIFS($D$4:D629,D629,$E$4:E629:E629,E629)</f>
        <v>115318</v>
      </c>
      <c r="B629" s="77" t="s">
        <v>487</v>
      </c>
      <c r="C629" s="77" t="s">
        <v>185</v>
      </c>
      <c r="D629" s="148">
        <v>3</v>
      </c>
      <c r="E629" s="148">
        <v>15</v>
      </c>
      <c r="F629" s="148">
        <v>3</v>
      </c>
      <c r="G629" s="147">
        <v>0</v>
      </c>
      <c r="H629" s="147">
        <v>9999</v>
      </c>
      <c r="I629" s="147">
        <f t="shared" si="40"/>
        <v>0</v>
      </c>
      <c r="J629" s="148">
        <f>IFERROR(INDEX(SET_GROUP!$B:$B,MATCH(ITEM!C629,SET_GROUP!$N:$N,0)),0)</f>
        <v>0</v>
      </c>
      <c r="K629" s="148">
        <f>IFERROR(IF(D629&gt;2,INDEX(ITEM_GAIN_INFO!$B:$B,MATCH(ITEM!B629,ITEM_GAIN_INFO!$G:$G,0)),INDEX(ITEM_GAIN_INFO!$B:$B,MATCH(ITEM!C629,ITEM_GAIN_INFO!$G:$G,0))),0)</f>
        <v>251</v>
      </c>
      <c r="L629" s="148" t="str">
        <f t="shared" si="37"/>
        <v>ITEM_NAME_115318</v>
      </c>
      <c r="M629" s="148" t="str">
        <f t="shared" si="38"/>
        <v>ITEM_ICON_115318</v>
      </c>
      <c r="N629" s="148" t="str">
        <f t="shared" si="39"/>
        <v>ITEM_DESC_115318</v>
      </c>
    </row>
    <row r="630" spans="1:14">
      <c r="A630" s="148">
        <f>100000+E630*ID규칙_아이템_타입_단위+F630*ID규칙_등급_단위+COUNTIFS($D$4:D630,D630,$E$4:E630:E630,E630)</f>
        <v>115419</v>
      </c>
      <c r="B630" s="77" t="s">
        <v>488</v>
      </c>
      <c r="C630" s="77" t="s">
        <v>185</v>
      </c>
      <c r="D630" s="148">
        <v>3</v>
      </c>
      <c r="E630" s="148">
        <v>15</v>
      </c>
      <c r="F630" s="148">
        <v>4</v>
      </c>
      <c r="G630" s="147">
        <v>0</v>
      </c>
      <c r="H630" s="147">
        <v>9999</v>
      </c>
      <c r="I630" s="147">
        <f t="shared" si="40"/>
        <v>0</v>
      </c>
      <c r="J630" s="148">
        <f>IFERROR(INDEX(SET_GROUP!$B:$B,MATCH(ITEM!C630,SET_GROUP!$N:$N,0)),0)</f>
        <v>0</v>
      </c>
      <c r="K630" s="148">
        <f>IFERROR(IF(D630&gt;2,INDEX(ITEM_GAIN_INFO!$B:$B,MATCH(ITEM!B630,ITEM_GAIN_INFO!$G:$G,0)),INDEX(ITEM_GAIN_INFO!$B:$B,MATCH(ITEM!C630,ITEM_GAIN_INFO!$G:$G,0))),0)</f>
        <v>252</v>
      </c>
      <c r="L630" s="148" t="str">
        <f t="shared" si="37"/>
        <v>ITEM_NAME_115419</v>
      </c>
      <c r="M630" s="148" t="str">
        <f t="shared" si="38"/>
        <v>ITEM_ICON_115419</v>
      </c>
      <c r="N630" s="148" t="str">
        <f t="shared" si="39"/>
        <v>ITEM_DESC_115419</v>
      </c>
    </row>
    <row r="631" spans="1:14">
      <c r="A631" s="148">
        <f>100000+E631*ID규칙_아이템_타입_단위+F631*ID규칙_등급_단위+COUNTIFS($D$4:D631,D631,$E$4:E631:E631,E631)</f>
        <v>115520</v>
      </c>
      <c r="B631" s="77" t="s">
        <v>489</v>
      </c>
      <c r="C631" s="77" t="s">
        <v>185</v>
      </c>
      <c r="D631" s="148">
        <v>3</v>
      </c>
      <c r="E631" s="148">
        <v>15</v>
      </c>
      <c r="F631" s="148">
        <v>5</v>
      </c>
      <c r="G631" s="147">
        <v>0</v>
      </c>
      <c r="H631" s="147">
        <v>9999</v>
      </c>
      <c r="I631" s="147">
        <f t="shared" si="40"/>
        <v>0</v>
      </c>
      <c r="J631" s="148">
        <f>IFERROR(INDEX(SET_GROUP!$B:$B,MATCH(ITEM!C631,SET_GROUP!$N:$N,0)),0)</f>
        <v>0</v>
      </c>
      <c r="K631" s="148">
        <f>IFERROR(IF(D631&gt;2,INDEX(ITEM_GAIN_INFO!$B:$B,MATCH(ITEM!B631,ITEM_GAIN_INFO!$G:$G,0)),INDEX(ITEM_GAIN_INFO!$B:$B,MATCH(ITEM!C631,ITEM_GAIN_INFO!$G:$G,0))),0)</f>
        <v>253</v>
      </c>
      <c r="L631" s="148" t="str">
        <f t="shared" si="37"/>
        <v>ITEM_NAME_115520</v>
      </c>
      <c r="M631" s="148" t="str">
        <f t="shared" si="38"/>
        <v>ITEM_ICON_115520</v>
      </c>
      <c r="N631" s="148" t="str">
        <f t="shared" si="39"/>
        <v>ITEM_DESC_115520</v>
      </c>
    </row>
    <row r="632" spans="1:14">
      <c r="A632" s="148">
        <f>100000+E632*ID규칙_아이템_타입_단위+F632*ID규칙_등급_단위+COUNTIFS($D$4:D632,D632,$E$4:E632:E632,E632)</f>
        <v>115221</v>
      </c>
      <c r="B632" s="77" t="s">
        <v>490</v>
      </c>
      <c r="C632" s="77" t="s">
        <v>185</v>
      </c>
      <c r="D632" s="148">
        <v>3</v>
      </c>
      <c r="E632" s="148">
        <v>15</v>
      </c>
      <c r="F632" s="148">
        <v>2</v>
      </c>
      <c r="G632" s="147">
        <v>0</v>
      </c>
      <c r="H632" s="147">
        <v>9999</v>
      </c>
      <c r="I632" s="147">
        <f t="shared" si="40"/>
        <v>0</v>
      </c>
      <c r="J632" s="148">
        <f>IFERROR(INDEX(SET_GROUP!$B:$B,MATCH(ITEM!C632,SET_GROUP!$N:$N,0)),0)</f>
        <v>0</v>
      </c>
      <c r="K632" s="148">
        <f>IFERROR(IF(D632&gt;2,INDEX(ITEM_GAIN_INFO!$B:$B,MATCH(ITEM!B632,ITEM_GAIN_INFO!$G:$G,0)),INDEX(ITEM_GAIN_INFO!$B:$B,MATCH(ITEM!C632,ITEM_GAIN_INFO!$G:$G,0))),0)</f>
        <v>254</v>
      </c>
      <c r="L632" s="148" t="str">
        <f t="shared" si="37"/>
        <v>ITEM_NAME_115221</v>
      </c>
      <c r="M632" s="148" t="str">
        <f t="shared" si="38"/>
        <v>ITEM_ICON_115221</v>
      </c>
      <c r="N632" s="148" t="str">
        <f t="shared" si="39"/>
        <v>ITEM_DESC_115221</v>
      </c>
    </row>
    <row r="633" spans="1:14">
      <c r="A633" s="148">
        <f>100000+E633*ID규칙_아이템_타입_단위+F633*ID규칙_등급_단위+COUNTIFS($D$4:D633,D633,$E$4:E633:E633,E633)</f>
        <v>115322</v>
      </c>
      <c r="B633" s="77" t="s">
        <v>491</v>
      </c>
      <c r="C633" s="77" t="s">
        <v>185</v>
      </c>
      <c r="D633" s="148">
        <v>3</v>
      </c>
      <c r="E633" s="148">
        <v>15</v>
      </c>
      <c r="F633" s="148">
        <v>3</v>
      </c>
      <c r="G633" s="147">
        <v>0</v>
      </c>
      <c r="H633" s="147">
        <v>9999</v>
      </c>
      <c r="I633" s="147">
        <f t="shared" si="40"/>
        <v>0</v>
      </c>
      <c r="J633" s="148">
        <f>IFERROR(INDEX(SET_GROUP!$B:$B,MATCH(ITEM!C633,SET_GROUP!$N:$N,0)),0)</f>
        <v>0</v>
      </c>
      <c r="K633" s="148">
        <f>IFERROR(IF(D633&gt;2,INDEX(ITEM_GAIN_INFO!$B:$B,MATCH(ITEM!B633,ITEM_GAIN_INFO!$G:$G,0)),INDEX(ITEM_GAIN_INFO!$B:$B,MATCH(ITEM!C633,ITEM_GAIN_INFO!$G:$G,0))),0)</f>
        <v>255</v>
      </c>
      <c r="L633" s="148" t="str">
        <f t="shared" si="37"/>
        <v>ITEM_NAME_115322</v>
      </c>
      <c r="M633" s="148" t="str">
        <f t="shared" si="38"/>
        <v>ITEM_ICON_115322</v>
      </c>
      <c r="N633" s="148" t="str">
        <f t="shared" si="39"/>
        <v>ITEM_DESC_115322</v>
      </c>
    </row>
    <row r="634" spans="1:14">
      <c r="A634" s="148">
        <f>100000+E634*ID규칙_아이템_타입_단위+F634*ID규칙_등급_단위+COUNTIFS($D$4:D634,D634,$E$4:E634:E634,E634)</f>
        <v>115423</v>
      </c>
      <c r="B634" s="77" t="s">
        <v>492</v>
      </c>
      <c r="C634" s="77" t="s">
        <v>185</v>
      </c>
      <c r="D634" s="148">
        <v>3</v>
      </c>
      <c r="E634" s="148">
        <v>15</v>
      </c>
      <c r="F634" s="148">
        <v>4</v>
      </c>
      <c r="G634" s="147">
        <v>0</v>
      </c>
      <c r="H634" s="147">
        <v>9999</v>
      </c>
      <c r="I634" s="147">
        <f t="shared" si="40"/>
        <v>0</v>
      </c>
      <c r="J634" s="148">
        <f>IFERROR(INDEX(SET_GROUP!$B:$B,MATCH(ITEM!C634,SET_GROUP!$N:$N,0)),0)</f>
        <v>0</v>
      </c>
      <c r="K634" s="148">
        <f>IFERROR(IF(D634&gt;2,INDEX(ITEM_GAIN_INFO!$B:$B,MATCH(ITEM!B634,ITEM_GAIN_INFO!$G:$G,0)),INDEX(ITEM_GAIN_INFO!$B:$B,MATCH(ITEM!C634,ITEM_GAIN_INFO!$G:$G,0))),0)</f>
        <v>256</v>
      </c>
      <c r="L634" s="148" t="str">
        <f t="shared" si="37"/>
        <v>ITEM_NAME_115423</v>
      </c>
      <c r="M634" s="148" t="str">
        <f t="shared" si="38"/>
        <v>ITEM_ICON_115423</v>
      </c>
      <c r="N634" s="148" t="str">
        <f t="shared" si="39"/>
        <v>ITEM_DESC_115423</v>
      </c>
    </row>
    <row r="635" spans="1:14">
      <c r="A635" s="148">
        <f>100000+E635*ID규칙_아이템_타입_단위+F635*ID규칙_등급_단위+COUNTIFS($D$4:D635,D635,$E$4:E635:E635,E635)</f>
        <v>115524</v>
      </c>
      <c r="B635" s="77" t="s">
        <v>493</v>
      </c>
      <c r="C635" s="77" t="s">
        <v>185</v>
      </c>
      <c r="D635" s="148">
        <v>3</v>
      </c>
      <c r="E635" s="148">
        <v>15</v>
      </c>
      <c r="F635" s="148">
        <v>5</v>
      </c>
      <c r="G635" s="147">
        <v>0</v>
      </c>
      <c r="H635" s="147">
        <v>9999</v>
      </c>
      <c r="I635" s="147">
        <f t="shared" si="40"/>
        <v>0</v>
      </c>
      <c r="J635" s="148">
        <f>IFERROR(INDEX(SET_GROUP!$B:$B,MATCH(ITEM!C635,SET_GROUP!$N:$N,0)),0)</f>
        <v>0</v>
      </c>
      <c r="K635" s="148">
        <f>IFERROR(IF(D635&gt;2,INDEX(ITEM_GAIN_INFO!$B:$B,MATCH(ITEM!B635,ITEM_GAIN_INFO!$G:$G,0)),INDEX(ITEM_GAIN_INFO!$B:$B,MATCH(ITEM!C635,ITEM_GAIN_INFO!$G:$G,0))),0)</f>
        <v>257</v>
      </c>
      <c r="L635" s="148" t="str">
        <f t="shared" si="37"/>
        <v>ITEM_NAME_115524</v>
      </c>
      <c r="M635" s="148" t="str">
        <f t="shared" si="38"/>
        <v>ITEM_ICON_115524</v>
      </c>
      <c r="N635" s="148" t="str">
        <f t="shared" si="39"/>
        <v>ITEM_DESC_115524</v>
      </c>
    </row>
    <row r="636" spans="1:14">
      <c r="A636" s="148">
        <f>100000+E636*ID규칙_아이템_타입_단위+F636*ID규칙_등급_단위+COUNTIFS($D$4:D636,D636,$E$4:E636:E636,E636)</f>
        <v>115225</v>
      </c>
      <c r="B636" s="77" t="s">
        <v>494</v>
      </c>
      <c r="C636" s="77" t="s">
        <v>185</v>
      </c>
      <c r="D636" s="148">
        <v>3</v>
      </c>
      <c r="E636" s="148">
        <v>15</v>
      </c>
      <c r="F636" s="148">
        <v>2</v>
      </c>
      <c r="G636" s="147">
        <v>0</v>
      </c>
      <c r="H636" s="147">
        <v>9999</v>
      </c>
      <c r="I636" s="147">
        <f t="shared" si="40"/>
        <v>0</v>
      </c>
      <c r="J636" s="148">
        <f>IFERROR(INDEX(SET_GROUP!$B:$B,MATCH(ITEM!C636,SET_GROUP!$N:$N,0)),0)</f>
        <v>0</v>
      </c>
      <c r="K636" s="148">
        <f>IFERROR(IF(D636&gt;2,INDEX(ITEM_GAIN_INFO!$B:$B,MATCH(ITEM!B636,ITEM_GAIN_INFO!$G:$G,0)),INDEX(ITEM_GAIN_INFO!$B:$B,MATCH(ITEM!C636,ITEM_GAIN_INFO!$G:$G,0))),0)</f>
        <v>258</v>
      </c>
      <c r="L636" s="148" t="str">
        <f t="shared" si="37"/>
        <v>ITEM_NAME_115225</v>
      </c>
      <c r="M636" s="148" t="str">
        <f t="shared" si="38"/>
        <v>ITEM_ICON_115225</v>
      </c>
      <c r="N636" s="148" t="str">
        <f t="shared" si="39"/>
        <v>ITEM_DESC_115225</v>
      </c>
    </row>
    <row r="637" spans="1:14">
      <c r="A637" s="148">
        <f>100000+E637*ID규칙_아이템_타입_단위+F637*ID규칙_등급_단위+COUNTIFS($D$4:D637,D637,$E$4:E637:E637,E637)</f>
        <v>115326</v>
      </c>
      <c r="B637" s="77" t="s">
        <v>495</v>
      </c>
      <c r="C637" s="77" t="s">
        <v>185</v>
      </c>
      <c r="D637" s="148">
        <v>3</v>
      </c>
      <c r="E637" s="148">
        <v>15</v>
      </c>
      <c r="F637" s="148">
        <v>3</v>
      </c>
      <c r="G637" s="147">
        <v>0</v>
      </c>
      <c r="H637" s="147">
        <v>9999</v>
      </c>
      <c r="I637" s="147">
        <f t="shared" si="40"/>
        <v>0</v>
      </c>
      <c r="J637" s="148">
        <f>IFERROR(INDEX(SET_GROUP!$B:$B,MATCH(ITEM!C637,SET_GROUP!$N:$N,0)),0)</f>
        <v>0</v>
      </c>
      <c r="K637" s="148">
        <f>IFERROR(IF(D637&gt;2,INDEX(ITEM_GAIN_INFO!$B:$B,MATCH(ITEM!B637,ITEM_GAIN_INFO!$G:$G,0)),INDEX(ITEM_GAIN_INFO!$B:$B,MATCH(ITEM!C637,ITEM_GAIN_INFO!$G:$G,0))),0)</f>
        <v>259</v>
      </c>
      <c r="L637" s="148" t="str">
        <f t="shared" si="37"/>
        <v>ITEM_NAME_115326</v>
      </c>
      <c r="M637" s="148" t="str">
        <f t="shared" si="38"/>
        <v>ITEM_ICON_115326</v>
      </c>
      <c r="N637" s="148" t="str">
        <f t="shared" si="39"/>
        <v>ITEM_DESC_115326</v>
      </c>
    </row>
    <row r="638" spans="1:14">
      <c r="A638" s="148">
        <f>100000+E638*ID규칙_아이템_타입_단위+F638*ID규칙_등급_단위+COUNTIFS($D$4:D638,D638,$E$4:E638:E638,E638)</f>
        <v>115427</v>
      </c>
      <c r="B638" s="77" t="s">
        <v>496</v>
      </c>
      <c r="C638" s="77" t="s">
        <v>185</v>
      </c>
      <c r="D638" s="148">
        <v>3</v>
      </c>
      <c r="E638" s="148">
        <v>15</v>
      </c>
      <c r="F638" s="148">
        <v>4</v>
      </c>
      <c r="G638" s="147">
        <v>0</v>
      </c>
      <c r="H638" s="147">
        <v>9999</v>
      </c>
      <c r="I638" s="147">
        <f t="shared" si="40"/>
        <v>0</v>
      </c>
      <c r="J638" s="148">
        <f>IFERROR(INDEX(SET_GROUP!$B:$B,MATCH(ITEM!C638,SET_GROUP!$N:$N,0)),0)</f>
        <v>0</v>
      </c>
      <c r="K638" s="148">
        <f>IFERROR(IF(D638&gt;2,INDEX(ITEM_GAIN_INFO!$B:$B,MATCH(ITEM!B638,ITEM_GAIN_INFO!$G:$G,0)),INDEX(ITEM_GAIN_INFO!$B:$B,MATCH(ITEM!C638,ITEM_GAIN_INFO!$G:$G,0))),0)</f>
        <v>260</v>
      </c>
      <c r="L638" s="148" t="str">
        <f t="shared" si="37"/>
        <v>ITEM_NAME_115427</v>
      </c>
      <c r="M638" s="148" t="str">
        <f t="shared" si="38"/>
        <v>ITEM_ICON_115427</v>
      </c>
      <c r="N638" s="148" t="str">
        <f t="shared" si="39"/>
        <v>ITEM_DESC_115427</v>
      </c>
    </row>
    <row r="639" spans="1:14">
      <c r="A639" s="148">
        <f>100000+E639*ID규칙_아이템_타입_단위+F639*ID규칙_등급_단위+COUNTIFS($D$4:D639,D639,$E$4:E639:E639,E639)</f>
        <v>115528</v>
      </c>
      <c r="B639" s="77" t="s">
        <v>497</v>
      </c>
      <c r="C639" s="77" t="s">
        <v>185</v>
      </c>
      <c r="D639" s="148">
        <v>3</v>
      </c>
      <c r="E639" s="148">
        <v>15</v>
      </c>
      <c r="F639" s="148">
        <v>5</v>
      </c>
      <c r="G639" s="147">
        <v>0</v>
      </c>
      <c r="H639" s="147">
        <v>9999</v>
      </c>
      <c r="I639" s="147">
        <f t="shared" si="40"/>
        <v>0</v>
      </c>
      <c r="J639" s="148">
        <f>IFERROR(INDEX(SET_GROUP!$B:$B,MATCH(ITEM!C639,SET_GROUP!$N:$N,0)),0)</f>
        <v>0</v>
      </c>
      <c r="K639" s="148">
        <f>IFERROR(IF(D639&gt;2,INDEX(ITEM_GAIN_INFO!$B:$B,MATCH(ITEM!B639,ITEM_GAIN_INFO!$G:$G,0)),INDEX(ITEM_GAIN_INFO!$B:$B,MATCH(ITEM!C639,ITEM_GAIN_INFO!$G:$G,0))),0)</f>
        <v>261</v>
      </c>
      <c r="L639" s="148" t="str">
        <f t="shared" si="37"/>
        <v>ITEM_NAME_115528</v>
      </c>
      <c r="M639" s="148" t="str">
        <f t="shared" si="38"/>
        <v>ITEM_ICON_115528</v>
      </c>
      <c r="N639" s="148" t="str">
        <f t="shared" si="39"/>
        <v>ITEM_DESC_115528</v>
      </c>
    </row>
    <row r="640" spans="1:14">
      <c r="A640" s="148">
        <f>100000+E640*ID규칙_아이템_타입_단위+F640*ID규칙_등급_단위+COUNTIFS($D$4:D640,D640,$E$4:E640:E640,E640)</f>
        <v>115229</v>
      </c>
      <c r="B640" s="77" t="s">
        <v>498</v>
      </c>
      <c r="C640" s="77" t="s">
        <v>185</v>
      </c>
      <c r="D640" s="148">
        <v>3</v>
      </c>
      <c r="E640" s="148">
        <v>15</v>
      </c>
      <c r="F640" s="148">
        <v>2</v>
      </c>
      <c r="G640" s="147">
        <v>0</v>
      </c>
      <c r="H640" s="147">
        <v>9999</v>
      </c>
      <c r="I640" s="147">
        <f t="shared" si="40"/>
        <v>0</v>
      </c>
      <c r="J640" s="148">
        <f>IFERROR(INDEX(SET_GROUP!$B:$B,MATCH(ITEM!C640,SET_GROUP!$N:$N,0)),0)</f>
        <v>0</v>
      </c>
      <c r="K640" s="148">
        <f>IFERROR(IF(D640&gt;2,INDEX(ITEM_GAIN_INFO!$B:$B,MATCH(ITEM!B640,ITEM_GAIN_INFO!$G:$G,0)),INDEX(ITEM_GAIN_INFO!$B:$B,MATCH(ITEM!C640,ITEM_GAIN_INFO!$G:$G,0))),0)</f>
        <v>262</v>
      </c>
      <c r="L640" s="148" t="str">
        <f t="shared" si="37"/>
        <v>ITEM_NAME_115229</v>
      </c>
      <c r="M640" s="148" t="str">
        <f t="shared" si="38"/>
        <v>ITEM_ICON_115229</v>
      </c>
      <c r="N640" s="148" t="str">
        <f t="shared" si="39"/>
        <v>ITEM_DESC_115229</v>
      </c>
    </row>
    <row r="641" spans="1:14">
      <c r="A641" s="148">
        <f>100000+E641*ID규칙_아이템_타입_단위+F641*ID규칙_등급_단위+COUNTIFS($D$4:D641,D641,$E$4:E641:E641,E641)</f>
        <v>115330</v>
      </c>
      <c r="B641" s="77" t="s">
        <v>2381</v>
      </c>
      <c r="C641" s="77" t="s">
        <v>185</v>
      </c>
      <c r="D641" s="148">
        <v>3</v>
      </c>
      <c r="E641" s="148">
        <v>15</v>
      </c>
      <c r="F641" s="148">
        <v>3</v>
      </c>
      <c r="G641" s="147">
        <v>0</v>
      </c>
      <c r="H641" s="147">
        <v>9999</v>
      </c>
      <c r="I641" s="147">
        <f t="shared" si="40"/>
        <v>0</v>
      </c>
      <c r="J641" s="148">
        <f>IFERROR(INDEX(SET_GROUP!$B:$B,MATCH(ITEM!C641,SET_GROUP!$N:$N,0)),0)</f>
        <v>0</v>
      </c>
      <c r="K641" s="148">
        <f>IFERROR(IF(D641&gt;2,INDEX(ITEM_GAIN_INFO!$B:$B,MATCH(ITEM!B641,ITEM_GAIN_INFO!$G:$G,0)),INDEX(ITEM_GAIN_INFO!$B:$B,MATCH(ITEM!C641,ITEM_GAIN_INFO!$G:$G,0))),0)</f>
        <v>263</v>
      </c>
      <c r="L641" s="148" t="str">
        <f t="shared" si="37"/>
        <v>ITEM_NAME_115330</v>
      </c>
      <c r="M641" s="148" t="str">
        <f t="shared" si="38"/>
        <v>ITEM_ICON_115330</v>
      </c>
      <c r="N641" s="148" t="str">
        <f t="shared" si="39"/>
        <v>ITEM_DESC_115330</v>
      </c>
    </row>
    <row r="642" spans="1:14">
      <c r="A642" s="148">
        <f>100000+E642*ID규칙_아이템_타입_단위+F642*ID규칙_등급_단위+COUNTIFS($D$4:D642,D642,$E$4:E642:E642,E642)</f>
        <v>115431</v>
      </c>
      <c r="B642" s="77" t="s">
        <v>2382</v>
      </c>
      <c r="C642" s="77" t="s">
        <v>185</v>
      </c>
      <c r="D642" s="148">
        <v>3</v>
      </c>
      <c r="E642" s="148">
        <v>15</v>
      </c>
      <c r="F642" s="148">
        <v>4</v>
      </c>
      <c r="G642" s="147">
        <v>0</v>
      </c>
      <c r="H642" s="147">
        <v>9999</v>
      </c>
      <c r="I642" s="147">
        <f t="shared" si="40"/>
        <v>0</v>
      </c>
      <c r="J642" s="148">
        <f>IFERROR(INDEX(SET_GROUP!$B:$B,MATCH(ITEM!C642,SET_GROUP!$N:$N,0)),0)</f>
        <v>0</v>
      </c>
      <c r="K642" s="148">
        <f>IFERROR(IF(D642&gt;2,INDEX(ITEM_GAIN_INFO!$B:$B,MATCH(ITEM!B642,ITEM_GAIN_INFO!$G:$G,0)),INDEX(ITEM_GAIN_INFO!$B:$B,MATCH(ITEM!C642,ITEM_GAIN_INFO!$G:$G,0))),0)</f>
        <v>264</v>
      </c>
      <c r="L642" s="148" t="str">
        <f t="shared" si="37"/>
        <v>ITEM_NAME_115431</v>
      </c>
      <c r="M642" s="148" t="str">
        <f t="shared" si="38"/>
        <v>ITEM_ICON_115431</v>
      </c>
      <c r="N642" s="148" t="str">
        <f t="shared" si="39"/>
        <v>ITEM_DESC_115431</v>
      </c>
    </row>
    <row r="643" spans="1:14">
      <c r="A643" s="148">
        <f>100000+E643*ID규칙_아이템_타입_단위+F643*ID규칙_등급_단위+COUNTIFS($D$4:D643,D643,$E$4:E643:E643,E643)</f>
        <v>115532</v>
      </c>
      <c r="B643" s="77" t="s">
        <v>2383</v>
      </c>
      <c r="C643" s="77" t="s">
        <v>185</v>
      </c>
      <c r="D643" s="148">
        <v>3</v>
      </c>
      <c r="E643" s="148">
        <v>15</v>
      </c>
      <c r="F643" s="148">
        <v>5</v>
      </c>
      <c r="G643" s="147">
        <v>0</v>
      </c>
      <c r="H643" s="147">
        <v>9999</v>
      </c>
      <c r="I643" s="147">
        <f t="shared" si="40"/>
        <v>0</v>
      </c>
      <c r="J643" s="148">
        <f>IFERROR(INDEX(SET_GROUP!$B:$B,MATCH(ITEM!C643,SET_GROUP!$N:$N,0)),0)</f>
        <v>0</v>
      </c>
      <c r="K643" s="148">
        <f>IFERROR(IF(D643&gt;2,INDEX(ITEM_GAIN_INFO!$B:$B,MATCH(ITEM!B643,ITEM_GAIN_INFO!$G:$G,0)),INDEX(ITEM_GAIN_INFO!$B:$B,MATCH(ITEM!C643,ITEM_GAIN_INFO!$G:$G,0))),0)</f>
        <v>265</v>
      </c>
      <c r="L643" s="148" t="str">
        <f t="shared" si="37"/>
        <v>ITEM_NAME_115532</v>
      </c>
      <c r="M643" s="148" t="str">
        <f t="shared" si="38"/>
        <v>ITEM_ICON_115532</v>
      </c>
      <c r="N643" s="148" t="str">
        <f t="shared" si="39"/>
        <v>ITEM_DESC_115532</v>
      </c>
    </row>
    <row r="644" spans="1:14">
      <c r="A644" s="148">
        <f>100000+E644*ID규칙_아이템_타입_단위+F644*ID규칙_등급_단위+COUNTIFS($D$4:D644,D644,$E$4:E644:E644,E644)</f>
        <v>115233</v>
      </c>
      <c r="B644" s="77" t="s">
        <v>499</v>
      </c>
      <c r="C644" s="77" t="s">
        <v>185</v>
      </c>
      <c r="D644" s="148">
        <v>3</v>
      </c>
      <c r="E644" s="148">
        <v>15</v>
      </c>
      <c r="F644" s="148">
        <v>2</v>
      </c>
      <c r="G644" s="147">
        <v>0</v>
      </c>
      <c r="H644" s="147">
        <v>9999</v>
      </c>
      <c r="I644" s="147">
        <f t="shared" si="40"/>
        <v>0</v>
      </c>
      <c r="J644" s="148">
        <f>IFERROR(INDEX(SET_GROUP!$B:$B,MATCH(ITEM!C644,SET_GROUP!$N:$N,0)),0)</f>
        <v>0</v>
      </c>
      <c r="K644" s="148">
        <f>IFERROR(IF(D644&gt;2,INDEX(ITEM_GAIN_INFO!$B:$B,MATCH(ITEM!B644,ITEM_GAIN_INFO!$G:$G,0)),INDEX(ITEM_GAIN_INFO!$B:$B,MATCH(ITEM!C644,ITEM_GAIN_INFO!$G:$G,0))),0)</f>
        <v>266</v>
      </c>
      <c r="L644" s="148" t="str">
        <f t="shared" ref="L644:L692" si="41">"ITEM_NAME_"&amp;A644</f>
        <v>ITEM_NAME_115233</v>
      </c>
      <c r="M644" s="148" t="str">
        <f t="shared" ref="M644:M692" si="42">"ITEM_ICON_"&amp;A644</f>
        <v>ITEM_ICON_115233</v>
      </c>
      <c r="N644" s="148" t="str">
        <f t="shared" ref="N644:N692" si="43">"ITEM_DESC_"&amp;A644</f>
        <v>ITEM_DESC_115233</v>
      </c>
    </row>
    <row r="645" spans="1:14">
      <c r="A645" s="148">
        <f>100000+E645*ID규칙_아이템_타입_단위+F645*ID규칙_등급_단위+COUNTIFS($D$4:D645,D645,$E$4:E645:E645,E645)</f>
        <v>115334</v>
      </c>
      <c r="B645" s="77" t="s">
        <v>1252</v>
      </c>
      <c r="C645" s="77" t="s">
        <v>185</v>
      </c>
      <c r="D645" s="148">
        <v>3</v>
      </c>
      <c r="E645" s="148">
        <v>15</v>
      </c>
      <c r="F645" s="148">
        <v>3</v>
      </c>
      <c r="G645" s="147">
        <v>0</v>
      </c>
      <c r="H645" s="147">
        <v>9999</v>
      </c>
      <c r="I645" s="147">
        <f t="shared" si="40"/>
        <v>0</v>
      </c>
      <c r="J645" s="148">
        <f>IFERROR(INDEX(SET_GROUP!$B:$B,MATCH(ITEM!C645,SET_GROUP!$N:$N,0)),0)</f>
        <v>0</v>
      </c>
      <c r="K645" s="148">
        <f>IFERROR(IF(D645&gt;2,INDEX(ITEM_GAIN_INFO!$B:$B,MATCH(ITEM!B645,ITEM_GAIN_INFO!$G:$G,0)),INDEX(ITEM_GAIN_INFO!$B:$B,MATCH(ITEM!C645,ITEM_GAIN_INFO!$G:$G,0))),0)</f>
        <v>267</v>
      </c>
      <c r="L645" s="148" t="str">
        <f t="shared" si="41"/>
        <v>ITEM_NAME_115334</v>
      </c>
      <c r="M645" s="148" t="str">
        <f t="shared" si="42"/>
        <v>ITEM_ICON_115334</v>
      </c>
      <c r="N645" s="148" t="str">
        <f t="shared" si="43"/>
        <v>ITEM_DESC_115334</v>
      </c>
    </row>
    <row r="646" spans="1:14">
      <c r="A646" s="148">
        <f>100000+E646*ID규칙_아이템_타입_단위+F646*ID규칙_등급_단위+COUNTIFS($D$4:D646,D646,$E$4:E646:E646,E646)</f>
        <v>115435</v>
      </c>
      <c r="B646" s="77" t="s">
        <v>500</v>
      </c>
      <c r="C646" s="77" t="s">
        <v>185</v>
      </c>
      <c r="D646" s="148">
        <v>3</v>
      </c>
      <c r="E646" s="148">
        <v>15</v>
      </c>
      <c r="F646" s="148">
        <v>4</v>
      </c>
      <c r="G646" s="147">
        <v>0</v>
      </c>
      <c r="H646" s="147">
        <v>9999</v>
      </c>
      <c r="I646" s="147">
        <f t="shared" si="40"/>
        <v>0</v>
      </c>
      <c r="J646" s="148">
        <f>IFERROR(INDEX(SET_GROUP!$B:$B,MATCH(ITEM!C646,SET_GROUP!$N:$N,0)),0)</f>
        <v>0</v>
      </c>
      <c r="K646" s="148">
        <f>IFERROR(IF(D646&gt;2,INDEX(ITEM_GAIN_INFO!$B:$B,MATCH(ITEM!B646,ITEM_GAIN_INFO!$G:$G,0)),INDEX(ITEM_GAIN_INFO!$B:$B,MATCH(ITEM!C646,ITEM_GAIN_INFO!$G:$G,0))),0)</f>
        <v>268</v>
      </c>
      <c r="L646" s="148" t="str">
        <f t="shared" si="41"/>
        <v>ITEM_NAME_115435</v>
      </c>
      <c r="M646" s="148" t="str">
        <f t="shared" si="42"/>
        <v>ITEM_ICON_115435</v>
      </c>
      <c r="N646" s="148" t="str">
        <f t="shared" si="43"/>
        <v>ITEM_DESC_115435</v>
      </c>
    </row>
    <row r="647" spans="1:14">
      <c r="A647" s="148">
        <f>100000+E647*ID규칙_아이템_타입_단위+F647*ID규칙_등급_단위+COUNTIFS($D$4:D647,D647,$E$4:E647:E647,E647)</f>
        <v>115536</v>
      </c>
      <c r="B647" s="77" t="s">
        <v>501</v>
      </c>
      <c r="C647" s="77" t="s">
        <v>185</v>
      </c>
      <c r="D647" s="148">
        <v>3</v>
      </c>
      <c r="E647" s="148">
        <v>15</v>
      </c>
      <c r="F647" s="148">
        <v>5</v>
      </c>
      <c r="G647" s="147">
        <v>0</v>
      </c>
      <c r="H647" s="147">
        <v>9999</v>
      </c>
      <c r="I647" s="147">
        <f t="shared" si="40"/>
        <v>0</v>
      </c>
      <c r="J647" s="148">
        <f>IFERROR(INDEX(SET_GROUP!$B:$B,MATCH(ITEM!C647,SET_GROUP!$N:$N,0)),0)</f>
        <v>0</v>
      </c>
      <c r="K647" s="148">
        <f>IFERROR(IF(D647&gt;2,INDEX(ITEM_GAIN_INFO!$B:$B,MATCH(ITEM!B647,ITEM_GAIN_INFO!$G:$G,0)),INDEX(ITEM_GAIN_INFO!$B:$B,MATCH(ITEM!C647,ITEM_GAIN_INFO!$G:$G,0))),0)</f>
        <v>269</v>
      </c>
      <c r="L647" s="148" t="str">
        <f t="shared" si="41"/>
        <v>ITEM_NAME_115536</v>
      </c>
      <c r="M647" s="148" t="str">
        <f t="shared" si="42"/>
        <v>ITEM_ICON_115536</v>
      </c>
      <c r="N647" s="148" t="str">
        <f t="shared" si="43"/>
        <v>ITEM_DESC_115536</v>
      </c>
    </row>
    <row r="648" spans="1:14">
      <c r="A648" s="148">
        <f>100000+E648*ID규칙_아이템_타입_단위+F648*ID규칙_등급_단위+COUNTIFS($D$4:D648,D648,$E$4:E648:E648,E648)</f>
        <v>115237</v>
      </c>
      <c r="B648" s="77" t="s">
        <v>1253</v>
      </c>
      <c r="C648" s="77" t="s">
        <v>185</v>
      </c>
      <c r="D648" s="148">
        <v>3</v>
      </c>
      <c r="E648" s="148">
        <v>15</v>
      </c>
      <c r="F648" s="148">
        <v>2</v>
      </c>
      <c r="G648" s="147">
        <v>0</v>
      </c>
      <c r="H648" s="147">
        <v>9999</v>
      </c>
      <c r="I648" s="147">
        <f t="shared" si="40"/>
        <v>0</v>
      </c>
      <c r="J648" s="148">
        <f>IFERROR(INDEX(SET_GROUP!$B:$B,MATCH(ITEM!C648,SET_GROUP!$N:$N,0)),0)</f>
        <v>0</v>
      </c>
      <c r="K648" s="148">
        <f>IFERROR(IF(D648&gt;2,INDEX(ITEM_GAIN_INFO!$B:$B,MATCH(ITEM!B648,ITEM_GAIN_INFO!$G:$G,0)),INDEX(ITEM_GAIN_INFO!$B:$B,MATCH(ITEM!C648,ITEM_GAIN_INFO!$G:$G,0))),0)</f>
        <v>270</v>
      </c>
      <c r="L648" s="148" t="str">
        <f t="shared" si="41"/>
        <v>ITEM_NAME_115237</v>
      </c>
      <c r="M648" s="148" t="str">
        <f t="shared" si="42"/>
        <v>ITEM_ICON_115237</v>
      </c>
      <c r="N648" s="148" t="str">
        <f t="shared" si="43"/>
        <v>ITEM_DESC_115237</v>
      </c>
    </row>
    <row r="649" spans="1:14">
      <c r="A649" s="148">
        <f>100000+E649*ID규칙_아이템_타입_단위+F649*ID규칙_등급_단위+COUNTIFS($D$4:D649,D649,$E$4:E649:E649,E649)</f>
        <v>115338</v>
      </c>
      <c r="B649" s="77" t="s">
        <v>1254</v>
      </c>
      <c r="C649" s="77" t="s">
        <v>185</v>
      </c>
      <c r="D649" s="148">
        <v>3</v>
      </c>
      <c r="E649" s="148">
        <v>15</v>
      </c>
      <c r="F649" s="148">
        <v>3</v>
      </c>
      <c r="G649" s="147">
        <v>0</v>
      </c>
      <c r="H649" s="147">
        <v>9999</v>
      </c>
      <c r="I649" s="147">
        <f t="shared" si="40"/>
        <v>0</v>
      </c>
      <c r="J649" s="148">
        <f>IFERROR(INDEX(SET_GROUP!$B:$B,MATCH(ITEM!C649,SET_GROUP!$N:$N,0)),0)</f>
        <v>0</v>
      </c>
      <c r="K649" s="148">
        <f>IFERROR(IF(D649&gt;2,INDEX(ITEM_GAIN_INFO!$B:$B,MATCH(ITEM!B649,ITEM_GAIN_INFO!$G:$G,0)),INDEX(ITEM_GAIN_INFO!$B:$B,MATCH(ITEM!C649,ITEM_GAIN_INFO!$G:$G,0))),0)</f>
        <v>271</v>
      </c>
      <c r="L649" s="148" t="str">
        <f t="shared" si="41"/>
        <v>ITEM_NAME_115338</v>
      </c>
      <c r="M649" s="148" t="str">
        <f t="shared" si="42"/>
        <v>ITEM_ICON_115338</v>
      </c>
      <c r="N649" s="148" t="str">
        <f t="shared" si="43"/>
        <v>ITEM_DESC_115338</v>
      </c>
    </row>
    <row r="650" spans="1:14">
      <c r="A650" s="148">
        <f>100000+E650*ID규칙_아이템_타입_단위+F650*ID규칙_등급_단위+COUNTIFS($D$4:D650,D650,$E$4:E650:E650,E650)</f>
        <v>115439</v>
      </c>
      <c r="B650" s="77" t="s">
        <v>1255</v>
      </c>
      <c r="C650" s="77" t="s">
        <v>185</v>
      </c>
      <c r="D650" s="148">
        <v>3</v>
      </c>
      <c r="E650" s="148">
        <v>15</v>
      </c>
      <c r="F650" s="148">
        <v>4</v>
      </c>
      <c r="G650" s="147">
        <v>0</v>
      </c>
      <c r="H650" s="147">
        <v>9999</v>
      </c>
      <c r="I650" s="147">
        <f t="shared" ref="I650:I692" si="44">IF(D650=2,E650*1000+F650*100,0)</f>
        <v>0</v>
      </c>
      <c r="J650" s="148">
        <f>IFERROR(INDEX(SET_GROUP!$B:$B,MATCH(ITEM!C650,SET_GROUP!$N:$N,0)),0)</f>
        <v>0</v>
      </c>
      <c r="K650" s="148">
        <f>IFERROR(IF(D650&gt;2,INDEX(ITEM_GAIN_INFO!$B:$B,MATCH(ITEM!B650,ITEM_GAIN_INFO!$G:$G,0)),INDEX(ITEM_GAIN_INFO!$B:$B,MATCH(ITEM!C650,ITEM_GAIN_INFO!$G:$G,0))),0)</f>
        <v>272</v>
      </c>
      <c r="L650" s="148" t="str">
        <f t="shared" si="41"/>
        <v>ITEM_NAME_115439</v>
      </c>
      <c r="M650" s="148" t="str">
        <f t="shared" si="42"/>
        <v>ITEM_ICON_115439</v>
      </c>
      <c r="N650" s="148" t="str">
        <f t="shared" si="43"/>
        <v>ITEM_DESC_115439</v>
      </c>
    </row>
    <row r="651" spans="1:14">
      <c r="A651" s="148">
        <f>100000+E651*ID규칙_아이템_타입_단위+F651*ID규칙_등급_단위+COUNTIFS($D$4:D651,D651,$E$4:E651:E651,E651)</f>
        <v>115540</v>
      </c>
      <c r="B651" s="77" t="s">
        <v>1256</v>
      </c>
      <c r="C651" s="77" t="s">
        <v>185</v>
      </c>
      <c r="D651" s="148">
        <v>3</v>
      </c>
      <c r="E651" s="148">
        <v>15</v>
      </c>
      <c r="F651" s="148">
        <v>5</v>
      </c>
      <c r="G651" s="147">
        <v>0</v>
      </c>
      <c r="H651" s="147">
        <v>9999</v>
      </c>
      <c r="I651" s="147">
        <f t="shared" si="44"/>
        <v>0</v>
      </c>
      <c r="J651" s="148">
        <f>IFERROR(INDEX(SET_GROUP!$B:$B,MATCH(ITEM!C651,SET_GROUP!$N:$N,0)),0)</f>
        <v>0</v>
      </c>
      <c r="K651" s="148">
        <f>IFERROR(IF(D651&gt;2,INDEX(ITEM_GAIN_INFO!$B:$B,MATCH(ITEM!B651,ITEM_GAIN_INFO!$G:$G,0)),INDEX(ITEM_GAIN_INFO!$B:$B,MATCH(ITEM!C651,ITEM_GAIN_INFO!$G:$G,0))),0)</f>
        <v>273</v>
      </c>
      <c r="L651" s="148" t="str">
        <f t="shared" si="41"/>
        <v>ITEM_NAME_115540</v>
      </c>
      <c r="M651" s="148" t="str">
        <f t="shared" si="42"/>
        <v>ITEM_ICON_115540</v>
      </c>
      <c r="N651" s="148" t="str">
        <f t="shared" si="43"/>
        <v>ITEM_DESC_115540</v>
      </c>
    </row>
    <row r="652" spans="1:14">
      <c r="A652" s="148">
        <f>100000+E652*ID규칙_아이템_타입_단위+F652*ID규칙_등급_단위+COUNTIFS($D$4:D652,D652,$E$4:E652:E652,E652)</f>
        <v>115241</v>
      </c>
      <c r="B652" s="77" t="s">
        <v>1257</v>
      </c>
      <c r="C652" s="77" t="s">
        <v>185</v>
      </c>
      <c r="D652" s="148">
        <v>3</v>
      </c>
      <c r="E652" s="148">
        <v>15</v>
      </c>
      <c r="F652" s="148">
        <v>2</v>
      </c>
      <c r="G652" s="147">
        <v>0</v>
      </c>
      <c r="H652" s="147">
        <v>9999</v>
      </c>
      <c r="I652" s="147">
        <f t="shared" si="44"/>
        <v>0</v>
      </c>
      <c r="J652" s="148">
        <f>IFERROR(INDEX(SET_GROUP!$B:$B,MATCH(ITEM!C652,SET_GROUP!$N:$N,0)),0)</f>
        <v>0</v>
      </c>
      <c r="K652" s="148">
        <f>IFERROR(IF(D652&gt;2,INDEX(ITEM_GAIN_INFO!$B:$B,MATCH(ITEM!B652,ITEM_GAIN_INFO!$G:$G,0)),INDEX(ITEM_GAIN_INFO!$B:$B,MATCH(ITEM!C652,ITEM_GAIN_INFO!$G:$G,0))),0)</f>
        <v>274</v>
      </c>
      <c r="L652" s="148" t="str">
        <f t="shared" si="41"/>
        <v>ITEM_NAME_115241</v>
      </c>
      <c r="M652" s="148" t="str">
        <f t="shared" si="42"/>
        <v>ITEM_ICON_115241</v>
      </c>
      <c r="N652" s="148" t="str">
        <f t="shared" si="43"/>
        <v>ITEM_DESC_115241</v>
      </c>
    </row>
    <row r="653" spans="1:14">
      <c r="A653" s="148">
        <f>100000+E653*ID규칙_아이템_타입_단위+F653*ID규칙_등급_단위+COUNTIFS($D$4:D653,D653,$E$4:E653:E653,E653)</f>
        <v>115342</v>
      </c>
      <c r="B653" s="77" t="s">
        <v>1258</v>
      </c>
      <c r="C653" s="77" t="s">
        <v>185</v>
      </c>
      <c r="D653" s="148">
        <v>3</v>
      </c>
      <c r="E653" s="148">
        <v>15</v>
      </c>
      <c r="F653" s="148">
        <v>3</v>
      </c>
      <c r="G653" s="147">
        <v>0</v>
      </c>
      <c r="H653" s="147">
        <v>9999</v>
      </c>
      <c r="I653" s="147">
        <f t="shared" si="44"/>
        <v>0</v>
      </c>
      <c r="J653" s="148">
        <f>IFERROR(INDEX(SET_GROUP!$B:$B,MATCH(ITEM!C653,SET_GROUP!$N:$N,0)),0)</f>
        <v>0</v>
      </c>
      <c r="K653" s="148">
        <f>IFERROR(IF(D653&gt;2,INDEX(ITEM_GAIN_INFO!$B:$B,MATCH(ITEM!B653,ITEM_GAIN_INFO!$G:$G,0)),INDEX(ITEM_GAIN_INFO!$B:$B,MATCH(ITEM!C653,ITEM_GAIN_INFO!$G:$G,0))),0)</f>
        <v>275</v>
      </c>
      <c r="L653" s="148" t="str">
        <f t="shared" si="41"/>
        <v>ITEM_NAME_115342</v>
      </c>
      <c r="M653" s="148" t="str">
        <f t="shared" si="42"/>
        <v>ITEM_ICON_115342</v>
      </c>
      <c r="N653" s="148" t="str">
        <f t="shared" si="43"/>
        <v>ITEM_DESC_115342</v>
      </c>
    </row>
    <row r="654" spans="1:14">
      <c r="A654" s="148">
        <f>100000+E654*ID규칙_아이템_타입_단위+F654*ID규칙_등급_단위+COUNTIFS($D$4:D654,D654,$E$4:E654:E654,E654)</f>
        <v>115443</v>
      </c>
      <c r="B654" s="77" t="s">
        <v>1259</v>
      </c>
      <c r="C654" s="77" t="s">
        <v>185</v>
      </c>
      <c r="D654" s="148">
        <v>3</v>
      </c>
      <c r="E654" s="148">
        <v>15</v>
      </c>
      <c r="F654" s="148">
        <v>4</v>
      </c>
      <c r="G654" s="147">
        <v>0</v>
      </c>
      <c r="H654" s="147">
        <v>9999</v>
      </c>
      <c r="I654" s="147">
        <f t="shared" si="44"/>
        <v>0</v>
      </c>
      <c r="J654" s="148">
        <f>IFERROR(INDEX(SET_GROUP!$B:$B,MATCH(ITEM!C654,SET_GROUP!$N:$N,0)),0)</f>
        <v>0</v>
      </c>
      <c r="K654" s="148">
        <f>IFERROR(IF(D654&gt;2,INDEX(ITEM_GAIN_INFO!$B:$B,MATCH(ITEM!B654,ITEM_GAIN_INFO!$G:$G,0)),INDEX(ITEM_GAIN_INFO!$B:$B,MATCH(ITEM!C654,ITEM_GAIN_INFO!$G:$G,0))),0)</f>
        <v>276</v>
      </c>
      <c r="L654" s="148" t="str">
        <f t="shared" si="41"/>
        <v>ITEM_NAME_115443</v>
      </c>
      <c r="M654" s="148" t="str">
        <f t="shared" si="42"/>
        <v>ITEM_ICON_115443</v>
      </c>
      <c r="N654" s="148" t="str">
        <f t="shared" si="43"/>
        <v>ITEM_DESC_115443</v>
      </c>
    </row>
    <row r="655" spans="1:14">
      <c r="A655" s="148">
        <f>100000+E655*ID규칙_아이템_타입_단위+F655*ID규칙_등급_단위+COUNTIFS($D$4:D655,D655,$E$4:E655:E655,E655)</f>
        <v>115544</v>
      </c>
      <c r="B655" s="77" t="s">
        <v>1260</v>
      </c>
      <c r="C655" s="77" t="s">
        <v>185</v>
      </c>
      <c r="D655" s="148">
        <v>3</v>
      </c>
      <c r="E655" s="148">
        <v>15</v>
      </c>
      <c r="F655" s="148">
        <v>5</v>
      </c>
      <c r="G655" s="147">
        <v>0</v>
      </c>
      <c r="H655" s="147">
        <v>9999</v>
      </c>
      <c r="I655" s="147">
        <f t="shared" si="44"/>
        <v>0</v>
      </c>
      <c r="J655" s="148">
        <f>IFERROR(INDEX(SET_GROUP!$B:$B,MATCH(ITEM!C655,SET_GROUP!$N:$N,0)),0)</f>
        <v>0</v>
      </c>
      <c r="K655" s="148">
        <f>IFERROR(IF(D655&gt;2,INDEX(ITEM_GAIN_INFO!$B:$B,MATCH(ITEM!B655,ITEM_GAIN_INFO!$G:$G,0)),INDEX(ITEM_GAIN_INFO!$B:$B,MATCH(ITEM!C655,ITEM_GAIN_INFO!$G:$G,0))),0)</f>
        <v>277</v>
      </c>
      <c r="L655" s="148" t="str">
        <f t="shared" si="41"/>
        <v>ITEM_NAME_115544</v>
      </c>
      <c r="M655" s="148" t="str">
        <f t="shared" si="42"/>
        <v>ITEM_ICON_115544</v>
      </c>
      <c r="N655" s="148" t="str">
        <f t="shared" si="43"/>
        <v>ITEM_DESC_115544</v>
      </c>
    </row>
    <row r="656" spans="1:14">
      <c r="A656" s="148">
        <f>100000+E656*ID규칙_아이템_타입_단위+F656*ID규칙_등급_단위+COUNTIFS($D$4:D656,D656,$E$4:E656:E656,E656)</f>
        <v>115245</v>
      </c>
      <c r="B656" s="77" t="s">
        <v>1261</v>
      </c>
      <c r="C656" s="77" t="s">
        <v>185</v>
      </c>
      <c r="D656" s="148">
        <v>3</v>
      </c>
      <c r="E656" s="148">
        <v>15</v>
      </c>
      <c r="F656" s="148">
        <v>2</v>
      </c>
      <c r="G656" s="147">
        <v>0</v>
      </c>
      <c r="H656" s="147">
        <v>9999</v>
      </c>
      <c r="I656" s="147">
        <f t="shared" si="44"/>
        <v>0</v>
      </c>
      <c r="J656" s="148">
        <f>IFERROR(INDEX(SET_GROUP!$B:$B,MATCH(ITEM!C656,SET_GROUP!$N:$N,0)),0)</f>
        <v>0</v>
      </c>
      <c r="K656" s="148">
        <f>IFERROR(IF(D656&gt;2,INDEX(ITEM_GAIN_INFO!$B:$B,MATCH(ITEM!B656,ITEM_GAIN_INFO!$G:$G,0)),INDEX(ITEM_GAIN_INFO!$B:$B,MATCH(ITEM!C656,ITEM_GAIN_INFO!$G:$G,0))),0)</f>
        <v>278</v>
      </c>
      <c r="L656" s="148" t="str">
        <f t="shared" si="41"/>
        <v>ITEM_NAME_115245</v>
      </c>
      <c r="M656" s="148" t="str">
        <f t="shared" si="42"/>
        <v>ITEM_ICON_115245</v>
      </c>
      <c r="N656" s="148" t="str">
        <f t="shared" si="43"/>
        <v>ITEM_DESC_115245</v>
      </c>
    </row>
    <row r="657" spans="1:14">
      <c r="A657" s="148">
        <f>100000+E657*ID규칙_아이템_타입_단위+F657*ID규칙_등급_단위+COUNTIFS($D$4:D657,D657,$E$4:E657:E657,E657)</f>
        <v>115346</v>
      </c>
      <c r="B657" s="77" t="s">
        <v>1262</v>
      </c>
      <c r="C657" s="77" t="s">
        <v>185</v>
      </c>
      <c r="D657" s="148">
        <v>3</v>
      </c>
      <c r="E657" s="148">
        <v>15</v>
      </c>
      <c r="F657" s="148">
        <v>3</v>
      </c>
      <c r="G657" s="147">
        <v>0</v>
      </c>
      <c r="H657" s="147">
        <v>9999</v>
      </c>
      <c r="I657" s="147">
        <f t="shared" si="44"/>
        <v>0</v>
      </c>
      <c r="J657" s="148">
        <f>IFERROR(INDEX(SET_GROUP!$B:$B,MATCH(ITEM!C657,SET_GROUP!$N:$N,0)),0)</f>
        <v>0</v>
      </c>
      <c r="K657" s="148">
        <f>IFERROR(IF(D657&gt;2,INDEX(ITEM_GAIN_INFO!$B:$B,MATCH(ITEM!B657,ITEM_GAIN_INFO!$G:$G,0)),INDEX(ITEM_GAIN_INFO!$B:$B,MATCH(ITEM!C657,ITEM_GAIN_INFO!$G:$G,0))),0)</f>
        <v>279</v>
      </c>
      <c r="L657" s="148" t="str">
        <f t="shared" si="41"/>
        <v>ITEM_NAME_115346</v>
      </c>
      <c r="M657" s="148" t="str">
        <f t="shared" si="42"/>
        <v>ITEM_ICON_115346</v>
      </c>
      <c r="N657" s="148" t="str">
        <f t="shared" si="43"/>
        <v>ITEM_DESC_115346</v>
      </c>
    </row>
    <row r="658" spans="1:14">
      <c r="A658" s="148">
        <f>100000+E658*ID규칙_아이템_타입_단위+F658*ID규칙_등급_단위+COUNTIFS($D$4:D658,D658,$E$4:E658:E658,E658)</f>
        <v>115447</v>
      </c>
      <c r="B658" s="77" t="s">
        <v>1263</v>
      </c>
      <c r="C658" s="77" t="s">
        <v>185</v>
      </c>
      <c r="D658" s="148">
        <v>3</v>
      </c>
      <c r="E658" s="148">
        <v>15</v>
      </c>
      <c r="F658" s="148">
        <v>4</v>
      </c>
      <c r="G658" s="147">
        <v>0</v>
      </c>
      <c r="H658" s="147">
        <v>9999</v>
      </c>
      <c r="I658" s="147">
        <f t="shared" si="44"/>
        <v>0</v>
      </c>
      <c r="J658" s="148">
        <f>IFERROR(INDEX(SET_GROUP!$B:$B,MATCH(ITEM!C658,SET_GROUP!$N:$N,0)),0)</f>
        <v>0</v>
      </c>
      <c r="K658" s="148">
        <f>IFERROR(IF(D658&gt;2,INDEX(ITEM_GAIN_INFO!$B:$B,MATCH(ITEM!B658,ITEM_GAIN_INFO!$G:$G,0)),INDEX(ITEM_GAIN_INFO!$B:$B,MATCH(ITEM!C658,ITEM_GAIN_INFO!$G:$G,0))),0)</f>
        <v>280</v>
      </c>
      <c r="L658" s="148" t="str">
        <f t="shared" si="41"/>
        <v>ITEM_NAME_115447</v>
      </c>
      <c r="M658" s="148" t="str">
        <f t="shared" si="42"/>
        <v>ITEM_ICON_115447</v>
      </c>
      <c r="N658" s="148" t="str">
        <f t="shared" si="43"/>
        <v>ITEM_DESC_115447</v>
      </c>
    </row>
    <row r="659" spans="1:14">
      <c r="A659" s="148">
        <f>100000+E659*ID규칙_아이템_타입_단위+F659*ID규칙_등급_단위+COUNTIFS($D$4:D659,D659,$E$4:E659:E659,E659)</f>
        <v>115548</v>
      </c>
      <c r="B659" s="77" t="s">
        <v>1264</v>
      </c>
      <c r="C659" s="77" t="s">
        <v>185</v>
      </c>
      <c r="D659" s="148">
        <v>3</v>
      </c>
      <c r="E659" s="148">
        <v>15</v>
      </c>
      <c r="F659" s="148">
        <v>5</v>
      </c>
      <c r="G659" s="147">
        <v>0</v>
      </c>
      <c r="H659" s="147">
        <v>9999</v>
      </c>
      <c r="I659" s="147">
        <f t="shared" si="44"/>
        <v>0</v>
      </c>
      <c r="J659" s="148">
        <f>IFERROR(INDEX(SET_GROUP!$B:$B,MATCH(ITEM!C659,SET_GROUP!$N:$N,0)),0)</f>
        <v>0</v>
      </c>
      <c r="K659" s="148">
        <f>IFERROR(IF(D659&gt;2,INDEX(ITEM_GAIN_INFO!$B:$B,MATCH(ITEM!B659,ITEM_GAIN_INFO!$G:$G,0)),INDEX(ITEM_GAIN_INFO!$B:$B,MATCH(ITEM!C659,ITEM_GAIN_INFO!$G:$G,0))),0)</f>
        <v>281</v>
      </c>
      <c r="L659" s="148" t="str">
        <f t="shared" si="41"/>
        <v>ITEM_NAME_115548</v>
      </c>
      <c r="M659" s="148" t="str">
        <f t="shared" si="42"/>
        <v>ITEM_ICON_115548</v>
      </c>
      <c r="N659" s="148" t="str">
        <f t="shared" si="43"/>
        <v>ITEM_DESC_115548</v>
      </c>
    </row>
    <row r="660" spans="1:14">
      <c r="A660" s="148">
        <f>100000+E660*ID규칙_아이템_타입_단위+F660*ID규칙_등급_단위+COUNTIFS($D$4:D660,D660,$E$4:E660:E660,E660)</f>
        <v>116101</v>
      </c>
      <c r="B660" s="77" t="s">
        <v>848</v>
      </c>
      <c r="C660" s="77" t="s">
        <v>185</v>
      </c>
      <c r="D660" s="148">
        <v>5</v>
      </c>
      <c r="E660" s="148">
        <v>16</v>
      </c>
      <c r="F660" s="148">
        <v>1</v>
      </c>
      <c r="G660" s="147">
        <v>0</v>
      </c>
      <c r="H660" s="147">
        <v>9999</v>
      </c>
      <c r="I660" s="147">
        <f t="shared" si="44"/>
        <v>0</v>
      </c>
      <c r="J660" s="148">
        <f>IFERROR(INDEX(SET_GROUP!$B:$B,MATCH(ITEM!C660,SET_GROUP!$N:$N,0)),0)</f>
        <v>0</v>
      </c>
      <c r="K660" s="148">
        <f>IFERROR(IF(D660&gt;2,INDEX(ITEM_GAIN_INFO!$B:$B,MATCH(ITEM!B660,ITEM_GAIN_INFO!$G:$G,0)),INDEX(ITEM_GAIN_INFO!$B:$B,MATCH(ITEM!C660,ITEM_GAIN_INFO!$G:$G,0))),0)</f>
        <v>282</v>
      </c>
      <c r="L660" s="148" t="str">
        <f t="shared" si="41"/>
        <v>ITEM_NAME_116101</v>
      </c>
      <c r="M660" s="148" t="str">
        <f t="shared" si="42"/>
        <v>ITEM_ICON_116101</v>
      </c>
      <c r="N660" s="148" t="str">
        <f t="shared" si="43"/>
        <v>ITEM_DESC_116101</v>
      </c>
    </row>
    <row r="661" spans="1:14">
      <c r="A661" s="148">
        <f>100000+E661*ID규칙_아이템_타입_단위+F661*ID규칙_등급_단위+COUNTIFS($D$4:D661,D661,$E$4:E661:E661,E661)</f>
        <v>116102</v>
      </c>
      <c r="B661" s="77" t="s">
        <v>849</v>
      </c>
      <c r="C661" s="77" t="s">
        <v>185</v>
      </c>
      <c r="D661" s="148">
        <v>5</v>
      </c>
      <c r="E661" s="148">
        <v>16</v>
      </c>
      <c r="F661" s="148">
        <v>1</v>
      </c>
      <c r="G661" s="147">
        <v>0</v>
      </c>
      <c r="H661" s="147">
        <v>9999</v>
      </c>
      <c r="I661" s="147">
        <f t="shared" si="44"/>
        <v>0</v>
      </c>
      <c r="J661" s="148">
        <f>IFERROR(INDEX(SET_GROUP!$B:$B,MATCH(ITEM!C661,SET_GROUP!$N:$N,0)),0)</f>
        <v>0</v>
      </c>
      <c r="K661" s="148">
        <f>IFERROR(IF(D661&gt;2,INDEX(ITEM_GAIN_INFO!$B:$B,MATCH(ITEM!B661,ITEM_GAIN_INFO!$G:$G,0)),INDEX(ITEM_GAIN_INFO!$B:$B,MATCH(ITEM!C661,ITEM_GAIN_INFO!$G:$G,0))),0)</f>
        <v>283</v>
      </c>
      <c r="L661" s="148" t="str">
        <f t="shared" si="41"/>
        <v>ITEM_NAME_116102</v>
      </c>
      <c r="M661" s="148" t="str">
        <f t="shared" si="42"/>
        <v>ITEM_ICON_116102</v>
      </c>
      <c r="N661" s="148" t="str">
        <f t="shared" si="43"/>
        <v>ITEM_DESC_116102</v>
      </c>
    </row>
    <row r="662" spans="1:14">
      <c r="A662" s="148">
        <f>100000+E662*ID규칙_아이템_타입_단위+F662*ID규칙_등급_단위+COUNTIFS($D$4:D662,D662,$E$4:E662:E662,E662)</f>
        <v>116103</v>
      </c>
      <c r="B662" s="77" t="s">
        <v>850</v>
      </c>
      <c r="C662" s="77" t="s">
        <v>185</v>
      </c>
      <c r="D662" s="148">
        <v>5</v>
      </c>
      <c r="E662" s="148">
        <v>16</v>
      </c>
      <c r="F662" s="148">
        <v>1</v>
      </c>
      <c r="G662" s="147">
        <v>0</v>
      </c>
      <c r="H662" s="147">
        <v>9999</v>
      </c>
      <c r="I662" s="147">
        <f t="shared" si="44"/>
        <v>0</v>
      </c>
      <c r="J662" s="148">
        <f>IFERROR(INDEX(SET_GROUP!$B:$B,MATCH(ITEM!C662,SET_GROUP!$N:$N,0)),0)</f>
        <v>0</v>
      </c>
      <c r="K662" s="148">
        <f>IFERROR(IF(D662&gt;2,INDEX(ITEM_GAIN_INFO!$B:$B,MATCH(ITEM!B662,ITEM_GAIN_INFO!$G:$G,0)),INDEX(ITEM_GAIN_INFO!$B:$B,MATCH(ITEM!C662,ITEM_GAIN_INFO!$G:$G,0))),0)</f>
        <v>284</v>
      </c>
      <c r="L662" s="148" t="str">
        <f t="shared" si="41"/>
        <v>ITEM_NAME_116103</v>
      </c>
      <c r="M662" s="148" t="str">
        <f t="shared" si="42"/>
        <v>ITEM_ICON_116103</v>
      </c>
      <c r="N662" s="148" t="str">
        <f t="shared" si="43"/>
        <v>ITEM_DESC_116103</v>
      </c>
    </row>
    <row r="663" spans="1:14">
      <c r="A663" s="148">
        <f>100000+E663*ID규칙_아이템_타입_단위+F663*ID규칙_등급_단위+COUNTIFS($D$4:D663,D663,$E$4:E663:E663,E663)</f>
        <v>116104</v>
      </c>
      <c r="B663" s="77" t="s">
        <v>851</v>
      </c>
      <c r="C663" s="77" t="s">
        <v>185</v>
      </c>
      <c r="D663" s="148">
        <v>5</v>
      </c>
      <c r="E663" s="148">
        <v>16</v>
      </c>
      <c r="F663" s="148">
        <v>1</v>
      </c>
      <c r="G663" s="147">
        <v>0</v>
      </c>
      <c r="H663" s="147">
        <v>9999</v>
      </c>
      <c r="I663" s="147">
        <f t="shared" si="44"/>
        <v>0</v>
      </c>
      <c r="J663" s="148">
        <f>IFERROR(INDEX(SET_GROUP!$B:$B,MATCH(ITEM!C663,SET_GROUP!$N:$N,0)),0)</f>
        <v>0</v>
      </c>
      <c r="K663" s="148">
        <f>IFERROR(IF(D663&gt;2,INDEX(ITEM_GAIN_INFO!$B:$B,MATCH(ITEM!B663,ITEM_GAIN_INFO!$G:$G,0)),INDEX(ITEM_GAIN_INFO!$B:$B,MATCH(ITEM!C663,ITEM_GAIN_INFO!$G:$G,0))),0)</f>
        <v>285</v>
      </c>
      <c r="L663" s="148" t="str">
        <f t="shared" si="41"/>
        <v>ITEM_NAME_116104</v>
      </c>
      <c r="M663" s="148" t="str">
        <f t="shared" si="42"/>
        <v>ITEM_ICON_116104</v>
      </c>
      <c r="N663" s="148" t="str">
        <f t="shared" si="43"/>
        <v>ITEM_DESC_116104</v>
      </c>
    </row>
    <row r="664" spans="1:14">
      <c r="A664" s="148">
        <f>100000+E664*ID규칙_아이템_타입_단위+F664*ID규칙_등급_단위+COUNTIFS($D$4:D664,D664,$E$4:E664:E664,E664)</f>
        <v>116105</v>
      </c>
      <c r="B664" s="77" t="s">
        <v>852</v>
      </c>
      <c r="C664" s="77" t="s">
        <v>185</v>
      </c>
      <c r="D664" s="148">
        <v>5</v>
      </c>
      <c r="E664" s="148">
        <v>16</v>
      </c>
      <c r="F664" s="148">
        <v>1</v>
      </c>
      <c r="G664" s="147">
        <v>0</v>
      </c>
      <c r="H664" s="147">
        <v>9999</v>
      </c>
      <c r="I664" s="147">
        <f t="shared" si="44"/>
        <v>0</v>
      </c>
      <c r="J664" s="148">
        <f>IFERROR(INDEX(SET_GROUP!$B:$B,MATCH(ITEM!C664,SET_GROUP!$N:$N,0)),0)</f>
        <v>0</v>
      </c>
      <c r="K664" s="148">
        <f>IFERROR(IF(D664&gt;2,INDEX(ITEM_GAIN_INFO!$B:$B,MATCH(ITEM!B664,ITEM_GAIN_INFO!$G:$G,0)),INDEX(ITEM_GAIN_INFO!$B:$B,MATCH(ITEM!C664,ITEM_GAIN_INFO!$G:$G,0))),0)</f>
        <v>286</v>
      </c>
      <c r="L664" s="148" t="str">
        <f t="shared" si="41"/>
        <v>ITEM_NAME_116105</v>
      </c>
      <c r="M664" s="148" t="str">
        <f t="shared" si="42"/>
        <v>ITEM_ICON_116105</v>
      </c>
      <c r="N664" s="148" t="str">
        <f t="shared" si="43"/>
        <v>ITEM_DESC_116105</v>
      </c>
    </row>
    <row r="665" spans="1:14">
      <c r="A665" s="148">
        <f>100000+E665*ID규칙_아이템_타입_단위+F665*ID규칙_등급_단위+COUNTIFS($D$4:D665,D665,$E$4:E665:E665,E665)</f>
        <v>116106</v>
      </c>
      <c r="B665" s="77" t="s">
        <v>1265</v>
      </c>
      <c r="C665" s="77" t="s">
        <v>185</v>
      </c>
      <c r="D665" s="148">
        <v>5</v>
      </c>
      <c r="E665" s="148">
        <v>16</v>
      </c>
      <c r="F665" s="148">
        <v>1</v>
      </c>
      <c r="G665" s="147">
        <v>0</v>
      </c>
      <c r="H665" s="147">
        <v>9999</v>
      </c>
      <c r="I665" s="147">
        <f t="shared" si="44"/>
        <v>0</v>
      </c>
      <c r="J665" s="148">
        <f>IFERROR(INDEX(SET_GROUP!$B:$B,MATCH(ITEM!C665,SET_GROUP!$N:$N,0)),0)</f>
        <v>0</v>
      </c>
      <c r="K665" s="148">
        <f>IFERROR(IF(D665&gt;2,INDEX(ITEM_GAIN_INFO!$B:$B,MATCH(ITEM!B665,ITEM_GAIN_INFO!$G:$G,0)),INDEX(ITEM_GAIN_INFO!$B:$B,MATCH(ITEM!C665,ITEM_GAIN_INFO!$G:$G,0))),0)</f>
        <v>288</v>
      </c>
      <c r="L665" s="148" t="str">
        <f t="shared" si="41"/>
        <v>ITEM_NAME_116106</v>
      </c>
      <c r="M665" s="148" t="str">
        <f t="shared" si="42"/>
        <v>ITEM_ICON_116106</v>
      </c>
      <c r="N665" s="148" t="str">
        <f t="shared" si="43"/>
        <v>ITEM_DESC_116106</v>
      </c>
    </row>
    <row r="666" spans="1:14">
      <c r="A666" s="148">
        <f>100000+E666*ID규칙_아이템_타입_단위+F666*ID규칙_등급_단위+COUNTIFS($D$4:D666,D666,$E$4:E666:E666,E666)</f>
        <v>116107</v>
      </c>
      <c r="B666" s="77" t="s">
        <v>853</v>
      </c>
      <c r="C666" s="77" t="s">
        <v>185</v>
      </c>
      <c r="D666" s="148">
        <v>5</v>
      </c>
      <c r="E666" s="148">
        <v>16</v>
      </c>
      <c r="F666" s="148">
        <v>1</v>
      </c>
      <c r="G666" s="147">
        <v>0</v>
      </c>
      <c r="H666" s="147">
        <v>9999</v>
      </c>
      <c r="I666" s="147">
        <f t="shared" si="44"/>
        <v>0</v>
      </c>
      <c r="J666" s="148">
        <f>IFERROR(INDEX(SET_GROUP!$B:$B,MATCH(ITEM!C666,SET_GROUP!$N:$N,0)),0)</f>
        <v>0</v>
      </c>
      <c r="K666" s="148">
        <f>IFERROR(IF(D666&gt;2,INDEX(ITEM_GAIN_INFO!$B:$B,MATCH(ITEM!B666,ITEM_GAIN_INFO!$G:$G,0)),INDEX(ITEM_GAIN_INFO!$B:$B,MATCH(ITEM!C666,ITEM_GAIN_INFO!$G:$G,0))),0)</f>
        <v>289</v>
      </c>
      <c r="L666" s="148" t="str">
        <f t="shared" si="41"/>
        <v>ITEM_NAME_116107</v>
      </c>
      <c r="M666" s="148" t="str">
        <f t="shared" si="42"/>
        <v>ITEM_ICON_116107</v>
      </c>
      <c r="N666" s="148" t="str">
        <f t="shared" si="43"/>
        <v>ITEM_DESC_116107</v>
      </c>
    </row>
    <row r="667" spans="1:14">
      <c r="A667" s="148">
        <f>100000+E667*ID규칙_아이템_타입_단위+F667*ID규칙_등급_단위+COUNTIFS($D$4:D667,D667,$E$4:E667:E667,E667)</f>
        <v>116108</v>
      </c>
      <c r="B667" s="77" t="s">
        <v>854</v>
      </c>
      <c r="C667" s="77" t="s">
        <v>185</v>
      </c>
      <c r="D667" s="148">
        <v>5</v>
      </c>
      <c r="E667" s="148">
        <v>16</v>
      </c>
      <c r="F667" s="148">
        <v>1</v>
      </c>
      <c r="G667" s="147">
        <v>0</v>
      </c>
      <c r="H667" s="147">
        <v>9999</v>
      </c>
      <c r="I667" s="147">
        <f t="shared" si="44"/>
        <v>0</v>
      </c>
      <c r="J667" s="148">
        <f>IFERROR(INDEX(SET_GROUP!$B:$B,MATCH(ITEM!C667,SET_GROUP!$N:$N,0)),0)</f>
        <v>0</v>
      </c>
      <c r="K667" s="148">
        <f>IFERROR(IF(D667&gt;2,INDEX(ITEM_GAIN_INFO!$B:$B,MATCH(ITEM!B667,ITEM_GAIN_INFO!$G:$G,0)),INDEX(ITEM_GAIN_INFO!$B:$B,MATCH(ITEM!C667,ITEM_GAIN_INFO!$G:$G,0))),0)</f>
        <v>287</v>
      </c>
      <c r="L667" s="148" t="str">
        <f t="shared" si="41"/>
        <v>ITEM_NAME_116108</v>
      </c>
      <c r="M667" s="148" t="str">
        <f t="shared" si="42"/>
        <v>ITEM_ICON_116108</v>
      </c>
      <c r="N667" s="148" t="str">
        <f t="shared" si="43"/>
        <v>ITEM_DESC_116108</v>
      </c>
    </row>
    <row r="668" spans="1:14">
      <c r="A668" s="148">
        <f>100000+E668*ID규칙_아이템_타입_단위+F668*ID규칙_등급_단위+COUNTIFS($D$4:D668,D668,$E$4:E668:E668,E668)</f>
        <v>116409</v>
      </c>
      <c r="B668" s="77" t="s">
        <v>1266</v>
      </c>
      <c r="C668" s="77" t="s">
        <v>185</v>
      </c>
      <c r="D668" s="148">
        <v>5</v>
      </c>
      <c r="E668" s="148">
        <v>16</v>
      </c>
      <c r="F668" s="148">
        <v>4</v>
      </c>
      <c r="G668" s="147">
        <v>0</v>
      </c>
      <c r="H668" s="147">
        <v>9999</v>
      </c>
      <c r="I668" s="147">
        <f t="shared" si="44"/>
        <v>0</v>
      </c>
      <c r="J668" s="148">
        <f>IFERROR(INDEX(SET_GROUP!$B:$B,MATCH(ITEM!C668,SET_GROUP!$N:$N,0)),0)</f>
        <v>0</v>
      </c>
      <c r="K668" s="148">
        <f>IFERROR(IF(D668&gt;2,INDEX(ITEM_GAIN_INFO!$B:$B,MATCH(ITEM!B668,ITEM_GAIN_INFO!$G:$G,0)),INDEX(ITEM_GAIN_INFO!$B:$B,MATCH(ITEM!C668,ITEM_GAIN_INFO!$G:$G,0))),0)</f>
        <v>290</v>
      </c>
      <c r="L668" s="148" t="str">
        <f t="shared" si="41"/>
        <v>ITEM_NAME_116409</v>
      </c>
      <c r="M668" s="148" t="str">
        <f t="shared" si="42"/>
        <v>ITEM_ICON_116409</v>
      </c>
      <c r="N668" s="148" t="str">
        <f t="shared" si="43"/>
        <v>ITEM_DESC_116409</v>
      </c>
    </row>
    <row r="669" spans="1:14">
      <c r="A669" s="148">
        <f>100000+E669*ID규칙_아이템_타입_단위+F669*ID규칙_등급_단위+COUNTIFS($D$4:D669,D669,$E$4:E669:E669,E669)</f>
        <v>116410</v>
      </c>
      <c r="B669" s="77" t="s">
        <v>855</v>
      </c>
      <c r="C669" s="77" t="s">
        <v>185</v>
      </c>
      <c r="D669" s="148">
        <v>5</v>
      </c>
      <c r="E669" s="148">
        <v>16</v>
      </c>
      <c r="F669" s="148">
        <v>4</v>
      </c>
      <c r="G669" s="147">
        <v>0</v>
      </c>
      <c r="H669" s="147">
        <v>9999</v>
      </c>
      <c r="I669" s="147">
        <f t="shared" si="44"/>
        <v>0</v>
      </c>
      <c r="J669" s="148">
        <f>IFERROR(INDEX(SET_GROUP!$B:$B,MATCH(ITEM!C669,SET_GROUP!$N:$N,0)),0)</f>
        <v>0</v>
      </c>
      <c r="K669" s="148">
        <f>IFERROR(IF(D669&gt;2,INDEX(ITEM_GAIN_INFO!$B:$B,MATCH(ITEM!B669,ITEM_GAIN_INFO!$G:$G,0)),INDEX(ITEM_GAIN_INFO!$B:$B,MATCH(ITEM!C669,ITEM_GAIN_INFO!$G:$G,0))),0)</f>
        <v>291</v>
      </c>
      <c r="L669" s="148" t="str">
        <f t="shared" si="41"/>
        <v>ITEM_NAME_116410</v>
      </c>
      <c r="M669" s="148" t="str">
        <f t="shared" si="42"/>
        <v>ITEM_ICON_116410</v>
      </c>
      <c r="N669" s="148" t="str">
        <f t="shared" si="43"/>
        <v>ITEM_DESC_116410</v>
      </c>
    </row>
    <row r="670" spans="1:14">
      <c r="A670" s="148">
        <f>100000+E670*ID규칙_아이템_타입_단위+F670*ID규칙_등급_단위+COUNTIFS($D$4:D670,D670,$E$4:E670:E670,E670)</f>
        <v>116411</v>
      </c>
      <c r="B670" s="77" t="s">
        <v>856</v>
      </c>
      <c r="C670" s="77" t="s">
        <v>185</v>
      </c>
      <c r="D670" s="148">
        <v>5</v>
      </c>
      <c r="E670" s="148">
        <v>16</v>
      </c>
      <c r="F670" s="148">
        <v>4</v>
      </c>
      <c r="G670" s="147">
        <v>0</v>
      </c>
      <c r="H670" s="147">
        <v>9999</v>
      </c>
      <c r="I670" s="147">
        <f t="shared" si="44"/>
        <v>0</v>
      </c>
      <c r="J670" s="148">
        <f>IFERROR(INDEX(SET_GROUP!$B:$B,MATCH(ITEM!C670,SET_GROUP!$N:$N,0)),0)</f>
        <v>0</v>
      </c>
      <c r="K670" s="148">
        <f>IFERROR(IF(D670&gt;2,INDEX(ITEM_GAIN_INFO!$B:$B,MATCH(ITEM!B670,ITEM_GAIN_INFO!$G:$G,0)),INDEX(ITEM_GAIN_INFO!$B:$B,MATCH(ITEM!C670,ITEM_GAIN_INFO!$G:$G,0))),0)</f>
        <v>292</v>
      </c>
      <c r="L670" s="148" t="str">
        <f t="shared" si="41"/>
        <v>ITEM_NAME_116411</v>
      </c>
      <c r="M670" s="148" t="str">
        <f t="shared" si="42"/>
        <v>ITEM_ICON_116411</v>
      </c>
      <c r="N670" s="148" t="str">
        <f t="shared" si="43"/>
        <v>ITEM_DESC_116411</v>
      </c>
    </row>
    <row r="671" spans="1:14">
      <c r="A671" s="148">
        <f>100000+E671*ID규칙_아이템_타입_단위+F671*ID규칙_등급_단위+COUNTIFS($D$4:D671,D671,$E$4:E671:E671,E671)</f>
        <v>116412</v>
      </c>
      <c r="B671" s="77" t="s">
        <v>857</v>
      </c>
      <c r="C671" s="77" t="s">
        <v>185</v>
      </c>
      <c r="D671" s="148">
        <v>5</v>
      </c>
      <c r="E671" s="148">
        <v>16</v>
      </c>
      <c r="F671" s="148">
        <v>4</v>
      </c>
      <c r="G671" s="147">
        <v>0</v>
      </c>
      <c r="H671" s="147">
        <v>9999</v>
      </c>
      <c r="I671" s="147">
        <f t="shared" si="44"/>
        <v>0</v>
      </c>
      <c r="J671" s="148">
        <f>IFERROR(INDEX(SET_GROUP!$B:$B,MATCH(ITEM!C671,SET_GROUP!$N:$N,0)),0)</f>
        <v>0</v>
      </c>
      <c r="K671" s="148">
        <f>IFERROR(IF(D671&gt;2,INDEX(ITEM_GAIN_INFO!$B:$B,MATCH(ITEM!B671,ITEM_GAIN_INFO!$G:$G,0)),INDEX(ITEM_GAIN_INFO!$B:$B,MATCH(ITEM!C671,ITEM_GAIN_INFO!$G:$G,0))),0)</f>
        <v>293</v>
      </c>
      <c r="L671" s="148" t="str">
        <f t="shared" si="41"/>
        <v>ITEM_NAME_116412</v>
      </c>
      <c r="M671" s="148" t="str">
        <f t="shared" si="42"/>
        <v>ITEM_ICON_116412</v>
      </c>
      <c r="N671" s="148" t="str">
        <f t="shared" si="43"/>
        <v>ITEM_DESC_116412</v>
      </c>
    </row>
    <row r="672" spans="1:14">
      <c r="A672" s="148">
        <f>100000+E672*ID규칙_아이템_타입_단위+F672*ID규칙_등급_단위+COUNTIFS($D$4:D672,D672,$E$4:E672:E672,E672)</f>
        <v>116413</v>
      </c>
      <c r="B672" s="77" t="s">
        <v>858</v>
      </c>
      <c r="C672" s="77" t="s">
        <v>185</v>
      </c>
      <c r="D672" s="148">
        <v>5</v>
      </c>
      <c r="E672" s="148">
        <v>16</v>
      </c>
      <c r="F672" s="148">
        <v>4</v>
      </c>
      <c r="G672" s="147">
        <v>0</v>
      </c>
      <c r="H672" s="147">
        <v>9999</v>
      </c>
      <c r="I672" s="147">
        <f t="shared" si="44"/>
        <v>0</v>
      </c>
      <c r="J672" s="148">
        <f>IFERROR(INDEX(SET_GROUP!$B:$B,MATCH(ITEM!C672,SET_GROUP!$N:$N,0)),0)</f>
        <v>0</v>
      </c>
      <c r="K672" s="148">
        <f>IFERROR(IF(D672&gt;2,INDEX(ITEM_GAIN_INFO!$B:$B,MATCH(ITEM!B672,ITEM_GAIN_INFO!$G:$G,0)),INDEX(ITEM_GAIN_INFO!$B:$B,MATCH(ITEM!C672,ITEM_GAIN_INFO!$G:$G,0))),0)</f>
        <v>294</v>
      </c>
      <c r="L672" s="148" t="str">
        <f t="shared" si="41"/>
        <v>ITEM_NAME_116413</v>
      </c>
      <c r="M672" s="148" t="str">
        <f t="shared" si="42"/>
        <v>ITEM_ICON_116413</v>
      </c>
      <c r="N672" s="148" t="str">
        <f t="shared" si="43"/>
        <v>ITEM_DESC_116413</v>
      </c>
    </row>
    <row r="673" spans="1:14">
      <c r="A673" s="148">
        <f>100000+E673*ID규칙_아이템_타입_단위+F673*ID규칙_등급_단위+COUNTIFS($D$4:D673,D673,$E$4:E673:E673,E673)</f>
        <v>116414</v>
      </c>
      <c r="B673" s="77" t="s">
        <v>1267</v>
      </c>
      <c r="C673" s="77" t="s">
        <v>185</v>
      </c>
      <c r="D673" s="148">
        <v>5</v>
      </c>
      <c r="E673" s="148">
        <v>16</v>
      </c>
      <c r="F673" s="148">
        <v>4</v>
      </c>
      <c r="G673" s="147">
        <v>0</v>
      </c>
      <c r="H673" s="147">
        <v>9999</v>
      </c>
      <c r="I673" s="147">
        <f t="shared" si="44"/>
        <v>0</v>
      </c>
      <c r="J673" s="148">
        <f>IFERROR(INDEX(SET_GROUP!$B:$B,MATCH(ITEM!C673,SET_GROUP!$N:$N,0)),0)</f>
        <v>0</v>
      </c>
      <c r="K673" s="148">
        <f>IFERROR(IF(D673&gt;2,INDEX(ITEM_GAIN_INFO!$B:$B,MATCH(ITEM!B673,ITEM_GAIN_INFO!$G:$G,0)),INDEX(ITEM_GAIN_INFO!$B:$B,MATCH(ITEM!C673,ITEM_GAIN_INFO!$G:$G,0))),0)</f>
        <v>295</v>
      </c>
      <c r="L673" s="148" t="str">
        <f t="shared" si="41"/>
        <v>ITEM_NAME_116414</v>
      </c>
      <c r="M673" s="148" t="str">
        <f t="shared" si="42"/>
        <v>ITEM_ICON_116414</v>
      </c>
      <c r="N673" s="148" t="str">
        <f t="shared" si="43"/>
        <v>ITEM_DESC_116414</v>
      </c>
    </row>
    <row r="674" spans="1:14">
      <c r="A674" s="148">
        <f>100000+E674*ID규칙_아이템_타입_단위+F674*ID규칙_등급_단위+COUNTIFS($D$4:D674,D674,$E$4:E674:E674,E674)</f>
        <v>116415</v>
      </c>
      <c r="B674" s="77" t="s">
        <v>1268</v>
      </c>
      <c r="C674" s="77" t="s">
        <v>185</v>
      </c>
      <c r="D674" s="148">
        <v>5</v>
      </c>
      <c r="E674" s="148">
        <v>16</v>
      </c>
      <c r="F674" s="148">
        <v>4</v>
      </c>
      <c r="G674" s="147">
        <v>0</v>
      </c>
      <c r="H674" s="147">
        <v>9999</v>
      </c>
      <c r="I674" s="147">
        <f t="shared" si="44"/>
        <v>0</v>
      </c>
      <c r="J674" s="148">
        <f>IFERROR(INDEX(SET_GROUP!$B:$B,MATCH(ITEM!C674,SET_GROUP!$N:$N,0)),0)</f>
        <v>0</v>
      </c>
      <c r="K674" s="148">
        <f>IFERROR(IF(D674&gt;2,INDEX(ITEM_GAIN_INFO!$B:$B,MATCH(ITEM!B674,ITEM_GAIN_INFO!$G:$G,0)),INDEX(ITEM_GAIN_INFO!$B:$B,MATCH(ITEM!C674,ITEM_GAIN_INFO!$G:$G,0))),0)</f>
        <v>296</v>
      </c>
      <c r="L674" s="148" t="str">
        <f t="shared" si="41"/>
        <v>ITEM_NAME_116415</v>
      </c>
      <c r="M674" s="148" t="str">
        <f t="shared" si="42"/>
        <v>ITEM_ICON_116415</v>
      </c>
      <c r="N674" s="148" t="str">
        <f t="shared" si="43"/>
        <v>ITEM_DESC_116415</v>
      </c>
    </row>
    <row r="675" spans="1:14">
      <c r="A675" s="148">
        <f>100000+E675*ID규칙_아이템_타입_단위+F675*ID규칙_등급_단위+COUNTIFS($D$4:D675,D675,$E$4:E675:E675,E675)</f>
        <v>116416</v>
      </c>
      <c r="B675" s="77" t="s">
        <v>1269</v>
      </c>
      <c r="C675" s="77" t="s">
        <v>185</v>
      </c>
      <c r="D675" s="148">
        <v>5</v>
      </c>
      <c r="E675" s="148">
        <v>16</v>
      </c>
      <c r="F675" s="148">
        <v>4</v>
      </c>
      <c r="G675" s="147">
        <v>0</v>
      </c>
      <c r="H675" s="147">
        <v>9999</v>
      </c>
      <c r="I675" s="147">
        <f t="shared" si="44"/>
        <v>0</v>
      </c>
      <c r="J675" s="148">
        <f>IFERROR(INDEX(SET_GROUP!$B:$B,MATCH(ITEM!C675,SET_GROUP!$N:$N,0)),0)</f>
        <v>0</v>
      </c>
      <c r="K675" s="148">
        <f>IFERROR(IF(D675&gt;2,INDEX(ITEM_GAIN_INFO!$B:$B,MATCH(ITEM!B675,ITEM_GAIN_INFO!$G:$G,0)),INDEX(ITEM_GAIN_INFO!$B:$B,MATCH(ITEM!C675,ITEM_GAIN_INFO!$G:$G,0))),0)</f>
        <v>297</v>
      </c>
      <c r="L675" s="148" t="str">
        <f t="shared" si="41"/>
        <v>ITEM_NAME_116416</v>
      </c>
      <c r="M675" s="148" t="str">
        <f t="shared" si="42"/>
        <v>ITEM_ICON_116416</v>
      </c>
      <c r="N675" s="148" t="str">
        <f t="shared" si="43"/>
        <v>ITEM_DESC_116416</v>
      </c>
    </row>
    <row r="676" spans="1:14">
      <c r="A676" s="148">
        <f>100000+E676*ID규칙_아이템_타입_단위+F676*ID규칙_등급_단위+COUNTIFS($D$4:D676,D676,$E$4:E676:E676,E676)</f>
        <v>116417</v>
      </c>
      <c r="B676" s="77" t="s">
        <v>1270</v>
      </c>
      <c r="C676" s="77" t="s">
        <v>185</v>
      </c>
      <c r="D676" s="148">
        <v>5</v>
      </c>
      <c r="E676" s="148">
        <v>16</v>
      </c>
      <c r="F676" s="148">
        <v>4</v>
      </c>
      <c r="G676" s="147">
        <v>0</v>
      </c>
      <c r="H676" s="147">
        <v>9999</v>
      </c>
      <c r="I676" s="147">
        <f t="shared" si="44"/>
        <v>0</v>
      </c>
      <c r="J676" s="148">
        <f>IFERROR(INDEX(SET_GROUP!$B:$B,MATCH(ITEM!C676,SET_GROUP!$N:$N,0)),0)</f>
        <v>0</v>
      </c>
      <c r="K676" s="148">
        <f>IFERROR(IF(D676&gt;2,INDEX(ITEM_GAIN_INFO!$B:$B,MATCH(ITEM!B676,ITEM_GAIN_INFO!$G:$G,0)),INDEX(ITEM_GAIN_INFO!$B:$B,MATCH(ITEM!C676,ITEM_GAIN_INFO!$G:$G,0))),0)</f>
        <v>298</v>
      </c>
      <c r="L676" s="148" t="str">
        <f t="shared" si="41"/>
        <v>ITEM_NAME_116417</v>
      </c>
      <c r="M676" s="148" t="str">
        <f t="shared" si="42"/>
        <v>ITEM_ICON_116417</v>
      </c>
      <c r="N676" s="148" t="str">
        <f t="shared" si="43"/>
        <v>ITEM_DESC_116417</v>
      </c>
    </row>
    <row r="677" spans="1:14">
      <c r="A677" s="148">
        <f>100000+E677*ID규칙_아이템_타입_단위+F677*ID규칙_등급_단위+COUNTIFS($D$4:D677,D677,$E$4:E677:E677,E677)</f>
        <v>116418</v>
      </c>
      <c r="B677" s="77" t="s">
        <v>1271</v>
      </c>
      <c r="C677" s="77" t="s">
        <v>185</v>
      </c>
      <c r="D677" s="148">
        <v>5</v>
      </c>
      <c r="E677" s="148">
        <v>16</v>
      </c>
      <c r="F677" s="148">
        <v>4</v>
      </c>
      <c r="G677" s="147">
        <v>0</v>
      </c>
      <c r="H677" s="147">
        <v>9999</v>
      </c>
      <c r="I677" s="147">
        <f t="shared" si="44"/>
        <v>0</v>
      </c>
      <c r="J677" s="148">
        <f>IFERROR(INDEX(SET_GROUP!$B:$B,MATCH(ITEM!C677,SET_GROUP!$N:$N,0)),0)</f>
        <v>0</v>
      </c>
      <c r="K677" s="148">
        <f>IFERROR(IF(D677&gt;2,INDEX(ITEM_GAIN_INFO!$B:$B,MATCH(ITEM!B677,ITEM_GAIN_INFO!$G:$G,0)),INDEX(ITEM_GAIN_INFO!$B:$B,MATCH(ITEM!C677,ITEM_GAIN_INFO!$G:$G,0))),0)</f>
        <v>299</v>
      </c>
      <c r="L677" s="148" t="str">
        <f t="shared" si="41"/>
        <v>ITEM_NAME_116418</v>
      </c>
      <c r="M677" s="148" t="str">
        <f t="shared" si="42"/>
        <v>ITEM_ICON_116418</v>
      </c>
      <c r="N677" s="148" t="str">
        <f t="shared" si="43"/>
        <v>ITEM_DESC_116418</v>
      </c>
    </row>
    <row r="678" spans="1:14">
      <c r="A678" s="148">
        <f>100000+E678*ID규칙_아이템_타입_단위+F678*ID규칙_등급_단위+COUNTIFS($D$4:D678,D678,$E$4:E678:E678,E678)</f>
        <v>116119</v>
      </c>
      <c r="B678" s="77" t="s">
        <v>867</v>
      </c>
      <c r="C678" s="77" t="s">
        <v>185</v>
      </c>
      <c r="D678" s="148">
        <v>5</v>
      </c>
      <c r="E678" s="148">
        <v>16</v>
      </c>
      <c r="F678" s="148">
        <v>1</v>
      </c>
      <c r="G678" s="147">
        <v>0</v>
      </c>
      <c r="H678" s="147">
        <v>9999</v>
      </c>
      <c r="I678" s="147">
        <f t="shared" si="44"/>
        <v>0</v>
      </c>
      <c r="J678" s="148">
        <f>IFERROR(INDEX(SET_GROUP!$B:$B,MATCH(ITEM!C678,SET_GROUP!$N:$N,0)),0)</f>
        <v>0</v>
      </c>
      <c r="K678" s="148">
        <f>IFERROR(IF(D678&gt;2,INDEX(ITEM_GAIN_INFO!$B:$B,MATCH(ITEM!B678,ITEM_GAIN_INFO!$G:$G,0)),INDEX(ITEM_GAIN_INFO!$B:$B,MATCH(ITEM!C678,ITEM_GAIN_INFO!$G:$G,0))),0)</f>
        <v>300</v>
      </c>
      <c r="L678" s="148" t="str">
        <f t="shared" si="41"/>
        <v>ITEM_NAME_116119</v>
      </c>
      <c r="M678" s="148" t="str">
        <f t="shared" si="42"/>
        <v>ITEM_ICON_116119</v>
      </c>
      <c r="N678" s="148" t="str">
        <f t="shared" si="43"/>
        <v>ITEM_DESC_116119</v>
      </c>
    </row>
    <row r="679" spans="1:14">
      <c r="A679" s="148">
        <f>100000+E679*ID규칙_아이템_타입_단위+F679*ID규칙_등급_단위+COUNTIFS($D$4:D679,D679,$E$4:E679:E679,E679)</f>
        <v>116120</v>
      </c>
      <c r="B679" s="77" t="s">
        <v>859</v>
      </c>
      <c r="C679" s="77" t="s">
        <v>185</v>
      </c>
      <c r="D679" s="148">
        <v>5</v>
      </c>
      <c r="E679" s="148">
        <v>16</v>
      </c>
      <c r="F679" s="148">
        <v>1</v>
      </c>
      <c r="G679" s="147">
        <v>0</v>
      </c>
      <c r="H679" s="147">
        <v>9999</v>
      </c>
      <c r="I679" s="147">
        <f t="shared" si="44"/>
        <v>0</v>
      </c>
      <c r="J679" s="148">
        <f>IFERROR(INDEX(SET_GROUP!$B:$B,MATCH(ITEM!C679,SET_GROUP!$N:$N,0)),0)</f>
        <v>0</v>
      </c>
      <c r="K679" s="148">
        <f>IFERROR(IF(D679&gt;2,INDEX(ITEM_GAIN_INFO!$B:$B,MATCH(ITEM!B679,ITEM_GAIN_INFO!$G:$G,0)),INDEX(ITEM_GAIN_INFO!$B:$B,MATCH(ITEM!C679,ITEM_GAIN_INFO!$G:$G,0))),0)</f>
        <v>301</v>
      </c>
      <c r="L679" s="148" t="str">
        <f t="shared" si="41"/>
        <v>ITEM_NAME_116120</v>
      </c>
      <c r="M679" s="148" t="str">
        <f t="shared" si="42"/>
        <v>ITEM_ICON_116120</v>
      </c>
      <c r="N679" s="148" t="str">
        <f t="shared" si="43"/>
        <v>ITEM_DESC_116120</v>
      </c>
    </row>
    <row r="680" spans="1:14">
      <c r="A680" s="148">
        <f>100000+E680*ID규칙_아이템_타입_단위+F680*ID규칙_등급_단위+COUNTIFS($D$4:D680,D680,$E$4:E680:E680,E680)</f>
        <v>116121</v>
      </c>
      <c r="B680" s="77" t="s">
        <v>860</v>
      </c>
      <c r="C680" s="77" t="s">
        <v>185</v>
      </c>
      <c r="D680" s="148">
        <v>5</v>
      </c>
      <c r="E680" s="148">
        <v>16</v>
      </c>
      <c r="F680" s="148">
        <v>1</v>
      </c>
      <c r="G680" s="147">
        <v>0</v>
      </c>
      <c r="H680" s="147">
        <v>9999</v>
      </c>
      <c r="I680" s="147">
        <f t="shared" si="44"/>
        <v>0</v>
      </c>
      <c r="J680" s="148">
        <f>IFERROR(INDEX(SET_GROUP!$B:$B,MATCH(ITEM!C680,SET_GROUP!$N:$N,0)),0)</f>
        <v>0</v>
      </c>
      <c r="K680" s="148">
        <f>IFERROR(IF(D680&gt;2,INDEX(ITEM_GAIN_INFO!$B:$B,MATCH(ITEM!B680,ITEM_GAIN_INFO!$G:$G,0)),INDEX(ITEM_GAIN_INFO!$B:$B,MATCH(ITEM!C680,ITEM_GAIN_INFO!$G:$G,0))),0)</f>
        <v>302</v>
      </c>
      <c r="L680" s="148" t="str">
        <f t="shared" si="41"/>
        <v>ITEM_NAME_116121</v>
      </c>
      <c r="M680" s="148" t="str">
        <f t="shared" si="42"/>
        <v>ITEM_ICON_116121</v>
      </c>
      <c r="N680" s="148" t="str">
        <f t="shared" si="43"/>
        <v>ITEM_DESC_116121</v>
      </c>
    </row>
    <row r="681" spans="1:14">
      <c r="A681" s="148">
        <f>100000+E681*ID규칙_아이템_타입_단위+F681*ID규칙_등급_단위+COUNTIFS($D$4:D681,D681,$E$4:E681:E681,E681)</f>
        <v>116122</v>
      </c>
      <c r="B681" s="77" t="s">
        <v>861</v>
      </c>
      <c r="C681" s="77" t="s">
        <v>185</v>
      </c>
      <c r="D681" s="148">
        <v>5</v>
      </c>
      <c r="E681" s="148">
        <v>16</v>
      </c>
      <c r="F681" s="148">
        <v>1</v>
      </c>
      <c r="G681" s="147">
        <v>0</v>
      </c>
      <c r="H681" s="147">
        <v>9999</v>
      </c>
      <c r="I681" s="147">
        <f t="shared" si="44"/>
        <v>0</v>
      </c>
      <c r="J681" s="148">
        <f>IFERROR(INDEX(SET_GROUP!$B:$B,MATCH(ITEM!C681,SET_GROUP!$N:$N,0)),0)</f>
        <v>0</v>
      </c>
      <c r="K681" s="148">
        <f>IFERROR(IF(D681&gt;2,INDEX(ITEM_GAIN_INFO!$B:$B,MATCH(ITEM!B681,ITEM_GAIN_INFO!$G:$G,0)),INDEX(ITEM_GAIN_INFO!$B:$B,MATCH(ITEM!C681,ITEM_GAIN_INFO!$G:$G,0))),0)</f>
        <v>303</v>
      </c>
      <c r="L681" s="148" t="str">
        <f t="shared" si="41"/>
        <v>ITEM_NAME_116122</v>
      </c>
      <c r="M681" s="148" t="str">
        <f t="shared" si="42"/>
        <v>ITEM_ICON_116122</v>
      </c>
      <c r="N681" s="148" t="str">
        <f t="shared" si="43"/>
        <v>ITEM_DESC_116122</v>
      </c>
    </row>
    <row r="682" spans="1:14">
      <c r="A682" s="148">
        <f>100000+E682*ID규칙_아이템_타입_단위+F682*ID규칙_등급_단위+COUNTIFS($D$4:D682,D682,$E$4:E682:E682,E682)</f>
        <v>116123</v>
      </c>
      <c r="B682" s="77" t="s">
        <v>862</v>
      </c>
      <c r="C682" s="77" t="s">
        <v>185</v>
      </c>
      <c r="D682" s="148">
        <v>5</v>
      </c>
      <c r="E682" s="148">
        <v>16</v>
      </c>
      <c r="F682" s="148">
        <v>1</v>
      </c>
      <c r="G682" s="147">
        <v>0</v>
      </c>
      <c r="H682" s="147">
        <v>9999</v>
      </c>
      <c r="I682" s="147">
        <f t="shared" si="44"/>
        <v>0</v>
      </c>
      <c r="J682" s="148">
        <f>IFERROR(INDEX(SET_GROUP!$B:$B,MATCH(ITEM!C682,SET_GROUP!$N:$N,0)),0)</f>
        <v>0</v>
      </c>
      <c r="K682" s="148">
        <f>IFERROR(IF(D682&gt;2,INDEX(ITEM_GAIN_INFO!$B:$B,MATCH(ITEM!B682,ITEM_GAIN_INFO!$G:$G,0)),INDEX(ITEM_GAIN_INFO!$B:$B,MATCH(ITEM!C682,ITEM_GAIN_INFO!$G:$G,0))),0)</f>
        <v>304</v>
      </c>
      <c r="L682" s="148" t="str">
        <f t="shared" si="41"/>
        <v>ITEM_NAME_116123</v>
      </c>
      <c r="M682" s="148" t="str">
        <f t="shared" si="42"/>
        <v>ITEM_ICON_116123</v>
      </c>
      <c r="N682" s="148" t="str">
        <f t="shared" si="43"/>
        <v>ITEM_DESC_116123</v>
      </c>
    </row>
    <row r="683" spans="1:14">
      <c r="A683" s="148">
        <f>100000+E683*ID규칙_아이템_타입_단위+F683*ID규칙_등급_단위+COUNTIFS($D$4:D683,D683,$E$4:E683:E683,E683)</f>
        <v>116124</v>
      </c>
      <c r="B683" s="77" t="s">
        <v>863</v>
      </c>
      <c r="C683" s="77" t="s">
        <v>185</v>
      </c>
      <c r="D683" s="148">
        <v>5</v>
      </c>
      <c r="E683" s="148">
        <v>16</v>
      </c>
      <c r="F683" s="148">
        <v>1</v>
      </c>
      <c r="G683" s="147">
        <v>0</v>
      </c>
      <c r="H683" s="147">
        <v>9999</v>
      </c>
      <c r="I683" s="147">
        <f t="shared" si="44"/>
        <v>0</v>
      </c>
      <c r="J683" s="148">
        <f>IFERROR(INDEX(SET_GROUP!$B:$B,MATCH(ITEM!C683,SET_GROUP!$N:$N,0)),0)</f>
        <v>0</v>
      </c>
      <c r="K683" s="148">
        <f>IFERROR(IF(D683&gt;2,INDEX(ITEM_GAIN_INFO!$B:$B,MATCH(ITEM!B683,ITEM_GAIN_INFO!$G:$G,0)),INDEX(ITEM_GAIN_INFO!$B:$B,MATCH(ITEM!C683,ITEM_GAIN_INFO!$G:$G,0))),0)</f>
        <v>305</v>
      </c>
      <c r="L683" s="148" t="str">
        <f t="shared" si="41"/>
        <v>ITEM_NAME_116124</v>
      </c>
      <c r="M683" s="148" t="str">
        <f t="shared" si="42"/>
        <v>ITEM_ICON_116124</v>
      </c>
      <c r="N683" s="148" t="str">
        <f t="shared" si="43"/>
        <v>ITEM_DESC_116124</v>
      </c>
    </row>
    <row r="684" spans="1:14">
      <c r="A684" s="148">
        <f>100000+E684*ID규칙_아이템_타입_단위+F684*ID규칙_등급_단위+COUNTIFS($D$4:D684,D684,$E$4:E684:E684,E684)</f>
        <v>116125</v>
      </c>
      <c r="B684" s="77" t="s">
        <v>864</v>
      </c>
      <c r="C684" s="77" t="s">
        <v>185</v>
      </c>
      <c r="D684" s="148">
        <v>5</v>
      </c>
      <c r="E684" s="148">
        <v>16</v>
      </c>
      <c r="F684" s="148">
        <v>1</v>
      </c>
      <c r="G684" s="147">
        <v>0</v>
      </c>
      <c r="H684" s="147">
        <v>9999</v>
      </c>
      <c r="I684" s="147">
        <f t="shared" si="44"/>
        <v>0</v>
      </c>
      <c r="J684" s="148">
        <f>IFERROR(INDEX(SET_GROUP!$B:$B,MATCH(ITEM!C684,SET_GROUP!$N:$N,0)),0)</f>
        <v>0</v>
      </c>
      <c r="K684" s="148">
        <f>IFERROR(IF(D684&gt;2,INDEX(ITEM_GAIN_INFO!$B:$B,MATCH(ITEM!B684,ITEM_GAIN_INFO!$G:$G,0)),INDEX(ITEM_GAIN_INFO!$B:$B,MATCH(ITEM!C684,ITEM_GAIN_INFO!$G:$G,0))),0)</f>
        <v>306</v>
      </c>
      <c r="L684" s="148" t="str">
        <f t="shared" si="41"/>
        <v>ITEM_NAME_116125</v>
      </c>
      <c r="M684" s="148" t="str">
        <f t="shared" si="42"/>
        <v>ITEM_ICON_116125</v>
      </c>
      <c r="N684" s="148" t="str">
        <f t="shared" si="43"/>
        <v>ITEM_DESC_116125</v>
      </c>
    </row>
    <row r="685" spans="1:14">
      <c r="A685" s="148">
        <f>100000+E685*ID규칙_아이템_타입_단위+F685*ID규칙_등급_단위+COUNTIFS($D$4:D685,D685,$E$4:E685:E685,E685)</f>
        <v>116126</v>
      </c>
      <c r="B685" s="77" t="s">
        <v>865</v>
      </c>
      <c r="C685" s="77" t="s">
        <v>185</v>
      </c>
      <c r="D685" s="148">
        <v>5</v>
      </c>
      <c r="E685" s="148">
        <v>16</v>
      </c>
      <c r="F685" s="148">
        <v>1</v>
      </c>
      <c r="G685" s="147">
        <v>0</v>
      </c>
      <c r="H685" s="147">
        <v>9999</v>
      </c>
      <c r="I685" s="147">
        <f t="shared" si="44"/>
        <v>0</v>
      </c>
      <c r="J685" s="148">
        <f>IFERROR(INDEX(SET_GROUP!$B:$B,MATCH(ITEM!C685,SET_GROUP!$N:$N,0)),0)</f>
        <v>0</v>
      </c>
      <c r="K685" s="148">
        <f>IFERROR(IF(D685&gt;2,INDEX(ITEM_GAIN_INFO!$B:$B,MATCH(ITEM!B685,ITEM_GAIN_INFO!$G:$G,0)),INDEX(ITEM_GAIN_INFO!$B:$B,MATCH(ITEM!C685,ITEM_GAIN_INFO!$G:$G,0))),0)</f>
        <v>307</v>
      </c>
      <c r="L685" s="148" t="str">
        <f t="shared" si="41"/>
        <v>ITEM_NAME_116126</v>
      </c>
      <c r="M685" s="148" t="str">
        <f t="shared" si="42"/>
        <v>ITEM_ICON_116126</v>
      </c>
      <c r="N685" s="148" t="str">
        <f t="shared" si="43"/>
        <v>ITEM_DESC_116126</v>
      </c>
    </row>
    <row r="686" spans="1:14">
      <c r="A686" s="148">
        <f>100000+E686*ID규칙_아이템_타입_단위+F686*ID규칙_등급_단위+COUNTIFS($D$4:D686,D686,$E$4:E686:E686,E686)</f>
        <v>116127</v>
      </c>
      <c r="B686" s="77" t="s">
        <v>866</v>
      </c>
      <c r="C686" s="77" t="s">
        <v>185</v>
      </c>
      <c r="D686" s="148">
        <v>5</v>
      </c>
      <c r="E686" s="148">
        <v>16</v>
      </c>
      <c r="F686" s="148">
        <v>1</v>
      </c>
      <c r="G686" s="147">
        <v>0</v>
      </c>
      <c r="H686" s="147">
        <v>9999</v>
      </c>
      <c r="I686" s="147">
        <f t="shared" si="44"/>
        <v>0</v>
      </c>
      <c r="J686" s="148">
        <f>IFERROR(INDEX(SET_GROUP!$B:$B,MATCH(ITEM!C686,SET_GROUP!$N:$N,0)),0)</f>
        <v>0</v>
      </c>
      <c r="K686" s="148">
        <f>IFERROR(IF(D686&gt;2,INDEX(ITEM_GAIN_INFO!$B:$B,MATCH(ITEM!B686,ITEM_GAIN_INFO!$G:$G,0)),INDEX(ITEM_GAIN_INFO!$B:$B,MATCH(ITEM!C686,ITEM_GAIN_INFO!$G:$G,0))),0)</f>
        <v>308</v>
      </c>
      <c r="L686" s="148" t="str">
        <f t="shared" si="41"/>
        <v>ITEM_NAME_116127</v>
      </c>
      <c r="M686" s="148" t="str">
        <f t="shared" si="42"/>
        <v>ITEM_ICON_116127</v>
      </c>
      <c r="N686" s="148" t="str">
        <f t="shared" si="43"/>
        <v>ITEM_DESC_116127</v>
      </c>
    </row>
    <row r="687" spans="1:14">
      <c r="A687" s="148">
        <f>100000+E687*ID규칙_아이템_타입_단위+F687*ID규칙_등급_단위+COUNTIFS($D$4:D687,D687,$E$4:E687:E687,E687)</f>
        <v>116128</v>
      </c>
      <c r="B687" s="77" t="s">
        <v>868</v>
      </c>
      <c r="C687" s="77" t="s">
        <v>185</v>
      </c>
      <c r="D687" s="148">
        <v>5</v>
      </c>
      <c r="E687" s="148">
        <v>16</v>
      </c>
      <c r="F687" s="148">
        <v>1</v>
      </c>
      <c r="G687" s="147">
        <v>0</v>
      </c>
      <c r="H687" s="147">
        <v>9999</v>
      </c>
      <c r="I687" s="147">
        <f t="shared" si="44"/>
        <v>0</v>
      </c>
      <c r="J687" s="148">
        <f>IFERROR(INDEX(SET_GROUP!$B:$B,MATCH(ITEM!C687,SET_GROUP!$N:$N,0)),0)</f>
        <v>0</v>
      </c>
      <c r="K687" s="148">
        <f>IFERROR(IF(D687&gt;2,INDEX(ITEM_GAIN_INFO!$B:$B,MATCH(ITEM!B687,ITEM_GAIN_INFO!$G:$G,0)),INDEX(ITEM_GAIN_INFO!$B:$B,MATCH(ITEM!C687,ITEM_GAIN_INFO!$G:$G,0))),0)</f>
        <v>309</v>
      </c>
      <c r="L687" s="148" t="str">
        <f t="shared" si="41"/>
        <v>ITEM_NAME_116128</v>
      </c>
      <c r="M687" s="148" t="str">
        <f t="shared" si="42"/>
        <v>ITEM_ICON_116128</v>
      </c>
      <c r="N687" s="148" t="str">
        <f t="shared" si="43"/>
        <v>ITEM_DESC_116128</v>
      </c>
    </row>
    <row r="688" spans="1:14">
      <c r="A688" s="148">
        <f>100000+E688*ID규칙_아이템_타입_단위+F688*ID규칙_등급_단위+COUNTIFS($D$4:D688,D688,$E$4:E688:E688,E688)</f>
        <v>116129</v>
      </c>
      <c r="B688" s="77" t="s">
        <v>2384</v>
      </c>
      <c r="C688" s="77" t="s">
        <v>185</v>
      </c>
      <c r="D688" s="148">
        <v>5</v>
      </c>
      <c r="E688" s="148">
        <v>16</v>
      </c>
      <c r="F688" s="148">
        <v>1</v>
      </c>
      <c r="G688" s="147">
        <v>0</v>
      </c>
      <c r="H688" s="147">
        <v>9999</v>
      </c>
      <c r="I688" s="147">
        <f t="shared" si="44"/>
        <v>0</v>
      </c>
      <c r="J688" s="148">
        <f>IFERROR(INDEX(SET_GROUP!$B:$B,MATCH(ITEM!C688,SET_GROUP!$N:$N,0)),0)</f>
        <v>0</v>
      </c>
      <c r="K688" s="148">
        <f>IFERROR(IF(D688&gt;2,INDEX(ITEM_GAIN_INFO!$B:$B,MATCH(ITEM!B688,ITEM_GAIN_INFO!$G:$G,0)),INDEX(ITEM_GAIN_INFO!$B:$B,MATCH(ITEM!C688,ITEM_GAIN_INFO!$G:$G,0))),0)</f>
        <v>310</v>
      </c>
      <c r="L688" s="148" t="str">
        <f t="shared" si="41"/>
        <v>ITEM_NAME_116129</v>
      </c>
      <c r="M688" s="148" t="str">
        <f t="shared" si="42"/>
        <v>ITEM_ICON_116129</v>
      </c>
      <c r="N688" s="148" t="str">
        <f t="shared" si="43"/>
        <v>ITEM_DESC_116129</v>
      </c>
    </row>
    <row r="689" spans="1:14">
      <c r="A689" s="148">
        <f>100000+E689*ID규칙_아이템_타입_단위+F689*ID규칙_등급_단위+COUNTIFS($D$4:D689,D689,$E$4:E689:E689,E689)</f>
        <v>117301</v>
      </c>
      <c r="B689" s="77" t="s">
        <v>1272</v>
      </c>
      <c r="C689" s="77" t="s">
        <v>185</v>
      </c>
      <c r="D689" s="148">
        <v>8</v>
      </c>
      <c r="E689" s="148">
        <v>17</v>
      </c>
      <c r="F689" s="148">
        <v>3</v>
      </c>
      <c r="G689" s="147">
        <v>0</v>
      </c>
      <c r="H689" s="147">
        <v>9999</v>
      </c>
      <c r="I689" s="147">
        <f t="shared" si="44"/>
        <v>0</v>
      </c>
      <c r="J689" s="148">
        <f>IFERROR(INDEX(SET_GROUP!$B:$B,MATCH(ITEM!C689,SET_GROUP!$N:$N,0)),0)</f>
        <v>0</v>
      </c>
      <c r="K689" s="148">
        <f>IFERROR(IF(D689&gt;2,INDEX(ITEM_GAIN_INFO!$B:$B,MATCH(ITEM!B689,ITEM_GAIN_INFO!$G:$G,0)),INDEX(ITEM_GAIN_INFO!$B:$B,MATCH(ITEM!C689,ITEM_GAIN_INFO!$G:$G,0))),0)</f>
        <v>311</v>
      </c>
      <c r="L689" s="148" t="str">
        <f t="shared" si="41"/>
        <v>ITEM_NAME_117301</v>
      </c>
      <c r="M689" s="148" t="str">
        <f t="shared" si="42"/>
        <v>ITEM_ICON_117301</v>
      </c>
      <c r="N689" s="148" t="str">
        <f t="shared" si="43"/>
        <v>ITEM_DESC_117301</v>
      </c>
    </row>
    <row r="690" spans="1:14">
      <c r="A690" s="148">
        <f>100000+E690*ID규칙_아이템_타입_단위+F690*ID규칙_등급_단위+COUNTIFS($D$4:D690,D690,$E$4:E690:E690,E690)</f>
        <v>117402</v>
      </c>
      <c r="B690" s="77" t="s">
        <v>1273</v>
      </c>
      <c r="C690" s="77" t="s">
        <v>185</v>
      </c>
      <c r="D690" s="148">
        <v>8</v>
      </c>
      <c r="E690" s="148">
        <v>17</v>
      </c>
      <c r="F690" s="148">
        <v>4</v>
      </c>
      <c r="G690" s="147">
        <v>0</v>
      </c>
      <c r="H690" s="147">
        <v>9999</v>
      </c>
      <c r="I690" s="147">
        <f t="shared" si="44"/>
        <v>0</v>
      </c>
      <c r="J690" s="148">
        <f>IFERROR(INDEX(SET_GROUP!$B:$B,MATCH(ITEM!C690,SET_GROUP!$N:$N,0)),0)</f>
        <v>0</v>
      </c>
      <c r="K690" s="148">
        <f>IFERROR(IF(D690&gt;2,INDEX(ITEM_GAIN_INFO!$B:$B,MATCH(ITEM!B690,ITEM_GAIN_INFO!$G:$G,0)),INDEX(ITEM_GAIN_INFO!$B:$B,MATCH(ITEM!C690,ITEM_GAIN_INFO!$G:$G,0))),0)</f>
        <v>312</v>
      </c>
      <c r="L690" s="148" t="str">
        <f t="shared" si="41"/>
        <v>ITEM_NAME_117402</v>
      </c>
      <c r="M690" s="148" t="str">
        <f t="shared" si="42"/>
        <v>ITEM_ICON_117402</v>
      </c>
      <c r="N690" s="148" t="str">
        <f t="shared" si="43"/>
        <v>ITEM_DESC_117402</v>
      </c>
    </row>
    <row r="691" spans="1:14">
      <c r="A691" s="148">
        <f>100000+E691*ID규칙_아이템_타입_단위+F691*ID규칙_등급_단위+COUNTIFS($D$4:D691,D691,$E$4:E691:E691,E691)</f>
        <v>117503</v>
      </c>
      <c r="B691" s="77" t="s">
        <v>1274</v>
      </c>
      <c r="C691" s="77" t="s">
        <v>185</v>
      </c>
      <c r="D691" s="148">
        <v>8</v>
      </c>
      <c r="E691" s="148">
        <v>17</v>
      </c>
      <c r="F691" s="148">
        <v>5</v>
      </c>
      <c r="G691" s="147">
        <v>0</v>
      </c>
      <c r="H691" s="147">
        <v>9999</v>
      </c>
      <c r="I691" s="147">
        <f t="shared" si="44"/>
        <v>0</v>
      </c>
      <c r="J691" s="148">
        <f>IFERROR(INDEX(SET_GROUP!$B:$B,MATCH(ITEM!C691,SET_GROUP!$N:$N,0)),0)</f>
        <v>0</v>
      </c>
      <c r="K691" s="148">
        <f>IFERROR(IF(D691&gt;2,INDEX(ITEM_GAIN_INFO!$B:$B,MATCH(ITEM!B691,ITEM_GAIN_INFO!$G:$G,0)),INDEX(ITEM_GAIN_INFO!$B:$B,MATCH(ITEM!C691,ITEM_GAIN_INFO!$G:$G,0))),0)</f>
        <v>313</v>
      </c>
      <c r="L691" s="148" t="str">
        <f t="shared" si="41"/>
        <v>ITEM_NAME_117503</v>
      </c>
      <c r="M691" s="148" t="str">
        <f t="shared" si="42"/>
        <v>ITEM_ICON_117503</v>
      </c>
      <c r="N691" s="148" t="str">
        <f t="shared" si="43"/>
        <v>ITEM_DESC_117503</v>
      </c>
    </row>
    <row r="692" spans="1:14">
      <c r="A692" s="148">
        <f>100000+E692*ID규칙_아이템_타입_단위+F692*ID규칙_등급_단위+COUNTIFS($D$4:D692,D692,$E$4:E692:E692,E692)</f>
        <v>118401</v>
      </c>
      <c r="B692" s="77" t="s">
        <v>1275</v>
      </c>
      <c r="C692" s="77" t="s">
        <v>185</v>
      </c>
      <c r="D692" s="148">
        <v>8</v>
      </c>
      <c r="E692" s="148">
        <v>18</v>
      </c>
      <c r="F692" s="148">
        <v>4</v>
      </c>
      <c r="G692" s="147">
        <v>0</v>
      </c>
      <c r="H692" s="147">
        <v>9999</v>
      </c>
      <c r="I692" s="147">
        <f t="shared" si="44"/>
        <v>0</v>
      </c>
      <c r="J692" s="148">
        <f>IFERROR(INDEX(SET_GROUP!$B:$B,MATCH(ITEM!C692,SET_GROUP!$N:$N,0)),0)</f>
        <v>0</v>
      </c>
      <c r="K692" s="148">
        <f>IFERROR(IF(D692&gt;2,INDEX(ITEM_GAIN_INFO!$B:$B,MATCH(ITEM!B692,ITEM_GAIN_INFO!$G:$G,0)),INDEX(ITEM_GAIN_INFO!$B:$B,MATCH(ITEM!C692,ITEM_GAIN_INFO!$G:$G,0))),0)</f>
        <v>314</v>
      </c>
      <c r="L692" s="148" t="str">
        <f t="shared" si="41"/>
        <v>ITEM_NAME_118401</v>
      </c>
      <c r="M692" s="148" t="str">
        <f t="shared" si="42"/>
        <v>ITEM_ICON_118401</v>
      </c>
      <c r="N692" s="148" t="str">
        <f t="shared" si="43"/>
        <v>ITEM_DESC_118401</v>
      </c>
    </row>
    <row r="693" spans="1:14">
      <c r="E693" s="9"/>
      <c r="F693" s="9"/>
    </row>
    <row r="694" spans="1:14">
      <c r="E694" s="9"/>
      <c r="F694" s="9"/>
    </row>
  </sheetData>
  <phoneticPr fontId="3" type="noConversion"/>
  <conditionalFormatting sqref="A4:A692">
    <cfRule type="duplicateValues" dxfId="6" priority="4"/>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2"/>
  <sheetViews>
    <sheetView showGridLines="0" workbookViewId="0">
      <pane ySplit="3" topLeftCell="A4" activePane="bottomLeft" state="frozen"/>
      <selection pane="bottomLeft" activeCell="A4" sqref="A4"/>
    </sheetView>
  </sheetViews>
  <sheetFormatPr defaultRowHeight="16.5"/>
  <cols>
    <col min="1" max="2" width="8.25" customWidth="1"/>
    <col min="3" max="3" width="9.875" bestFit="1" customWidth="1"/>
    <col min="4" max="4" width="8.75" customWidth="1"/>
    <col min="5" max="5" width="19.875" bestFit="1" customWidth="1"/>
    <col min="6" max="6" width="19.25" bestFit="1" customWidth="1"/>
    <col min="7" max="7" width="14" bestFit="1" customWidth="1"/>
  </cols>
  <sheetData>
    <row r="1" spans="1:17">
      <c r="A1" s="4" t="s">
        <v>1</v>
      </c>
      <c r="B1" s="4" t="s">
        <v>64</v>
      </c>
      <c r="C1" s="4" t="s">
        <v>1321</v>
      </c>
      <c r="D1" s="4" t="s">
        <v>6293</v>
      </c>
      <c r="E1" s="4" t="s">
        <v>1276</v>
      </c>
      <c r="F1" s="4" t="s">
        <v>1277</v>
      </c>
      <c r="G1" s="4" t="s">
        <v>1278</v>
      </c>
    </row>
    <row r="2" spans="1:17">
      <c r="A2" s="2" t="s">
        <v>0</v>
      </c>
      <c r="B2" s="2" t="s">
        <v>65</v>
      </c>
      <c r="C2" s="2" t="s">
        <v>6295</v>
      </c>
      <c r="D2" s="2" t="s">
        <v>6294</v>
      </c>
      <c r="E2" s="2" t="s">
        <v>1279</v>
      </c>
      <c r="F2" s="2" t="s">
        <v>1280</v>
      </c>
      <c r="G2" s="2" t="s">
        <v>1279</v>
      </c>
    </row>
    <row r="3" spans="1:17">
      <c r="A3" s="3" t="s">
        <v>5</v>
      </c>
      <c r="B3" s="3" t="s">
        <v>5</v>
      </c>
      <c r="C3" s="3" t="s">
        <v>5</v>
      </c>
      <c r="D3" s="3" t="s">
        <v>5</v>
      </c>
      <c r="E3" s="3" t="s">
        <v>6</v>
      </c>
      <c r="F3" s="3" t="s">
        <v>6</v>
      </c>
      <c r="G3" s="3" t="s">
        <v>145</v>
      </c>
    </row>
    <row r="4" spans="1:17">
      <c r="A4" s="148">
        <v>1</v>
      </c>
      <c r="B4" s="148">
        <v>1</v>
      </c>
      <c r="C4" s="148">
        <v>2000</v>
      </c>
      <c r="D4" s="148">
        <v>1</v>
      </c>
      <c r="E4" s="148" t="str">
        <f>"ITEM_CATEGORY_NAME_"&amp;B4</f>
        <v>ITEM_CATEGORY_NAME_1</v>
      </c>
      <c r="F4" s="148" t="str">
        <f>"ITEM_CATEGORY_ICON_"&amp;B4</f>
        <v>ITEM_CATEGORY_ICON_1</v>
      </c>
      <c r="G4" s="11" t="str">
        <f>VLOOKUP(E4,STRING!$A$2733:$B$2741,2,0)</f>
        <v>무기</v>
      </c>
    </row>
    <row r="5" spans="1:17">
      <c r="A5" s="148">
        <v>2</v>
      </c>
      <c r="B5" s="148">
        <v>2</v>
      </c>
      <c r="C5" s="148">
        <v>1500</v>
      </c>
      <c r="D5" s="148">
        <v>2</v>
      </c>
      <c r="E5" s="148" t="str">
        <f t="shared" ref="E5:E12" si="0">"ITEM_CATEGORY_NAME_"&amp;B5</f>
        <v>ITEM_CATEGORY_NAME_2</v>
      </c>
      <c r="F5" s="148" t="str">
        <f t="shared" ref="F5:F12" si="1">"ITEM_CATEGORY_ICON_"&amp;B5</f>
        <v>ITEM_CATEGORY_ICON_2</v>
      </c>
      <c r="G5" s="11" t="str">
        <f>VLOOKUP(E5,STRING!$A$2733:$B$2741,2,0)</f>
        <v>성유물</v>
      </c>
    </row>
    <row r="6" spans="1:17">
      <c r="A6" s="148">
        <v>3</v>
      </c>
      <c r="B6" s="148">
        <v>3</v>
      </c>
      <c r="C6" s="148">
        <v>2000</v>
      </c>
      <c r="D6" s="148">
        <v>3</v>
      </c>
      <c r="E6" s="148" t="str">
        <f t="shared" si="0"/>
        <v>ITEM_CATEGORY_NAME_3</v>
      </c>
      <c r="F6" s="148" t="str">
        <f t="shared" si="1"/>
        <v>ITEM_CATEGORY_ICON_3</v>
      </c>
      <c r="G6" s="11" t="str">
        <f>VLOOKUP(E6,STRING!$A$2733:$B$2741,2,0)</f>
        <v>육성 아이템</v>
      </c>
    </row>
    <row r="7" spans="1:17">
      <c r="A7" s="148">
        <v>4</v>
      </c>
      <c r="B7" s="148">
        <v>4</v>
      </c>
      <c r="C7" s="148">
        <v>2000</v>
      </c>
      <c r="D7" s="148">
        <v>4</v>
      </c>
      <c r="E7" s="148" t="str">
        <f t="shared" si="0"/>
        <v>ITEM_CATEGORY_NAME_4</v>
      </c>
      <c r="F7" s="148" t="str">
        <f t="shared" si="1"/>
        <v>ITEM_CATEGORY_ICON_4</v>
      </c>
      <c r="G7" s="11" t="str">
        <f>VLOOKUP(E7,STRING!$A$2733:$B$2741,2,0)</f>
        <v>음식</v>
      </c>
    </row>
    <row r="8" spans="1:17">
      <c r="A8" s="148">
        <v>5</v>
      </c>
      <c r="B8" s="148">
        <v>5</v>
      </c>
      <c r="C8" s="148">
        <v>2000</v>
      </c>
      <c r="D8" s="148">
        <v>5</v>
      </c>
      <c r="E8" s="148" t="str">
        <f t="shared" si="0"/>
        <v>ITEM_CATEGORY_NAME_5</v>
      </c>
      <c r="F8" s="148" t="str">
        <f t="shared" si="1"/>
        <v>ITEM_CATEGORY_ICON_5</v>
      </c>
      <c r="G8" s="11" t="str">
        <f>VLOOKUP(E8,STRING!$A$2733:$B$2741,2,0)</f>
        <v>재료</v>
      </c>
    </row>
    <row r="9" spans="1:17">
      <c r="A9" s="148">
        <v>6</v>
      </c>
      <c r="B9" s="148">
        <v>6</v>
      </c>
      <c r="C9" s="148">
        <v>2000</v>
      </c>
      <c r="D9" s="148">
        <v>6</v>
      </c>
      <c r="E9" s="148" t="str">
        <f t="shared" si="0"/>
        <v>ITEM_CATEGORY_NAME_6</v>
      </c>
      <c r="F9" s="148" t="str">
        <f t="shared" si="1"/>
        <v>ITEM_CATEGORY_ICON_6</v>
      </c>
      <c r="G9" s="11" t="str">
        <f>VLOOKUP(E9,STRING!$A$2733:$B$2741,2,0)</f>
        <v>간편 아이템</v>
      </c>
      <c r="O9" s="9"/>
      <c r="P9" s="9"/>
      <c r="Q9" s="1"/>
    </row>
    <row r="10" spans="1:17">
      <c r="A10" s="148">
        <v>7</v>
      </c>
      <c r="B10" s="148">
        <v>7</v>
      </c>
      <c r="C10" s="148">
        <v>2000</v>
      </c>
      <c r="D10" s="148">
        <v>7</v>
      </c>
      <c r="E10" s="148" t="str">
        <f t="shared" si="0"/>
        <v>ITEM_CATEGORY_NAME_7</v>
      </c>
      <c r="F10" s="148" t="str">
        <f t="shared" si="1"/>
        <v>ITEM_CATEGORY_ICON_7</v>
      </c>
      <c r="G10" s="11" t="str">
        <f>VLOOKUP(E10,STRING!$A$2733:$B$2741,2,0)</f>
        <v>임무</v>
      </c>
      <c r="O10" s="9"/>
      <c r="P10" s="9"/>
      <c r="Q10" s="1"/>
    </row>
    <row r="11" spans="1:17">
      <c r="A11" s="148">
        <v>8</v>
      </c>
      <c r="B11" s="148">
        <v>8</v>
      </c>
      <c r="C11" s="148">
        <v>2000</v>
      </c>
      <c r="D11" s="148">
        <v>8</v>
      </c>
      <c r="E11" s="148" t="str">
        <f t="shared" si="0"/>
        <v>ITEM_CATEGORY_NAME_8</v>
      </c>
      <c r="F11" s="148" t="str">
        <f t="shared" si="1"/>
        <v>ITEM_CATEGORY_ICON_8</v>
      </c>
      <c r="G11" s="11" t="str">
        <f>VLOOKUP(E11,STRING!$A$2733:$B$2741,2,0)</f>
        <v>귀중한 물품</v>
      </c>
      <c r="O11" s="9"/>
      <c r="P11" s="9"/>
      <c r="Q11" s="1"/>
    </row>
    <row r="12" spans="1:17">
      <c r="A12" s="148">
        <v>9</v>
      </c>
      <c r="B12" s="148">
        <v>9</v>
      </c>
      <c r="C12" s="148">
        <v>2000</v>
      </c>
      <c r="D12" s="148">
        <v>9</v>
      </c>
      <c r="E12" s="148" t="str">
        <f t="shared" si="0"/>
        <v>ITEM_CATEGORY_NAME_9</v>
      </c>
      <c r="F12" s="148" t="str">
        <f t="shared" si="1"/>
        <v>ITEM_CATEGORY_ICON_9</v>
      </c>
      <c r="G12" s="11" t="str">
        <f>VLOOKUP(E12,STRING!$A$2733:$B$2741,2,0)</f>
        <v>장식</v>
      </c>
    </row>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52"/>
  <sheetViews>
    <sheetView showGridLines="0" zoomScaleNormal="100" workbookViewId="0">
      <pane ySplit="3" topLeftCell="A4" activePane="bottomLeft" state="frozen"/>
      <selection pane="bottomLeft" activeCell="A5" sqref="A5"/>
    </sheetView>
  </sheetViews>
  <sheetFormatPr defaultRowHeight="16.5"/>
  <cols>
    <col min="1" max="1" width="8.625" customWidth="1"/>
    <col min="2" max="2" width="18.25" bestFit="1" customWidth="1"/>
    <col min="3" max="3" width="18.625" bestFit="1" customWidth="1"/>
    <col min="4" max="4" width="17.25" bestFit="1" customWidth="1"/>
    <col min="5" max="5" width="18.625" bestFit="1" customWidth="1"/>
    <col min="6" max="6" width="17.25" bestFit="1" customWidth="1"/>
    <col min="7" max="7" width="18.625" bestFit="1" customWidth="1"/>
    <col min="8" max="8" width="17.25" bestFit="1" customWidth="1"/>
    <col min="9" max="9" width="18.625" bestFit="1" customWidth="1"/>
    <col min="10" max="10" width="17.25" bestFit="1" customWidth="1"/>
    <col min="11" max="11" width="10.625" bestFit="1" customWidth="1"/>
  </cols>
  <sheetData>
    <row r="1" spans="1:11">
      <c r="A1" s="4" t="s">
        <v>1</v>
      </c>
      <c r="B1" s="4" t="s">
        <v>1305</v>
      </c>
      <c r="C1" s="4" t="s">
        <v>1281</v>
      </c>
      <c r="D1" s="4" t="s">
        <v>1311</v>
      </c>
      <c r="E1" s="4" t="s">
        <v>1282</v>
      </c>
      <c r="F1" s="4" t="s">
        <v>1313</v>
      </c>
      <c r="G1" s="4" t="s">
        <v>1283</v>
      </c>
      <c r="H1" s="4" t="s">
        <v>1315</v>
      </c>
      <c r="I1" s="4" t="s">
        <v>1284</v>
      </c>
      <c r="J1" s="4" t="s">
        <v>1317</v>
      </c>
      <c r="K1" s="60" t="s">
        <v>63</v>
      </c>
    </row>
    <row r="2" spans="1:11">
      <c r="A2" s="2" t="s">
        <v>0</v>
      </c>
      <c r="B2" s="2" t="s">
        <v>737</v>
      </c>
      <c r="C2" s="2" t="s">
        <v>1285</v>
      </c>
      <c r="D2" s="2" t="s">
        <v>1312</v>
      </c>
      <c r="E2" s="2" t="s">
        <v>1286</v>
      </c>
      <c r="F2" s="2" t="s">
        <v>1314</v>
      </c>
      <c r="G2" s="2" t="s">
        <v>1287</v>
      </c>
      <c r="H2" s="2" t="s">
        <v>1316</v>
      </c>
      <c r="I2" s="2" t="s">
        <v>1288</v>
      </c>
      <c r="J2" s="2" t="s">
        <v>1318</v>
      </c>
      <c r="K2" s="61" t="s">
        <v>58</v>
      </c>
    </row>
    <row r="3" spans="1:11">
      <c r="A3" s="3" t="s">
        <v>5</v>
      </c>
      <c r="B3" s="3" t="s">
        <v>5</v>
      </c>
      <c r="C3" s="3" t="s">
        <v>5</v>
      </c>
      <c r="D3" s="3" t="s">
        <v>5</v>
      </c>
      <c r="E3" s="3" t="s">
        <v>5</v>
      </c>
      <c r="F3" s="3" t="s">
        <v>5</v>
      </c>
      <c r="G3" s="3" t="s">
        <v>5</v>
      </c>
      <c r="H3" s="3" t="s">
        <v>5</v>
      </c>
      <c r="I3" s="3" t="s">
        <v>5</v>
      </c>
      <c r="J3" s="3" t="s">
        <v>5</v>
      </c>
      <c r="K3" s="62" t="s">
        <v>145</v>
      </c>
    </row>
    <row r="4" spans="1:11">
      <c r="A4" s="148">
        <f>INDEX(INDEX_ITEM!$F$23:$F$40,MATCH(ITEM_OPTION!K4,INDEX_ITEM!$G$23:$G$40,0))*1000+COUNTIF($K$4:K4,K4)*100</f>
        <v>6100</v>
      </c>
      <c r="B4" s="148">
        <v>6101</v>
      </c>
      <c r="C4" s="148">
        <v>0</v>
      </c>
      <c r="D4" s="148">
        <v>0</v>
      </c>
      <c r="E4" s="148">
        <v>0</v>
      </c>
      <c r="F4" s="148">
        <v>0</v>
      </c>
      <c r="G4" s="148">
        <v>0</v>
      </c>
      <c r="H4" s="148">
        <v>0</v>
      </c>
      <c r="I4" s="148">
        <v>0</v>
      </c>
      <c r="J4" s="148">
        <v>0</v>
      </c>
      <c r="K4" s="148" t="s">
        <v>2533</v>
      </c>
    </row>
    <row r="5" spans="1:11">
      <c r="A5" s="148">
        <f>INDEX(INDEX_ITEM!$F$23:$F$40,MATCH(ITEM_OPTION!K5,INDEX_ITEM!$G$23:$G$40,0))*1000+COUNTIF($K$4:K5,K5)*100</f>
        <v>6200</v>
      </c>
      <c r="B5" s="148">
        <v>6201</v>
      </c>
      <c r="C5" s="148">
        <v>6200</v>
      </c>
      <c r="D5" s="148">
        <v>5000</v>
      </c>
      <c r="E5" s="148">
        <v>0</v>
      </c>
      <c r="F5" s="148">
        <v>0</v>
      </c>
      <c r="G5" s="148">
        <v>0</v>
      </c>
      <c r="H5" s="148">
        <v>0</v>
      </c>
      <c r="I5" s="148">
        <v>0</v>
      </c>
      <c r="J5" s="148">
        <v>0</v>
      </c>
      <c r="K5" s="148" t="s">
        <v>2533</v>
      </c>
    </row>
    <row r="6" spans="1:11">
      <c r="A6" s="148">
        <f>INDEX(INDEX_ITEM!$F$23:$F$40,MATCH(ITEM_OPTION!K6,INDEX_ITEM!$G$23:$G$40,0))*1000+COUNTIF($K$4:K6,K6)*100</f>
        <v>6300</v>
      </c>
      <c r="B6" s="148">
        <v>6301</v>
      </c>
      <c r="C6" s="148">
        <v>6300</v>
      </c>
      <c r="D6" s="148">
        <v>10000</v>
      </c>
      <c r="E6" s="148">
        <v>6300</v>
      </c>
      <c r="F6" s="148">
        <v>5000</v>
      </c>
      <c r="G6" s="148">
        <v>0</v>
      </c>
      <c r="H6" s="148">
        <v>0</v>
      </c>
      <c r="I6" s="148">
        <v>0</v>
      </c>
      <c r="J6" s="148">
        <v>0</v>
      </c>
      <c r="K6" s="148" t="s">
        <v>2533</v>
      </c>
    </row>
    <row r="7" spans="1:11">
      <c r="A7" s="148">
        <f>INDEX(INDEX_ITEM!$F$23:$F$40,MATCH(ITEM_OPTION!K7,INDEX_ITEM!$G$23:$G$40,0))*1000+COUNTIF($K$4:K7,K7)*100</f>
        <v>6400</v>
      </c>
      <c r="B7" s="148">
        <v>6401</v>
      </c>
      <c r="C7" s="148">
        <v>6400</v>
      </c>
      <c r="D7" s="148">
        <v>10000</v>
      </c>
      <c r="E7" s="148">
        <v>6400</v>
      </c>
      <c r="F7" s="148">
        <v>10000</v>
      </c>
      <c r="G7" s="148">
        <v>6400</v>
      </c>
      <c r="H7" s="148">
        <v>5000</v>
      </c>
      <c r="I7" s="148">
        <v>0</v>
      </c>
      <c r="J7" s="148">
        <v>0</v>
      </c>
      <c r="K7" s="148" t="s">
        <v>2533</v>
      </c>
    </row>
    <row r="8" spans="1:11">
      <c r="A8" s="148">
        <f>INDEX(INDEX_ITEM!$F$23:$F$40,MATCH(ITEM_OPTION!K8,INDEX_ITEM!$G$23:$G$40,0))*1000+COUNTIF($K$4:K8,K8)*100</f>
        <v>6500</v>
      </c>
      <c r="B8" s="148">
        <v>6501</v>
      </c>
      <c r="C8" s="148">
        <v>6500</v>
      </c>
      <c r="D8" s="148">
        <v>10000</v>
      </c>
      <c r="E8" s="148">
        <v>6500</v>
      </c>
      <c r="F8" s="148">
        <v>10000</v>
      </c>
      <c r="G8" s="148">
        <v>6500</v>
      </c>
      <c r="H8" s="148">
        <v>10000</v>
      </c>
      <c r="I8" s="148">
        <v>6500</v>
      </c>
      <c r="J8" s="148">
        <v>5000</v>
      </c>
      <c r="K8" s="148" t="s">
        <v>2533</v>
      </c>
    </row>
    <row r="9" spans="1:11">
      <c r="A9" s="148">
        <f>INDEX(INDEX_ITEM!$F$23:$F$40,MATCH(ITEM_OPTION!K9,INDEX_ITEM!$G$23:$G$40,0))*1000+COUNTIF($K$4:K9,K9)*100</f>
        <v>7100</v>
      </c>
      <c r="B9" s="148">
        <v>7101</v>
      </c>
      <c r="C9" s="148">
        <v>0</v>
      </c>
      <c r="D9" s="148">
        <v>0</v>
      </c>
      <c r="E9" s="148">
        <v>0</v>
      </c>
      <c r="F9" s="148">
        <v>0</v>
      </c>
      <c r="G9" s="148">
        <v>0</v>
      </c>
      <c r="H9" s="148">
        <v>0</v>
      </c>
      <c r="I9" s="148">
        <v>0</v>
      </c>
      <c r="J9" s="148">
        <v>0</v>
      </c>
      <c r="K9" s="148" t="s">
        <v>2534</v>
      </c>
    </row>
    <row r="10" spans="1:11">
      <c r="A10" s="148">
        <f>INDEX(INDEX_ITEM!$F$23:$F$40,MATCH(ITEM_OPTION!K10,INDEX_ITEM!$G$23:$G$40,0))*1000+COUNTIF($K$4:K10,K10)*100</f>
        <v>7200</v>
      </c>
      <c r="B10" s="148">
        <v>7201</v>
      </c>
      <c r="C10" s="148">
        <v>7200</v>
      </c>
      <c r="D10" s="148">
        <v>5000</v>
      </c>
      <c r="E10" s="148">
        <v>0</v>
      </c>
      <c r="F10" s="148">
        <v>0</v>
      </c>
      <c r="G10" s="148">
        <v>0</v>
      </c>
      <c r="H10" s="148">
        <v>0</v>
      </c>
      <c r="I10" s="148">
        <v>0</v>
      </c>
      <c r="J10" s="148">
        <v>0</v>
      </c>
      <c r="K10" s="148" t="s">
        <v>2534</v>
      </c>
    </row>
    <row r="11" spans="1:11">
      <c r="A11" s="148">
        <f>INDEX(INDEX_ITEM!$F$23:$F$40,MATCH(ITEM_OPTION!K11,INDEX_ITEM!$G$23:$G$40,0))*1000+COUNTIF($K$4:K11,K11)*100</f>
        <v>7300</v>
      </c>
      <c r="B11" s="148">
        <v>7301</v>
      </c>
      <c r="C11" s="148">
        <v>7300</v>
      </c>
      <c r="D11" s="148">
        <v>10000</v>
      </c>
      <c r="E11" s="148">
        <v>7300</v>
      </c>
      <c r="F11" s="148">
        <v>5000</v>
      </c>
      <c r="G11" s="148">
        <v>0</v>
      </c>
      <c r="H11" s="148">
        <v>0</v>
      </c>
      <c r="I11" s="148">
        <v>0</v>
      </c>
      <c r="J11" s="148">
        <v>0</v>
      </c>
      <c r="K11" s="148" t="s">
        <v>2534</v>
      </c>
    </row>
    <row r="12" spans="1:11">
      <c r="A12" s="148">
        <f>INDEX(INDEX_ITEM!$F$23:$F$40,MATCH(ITEM_OPTION!K12,INDEX_ITEM!$G$23:$G$40,0))*1000+COUNTIF($K$4:K12,K12)*100</f>
        <v>7400</v>
      </c>
      <c r="B12" s="148">
        <v>7401</v>
      </c>
      <c r="C12" s="148">
        <v>7400</v>
      </c>
      <c r="D12" s="148">
        <v>10000</v>
      </c>
      <c r="E12" s="148">
        <v>7400</v>
      </c>
      <c r="F12" s="148">
        <v>10000</v>
      </c>
      <c r="G12" s="148">
        <v>7400</v>
      </c>
      <c r="H12" s="148">
        <v>5000</v>
      </c>
      <c r="I12" s="148">
        <v>0</v>
      </c>
      <c r="J12" s="148">
        <v>0</v>
      </c>
      <c r="K12" s="148" t="s">
        <v>2534</v>
      </c>
    </row>
    <row r="13" spans="1:11">
      <c r="A13" s="148">
        <f>INDEX(INDEX_ITEM!$F$23:$F$40,MATCH(ITEM_OPTION!K13,INDEX_ITEM!$G$23:$G$40,0))*1000+COUNTIF($K$4:K13,K13)*100</f>
        <v>7500</v>
      </c>
      <c r="B13" s="148">
        <v>7501</v>
      </c>
      <c r="C13" s="148">
        <v>7500</v>
      </c>
      <c r="D13" s="148">
        <v>10000</v>
      </c>
      <c r="E13" s="148">
        <v>7500</v>
      </c>
      <c r="F13" s="148">
        <v>10000</v>
      </c>
      <c r="G13" s="148">
        <v>7500</v>
      </c>
      <c r="H13" s="148">
        <v>10000</v>
      </c>
      <c r="I13" s="148">
        <v>7500</v>
      </c>
      <c r="J13" s="148">
        <v>5000</v>
      </c>
      <c r="K13" s="148" t="s">
        <v>2534</v>
      </c>
    </row>
    <row r="14" spans="1:11">
      <c r="A14" s="148">
        <f>INDEX(INDEX_ITEM!$F$23:$F$40,MATCH(ITEM_OPTION!K14,INDEX_ITEM!$G$23:$G$40,0))*1000+COUNTIF($K$4:K14,K14)*100</f>
        <v>8100</v>
      </c>
      <c r="B14" s="148">
        <v>8101</v>
      </c>
      <c r="C14" s="148">
        <v>0</v>
      </c>
      <c r="D14" s="148">
        <v>0</v>
      </c>
      <c r="E14" s="148">
        <v>0</v>
      </c>
      <c r="F14" s="148">
        <v>0</v>
      </c>
      <c r="G14" s="148">
        <v>0</v>
      </c>
      <c r="H14" s="148">
        <v>0</v>
      </c>
      <c r="I14" s="148">
        <v>0</v>
      </c>
      <c r="J14" s="148">
        <v>0</v>
      </c>
      <c r="K14" s="148" t="s">
        <v>2535</v>
      </c>
    </row>
    <row r="15" spans="1:11">
      <c r="A15" s="148">
        <f>INDEX(INDEX_ITEM!$F$23:$F$40,MATCH(ITEM_OPTION!K15,INDEX_ITEM!$G$23:$G$40,0))*1000+COUNTIF($K$4:K15,K15)*100</f>
        <v>8200</v>
      </c>
      <c r="B15" s="148">
        <v>8201</v>
      </c>
      <c r="C15" s="148">
        <v>8200</v>
      </c>
      <c r="D15" s="148">
        <v>5000</v>
      </c>
      <c r="E15" s="148">
        <v>0</v>
      </c>
      <c r="F15" s="148">
        <v>0</v>
      </c>
      <c r="G15" s="148">
        <v>0</v>
      </c>
      <c r="H15" s="148">
        <v>0</v>
      </c>
      <c r="I15" s="148">
        <v>0</v>
      </c>
      <c r="J15" s="148">
        <v>0</v>
      </c>
      <c r="K15" s="148" t="s">
        <v>2535</v>
      </c>
    </row>
    <row r="16" spans="1:11">
      <c r="A16" s="148">
        <f>INDEX(INDEX_ITEM!$F$23:$F$40,MATCH(ITEM_OPTION!K16,INDEX_ITEM!$G$23:$G$40,0))*1000+COUNTIF($K$4:K16,K16)*100</f>
        <v>8300</v>
      </c>
      <c r="B16" s="148">
        <v>8301</v>
      </c>
      <c r="C16" s="148">
        <v>8300</v>
      </c>
      <c r="D16" s="148">
        <v>10000</v>
      </c>
      <c r="E16" s="148">
        <v>8300</v>
      </c>
      <c r="F16" s="148">
        <v>5000</v>
      </c>
      <c r="G16" s="148">
        <v>0</v>
      </c>
      <c r="H16" s="148">
        <v>0</v>
      </c>
      <c r="I16" s="148">
        <v>0</v>
      </c>
      <c r="J16" s="148">
        <v>0</v>
      </c>
      <c r="K16" s="148" t="s">
        <v>2535</v>
      </c>
    </row>
    <row r="17" spans="1:11">
      <c r="A17" s="148">
        <f>INDEX(INDEX_ITEM!$F$23:$F$40,MATCH(ITEM_OPTION!K17,INDEX_ITEM!$G$23:$G$40,0))*1000+COUNTIF($K$4:K17,K17)*100</f>
        <v>8400</v>
      </c>
      <c r="B17" s="148">
        <v>8401</v>
      </c>
      <c r="C17" s="148">
        <v>8400</v>
      </c>
      <c r="D17" s="148">
        <v>10000</v>
      </c>
      <c r="E17" s="148">
        <v>8400</v>
      </c>
      <c r="F17" s="148">
        <v>10000</v>
      </c>
      <c r="G17" s="148">
        <v>8400</v>
      </c>
      <c r="H17" s="148">
        <v>5000</v>
      </c>
      <c r="I17" s="148">
        <v>0</v>
      </c>
      <c r="J17" s="148">
        <v>0</v>
      </c>
      <c r="K17" s="148" t="s">
        <v>2535</v>
      </c>
    </row>
    <row r="18" spans="1:11">
      <c r="A18" s="148">
        <f>INDEX(INDEX_ITEM!$F$23:$F$40,MATCH(ITEM_OPTION!K18,INDEX_ITEM!$G$23:$G$40,0))*1000+COUNTIF($K$4:K18,K18)*100</f>
        <v>8500</v>
      </c>
      <c r="B18" s="148">
        <v>8501</v>
      </c>
      <c r="C18" s="148">
        <v>8500</v>
      </c>
      <c r="D18" s="148">
        <v>10000</v>
      </c>
      <c r="E18" s="148">
        <v>8500</v>
      </c>
      <c r="F18" s="148">
        <v>10000</v>
      </c>
      <c r="G18" s="148">
        <v>8500</v>
      </c>
      <c r="H18" s="148">
        <v>10000</v>
      </c>
      <c r="I18" s="148">
        <v>8500</v>
      </c>
      <c r="J18" s="148">
        <v>5000</v>
      </c>
      <c r="K18" s="148" t="s">
        <v>2535</v>
      </c>
    </row>
    <row r="19" spans="1:11">
      <c r="A19" s="148">
        <f>INDEX(INDEX_ITEM!$F$23:$F$40,MATCH(ITEM_OPTION!K19,INDEX_ITEM!$G$23:$G$40,0))*1000+COUNTIF($K$4:K19,K19)*100</f>
        <v>9100</v>
      </c>
      <c r="B19" s="148">
        <v>9101</v>
      </c>
      <c r="C19" s="148">
        <v>0</v>
      </c>
      <c r="D19" s="148">
        <v>0</v>
      </c>
      <c r="E19" s="148">
        <v>0</v>
      </c>
      <c r="F19" s="148">
        <v>0</v>
      </c>
      <c r="G19" s="148">
        <v>0</v>
      </c>
      <c r="H19" s="148">
        <v>0</v>
      </c>
      <c r="I19" s="148">
        <v>0</v>
      </c>
      <c r="J19" s="148">
        <v>0</v>
      </c>
      <c r="K19" s="148" t="s">
        <v>2536</v>
      </c>
    </row>
    <row r="20" spans="1:11">
      <c r="A20" s="148">
        <f>INDEX(INDEX_ITEM!$F$23:$F$40,MATCH(ITEM_OPTION!K20,INDEX_ITEM!$G$23:$G$40,0))*1000+COUNTIF($K$4:K20,K20)*100</f>
        <v>9200</v>
      </c>
      <c r="B20" s="148">
        <v>9201</v>
      </c>
      <c r="C20" s="148">
        <v>9200</v>
      </c>
      <c r="D20" s="148">
        <v>5000</v>
      </c>
      <c r="E20" s="148">
        <v>0</v>
      </c>
      <c r="F20" s="148">
        <v>0</v>
      </c>
      <c r="G20" s="148">
        <v>0</v>
      </c>
      <c r="H20" s="148">
        <v>0</v>
      </c>
      <c r="I20" s="148">
        <v>0</v>
      </c>
      <c r="J20" s="148">
        <v>0</v>
      </c>
      <c r="K20" s="148" t="s">
        <v>2536</v>
      </c>
    </row>
    <row r="21" spans="1:11">
      <c r="A21" s="148">
        <f>INDEX(INDEX_ITEM!$F$23:$F$40,MATCH(ITEM_OPTION!K21,INDEX_ITEM!$G$23:$G$40,0))*1000+COUNTIF($K$4:K21,K21)*100</f>
        <v>9300</v>
      </c>
      <c r="B21" s="148">
        <v>9301</v>
      </c>
      <c r="C21" s="148">
        <v>9300</v>
      </c>
      <c r="D21" s="148">
        <v>10000</v>
      </c>
      <c r="E21" s="148">
        <v>9300</v>
      </c>
      <c r="F21" s="148">
        <v>5000</v>
      </c>
      <c r="G21" s="148">
        <v>0</v>
      </c>
      <c r="H21" s="148">
        <v>0</v>
      </c>
      <c r="I21" s="148">
        <v>0</v>
      </c>
      <c r="J21" s="148">
        <v>0</v>
      </c>
      <c r="K21" s="148" t="s">
        <v>2536</v>
      </c>
    </row>
    <row r="22" spans="1:11">
      <c r="A22" s="148">
        <f>INDEX(INDEX_ITEM!$F$23:$F$40,MATCH(ITEM_OPTION!K22,INDEX_ITEM!$G$23:$G$40,0))*1000+COUNTIF($K$4:K22,K22)*100</f>
        <v>9400</v>
      </c>
      <c r="B22" s="148">
        <v>9401</v>
      </c>
      <c r="C22" s="148">
        <v>9400</v>
      </c>
      <c r="D22" s="148">
        <v>10000</v>
      </c>
      <c r="E22" s="148">
        <v>9400</v>
      </c>
      <c r="F22" s="148">
        <v>10000</v>
      </c>
      <c r="G22" s="148">
        <v>9400</v>
      </c>
      <c r="H22" s="148">
        <v>5000</v>
      </c>
      <c r="I22" s="148">
        <v>0</v>
      </c>
      <c r="J22" s="148">
        <v>0</v>
      </c>
      <c r="K22" s="148" t="s">
        <v>2536</v>
      </c>
    </row>
    <row r="23" spans="1:11">
      <c r="A23" s="148">
        <f>INDEX(INDEX_ITEM!$F$23:$F$40,MATCH(ITEM_OPTION!K23,INDEX_ITEM!$G$23:$G$40,0))*1000+COUNTIF($K$4:K23,K23)*100</f>
        <v>9500</v>
      </c>
      <c r="B23" s="148">
        <v>9501</v>
      </c>
      <c r="C23" s="148">
        <v>9500</v>
      </c>
      <c r="D23" s="148">
        <v>10000</v>
      </c>
      <c r="E23" s="148">
        <v>9500</v>
      </c>
      <c r="F23" s="148">
        <v>10000</v>
      </c>
      <c r="G23" s="148">
        <v>9500</v>
      </c>
      <c r="H23" s="148">
        <v>10000</v>
      </c>
      <c r="I23" s="148">
        <v>9500</v>
      </c>
      <c r="J23" s="148">
        <v>5000</v>
      </c>
      <c r="K23" s="148" t="s">
        <v>2536</v>
      </c>
    </row>
    <row r="24" spans="1:11">
      <c r="A24" s="148">
        <f>INDEX(INDEX_ITEM!$F$23:$F$40,MATCH(ITEM_OPTION!K24,INDEX_ITEM!$G$23:$G$40,0))*1000+COUNTIF($K$4:K24,K24)*100</f>
        <v>10100</v>
      </c>
      <c r="B24" s="148">
        <v>10101</v>
      </c>
      <c r="C24" s="148">
        <v>10100</v>
      </c>
      <c r="D24" s="148">
        <v>0</v>
      </c>
      <c r="E24" s="148">
        <v>0</v>
      </c>
      <c r="F24" s="148">
        <v>0</v>
      </c>
      <c r="G24" s="148">
        <v>0</v>
      </c>
      <c r="H24" s="148">
        <v>0</v>
      </c>
      <c r="I24" s="148">
        <v>0</v>
      </c>
      <c r="J24" s="148">
        <v>0</v>
      </c>
      <c r="K24" s="148" t="s">
        <v>2537</v>
      </c>
    </row>
    <row r="25" spans="1:11">
      <c r="A25" s="148">
        <f>INDEX(INDEX_ITEM!$F$23:$F$40,MATCH(ITEM_OPTION!K25,INDEX_ITEM!$G$23:$G$40,0))*1000+COUNTIF($K$4:K25,K25)*100</f>
        <v>10200</v>
      </c>
      <c r="B25" s="148">
        <v>10201</v>
      </c>
      <c r="C25" s="148">
        <v>10200</v>
      </c>
      <c r="D25" s="148">
        <v>5000</v>
      </c>
      <c r="E25" s="148">
        <v>0</v>
      </c>
      <c r="F25" s="148">
        <v>0</v>
      </c>
      <c r="G25" s="148">
        <v>0</v>
      </c>
      <c r="H25" s="148">
        <v>0</v>
      </c>
      <c r="I25" s="148">
        <v>0</v>
      </c>
      <c r="J25" s="148">
        <v>0</v>
      </c>
      <c r="K25" s="148" t="s">
        <v>2537</v>
      </c>
    </row>
    <row r="26" spans="1:11">
      <c r="A26" s="148">
        <f>INDEX(INDEX_ITEM!$F$23:$F$40,MATCH(ITEM_OPTION!K26,INDEX_ITEM!$G$23:$G$40,0))*1000+COUNTIF($K$4:K26,K26)*100</f>
        <v>10300</v>
      </c>
      <c r="B26" s="148">
        <v>10301</v>
      </c>
      <c r="C26" s="148">
        <v>10300</v>
      </c>
      <c r="D26" s="148">
        <v>10000</v>
      </c>
      <c r="E26" s="148">
        <v>10300</v>
      </c>
      <c r="F26" s="148">
        <v>5000</v>
      </c>
      <c r="G26" s="148">
        <v>0</v>
      </c>
      <c r="H26" s="148">
        <v>0</v>
      </c>
      <c r="I26" s="148">
        <v>0</v>
      </c>
      <c r="J26" s="148">
        <v>0</v>
      </c>
      <c r="K26" s="148" t="s">
        <v>2537</v>
      </c>
    </row>
    <row r="27" spans="1:11">
      <c r="A27" s="148">
        <f>INDEX(INDEX_ITEM!$F$23:$F$40,MATCH(ITEM_OPTION!K27,INDEX_ITEM!$G$23:$G$40,0))*1000+COUNTIF($K$4:K27,K27)*100</f>
        <v>10400</v>
      </c>
      <c r="B27" s="148">
        <v>10401</v>
      </c>
      <c r="C27" s="148">
        <v>10400</v>
      </c>
      <c r="D27" s="148">
        <v>10000</v>
      </c>
      <c r="E27" s="148">
        <v>10400</v>
      </c>
      <c r="F27" s="148">
        <v>10000</v>
      </c>
      <c r="G27" s="148">
        <v>10400</v>
      </c>
      <c r="H27" s="148">
        <v>5000</v>
      </c>
      <c r="I27" s="148">
        <v>0</v>
      </c>
      <c r="J27" s="148">
        <v>0</v>
      </c>
      <c r="K27" s="148" t="s">
        <v>2537</v>
      </c>
    </row>
    <row r="28" spans="1:11">
      <c r="A28" s="148">
        <f>INDEX(INDEX_ITEM!$F$23:$F$40,MATCH(ITEM_OPTION!K28,INDEX_ITEM!$G$23:$G$40,0))*1000+COUNTIF($K$4:K28,K28)*100</f>
        <v>10500</v>
      </c>
      <c r="B28" s="148">
        <v>10501</v>
      </c>
      <c r="C28" s="148">
        <v>10500</v>
      </c>
      <c r="D28" s="148">
        <v>10000</v>
      </c>
      <c r="E28" s="148">
        <v>10500</v>
      </c>
      <c r="F28" s="148">
        <v>10000</v>
      </c>
      <c r="G28" s="148">
        <v>10500</v>
      </c>
      <c r="H28" s="148">
        <v>10000</v>
      </c>
      <c r="I28" s="148">
        <v>10500</v>
      </c>
      <c r="J28" s="148">
        <v>5000</v>
      </c>
      <c r="K28" s="148" t="s">
        <v>2537</v>
      </c>
    </row>
    <row r="29" spans="1:11">
      <c r="A29" s="9"/>
      <c r="B29" s="9"/>
      <c r="C29" s="9"/>
      <c r="D29" s="9"/>
      <c r="E29" s="9"/>
      <c r="F29" s="9"/>
      <c r="G29" s="9"/>
      <c r="H29" s="9"/>
      <c r="I29" s="9"/>
      <c r="J29" s="9"/>
      <c r="K29" s="9"/>
    </row>
    <row r="30" spans="1:11">
      <c r="A30" s="9"/>
      <c r="B30" s="9"/>
      <c r="C30" s="9"/>
      <c r="D30" s="9"/>
      <c r="E30" s="9"/>
      <c r="F30" s="9"/>
      <c r="G30" s="9"/>
      <c r="H30" s="9"/>
      <c r="I30" s="9"/>
      <c r="J30" s="9"/>
      <c r="K30" s="9"/>
    </row>
    <row r="31" spans="1:11">
      <c r="A31" s="9"/>
      <c r="B31" s="9"/>
      <c r="C31" s="9"/>
      <c r="D31" s="9"/>
      <c r="E31" s="9"/>
      <c r="F31" s="9"/>
      <c r="G31" s="9"/>
      <c r="H31" s="9"/>
      <c r="I31" s="9"/>
      <c r="J31" s="9"/>
      <c r="K31" s="9"/>
    </row>
    <row r="32" spans="1:11">
      <c r="A32" s="9"/>
      <c r="B32" s="9"/>
      <c r="C32" s="9"/>
      <c r="D32" s="9"/>
      <c r="E32" s="9"/>
      <c r="F32" s="9"/>
      <c r="G32" s="9"/>
      <c r="H32" s="9"/>
      <c r="I32" s="9"/>
      <c r="J32" s="9"/>
      <c r="K32" s="9"/>
    </row>
    <row r="33" spans="1:11" ht="17.45" customHeight="1">
      <c r="A33" s="9"/>
      <c r="B33" s="9"/>
      <c r="C33" s="9"/>
      <c r="D33" s="9"/>
      <c r="E33" s="9"/>
      <c r="F33" s="9"/>
      <c r="G33" s="9"/>
      <c r="H33" s="9"/>
      <c r="I33" s="9"/>
      <c r="J33" s="9"/>
      <c r="K33" s="9"/>
    </row>
    <row r="34" spans="1:11" ht="17.45" customHeight="1">
      <c r="A34" s="9"/>
      <c r="B34" s="9"/>
      <c r="C34" s="9"/>
      <c r="D34" s="9"/>
      <c r="E34" s="9"/>
      <c r="F34" s="9"/>
      <c r="G34" s="9"/>
      <c r="H34" s="9"/>
      <c r="I34" s="9"/>
      <c r="J34" s="9"/>
      <c r="K34" s="9"/>
    </row>
    <row r="35" spans="1:11" ht="17.45" customHeight="1">
      <c r="A35" s="9"/>
      <c r="B35" s="9"/>
      <c r="C35" s="9"/>
      <c r="D35" s="9"/>
      <c r="E35" s="9"/>
      <c r="F35" s="9"/>
      <c r="G35" s="9"/>
      <c r="H35" s="9"/>
      <c r="I35" s="9"/>
      <c r="J35" s="9"/>
      <c r="K35" s="9"/>
    </row>
    <row r="36" spans="1:11" ht="17.45" customHeight="1">
      <c r="A36" s="9"/>
      <c r="B36" s="9"/>
      <c r="C36" s="9"/>
      <c r="D36" s="9"/>
      <c r="E36" s="9"/>
      <c r="F36" s="9"/>
      <c r="G36" s="9"/>
      <c r="H36" s="9"/>
      <c r="I36" s="9"/>
      <c r="J36" s="9"/>
      <c r="K36" s="9"/>
    </row>
    <row r="37" spans="1:11" ht="17.45" customHeight="1">
      <c r="A37" s="9"/>
      <c r="B37" s="9"/>
      <c r="C37" s="9"/>
      <c r="D37" s="9"/>
      <c r="E37" s="9"/>
      <c r="F37" s="9"/>
      <c r="G37" s="9"/>
      <c r="H37" s="9"/>
      <c r="I37" s="9"/>
      <c r="J37" s="9"/>
      <c r="K37" s="9"/>
    </row>
    <row r="38" spans="1:11" ht="17.45" customHeight="1">
      <c r="A38" s="9"/>
      <c r="B38" s="14"/>
      <c r="C38" s="14"/>
      <c r="D38" s="14"/>
      <c r="E38" s="9"/>
      <c r="F38" s="9"/>
      <c r="G38" s="9"/>
      <c r="H38" s="9"/>
      <c r="I38" s="9"/>
      <c r="J38" s="9"/>
      <c r="K38" s="9"/>
    </row>
    <row r="39" spans="1:11" ht="17.45" customHeight="1">
      <c r="A39" s="9"/>
      <c r="B39" s="14"/>
      <c r="C39" s="9"/>
      <c r="D39" s="14"/>
      <c r="E39" s="9"/>
      <c r="F39" s="9"/>
      <c r="G39" s="9"/>
      <c r="H39" s="9"/>
      <c r="I39" s="9"/>
      <c r="J39" s="9"/>
      <c r="K39" s="9"/>
    </row>
    <row r="40" spans="1:11" s="14" customFormat="1" ht="17.45" customHeight="1">
      <c r="C40" s="9"/>
    </row>
    <row r="41" spans="1:11" s="14" customFormat="1" ht="17.45" customHeight="1">
      <c r="C41" s="9"/>
    </row>
    <row r="42" spans="1:11" s="14" customFormat="1" ht="17.45" customHeight="1">
      <c r="C42" s="9"/>
    </row>
    <row r="43" spans="1:11" s="14" customFormat="1" ht="17.45" customHeight="1">
      <c r="C43" s="9"/>
    </row>
    <row r="44" spans="1:11" s="14" customFormat="1" ht="17.45" customHeight="1">
      <c r="C44" s="9"/>
    </row>
    <row r="45" spans="1:11" s="14" customFormat="1" ht="17.45" customHeight="1">
      <c r="C45" s="9"/>
    </row>
    <row r="46" spans="1:11" s="14" customFormat="1" ht="17.45" customHeight="1">
      <c r="C46" s="9"/>
    </row>
    <row r="47" spans="1:11" s="14" customFormat="1" ht="17.45" customHeight="1">
      <c r="C47" s="9"/>
    </row>
    <row r="48" spans="1:11" ht="17.45" customHeight="1"/>
    <row r="49" ht="17.45" customHeight="1"/>
    <row r="50" ht="17.45" customHeight="1"/>
    <row r="51" ht="17.45" customHeight="1"/>
    <row r="52" ht="17.45" customHeight="1"/>
  </sheetData>
  <phoneticPr fontId="3" type="noConversion"/>
  <conditionalFormatting sqref="A4:A28">
    <cfRule type="duplicateValues" dxfId="5" priority="563"/>
  </conditionalFormatting>
  <conditionalFormatting sqref="A4:A39">
    <cfRule type="duplicateValues" dxfId="4" priority="56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897"/>
  <sheetViews>
    <sheetView showGridLines="0" zoomScaleNormal="100" workbookViewId="0">
      <pane ySplit="3" topLeftCell="A4" activePane="bottomLeft" state="frozen"/>
      <selection pane="bottomLeft" activeCell="A4" sqref="A4"/>
    </sheetView>
  </sheetViews>
  <sheetFormatPr defaultRowHeight="16.5"/>
  <cols>
    <col min="1" max="1" width="10.125" customWidth="1"/>
    <col min="2" max="2" width="14.125" bestFit="1" customWidth="1"/>
    <col min="3" max="3" width="11.75" customWidth="1"/>
    <col min="4" max="4" width="12.25" customWidth="1"/>
    <col min="5" max="6" width="15.125" bestFit="1" customWidth="1"/>
    <col min="7" max="7" width="33.125" customWidth="1"/>
    <col min="8" max="8" width="7.25" customWidth="1"/>
    <col min="9" max="9" width="10.625" bestFit="1" customWidth="1"/>
    <col min="10" max="10" width="11" bestFit="1" customWidth="1"/>
  </cols>
  <sheetData>
    <row r="1" spans="1:11">
      <c r="A1" s="4" t="s">
        <v>1</v>
      </c>
      <c r="B1" s="4" t="s">
        <v>1306</v>
      </c>
      <c r="C1" s="4" t="s">
        <v>141</v>
      </c>
      <c r="D1" s="4" t="s">
        <v>170</v>
      </c>
      <c r="E1" s="4" t="s">
        <v>1301</v>
      </c>
      <c r="F1" s="4" t="s">
        <v>1302</v>
      </c>
      <c r="G1" s="4" t="s">
        <v>743</v>
      </c>
      <c r="H1" s="60" t="s">
        <v>6124</v>
      </c>
      <c r="I1" s="60" t="s">
        <v>63</v>
      </c>
      <c r="J1" s="60" t="s">
        <v>1309</v>
      </c>
    </row>
    <row r="2" spans="1:11">
      <c r="A2" s="2" t="s">
        <v>0</v>
      </c>
      <c r="B2" s="2" t="s">
        <v>1307</v>
      </c>
      <c r="C2" s="2" t="s">
        <v>102</v>
      </c>
      <c r="D2" s="2" t="s">
        <v>6286</v>
      </c>
      <c r="E2" s="2" t="s">
        <v>1303</v>
      </c>
      <c r="F2" s="2" t="s">
        <v>1304</v>
      </c>
      <c r="G2" s="2" t="s">
        <v>1328</v>
      </c>
      <c r="H2" s="61" t="s">
        <v>67</v>
      </c>
      <c r="I2" s="61" t="s">
        <v>58</v>
      </c>
      <c r="J2" s="61" t="s">
        <v>2458</v>
      </c>
      <c r="K2" s="10"/>
    </row>
    <row r="3" spans="1:11">
      <c r="A3" s="3" t="s">
        <v>5</v>
      </c>
      <c r="B3" s="3" t="s">
        <v>5</v>
      </c>
      <c r="C3" s="3" t="s">
        <v>5</v>
      </c>
      <c r="D3" s="3" t="s">
        <v>5</v>
      </c>
      <c r="E3" s="3" t="s">
        <v>5</v>
      </c>
      <c r="F3" s="3" t="s">
        <v>5</v>
      </c>
      <c r="G3" s="3" t="s">
        <v>145</v>
      </c>
      <c r="H3" s="62" t="s">
        <v>145</v>
      </c>
      <c r="I3" s="62" t="s">
        <v>145</v>
      </c>
      <c r="J3" s="62" t="s">
        <v>145</v>
      </c>
      <c r="K3" s="10"/>
    </row>
    <row r="4" spans="1:11">
      <c r="A4" s="148">
        <f>B4*ID규칙_옵션_그룹_단위+COUNTIF($B$4:B4,B4)</f>
        <v>610101</v>
      </c>
      <c r="B4" s="66">
        <f>INDEX(INDEX_ITEM!$F$23:$F$40,MATCH(ITEM_OPTION_GROUP!I4,INDEX_ITEM!$G$23:$G$40,0))*1000+H4*100+IF(J4="주옵션",1,0)</f>
        <v>6101</v>
      </c>
      <c r="C4" s="148">
        <v>1</v>
      </c>
      <c r="D4" s="148">
        <v>0</v>
      </c>
      <c r="E4" s="148">
        <v>43</v>
      </c>
      <c r="F4" s="148">
        <v>290</v>
      </c>
      <c r="G4" s="12" t="str">
        <f t="shared" ref="G4:G67" si="0">VLOOKUP(C4,주옵션_타입,2,0)&amp;IF(E4&lt;&gt;F4,IF(E4=0,"",IF(D4=0," ["&amp;E4," ["&amp;E4/100))&amp;IF(E4&gt;=1," ~","")&amp;IF(F4=0,"",IF(D4=0," "&amp;F4&amp;"pt]"," "&amp;F4/100&amp;"%"&amp;"]")),IF(C4=0,"",IF(D4=0," "&amp;F4&amp;"pt"," "&amp;F4/100&amp;"%")))</f>
        <v>HP [43 ~ 290pt]</v>
      </c>
      <c r="H4" s="148">
        <v>1</v>
      </c>
      <c r="I4" s="148" t="s">
        <v>4267</v>
      </c>
      <c r="J4" s="66" t="s">
        <v>1308</v>
      </c>
      <c r="K4" s="8"/>
    </row>
    <row r="5" spans="1:11">
      <c r="A5" s="148">
        <f>B5*ID규칙_옵션_그룹_단위+COUNTIF($B$4:B5,B5)</f>
        <v>620101</v>
      </c>
      <c r="B5" s="66">
        <f>INDEX(INDEX_ITEM!$F$23:$F$40,MATCH(ITEM_OPTION_GROUP!I5,INDEX_ITEM!$G$23:$G$40,0))*1000+H5*100+IF(J5="주옵션",1,0)</f>
        <v>6201</v>
      </c>
      <c r="C5" s="148">
        <v>1</v>
      </c>
      <c r="D5" s="148">
        <v>0</v>
      </c>
      <c r="E5" s="148">
        <v>144</v>
      </c>
      <c r="F5" s="148">
        <v>967</v>
      </c>
      <c r="G5" s="12" t="str">
        <f t="shared" si="0"/>
        <v>HP [144 ~ 967pt]</v>
      </c>
      <c r="H5" s="148">
        <v>2</v>
      </c>
      <c r="I5" s="148" t="s">
        <v>4267</v>
      </c>
      <c r="J5" s="66" t="s">
        <v>1308</v>
      </c>
      <c r="K5" s="8"/>
    </row>
    <row r="6" spans="1:11">
      <c r="A6" s="148">
        <f>B6*ID규칙_옵션_그룹_단위+COUNTIF($B$4:B6,B6)</f>
        <v>630101</v>
      </c>
      <c r="B6" s="66">
        <f>INDEX(INDEX_ITEM!$F$23:$F$40,MATCH(ITEM_OPTION_GROUP!I6,INDEX_ITEM!$G$23:$G$40,0))*1000+H6*100+IF(J6="주옵션",1,0)</f>
        <v>6301</v>
      </c>
      <c r="C6" s="148">
        <v>1</v>
      </c>
      <c r="D6" s="148">
        <v>0</v>
      </c>
      <c r="E6" s="148">
        <v>322</v>
      </c>
      <c r="F6" s="148">
        <v>2151</v>
      </c>
      <c r="G6" s="12" t="str">
        <f t="shared" si="0"/>
        <v>HP [322 ~ 2151pt]</v>
      </c>
      <c r="H6" s="148">
        <v>3</v>
      </c>
      <c r="I6" s="148" t="s">
        <v>4267</v>
      </c>
      <c r="J6" s="66" t="s">
        <v>1308</v>
      </c>
      <c r="K6" s="8"/>
    </row>
    <row r="7" spans="1:11">
      <c r="A7" s="148">
        <f>B7*ID규칙_옵션_그룹_단위+COUNTIF($B$4:B7,B7)</f>
        <v>640101</v>
      </c>
      <c r="B7" s="66">
        <f>INDEX(INDEX_ITEM!$F$23:$F$40,MATCH(ITEM_OPTION_GROUP!I7,INDEX_ITEM!$G$23:$G$40,0))*1000+H7*100+IF(J7="주옵션",1,0)</f>
        <v>6401</v>
      </c>
      <c r="C7" s="148">
        <v>1</v>
      </c>
      <c r="D7" s="148">
        <v>0</v>
      </c>
      <c r="E7" s="148">
        <v>537</v>
      </c>
      <c r="F7" s="148">
        <v>3585</v>
      </c>
      <c r="G7" s="12" t="str">
        <f t="shared" si="0"/>
        <v>HP [537 ~ 3585pt]</v>
      </c>
      <c r="H7" s="148">
        <v>4</v>
      </c>
      <c r="I7" s="148" t="s">
        <v>4267</v>
      </c>
      <c r="J7" s="66" t="s">
        <v>1308</v>
      </c>
      <c r="K7" s="8"/>
    </row>
    <row r="8" spans="1:11">
      <c r="A8" s="148">
        <f>B8*ID규칙_옵션_그룹_단위+COUNTIF($B$4:B8,B8)</f>
        <v>650101</v>
      </c>
      <c r="B8" s="66">
        <f>INDEX(INDEX_ITEM!$F$23:$F$40,MATCH(ITEM_OPTION_GROUP!I8,INDEX_ITEM!$G$23:$G$40,0))*1000+H8*100+IF(J8="주옵션",1,0)</f>
        <v>6501</v>
      </c>
      <c r="C8" s="148">
        <v>1</v>
      </c>
      <c r="D8" s="148">
        <v>0</v>
      </c>
      <c r="E8" s="148">
        <v>717</v>
      </c>
      <c r="F8" s="148">
        <v>4780</v>
      </c>
      <c r="G8" s="12" t="str">
        <f t="shared" si="0"/>
        <v>HP [717 ~ 4780pt]</v>
      </c>
      <c r="H8" s="148">
        <v>5</v>
      </c>
      <c r="I8" s="148" t="s">
        <v>4267</v>
      </c>
      <c r="J8" s="66" t="s">
        <v>1308</v>
      </c>
      <c r="K8" s="8"/>
    </row>
    <row r="9" spans="1:11">
      <c r="A9" s="148">
        <f>B9*ID규칙_옵션_그룹_단위+COUNTIF($B$4:B9,B9)</f>
        <v>710101</v>
      </c>
      <c r="B9" s="66">
        <f>INDEX(INDEX_ITEM!$F$23:$F$40,MATCH(ITEM_OPTION_GROUP!I9,INDEX_ITEM!$G$23:$G$40,0))*1000+H9*100+IF(J9="주옵션",1,0)</f>
        <v>7101</v>
      </c>
      <c r="C9" s="148">
        <v>3</v>
      </c>
      <c r="D9" s="148">
        <v>0</v>
      </c>
      <c r="E9" s="148">
        <v>2</v>
      </c>
      <c r="F9" s="148">
        <v>18</v>
      </c>
      <c r="G9" s="12" t="str">
        <f t="shared" si="0"/>
        <v>공격력 [2 ~ 18pt]</v>
      </c>
      <c r="H9" s="148">
        <v>1</v>
      </c>
      <c r="I9" s="148" t="s">
        <v>4268</v>
      </c>
      <c r="J9" s="66" t="s">
        <v>1308</v>
      </c>
      <c r="K9" s="8"/>
    </row>
    <row r="10" spans="1:11">
      <c r="A10" s="148">
        <f>B10*ID규칙_옵션_그룹_단위+COUNTIF($B$4:B10,B10)</f>
        <v>720101</v>
      </c>
      <c r="B10" s="66">
        <f>INDEX(INDEX_ITEM!$F$23:$F$40,MATCH(ITEM_OPTION_GROUP!I10,INDEX_ITEM!$G$23:$G$40,0))*1000+H10*100+IF(J10="주옵션",1,0)</f>
        <v>7201</v>
      </c>
      <c r="C10" s="148">
        <v>3</v>
      </c>
      <c r="D10" s="148">
        <v>0</v>
      </c>
      <c r="E10" s="148">
        <v>9</v>
      </c>
      <c r="F10" s="148">
        <v>62</v>
      </c>
      <c r="G10" s="12" t="str">
        <f t="shared" si="0"/>
        <v>공격력 [9 ~ 62pt]</v>
      </c>
      <c r="H10" s="148">
        <v>2</v>
      </c>
      <c r="I10" s="148" t="s">
        <v>4268</v>
      </c>
      <c r="J10" s="66" t="s">
        <v>1308</v>
      </c>
      <c r="K10" s="8"/>
    </row>
    <row r="11" spans="1:11">
      <c r="A11" s="148">
        <f>B11*ID규칙_옵션_그룹_단위+COUNTIF($B$4:B11,B11)</f>
        <v>730101</v>
      </c>
      <c r="B11" s="66">
        <f>INDEX(INDEX_ITEM!$F$23:$F$40,MATCH(ITEM_OPTION_GROUP!I11,INDEX_ITEM!$G$23:$G$40,0))*1000+H11*100+IF(J11="주옵션",1,0)</f>
        <v>7301</v>
      </c>
      <c r="C11" s="148">
        <v>3</v>
      </c>
      <c r="D11" s="148">
        <v>0</v>
      </c>
      <c r="E11" s="148">
        <v>21</v>
      </c>
      <c r="F11" s="148">
        <v>139</v>
      </c>
      <c r="G11" s="12" t="str">
        <f t="shared" si="0"/>
        <v>공격력 [21 ~ 139pt]</v>
      </c>
      <c r="H11" s="148">
        <v>3</v>
      </c>
      <c r="I11" s="148" t="s">
        <v>4268</v>
      </c>
      <c r="J11" s="66" t="s">
        <v>1308</v>
      </c>
      <c r="K11" s="8"/>
    </row>
    <row r="12" spans="1:11">
      <c r="A12" s="148">
        <f>B12*ID규칙_옵션_그룹_단위+COUNTIF($B$4:B12,B12)</f>
        <v>740101</v>
      </c>
      <c r="B12" s="66">
        <f>INDEX(INDEX_ITEM!$F$23:$F$40,MATCH(ITEM_OPTION_GROUP!I12,INDEX_ITEM!$G$23:$G$40,0))*1000+H12*100+IF(J12="주옵션",1,0)</f>
        <v>7401</v>
      </c>
      <c r="C12" s="148">
        <v>3</v>
      </c>
      <c r="D12" s="148">
        <v>0</v>
      </c>
      <c r="E12" s="148">
        <v>35</v>
      </c>
      <c r="F12" s="148">
        <v>233</v>
      </c>
      <c r="G12" s="12" t="str">
        <f t="shared" si="0"/>
        <v>공격력 [35 ~ 233pt]</v>
      </c>
      <c r="H12" s="148">
        <v>4</v>
      </c>
      <c r="I12" s="148" t="s">
        <v>4268</v>
      </c>
      <c r="J12" s="66" t="s">
        <v>1308</v>
      </c>
      <c r="K12" s="8"/>
    </row>
    <row r="13" spans="1:11">
      <c r="A13" s="148">
        <f>B13*ID규칙_옵션_그룹_단위+COUNTIF($B$4:B13,B13)</f>
        <v>750101</v>
      </c>
      <c r="B13" s="66">
        <f>INDEX(INDEX_ITEM!$F$23:$F$40,MATCH(ITEM_OPTION_GROUP!I13,INDEX_ITEM!$G$23:$G$40,0))*1000+H13*100+IF(J13="주옵션",1,0)</f>
        <v>7501</v>
      </c>
      <c r="C13" s="148">
        <v>3</v>
      </c>
      <c r="D13" s="148">
        <v>0</v>
      </c>
      <c r="E13" s="148">
        <v>47</v>
      </c>
      <c r="F13" s="148">
        <v>311</v>
      </c>
      <c r="G13" s="12" t="str">
        <f>VLOOKUP(C13,주옵션_타입,2,0)&amp;IF(E13&lt;&gt;F13,IF(E13=0,"",IF(D13=0," ["&amp;E13," ["&amp;E13/100))&amp;IF(E13&gt;=1," ~","")&amp;IF(F13=0,"",IF(D13=0," "&amp;F13&amp;"pt]"," "&amp;F13/100&amp;"%"&amp;"]")),IF(C13=0,"",IF(D13=0," "&amp;F13&amp;"pt"," "&amp;F13/100&amp;"%")))</f>
        <v>공격력 [47 ~ 311pt]</v>
      </c>
      <c r="H13" s="148">
        <v>5</v>
      </c>
      <c r="I13" s="148" t="s">
        <v>4268</v>
      </c>
      <c r="J13" s="66" t="s">
        <v>1308</v>
      </c>
      <c r="K13" s="8"/>
    </row>
    <row r="14" spans="1:11">
      <c r="A14" s="148">
        <f>B14*ID규칙_옵션_그룹_단위+COUNTIF($B$4:B14,B14)</f>
        <v>810101</v>
      </c>
      <c r="B14" s="66">
        <f>INDEX(INDEX_ITEM!$F$23:$F$40,MATCH(ITEM_OPTION_GROUP!I14,INDEX_ITEM!$G$23:$G$40,0))*1000+H14*100+IF(J14="주옵션",1,0)</f>
        <v>8101</v>
      </c>
      <c r="C14" s="148">
        <v>2</v>
      </c>
      <c r="D14" s="148">
        <v>1</v>
      </c>
      <c r="E14" s="148">
        <v>127</v>
      </c>
      <c r="F14" s="148">
        <v>849</v>
      </c>
      <c r="G14" s="12" t="str">
        <f t="shared" si="0"/>
        <v>HP [%] [1.27 ~ 8.49%]</v>
      </c>
      <c r="H14" s="148">
        <v>1</v>
      </c>
      <c r="I14" s="148" t="s">
        <v>4269</v>
      </c>
      <c r="J14" s="66" t="s">
        <v>1308</v>
      </c>
      <c r="K14" s="8"/>
    </row>
    <row r="15" spans="1:11">
      <c r="A15" s="148">
        <f>B15*ID규칙_옵션_그룹_단위+COUNTIF($B$4:B15,B15)</f>
        <v>810102</v>
      </c>
      <c r="B15" s="66">
        <f>INDEX(INDEX_ITEM!$F$23:$F$40,MATCH(ITEM_OPTION_GROUP!I15,INDEX_ITEM!$G$23:$G$40,0))*1000+H15*100+IF(J15="주옵션",1,0)</f>
        <v>8101</v>
      </c>
      <c r="C15" s="148">
        <v>4</v>
      </c>
      <c r="D15" s="148">
        <v>1</v>
      </c>
      <c r="E15" s="148">
        <v>169</v>
      </c>
      <c r="F15" s="148">
        <v>1132</v>
      </c>
      <c r="G15" s="12" t="str">
        <f t="shared" si="0"/>
        <v>공격력 [%] [1.69 ~ 11.32%]</v>
      </c>
      <c r="H15" s="148">
        <v>1</v>
      </c>
      <c r="I15" s="148" t="s">
        <v>4269</v>
      </c>
      <c r="J15" s="66" t="s">
        <v>1308</v>
      </c>
      <c r="K15" s="8"/>
    </row>
    <row r="16" spans="1:11">
      <c r="A16" s="148">
        <f>B16*ID규칙_옵션_그룹_단위+COUNTIF($B$4:B16,B16)</f>
        <v>810103</v>
      </c>
      <c r="B16" s="66">
        <f>INDEX(INDEX_ITEM!$F$23:$F$40,MATCH(ITEM_OPTION_GROUP!I16,INDEX_ITEM!$G$23:$G$40,0))*1000+H16*100+IF(J16="주옵션",1,0)</f>
        <v>8101</v>
      </c>
      <c r="C16" s="148">
        <v>6</v>
      </c>
      <c r="D16" s="148">
        <v>1</v>
      </c>
      <c r="E16" s="148">
        <v>127</v>
      </c>
      <c r="F16" s="148">
        <v>849</v>
      </c>
      <c r="G16" s="12" t="str">
        <f t="shared" si="0"/>
        <v>방어력 [%] [1.27 ~ 8.49%]</v>
      </c>
      <c r="H16" s="148">
        <v>1</v>
      </c>
      <c r="I16" s="148" t="s">
        <v>4269</v>
      </c>
      <c r="J16" s="66" t="s">
        <v>1308</v>
      </c>
      <c r="K16" s="8"/>
    </row>
    <row r="17" spans="1:11">
      <c r="A17" s="148">
        <f>B17*ID규칙_옵션_그룹_단위+COUNTIF($B$4:B17,B17)</f>
        <v>810104</v>
      </c>
      <c r="B17" s="66">
        <f>INDEX(INDEX_ITEM!$F$23:$F$40,MATCH(ITEM_OPTION_GROUP!I17,INDEX_ITEM!$G$23:$G$40,0))*1000+H17*100+IF(J17="주옵션",1,0)</f>
        <v>8101</v>
      </c>
      <c r="C17" s="148">
        <v>7</v>
      </c>
      <c r="D17" s="148">
        <v>0</v>
      </c>
      <c r="E17" s="148">
        <v>4</v>
      </c>
      <c r="F17" s="148">
        <v>33</v>
      </c>
      <c r="G17" s="12" t="str">
        <f t="shared" si="0"/>
        <v>원소 마스터리 [4 ~ 33pt]</v>
      </c>
      <c r="H17" s="148">
        <v>1</v>
      </c>
      <c r="I17" s="148" t="s">
        <v>4269</v>
      </c>
      <c r="J17" s="66" t="s">
        <v>1308</v>
      </c>
      <c r="K17" s="8"/>
    </row>
    <row r="18" spans="1:11">
      <c r="A18" s="148">
        <f>B18*ID규칙_옵션_그룹_단위+COUNTIF($B$4:B18,B18)</f>
        <v>810105</v>
      </c>
      <c r="B18" s="66">
        <f>INDEX(INDEX_ITEM!$F$23:$F$40,MATCH(ITEM_OPTION_GROUP!I18,INDEX_ITEM!$G$23:$G$40,0))*1000+H18*100+IF(J18="주옵션",1,0)</f>
        <v>8101</v>
      </c>
      <c r="C18" s="148">
        <v>8</v>
      </c>
      <c r="D18" s="148">
        <v>1</v>
      </c>
      <c r="E18" s="148">
        <v>141</v>
      </c>
      <c r="F18" s="148">
        <v>943</v>
      </c>
      <c r="G18" s="12" t="str">
        <f t="shared" si="0"/>
        <v>원소 충전 효율 [1.41 ~ 9.43%]</v>
      </c>
      <c r="H18" s="148">
        <v>1</v>
      </c>
      <c r="I18" s="148" t="s">
        <v>4269</v>
      </c>
      <c r="J18" s="66" t="s">
        <v>1308</v>
      </c>
      <c r="K18" s="8"/>
    </row>
    <row r="19" spans="1:11">
      <c r="A19" s="148">
        <f>B19*ID규칙_옵션_그룹_단위+COUNTIF($B$4:B19,B19)</f>
        <v>820101</v>
      </c>
      <c r="B19" s="66">
        <f>INDEX(INDEX_ITEM!$F$23:$F$40,MATCH(ITEM_OPTION_GROUP!I19,INDEX_ITEM!$G$23:$G$40,0))*1000+H19*100+IF(J19="주옵션",1,0)</f>
        <v>8201</v>
      </c>
      <c r="C19" s="148">
        <v>2</v>
      </c>
      <c r="D19" s="148">
        <v>1</v>
      </c>
      <c r="E19" s="148">
        <v>283</v>
      </c>
      <c r="F19" s="148">
        <v>1887</v>
      </c>
      <c r="G19" s="12" t="str">
        <f t="shared" si="0"/>
        <v>HP [%] [2.83 ~ 18.87%]</v>
      </c>
      <c r="H19" s="148">
        <v>2</v>
      </c>
      <c r="I19" s="148" t="s">
        <v>4269</v>
      </c>
      <c r="J19" s="66" t="s">
        <v>1308</v>
      </c>
      <c r="K19" s="8"/>
    </row>
    <row r="20" spans="1:11">
      <c r="A20" s="148">
        <f>B20*ID규칙_옵션_그룹_단위+COUNTIF($B$4:B20,B20)</f>
        <v>820102</v>
      </c>
      <c r="B20" s="66">
        <f>INDEX(INDEX_ITEM!$F$23:$F$40,MATCH(ITEM_OPTION_GROUP!I20,INDEX_ITEM!$G$23:$G$40,0))*1000+H20*100+IF(J20="주옵션",1,0)</f>
        <v>8201</v>
      </c>
      <c r="C20" s="148">
        <v>4</v>
      </c>
      <c r="D20" s="148">
        <v>1</v>
      </c>
      <c r="E20" s="148">
        <v>283</v>
      </c>
      <c r="F20" s="148">
        <v>1887</v>
      </c>
      <c r="G20" s="12" t="str">
        <f t="shared" si="0"/>
        <v>공격력 [%] [2.83 ~ 18.87%]</v>
      </c>
      <c r="H20" s="148">
        <v>2</v>
      </c>
      <c r="I20" s="148" t="s">
        <v>4269</v>
      </c>
      <c r="J20" s="66" t="s">
        <v>1308</v>
      </c>
      <c r="K20" s="8"/>
    </row>
    <row r="21" spans="1:11">
      <c r="A21" s="148">
        <f>B21*ID규칙_옵션_그룹_단위+COUNTIF($B$4:B21,B21)</f>
        <v>820103</v>
      </c>
      <c r="B21" s="66">
        <f>INDEX(INDEX_ITEM!$F$23:$F$40,MATCH(ITEM_OPTION_GROUP!I21,INDEX_ITEM!$G$23:$G$40,0))*1000+H21*100+IF(J21="주옵션",1,0)</f>
        <v>8201</v>
      </c>
      <c r="C21" s="148">
        <v>6</v>
      </c>
      <c r="D21" s="148">
        <v>1</v>
      </c>
      <c r="E21" s="148">
        <v>352</v>
      </c>
      <c r="F21" s="148">
        <v>2361</v>
      </c>
      <c r="G21" s="12" t="str">
        <f t="shared" si="0"/>
        <v>방어력 [%] [3.52 ~ 23.61%]</v>
      </c>
      <c r="H21" s="148">
        <v>2</v>
      </c>
      <c r="I21" s="148" t="s">
        <v>4269</v>
      </c>
      <c r="J21" s="66" t="s">
        <v>1308</v>
      </c>
      <c r="K21" s="8"/>
    </row>
    <row r="22" spans="1:11">
      <c r="A22" s="148">
        <f>B22*ID규칙_옵션_그룹_단위+COUNTIF($B$4:B22,B22)</f>
        <v>820104</v>
      </c>
      <c r="B22" s="66">
        <f>INDEX(INDEX_ITEM!$F$23:$F$40,MATCH(ITEM_OPTION_GROUP!I22,INDEX_ITEM!$G$23:$G$40,0))*1000+H22*100+IF(J22="주옵션",1,0)</f>
        <v>8201</v>
      </c>
      <c r="C22" s="148">
        <v>7</v>
      </c>
      <c r="D22" s="148">
        <v>0</v>
      </c>
      <c r="E22" s="148">
        <v>10</v>
      </c>
      <c r="F22" s="148">
        <v>75</v>
      </c>
      <c r="G22" s="12" t="str">
        <f t="shared" si="0"/>
        <v>원소 마스터리 [10 ~ 75pt]</v>
      </c>
      <c r="H22" s="148">
        <v>2</v>
      </c>
      <c r="I22" s="148" t="s">
        <v>4269</v>
      </c>
      <c r="J22" s="66" t="s">
        <v>1308</v>
      </c>
      <c r="K22" s="8"/>
    </row>
    <row r="23" spans="1:11">
      <c r="A23" s="148">
        <f>B23*ID규칙_옵션_그룹_단위+COUNTIF($B$4:B23,B23)</f>
        <v>820105</v>
      </c>
      <c r="B23" s="66">
        <f>INDEX(INDEX_ITEM!$F$23:$F$40,MATCH(ITEM_OPTION_GROUP!I23,INDEX_ITEM!$G$23:$G$40,0))*1000+H23*100+IF(J23="주옵션",1,0)</f>
        <v>8201</v>
      </c>
      <c r="C23" s="148">
        <v>8</v>
      </c>
      <c r="D23" s="148">
        <v>1</v>
      </c>
      <c r="E23" s="148">
        <v>315</v>
      </c>
      <c r="F23" s="148">
        <v>2097</v>
      </c>
      <c r="G23" s="12" t="str">
        <f t="shared" si="0"/>
        <v>원소 충전 효율 [3.15 ~ 20.97%]</v>
      </c>
      <c r="H23" s="148">
        <v>2</v>
      </c>
      <c r="I23" s="148" t="s">
        <v>4269</v>
      </c>
      <c r="J23" s="66" t="s">
        <v>1308</v>
      </c>
      <c r="K23" s="8"/>
    </row>
    <row r="24" spans="1:11">
      <c r="A24" s="148">
        <f>B24*ID규칙_옵션_그룹_단위+COUNTIF($B$4:B24,B24)</f>
        <v>830101</v>
      </c>
      <c r="B24" s="66">
        <f>INDEX(INDEX_ITEM!$F$23:$F$40,MATCH(ITEM_OPTION_GROUP!I24,INDEX_ITEM!$G$23:$G$40,0))*1000+H24*100+IF(J24="주옵션",1,0)</f>
        <v>8301</v>
      </c>
      <c r="C24" s="148">
        <v>2</v>
      </c>
      <c r="D24" s="148">
        <v>1</v>
      </c>
      <c r="E24" s="148">
        <v>472</v>
      </c>
      <c r="F24" s="148">
        <v>3145</v>
      </c>
      <c r="G24" s="12" t="str">
        <f t="shared" si="0"/>
        <v>HP [%] [4.72 ~ 31.45%]</v>
      </c>
      <c r="H24" s="148">
        <v>3</v>
      </c>
      <c r="I24" s="148" t="s">
        <v>4269</v>
      </c>
      <c r="J24" s="66" t="s">
        <v>1308</v>
      </c>
      <c r="K24" s="8"/>
    </row>
    <row r="25" spans="1:11">
      <c r="A25" s="148">
        <f>B25*ID규칙_옵션_그룹_단위+COUNTIF($B$4:B25,B25)</f>
        <v>830102</v>
      </c>
      <c r="B25" s="66">
        <f>INDEX(INDEX_ITEM!$F$23:$F$40,MATCH(ITEM_OPTION_GROUP!I25,INDEX_ITEM!$G$23:$G$40,0))*1000+H25*100+IF(J25="주옵션",1,0)</f>
        <v>8301</v>
      </c>
      <c r="C25" s="148">
        <v>4</v>
      </c>
      <c r="D25" s="148">
        <v>1</v>
      </c>
      <c r="E25" s="148">
        <v>472</v>
      </c>
      <c r="F25" s="148">
        <v>3145</v>
      </c>
      <c r="G25" s="12" t="str">
        <f t="shared" si="0"/>
        <v>공격력 [%] [4.72 ~ 31.45%]</v>
      </c>
      <c r="H25" s="148">
        <v>3</v>
      </c>
      <c r="I25" s="148" t="s">
        <v>4269</v>
      </c>
      <c r="J25" s="66" t="s">
        <v>1308</v>
      </c>
      <c r="K25" s="8"/>
    </row>
    <row r="26" spans="1:11">
      <c r="A26" s="148">
        <f>B26*ID규칙_옵션_그룹_단위+COUNTIF($B$4:B26,B26)</f>
        <v>830103</v>
      </c>
      <c r="B26" s="66">
        <f>INDEX(INDEX_ITEM!$F$23:$F$40,MATCH(ITEM_OPTION_GROUP!I26,INDEX_ITEM!$G$23:$G$40,0))*1000+H26*100+IF(J26="주옵션",1,0)</f>
        <v>8301</v>
      </c>
      <c r="C26" s="148">
        <v>6</v>
      </c>
      <c r="D26" s="148">
        <v>1</v>
      </c>
      <c r="E26" s="148">
        <v>587</v>
      </c>
      <c r="F26" s="148">
        <v>3935</v>
      </c>
      <c r="G26" s="12" t="str">
        <f t="shared" si="0"/>
        <v>방어력 [%] [5.87 ~ 39.35%]</v>
      </c>
      <c r="H26" s="148">
        <v>3</v>
      </c>
      <c r="I26" s="148" t="s">
        <v>4269</v>
      </c>
      <c r="J26" s="66" t="s">
        <v>1308</v>
      </c>
      <c r="K26" s="8"/>
    </row>
    <row r="27" spans="1:11">
      <c r="A27" s="148">
        <f>B27*ID규칙_옵션_그룹_단위+COUNTIF($B$4:B27,B27)</f>
        <v>830104</v>
      </c>
      <c r="B27" s="66">
        <f>INDEX(INDEX_ITEM!$F$23:$F$40,MATCH(ITEM_OPTION_GROUP!I27,INDEX_ITEM!$G$23:$G$40,0))*1000+H27*100+IF(J27="주옵션",1,0)</f>
        <v>8301</v>
      </c>
      <c r="C27" s="148">
        <v>7</v>
      </c>
      <c r="D27" s="148">
        <v>0</v>
      </c>
      <c r="E27" s="148">
        <v>18</v>
      </c>
      <c r="F27" s="148">
        <v>126</v>
      </c>
      <c r="G27" s="12" t="str">
        <f t="shared" si="0"/>
        <v>원소 마스터리 [18 ~ 126pt]</v>
      </c>
      <c r="H27" s="148">
        <v>3</v>
      </c>
      <c r="I27" s="148" t="s">
        <v>4269</v>
      </c>
      <c r="J27" s="66" t="s">
        <v>1308</v>
      </c>
      <c r="K27" s="8"/>
    </row>
    <row r="28" spans="1:11">
      <c r="A28" s="148">
        <f>B28*ID규칙_옵션_그룹_단위+COUNTIF($B$4:B28,B28)</f>
        <v>830105</v>
      </c>
      <c r="B28" s="66">
        <f>INDEX(INDEX_ITEM!$F$23:$F$40,MATCH(ITEM_OPTION_GROUP!I28,INDEX_ITEM!$G$23:$G$40,0))*1000+H28*100+IF(J28="주옵션",1,0)</f>
        <v>8301</v>
      </c>
      <c r="C28" s="148">
        <v>8</v>
      </c>
      <c r="D28" s="148">
        <v>1</v>
      </c>
      <c r="E28" s="148">
        <v>526</v>
      </c>
      <c r="F28" s="148">
        <v>3496</v>
      </c>
      <c r="G28" s="12" t="str">
        <f t="shared" si="0"/>
        <v>원소 충전 효율 [5.26 ~ 34.96%]</v>
      </c>
      <c r="H28" s="148">
        <v>3</v>
      </c>
      <c r="I28" s="148" t="s">
        <v>4269</v>
      </c>
      <c r="J28" s="66" t="s">
        <v>1308</v>
      </c>
      <c r="K28" s="8"/>
    </row>
    <row r="29" spans="1:11">
      <c r="A29" s="148">
        <f>B29*ID규칙_옵션_그룹_단위+COUNTIF($B$4:B29,B29)</f>
        <v>840101</v>
      </c>
      <c r="B29" s="66">
        <f>INDEX(INDEX_ITEM!$F$23:$F$40,MATCH(ITEM_OPTION_GROUP!I29,INDEX_ITEM!$G$23:$G$40,0))*1000+H29*100+IF(J29="주옵션",1,0)</f>
        <v>8401</v>
      </c>
      <c r="C29" s="148">
        <v>2</v>
      </c>
      <c r="D29" s="148">
        <v>1</v>
      </c>
      <c r="E29" s="148">
        <v>630</v>
      </c>
      <c r="F29" s="148">
        <v>3480</v>
      </c>
      <c r="G29" s="12" t="str">
        <f t="shared" si="0"/>
        <v>HP [%] [6.3 ~ 34.8%]</v>
      </c>
      <c r="H29" s="148">
        <v>4</v>
      </c>
      <c r="I29" s="148" t="s">
        <v>4269</v>
      </c>
      <c r="J29" s="66" t="s">
        <v>1308</v>
      </c>
      <c r="K29" s="8"/>
    </row>
    <row r="30" spans="1:11">
      <c r="A30" s="148">
        <f>B30*ID규칙_옵션_그룹_단위+COUNTIF($B$4:B30,B30)</f>
        <v>840102</v>
      </c>
      <c r="B30" s="66">
        <f>INDEX(INDEX_ITEM!$F$23:$F$40,MATCH(ITEM_OPTION_GROUP!I30,INDEX_ITEM!$G$23:$G$40,0))*1000+H30*100+IF(J30="주옵션",1,0)</f>
        <v>8401</v>
      </c>
      <c r="C30" s="148">
        <v>4</v>
      </c>
      <c r="D30" s="148">
        <v>1</v>
      </c>
      <c r="E30" s="148">
        <v>630</v>
      </c>
      <c r="F30" s="148">
        <v>3480</v>
      </c>
      <c r="G30" s="12" t="str">
        <f t="shared" si="0"/>
        <v>공격력 [%] [6.3 ~ 34.8%]</v>
      </c>
      <c r="H30" s="148">
        <v>4</v>
      </c>
      <c r="I30" s="148" t="s">
        <v>4269</v>
      </c>
      <c r="J30" s="66" t="s">
        <v>1308</v>
      </c>
      <c r="K30" s="8"/>
    </row>
    <row r="31" spans="1:11">
      <c r="A31" s="148">
        <f>B31*ID규칙_옵션_그룹_단위+COUNTIF($B$4:B31,B31)</f>
        <v>840103</v>
      </c>
      <c r="B31" s="66">
        <f>INDEX(INDEX_ITEM!$F$23:$F$40,MATCH(ITEM_OPTION_GROUP!I31,INDEX_ITEM!$G$23:$G$40,0))*1000+H31*100+IF(J31="주옵션",1,0)</f>
        <v>8401</v>
      </c>
      <c r="C31" s="148">
        <v>6</v>
      </c>
      <c r="D31" s="148">
        <v>1</v>
      </c>
      <c r="E31" s="148">
        <v>783</v>
      </c>
      <c r="F31" s="148">
        <v>4350</v>
      </c>
      <c r="G31" s="12" t="str">
        <f t="shared" si="0"/>
        <v>방어력 [%] [7.83 ~ 43.5%]</v>
      </c>
      <c r="H31" s="148">
        <v>4</v>
      </c>
      <c r="I31" s="148" t="s">
        <v>4269</v>
      </c>
      <c r="J31" s="66" t="s">
        <v>1308</v>
      </c>
      <c r="K31" s="8"/>
    </row>
    <row r="32" spans="1:11">
      <c r="A32" s="148">
        <f>B32*ID규칙_옵션_그룹_단위+COUNTIF($B$4:B32,B32)</f>
        <v>840104</v>
      </c>
      <c r="B32" s="66">
        <f>INDEX(INDEX_ITEM!$F$23:$F$40,MATCH(ITEM_OPTION_GROUP!I32,INDEX_ITEM!$G$23:$G$40,0))*1000+H32*100+IF(J32="주옵션",1,0)</f>
        <v>8401</v>
      </c>
      <c r="C32" s="148">
        <v>7</v>
      </c>
      <c r="D32" s="148">
        <v>0</v>
      </c>
      <c r="E32" s="148">
        <v>28</v>
      </c>
      <c r="F32" s="148">
        <v>139</v>
      </c>
      <c r="G32" s="12" t="str">
        <f t="shared" si="0"/>
        <v>원소 마스터리 [28 ~ 139pt]</v>
      </c>
      <c r="H32" s="148">
        <v>4</v>
      </c>
      <c r="I32" s="148" t="s">
        <v>4269</v>
      </c>
      <c r="J32" s="66" t="s">
        <v>1308</v>
      </c>
      <c r="K32" s="8"/>
    </row>
    <row r="33" spans="1:11">
      <c r="A33" s="148">
        <f>B33*ID규칙_옵션_그룹_단위+COUNTIF($B$4:B33,B33)</f>
        <v>840105</v>
      </c>
      <c r="B33" s="66">
        <f>INDEX(INDEX_ITEM!$F$23:$F$40,MATCH(ITEM_OPTION_GROUP!I33,INDEX_ITEM!$G$23:$G$40,0))*1000+H33*100+IF(J33="주옵션",1,0)</f>
        <v>8401</v>
      </c>
      <c r="C33" s="148">
        <v>8</v>
      </c>
      <c r="D33" s="148">
        <v>1</v>
      </c>
      <c r="E33" s="148">
        <v>702</v>
      </c>
      <c r="F33" s="148">
        <v>3870</v>
      </c>
      <c r="G33" s="12" t="str">
        <f t="shared" si="0"/>
        <v>원소 충전 효율 [7.02 ~ 38.7%]</v>
      </c>
      <c r="H33" s="148">
        <v>4</v>
      </c>
      <c r="I33" s="148" t="s">
        <v>4269</v>
      </c>
      <c r="J33" s="66" t="s">
        <v>1308</v>
      </c>
      <c r="K33" s="8"/>
    </row>
    <row r="34" spans="1:11">
      <c r="A34" s="148">
        <f>B34*ID규칙_옵션_그룹_단위+COUNTIF($B$4:B34,B34)</f>
        <v>850101</v>
      </c>
      <c r="B34" s="66">
        <f>INDEX(INDEX_ITEM!$F$23:$F$40,MATCH(ITEM_OPTION_GROUP!I34,INDEX_ITEM!$G$23:$G$40,0))*1000+H34*100+IF(J34="주옵션",1,0)</f>
        <v>8501</v>
      </c>
      <c r="C34" s="148">
        <v>2</v>
      </c>
      <c r="D34" s="148">
        <v>1</v>
      </c>
      <c r="E34" s="148">
        <v>700</v>
      </c>
      <c r="F34" s="148">
        <v>4660</v>
      </c>
      <c r="G34" s="12" t="str">
        <f t="shared" si="0"/>
        <v>HP [%] [7 ~ 46.6%]</v>
      </c>
      <c r="H34" s="148">
        <v>5</v>
      </c>
      <c r="I34" s="148" t="s">
        <v>4269</v>
      </c>
      <c r="J34" s="66" t="s">
        <v>1308</v>
      </c>
      <c r="K34" s="8"/>
    </row>
    <row r="35" spans="1:11">
      <c r="A35" s="148">
        <f>B35*ID규칙_옵션_그룹_단위+COUNTIF($B$4:B35,B35)</f>
        <v>850102</v>
      </c>
      <c r="B35" s="66">
        <f>INDEX(INDEX_ITEM!$F$23:$F$40,MATCH(ITEM_OPTION_GROUP!I35,INDEX_ITEM!$G$23:$G$40,0))*1000+H35*100+IF(J35="주옵션",1,0)</f>
        <v>8501</v>
      </c>
      <c r="C35" s="148">
        <v>4</v>
      </c>
      <c r="D35" s="148">
        <v>1</v>
      </c>
      <c r="E35" s="148">
        <v>700</v>
      </c>
      <c r="F35" s="148">
        <v>4660</v>
      </c>
      <c r="G35" s="12" t="str">
        <f t="shared" si="0"/>
        <v>공격력 [%] [7 ~ 46.6%]</v>
      </c>
      <c r="H35" s="148">
        <v>5</v>
      </c>
      <c r="I35" s="148" t="s">
        <v>4269</v>
      </c>
      <c r="J35" s="66" t="s">
        <v>1308</v>
      </c>
      <c r="K35" s="8"/>
    </row>
    <row r="36" spans="1:11">
      <c r="A36" s="148">
        <f>B36*ID규칙_옵션_그룹_단위+COUNTIF($B$4:B36,B36)</f>
        <v>850103</v>
      </c>
      <c r="B36" s="66">
        <f>INDEX(INDEX_ITEM!$F$23:$F$40,MATCH(ITEM_OPTION_GROUP!I36,INDEX_ITEM!$G$23:$G$40,0))*1000+H36*100+IF(J36="주옵션",1,0)</f>
        <v>8501</v>
      </c>
      <c r="C36" s="148">
        <v>6</v>
      </c>
      <c r="D36" s="148">
        <v>1</v>
      </c>
      <c r="E36" s="148">
        <v>870</v>
      </c>
      <c r="F36" s="148">
        <v>5830</v>
      </c>
      <c r="G36" s="12" t="str">
        <f t="shared" si="0"/>
        <v>방어력 [%] [8.7 ~ 58.3%]</v>
      </c>
      <c r="H36" s="148">
        <v>5</v>
      </c>
      <c r="I36" s="148" t="s">
        <v>4269</v>
      </c>
      <c r="J36" s="66" t="s">
        <v>1308</v>
      </c>
      <c r="K36" s="8"/>
    </row>
    <row r="37" spans="1:11">
      <c r="A37" s="148">
        <f>B37*ID규칙_옵션_그룹_단위+COUNTIF($B$4:B37,B37)</f>
        <v>850104</v>
      </c>
      <c r="B37" s="66">
        <f>INDEX(INDEX_ITEM!$F$23:$F$40,MATCH(ITEM_OPTION_GROUP!I37,INDEX_ITEM!$G$23:$G$40,0))*1000+H37*100+IF(J37="주옵션",1,0)</f>
        <v>8501</v>
      </c>
      <c r="C37" s="148">
        <v>7</v>
      </c>
      <c r="D37" s="148">
        <v>0</v>
      </c>
      <c r="E37" s="148">
        <v>28</v>
      </c>
      <c r="F37" s="148">
        <v>187</v>
      </c>
      <c r="G37" s="12" t="str">
        <f t="shared" si="0"/>
        <v>원소 마스터리 [28 ~ 187pt]</v>
      </c>
      <c r="H37" s="148">
        <v>5</v>
      </c>
      <c r="I37" s="148" t="s">
        <v>4269</v>
      </c>
      <c r="J37" s="66" t="s">
        <v>1308</v>
      </c>
      <c r="K37" s="8"/>
    </row>
    <row r="38" spans="1:11">
      <c r="A38" s="148">
        <f>B38*ID규칙_옵션_그룹_단위+COUNTIF($B$4:B38,B38)</f>
        <v>850105</v>
      </c>
      <c r="B38" s="66">
        <f>INDEX(INDEX_ITEM!$F$23:$F$40,MATCH(ITEM_OPTION_GROUP!I38,INDEX_ITEM!$G$23:$G$40,0))*1000+H38*100+IF(J38="주옵션",1,0)</f>
        <v>8501</v>
      </c>
      <c r="C38" s="148">
        <v>8</v>
      </c>
      <c r="D38" s="148">
        <v>1</v>
      </c>
      <c r="E38" s="148">
        <v>780</v>
      </c>
      <c r="F38" s="148">
        <v>5180</v>
      </c>
      <c r="G38" s="12" t="str">
        <f t="shared" si="0"/>
        <v>원소 충전 효율 [7.8 ~ 51.8%]</v>
      </c>
      <c r="H38" s="148">
        <v>5</v>
      </c>
      <c r="I38" s="148" t="s">
        <v>4269</v>
      </c>
      <c r="J38" s="66" t="s">
        <v>1308</v>
      </c>
      <c r="K38" s="8"/>
    </row>
    <row r="39" spans="1:11">
      <c r="A39" s="148">
        <f>B39*ID규칙_옵션_그룹_단위+COUNTIF($B$4:B39,B39)</f>
        <v>910101</v>
      </c>
      <c r="B39" s="66">
        <f>INDEX(INDEX_ITEM!$F$23:$F$40,MATCH(ITEM_OPTION_GROUP!I39,INDEX_ITEM!$G$23:$G$40,0))*1000+H39*100+IF(J39="주옵션",1,0)</f>
        <v>9101</v>
      </c>
      <c r="C39" s="148">
        <v>2</v>
      </c>
      <c r="D39" s="148">
        <v>1</v>
      </c>
      <c r="E39" s="148">
        <v>127</v>
      </c>
      <c r="F39" s="148">
        <v>849</v>
      </c>
      <c r="G39" s="12" t="str">
        <f t="shared" si="0"/>
        <v>HP [%] [1.27 ~ 8.49%]</v>
      </c>
      <c r="H39" s="148">
        <v>1</v>
      </c>
      <c r="I39" s="148" t="s">
        <v>4270</v>
      </c>
      <c r="J39" s="66" t="s">
        <v>1308</v>
      </c>
      <c r="K39" s="8"/>
    </row>
    <row r="40" spans="1:11">
      <c r="A40" s="148">
        <f>B40*ID규칙_옵션_그룹_단위+COUNTIF($B$4:B40,B40)</f>
        <v>910102</v>
      </c>
      <c r="B40" s="66">
        <f>INDEX(INDEX_ITEM!$F$23:$F$40,MATCH(ITEM_OPTION_GROUP!I40,INDEX_ITEM!$G$23:$G$40,0))*1000+H40*100+IF(J40="주옵션",1,0)</f>
        <v>9101</v>
      </c>
      <c r="C40" s="148">
        <v>4</v>
      </c>
      <c r="D40" s="148">
        <v>1</v>
      </c>
      <c r="E40" s="148">
        <v>169</v>
      </c>
      <c r="F40" s="148">
        <v>1132</v>
      </c>
      <c r="G40" s="12" t="str">
        <f t="shared" si="0"/>
        <v>공격력 [%] [1.69 ~ 11.32%]</v>
      </c>
      <c r="H40" s="148">
        <v>1</v>
      </c>
      <c r="I40" s="148" t="s">
        <v>4270</v>
      </c>
      <c r="J40" s="66" t="s">
        <v>1308</v>
      </c>
      <c r="K40" s="8"/>
    </row>
    <row r="41" spans="1:11">
      <c r="A41" s="148">
        <f>B41*ID규칙_옵션_그룹_단위+COUNTIF($B$4:B41,B41)</f>
        <v>910103</v>
      </c>
      <c r="B41" s="66">
        <f>INDEX(INDEX_ITEM!$F$23:$F$40,MATCH(ITEM_OPTION_GROUP!I41,INDEX_ITEM!$G$23:$G$40,0))*1000+H41*100+IF(J41="주옵션",1,0)</f>
        <v>9101</v>
      </c>
      <c r="C41" s="148">
        <v>6</v>
      </c>
      <c r="D41" s="148">
        <v>1</v>
      </c>
      <c r="E41" s="148">
        <v>127</v>
      </c>
      <c r="F41" s="148">
        <v>849</v>
      </c>
      <c r="G41" s="12" t="str">
        <f t="shared" si="0"/>
        <v>방어력 [%] [1.27 ~ 8.49%]</v>
      </c>
      <c r="H41" s="148">
        <v>1</v>
      </c>
      <c r="I41" s="148" t="s">
        <v>4270</v>
      </c>
      <c r="J41" s="66" t="s">
        <v>1308</v>
      </c>
      <c r="K41" s="8"/>
    </row>
    <row r="42" spans="1:11">
      <c r="A42" s="148">
        <f>B42*ID규칙_옵션_그룹_단위+COUNTIF($B$4:B42,B42)</f>
        <v>910104</v>
      </c>
      <c r="B42" s="66">
        <f>INDEX(INDEX_ITEM!$F$23:$F$40,MATCH(ITEM_OPTION_GROUP!I42,INDEX_ITEM!$G$23:$G$40,0))*1000+H42*100+IF(J42="주옵션",1,0)</f>
        <v>9101</v>
      </c>
      <c r="C42" s="148">
        <v>7</v>
      </c>
      <c r="D42" s="148">
        <v>0</v>
      </c>
      <c r="E42" s="148">
        <v>4</v>
      </c>
      <c r="F42" s="148">
        <v>33</v>
      </c>
      <c r="G42" s="12" t="str">
        <f t="shared" si="0"/>
        <v>원소 마스터리 [4 ~ 33pt]</v>
      </c>
      <c r="H42" s="148">
        <v>1</v>
      </c>
      <c r="I42" s="148" t="s">
        <v>4270</v>
      </c>
      <c r="J42" s="66" t="s">
        <v>1308</v>
      </c>
      <c r="K42" s="8"/>
    </row>
    <row r="43" spans="1:11">
      <c r="A43" s="148">
        <f>B43*ID규칙_옵션_그룹_단위+COUNTIF($B$4:B43,B43)</f>
        <v>910105</v>
      </c>
      <c r="B43" s="66">
        <f>INDEX(INDEX_ITEM!$F$23:$F$40,MATCH(ITEM_OPTION_GROUP!I43,INDEX_ITEM!$G$23:$G$40,0))*1000+H43*100+IF(J43="주옵션",1,0)</f>
        <v>9101</v>
      </c>
      <c r="C43" s="148">
        <v>9</v>
      </c>
      <c r="D43" s="148">
        <v>1</v>
      </c>
      <c r="E43" s="148">
        <v>310</v>
      </c>
      <c r="F43" s="148">
        <v>310</v>
      </c>
      <c r="G43" s="12" t="str">
        <f t="shared" si="0"/>
        <v>불 원소 피해 보너스 3.1%</v>
      </c>
      <c r="H43" s="148">
        <v>1</v>
      </c>
      <c r="I43" s="148" t="s">
        <v>4270</v>
      </c>
      <c r="J43" s="66" t="s">
        <v>1308</v>
      </c>
      <c r="K43" s="8"/>
    </row>
    <row r="44" spans="1:11">
      <c r="A44" s="148">
        <f>B44*ID규칙_옵션_그룹_단위+COUNTIF($B$4:B44,B44)</f>
        <v>910106</v>
      </c>
      <c r="B44" s="66">
        <f>INDEX(INDEX_ITEM!$F$23:$F$40,MATCH(ITEM_OPTION_GROUP!I44,INDEX_ITEM!$G$23:$G$40,0))*1000+H44*100+IF(J44="주옵션",1,0)</f>
        <v>9101</v>
      </c>
      <c r="C44" s="148">
        <v>10</v>
      </c>
      <c r="D44" s="148">
        <v>1</v>
      </c>
      <c r="E44" s="148">
        <v>310</v>
      </c>
      <c r="F44" s="148">
        <v>310</v>
      </c>
      <c r="G44" s="12" t="str">
        <f t="shared" si="0"/>
        <v>얼음 원소 피해 보너스 3.1%</v>
      </c>
      <c r="H44" s="148">
        <v>1</v>
      </c>
      <c r="I44" s="148" t="s">
        <v>4270</v>
      </c>
      <c r="J44" s="66" t="s">
        <v>1308</v>
      </c>
      <c r="K44" s="8"/>
    </row>
    <row r="45" spans="1:11">
      <c r="A45" s="148">
        <f>B45*ID규칙_옵션_그룹_단위+COUNTIF($B$4:B45,B45)</f>
        <v>910107</v>
      </c>
      <c r="B45" s="66">
        <f>INDEX(INDEX_ITEM!$F$23:$F$40,MATCH(ITEM_OPTION_GROUP!I45,INDEX_ITEM!$G$23:$G$40,0))*1000+H45*100+IF(J45="주옵션",1,0)</f>
        <v>9101</v>
      </c>
      <c r="C45" s="148">
        <v>11</v>
      </c>
      <c r="D45" s="148">
        <v>1</v>
      </c>
      <c r="E45" s="148">
        <v>310</v>
      </c>
      <c r="F45" s="148">
        <v>310</v>
      </c>
      <c r="G45" s="12" t="str">
        <f t="shared" si="0"/>
        <v>물 원소 피해 보너스 3.1%</v>
      </c>
      <c r="H45" s="148">
        <v>1</v>
      </c>
      <c r="I45" s="148" t="s">
        <v>4270</v>
      </c>
      <c r="J45" s="66" t="s">
        <v>1308</v>
      </c>
      <c r="K45" s="8"/>
    </row>
    <row r="46" spans="1:11">
      <c r="A46" s="148">
        <f>B46*ID규칙_옵션_그룹_단위+COUNTIF($B$4:B46,B46)</f>
        <v>910108</v>
      </c>
      <c r="B46" s="66">
        <f>INDEX(INDEX_ITEM!$F$23:$F$40,MATCH(ITEM_OPTION_GROUP!I46,INDEX_ITEM!$G$23:$G$40,0))*1000+H46*100+IF(J46="주옵션",1,0)</f>
        <v>9101</v>
      </c>
      <c r="C46" s="148">
        <v>12</v>
      </c>
      <c r="D46" s="148">
        <v>1</v>
      </c>
      <c r="E46" s="148">
        <v>310</v>
      </c>
      <c r="F46" s="148">
        <v>310</v>
      </c>
      <c r="G46" s="12" t="str">
        <f t="shared" si="0"/>
        <v>번개 원소 피해 보너스 3.1%</v>
      </c>
      <c r="H46" s="148">
        <v>1</v>
      </c>
      <c r="I46" s="148" t="s">
        <v>4270</v>
      </c>
      <c r="J46" s="66" t="s">
        <v>1308</v>
      </c>
      <c r="K46" s="8"/>
    </row>
    <row r="47" spans="1:11">
      <c r="A47" s="148">
        <f>B47*ID규칙_옵션_그룹_단위+COUNTIF($B$4:B47,B47)</f>
        <v>910109</v>
      </c>
      <c r="B47" s="66">
        <f>INDEX(INDEX_ITEM!$F$23:$F$40,MATCH(ITEM_OPTION_GROUP!I47,INDEX_ITEM!$G$23:$G$40,0))*1000+H47*100+IF(J47="주옵션",1,0)</f>
        <v>9101</v>
      </c>
      <c r="C47" s="148">
        <v>13</v>
      </c>
      <c r="D47" s="148">
        <v>1</v>
      </c>
      <c r="E47" s="148">
        <v>310</v>
      </c>
      <c r="F47" s="148">
        <v>310</v>
      </c>
      <c r="G47" s="12" t="str">
        <f t="shared" si="0"/>
        <v>바위 원소 피해 보너스 3.1%</v>
      </c>
      <c r="H47" s="148">
        <v>1</v>
      </c>
      <c r="I47" s="148" t="s">
        <v>4270</v>
      </c>
      <c r="J47" s="66" t="s">
        <v>1308</v>
      </c>
      <c r="K47" s="8"/>
    </row>
    <row r="48" spans="1:11">
      <c r="A48" s="148">
        <f>B48*ID규칙_옵션_그룹_단위+COUNTIF($B$4:B48,B48)</f>
        <v>910110</v>
      </c>
      <c r="B48" s="66">
        <f>INDEX(INDEX_ITEM!$F$23:$F$40,MATCH(ITEM_OPTION_GROUP!I48,INDEX_ITEM!$G$23:$G$40,0))*1000+H48*100+IF(J48="주옵션",1,0)</f>
        <v>9101</v>
      </c>
      <c r="C48" s="148">
        <v>14</v>
      </c>
      <c r="D48" s="148">
        <v>1</v>
      </c>
      <c r="E48" s="148">
        <v>310</v>
      </c>
      <c r="F48" s="148">
        <v>310</v>
      </c>
      <c r="G48" s="12" t="str">
        <f t="shared" si="0"/>
        <v>바람 원소 피해 보너스 3.1%</v>
      </c>
      <c r="H48" s="148">
        <v>1</v>
      </c>
      <c r="I48" s="148" t="s">
        <v>4270</v>
      </c>
      <c r="J48" s="66" t="s">
        <v>1308</v>
      </c>
      <c r="K48" s="8"/>
    </row>
    <row r="49" spans="1:11">
      <c r="A49" s="148">
        <f>B49*ID규칙_옵션_그룹_단위+COUNTIF($B$4:B49,B49)</f>
        <v>910111</v>
      </c>
      <c r="B49" s="66">
        <f>INDEX(INDEX_ITEM!$F$23:$F$40,MATCH(ITEM_OPTION_GROUP!I49,INDEX_ITEM!$G$23:$G$40,0))*1000+H49*100+IF(J49="주옵션",1,0)</f>
        <v>9101</v>
      </c>
      <c r="C49" s="148">
        <v>15</v>
      </c>
      <c r="D49" s="148">
        <v>1</v>
      </c>
      <c r="E49" s="148">
        <v>310</v>
      </c>
      <c r="F49" s="148">
        <v>310</v>
      </c>
      <c r="G49" s="12" t="str">
        <f t="shared" si="0"/>
        <v>풀 원소 피해 보너스 3.1%</v>
      </c>
      <c r="H49" s="148">
        <v>1</v>
      </c>
      <c r="I49" s="148" t="s">
        <v>4270</v>
      </c>
      <c r="J49" s="66" t="s">
        <v>1308</v>
      </c>
      <c r="K49" s="8"/>
    </row>
    <row r="50" spans="1:11">
      <c r="A50" s="148">
        <f>B50*ID규칙_옵션_그룹_단위+COUNTIF($B$4:B50,B50)</f>
        <v>910112</v>
      </c>
      <c r="B50" s="66">
        <f>INDEX(INDEX_ITEM!$F$23:$F$40,MATCH(ITEM_OPTION_GROUP!I50,INDEX_ITEM!$G$23:$G$40,0))*1000+H50*100+IF(J50="주옵션",1,0)</f>
        <v>9101</v>
      </c>
      <c r="C50" s="148">
        <v>16</v>
      </c>
      <c r="D50" s="148">
        <v>1</v>
      </c>
      <c r="E50" s="148">
        <v>76</v>
      </c>
      <c r="F50" s="148">
        <v>509</v>
      </c>
      <c r="G50" s="12" t="str">
        <f t="shared" si="0"/>
        <v>물리 피해 보너스 [0.76 ~ 5.09%]</v>
      </c>
      <c r="H50" s="148">
        <v>1</v>
      </c>
      <c r="I50" s="148" t="s">
        <v>4270</v>
      </c>
      <c r="J50" s="66" t="s">
        <v>1308</v>
      </c>
      <c r="K50" s="8"/>
    </row>
    <row r="51" spans="1:11">
      <c r="A51" s="148">
        <f>B51*ID규칙_옵션_그룹_단위+COUNTIF($B$4:B51,B51)</f>
        <v>920101</v>
      </c>
      <c r="B51" s="66">
        <f>INDEX(INDEX_ITEM!$F$23:$F$40,MATCH(ITEM_OPTION_GROUP!I51,INDEX_ITEM!$G$23:$G$40,0))*1000+H51*100+IF(J51="주옵션",1,0)</f>
        <v>9201</v>
      </c>
      <c r="C51" s="148">
        <v>2</v>
      </c>
      <c r="D51" s="148">
        <v>1</v>
      </c>
      <c r="E51" s="148">
        <v>283</v>
      </c>
      <c r="F51" s="148">
        <v>1887</v>
      </c>
      <c r="G51" s="12" t="str">
        <f t="shared" si="0"/>
        <v>HP [%] [2.83 ~ 18.87%]</v>
      </c>
      <c r="H51" s="148">
        <v>2</v>
      </c>
      <c r="I51" s="148" t="s">
        <v>4270</v>
      </c>
      <c r="J51" s="66" t="s">
        <v>1308</v>
      </c>
      <c r="K51" s="8"/>
    </row>
    <row r="52" spans="1:11">
      <c r="A52" s="148">
        <f>B52*ID규칙_옵션_그룹_단위+COUNTIF($B$4:B52,B52)</f>
        <v>920102</v>
      </c>
      <c r="B52" s="66">
        <f>INDEX(INDEX_ITEM!$F$23:$F$40,MATCH(ITEM_OPTION_GROUP!I52,INDEX_ITEM!$G$23:$G$40,0))*1000+H52*100+IF(J52="주옵션",1,0)</f>
        <v>9201</v>
      </c>
      <c r="C52" s="148">
        <v>4</v>
      </c>
      <c r="D52" s="148">
        <v>1</v>
      </c>
      <c r="E52" s="148">
        <v>283</v>
      </c>
      <c r="F52" s="148">
        <v>1887</v>
      </c>
      <c r="G52" s="12" t="str">
        <f t="shared" si="0"/>
        <v>공격력 [%] [2.83 ~ 18.87%]</v>
      </c>
      <c r="H52" s="148">
        <v>2</v>
      </c>
      <c r="I52" s="148" t="s">
        <v>4270</v>
      </c>
      <c r="J52" s="66" t="s">
        <v>1308</v>
      </c>
      <c r="K52" s="8"/>
    </row>
    <row r="53" spans="1:11">
      <c r="A53" s="148">
        <f>B53*ID규칙_옵션_그룹_단위+COUNTIF($B$4:B53,B53)</f>
        <v>920103</v>
      </c>
      <c r="B53" s="66">
        <f>INDEX(INDEX_ITEM!$F$23:$F$40,MATCH(ITEM_OPTION_GROUP!I53,INDEX_ITEM!$G$23:$G$40,0))*1000+H53*100+IF(J53="주옵션",1,0)</f>
        <v>9201</v>
      </c>
      <c r="C53" s="148">
        <v>6</v>
      </c>
      <c r="D53" s="148">
        <v>1</v>
      </c>
      <c r="E53" s="148">
        <v>352</v>
      </c>
      <c r="F53" s="148">
        <v>2361</v>
      </c>
      <c r="G53" s="12" t="str">
        <f t="shared" si="0"/>
        <v>방어력 [%] [3.52 ~ 23.61%]</v>
      </c>
      <c r="H53" s="148">
        <v>2</v>
      </c>
      <c r="I53" s="148" t="s">
        <v>4270</v>
      </c>
      <c r="J53" s="66" t="s">
        <v>1308</v>
      </c>
      <c r="K53" s="8"/>
    </row>
    <row r="54" spans="1:11">
      <c r="A54" s="148">
        <f>B54*ID규칙_옵션_그룹_단위+COUNTIF($B$4:B54,B54)</f>
        <v>920104</v>
      </c>
      <c r="B54" s="66">
        <f>INDEX(INDEX_ITEM!$F$23:$F$40,MATCH(ITEM_OPTION_GROUP!I54,INDEX_ITEM!$G$23:$G$40,0))*1000+H54*100+IF(J54="주옵션",1,0)</f>
        <v>9201</v>
      </c>
      <c r="C54" s="148">
        <v>7</v>
      </c>
      <c r="D54" s="148">
        <v>0</v>
      </c>
      <c r="E54" s="148">
        <v>10</v>
      </c>
      <c r="F54" s="148">
        <v>75</v>
      </c>
      <c r="G54" s="12" t="str">
        <f t="shared" si="0"/>
        <v>원소 마스터리 [10 ~ 75pt]</v>
      </c>
      <c r="H54" s="148">
        <v>2</v>
      </c>
      <c r="I54" s="148" t="s">
        <v>4270</v>
      </c>
      <c r="J54" s="66" t="s">
        <v>1308</v>
      </c>
      <c r="K54" s="8"/>
    </row>
    <row r="55" spans="1:11">
      <c r="A55" s="148">
        <f>B55*ID규칙_옵션_그룹_단위+COUNTIF($B$4:B55,B55)</f>
        <v>920105</v>
      </c>
      <c r="B55" s="66">
        <f>INDEX(INDEX_ITEM!$F$23:$F$40,MATCH(ITEM_OPTION_GROUP!I55,INDEX_ITEM!$G$23:$G$40,0))*1000+H55*100+IF(J55="주옵션",1,0)</f>
        <v>9201</v>
      </c>
      <c r="C55" s="148">
        <v>9</v>
      </c>
      <c r="D55" s="148">
        <v>1</v>
      </c>
      <c r="E55" s="148">
        <v>420</v>
      </c>
      <c r="F55" s="148">
        <v>420</v>
      </c>
      <c r="G55" s="12" t="str">
        <f t="shared" si="0"/>
        <v>불 원소 피해 보너스 4.2%</v>
      </c>
      <c r="H55" s="148">
        <v>2</v>
      </c>
      <c r="I55" s="148" t="s">
        <v>4270</v>
      </c>
      <c r="J55" s="66" t="s">
        <v>1308</v>
      </c>
      <c r="K55" s="8"/>
    </row>
    <row r="56" spans="1:11">
      <c r="A56" s="148">
        <f>B56*ID규칙_옵션_그룹_단위+COUNTIF($B$4:B56,B56)</f>
        <v>920106</v>
      </c>
      <c r="B56" s="66">
        <f>INDEX(INDEX_ITEM!$F$23:$F$40,MATCH(ITEM_OPTION_GROUP!I56,INDEX_ITEM!$G$23:$G$40,0))*1000+H56*100+IF(J56="주옵션",1,0)</f>
        <v>9201</v>
      </c>
      <c r="C56" s="148">
        <v>10</v>
      </c>
      <c r="D56" s="148">
        <v>1</v>
      </c>
      <c r="E56" s="148">
        <v>420</v>
      </c>
      <c r="F56" s="148">
        <v>420</v>
      </c>
      <c r="G56" s="12" t="str">
        <f t="shared" si="0"/>
        <v>얼음 원소 피해 보너스 4.2%</v>
      </c>
      <c r="H56" s="148">
        <v>2</v>
      </c>
      <c r="I56" s="148" t="s">
        <v>4270</v>
      </c>
      <c r="J56" s="66" t="s">
        <v>1308</v>
      </c>
      <c r="K56" s="8"/>
    </row>
    <row r="57" spans="1:11">
      <c r="A57" s="148">
        <f>B57*ID규칙_옵션_그룹_단위+COUNTIF($B$4:B57,B57)</f>
        <v>920107</v>
      </c>
      <c r="B57" s="66">
        <f>INDEX(INDEX_ITEM!$F$23:$F$40,MATCH(ITEM_OPTION_GROUP!I57,INDEX_ITEM!$G$23:$G$40,0))*1000+H57*100+IF(J57="주옵션",1,0)</f>
        <v>9201</v>
      </c>
      <c r="C57" s="148">
        <v>11</v>
      </c>
      <c r="D57" s="148">
        <v>1</v>
      </c>
      <c r="E57" s="148">
        <v>420</v>
      </c>
      <c r="F57" s="148">
        <v>420</v>
      </c>
      <c r="G57" s="12" t="str">
        <f t="shared" si="0"/>
        <v>물 원소 피해 보너스 4.2%</v>
      </c>
      <c r="H57" s="148">
        <v>2</v>
      </c>
      <c r="I57" s="148" t="s">
        <v>4270</v>
      </c>
      <c r="J57" s="66" t="s">
        <v>1308</v>
      </c>
      <c r="K57" s="8"/>
    </row>
    <row r="58" spans="1:11">
      <c r="A58" s="148">
        <f>B58*ID규칙_옵션_그룹_단위+COUNTIF($B$4:B58,B58)</f>
        <v>920108</v>
      </c>
      <c r="B58" s="66">
        <f>INDEX(INDEX_ITEM!$F$23:$F$40,MATCH(ITEM_OPTION_GROUP!I58,INDEX_ITEM!$G$23:$G$40,0))*1000+H58*100+IF(J58="주옵션",1,0)</f>
        <v>9201</v>
      </c>
      <c r="C58" s="148">
        <v>12</v>
      </c>
      <c r="D58" s="148">
        <v>1</v>
      </c>
      <c r="E58" s="148">
        <v>420</v>
      </c>
      <c r="F58" s="148">
        <v>420</v>
      </c>
      <c r="G58" s="12" t="str">
        <f t="shared" si="0"/>
        <v>번개 원소 피해 보너스 4.2%</v>
      </c>
      <c r="H58" s="148">
        <v>2</v>
      </c>
      <c r="I58" s="148" t="s">
        <v>4270</v>
      </c>
      <c r="J58" s="66" t="s">
        <v>1308</v>
      </c>
      <c r="K58" s="8"/>
    </row>
    <row r="59" spans="1:11">
      <c r="A59" s="148">
        <f>B59*ID규칙_옵션_그룹_단위+COUNTIF($B$4:B59,B59)</f>
        <v>920109</v>
      </c>
      <c r="B59" s="66">
        <f>INDEX(INDEX_ITEM!$F$23:$F$40,MATCH(ITEM_OPTION_GROUP!I59,INDEX_ITEM!$G$23:$G$40,0))*1000+H59*100+IF(J59="주옵션",1,0)</f>
        <v>9201</v>
      </c>
      <c r="C59" s="148">
        <v>13</v>
      </c>
      <c r="D59" s="148">
        <v>1</v>
      </c>
      <c r="E59" s="148">
        <v>420</v>
      </c>
      <c r="F59" s="148">
        <v>420</v>
      </c>
      <c r="G59" s="12" t="str">
        <f t="shared" si="0"/>
        <v>바위 원소 피해 보너스 4.2%</v>
      </c>
      <c r="H59" s="148">
        <v>2</v>
      </c>
      <c r="I59" s="148" t="s">
        <v>4270</v>
      </c>
      <c r="J59" s="66" t="s">
        <v>1308</v>
      </c>
      <c r="K59" s="8"/>
    </row>
    <row r="60" spans="1:11">
      <c r="A60" s="148">
        <f>B60*ID규칙_옵션_그룹_단위+COUNTIF($B$4:B60,B60)</f>
        <v>920110</v>
      </c>
      <c r="B60" s="66">
        <f>INDEX(INDEX_ITEM!$F$23:$F$40,MATCH(ITEM_OPTION_GROUP!I60,INDEX_ITEM!$G$23:$G$40,0))*1000+H60*100+IF(J60="주옵션",1,0)</f>
        <v>9201</v>
      </c>
      <c r="C60" s="148">
        <v>14</v>
      </c>
      <c r="D60" s="148">
        <v>1</v>
      </c>
      <c r="E60" s="148">
        <v>420</v>
      </c>
      <c r="F60" s="148">
        <v>420</v>
      </c>
      <c r="G60" s="12" t="str">
        <f t="shared" si="0"/>
        <v>바람 원소 피해 보너스 4.2%</v>
      </c>
      <c r="H60" s="148">
        <v>2</v>
      </c>
      <c r="I60" s="148" t="s">
        <v>4270</v>
      </c>
      <c r="J60" s="66" t="s">
        <v>1308</v>
      </c>
      <c r="K60" s="8"/>
    </row>
    <row r="61" spans="1:11">
      <c r="A61" s="148">
        <f>B61*ID규칙_옵션_그룹_단위+COUNTIF($B$4:B61,B61)</f>
        <v>920111</v>
      </c>
      <c r="B61" s="66">
        <f>INDEX(INDEX_ITEM!$F$23:$F$40,MATCH(ITEM_OPTION_GROUP!I61,INDEX_ITEM!$G$23:$G$40,0))*1000+H61*100+IF(J61="주옵션",1,0)</f>
        <v>9201</v>
      </c>
      <c r="C61" s="148">
        <v>15</v>
      </c>
      <c r="D61" s="148">
        <v>1</v>
      </c>
      <c r="E61" s="148">
        <v>420</v>
      </c>
      <c r="F61" s="148">
        <v>420</v>
      </c>
      <c r="G61" s="12" t="str">
        <f t="shared" si="0"/>
        <v>풀 원소 피해 보너스 4.2%</v>
      </c>
      <c r="H61" s="148">
        <v>2</v>
      </c>
      <c r="I61" s="148" t="s">
        <v>4270</v>
      </c>
      <c r="J61" s="66" t="s">
        <v>1308</v>
      </c>
      <c r="K61" s="8"/>
    </row>
    <row r="62" spans="1:11">
      <c r="A62" s="148">
        <f>B62*ID규칙_옵션_그룹_단위+COUNTIF($B$4:B62,B62)</f>
        <v>920112</v>
      </c>
      <c r="B62" s="66">
        <f>INDEX(INDEX_ITEM!$F$23:$F$40,MATCH(ITEM_OPTION_GROUP!I62,INDEX_ITEM!$G$23:$G$40,0))*1000+H62*100+IF(J62="주옵션",1,0)</f>
        <v>9201</v>
      </c>
      <c r="C62" s="148">
        <v>16</v>
      </c>
      <c r="D62" s="148">
        <v>1</v>
      </c>
      <c r="E62" s="148">
        <v>316</v>
      </c>
      <c r="F62" s="148">
        <v>2124</v>
      </c>
      <c r="G62" s="12" t="str">
        <f t="shared" si="0"/>
        <v>물리 피해 보너스 [3.16 ~ 21.24%]</v>
      </c>
      <c r="H62" s="148">
        <v>2</v>
      </c>
      <c r="I62" s="148" t="s">
        <v>4270</v>
      </c>
      <c r="J62" s="66" t="s">
        <v>1308</v>
      </c>
      <c r="K62" s="8"/>
    </row>
    <row r="63" spans="1:11">
      <c r="A63" s="148">
        <f>B63*ID규칙_옵션_그룹_단위+COUNTIF($B$4:B63,B63)</f>
        <v>930101</v>
      </c>
      <c r="B63" s="66">
        <f>INDEX(INDEX_ITEM!$F$23:$F$40,MATCH(ITEM_OPTION_GROUP!I63,INDEX_ITEM!$G$23:$G$40,0))*1000+H63*100+IF(J63="주옵션",1,0)</f>
        <v>9301</v>
      </c>
      <c r="C63" s="148">
        <v>2</v>
      </c>
      <c r="D63" s="148">
        <v>1</v>
      </c>
      <c r="E63" s="148">
        <v>472</v>
      </c>
      <c r="F63" s="148">
        <v>3145</v>
      </c>
      <c r="G63" s="12" t="str">
        <f t="shared" si="0"/>
        <v>HP [%] [4.72 ~ 31.45%]</v>
      </c>
      <c r="H63" s="148">
        <v>3</v>
      </c>
      <c r="I63" s="148" t="s">
        <v>4270</v>
      </c>
      <c r="J63" s="66" t="s">
        <v>1308</v>
      </c>
      <c r="K63" s="8"/>
    </row>
    <row r="64" spans="1:11">
      <c r="A64" s="148">
        <f>B64*ID규칙_옵션_그룹_단위+COUNTIF($B$4:B64,B64)</f>
        <v>930102</v>
      </c>
      <c r="B64" s="66">
        <f>INDEX(INDEX_ITEM!$F$23:$F$40,MATCH(ITEM_OPTION_GROUP!I64,INDEX_ITEM!$G$23:$G$40,0))*1000+H64*100+IF(J64="주옵션",1,0)</f>
        <v>9301</v>
      </c>
      <c r="C64" s="148">
        <v>4</v>
      </c>
      <c r="D64" s="148">
        <v>1</v>
      </c>
      <c r="E64" s="148">
        <v>472</v>
      </c>
      <c r="F64" s="148">
        <v>3145</v>
      </c>
      <c r="G64" s="12" t="str">
        <f t="shared" si="0"/>
        <v>공격력 [%] [4.72 ~ 31.45%]</v>
      </c>
      <c r="H64" s="148">
        <v>3</v>
      </c>
      <c r="I64" s="148" t="s">
        <v>4270</v>
      </c>
      <c r="J64" s="66" t="s">
        <v>1308</v>
      </c>
      <c r="K64" s="8"/>
    </row>
    <row r="65" spans="1:11">
      <c r="A65" s="148">
        <f>B65*ID규칙_옵션_그룹_단위+COUNTIF($B$4:B65,B65)</f>
        <v>930103</v>
      </c>
      <c r="B65" s="66">
        <f>INDEX(INDEX_ITEM!$F$23:$F$40,MATCH(ITEM_OPTION_GROUP!I65,INDEX_ITEM!$G$23:$G$40,0))*1000+H65*100+IF(J65="주옵션",1,0)</f>
        <v>9301</v>
      </c>
      <c r="C65" s="148">
        <v>6</v>
      </c>
      <c r="D65" s="148">
        <v>1</v>
      </c>
      <c r="E65" s="148">
        <v>587</v>
      </c>
      <c r="F65" s="148">
        <v>3935</v>
      </c>
      <c r="G65" s="12" t="str">
        <f t="shared" si="0"/>
        <v>방어력 [%] [5.87 ~ 39.35%]</v>
      </c>
      <c r="H65" s="148">
        <v>3</v>
      </c>
      <c r="I65" s="148" t="s">
        <v>4270</v>
      </c>
      <c r="J65" s="66" t="s">
        <v>1308</v>
      </c>
      <c r="K65" s="8"/>
    </row>
    <row r="66" spans="1:11">
      <c r="A66" s="148">
        <f>B66*ID규칙_옵션_그룹_단위+COUNTIF($B$4:B66,B66)</f>
        <v>930104</v>
      </c>
      <c r="B66" s="66">
        <f>INDEX(INDEX_ITEM!$F$23:$F$40,MATCH(ITEM_OPTION_GROUP!I66,INDEX_ITEM!$G$23:$G$40,0))*1000+H66*100+IF(J66="주옵션",1,0)</f>
        <v>9301</v>
      </c>
      <c r="C66" s="148">
        <v>7</v>
      </c>
      <c r="D66" s="148">
        <v>0</v>
      </c>
      <c r="E66" s="148">
        <v>18</v>
      </c>
      <c r="F66" s="148">
        <v>126</v>
      </c>
      <c r="G66" s="12" t="str">
        <f t="shared" si="0"/>
        <v>원소 마스터리 [18 ~ 126pt]</v>
      </c>
      <c r="H66" s="148">
        <v>3</v>
      </c>
      <c r="I66" s="148" t="s">
        <v>4270</v>
      </c>
      <c r="J66" s="66" t="s">
        <v>1308</v>
      </c>
      <c r="K66" s="8"/>
    </row>
    <row r="67" spans="1:11">
      <c r="A67" s="148">
        <f>B67*ID규칙_옵션_그룹_단위+COUNTIF($B$4:B67,B67)</f>
        <v>930105</v>
      </c>
      <c r="B67" s="66">
        <f>INDEX(INDEX_ITEM!$F$23:$F$40,MATCH(ITEM_OPTION_GROUP!I67,INDEX_ITEM!$G$23:$G$40,0))*1000+H67*100+IF(J67="주옵션",1,0)</f>
        <v>9301</v>
      </c>
      <c r="C67" s="148">
        <v>9</v>
      </c>
      <c r="D67" s="148">
        <v>1</v>
      </c>
      <c r="E67" s="148">
        <v>528</v>
      </c>
      <c r="F67" s="148">
        <v>3540</v>
      </c>
      <c r="G67" s="12" t="str">
        <f t="shared" si="0"/>
        <v>불 원소 피해 보너스 [5.28 ~ 35.4%]</v>
      </c>
      <c r="H67" s="148">
        <v>3</v>
      </c>
      <c r="I67" s="148" t="s">
        <v>4270</v>
      </c>
      <c r="J67" s="66" t="s">
        <v>1308</v>
      </c>
      <c r="K67" s="8"/>
    </row>
    <row r="68" spans="1:11">
      <c r="A68" s="148">
        <f>B68*ID규칙_옵션_그룹_단위+COUNTIF($B$4:B68,B68)</f>
        <v>930106</v>
      </c>
      <c r="B68" s="66">
        <f>INDEX(INDEX_ITEM!$F$23:$F$40,MATCH(ITEM_OPTION_GROUP!I68,INDEX_ITEM!$G$23:$G$40,0))*1000+H68*100+IF(J68="주옵션",1,0)</f>
        <v>9301</v>
      </c>
      <c r="C68" s="148">
        <v>10</v>
      </c>
      <c r="D68" s="148">
        <v>1</v>
      </c>
      <c r="E68" s="148">
        <v>528</v>
      </c>
      <c r="F68" s="148">
        <v>3540</v>
      </c>
      <c r="G68" s="12" t="str">
        <f t="shared" ref="G68:G131" si="1">VLOOKUP(C68,주옵션_타입,2,0)&amp;IF(E68&lt;&gt;F68,IF(E68=0,"",IF(D68=0," ["&amp;E68," ["&amp;E68/100))&amp;IF(E68&gt;=1," ~","")&amp;IF(F68=0,"",IF(D68=0," "&amp;F68&amp;"pt]"," "&amp;F68/100&amp;"%"&amp;"]")),IF(C68=0,"",IF(D68=0," "&amp;F68&amp;"pt"," "&amp;F68/100&amp;"%")))</f>
        <v>얼음 원소 피해 보너스 [5.28 ~ 35.4%]</v>
      </c>
      <c r="H68" s="148">
        <v>3</v>
      </c>
      <c r="I68" s="148" t="s">
        <v>4270</v>
      </c>
      <c r="J68" s="66" t="s">
        <v>1308</v>
      </c>
      <c r="K68" s="8"/>
    </row>
    <row r="69" spans="1:11">
      <c r="A69" s="148">
        <f>B69*ID규칙_옵션_그룹_단위+COUNTIF($B$4:B69,B69)</f>
        <v>930107</v>
      </c>
      <c r="B69" s="66">
        <f>INDEX(INDEX_ITEM!$F$23:$F$40,MATCH(ITEM_OPTION_GROUP!I69,INDEX_ITEM!$G$23:$G$40,0))*1000+H69*100+IF(J69="주옵션",1,0)</f>
        <v>9301</v>
      </c>
      <c r="C69" s="148">
        <v>11</v>
      </c>
      <c r="D69" s="148">
        <v>1</v>
      </c>
      <c r="E69" s="148">
        <v>528</v>
      </c>
      <c r="F69" s="148">
        <v>3540</v>
      </c>
      <c r="G69" s="12" t="str">
        <f t="shared" si="1"/>
        <v>물 원소 피해 보너스 [5.28 ~ 35.4%]</v>
      </c>
      <c r="H69" s="148">
        <v>3</v>
      </c>
      <c r="I69" s="148" t="s">
        <v>4270</v>
      </c>
      <c r="J69" s="66" t="s">
        <v>1308</v>
      </c>
      <c r="K69" s="8"/>
    </row>
    <row r="70" spans="1:11">
      <c r="A70" s="148">
        <f>B70*ID규칙_옵션_그룹_단위+COUNTIF($B$4:B70,B70)</f>
        <v>930108</v>
      </c>
      <c r="B70" s="66">
        <f>INDEX(INDEX_ITEM!$F$23:$F$40,MATCH(ITEM_OPTION_GROUP!I70,INDEX_ITEM!$G$23:$G$40,0))*1000+H70*100+IF(J70="주옵션",1,0)</f>
        <v>9301</v>
      </c>
      <c r="C70" s="148">
        <v>12</v>
      </c>
      <c r="D70" s="148">
        <v>1</v>
      </c>
      <c r="E70" s="148">
        <v>528</v>
      </c>
      <c r="F70" s="148">
        <v>3540</v>
      </c>
      <c r="G70" s="12" t="str">
        <f t="shared" si="1"/>
        <v>번개 원소 피해 보너스 [5.28 ~ 35.4%]</v>
      </c>
      <c r="H70" s="148">
        <v>3</v>
      </c>
      <c r="I70" s="148" t="s">
        <v>4270</v>
      </c>
      <c r="J70" s="66" t="s">
        <v>1308</v>
      </c>
      <c r="K70" s="8"/>
    </row>
    <row r="71" spans="1:11">
      <c r="A71" s="148">
        <f>B71*ID규칙_옵션_그룹_단위+COUNTIF($B$4:B71,B71)</f>
        <v>930109</v>
      </c>
      <c r="B71" s="66">
        <f>INDEX(INDEX_ITEM!$F$23:$F$40,MATCH(ITEM_OPTION_GROUP!I71,INDEX_ITEM!$G$23:$G$40,0))*1000+H71*100+IF(J71="주옵션",1,0)</f>
        <v>9301</v>
      </c>
      <c r="C71" s="148">
        <v>13</v>
      </c>
      <c r="D71" s="148">
        <v>1</v>
      </c>
      <c r="E71" s="148">
        <v>528</v>
      </c>
      <c r="F71" s="148">
        <v>3540</v>
      </c>
      <c r="G71" s="12" t="str">
        <f t="shared" si="1"/>
        <v>바위 원소 피해 보너스 [5.28 ~ 35.4%]</v>
      </c>
      <c r="H71" s="148">
        <v>3</v>
      </c>
      <c r="I71" s="148" t="s">
        <v>4270</v>
      </c>
      <c r="J71" s="66" t="s">
        <v>1308</v>
      </c>
      <c r="K71" s="8"/>
    </row>
    <row r="72" spans="1:11">
      <c r="A72" s="148">
        <f>B72*ID규칙_옵션_그룹_단위+COUNTIF($B$4:B72,B72)</f>
        <v>930110</v>
      </c>
      <c r="B72" s="66">
        <f>INDEX(INDEX_ITEM!$F$23:$F$40,MATCH(ITEM_OPTION_GROUP!I72,INDEX_ITEM!$G$23:$G$40,0))*1000+H72*100+IF(J72="주옵션",1,0)</f>
        <v>9301</v>
      </c>
      <c r="C72" s="148">
        <v>14</v>
      </c>
      <c r="D72" s="148">
        <v>1</v>
      </c>
      <c r="E72" s="148">
        <v>528</v>
      </c>
      <c r="F72" s="148">
        <v>3540</v>
      </c>
      <c r="G72" s="12" t="str">
        <f t="shared" si="1"/>
        <v>바람 원소 피해 보너스 [5.28 ~ 35.4%]</v>
      </c>
      <c r="H72" s="148">
        <v>3</v>
      </c>
      <c r="I72" s="148" t="s">
        <v>4270</v>
      </c>
      <c r="J72" s="66" t="s">
        <v>1308</v>
      </c>
      <c r="K72" s="8"/>
    </row>
    <row r="73" spans="1:11">
      <c r="A73" s="148">
        <f>B73*ID규칙_옵션_그룹_단위+COUNTIF($B$4:B73,B73)</f>
        <v>930111</v>
      </c>
      <c r="B73" s="66">
        <f>INDEX(INDEX_ITEM!$F$23:$F$40,MATCH(ITEM_OPTION_GROUP!I73,INDEX_ITEM!$G$23:$G$40,0))*1000+H73*100+IF(J73="주옵션",1,0)</f>
        <v>9301</v>
      </c>
      <c r="C73" s="148">
        <v>15</v>
      </c>
      <c r="D73" s="148">
        <v>1</v>
      </c>
      <c r="E73" s="148">
        <v>528</v>
      </c>
      <c r="F73" s="148">
        <v>3540</v>
      </c>
      <c r="G73" s="12" t="str">
        <f t="shared" si="1"/>
        <v>풀 원소 피해 보너스 [5.28 ~ 35.4%]</v>
      </c>
      <c r="H73" s="148">
        <v>3</v>
      </c>
      <c r="I73" s="148" t="s">
        <v>4270</v>
      </c>
      <c r="J73" s="66" t="s">
        <v>1308</v>
      </c>
      <c r="K73" s="8"/>
    </row>
    <row r="74" spans="1:11">
      <c r="A74" s="148">
        <f>B74*ID규칙_옵션_그룹_단위+COUNTIF($B$4:B74,B74)</f>
        <v>930112</v>
      </c>
      <c r="B74" s="66">
        <f>INDEX(INDEX_ITEM!$F$23:$F$40,MATCH(ITEM_OPTION_GROUP!I74,INDEX_ITEM!$G$23:$G$40,0))*1000+H74*100+IF(J74="주옵션",1,0)</f>
        <v>9301</v>
      </c>
      <c r="C74" s="148">
        <v>16</v>
      </c>
      <c r="D74" s="148">
        <v>1</v>
      </c>
      <c r="E74" s="148">
        <v>354</v>
      </c>
      <c r="F74" s="148">
        <v>2358</v>
      </c>
      <c r="G74" s="12" t="str">
        <f t="shared" si="1"/>
        <v>물리 피해 보너스 [3.54 ~ 23.58%]</v>
      </c>
      <c r="H74" s="148">
        <v>3</v>
      </c>
      <c r="I74" s="148" t="s">
        <v>4270</v>
      </c>
      <c r="J74" s="66" t="s">
        <v>1308</v>
      </c>
      <c r="K74" s="8"/>
    </row>
    <row r="75" spans="1:11">
      <c r="A75" s="148">
        <f>B75*ID규칙_옵션_그룹_단위+COUNTIF($B$4:B75,B75)</f>
        <v>940101</v>
      </c>
      <c r="B75" s="66">
        <f>INDEX(INDEX_ITEM!$F$23:$F$40,MATCH(ITEM_OPTION_GROUP!I75,INDEX_ITEM!$G$23:$G$40,0))*1000+H75*100+IF(J75="주옵션",1,0)</f>
        <v>9401</v>
      </c>
      <c r="C75" s="148">
        <v>2</v>
      </c>
      <c r="D75" s="148">
        <v>1</v>
      </c>
      <c r="E75" s="148">
        <v>630</v>
      </c>
      <c r="F75" s="148">
        <v>3480</v>
      </c>
      <c r="G75" s="12" t="str">
        <f t="shared" si="1"/>
        <v>HP [%] [6.3 ~ 34.8%]</v>
      </c>
      <c r="H75" s="148">
        <v>4</v>
      </c>
      <c r="I75" s="148" t="s">
        <v>4270</v>
      </c>
      <c r="J75" s="66" t="s">
        <v>1308</v>
      </c>
      <c r="K75" s="8"/>
    </row>
    <row r="76" spans="1:11">
      <c r="A76" s="148">
        <f>B76*ID규칙_옵션_그룹_단위+COUNTIF($B$4:B76,B76)</f>
        <v>940102</v>
      </c>
      <c r="B76" s="66">
        <f>INDEX(INDEX_ITEM!$F$23:$F$40,MATCH(ITEM_OPTION_GROUP!I76,INDEX_ITEM!$G$23:$G$40,0))*1000+H76*100+IF(J76="주옵션",1,0)</f>
        <v>9401</v>
      </c>
      <c r="C76" s="148">
        <v>4</v>
      </c>
      <c r="D76" s="148">
        <v>1</v>
      </c>
      <c r="E76" s="148">
        <v>630</v>
      </c>
      <c r="F76" s="148">
        <v>3480</v>
      </c>
      <c r="G76" s="12" t="str">
        <f t="shared" si="1"/>
        <v>공격력 [%] [6.3 ~ 34.8%]</v>
      </c>
      <c r="H76" s="148">
        <v>4</v>
      </c>
      <c r="I76" s="148" t="s">
        <v>4270</v>
      </c>
      <c r="J76" s="66" t="s">
        <v>1308</v>
      </c>
      <c r="K76" s="8"/>
    </row>
    <row r="77" spans="1:11">
      <c r="A77" s="148">
        <f>B77*ID규칙_옵션_그룹_단위+COUNTIF($B$4:B77,B77)</f>
        <v>940103</v>
      </c>
      <c r="B77" s="66">
        <f>INDEX(INDEX_ITEM!$F$23:$F$40,MATCH(ITEM_OPTION_GROUP!I77,INDEX_ITEM!$G$23:$G$40,0))*1000+H77*100+IF(J77="주옵션",1,0)</f>
        <v>9401</v>
      </c>
      <c r="C77" s="148">
        <v>6</v>
      </c>
      <c r="D77" s="148">
        <v>1</v>
      </c>
      <c r="E77" s="148">
        <v>783</v>
      </c>
      <c r="F77" s="148">
        <v>4350</v>
      </c>
      <c r="G77" s="12" t="str">
        <f t="shared" si="1"/>
        <v>방어력 [%] [7.83 ~ 43.5%]</v>
      </c>
      <c r="H77" s="148">
        <v>4</v>
      </c>
      <c r="I77" s="148" t="s">
        <v>4270</v>
      </c>
      <c r="J77" s="66" t="s">
        <v>1308</v>
      </c>
      <c r="K77" s="8"/>
    </row>
    <row r="78" spans="1:11">
      <c r="A78" s="148">
        <f>B78*ID규칙_옵션_그룹_단위+COUNTIF($B$4:B78,B78)</f>
        <v>940104</v>
      </c>
      <c r="B78" s="66">
        <f>INDEX(INDEX_ITEM!$F$23:$F$40,MATCH(ITEM_OPTION_GROUP!I78,INDEX_ITEM!$G$23:$G$40,0))*1000+H78*100+IF(J78="주옵션",1,0)</f>
        <v>9401</v>
      </c>
      <c r="C78" s="148">
        <v>7</v>
      </c>
      <c r="D78" s="148">
        <v>0</v>
      </c>
      <c r="E78" s="148">
        <v>28</v>
      </c>
      <c r="F78" s="148">
        <v>139</v>
      </c>
      <c r="G78" s="12" t="str">
        <f t="shared" si="1"/>
        <v>원소 마스터리 [28 ~ 139pt]</v>
      </c>
      <c r="H78" s="148">
        <v>4</v>
      </c>
      <c r="I78" s="148" t="s">
        <v>4270</v>
      </c>
      <c r="J78" s="66" t="s">
        <v>1308</v>
      </c>
      <c r="K78" s="8"/>
    </row>
    <row r="79" spans="1:11">
      <c r="A79" s="148">
        <f>B79*ID규칙_옵션_그룹_단위+COUNTIF($B$4:B79,B79)</f>
        <v>940105</v>
      </c>
      <c r="B79" s="66">
        <f>INDEX(INDEX_ITEM!$F$23:$F$40,MATCH(ITEM_OPTION_GROUP!I79,INDEX_ITEM!$G$23:$G$40,0))*1000+H79*100+IF(J79="주옵션",1,0)</f>
        <v>9401</v>
      </c>
      <c r="C79" s="148">
        <v>9</v>
      </c>
      <c r="D79" s="148">
        <v>1</v>
      </c>
      <c r="E79" s="148">
        <v>630</v>
      </c>
      <c r="F79" s="148">
        <v>4080</v>
      </c>
      <c r="G79" s="12" t="str">
        <f t="shared" si="1"/>
        <v>불 원소 피해 보너스 [6.3 ~ 40.8%]</v>
      </c>
      <c r="H79" s="148">
        <v>4</v>
      </c>
      <c r="I79" s="148" t="s">
        <v>4270</v>
      </c>
      <c r="J79" s="66" t="s">
        <v>1308</v>
      </c>
      <c r="K79" s="8"/>
    </row>
    <row r="80" spans="1:11">
      <c r="A80" s="148">
        <f>B80*ID규칙_옵션_그룹_단위+COUNTIF($B$4:B80,B80)</f>
        <v>940106</v>
      </c>
      <c r="B80" s="66">
        <f>INDEX(INDEX_ITEM!$F$23:$F$40,MATCH(ITEM_OPTION_GROUP!I80,INDEX_ITEM!$G$23:$G$40,0))*1000+H80*100+IF(J80="주옵션",1,0)</f>
        <v>9401</v>
      </c>
      <c r="C80" s="148">
        <v>10</v>
      </c>
      <c r="D80" s="148">
        <v>1</v>
      </c>
      <c r="E80" s="148">
        <v>630</v>
      </c>
      <c r="F80" s="148">
        <v>4080</v>
      </c>
      <c r="G80" s="12" t="str">
        <f t="shared" si="1"/>
        <v>얼음 원소 피해 보너스 [6.3 ~ 40.8%]</v>
      </c>
      <c r="H80" s="148">
        <v>4</v>
      </c>
      <c r="I80" s="148" t="s">
        <v>4270</v>
      </c>
      <c r="J80" s="66" t="s">
        <v>1308</v>
      </c>
      <c r="K80" s="8"/>
    </row>
    <row r="81" spans="1:11">
      <c r="A81" s="148">
        <f>B81*ID규칙_옵션_그룹_단위+COUNTIF($B$4:B81,B81)</f>
        <v>940107</v>
      </c>
      <c r="B81" s="66">
        <f>INDEX(INDEX_ITEM!$F$23:$F$40,MATCH(ITEM_OPTION_GROUP!I81,INDEX_ITEM!$G$23:$G$40,0))*1000+H81*100+IF(J81="주옵션",1,0)</f>
        <v>9401</v>
      </c>
      <c r="C81" s="148">
        <v>11</v>
      </c>
      <c r="D81" s="148">
        <v>1</v>
      </c>
      <c r="E81" s="148">
        <v>630</v>
      </c>
      <c r="F81" s="148">
        <v>4080</v>
      </c>
      <c r="G81" s="12" t="str">
        <f t="shared" si="1"/>
        <v>물 원소 피해 보너스 [6.3 ~ 40.8%]</v>
      </c>
      <c r="H81" s="148">
        <v>4</v>
      </c>
      <c r="I81" s="148" t="s">
        <v>4270</v>
      </c>
      <c r="J81" s="66" t="s">
        <v>1308</v>
      </c>
      <c r="K81" s="8"/>
    </row>
    <row r="82" spans="1:11">
      <c r="A82" s="148">
        <f>B82*ID규칙_옵션_그룹_단위+COUNTIF($B$4:B82,B82)</f>
        <v>940108</v>
      </c>
      <c r="B82" s="66">
        <f>INDEX(INDEX_ITEM!$F$23:$F$40,MATCH(ITEM_OPTION_GROUP!I82,INDEX_ITEM!$G$23:$G$40,0))*1000+H82*100+IF(J82="주옵션",1,0)</f>
        <v>9401</v>
      </c>
      <c r="C82" s="148">
        <v>12</v>
      </c>
      <c r="D82" s="148">
        <v>1</v>
      </c>
      <c r="E82" s="148">
        <v>630</v>
      </c>
      <c r="F82" s="148">
        <v>4080</v>
      </c>
      <c r="G82" s="12" t="str">
        <f t="shared" si="1"/>
        <v>번개 원소 피해 보너스 [6.3 ~ 40.8%]</v>
      </c>
      <c r="H82" s="148">
        <v>4</v>
      </c>
      <c r="I82" s="148" t="s">
        <v>4270</v>
      </c>
      <c r="J82" s="66" t="s">
        <v>1308</v>
      </c>
      <c r="K82" s="8"/>
    </row>
    <row r="83" spans="1:11">
      <c r="A83" s="148">
        <f>B83*ID규칙_옵션_그룹_단위+COUNTIF($B$4:B83,B83)</f>
        <v>940109</v>
      </c>
      <c r="B83" s="66">
        <f>INDEX(INDEX_ITEM!$F$23:$F$40,MATCH(ITEM_OPTION_GROUP!I83,INDEX_ITEM!$G$23:$G$40,0))*1000+H83*100+IF(J83="주옵션",1,0)</f>
        <v>9401</v>
      </c>
      <c r="C83" s="148">
        <v>13</v>
      </c>
      <c r="D83" s="148">
        <v>1</v>
      </c>
      <c r="E83" s="148">
        <v>630</v>
      </c>
      <c r="F83" s="148">
        <v>4080</v>
      </c>
      <c r="G83" s="12" t="str">
        <f t="shared" si="1"/>
        <v>바위 원소 피해 보너스 [6.3 ~ 40.8%]</v>
      </c>
      <c r="H83" s="148">
        <v>4</v>
      </c>
      <c r="I83" s="148" t="s">
        <v>4270</v>
      </c>
      <c r="J83" s="66" t="s">
        <v>1308</v>
      </c>
      <c r="K83" s="8"/>
    </row>
    <row r="84" spans="1:11">
      <c r="A84" s="148">
        <f>B84*ID규칙_옵션_그룹_단위+COUNTIF($B$4:B84,B84)</f>
        <v>940110</v>
      </c>
      <c r="B84" s="66">
        <f>INDEX(INDEX_ITEM!$F$23:$F$40,MATCH(ITEM_OPTION_GROUP!I84,INDEX_ITEM!$G$23:$G$40,0))*1000+H84*100+IF(J84="주옵션",1,0)</f>
        <v>9401</v>
      </c>
      <c r="C84" s="148">
        <v>14</v>
      </c>
      <c r="D84" s="148">
        <v>1</v>
      </c>
      <c r="E84" s="148">
        <v>630</v>
      </c>
      <c r="F84" s="148">
        <v>4080</v>
      </c>
      <c r="G84" s="12" t="str">
        <f t="shared" si="1"/>
        <v>바람 원소 피해 보너스 [6.3 ~ 40.8%]</v>
      </c>
      <c r="H84" s="148">
        <v>4</v>
      </c>
      <c r="I84" s="148" t="s">
        <v>4270</v>
      </c>
      <c r="J84" s="66" t="s">
        <v>1308</v>
      </c>
      <c r="K84" s="8"/>
    </row>
    <row r="85" spans="1:11">
      <c r="A85" s="148">
        <f>B85*ID규칙_옵션_그룹_단위+COUNTIF($B$4:B85,B85)</f>
        <v>940111</v>
      </c>
      <c r="B85" s="66">
        <f>INDEX(INDEX_ITEM!$F$23:$F$40,MATCH(ITEM_OPTION_GROUP!I85,INDEX_ITEM!$G$23:$G$40,0))*1000+H85*100+IF(J85="주옵션",1,0)</f>
        <v>9401</v>
      </c>
      <c r="C85" s="148">
        <v>15</v>
      </c>
      <c r="D85" s="148">
        <v>1</v>
      </c>
      <c r="E85" s="148">
        <v>630</v>
      </c>
      <c r="F85" s="148">
        <v>4080</v>
      </c>
      <c r="G85" s="12" t="str">
        <f t="shared" si="1"/>
        <v>풀 원소 피해 보너스 [6.3 ~ 40.8%]</v>
      </c>
      <c r="H85" s="148">
        <v>4</v>
      </c>
      <c r="I85" s="148" t="s">
        <v>4270</v>
      </c>
      <c r="J85" s="66" t="s">
        <v>1308</v>
      </c>
      <c r="K85" s="8"/>
    </row>
    <row r="86" spans="1:11">
      <c r="A86" s="148">
        <f>B86*ID규칙_옵션_그룹_단위+COUNTIF($B$4:B86,B86)</f>
        <v>940112</v>
      </c>
      <c r="B86" s="66">
        <f>INDEX(INDEX_ITEM!$F$23:$F$40,MATCH(ITEM_OPTION_GROUP!I86,INDEX_ITEM!$G$23:$G$40,0))*1000+H86*100+IF(J86="주옵션",1,0)</f>
        <v>9401</v>
      </c>
      <c r="C86" s="148">
        <v>16</v>
      </c>
      <c r="D86" s="148">
        <v>1</v>
      </c>
      <c r="E86" s="148">
        <v>783</v>
      </c>
      <c r="F86" s="148">
        <v>4350</v>
      </c>
      <c r="G86" s="12" t="str">
        <f t="shared" si="1"/>
        <v>물리 피해 보너스 [7.83 ~ 43.5%]</v>
      </c>
      <c r="H86" s="148">
        <v>4</v>
      </c>
      <c r="I86" s="148" t="s">
        <v>4270</v>
      </c>
      <c r="J86" s="66" t="s">
        <v>1308</v>
      </c>
      <c r="K86" s="8"/>
    </row>
    <row r="87" spans="1:11">
      <c r="A87" s="148">
        <f>B87*ID규칙_옵션_그룹_단위+COUNTIF($B$4:B87,B87)</f>
        <v>950101</v>
      </c>
      <c r="B87" s="66">
        <f>INDEX(INDEX_ITEM!$F$23:$F$40,MATCH(ITEM_OPTION_GROUP!I87,INDEX_ITEM!$G$23:$G$40,0))*1000+H87*100+IF(J87="주옵션",1,0)</f>
        <v>9501</v>
      </c>
      <c r="C87" s="148">
        <v>2</v>
      </c>
      <c r="D87" s="148">
        <v>1</v>
      </c>
      <c r="E87" s="148">
        <v>700</v>
      </c>
      <c r="F87" s="148">
        <v>4660</v>
      </c>
      <c r="G87" s="12" t="str">
        <f t="shared" si="1"/>
        <v>HP [%] [7 ~ 46.6%]</v>
      </c>
      <c r="H87" s="148">
        <v>5</v>
      </c>
      <c r="I87" s="148" t="s">
        <v>4270</v>
      </c>
      <c r="J87" s="66" t="s">
        <v>1308</v>
      </c>
      <c r="K87" s="8"/>
    </row>
    <row r="88" spans="1:11">
      <c r="A88" s="148">
        <f>B88*ID규칙_옵션_그룹_단위+COUNTIF($B$4:B88,B88)</f>
        <v>950102</v>
      </c>
      <c r="B88" s="66">
        <f>INDEX(INDEX_ITEM!$F$23:$F$40,MATCH(ITEM_OPTION_GROUP!I88,INDEX_ITEM!$G$23:$G$40,0))*1000+H88*100+IF(J88="주옵션",1,0)</f>
        <v>9501</v>
      </c>
      <c r="C88" s="148">
        <v>4</v>
      </c>
      <c r="D88" s="148">
        <v>1</v>
      </c>
      <c r="E88" s="148">
        <v>700</v>
      </c>
      <c r="F88" s="148">
        <v>4660</v>
      </c>
      <c r="G88" s="12" t="str">
        <f t="shared" si="1"/>
        <v>공격력 [%] [7 ~ 46.6%]</v>
      </c>
      <c r="H88" s="148">
        <v>5</v>
      </c>
      <c r="I88" s="148" t="s">
        <v>4270</v>
      </c>
      <c r="J88" s="66" t="s">
        <v>1308</v>
      </c>
      <c r="K88" s="8"/>
    </row>
    <row r="89" spans="1:11">
      <c r="A89" s="148">
        <f>B89*ID규칙_옵션_그룹_단위+COUNTIF($B$4:B89,B89)</f>
        <v>950103</v>
      </c>
      <c r="B89" s="66">
        <f>INDEX(INDEX_ITEM!$F$23:$F$40,MATCH(ITEM_OPTION_GROUP!I89,INDEX_ITEM!$G$23:$G$40,0))*1000+H89*100+IF(J89="주옵션",1,0)</f>
        <v>9501</v>
      </c>
      <c r="C89" s="148">
        <v>6</v>
      </c>
      <c r="D89" s="148">
        <v>1</v>
      </c>
      <c r="E89" s="148">
        <v>870</v>
      </c>
      <c r="F89" s="148">
        <v>5830</v>
      </c>
      <c r="G89" s="12" t="str">
        <f t="shared" si="1"/>
        <v>방어력 [%] [8.7 ~ 58.3%]</v>
      </c>
      <c r="H89" s="148">
        <v>5</v>
      </c>
      <c r="I89" s="148" t="s">
        <v>4270</v>
      </c>
      <c r="J89" s="66" t="s">
        <v>1308</v>
      </c>
      <c r="K89" s="8"/>
    </row>
    <row r="90" spans="1:11">
      <c r="A90" s="148">
        <f>B90*ID규칙_옵션_그룹_단위+COUNTIF($B$4:B90,B90)</f>
        <v>950104</v>
      </c>
      <c r="B90" s="66">
        <f>INDEX(INDEX_ITEM!$F$23:$F$40,MATCH(ITEM_OPTION_GROUP!I90,INDEX_ITEM!$G$23:$G$40,0))*1000+H90*100+IF(J90="주옵션",1,0)</f>
        <v>9501</v>
      </c>
      <c r="C90" s="148">
        <v>7</v>
      </c>
      <c r="D90" s="148">
        <v>0</v>
      </c>
      <c r="E90" s="148">
        <v>28</v>
      </c>
      <c r="F90" s="148">
        <v>187</v>
      </c>
      <c r="G90" s="12" t="str">
        <f t="shared" si="1"/>
        <v>원소 마스터리 [28 ~ 187pt]</v>
      </c>
      <c r="H90" s="148">
        <v>5</v>
      </c>
      <c r="I90" s="148" t="s">
        <v>4270</v>
      </c>
      <c r="J90" s="66" t="s">
        <v>1308</v>
      </c>
      <c r="K90" s="8"/>
    </row>
    <row r="91" spans="1:11">
      <c r="A91" s="148">
        <f>B91*ID규칙_옵션_그룹_단위+COUNTIF($B$4:B91,B91)</f>
        <v>950105</v>
      </c>
      <c r="B91" s="66">
        <f>INDEX(INDEX_ITEM!$F$23:$F$40,MATCH(ITEM_OPTION_GROUP!I91,INDEX_ITEM!$G$23:$G$40,0))*1000+H91*100+IF(J91="주옵션",1,0)</f>
        <v>9501</v>
      </c>
      <c r="C91" s="148">
        <v>9</v>
      </c>
      <c r="D91" s="148">
        <v>1</v>
      </c>
      <c r="E91" s="148">
        <v>700</v>
      </c>
      <c r="F91" s="148">
        <v>4660</v>
      </c>
      <c r="G91" s="12" t="str">
        <f t="shared" si="1"/>
        <v>불 원소 피해 보너스 [7 ~ 46.6%]</v>
      </c>
      <c r="H91" s="148">
        <v>5</v>
      </c>
      <c r="I91" s="148" t="s">
        <v>4270</v>
      </c>
      <c r="J91" s="66" t="s">
        <v>1308</v>
      </c>
      <c r="K91" s="8"/>
    </row>
    <row r="92" spans="1:11">
      <c r="A92" s="148">
        <f>B92*ID규칙_옵션_그룹_단위+COUNTIF($B$4:B92,B92)</f>
        <v>950106</v>
      </c>
      <c r="B92" s="66">
        <f>INDEX(INDEX_ITEM!$F$23:$F$40,MATCH(ITEM_OPTION_GROUP!I92,INDEX_ITEM!$G$23:$G$40,0))*1000+H92*100+IF(J92="주옵션",1,0)</f>
        <v>9501</v>
      </c>
      <c r="C92" s="148">
        <v>10</v>
      </c>
      <c r="D92" s="148">
        <v>1</v>
      </c>
      <c r="E92" s="148">
        <v>700</v>
      </c>
      <c r="F92" s="148">
        <v>4660</v>
      </c>
      <c r="G92" s="12" t="str">
        <f t="shared" si="1"/>
        <v>얼음 원소 피해 보너스 [7 ~ 46.6%]</v>
      </c>
      <c r="H92" s="148">
        <v>5</v>
      </c>
      <c r="I92" s="148" t="s">
        <v>4270</v>
      </c>
      <c r="J92" s="66" t="s">
        <v>1308</v>
      </c>
      <c r="K92" s="8"/>
    </row>
    <row r="93" spans="1:11">
      <c r="A93" s="148">
        <f>B93*ID규칙_옵션_그룹_단위+COUNTIF($B$4:B93,B93)</f>
        <v>950107</v>
      </c>
      <c r="B93" s="66">
        <f>INDEX(INDEX_ITEM!$F$23:$F$40,MATCH(ITEM_OPTION_GROUP!I93,INDEX_ITEM!$G$23:$G$40,0))*1000+H93*100+IF(J93="주옵션",1,0)</f>
        <v>9501</v>
      </c>
      <c r="C93" s="148">
        <v>11</v>
      </c>
      <c r="D93" s="148">
        <v>1</v>
      </c>
      <c r="E93" s="148">
        <v>700</v>
      </c>
      <c r="F93" s="148">
        <v>4660</v>
      </c>
      <c r="G93" s="12" t="str">
        <f t="shared" si="1"/>
        <v>물 원소 피해 보너스 [7 ~ 46.6%]</v>
      </c>
      <c r="H93" s="148">
        <v>5</v>
      </c>
      <c r="I93" s="148" t="s">
        <v>4270</v>
      </c>
      <c r="J93" s="66" t="s">
        <v>1308</v>
      </c>
      <c r="K93" s="8"/>
    </row>
    <row r="94" spans="1:11">
      <c r="A94" s="148">
        <f>B94*ID규칙_옵션_그룹_단위+COUNTIF($B$4:B94,B94)</f>
        <v>950108</v>
      </c>
      <c r="B94" s="66">
        <f>INDEX(INDEX_ITEM!$F$23:$F$40,MATCH(ITEM_OPTION_GROUP!I94,INDEX_ITEM!$G$23:$G$40,0))*1000+H94*100+IF(J94="주옵션",1,0)</f>
        <v>9501</v>
      </c>
      <c r="C94" s="148">
        <v>12</v>
      </c>
      <c r="D94" s="148">
        <v>1</v>
      </c>
      <c r="E94" s="148">
        <v>700</v>
      </c>
      <c r="F94" s="148">
        <v>4660</v>
      </c>
      <c r="G94" s="12" t="str">
        <f t="shared" si="1"/>
        <v>번개 원소 피해 보너스 [7 ~ 46.6%]</v>
      </c>
      <c r="H94" s="148">
        <v>5</v>
      </c>
      <c r="I94" s="148" t="s">
        <v>4270</v>
      </c>
      <c r="J94" s="66" t="s">
        <v>1308</v>
      </c>
      <c r="K94" s="8"/>
    </row>
    <row r="95" spans="1:11">
      <c r="A95" s="148">
        <f>B95*ID규칙_옵션_그룹_단위+COUNTIF($B$4:B95,B95)</f>
        <v>950109</v>
      </c>
      <c r="B95" s="66">
        <f>INDEX(INDEX_ITEM!$F$23:$F$40,MATCH(ITEM_OPTION_GROUP!I95,INDEX_ITEM!$G$23:$G$40,0))*1000+H95*100+IF(J95="주옵션",1,0)</f>
        <v>9501</v>
      </c>
      <c r="C95" s="148">
        <v>13</v>
      </c>
      <c r="D95" s="148">
        <v>1</v>
      </c>
      <c r="E95" s="148">
        <v>700</v>
      </c>
      <c r="F95" s="148">
        <v>4660</v>
      </c>
      <c r="G95" s="12" t="str">
        <f t="shared" si="1"/>
        <v>바위 원소 피해 보너스 [7 ~ 46.6%]</v>
      </c>
      <c r="H95" s="148">
        <v>5</v>
      </c>
      <c r="I95" s="148" t="s">
        <v>4270</v>
      </c>
      <c r="J95" s="66" t="s">
        <v>1308</v>
      </c>
      <c r="K95" s="8"/>
    </row>
    <row r="96" spans="1:11">
      <c r="A96" s="148">
        <f>B96*ID규칙_옵션_그룹_단위+COUNTIF($B$4:B96,B96)</f>
        <v>950110</v>
      </c>
      <c r="B96" s="66">
        <f>INDEX(INDEX_ITEM!$F$23:$F$40,MATCH(ITEM_OPTION_GROUP!I96,INDEX_ITEM!$G$23:$G$40,0))*1000+H96*100+IF(J96="주옵션",1,0)</f>
        <v>9501</v>
      </c>
      <c r="C96" s="148">
        <v>14</v>
      </c>
      <c r="D96" s="148">
        <v>1</v>
      </c>
      <c r="E96" s="148">
        <v>700</v>
      </c>
      <c r="F96" s="148">
        <v>4660</v>
      </c>
      <c r="G96" s="12" t="str">
        <f t="shared" si="1"/>
        <v>바람 원소 피해 보너스 [7 ~ 46.6%]</v>
      </c>
      <c r="H96" s="148">
        <v>5</v>
      </c>
      <c r="I96" s="148" t="s">
        <v>4270</v>
      </c>
      <c r="J96" s="66" t="s">
        <v>1308</v>
      </c>
      <c r="K96" s="8"/>
    </row>
    <row r="97" spans="1:11">
      <c r="A97" s="148">
        <f>B97*ID규칙_옵션_그룹_단위+COUNTIF($B$4:B97,B97)</f>
        <v>950111</v>
      </c>
      <c r="B97" s="66">
        <f>INDEX(INDEX_ITEM!$F$23:$F$40,MATCH(ITEM_OPTION_GROUP!I97,INDEX_ITEM!$G$23:$G$40,0))*1000+H97*100+IF(J97="주옵션",1,0)</f>
        <v>9501</v>
      </c>
      <c r="C97" s="148">
        <v>15</v>
      </c>
      <c r="D97" s="148">
        <v>1</v>
      </c>
      <c r="E97" s="148">
        <v>700</v>
      </c>
      <c r="F97" s="148">
        <v>4660</v>
      </c>
      <c r="G97" s="12" t="str">
        <f t="shared" si="1"/>
        <v>풀 원소 피해 보너스 [7 ~ 46.6%]</v>
      </c>
      <c r="H97" s="148">
        <v>5</v>
      </c>
      <c r="I97" s="148" t="s">
        <v>4270</v>
      </c>
      <c r="J97" s="66" t="s">
        <v>1308</v>
      </c>
      <c r="K97" s="8"/>
    </row>
    <row r="98" spans="1:11">
      <c r="A98" s="148">
        <f>B98*ID규칙_옵션_그룹_단위+COUNTIF($B$4:B98,B98)</f>
        <v>950112</v>
      </c>
      <c r="B98" s="66">
        <f>INDEX(INDEX_ITEM!$F$23:$F$40,MATCH(ITEM_OPTION_GROUP!I98,INDEX_ITEM!$G$23:$G$40,0))*1000+H98*100+IF(J98="주옵션",1,0)</f>
        <v>9501</v>
      </c>
      <c r="C98" s="148">
        <v>16</v>
      </c>
      <c r="D98" s="148">
        <v>1</v>
      </c>
      <c r="E98" s="148">
        <v>870</v>
      </c>
      <c r="F98" s="148">
        <v>5830</v>
      </c>
      <c r="G98" s="12" t="str">
        <f t="shared" si="1"/>
        <v>물리 피해 보너스 [8.7 ~ 58.3%]</v>
      </c>
      <c r="H98" s="148">
        <v>5</v>
      </c>
      <c r="I98" s="148" t="s">
        <v>4270</v>
      </c>
      <c r="J98" s="66" t="s">
        <v>1308</v>
      </c>
      <c r="K98" s="8"/>
    </row>
    <row r="99" spans="1:11">
      <c r="A99" s="148">
        <f>B99*ID규칙_옵션_그룹_단위+COUNTIF($B$4:B99,B99)</f>
        <v>1010101</v>
      </c>
      <c r="B99" s="66">
        <f>INDEX(INDEX_ITEM!$F$23:$F$40,MATCH(ITEM_OPTION_GROUP!I99,INDEX_ITEM!$G$23:$G$40,0))*1000+H99*100+IF(J99="주옵션",1,0)</f>
        <v>10101</v>
      </c>
      <c r="C99" s="148">
        <v>2</v>
      </c>
      <c r="D99" s="148">
        <v>1</v>
      </c>
      <c r="E99" s="148">
        <v>127</v>
      </c>
      <c r="F99" s="148">
        <v>849</v>
      </c>
      <c r="G99" s="12" t="str">
        <f t="shared" si="1"/>
        <v>HP [%] [1.27 ~ 8.49%]</v>
      </c>
      <c r="H99" s="148">
        <v>1</v>
      </c>
      <c r="I99" s="148" t="s">
        <v>4271</v>
      </c>
      <c r="J99" s="66" t="s">
        <v>1308</v>
      </c>
      <c r="K99" s="8"/>
    </row>
    <row r="100" spans="1:11">
      <c r="A100" s="148">
        <f>B100*ID규칙_옵션_그룹_단위+COUNTIF($B$4:B100,B100)</f>
        <v>1010102</v>
      </c>
      <c r="B100" s="66">
        <f>INDEX(INDEX_ITEM!$F$23:$F$40,MATCH(ITEM_OPTION_GROUP!I100,INDEX_ITEM!$G$23:$G$40,0))*1000+H100*100+IF(J100="주옵션",1,0)</f>
        <v>10101</v>
      </c>
      <c r="C100" s="148">
        <v>4</v>
      </c>
      <c r="D100" s="148">
        <v>1</v>
      </c>
      <c r="E100" s="148">
        <v>169</v>
      </c>
      <c r="F100" s="148">
        <v>1132</v>
      </c>
      <c r="G100" s="12" t="str">
        <f t="shared" si="1"/>
        <v>공격력 [%] [1.69 ~ 11.32%]</v>
      </c>
      <c r="H100" s="148">
        <v>1</v>
      </c>
      <c r="I100" s="148" t="s">
        <v>4271</v>
      </c>
      <c r="J100" s="66" t="s">
        <v>1308</v>
      </c>
      <c r="K100" s="8"/>
    </row>
    <row r="101" spans="1:11">
      <c r="A101" s="148">
        <f>B101*ID규칙_옵션_그룹_단위+COUNTIF($B$4:B101,B101)</f>
        <v>1010103</v>
      </c>
      <c r="B101" s="66">
        <f>INDEX(INDEX_ITEM!$F$23:$F$40,MATCH(ITEM_OPTION_GROUP!I101,INDEX_ITEM!$G$23:$G$40,0))*1000+H101*100+IF(J101="주옵션",1,0)</f>
        <v>10101</v>
      </c>
      <c r="C101" s="148">
        <v>6</v>
      </c>
      <c r="D101" s="148">
        <v>1</v>
      </c>
      <c r="E101" s="148">
        <v>127</v>
      </c>
      <c r="F101" s="148">
        <v>849</v>
      </c>
      <c r="G101" s="12" t="str">
        <f t="shared" si="1"/>
        <v>방어력 [%] [1.27 ~ 8.49%]</v>
      </c>
      <c r="H101" s="148">
        <v>1</v>
      </c>
      <c r="I101" s="148" t="s">
        <v>4271</v>
      </c>
      <c r="J101" s="66" t="s">
        <v>1308</v>
      </c>
      <c r="K101" s="8"/>
    </row>
    <row r="102" spans="1:11">
      <c r="A102" s="148">
        <f>B102*ID규칙_옵션_그룹_단위+COUNTIF($B$4:B102,B102)</f>
        <v>1010104</v>
      </c>
      <c r="B102" s="66">
        <f>INDEX(INDEX_ITEM!$F$23:$F$40,MATCH(ITEM_OPTION_GROUP!I102,INDEX_ITEM!$G$23:$G$40,0))*1000+H102*100+IF(J102="주옵션",1,0)</f>
        <v>10101</v>
      </c>
      <c r="C102" s="148">
        <v>7</v>
      </c>
      <c r="D102" s="148">
        <v>0</v>
      </c>
      <c r="E102" s="148">
        <v>4</v>
      </c>
      <c r="F102" s="148">
        <v>33</v>
      </c>
      <c r="G102" s="12" t="str">
        <f t="shared" si="1"/>
        <v>원소 마스터리 [4 ~ 33pt]</v>
      </c>
      <c r="H102" s="148">
        <v>1</v>
      </c>
      <c r="I102" s="148" t="s">
        <v>4271</v>
      </c>
      <c r="J102" s="66" t="s">
        <v>1308</v>
      </c>
      <c r="K102" s="8"/>
    </row>
    <row r="103" spans="1:11">
      <c r="A103" s="148">
        <f>B103*ID규칙_옵션_그룹_단위+COUNTIF($B$4:B103,B103)</f>
        <v>1010105</v>
      </c>
      <c r="B103" s="66">
        <f>INDEX(INDEX_ITEM!$F$23:$F$40,MATCH(ITEM_OPTION_GROUP!I103,INDEX_ITEM!$G$23:$G$40,0))*1000+H103*100+IF(J103="주옵션",1,0)</f>
        <v>10101</v>
      </c>
      <c r="C103" s="148">
        <v>17</v>
      </c>
      <c r="D103" s="148">
        <v>1</v>
      </c>
      <c r="E103" s="148">
        <v>126</v>
      </c>
      <c r="F103" s="148">
        <v>849</v>
      </c>
      <c r="G103" s="12" t="str">
        <f t="shared" si="1"/>
        <v>치명타 확률 [1.26 ~ 8.49%]</v>
      </c>
      <c r="H103" s="148">
        <v>1</v>
      </c>
      <c r="I103" s="148" t="s">
        <v>4271</v>
      </c>
      <c r="J103" s="66" t="s">
        <v>1308</v>
      </c>
      <c r="K103" s="8"/>
    </row>
    <row r="104" spans="1:11">
      <c r="A104" s="148">
        <f>B104*ID규칙_옵션_그룹_단위+COUNTIF($B$4:B104,B104)</f>
        <v>1010106</v>
      </c>
      <c r="B104" s="66">
        <f>INDEX(INDEX_ITEM!$F$23:$F$40,MATCH(ITEM_OPTION_GROUP!I104,INDEX_ITEM!$G$23:$G$40,0))*1000+H104*100+IF(J104="주옵션",1,0)</f>
        <v>10101</v>
      </c>
      <c r="C104" s="148">
        <v>18</v>
      </c>
      <c r="D104" s="148">
        <v>1</v>
      </c>
      <c r="E104" s="148">
        <v>510</v>
      </c>
      <c r="F104" s="148">
        <v>1500</v>
      </c>
      <c r="G104" s="12" t="str">
        <f t="shared" si="1"/>
        <v>치명타 피해 [5.1 ~ 15%]</v>
      </c>
      <c r="H104" s="148">
        <v>1</v>
      </c>
      <c r="I104" s="148" t="s">
        <v>4271</v>
      </c>
      <c r="J104" s="66" t="s">
        <v>1308</v>
      </c>
      <c r="K104" s="8"/>
    </row>
    <row r="105" spans="1:11">
      <c r="A105" s="148">
        <f>B105*ID규칙_옵션_그룹_단위+COUNTIF($B$4:B105,B105)</f>
        <v>1010107</v>
      </c>
      <c r="B105" s="66">
        <f>INDEX(INDEX_ITEM!$F$23:$F$40,MATCH(ITEM_OPTION_GROUP!I105,INDEX_ITEM!$G$23:$G$40,0))*1000+H105*100+IF(J105="주옵션",1,0)</f>
        <v>10101</v>
      </c>
      <c r="C105" s="148">
        <v>19</v>
      </c>
      <c r="D105" s="148">
        <v>1</v>
      </c>
      <c r="E105" s="148">
        <v>250</v>
      </c>
      <c r="F105" s="148">
        <v>860</v>
      </c>
      <c r="G105" s="12" t="str">
        <f t="shared" si="1"/>
        <v>치유 보너스 [2.5 ~ 8.6%]</v>
      </c>
      <c r="H105" s="148">
        <v>1</v>
      </c>
      <c r="I105" s="148" t="s">
        <v>4271</v>
      </c>
      <c r="J105" s="66" t="s">
        <v>1308</v>
      </c>
      <c r="K105" s="8"/>
    </row>
    <row r="106" spans="1:11">
      <c r="A106" s="148">
        <f>B106*ID규칙_옵션_그룹_단위+COUNTIF($B$4:B106,B106)</f>
        <v>1020101</v>
      </c>
      <c r="B106" s="66">
        <f>INDEX(INDEX_ITEM!$F$23:$F$40,MATCH(ITEM_OPTION_GROUP!I106,INDEX_ITEM!$G$23:$G$40,0))*1000+H106*100+IF(J106="주옵션",1,0)</f>
        <v>10201</v>
      </c>
      <c r="C106" s="148">
        <v>2</v>
      </c>
      <c r="D106" s="148">
        <v>1</v>
      </c>
      <c r="E106" s="148">
        <v>283</v>
      </c>
      <c r="F106" s="148">
        <v>1887</v>
      </c>
      <c r="G106" s="12" t="str">
        <f t="shared" si="1"/>
        <v>HP [%] [2.83 ~ 18.87%]</v>
      </c>
      <c r="H106" s="148">
        <v>2</v>
      </c>
      <c r="I106" s="148" t="s">
        <v>4271</v>
      </c>
      <c r="J106" s="66" t="s">
        <v>1308</v>
      </c>
      <c r="K106" s="8"/>
    </row>
    <row r="107" spans="1:11">
      <c r="A107" s="148">
        <f>B107*ID규칙_옵션_그룹_단위+COUNTIF($B$4:B107,B107)</f>
        <v>1020102</v>
      </c>
      <c r="B107" s="66">
        <f>INDEX(INDEX_ITEM!$F$23:$F$40,MATCH(ITEM_OPTION_GROUP!I107,INDEX_ITEM!$G$23:$G$40,0))*1000+H107*100+IF(J107="주옵션",1,0)</f>
        <v>10201</v>
      </c>
      <c r="C107" s="148">
        <v>4</v>
      </c>
      <c r="D107" s="148">
        <v>1</v>
      </c>
      <c r="E107" s="148">
        <v>283</v>
      </c>
      <c r="F107" s="148">
        <v>1887</v>
      </c>
      <c r="G107" s="12" t="str">
        <f t="shared" si="1"/>
        <v>공격력 [%] [2.83 ~ 18.87%]</v>
      </c>
      <c r="H107" s="148">
        <v>2</v>
      </c>
      <c r="I107" s="148" t="s">
        <v>4271</v>
      </c>
      <c r="J107" s="66" t="s">
        <v>1308</v>
      </c>
      <c r="K107" s="8"/>
    </row>
    <row r="108" spans="1:11">
      <c r="A108" s="148">
        <f>B108*ID규칙_옵션_그룹_단위+COUNTIF($B$4:B108,B108)</f>
        <v>1020103</v>
      </c>
      <c r="B108" s="66">
        <f>INDEX(INDEX_ITEM!$F$23:$F$40,MATCH(ITEM_OPTION_GROUP!I108,INDEX_ITEM!$G$23:$G$40,0))*1000+H108*100+IF(J108="주옵션",1,0)</f>
        <v>10201</v>
      </c>
      <c r="C108" s="148">
        <v>6</v>
      </c>
      <c r="D108" s="148">
        <v>1</v>
      </c>
      <c r="E108" s="148">
        <v>352</v>
      </c>
      <c r="F108" s="148">
        <v>2361</v>
      </c>
      <c r="G108" s="12" t="str">
        <f t="shared" si="1"/>
        <v>방어력 [%] [3.52 ~ 23.61%]</v>
      </c>
      <c r="H108" s="148">
        <v>2</v>
      </c>
      <c r="I108" s="148" t="s">
        <v>4271</v>
      </c>
      <c r="J108" s="66" t="s">
        <v>1308</v>
      </c>
      <c r="K108" s="8"/>
    </row>
    <row r="109" spans="1:11">
      <c r="A109" s="148">
        <f>B109*ID규칙_옵션_그룹_단위+COUNTIF($B$4:B109,B109)</f>
        <v>1020104</v>
      </c>
      <c r="B109" s="66">
        <f>INDEX(INDEX_ITEM!$F$23:$F$40,MATCH(ITEM_OPTION_GROUP!I109,INDEX_ITEM!$G$23:$G$40,0))*1000+H109*100+IF(J109="주옵션",1,0)</f>
        <v>10201</v>
      </c>
      <c r="C109" s="148">
        <v>7</v>
      </c>
      <c r="D109" s="148">
        <v>0</v>
      </c>
      <c r="E109" s="148">
        <v>10</v>
      </c>
      <c r="F109" s="148">
        <v>75</v>
      </c>
      <c r="G109" s="12" t="str">
        <f t="shared" si="1"/>
        <v>원소 마스터리 [10 ~ 75pt]</v>
      </c>
      <c r="H109" s="148">
        <v>2</v>
      </c>
      <c r="I109" s="148" t="s">
        <v>4271</v>
      </c>
      <c r="J109" s="66" t="s">
        <v>1308</v>
      </c>
      <c r="K109" s="8"/>
    </row>
    <row r="110" spans="1:11">
      <c r="A110" s="148">
        <f>B110*ID규칙_옵션_그룹_단위+COUNTIF($B$4:B110,B110)</f>
        <v>1020105</v>
      </c>
      <c r="B110" s="66">
        <f>INDEX(INDEX_ITEM!$F$23:$F$40,MATCH(ITEM_OPTION_GROUP!I110,INDEX_ITEM!$G$23:$G$40,0))*1000+H110*100+IF(J110="주옵션",1,0)</f>
        <v>10201</v>
      </c>
      <c r="C110" s="148">
        <v>17</v>
      </c>
      <c r="D110" s="148">
        <v>1</v>
      </c>
      <c r="E110" s="148">
        <v>237</v>
      </c>
      <c r="F110" s="148">
        <v>1530</v>
      </c>
      <c r="G110" s="12" t="str">
        <f t="shared" si="1"/>
        <v>치명타 확률 [2.37 ~ 15.3%]</v>
      </c>
      <c r="H110" s="148">
        <v>2</v>
      </c>
      <c r="I110" s="148" t="s">
        <v>4271</v>
      </c>
      <c r="J110" s="66" t="s">
        <v>1308</v>
      </c>
      <c r="K110" s="8"/>
    </row>
    <row r="111" spans="1:11">
      <c r="A111" s="148">
        <f>B111*ID규칙_옵션_그룹_단위+COUNTIF($B$4:B111,B111)</f>
        <v>1020106</v>
      </c>
      <c r="B111" s="66">
        <f>INDEX(INDEX_ITEM!$F$23:$F$40,MATCH(ITEM_OPTION_GROUP!I111,INDEX_ITEM!$G$23:$G$40,0))*1000+H111*100+IF(J111="주옵션",1,0)</f>
        <v>10201</v>
      </c>
      <c r="C111" s="148">
        <v>18</v>
      </c>
      <c r="D111" s="148">
        <v>1</v>
      </c>
      <c r="E111" s="148">
        <v>650</v>
      </c>
      <c r="F111" s="148">
        <v>3060</v>
      </c>
      <c r="G111" s="12" t="str">
        <f t="shared" si="1"/>
        <v>치명타 피해 [6.5 ~ 30.6%]</v>
      </c>
      <c r="H111" s="148">
        <v>2</v>
      </c>
      <c r="I111" s="148" t="s">
        <v>4271</v>
      </c>
      <c r="J111" s="66" t="s">
        <v>1308</v>
      </c>
      <c r="K111" s="8"/>
    </row>
    <row r="112" spans="1:11">
      <c r="A112" s="148">
        <f>B112*ID규칙_옵션_그룹_단위+COUNTIF($B$4:B112,B112)</f>
        <v>1020107</v>
      </c>
      <c r="B112" s="66">
        <f>INDEX(INDEX_ITEM!$F$23:$F$40,MATCH(ITEM_OPTION_GROUP!I112,INDEX_ITEM!$G$23:$G$40,0))*1000+H112*100+IF(J112="주옵션",1,0)</f>
        <v>10201</v>
      </c>
      <c r="C112" s="148">
        <v>19</v>
      </c>
      <c r="D112" s="148">
        <v>1</v>
      </c>
      <c r="E112" s="148">
        <v>310</v>
      </c>
      <c r="F112" s="148">
        <v>1770</v>
      </c>
      <c r="G112" s="12" t="str">
        <f t="shared" si="1"/>
        <v>치유 보너스 [3.1 ~ 17.7%]</v>
      </c>
      <c r="H112" s="148">
        <v>2</v>
      </c>
      <c r="I112" s="148" t="s">
        <v>4271</v>
      </c>
      <c r="J112" s="66" t="s">
        <v>1308</v>
      </c>
      <c r="K112" s="8"/>
    </row>
    <row r="113" spans="1:11">
      <c r="A113" s="148">
        <f>B113*ID규칙_옵션_그룹_단위+COUNTIF($B$4:B113,B113)</f>
        <v>1030101</v>
      </c>
      <c r="B113" s="66">
        <f>INDEX(INDEX_ITEM!$F$23:$F$40,MATCH(ITEM_OPTION_GROUP!I113,INDEX_ITEM!$G$23:$G$40,0))*1000+H113*100+IF(J113="주옵션",1,0)</f>
        <v>10301</v>
      </c>
      <c r="C113" s="148">
        <v>2</v>
      </c>
      <c r="D113" s="148">
        <v>1</v>
      </c>
      <c r="E113" s="148">
        <v>472</v>
      </c>
      <c r="F113" s="148">
        <v>3145</v>
      </c>
      <c r="G113" s="12" t="str">
        <f t="shared" si="1"/>
        <v>HP [%] [4.72 ~ 31.45%]</v>
      </c>
      <c r="H113" s="148">
        <v>3</v>
      </c>
      <c r="I113" s="148" t="s">
        <v>4271</v>
      </c>
      <c r="J113" s="66" t="s">
        <v>1308</v>
      </c>
      <c r="K113" s="8"/>
    </row>
    <row r="114" spans="1:11">
      <c r="A114" s="148">
        <f>B114*ID규칙_옵션_그룹_단위+COUNTIF($B$4:B114,B114)</f>
        <v>1030102</v>
      </c>
      <c r="B114" s="66">
        <f>INDEX(INDEX_ITEM!$F$23:$F$40,MATCH(ITEM_OPTION_GROUP!I114,INDEX_ITEM!$G$23:$G$40,0))*1000+H114*100+IF(J114="주옵션",1,0)</f>
        <v>10301</v>
      </c>
      <c r="C114" s="148">
        <v>4</v>
      </c>
      <c r="D114" s="148">
        <v>1</v>
      </c>
      <c r="E114" s="148">
        <v>472</v>
      </c>
      <c r="F114" s="148">
        <v>3145</v>
      </c>
      <c r="G114" s="12" t="str">
        <f t="shared" si="1"/>
        <v>공격력 [%] [4.72 ~ 31.45%]</v>
      </c>
      <c r="H114" s="148">
        <v>3</v>
      </c>
      <c r="I114" s="148" t="s">
        <v>4271</v>
      </c>
      <c r="J114" s="66" t="s">
        <v>1308</v>
      </c>
      <c r="K114" s="8"/>
    </row>
    <row r="115" spans="1:11">
      <c r="A115" s="148">
        <f>B115*ID규칙_옵션_그룹_단위+COUNTIF($B$4:B115,B115)</f>
        <v>1030103</v>
      </c>
      <c r="B115" s="66">
        <f>INDEX(INDEX_ITEM!$F$23:$F$40,MATCH(ITEM_OPTION_GROUP!I115,INDEX_ITEM!$G$23:$G$40,0))*1000+H115*100+IF(J115="주옵션",1,0)</f>
        <v>10301</v>
      </c>
      <c r="C115" s="148">
        <v>6</v>
      </c>
      <c r="D115" s="148">
        <v>1</v>
      </c>
      <c r="E115" s="148">
        <v>587</v>
      </c>
      <c r="F115" s="148">
        <v>3935</v>
      </c>
      <c r="G115" s="12" t="str">
        <f t="shared" si="1"/>
        <v>방어력 [%] [5.87 ~ 39.35%]</v>
      </c>
      <c r="H115" s="148">
        <v>3</v>
      </c>
      <c r="I115" s="148" t="s">
        <v>4271</v>
      </c>
      <c r="J115" s="66" t="s">
        <v>1308</v>
      </c>
      <c r="K115" s="8"/>
    </row>
    <row r="116" spans="1:11">
      <c r="A116" s="148">
        <f>B116*ID규칙_옵션_그룹_단위+COUNTIF($B$4:B116,B116)</f>
        <v>1030104</v>
      </c>
      <c r="B116" s="66">
        <f>INDEX(INDEX_ITEM!$F$23:$F$40,MATCH(ITEM_OPTION_GROUP!I116,INDEX_ITEM!$G$23:$G$40,0))*1000+H116*100+IF(J116="주옵션",1,0)</f>
        <v>10301</v>
      </c>
      <c r="C116" s="148">
        <v>7</v>
      </c>
      <c r="D116" s="148">
        <v>0</v>
      </c>
      <c r="E116" s="148">
        <v>18</v>
      </c>
      <c r="F116" s="148">
        <v>126</v>
      </c>
      <c r="G116" s="12" t="str">
        <f t="shared" si="1"/>
        <v>원소 마스터리 [18 ~ 126pt]</v>
      </c>
      <c r="H116" s="148">
        <v>3</v>
      </c>
      <c r="I116" s="148" t="s">
        <v>4271</v>
      </c>
      <c r="J116" s="66" t="s">
        <v>1308</v>
      </c>
      <c r="K116" s="8"/>
    </row>
    <row r="117" spans="1:11">
      <c r="A117" s="148">
        <f>B117*ID규칙_옵션_그룹_단위+COUNTIF($B$4:B117,B117)</f>
        <v>1030105</v>
      </c>
      <c r="B117" s="66">
        <f>INDEX(INDEX_ITEM!$F$23:$F$40,MATCH(ITEM_OPTION_GROUP!I117,INDEX_ITEM!$G$23:$G$40,0))*1000+H117*100+IF(J117="주옵션",1,0)</f>
        <v>10301</v>
      </c>
      <c r="C117" s="148">
        <v>17</v>
      </c>
      <c r="D117" s="148">
        <v>1</v>
      </c>
      <c r="E117" s="148">
        <v>359</v>
      </c>
      <c r="F117" s="148">
        <v>1530</v>
      </c>
      <c r="G117" s="12" t="str">
        <f t="shared" si="1"/>
        <v>치명타 확률 [3.59 ~ 15.3%]</v>
      </c>
      <c r="H117" s="148">
        <v>3</v>
      </c>
      <c r="I117" s="148" t="s">
        <v>4271</v>
      </c>
      <c r="J117" s="66" t="s">
        <v>1308</v>
      </c>
      <c r="K117" s="8"/>
    </row>
    <row r="118" spans="1:11">
      <c r="A118" s="148">
        <f>B118*ID규칙_옵션_그룹_단위+COUNTIF($B$4:B118,B118)</f>
        <v>1030106</v>
      </c>
      <c r="B118" s="66">
        <f>INDEX(INDEX_ITEM!$F$23:$F$40,MATCH(ITEM_OPTION_GROUP!I118,INDEX_ITEM!$G$23:$G$40,0))*1000+H118*100+IF(J118="주옵션",1,0)</f>
        <v>10301</v>
      </c>
      <c r="C118" s="148">
        <v>18</v>
      </c>
      <c r="D118" s="148">
        <v>1</v>
      </c>
      <c r="E118" s="148">
        <v>790</v>
      </c>
      <c r="F118" s="148">
        <v>3060</v>
      </c>
      <c r="G118" s="12" t="str">
        <f t="shared" si="1"/>
        <v>치명타 피해 [7.9 ~ 30.6%]</v>
      </c>
      <c r="H118" s="148">
        <v>3</v>
      </c>
      <c r="I118" s="148" t="s">
        <v>4271</v>
      </c>
      <c r="J118" s="66" t="s">
        <v>1308</v>
      </c>
      <c r="K118" s="8"/>
    </row>
    <row r="119" spans="1:11">
      <c r="A119" s="148">
        <f>B119*ID규칙_옵션_그룹_단위+COUNTIF($B$4:B119,B119)</f>
        <v>1030107</v>
      </c>
      <c r="B119" s="66">
        <f>INDEX(INDEX_ITEM!$F$23:$F$40,MATCH(ITEM_OPTION_GROUP!I119,INDEX_ITEM!$G$23:$G$40,0))*1000+H119*100+IF(J119="주옵션",1,0)</f>
        <v>10301</v>
      </c>
      <c r="C119" s="148">
        <v>19</v>
      </c>
      <c r="D119" s="148">
        <v>1</v>
      </c>
      <c r="E119" s="148">
        <v>370</v>
      </c>
      <c r="F119" s="148">
        <v>2680</v>
      </c>
      <c r="G119" s="12" t="str">
        <f t="shared" si="1"/>
        <v>치유 보너스 [3.7 ~ 26.8%]</v>
      </c>
      <c r="H119" s="148">
        <v>3</v>
      </c>
      <c r="I119" s="148" t="s">
        <v>4271</v>
      </c>
      <c r="J119" s="66" t="s">
        <v>1308</v>
      </c>
      <c r="K119" s="8"/>
    </row>
    <row r="120" spans="1:11">
      <c r="A120" s="148">
        <f>B120*ID규칙_옵션_그룹_단위+COUNTIF($B$4:B120,B120)</f>
        <v>1040101</v>
      </c>
      <c r="B120" s="66">
        <f>INDEX(INDEX_ITEM!$F$23:$F$40,MATCH(ITEM_OPTION_GROUP!I120,INDEX_ITEM!$G$23:$G$40,0))*1000+H120*100+IF(J120="주옵션",1,0)</f>
        <v>10401</v>
      </c>
      <c r="C120" s="148">
        <v>2</v>
      </c>
      <c r="D120" s="148">
        <v>1</v>
      </c>
      <c r="E120" s="148">
        <v>630</v>
      </c>
      <c r="F120" s="148">
        <v>3480</v>
      </c>
      <c r="G120" s="12" t="str">
        <f t="shared" si="1"/>
        <v>HP [%] [6.3 ~ 34.8%]</v>
      </c>
      <c r="H120" s="148">
        <v>4</v>
      </c>
      <c r="I120" s="148" t="s">
        <v>4271</v>
      </c>
      <c r="J120" s="66" t="s">
        <v>1308</v>
      </c>
      <c r="K120" s="8"/>
    </row>
    <row r="121" spans="1:11">
      <c r="A121" s="148">
        <f>B121*ID규칙_옵션_그룹_단위+COUNTIF($B$4:B121,B121)</f>
        <v>1040102</v>
      </c>
      <c r="B121" s="66">
        <f>INDEX(INDEX_ITEM!$F$23:$F$40,MATCH(ITEM_OPTION_GROUP!I121,INDEX_ITEM!$G$23:$G$40,0))*1000+H121*100+IF(J121="주옵션",1,0)</f>
        <v>10401</v>
      </c>
      <c r="C121" s="148">
        <v>4</v>
      </c>
      <c r="D121" s="148">
        <v>1</v>
      </c>
      <c r="E121" s="148">
        <v>630</v>
      </c>
      <c r="F121" s="148">
        <v>3480</v>
      </c>
      <c r="G121" s="12" t="str">
        <f t="shared" si="1"/>
        <v>공격력 [%] [6.3 ~ 34.8%]</v>
      </c>
      <c r="H121" s="148">
        <v>4</v>
      </c>
      <c r="I121" s="148" t="s">
        <v>4271</v>
      </c>
      <c r="J121" s="66" t="s">
        <v>1308</v>
      </c>
      <c r="K121" s="8"/>
    </row>
    <row r="122" spans="1:11">
      <c r="A122" s="148">
        <f>B122*ID규칙_옵션_그룹_단위+COUNTIF($B$4:B122,B122)</f>
        <v>1040103</v>
      </c>
      <c r="B122" s="66">
        <f>INDEX(INDEX_ITEM!$F$23:$F$40,MATCH(ITEM_OPTION_GROUP!I122,INDEX_ITEM!$G$23:$G$40,0))*1000+H122*100+IF(J122="주옵션",1,0)</f>
        <v>10401</v>
      </c>
      <c r="C122" s="148">
        <v>6</v>
      </c>
      <c r="D122" s="148">
        <v>1</v>
      </c>
      <c r="E122" s="148">
        <v>783</v>
      </c>
      <c r="F122" s="148">
        <v>4350</v>
      </c>
      <c r="G122" s="12" t="str">
        <f t="shared" si="1"/>
        <v>방어력 [%] [7.83 ~ 43.5%]</v>
      </c>
      <c r="H122" s="148">
        <v>4</v>
      </c>
      <c r="I122" s="148" t="s">
        <v>4271</v>
      </c>
      <c r="J122" s="66" t="s">
        <v>1308</v>
      </c>
      <c r="K122" s="8"/>
    </row>
    <row r="123" spans="1:11">
      <c r="A123" s="148">
        <f>B123*ID규칙_옵션_그룹_단위+COUNTIF($B$4:B123,B123)</f>
        <v>1040104</v>
      </c>
      <c r="B123" s="66">
        <f>INDEX(INDEX_ITEM!$F$23:$F$40,MATCH(ITEM_OPTION_GROUP!I123,INDEX_ITEM!$G$23:$G$40,0))*1000+H123*100+IF(J123="주옵션",1,0)</f>
        <v>10401</v>
      </c>
      <c r="C123" s="148">
        <v>7</v>
      </c>
      <c r="D123" s="148">
        <v>0</v>
      </c>
      <c r="E123" s="148">
        <v>28</v>
      </c>
      <c r="F123" s="148">
        <v>139</v>
      </c>
      <c r="G123" s="12" t="str">
        <f t="shared" si="1"/>
        <v>원소 마스터리 [28 ~ 139pt]</v>
      </c>
      <c r="H123" s="148">
        <v>4</v>
      </c>
      <c r="I123" s="148" t="s">
        <v>4271</v>
      </c>
      <c r="J123" s="66" t="s">
        <v>1308</v>
      </c>
      <c r="K123" s="8"/>
    </row>
    <row r="124" spans="1:11">
      <c r="A124" s="148">
        <f>B124*ID규칙_옵션_그룹_단위+COUNTIF($B$4:B124,B124)</f>
        <v>1040105</v>
      </c>
      <c r="B124" s="66">
        <f>INDEX(INDEX_ITEM!$F$23:$F$40,MATCH(ITEM_OPTION_GROUP!I124,INDEX_ITEM!$G$23:$G$40,0))*1000+H124*100+IF(J124="주옵션",1,0)</f>
        <v>10401</v>
      </c>
      <c r="C124" s="148">
        <v>17</v>
      </c>
      <c r="D124" s="148">
        <v>1</v>
      </c>
      <c r="E124" s="148">
        <v>359</v>
      </c>
      <c r="F124" s="148">
        <v>2320</v>
      </c>
      <c r="G124" s="12" t="str">
        <f t="shared" si="1"/>
        <v>치명타 확률 [3.59 ~ 23.2%]</v>
      </c>
      <c r="H124" s="148">
        <v>4</v>
      </c>
      <c r="I124" s="148" t="s">
        <v>4271</v>
      </c>
      <c r="J124" s="66" t="s">
        <v>1308</v>
      </c>
      <c r="K124" s="8"/>
    </row>
    <row r="125" spans="1:11">
      <c r="A125" s="148">
        <f>B125*ID규칙_옵션_그룹_단위+COUNTIF($B$4:B125,B125)</f>
        <v>1040106</v>
      </c>
      <c r="B125" s="66">
        <f>INDEX(INDEX_ITEM!$F$23:$F$40,MATCH(ITEM_OPTION_GROUP!I125,INDEX_ITEM!$G$23:$G$40,0))*1000+H125*100+IF(J125="주옵션",1,0)</f>
        <v>10401</v>
      </c>
      <c r="C125" s="148">
        <v>18</v>
      </c>
      <c r="D125" s="148">
        <v>1</v>
      </c>
      <c r="E125" s="148">
        <v>790</v>
      </c>
      <c r="F125" s="148">
        <v>4640</v>
      </c>
      <c r="G125" s="12" t="str">
        <f t="shared" si="1"/>
        <v>치명타 피해 [7.9 ~ 46.4%]</v>
      </c>
      <c r="H125" s="148">
        <v>4</v>
      </c>
      <c r="I125" s="148" t="s">
        <v>4271</v>
      </c>
      <c r="J125" s="66" t="s">
        <v>1308</v>
      </c>
      <c r="K125" s="8"/>
    </row>
    <row r="126" spans="1:11">
      <c r="A126" s="148">
        <f>B126*ID규칙_옵션_그룹_단위+COUNTIF($B$4:B126,B126)</f>
        <v>1040107</v>
      </c>
      <c r="B126" s="66">
        <f>INDEX(INDEX_ITEM!$F$23:$F$40,MATCH(ITEM_OPTION_GROUP!I126,INDEX_ITEM!$G$23:$G$40,0))*1000+H126*100+IF(J126="주옵션",1,0)</f>
        <v>10401</v>
      </c>
      <c r="C126" s="148">
        <v>19</v>
      </c>
      <c r="D126" s="148">
        <v>1</v>
      </c>
      <c r="E126" s="148">
        <v>370</v>
      </c>
      <c r="F126" s="148">
        <v>2680</v>
      </c>
      <c r="G126" s="12" t="str">
        <f t="shared" si="1"/>
        <v>치유 보너스 [3.7 ~ 26.8%]</v>
      </c>
      <c r="H126" s="148">
        <v>4</v>
      </c>
      <c r="I126" s="148" t="s">
        <v>4271</v>
      </c>
      <c r="J126" s="66" t="s">
        <v>1308</v>
      </c>
      <c r="K126" s="8"/>
    </row>
    <row r="127" spans="1:11">
      <c r="A127" s="148">
        <f>B127*ID규칙_옵션_그룹_단위+COUNTIF($B$4:B127,B127)</f>
        <v>1050101</v>
      </c>
      <c r="B127" s="66">
        <f>INDEX(INDEX_ITEM!$F$23:$F$40,MATCH(ITEM_OPTION_GROUP!I127,INDEX_ITEM!$G$23:$G$40,0))*1000+H127*100+IF(J127="주옵션",1,0)</f>
        <v>10501</v>
      </c>
      <c r="C127" s="148">
        <v>2</v>
      </c>
      <c r="D127" s="148">
        <v>1</v>
      </c>
      <c r="E127" s="148">
        <v>700</v>
      </c>
      <c r="F127" s="148">
        <v>4660</v>
      </c>
      <c r="G127" s="12" t="str">
        <f t="shared" si="1"/>
        <v>HP [%] [7 ~ 46.6%]</v>
      </c>
      <c r="H127" s="148">
        <v>5</v>
      </c>
      <c r="I127" s="148" t="s">
        <v>4271</v>
      </c>
      <c r="J127" s="66" t="s">
        <v>1308</v>
      </c>
      <c r="K127" s="8"/>
    </row>
    <row r="128" spans="1:11">
      <c r="A128" s="148">
        <f>B128*ID규칙_옵션_그룹_단위+COUNTIF($B$4:B128,B128)</f>
        <v>1050102</v>
      </c>
      <c r="B128" s="66">
        <f>INDEX(INDEX_ITEM!$F$23:$F$40,MATCH(ITEM_OPTION_GROUP!I128,INDEX_ITEM!$G$23:$G$40,0))*1000+H128*100+IF(J128="주옵션",1,0)</f>
        <v>10501</v>
      </c>
      <c r="C128" s="148">
        <v>4</v>
      </c>
      <c r="D128" s="148">
        <v>1</v>
      </c>
      <c r="E128" s="148">
        <v>700</v>
      </c>
      <c r="F128" s="148">
        <v>4660</v>
      </c>
      <c r="G128" s="12" t="str">
        <f t="shared" si="1"/>
        <v>공격력 [%] [7 ~ 46.6%]</v>
      </c>
      <c r="H128" s="148">
        <v>5</v>
      </c>
      <c r="I128" s="148" t="s">
        <v>4271</v>
      </c>
      <c r="J128" s="66" t="s">
        <v>1308</v>
      </c>
      <c r="K128" s="8"/>
    </row>
    <row r="129" spans="1:11">
      <c r="A129" s="148">
        <f>B129*ID규칙_옵션_그룹_단위+COUNTIF($B$4:B129,B129)</f>
        <v>1050103</v>
      </c>
      <c r="B129" s="66">
        <f>INDEX(INDEX_ITEM!$F$23:$F$40,MATCH(ITEM_OPTION_GROUP!I129,INDEX_ITEM!$G$23:$G$40,0))*1000+H129*100+IF(J129="주옵션",1,0)</f>
        <v>10501</v>
      </c>
      <c r="C129" s="148">
        <v>6</v>
      </c>
      <c r="D129" s="148">
        <v>1</v>
      </c>
      <c r="E129" s="148">
        <v>870</v>
      </c>
      <c r="F129" s="148">
        <v>5830</v>
      </c>
      <c r="G129" s="12" t="str">
        <f t="shared" si="1"/>
        <v>방어력 [%] [8.7 ~ 58.3%]</v>
      </c>
      <c r="H129" s="148">
        <v>5</v>
      </c>
      <c r="I129" s="148" t="s">
        <v>4271</v>
      </c>
      <c r="J129" s="66" t="s">
        <v>1308</v>
      </c>
      <c r="K129" s="8"/>
    </row>
    <row r="130" spans="1:11">
      <c r="A130" s="148">
        <f>B130*ID규칙_옵션_그룹_단위+COUNTIF($B$4:B130,B130)</f>
        <v>1050104</v>
      </c>
      <c r="B130" s="66">
        <f>INDEX(INDEX_ITEM!$F$23:$F$40,MATCH(ITEM_OPTION_GROUP!I130,INDEX_ITEM!$G$23:$G$40,0))*1000+H130*100+IF(J130="주옵션",1,0)</f>
        <v>10501</v>
      </c>
      <c r="C130" s="148">
        <v>7</v>
      </c>
      <c r="D130" s="148">
        <v>0</v>
      </c>
      <c r="E130" s="148">
        <v>28</v>
      </c>
      <c r="F130" s="148">
        <v>187</v>
      </c>
      <c r="G130" s="12" t="str">
        <f t="shared" si="1"/>
        <v>원소 마스터리 [28 ~ 187pt]</v>
      </c>
      <c r="H130" s="148">
        <v>5</v>
      </c>
      <c r="I130" s="148" t="s">
        <v>4271</v>
      </c>
      <c r="J130" s="66" t="s">
        <v>1308</v>
      </c>
      <c r="K130" s="8"/>
    </row>
    <row r="131" spans="1:11">
      <c r="A131" s="148">
        <f>B131*ID규칙_옵션_그룹_단위+COUNTIF($B$4:B131,B131)</f>
        <v>1050105</v>
      </c>
      <c r="B131" s="66">
        <f>INDEX(INDEX_ITEM!$F$23:$F$40,MATCH(ITEM_OPTION_GROUP!I131,INDEX_ITEM!$G$23:$G$40,0))*1000+H131*100+IF(J131="주옵션",1,0)</f>
        <v>10501</v>
      </c>
      <c r="C131" s="148">
        <v>17</v>
      </c>
      <c r="D131" s="148">
        <v>1</v>
      </c>
      <c r="E131" s="148">
        <v>470</v>
      </c>
      <c r="F131" s="148">
        <v>3110</v>
      </c>
      <c r="G131" s="12" t="str">
        <f t="shared" si="1"/>
        <v>치명타 확률 [4.7 ~ 31.1%]</v>
      </c>
      <c r="H131" s="148">
        <v>5</v>
      </c>
      <c r="I131" s="148" t="s">
        <v>4271</v>
      </c>
      <c r="J131" s="66" t="s">
        <v>1308</v>
      </c>
      <c r="K131" s="8"/>
    </row>
    <row r="132" spans="1:11">
      <c r="A132" s="148">
        <f>B132*ID규칙_옵션_그룹_단위+COUNTIF($B$4:B132,B132)</f>
        <v>1050106</v>
      </c>
      <c r="B132" s="66">
        <f>INDEX(INDEX_ITEM!$F$23:$F$40,MATCH(ITEM_OPTION_GROUP!I132,INDEX_ITEM!$G$23:$G$40,0))*1000+H132*100+IF(J132="주옵션",1,0)</f>
        <v>10501</v>
      </c>
      <c r="C132" s="148">
        <v>18</v>
      </c>
      <c r="D132" s="148">
        <v>1</v>
      </c>
      <c r="E132" s="148">
        <v>930</v>
      </c>
      <c r="F132" s="148">
        <v>6220</v>
      </c>
      <c r="G132" s="12" t="str">
        <f t="shared" ref="G132:G133" si="2">VLOOKUP(C132,주옵션_타입,2,0)&amp;IF(E132&lt;&gt;F132,IF(E132=0,"",IF(D132=0," ["&amp;E132," ["&amp;E132/100))&amp;IF(E132&gt;=1," ~","")&amp;IF(F132=0,"",IF(D132=0," "&amp;F132&amp;"pt]"," "&amp;F132/100&amp;"%"&amp;"]")),IF(C132=0,"",IF(D132=0," "&amp;F132&amp;"pt"," "&amp;F132/100&amp;"%")))</f>
        <v>치명타 피해 [9.3 ~ 62.2%]</v>
      </c>
      <c r="H132" s="148">
        <v>5</v>
      </c>
      <c r="I132" s="148" t="s">
        <v>4271</v>
      </c>
      <c r="J132" s="66" t="s">
        <v>1308</v>
      </c>
      <c r="K132" s="8"/>
    </row>
    <row r="133" spans="1:11">
      <c r="A133" s="148">
        <f>B133*ID규칙_옵션_그룹_단위+COUNTIF($B$4:B133,B133)</f>
        <v>1050107</v>
      </c>
      <c r="B133" s="66">
        <f>INDEX(INDEX_ITEM!$F$23:$F$40,MATCH(ITEM_OPTION_GROUP!I133,INDEX_ITEM!$G$23:$G$40,0))*1000+H133*100+IF(J133="주옵션",1,0)</f>
        <v>10501</v>
      </c>
      <c r="C133" s="148">
        <v>19</v>
      </c>
      <c r="D133" s="148">
        <v>1</v>
      </c>
      <c r="E133" s="148">
        <v>540</v>
      </c>
      <c r="F133" s="148">
        <v>3590</v>
      </c>
      <c r="G133" s="12" t="str">
        <f t="shared" si="2"/>
        <v>치유 보너스 [5.4 ~ 35.9%]</v>
      </c>
      <c r="H133" s="148">
        <v>5</v>
      </c>
      <c r="I133" s="148" t="s">
        <v>4271</v>
      </c>
      <c r="J133" s="66" t="s">
        <v>1308</v>
      </c>
      <c r="K133" s="8"/>
    </row>
    <row r="134" spans="1:11">
      <c r="A134" s="148">
        <f>B134*ID규칙_옵션_그룹_단위+COUNTIF($B$4:B134,B134)</f>
        <v>620001</v>
      </c>
      <c r="B134" s="103">
        <f>INDEX(INDEX_ITEM!$F$23:$F$40,MATCH(ITEM_OPTION_GROUP!I134,INDEX_ITEM!$G$23:$G$40,0))*1000+H134*100+IF(J134="주옵션",1,0)</f>
        <v>6200</v>
      </c>
      <c r="C134" s="148">
        <v>2</v>
      </c>
      <c r="D134" s="148">
        <v>1</v>
      </c>
      <c r="E134" s="148">
        <v>160</v>
      </c>
      <c r="F134" s="148">
        <v>160</v>
      </c>
      <c r="G134" s="12" t="str">
        <f t="shared" ref="G134:G197" si="3">VLOOKUP(C134,주옵션_타입,2,0)&amp;IF(E134&lt;&gt;F134,IF(E134=0,"",IF(D134=0," ["&amp;E134," ["&amp;E134/100))&amp;IF(E134&gt;=1," ~","")&amp;IF(F134=0,"",IF(D134=0," "&amp;F134&amp;"pt]"," "&amp;F134/100&amp;"%"&amp;"]")),IF(C134=0,"",IF(D134=0," +"&amp;F134&amp;"pt"," +"&amp;F134/100&amp;"%")))</f>
        <v>HP [%] +1.6%</v>
      </c>
      <c r="H134" s="148">
        <v>2</v>
      </c>
      <c r="I134" s="148" t="s">
        <v>4267</v>
      </c>
      <c r="J134" s="103" t="s">
        <v>1310</v>
      </c>
      <c r="K134" s="8"/>
    </row>
    <row r="135" spans="1:11">
      <c r="A135" s="148">
        <f>B135*ID규칙_옵션_그룹_단위+COUNTIF($B$4:B135,B135)</f>
        <v>620002</v>
      </c>
      <c r="B135" s="103">
        <f>INDEX(INDEX_ITEM!$F$23:$F$40,MATCH(ITEM_OPTION_GROUP!I135,INDEX_ITEM!$G$23:$G$40,0))*1000+H135*100+IF(J135="주옵션",1,0)</f>
        <v>6200</v>
      </c>
      <c r="C135" s="148">
        <v>2</v>
      </c>
      <c r="D135" s="148">
        <v>1</v>
      </c>
      <c r="E135" s="148">
        <v>200</v>
      </c>
      <c r="F135" s="148">
        <v>200</v>
      </c>
      <c r="G135" s="12" t="str">
        <f t="shared" si="3"/>
        <v>HP [%] +2%</v>
      </c>
      <c r="H135" s="148">
        <v>2</v>
      </c>
      <c r="I135" s="148" t="s">
        <v>4267</v>
      </c>
      <c r="J135" s="103" t="s">
        <v>1310</v>
      </c>
      <c r="K135" s="8"/>
    </row>
    <row r="136" spans="1:11">
      <c r="A136" s="148">
        <f>B136*ID규칙_옵션_그룹_단위+COUNTIF($B$4:B136,B136)</f>
        <v>620003</v>
      </c>
      <c r="B136" s="103">
        <f>INDEX(INDEX_ITEM!$F$23:$F$40,MATCH(ITEM_OPTION_GROUP!I136,INDEX_ITEM!$G$23:$G$40,0))*1000+H136*100+IF(J136="주옵션",1,0)</f>
        <v>6200</v>
      </c>
      <c r="C136" s="148">
        <v>2</v>
      </c>
      <c r="D136" s="148">
        <v>1</v>
      </c>
      <c r="E136" s="148">
        <v>230</v>
      </c>
      <c r="F136" s="148">
        <v>230</v>
      </c>
      <c r="G136" s="12" t="str">
        <f t="shared" si="3"/>
        <v>HP [%] +2.3%</v>
      </c>
      <c r="H136" s="148">
        <v>2</v>
      </c>
      <c r="I136" s="148" t="s">
        <v>4267</v>
      </c>
      <c r="J136" s="103" t="s">
        <v>1310</v>
      </c>
      <c r="K136" s="8"/>
    </row>
    <row r="137" spans="1:11">
      <c r="A137" s="148">
        <f>B137*ID규칙_옵션_그룹_단위+COUNTIF($B$4:B137,B137)</f>
        <v>620004</v>
      </c>
      <c r="B137" s="103">
        <f>INDEX(INDEX_ITEM!$F$23:$F$40,MATCH(ITEM_OPTION_GROUP!I137,INDEX_ITEM!$G$23:$G$40,0))*1000+H137*100+IF(J137="주옵션",1,0)</f>
        <v>6200</v>
      </c>
      <c r="C137" s="148">
        <v>2</v>
      </c>
      <c r="D137" s="148">
        <v>1</v>
      </c>
      <c r="E137" s="148">
        <v>260</v>
      </c>
      <c r="F137" s="148">
        <v>260</v>
      </c>
      <c r="G137" s="12" t="str">
        <f t="shared" si="3"/>
        <v>HP [%] +2.6%</v>
      </c>
      <c r="H137" s="148">
        <v>2</v>
      </c>
      <c r="I137" s="148" t="s">
        <v>4267</v>
      </c>
      <c r="J137" s="103" t="s">
        <v>1310</v>
      </c>
      <c r="K137" s="8"/>
    </row>
    <row r="138" spans="1:11">
      <c r="A138" s="148">
        <f>B138*ID규칙_옵션_그룹_단위+COUNTIF($B$4:B138,B138)</f>
        <v>620005</v>
      </c>
      <c r="B138" s="103">
        <f>INDEX(INDEX_ITEM!$F$23:$F$40,MATCH(ITEM_OPTION_GROUP!I138,INDEX_ITEM!$G$23:$G$40,0))*1000+H138*100+IF(J138="주옵션",1,0)</f>
        <v>6200</v>
      </c>
      <c r="C138" s="148">
        <v>3</v>
      </c>
      <c r="D138" s="148">
        <v>0</v>
      </c>
      <c r="E138" s="148">
        <v>3</v>
      </c>
      <c r="F138" s="148">
        <v>3</v>
      </c>
      <c r="G138" s="12" t="str">
        <f t="shared" si="3"/>
        <v>공격력 +3pt</v>
      </c>
      <c r="H138" s="148">
        <v>2</v>
      </c>
      <c r="I138" s="148" t="s">
        <v>4267</v>
      </c>
      <c r="J138" s="103" t="s">
        <v>1310</v>
      </c>
    </row>
    <row r="139" spans="1:11">
      <c r="A139" s="148">
        <f>B139*ID규칙_옵션_그룹_단위+COUNTIF($B$4:B139,B139)</f>
        <v>620006</v>
      </c>
      <c r="B139" s="103">
        <f>INDEX(INDEX_ITEM!$F$23:$F$40,MATCH(ITEM_OPTION_GROUP!I139,INDEX_ITEM!$G$23:$G$40,0))*1000+H139*100+IF(J139="주옵션",1,0)</f>
        <v>6200</v>
      </c>
      <c r="C139" s="148">
        <v>3</v>
      </c>
      <c r="D139" s="148">
        <v>0</v>
      </c>
      <c r="E139" s="148">
        <v>4</v>
      </c>
      <c r="F139" s="148">
        <v>4</v>
      </c>
      <c r="G139" s="12" t="str">
        <f t="shared" si="3"/>
        <v>공격력 +4pt</v>
      </c>
      <c r="H139" s="148">
        <v>2</v>
      </c>
      <c r="I139" s="148" t="s">
        <v>4267</v>
      </c>
      <c r="J139" s="103" t="s">
        <v>1310</v>
      </c>
    </row>
    <row r="140" spans="1:11">
      <c r="A140" s="148">
        <f>B140*ID규칙_옵션_그룹_단위+COUNTIF($B$4:B140,B140)</f>
        <v>620007</v>
      </c>
      <c r="B140" s="103">
        <f>INDEX(INDEX_ITEM!$F$23:$F$40,MATCH(ITEM_OPTION_GROUP!I140,INDEX_ITEM!$G$23:$G$40,0))*1000+H140*100+IF(J140="주옵션",1,0)</f>
        <v>6200</v>
      </c>
      <c r="C140" s="148">
        <v>3</v>
      </c>
      <c r="D140" s="148">
        <v>0</v>
      </c>
      <c r="E140" s="148">
        <v>5</v>
      </c>
      <c r="F140" s="148">
        <v>5</v>
      </c>
      <c r="G140" s="12" t="str">
        <f t="shared" si="3"/>
        <v>공격력 +5pt</v>
      </c>
      <c r="H140" s="148">
        <v>2</v>
      </c>
      <c r="I140" s="148" t="s">
        <v>4267</v>
      </c>
      <c r="J140" s="103" t="s">
        <v>1310</v>
      </c>
    </row>
    <row r="141" spans="1:11">
      <c r="A141" s="148">
        <f>B141*ID규칙_옵션_그룹_단위+COUNTIF($B$4:B141,B141)</f>
        <v>620008</v>
      </c>
      <c r="B141" s="103">
        <f>INDEX(INDEX_ITEM!$F$23:$F$40,MATCH(ITEM_OPTION_GROUP!I141,INDEX_ITEM!$G$23:$G$40,0))*1000+H141*100+IF(J141="주옵션",1,0)</f>
        <v>6200</v>
      </c>
      <c r="C141" s="148">
        <v>3</v>
      </c>
      <c r="D141" s="148">
        <v>0</v>
      </c>
      <c r="E141" s="148">
        <v>6</v>
      </c>
      <c r="F141" s="148">
        <v>6</v>
      </c>
      <c r="G141" s="12" t="str">
        <f t="shared" si="3"/>
        <v>공격력 +6pt</v>
      </c>
      <c r="H141" s="148">
        <v>2</v>
      </c>
      <c r="I141" s="148" t="s">
        <v>4267</v>
      </c>
      <c r="J141" s="103" t="s">
        <v>1310</v>
      </c>
    </row>
    <row r="142" spans="1:11">
      <c r="A142" s="148">
        <f>B142*ID규칙_옵션_그룹_단위+COUNTIF($B$4:B142,B142)</f>
        <v>620009</v>
      </c>
      <c r="B142" s="103">
        <f>INDEX(INDEX_ITEM!$F$23:$F$40,MATCH(ITEM_OPTION_GROUP!I142,INDEX_ITEM!$G$23:$G$40,0))*1000+H142*100+IF(J142="주옵션",1,0)</f>
        <v>6200</v>
      </c>
      <c r="C142" s="148">
        <v>4</v>
      </c>
      <c r="D142" s="148">
        <v>1</v>
      </c>
      <c r="E142" s="148">
        <v>160</v>
      </c>
      <c r="F142" s="148">
        <v>160</v>
      </c>
      <c r="G142" s="12" t="str">
        <f t="shared" si="3"/>
        <v>공격력 [%] +1.6%</v>
      </c>
      <c r="H142" s="148">
        <v>2</v>
      </c>
      <c r="I142" s="148" t="s">
        <v>4267</v>
      </c>
      <c r="J142" s="103" t="s">
        <v>1310</v>
      </c>
    </row>
    <row r="143" spans="1:11">
      <c r="A143" s="148">
        <f>B143*ID규칙_옵션_그룹_단위+COUNTIF($B$4:B143,B143)</f>
        <v>620010</v>
      </c>
      <c r="B143" s="103">
        <f>INDEX(INDEX_ITEM!$F$23:$F$40,MATCH(ITEM_OPTION_GROUP!I143,INDEX_ITEM!$G$23:$G$40,0))*1000+H143*100+IF(J143="주옵션",1,0)</f>
        <v>6200</v>
      </c>
      <c r="C143" s="148">
        <v>4</v>
      </c>
      <c r="D143" s="148">
        <v>1</v>
      </c>
      <c r="E143" s="148">
        <v>190</v>
      </c>
      <c r="F143" s="148">
        <v>190</v>
      </c>
      <c r="G143" s="12" t="str">
        <f t="shared" si="3"/>
        <v>공격력 [%] +1.9%</v>
      </c>
      <c r="H143" s="148">
        <v>2</v>
      </c>
      <c r="I143" s="148" t="s">
        <v>4267</v>
      </c>
      <c r="J143" s="103" t="s">
        <v>1310</v>
      </c>
    </row>
    <row r="144" spans="1:11">
      <c r="A144" s="148">
        <f>B144*ID규칙_옵션_그룹_단위+COUNTIF($B$4:B144,B144)</f>
        <v>620011</v>
      </c>
      <c r="B144" s="103">
        <f>INDEX(INDEX_ITEM!$F$23:$F$40,MATCH(ITEM_OPTION_GROUP!I144,INDEX_ITEM!$G$23:$G$40,0))*1000+H144*100+IF(J144="주옵션",1,0)</f>
        <v>6200</v>
      </c>
      <c r="C144" s="148">
        <v>4</v>
      </c>
      <c r="D144" s="148">
        <v>1</v>
      </c>
      <c r="E144" s="148">
        <v>210</v>
      </c>
      <c r="F144" s="148">
        <v>210</v>
      </c>
      <c r="G144" s="12" t="str">
        <f t="shared" si="3"/>
        <v>공격력 [%] +2.1%</v>
      </c>
      <c r="H144" s="148">
        <v>2</v>
      </c>
      <c r="I144" s="148" t="s">
        <v>4267</v>
      </c>
      <c r="J144" s="103" t="s">
        <v>1310</v>
      </c>
    </row>
    <row r="145" spans="1:10">
      <c r="A145" s="148">
        <f>B145*ID규칙_옵션_그룹_단위+COUNTIF($B$4:B145,B145)</f>
        <v>620012</v>
      </c>
      <c r="B145" s="103">
        <f>INDEX(INDEX_ITEM!$F$23:$F$40,MATCH(ITEM_OPTION_GROUP!I145,INDEX_ITEM!$G$23:$G$40,0))*1000+H145*100+IF(J145="주옵션",1,0)</f>
        <v>6200</v>
      </c>
      <c r="C145" s="148">
        <v>4</v>
      </c>
      <c r="D145" s="148">
        <v>1</v>
      </c>
      <c r="E145" s="148">
        <v>230</v>
      </c>
      <c r="F145" s="148">
        <v>230</v>
      </c>
      <c r="G145" s="12" t="str">
        <f t="shared" si="3"/>
        <v>공격력 [%] +2.3%</v>
      </c>
      <c r="H145" s="148">
        <v>2</v>
      </c>
      <c r="I145" s="148" t="s">
        <v>4267</v>
      </c>
      <c r="J145" s="103" t="s">
        <v>1310</v>
      </c>
    </row>
    <row r="146" spans="1:10">
      <c r="A146" s="148">
        <f>B146*ID규칙_옵션_그룹_단위+COUNTIF($B$4:B146,B146)</f>
        <v>620013</v>
      </c>
      <c r="B146" s="103">
        <f>INDEX(INDEX_ITEM!$F$23:$F$40,MATCH(ITEM_OPTION_GROUP!I146,INDEX_ITEM!$G$23:$G$40,0))*1000+H146*100+IF(J146="주옵션",1,0)</f>
        <v>6200</v>
      </c>
      <c r="C146" s="148">
        <v>5</v>
      </c>
      <c r="D146" s="148">
        <v>0</v>
      </c>
      <c r="E146" s="148">
        <v>4</v>
      </c>
      <c r="F146" s="148">
        <v>4</v>
      </c>
      <c r="G146" s="12" t="str">
        <f t="shared" si="3"/>
        <v>방어력 +4pt</v>
      </c>
      <c r="H146" s="148">
        <v>2</v>
      </c>
      <c r="I146" s="148" t="s">
        <v>4267</v>
      </c>
      <c r="J146" s="103" t="s">
        <v>1310</v>
      </c>
    </row>
    <row r="147" spans="1:10">
      <c r="A147" s="148">
        <f>B147*ID규칙_옵션_그룹_단위+COUNTIF($B$4:B147,B147)</f>
        <v>620014</v>
      </c>
      <c r="B147" s="103">
        <f>INDEX(INDEX_ITEM!$F$23:$F$40,MATCH(ITEM_OPTION_GROUP!I147,INDEX_ITEM!$G$23:$G$40,0))*1000+H147*100+IF(J147="주옵션",1,0)</f>
        <v>6200</v>
      </c>
      <c r="C147" s="148">
        <v>5</v>
      </c>
      <c r="D147" s="148">
        <v>0</v>
      </c>
      <c r="E147" s="148">
        <v>5</v>
      </c>
      <c r="F147" s="148">
        <v>5</v>
      </c>
      <c r="G147" s="12" t="str">
        <f t="shared" si="3"/>
        <v>방어력 +5pt</v>
      </c>
      <c r="H147" s="148">
        <v>2</v>
      </c>
      <c r="I147" s="148" t="s">
        <v>4267</v>
      </c>
      <c r="J147" s="103" t="s">
        <v>1310</v>
      </c>
    </row>
    <row r="148" spans="1:10">
      <c r="A148" s="148">
        <f>B148*ID규칙_옵션_그룹_단위+COUNTIF($B$4:B148,B148)</f>
        <v>620015</v>
      </c>
      <c r="B148" s="103">
        <f>INDEX(INDEX_ITEM!$F$23:$F$40,MATCH(ITEM_OPTION_GROUP!I148,INDEX_ITEM!$G$23:$G$40,0))*1000+H148*100+IF(J148="주옵션",1,0)</f>
        <v>6200</v>
      </c>
      <c r="C148" s="148">
        <v>5</v>
      </c>
      <c r="D148" s="148">
        <v>0</v>
      </c>
      <c r="E148" s="148">
        <v>6</v>
      </c>
      <c r="F148" s="148">
        <v>6</v>
      </c>
      <c r="G148" s="12" t="str">
        <f t="shared" si="3"/>
        <v>방어력 +6pt</v>
      </c>
      <c r="H148" s="148">
        <v>2</v>
      </c>
      <c r="I148" s="148" t="s">
        <v>4267</v>
      </c>
      <c r="J148" s="103" t="s">
        <v>1310</v>
      </c>
    </row>
    <row r="149" spans="1:10">
      <c r="A149" s="148">
        <f>B149*ID규칙_옵션_그룹_단위+COUNTIF($B$4:B149,B149)</f>
        <v>620016</v>
      </c>
      <c r="B149" s="103">
        <f>INDEX(INDEX_ITEM!$F$23:$F$40,MATCH(ITEM_OPTION_GROUP!I149,INDEX_ITEM!$G$23:$G$40,0))*1000+H149*100+IF(J149="주옵션",1,0)</f>
        <v>6200</v>
      </c>
      <c r="C149" s="148">
        <v>5</v>
      </c>
      <c r="D149" s="148">
        <v>0</v>
      </c>
      <c r="E149" s="148">
        <v>7</v>
      </c>
      <c r="F149" s="148">
        <v>7</v>
      </c>
      <c r="G149" s="12" t="str">
        <f t="shared" si="3"/>
        <v>방어력 +7pt</v>
      </c>
      <c r="H149" s="148">
        <v>2</v>
      </c>
      <c r="I149" s="148" t="s">
        <v>4267</v>
      </c>
      <c r="J149" s="103" t="s">
        <v>1310</v>
      </c>
    </row>
    <row r="150" spans="1:10">
      <c r="A150" s="148">
        <f>B150*ID규칙_옵션_그룹_단위+COUNTIF($B$4:B150,B150)</f>
        <v>620017</v>
      </c>
      <c r="B150" s="103">
        <f>INDEX(INDEX_ITEM!$F$23:$F$40,MATCH(ITEM_OPTION_GROUP!I150,INDEX_ITEM!$G$23:$G$40,0))*1000+H150*100+IF(J150="주옵션",1,0)</f>
        <v>6200</v>
      </c>
      <c r="C150" s="148">
        <v>6</v>
      </c>
      <c r="D150" s="148">
        <v>1</v>
      </c>
      <c r="E150" s="148">
        <v>160</v>
      </c>
      <c r="F150" s="148">
        <v>160</v>
      </c>
      <c r="G150" s="12" t="str">
        <f t="shared" si="3"/>
        <v>방어력 [%] +1.6%</v>
      </c>
      <c r="H150" s="148">
        <v>2</v>
      </c>
      <c r="I150" s="148" t="s">
        <v>4267</v>
      </c>
      <c r="J150" s="103" t="s">
        <v>1310</v>
      </c>
    </row>
    <row r="151" spans="1:10">
      <c r="A151" s="148">
        <f>B151*ID규칙_옵션_그룹_단위+COUNTIF($B$4:B151,B151)</f>
        <v>620018</v>
      </c>
      <c r="B151" s="103">
        <f>INDEX(INDEX_ITEM!$F$23:$F$40,MATCH(ITEM_OPTION_GROUP!I151,INDEX_ITEM!$G$23:$G$40,0))*1000+H151*100+IF(J151="주옵션",1,0)</f>
        <v>6200</v>
      </c>
      <c r="C151" s="148">
        <v>6</v>
      </c>
      <c r="D151" s="148">
        <v>1</v>
      </c>
      <c r="E151" s="148">
        <v>200</v>
      </c>
      <c r="F151" s="148">
        <v>200</v>
      </c>
      <c r="G151" s="12" t="str">
        <f t="shared" si="3"/>
        <v>방어력 [%] +2%</v>
      </c>
      <c r="H151" s="148">
        <v>2</v>
      </c>
      <c r="I151" s="148" t="s">
        <v>4267</v>
      </c>
      <c r="J151" s="103" t="s">
        <v>1310</v>
      </c>
    </row>
    <row r="152" spans="1:10">
      <c r="A152" s="148">
        <f>B152*ID규칙_옵션_그룹_단위+COUNTIF($B$4:B152,B152)</f>
        <v>620019</v>
      </c>
      <c r="B152" s="103">
        <f>INDEX(INDEX_ITEM!$F$23:$F$40,MATCH(ITEM_OPTION_GROUP!I152,INDEX_ITEM!$G$23:$G$40,0))*1000+H152*100+IF(J152="주옵션",1,0)</f>
        <v>6200</v>
      </c>
      <c r="C152" s="148">
        <v>6</v>
      </c>
      <c r="D152" s="148">
        <v>1</v>
      </c>
      <c r="E152" s="148">
        <v>230</v>
      </c>
      <c r="F152" s="148">
        <v>230</v>
      </c>
      <c r="G152" s="12" t="str">
        <f t="shared" si="3"/>
        <v>방어력 [%] +2.3%</v>
      </c>
      <c r="H152" s="148">
        <v>2</v>
      </c>
      <c r="I152" s="148" t="s">
        <v>4267</v>
      </c>
      <c r="J152" s="103" t="s">
        <v>1310</v>
      </c>
    </row>
    <row r="153" spans="1:10">
      <c r="A153" s="148">
        <f>B153*ID규칙_옵션_그룹_단위+COUNTIF($B$4:B153,B153)</f>
        <v>620020</v>
      </c>
      <c r="B153" s="103">
        <f>INDEX(INDEX_ITEM!$F$23:$F$40,MATCH(ITEM_OPTION_GROUP!I153,INDEX_ITEM!$G$23:$G$40,0))*1000+H153*100+IF(J153="주옵션",1,0)</f>
        <v>6200</v>
      </c>
      <c r="C153" s="148">
        <v>6</v>
      </c>
      <c r="D153" s="148">
        <v>1</v>
      </c>
      <c r="E153" s="148">
        <v>260</v>
      </c>
      <c r="F153" s="148">
        <v>260</v>
      </c>
      <c r="G153" s="12" t="str">
        <f t="shared" si="3"/>
        <v>방어력 [%] +2.6%</v>
      </c>
      <c r="H153" s="148">
        <v>2</v>
      </c>
      <c r="I153" s="148" t="s">
        <v>4267</v>
      </c>
      <c r="J153" s="103" t="s">
        <v>1310</v>
      </c>
    </row>
    <row r="154" spans="1:10">
      <c r="A154" s="148">
        <f>B154*ID규칙_옵션_그룹_단위+COUNTIF($B$4:B154,B154)</f>
        <v>620021</v>
      </c>
      <c r="B154" s="103">
        <f>INDEX(INDEX_ITEM!$F$23:$F$40,MATCH(ITEM_OPTION_GROUP!I154,INDEX_ITEM!$G$23:$G$40,0))*1000+H154*100+IF(J154="주옵션",1,0)</f>
        <v>6200</v>
      </c>
      <c r="C154" s="148">
        <v>7</v>
      </c>
      <c r="D154" s="148">
        <v>0</v>
      </c>
      <c r="E154" s="148">
        <v>6</v>
      </c>
      <c r="F154" s="148">
        <v>6</v>
      </c>
      <c r="G154" s="12" t="str">
        <f t="shared" si="3"/>
        <v>원소 마스터리 +6pt</v>
      </c>
      <c r="H154" s="148">
        <v>2</v>
      </c>
      <c r="I154" s="148" t="s">
        <v>4267</v>
      </c>
      <c r="J154" s="103" t="s">
        <v>1310</v>
      </c>
    </row>
    <row r="155" spans="1:10">
      <c r="A155" s="148">
        <f>B155*ID규칙_옵션_그룹_단위+COUNTIF($B$4:B155,B155)</f>
        <v>620022</v>
      </c>
      <c r="B155" s="103">
        <f>INDEX(INDEX_ITEM!$F$23:$F$40,MATCH(ITEM_OPTION_GROUP!I155,INDEX_ITEM!$G$23:$G$40,0))*1000+H155*100+IF(J155="주옵션",1,0)</f>
        <v>6200</v>
      </c>
      <c r="C155" s="148">
        <v>7</v>
      </c>
      <c r="D155" s="148">
        <v>0</v>
      </c>
      <c r="E155" s="148">
        <v>7</v>
      </c>
      <c r="F155" s="148">
        <v>7</v>
      </c>
      <c r="G155" s="12" t="str">
        <f t="shared" si="3"/>
        <v>원소 마스터리 +7pt</v>
      </c>
      <c r="H155" s="148">
        <v>2</v>
      </c>
      <c r="I155" s="148" t="s">
        <v>4267</v>
      </c>
      <c r="J155" s="103" t="s">
        <v>1310</v>
      </c>
    </row>
    <row r="156" spans="1:10">
      <c r="A156" s="148">
        <f>B156*ID규칙_옵션_그룹_단위+COUNTIF($B$4:B156,B156)</f>
        <v>620023</v>
      </c>
      <c r="B156" s="103">
        <f>INDEX(INDEX_ITEM!$F$23:$F$40,MATCH(ITEM_OPTION_GROUP!I156,INDEX_ITEM!$G$23:$G$40,0))*1000+H156*100+IF(J156="주옵션",1,0)</f>
        <v>6200</v>
      </c>
      <c r="C156" s="148">
        <v>7</v>
      </c>
      <c r="D156" s="148">
        <v>0</v>
      </c>
      <c r="E156" s="148">
        <v>8</v>
      </c>
      <c r="F156" s="148">
        <v>8</v>
      </c>
      <c r="G156" s="12" t="str">
        <f t="shared" si="3"/>
        <v>원소 마스터리 +8pt</v>
      </c>
      <c r="H156" s="148">
        <v>2</v>
      </c>
      <c r="I156" s="148" t="s">
        <v>4267</v>
      </c>
      <c r="J156" s="103" t="s">
        <v>1310</v>
      </c>
    </row>
    <row r="157" spans="1:10">
      <c r="A157" s="148">
        <f>B157*ID규칙_옵션_그룹_단위+COUNTIF($B$4:B157,B157)</f>
        <v>620024</v>
      </c>
      <c r="B157" s="103">
        <f>INDEX(INDEX_ITEM!$F$23:$F$40,MATCH(ITEM_OPTION_GROUP!I157,INDEX_ITEM!$G$23:$G$40,0))*1000+H157*100+IF(J157="주옵션",1,0)</f>
        <v>6200</v>
      </c>
      <c r="C157" s="148">
        <v>7</v>
      </c>
      <c r="D157" s="148">
        <v>0</v>
      </c>
      <c r="E157" s="148">
        <v>9</v>
      </c>
      <c r="F157" s="148">
        <v>9</v>
      </c>
      <c r="G157" s="12" t="str">
        <f t="shared" si="3"/>
        <v>원소 마스터리 +9pt</v>
      </c>
      <c r="H157" s="148">
        <v>2</v>
      </c>
      <c r="I157" s="148" t="s">
        <v>4267</v>
      </c>
      <c r="J157" s="103" t="s">
        <v>1310</v>
      </c>
    </row>
    <row r="158" spans="1:10">
      <c r="A158" s="148">
        <f>B158*ID규칙_옵션_그룹_단위+COUNTIF($B$4:B158,B158)</f>
        <v>620025</v>
      </c>
      <c r="B158" s="103">
        <f>INDEX(INDEX_ITEM!$F$23:$F$40,MATCH(ITEM_OPTION_GROUP!I158,INDEX_ITEM!$G$23:$G$40,0))*1000+H158*100+IF(J158="주옵션",1,0)</f>
        <v>6200</v>
      </c>
      <c r="C158" s="148">
        <v>8</v>
      </c>
      <c r="D158" s="148">
        <v>1</v>
      </c>
      <c r="E158" s="148">
        <v>160</v>
      </c>
      <c r="F158" s="148">
        <v>160</v>
      </c>
      <c r="G158" s="12" t="str">
        <f t="shared" si="3"/>
        <v>원소 충전 효율 +1.6%</v>
      </c>
      <c r="H158" s="148">
        <v>2</v>
      </c>
      <c r="I158" s="148" t="s">
        <v>4267</v>
      </c>
      <c r="J158" s="103" t="s">
        <v>1310</v>
      </c>
    </row>
    <row r="159" spans="1:10">
      <c r="A159" s="148">
        <f>B159*ID규칙_옵션_그룹_단위+COUNTIF($B$4:B159,B159)</f>
        <v>620026</v>
      </c>
      <c r="B159" s="103">
        <f>INDEX(INDEX_ITEM!$F$23:$F$40,MATCH(ITEM_OPTION_GROUP!I159,INDEX_ITEM!$G$23:$G$40,0))*1000+H159*100+IF(J159="주옵션",1,0)</f>
        <v>6200</v>
      </c>
      <c r="C159" s="148">
        <v>8</v>
      </c>
      <c r="D159" s="148">
        <v>1</v>
      </c>
      <c r="E159" s="148">
        <v>200</v>
      </c>
      <c r="F159" s="148">
        <v>200</v>
      </c>
      <c r="G159" s="12" t="str">
        <f t="shared" si="3"/>
        <v>원소 충전 효율 +2%</v>
      </c>
      <c r="H159" s="148">
        <v>2</v>
      </c>
      <c r="I159" s="148" t="s">
        <v>4267</v>
      </c>
      <c r="J159" s="103" t="s">
        <v>1310</v>
      </c>
    </row>
    <row r="160" spans="1:10">
      <c r="A160" s="148">
        <f>B160*ID규칙_옵션_그룹_단위+COUNTIF($B$4:B160,B160)</f>
        <v>620027</v>
      </c>
      <c r="B160" s="103">
        <f>INDEX(INDEX_ITEM!$F$23:$F$40,MATCH(ITEM_OPTION_GROUP!I160,INDEX_ITEM!$G$23:$G$40,0))*1000+H160*100+IF(J160="주옵션",1,0)</f>
        <v>6200</v>
      </c>
      <c r="C160" s="148">
        <v>8</v>
      </c>
      <c r="D160" s="148">
        <v>1</v>
      </c>
      <c r="E160" s="148">
        <v>230</v>
      </c>
      <c r="F160" s="148">
        <v>230</v>
      </c>
      <c r="G160" s="12" t="str">
        <f t="shared" si="3"/>
        <v>원소 충전 효율 +2.3%</v>
      </c>
      <c r="H160" s="148">
        <v>2</v>
      </c>
      <c r="I160" s="148" t="s">
        <v>4267</v>
      </c>
      <c r="J160" s="103" t="s">
        <v>1310</v>
      </c>
    </row>
    <row r="161" spans="1:10">
      <c r="A161" s="148">
        <f>B161*ID규칙_옵션_그룹_단위+COUNTIF($B$4:B161,B161)</f>
        <v>620028</v>
      </c>
      <c r="B161" s="103">
        <f>INDEX(INDEX_ITEM!$F$23:$F$40,MATCH(ITEM_OPTION_GROUP!I161,INDEX_ITEM!$G$23:$G$40,0))*1000+H161*100+IF(J161="주옵션",1,0)</f>
        <v>6200</v>
      </c>
      <c r="C161" s="148">
        <v>8</v>
      </c>
      <c r="D161" s="148">
        <v>1</v>
      </c>
      <c r="E161" s="148">
        <v>260</v>
      </c>
      <c r="F161" s="148">
        <v>260</v>
      </c>
      <c r="G161" s="12" t="str">
        <f t="shared" si="3"/>
        <v>원소 충전 효율 +2.6%</v>
      </c>
      <c r="H161" s="148">
        <v>2</v>
      </c>
      <c r="I161" s="148" t="s">
        <v>4267</v>
      </c>
      <c r="J161" s="103" t="s">
        <v>1310</v>
      </c>
    </row>
    <row r="162" spans="1:10">
      <c r="A162" s="148">
        <f>B162*ID규칙_옵션_그룹_단위+COUNTIF($B$4:B162,B162)</f>
        <v>620029</v>
      </c>
      <c r="B162" s="103">
        <f>INDEX(INDEX_ITEM!$F$23:$F$40,MATCH(ITEM_OPTION_GROUP!I162,INDEX_ITEM!$G$23:$G$40,0))*1000+H162*100+IF(J162="주옵션",1,0)</f>
        <v>6200</v>
      </c>
      <c r="C162" s="148">
        <v>17</v>
      </c>
      <c r="D162" s="148">
        <v>1</v>
      </c>
      <c r="E162" s="148">
        <v>100</v>
      </c>
      <c r="F162" s="148">
        <v>100</v>
      </c>
      <c r="G162" s="12" t="str">
        <f t="shared" si="3"/>
        <v>치명타 확률 +1%</v>
      </c>
      <c r="H162" s="148">
        <v>2</v>
      </c>
      <c r="I162" s="148" t="s">
        <v>4267</v>
      </c>
      <c r="J162" s="103" t="s">
        <v>1310</v>
      </c>
    </row>
    <row r="163" spans="1:10">
      <c r="A163" s="148">
        <f>B163*ID규칙_옵션_그룹_단위+COUNTIF($B$4:B163,B163)</f>
        <v>620030</v>
      </c>
      <c r="B163" s="103">
        <f>INDEX(INDEX_ITEM!$F$23:$F$40,MATCH(ITEM_OPTION_GROUP!I163,INDEX_ITEM!$G$23:$G$40,0))*1000+H163*100+IF(J163="주옵션",1,0)</f>
        <v>6200</v>
      </c>
      <c r="C163" s="148">
        <v>17</v>
      </c>
      <c r="D163" s="148">
        <v>1</v>
      </c>
      <c r="E163" s="148">
        <v>130</v>
      </c>
      <c r="F163" s="148">
        <v>130</v>
      </c>
      <c r="G163" s="12" t="str">
        <f t="shared" si="3"/>
        <v>치명타 확률 +1.3%</v>
      </c>
      <c r="H163" s="148">
        <v>2</v>
      </c>
      <c r="I163" s="148" t="s">
        <v>4267</v>
      </c>
      <c r="J163" s="103" t="s">
        <v>1310</v>
      </c>
    </row>
    <row r="164" spans="1:10">
      <c r="A164" s="148">
        <f>B164*ID규칙_옵션_그룹_단위+COUNTIF($B$4:B164,B164)</f>
        <v>620031</v>
      </c>
      <c r="B164" s="103">
        <f>INDEX(INDEX_ITEM!$F$23:$F$40,MATCH(ITEM_OPTION_GROUP!I164,INDEX_ITEM!$G$23:$G$40,0))*1000+H164*100+IF(J164="주옵션",1,0)</f>
        <v>6200</v>
      </c>
      <c r="C164" s="148">
        <v>17</v>
      </c>
      <c r="D164" s="148">
        <v>1</v>
      </c>
      <c r="E164" s="148">
        <v>160</v>
      </c>
      <c r="F164" s="148">
        <v>160</v>
      </c>
      <c r="G164" s="12" t="str">
        <f t="shared" si="3"/>
        <v>치명타 확률 +1.6%</v>
      </c>
      <c r="H164" s="148">
        <v>2</v>
      </c>
      <c r="I164" s="148" t="s">
        <v>4267</v>
      </c>
      <c r="J164" s="103" t="s">
        <v>1310</v>
      </c>
    </row>
    <row r="165" spans="1:10">
      <c r="A165" s="148">
        <f>B165*ID규칙_옵션_그룹_단위+COUNTIF($B$4:B165,B165)</f>
        <v>620032</v>
      </c>
      <c r="B165" s="103">
        <f>INDEX(INDEX_ITEM!$F$23:$F$40,MATCH(ITEM_OPTION_GROUP!I165,INDEX_ITEM!$G$23:$G$40,0))*1000+H165*100+IF(J165="주옵션",1,0)</f>
        <v>6200</v>
      </c>
      <c r="C165" s="148">
        <v>17</v>
      </c>
      <c r="D165" s="148">
        <v>1</v>
      </c>
      <c r="E165" s="148">
        <v>190</v>
      </c>
      <c r="F165" s="148">
        <v>190</v>
      </c>
      <c r="G165" s="12" t="str">
        <f t="shared" si="3"/>
        <v>치명타 확률 +1.9%</v>
      </c>
      <c r="H165" s="148">
        <v>2</v>
      </c>
      <c r="I165" s="148" t="s">
        <v>4267</v>
      </c>
      <c r="J165" s="103" t="s">
        <v>1310</v>
      </c>
    </row>
    <row r="166" spans="1:10">
      <c r="A166" s="148">
        <f>B166*ID규칙_옵션_그룹_단위+COUNTIF($B$4:B166,B166)</f>
        <v>620033</v>
      </c>
      <c r="B166" s="103">
        <f>INDEX(INDEX_ITEM!$F$23:$F$40,MATCH(ITEM_OPTION_GROUP!I166,INDEX_ITEM!$G$23:$G$40,0))*1000+H166*100+IF(J166="주옵션",1,0)</f>
        <v>6200</v>
      </c>
      <c r="C166" s="148">
        <v>18</v>
      </c>
      <c r="D166" s="148">
        <v>1</v>
      </c>
      <c r="E166" s="148">
        <v>170</v>
      </c>
      <c r="F166" s="148">
        <v>170</v>
      </c>
      <c r="G166" s="12" t="str">
        <f t="shared" si="3"/>
        <v>치명타 피해 +1.7%</v>
      </c>
      <c r="H166" s="148">
        <v>2</v>
      </c>
      <c r="I166" s="148" t="s">
        <v>4267</v>
      </c>
      <c r="J166" s="103" t="s">
        <v>1310</v>
      </c>
    </row>
    <row r="167" spans="1:10">
      <c r="A167" s="148">
        <f>B167*ID규칙_옵션_그룹_단위+COUNTIF($B$4:B167,B167)</f>
        <v>620034</v>
      </c>
      <c r="B167" s="103">
        <f>INDEX(INDEX_ITEM!$F$23:$F$40,MATCH(ITEM_OPTION_GROUP!I167,INDEX_ITEM!$G$23:$G$40,0))*1000+H167*100+IF(J167="주옵션",1,0)</f>
        <v>6200</v>
      </c>
      <c r="C167" s="148">
        <v>18</v>
      </c>
      <c r="D167" s="148">
        <v>1</v>
      </c>
      <c r="E167" s="148">
        <v>210</v>
      </c>
      <c r="F167" s="148">
        <v>210</v>
      </c>
      <c r="G167" s="12" t="str">
        <f t="shared" si="3"/>
        <v>치명타 피해 +2.1%</v>
      </c>
      <c r="H167" s="148">
        <v>2</v>
      </c>
      <c r="I167" s="148" t="s">
        <v>4267</v>
      </c>
      <c r="J167" s="103" t="s">
        <v>1310</v>
      </c>
    </row>
    <row r="168" spans="1:10">
      <c r="A168" s="148">
        <f>B168*ID규칙_옵션_그룹_단위+COUNTIF($B$4:B168,B168)</f>
        <v>620035</v>
      </c>
      <c r="B168" s="103">
        <f>INDEX(INDEX_ITEM!$F$23:$F$40,MATCH(ITEM_OPTION_GROUP!I168,INDEX_ITEM!$G$23:$G$40,0))*1000+H168*100+IF(J168="주옵션",1,0)</f>
        <v>6200</v>
      </c>
      <c r="C168" s="148">
        <v>18</v>
      </c>
      <c r="D168" s="148">
        <v>1</v>
      </c>
      <c r="E168" s="148">
        <v>250</v>
      </c>
      <c r="F168" s="148">
        <v>250</v>
      </c>
      <c r="G168" s="12" t="str">
        <f t="shared" si="3"/>
        <v>치명타 피해 +2.5%</v>
      </c>
      <c r="H168" s="148">
        <v>2</v>
      </c>
      <c r="I168" s="148" t="s">
        <v>4267</v>
      </c>
      <c r="J168" s="103" t="s">
        <v>1310</v>
      </c>
    </row>
    <row r="169" spans="1:10">
      <c r="A169" s="148">
        <f>B169*ID규칙_옵션_그룹_단위+COUNTIF($B$4:B169,B169)</f>
        <v>620036</v>
      </c>
      <c r="B169" s="103">
        <f>INDEX(INDEX_ITEM!$F$23:$F$40,MATCH(ITEM_OPTION_GROUP!I169,INDEX_ITEM!$G$23:$G$40,0))*1000+H169*100+IF(J169="주옵션",1,0)</f>
        <v>6200</v>
      </c>
      <c r="C169" s="148">
        <v>18</v>
      </c>
      <c r="D169" s="148">
        <v>1</v>
      </c>
      <c r="E169" s="148">
        <v>280</v>
      </c>
      <c r="F169" s="148">
        <v>280</v>
      </c>
      <c r="G169" s="12" t="str">
        <f t="shared" si="3"/>
        <v>치명타 피해 +2.8%</v>
      </c>
      <c r="H169" s="148">
        <v>2</v>
      </c>
      <c r="I169" s="148" t="s">
        <v>4267</v>
      </c>
      <c r="J169" s="103" t="s">
        <v>1310</v>
      </c>
    </row>
    <row r="170" spans="1:10">
      <c r="A170" s="148">
        <f>B170*ID규칙_옵션_그룹_단위+COUNTIF($B$4:B170,B170)</f>
        <v>630001</v>
      </c>
      <c r="B170" s="103">
        <f>INDEX(INDEX_ITEM!$F$23:$F$40,MATCH(ITEM_OPTION_GROUP!I170,INDEX_ITEM!$G$23:$G$40,0))*1000+H170*100+IF(J170="주옵션",1,0)</f>
        <v>6300</v>
      </c>
      <c r="C170" s="148">
        <v>2</v>
      </c>
      <c r="D170" s="148">
        <v>1</v>
      </c>
      <c r="E170" s="148">
        <v>250</v>
      </c>
      <c r="F170" s="148">
        <v>250</v>
      </c>
      <c r="G170" s="12" t="str">
        <f t="shared" si="3"/>
        <v>HP [%] +2.5%</v>
      </c>
      <c r="H170" s="148">
        <v>3</v>
      </c>
      <c r="I170" s="148" t="s">
        <v>4267</v>
      </c>
      <c r="J170" s="103" t="s">
        <v>1310</v>
      </c>
    </row>
    <row r="171" spans="1:10">
      <c r="A171" s="148">
        <f>B171*ID규칙_옵션_그룹_단위+COUNTIF($B$4:B171,B171)</f>
        <v>630002</v>
      </c>
      <c r="B171" s="103">
        <f>INDEX(INDEX_ITEM!$F$23:$F$40,MATCH(ITEM_OPTION_GROUP!I171,INDEX_ITEM!$G$23:$G$40,0))*1000+H171*100+IF(J171="주옵션",1,0)</f>
        <v>6300</v>
      </c>
      <c r="C171" s="148">
        <v>2</v>
      </c>
      <c r="D171" s="148">
        <v>1</v>
      </c>
      <c r="E171" s="148">
        <v>280</v>
      </c>
      <c r="F171" s="148">
        <v>280</v>
      </c>
      <c r="G171" s="12" t="str">
        <f t="shared" si="3"/>
        <v>HP [%] +2.8%</v>
      </c>
      <c r="H171" s="148">
        <v>3</v>
      </c>
      <c r="I171" s="148" t="s">
        <v>4267</v>
      </c>
      <c r="J171" s="103" t="s">
        <v>1310</v>
      </c>
    </row>
    <row r="172" spans="1:10">
      <c r="A172" s="148">
        <f>B172*ID규칙_옵션_그룹_단위+COUNTIF($B$4:B172,B172)</f>
        <v>630003</v>
      </c>
      <c r="B172" s="103">
        <f>INDEX(INDEX_ITEM!$F$23:$F$40,MATCH(ITEM_OPTION_GROUP!I172,INDEX_ITEM!$G$23:$G$40,0))*1000+H172*100+IF(J172="주옵션",1,0)</f>
        <v>6300</v>
      </c>
      <c r="C172" s="148">
        <v>2</v>
      </c>
      <c r="D172" s="148">
        <v>1</v>
      </c>
      <c r="E172" s="148">
        <v>320</v>
      </c>
      <c r="F172" s="148">
        <v>320</v>
      </c>
      <c r="G172" s="12" t="str">
        <f t="shared" si="3"/>
        <v>HP [%] +3.2%</v>
      </c>
      <c r="H172" s="148">
        <v>3</v>
      </c>
      <c r="I172" s="148" t="s">
        <v>4267</v>
      </c>
      <c r="J172" s="103" t="s">
        <v>1310</v>
      </c>
    </row>
    <row r="173" spans="1:10">
      <c r="A173" s="148">
        <f>B173*ID규칙_옵션_그룹_단위+COUNTIF($B$4:B173,B173)</f>
        <v>630004</v>
      </c>
      <c r="B173" s="103">
        <f>INDEX(INDEX_ITEM!$F$23:$F$40,MATCH(ITEM_OPTION_GROUP!I173,INDEX_ITEM!$G$23:$G$40,0))*1000+H173*100+IF(J173="주옵션",1,0)</f>
        <v>6300</v>
      </c>
      <c r="C173" s="148">
        <v>2</v>
      </c>
      <c r="D173" s="148">
        <v>1</v>
      </c>
      <c r="E173" s="148">
        <v>350</v>
      </c>
      <c r="F173" s="148">
        <v>350</v>
      </c>
      <c r="G173" s="12" t="str">
        <f t="shared" si="3"/>
        <v>HP [%] +3.5%</v>
      </c>
      <c r="H173" s="148">
        <v>3</v>
      </c>
      <c r="I173" s="148" t="s">
        <v>4267</v>
      </c>
      <c r="J173" s="103" t="s">
        <v>1310</v>
      </c>
    </row>
    <row r="174" spans="1:10">
      <c r="A174" s="148">
        <f>B174*ID규칙_옵션_그룹_단위+COUNTIF($B$4:B174,B174)</f>
        <v>630005</v>
      </c>
      <c r="B174" s="103">
        <f>INDEX(INDEX_ITEM!$F$23:$F$40,MATCH(ITEM_OPTION_GROUP!I174,INDEX_ITEM!$G$23:$G$40,0))*1000+H174*100+IF(J174="주옵션",1,0)</f>
        <v>6300</v>
      </c>
      <c r="C174" s="148">
        <v>3</v>
      </c>
      <c r="D174" s="148">
        <v>0</v>
      </c>
      <c r="E174" s="148">
        <v>7</v>
      </c>
      <c r="F174" s="148">
        <v>7</v>
      </c>
      <c r="G174" s="12" t="str">
        <f t="shared" si="3"/>
        <v>공격력 +7pt</v>
      </c>
      <c r="H174" s="148">
        <v>3</v>
      </c>
      <c r="I174" s="148" t="s">
        <v>4267</v>
      </c>
      <c r="J174" s="103" t="s">
        <v>1310</v>
      </c>
    </row>
    <row r="175" spans="1:10">
      <c r="A175" s="148">
        <f>B175*ID규칙_옵션_그룹_단위+COUNTIF($B$4:B175,B175)</f>
        <v>630006</v>
      </c>
      <c r="B175" s="103">
        <f>INDEX(INDEX_ITEM!$F$23:$F$40,MATCH(ITEM_OPTION_GROUP!I175,INDEX_ITEM!$G$23:$G$40,0))*1000+H175*100+IF(J175="주옵션",1,0)</f>
        <v>6300</v>
      </c>
      <c r="C175" s="148">
        <v>3</v>
      </c>
      <c r="D175" s="148">
        <v>0</v>
      </c>
      <c r="E175" s="148">
        <v>8</v>
      </c>
      <c r="F175" s="148">
        <v>8</v>
      </c>
      <c r="G175" s="12" t="str">
        <f t="shared" si="3"/>
        <v>공격력 +8pt</v>
      </c>
      <c r="H175" s="148">
        <v>3</v>
      </c>
      <c r="I175" s="148" t="s">
        <v>4267</v>
      </c>
      <c r="J175" s="103" t="s">
        <v>1310</v>
      </c>
    </row>
    <row r="176" spans="1:10">
      <c r="A176" s="148">
        <f>B176*ID규칙_옵션_그룹_단위+COUNTIF($B$4:B176,B176)</f>
        <v>630007</v>
      </c>
      <c r="B176" s="103">
        <f>INDEX(INDEX_ITEM!$F$23:$F$40,MATCH(ITEM_OPTION_GROUP!I176,INDEX_ITEM!$G$23:$G$40,0))*1000+H176*100+IF(J176="주옵션",1,0)</f>
        <v>6300</v>
      </c>
      <c r="C176" s="148">
        <v>3</v>
      </c>
      <c r="D176" s="148">
        <v>0</v>
      </c>
      <c r="E176" s="148">
        <v>9</v>
      </c>
      <c r="F176" s="148">
        <v>9</v>
      </c>
      <c r="G176" s="12" t="str">
        <f t="shared" si="3"/>
        <v>공격력 +9pt</v>
      </c>
      <c r="H176" s="148">
        <v>3</v>
      </c>
      <c r="I176" s="148" t="s">
        <v>4267</v>
      </c>
      <c r="J176" s="103" t="s">
        <v>1310</v>
      </c>
    </row>
    <row r="177" spans="1:10">
      <c r="A177" s="148">
        <f>B177*ID규칙_옵션_그룹_단위+COUNTIF($B$4:B177,B177)</f>
        <v>630008</v>
      </c>
      <c r="B177" s="103">
        <f>INDEX(INDEX_ITEM!$F$23:$F$40,MATCH(ITEM_OPTION_GROUP!I177,INDEX_ITEM!$G$23:$G$40,0))*1000+H177*100+IF(J177="주옵션",1,0)</f>
        <v>6300</v>
      </c>
      <c r="C177" s="148">
        <v>3</v>
      </c>
      <c r="D177" s="148">
        <v>0</v>
      </c>
      <c r="E177" s="148">
        <v>10</v>
      </c>
      <c r="F177" s="148">
        <v>10</v>
      </c>
      <c r="G177" s="12" t="str">
        <f t="shared" si="3"/>
        <v>공격력 +10pt</v>
      </c>
      <c r="H177" s="148">
        <v>3</v>
      </c>
      <c r="I177" s="148" t="s">
        <v>4267</v>
      </c>
      <c r="J177" s="103" t="s">
        <v>1310</v>
      </c>
    </row>
    <row r="178" spans="1:10">
      <c r="A178" s="148">
        <f>B178*ID규칙_옵션_그룹_단위+COUNTIF($B$4:B178,B178)</f>
        <v>630009</v>
      </c>
      <c r="B178" s="103">
        <f>INDEX(INDEX_ITEM!$F$23:$F$40,MATCH(ITEM_OPTION_GROUP!I178,INDEX_ITEM!$G$23:$G$40,0))*1000+H178*100+IF(J178="주옵션",1,0)</f>
        <v>6300</v>
      </c>
      <c r="C178" s="148">
        <v>4</v>
      </c>
      <c r="D178" s="148">
        <v>1</v>
      </c>
      <c r="E178" s="148">
        <v>250</v>
      </c>
      <c r="F178" s="148">
        <v>250</v>
      </c>
      <c r="G178" s="12" t="str">
        <f t="shared" si="3"/>
        <v>공격력 [%] +2.5%</v>
      </c>
      <c r="H178" s="148">
        <v>3</v>
      </c>
      <c r="I178" s="148" t="s">
        <v>4267</v>
      </c>
      <c r="J178" s="103" t="s">
        <v>1310</v>
      </c>
    </row>
    <row r="179" spans="1:10">
      <c r="A179" s="148">
        <f>B179*ID규칙_옵션_그룹_단위+COUNTIF($B$4:B179,B179)</f>
        <v>630010</v>
      </c>
      <c r="B179" s="103">
        <f>INDEX(INDEX_ITEM!$F$23:$F$40,MATCH(ITEM_OPTION_GROUP!I179,INDEX_ITEM!$G$23:$G$40,0))*1000+H179*100+IF(J179="주옵션",1,0)</f>
        <v>6300</v>
      </c>
      <c r="C179" s="148">
        <v>4</v>
      </c>
      <c r="D179" s="148">
        <v>1</v>
      </c>
      <c r="E179" s="148">
        <v>280</v>
      </c>
      <c r="F179" s="148">
        <v>280</v>
      </c>
      <c r="G179" s="12" t="str">
        <f t="shared" si="3"/>
        <v>공격력 [%] +2.8%</v>
      </c>
      <c r="H179" s="148">
        <v>3</v>
      </c>
      <c r="I179" s="148" t="s">
        <v>4267</v>
      </c>
      <c r="J179" s="103" t="s">
        <v>1310</v>
      </c>
    </row>
    <row r="180" spans="1:10">
      <c r="A180" s="148">
        <f>B180*ID규칙_옵션_그룹_단위+COUNTIF($B$4:B180,B180)</f>
        <v>630011</v>
      </c>
      <c r="B180" s="103">
        <f>INDEX(INDEX_ITEM!$F$23:$F$40,MATCH(ITEM_OPTION_GROUP!I180,INDEX_ITEM!$G$23:$G$40,0))*1000+H180*100+IF(J180="주옵션",1,0)</f>
        <v>6300</v>
      </c>
      <c r="C180" s="148">
        <v>4</v>
      </c>
      <c r="D180" s="148">
        <v>1</v>
      </c>
      <c r="E180" s="148">
        <v>320</v>
      </c>
      <c r="F180" s="148">
        <v>320</v>
      </c>
      <c r="G180" s="12" t="str">
        <f t="shared" si="3"/>
        <v>공격력 [%] +3.2%</v>
      </c>
      <c r="H180" s="148">
        <v>3</v>
      </c>
      <c r="I180" s="148" t="s">
        <v>4267</v>
      </c>
      <c r="J180" s="103" t="s">
        <v>1310</v>
      </c>
    </row>
    <row r="181" spans="1:10">
      <c r="A181" s="148">
        <f>B181*ID규칙_옵션_그룹_단위+COUNTIF($B$4:B181,B181)</f>
        <v>630012</v>
      </c>
      <c r="B181" s="103">
        <f>INDEX(INDEX_ITEM!$F$23:$F$40,MATCH(ITEM_OPTION_GROUP!I181,INDEX_ITEM!$G$23:$G$40,0))*1000+H181*100+IF(J181="주옵션",1,0)</f>
        <v>6300</v>
      </c>
      <c r="C181" s="148">
        <v>4</v>
      </c>
      <c r="D181" s="148">
        <v>1</v>
      </c>
      <c r="E181" s="148">
        <v>350</v>
      </c>
      <c r="F181" s="148">
        <v>350</v>
      </c>
      <c r="G181" s="12" t="str">
        <f t="shared" si="3"/>
        <v>공격력 [%] +3.5%</v>
      </c>
      <c r="H181" s="148">
        <v>3</v>
      </c>
      <c r="I181" s="148" t="s">
        <v>4267</v>
      </c>
      <c r="J181" s="103" t="s">
        <v>1310</v>
      </c>
    </row>
    <row r="182" spans="1:10">
      <c r="A182" s="148">
        <f>B182*ID규칙_옵션_그룹_단위+COUNTIF($B$4:B182,B182)</f>
        <v>630013</v>
      </c>
      <c r="B182" s="103">
        <f>INDEX(INDEX_ITEM!$F$23:$F$40,MATCH(ITEM_OPTION_GROUP!I182,INDEX_ITEM!$G$23:$G$40,0))*1000+H182*100+IF(J182="주옵션",1,0)</f>
        <v>6300</v>
      </c>
      <c r="C182" s="148">
        <v>5</v>
      </c>
      <c r="D182" s="148">
        <v>0</v>
      </c>
      <c r="E182" s="148">
        <v>8</v>
      </c>
      <c r="F182" s="148">
        <v>8</v>
      </c>
      <c r="G182" s="12" t="str">
        <f t="shared" si="3"/>
        <v>방어력 +8pt</v>
      </c>
      <c r="H182" s="148">
        <v>3</v>
      </c>
      <c r="I182" s="148" t="s">
        <v>4267</v>
      </c>
      <c r="J182" s="103" t="s">
        <v>1310</v>
      </c>
    </row>
    <row r="183" spans="1:10">
      <c r="A183" s="148">
        <f>B183*ID규칙_옵션_그룹_단위+COUNTIF($B$4:B183,B183)</f>
        <v>630014</v>
      </c>
      <c r="B183" s="103">
        <f>INDEX(INDEX_ITEM!$F$23:$F$40,MATCH(ITEM_OPTION_GROUP!I183,INDEX_ITEM!$G$23:$G$40,0))*1000+H183*100+IF(J183="주옵션",1,0)</f>
        <v>6300</v>
      </c>
      <c r="C183" s="148">
        <v>5</v>
      </c>
      <c r="D183" s="148">
        <v>0</v>
      </c>
      <c r="E183" s="148">
        <v>9</v>
      </c>
      <c r="F183" s="148">
        <v>9</v>
      </c>
      <c r="G183" s="12" t="str">
        <f t="shared" si="3"/>
        <v>방어력 +9pt</v>
      </c>
      <c r="H183" s="148">
        <v>3</v>
      </c>
      <c r="I183" s="148" t="s">
        <v>4267</v>
      </c>
      <c r="J183" s="103" t="s">
        <v>1310</v>
      </c>
    </row>
    <row r="184" spans="1:10">
      <c r="A184" s="148">
        <f>B184*ID규칙_옵션_그룹_단위+COUNTIF($B$4:B184,B184)</f>
        <v>630015</v>
      </c>
      <c r="B184" s="103">
        <f>INDEX(INDEX_ITEM!$F$23:$F$40,MATCH(ITEM_OPTION_GROUP!I184,INDEX_ITEM!$G$23:$G$40,0))*1000+H184*100+IF(J184="주옵션",1,0)</f>
        <v>6300</v>
      </c>
      <c r="C184" s="148">
        <v>5</v>
      </c>
      <c r="D184" s="148">
        <v>0</v>
      </c>
      <c r="E184" s="148">
        <v>10</v>
      </c>
      <c r="F184" s="148">
        <v>10</v>
      </c>
      <c r="G184" s="12" t="str">
        <f t="shared" si="3"/>
        <v>방어력 +10pt</v>
      </c>
      <c r="H184" s="148">
        <v>3</v>
      </c>
      <c r="I184" s="148" t="s">
        <v>4267</v>
      </c>
      <c r="J184" s="103" t="s">
        <v>1310</v>
      </c>
    </row>
    <row r="185" spans="1:10">
      <c r="A185" s="148">
        <f>B185*ID규칙_옵션_그룹_단위+COUNTIF($B$4:B185,B185)</f>
        <v>630016</v>
      </c>
      <c r="B185" s="103">
        <f>INDEX(INDEX_ITEM!$F$23:$F$40,MATCH(ITEM_OPTION_GROUP!I185,INDEX_ITEM!$G$23:$G$40,0))*1000+H185*100+IF(J185="주옵션",1,0)</f>
        <v>6300</v>
      </c>
      <c r="C185" s="148">
        <v>5</v>
      </c>
      <c r="D185" s="148">
        <v>0</v>
      </c>
      <c r="E185" s="148">
        <v>11</v>
      </c>
      <c r="F185" s="148">
        <v>11</v>
      </c>
      <c r="G185" s="12" t="str">
        <f t="shared" si="3"/>
        <v>방어력 +11pt</v>
      </c>
      <c r="H185" s="148">
        <v>3</v>
      </c>
      <c r="I185" s="148" t="s">
        <v>4267</v>
      </c>
      <c r="J185" s="103" t="s">
        <v>1310</v>
      </c>
    </row>
    <row r="186" spans="1:10">
      <c r="A186" s="148">
        <f>B186*ID규칙_옵션_그룹_단위+COUNTIF($B$4:B186,B186)</f>
        <v>630017</v>
      </c>
      <c r="B186" s="103">
        <f>INDEX(INDEX_ITEM!$F$23:$F$40,MATCH(ITEM_OPTION_GROUP!I186,INDEX_ITEM!$G$23:$G$40,0))*1000+H186*100+IF(J186="주옵션",1,0)</f>
        <v>6300</v>
      </c>
      <c r="C186" s="148">
        <v>6</v>
      </c>
      <c r="D186" s="148">
        <v>1</v>
      </c>
      <c r="E186" s="148">
        <v>310</v>
      </c>
      <c r="F186" s="148">
        <v>310</v>
      </c>
      <c r="G186" s="12" t="str">
        <f t="shared" si="3"/>
        <v>방어력 [%] +3.1%</v>
      </c>
      <c r="H186" s="148">
        <v>3</v>
      </c>
      <c r="I186" s="148" t="s">
        <v>4267</v>
      </c>
      <c r="J186" s="103" t="s">
        <v>1310</v>
      </c>
    </row>
    <row r="187" spans="1:10">
      <c r="A187" s="148">
        <f>B187*ID규칙_옵션_그룹_단위+COUNTIF($B$4:B187,B187)</f>
        <v>630018</v>
      </c>
      <c r="B187" s="103">
        <f>INDEX(INDEX_ITEM!$F$23:$F$40,MATCH(ITEM_OPTION_GROUP!I187,INDEX_ITEM!$G$23:$G$40,0))*1000+H187*100+IF(J187="주옵션",1,0)</f>
        <v>6300</v>
      </c>
      <c r="C187" s="148">
        <v>6</v>
      </c>
      <c r="D187" s="148">
        <v>1</v>
      </c>
      <c r="E187" s="148">
        <v>350</v>
      </c>
      <c r="F187" s="148">
        <v>350</v>
      </c>
      <c r="G187" s="12" t="str">
        <f t="shared" si="3"/>
        <v>방어력 [%] +3.5%</v>
      </c>
      <c r="H187" s="148">
        <v>3</v>
      </c>
      <c r="I187" s="148" t="s">
        <v>4267</v>
      </c>
      <c r="J187" s="103" t="s">
        <v>1310</v>
      </c>
    </row>
    <row r="188" spans="1:10">
      <c r="A188" s="148">
        <f>B188*ID규칙_옵션_그룹_단위+COUNTIF($B$4:B188,B188)</f>
        <v>630019</v>
      </c>
      <c r="B188" s="103">
        <f>INDEX(INDEX_ITEM!$F$23:$F$40,MATCH(ITEM_OPTION_GROUP!I188,INDEX_ITEM!$G$23:$G$40,0))*1000+H188*100+IF(J188="주옵션",1,0)</f>
        <v>6300</v>
      </c>
      <c r="C188" s="148">
        <v>6</v>
      </c>
      <c r="D188" s="148">
        <v>1</v>
      </c>
      <c r="E188" s="148">
        <v>390</v>
      </c>
      <c r="F188" s="148">
        <v>390</v>
      </c>
      <c r="G188" s="12" t="str">
        <f t="shared" si="3"/>
        <v>방어력 [%] +3.9%</v>
      </c>
      <c r="H188" s="148">
        <v>3</v>
      </c>
      <c r="I188" s="148" t="s">
        <v>4267</v>
      </c>
      <c r="J188" s="103" t="s">
        <v>1310</v>
      </c>
    </row>
    <row r="189" spans="1:10">
      <c r="A189" s="148">
        <f>B189*ID규칙_옵션_그룹_단위+COUNTIF($B$4:B189,B189)</f>
        <v>630020</v>
      </c>
      <c r="B189" s="103">
        <f>INDEX(INDEX_ITEM!$F$23:$F$40,MATCH(ITEM_OPTION_GROUP!I189,INDEX_ITEM!$G$23:$G$40,0))*1000+H189*100+IF(J189="주옵션",1,0)</f>
        <v>6300</v>
      </c>
      <c r="C189" s="148">
        <v>6</v>
      </c>
      <c r="D189" s="148">
        <v>1</v>
      </c>
      <c r="E189" s="148">
        <v>440</v>
      </c>
      <c r="F189" s="148">
        <v>440</v>
      </c>
      <c r="G189" s="12" t="str">
        <f t="shared" si="3"/>
        <v>방어력 [%] +4.4%</v>
      </c>
      <c r="H189" s="148">
        <v>3</v>
      </c>
      <c r="I189" s="148" t="s">
        <v>4267</v>
      </c>
      <c r="J189" s="103" t="s">
        <v>1310</v>
      </c>
    </row>
    <row r="190" spans="1:10">
      <c r="A190" s="148">
        <f>B190*ID규칙_옵션_그룹_단위+COUNTIF($B$4:B190,B190)</f>
        <v>630021</v>
      </c>
      <c r="B190" s="103">
        <f>INDEX(INDEX_ITEM!$F$23:$F$40,MATCH(ITEM_OPTION_GROUP!I190,INDEX_ITEM!$G$23:$G$40,0))*1000+H190*100+IF(J190="주옵션",1,0)</f>
        <v>6300</v>
      </c>
      <c r="C190" s="148">
        <v>7</v>
      </c>
      <c r="D190" s="148">
        <v>0</v>
      </c>
      <c r="E190" s="148">
        <v>10</v>
      </c>
      <c r="F190" s="148">
        <v>10</v>
      </c>
      <c r="G190" s="12" t="str">
        <f t="shared" si="3"/>
        <v>원소 마스터리 +10pt</v>
      </c>
      <c r="H190" s="148">
        <v>3</v>
      </c>
      <c r="I190" s="148" t="s">
        <v>4267</v>
      </c>
      <c r="J190" s="103" t="s">
        <v>1310</v>
      </c>
    </row>
    <row r="191" spans="1:10">
      <c r="A191" s="148">
        <f>B191*ID규칙_옵션_그룹_단위+COUNTIF($B$4:B191,B191)</f>
        <v>630022</v>
      </c>
      <c r="B191" s="103">
        <f>INDEX(INDEX_ITEM!$F$23:$F$40,MATCH(ITEM_OPTION_GROUP!I191,INDEX_ITEM!$G$23:$G$40,0))*1000+H191*100+IF(J191="주옵션",1,0)</f>
        <v>6300</v>
      </c>
      <c r="C191" s="148">
        <v>7</v>
      </c>
      <c r="D191" s="148">
        <v>0</v>
      </c>
      <c r="E191" s="148">
        <v>11</v>
      </c>
      <c r="F191" s="148">
        <v>11</v>
      </c>
      <c r="G191" s="12" t="str">
        <f t="shared" si="3"/>
        <v>원소 마스터리 +11pt</v>
      </c>
      <c r="H191" s="148">
        <v>3</v>
      </c>
      <c r="I191" s="148" t="s">
        <v>4267</v>
      </c>
      <c r="J191" s="103" t="s">
        <v>1310</v>
      </c>
    </row>
    <row r="192" spans="1:10">
      <c r="A192" s="148">
        <f>B192*ID규칙_옵션_그룹_단위+COUNTIF($B$4:B192,B192)</f>
        <v>630023</v>
      </c>
      <c r="B192" s="103">
        <f>INDEX(INDEX_ITEM!$F$23:$F$40,MATCH(ITEM_OPTION_GROUP!I192,INDEX_ITEM!$G$23:$G$40,0))*1000+H192*100+IF(J192="주옵션",1,0)</f>
        <v>6300</v>
      </c>
      <c r="C192" s="148">
        <v>7</v>
      </c>
      <c r="D192" s="148">
        <v>0</v>
      </c>
      <c r="E192" s="148">
        <v>13</v>
      </c>
      <c r="F192" s="148">
        <v>13</v>
      </c>
      <c r="G192" s="12" t="str">
        <f t="shared" si="3"/>
        <v>원소 마스터리 +13pt</v>
      </c>
      <c r="H192" s="148">
        <v>3</v>
      </c>
      <c r="I192" s="148" t="s">
        <v>4267</v>
      </c>
      <c r="J192" s="103" t="s">
        <v>1310</v>
      </c>
    </row>
    <row r="193" spans="1:10">
      <c r="A193" s="148">
        <f>B193*ID규칙_옵션_그룹_단위+COUNTIF($B$4:B193,B193)</f>
        <v>630024</v>
      </c>
      <c r="B193" s="103">
        <f>INDEX(INDEX_ITEM!$F$23:$F$40,MATCH(ITEM_OPTION_GROUP!I193,INDEX_ITEM!$G$23:$G$40,0))*1000+H193*100+IF(J193="주옵션",1,0)</f>
        <v>6300</v>
      </c>
      <c r="C193" s="148">
        <v>7</v>
      </c>
      <c r="D193" s="148">
        <v>0</v>
      </c>
      <c r="E193" s="148">
        <v>14</v>
      </c>
      <c r="F193" s="148">
        <v>14</v>
      </c>
      <c r="G193" s="12" t="str">
        <f t="shared" si="3"/>
        <v>원소 마스터리 +14pt</v>
      </c>
      <c r="H193" s="148">
        <v>3</v>
      </c>
      <c r="I193" s="148" t="s">
        <v>4267</v>
      </c>
      <c r="J193" s="103" t="s">
        <v>1310</v>
      </c>
    </row>
    <row r="194" spans="1:10">
      <c r="A194" s="148">
        <f>B194*ID규칙_옵션_그룹_단위+COUNTIF($B$4:B194,B194)</f>
        <v>630025</v>
      </c>
      <c r="B194" s="103">
        <f>INDEX(INDEX_ITEM!$F$23:$F$40,MATCH(ITEM_OPTION_GROUP!I194,INDEX_ITEM!$G$23:$G$40,0))*1000+H194*100+IF(J194="주옵션",1,0)</f>
        <v>6300</v>
      </c>
      <c r="C194" s="148">
        <v>8</v>
      </c>
      <c r="D194" s="148">
        <v>1</v>
      </c>
      <c r="E194" s="148">
        <v>270</v>
      </c>
      <c r="F194" s="148">
        <v>270</v>
      </c>
      <c r="G194" s="12" t="str">
        <f t="shared" si="3"/>
        <v>원소 충전 효율 +2.7%</v>
      </c>
      <c r="H194" s="148">
        <v>3</v>
      </c>
      <c r="I194" s="148" t="s">
        <v>4267</v>
      </c>
      <c r="J194" s="103" t="s">
        <v>1310</v>
      </c>
    </row>
    <row r="195" spans="1:10">
      <c r="A195" s="148">
        <f>B195*ID규칙_옵션_그룹_단위+COUNTIF($B$4:B195,B195)</f>
        <v>630026</v>
      </c>
      <c r="B195" s="103">
        <f>INDEX(INDEX_ITEM!$F$23:$F$40,MATCH(ITEM_OPTION_GROUP!I195,INDEX_ITEM!$G$23:$G$40,0))*1000+H195*100+IF(J195="주옵션",1,0)</f>
        <v>6300</v>
      </c>
      <c r="C195" s="148">
        <v>8</v>
      </c>
      <c r="D195" s="148">
        <v>1</v>
      </c>
      <c r="E195" s="148">
        <v>310</v>
      </c>
      <c r="F195" s="148">
        <v>310</v>
      </c>
      <c r="G195" s="12" t="str">
        <f t="shared" si="3"/>
        <v>원소 충전 효율 +3.1%</v>
      </c>
      <c r="H195" s="148">
        <v>3</v>
      </c>
      <c r="I195" s="148" t="s">
        <v>4267</v>
      </c>
      <c r="J195" s="103" t="s">
        <v>1310</v>
      </c>
    </row>
    <row r="196" spans="1:10">
      <c r="A196" s="148">
        <f>B196*ID규칙_옵션_그룹_단위+COUNTIF($B$4:B196,B196)</f>
        <v>630027</v>
      </c>
      <c r="B196" s="103">
        <f>INDEX(INDEX_ITEM!$F$23:$F$40,MATCH(ITEM_OPTION_GROUP!I196,INDEX_ITEM!$G$23:$G$40,0))*1000+H196*100+IF(J196="주옵션",1,0)</f>
        <v>6300</v>
      </c>
      <c r="C196" s="148">
        <v>8</v>
      </c>
      <c r="D196" s="148">
        <v>1</v>
      </c>
      <c r="E196" s="148">
        <v>350</v>
      </c>
      <c r="F196" s="148">
        <v>350</v>
      </c>
      <c r="G196" s="12" t="str">
        <f t="shared" si="3"/>
        <v>원소 충전 효율 +3.5%</v>
      </c>
      <c r="H196" s="148">
        <v>3</v>
      </c>
      <c r="I196" s="148" t="s">
        <v>4267</v>
      </c>
      <c r="J196" s="103" t="s">
        <v>1310</v>
      </c>
    </row>
    <row r="197" spans="1:10">
      <c r="A197" s="148">
        <f>B197*ID규칙_옵션_그룹_단위+COUNTIF($B$4:B197,B197)</f>
        <v>630028</v>
      </c>
      <c r="B197" s="103">
        <f>INDEX(INDEX_ITEM!$F$23:$F$40,MATCH(ITEM_OPTION_GROUP!I197,INDEX_ITEM!$G$23:$G$40,0))*1000+H197*100+IF(J197="주옵션",1,0)</f>
        <v>6300</v>
      </c>
      <c r="C197" s="148">
        <v>8</v>
      </c>
      <c r="D197" s="148">
        <v>1</v>
      </c>
      <c r="E197" s="148">
        <v>390</v>
      </c>
      <c r="F197" s="148">
        <v>390</v>
      </c>
      <c r="G197" s="12" t="str">
        <f t="shared" si="3"/>
        <v>원소 충전 효율 +3.9%</v>
      </c>
      <c r="H197" s="148">
        <v>3</v>
      </c>
      <c r="I197" s="148" t="s">
        <v>4267</v>
      </c>
      <c r="J197" s="103" t="s">
        <v>1310</v>
      </c>
    </row>
    <row r="198" spans="1:10">
      <c r="A198" s="148">
        <f>B198*ID규칙_옵션_그룹_단위+COUNTIF($B$4:B198,B198)</f>
        <v>630029</v>
      </c>
      <c r="B198" s="103">
        <f>INDEX(INDEX_ITEM!$F$23:$F$40,MATCH(ITEM_OPTION_GROUP!I198,INDEX_ITEM!$G$23:$G$40,0))*1000+H198*100+IF(J198="주옵션",1,0)</f>
        <v>6300</v>
      </c>
      <c r="C198" s="148">
        <v>17</v>
      </c>
      <c r="D198" s="148">
        <v>1</v>
      </c>
      <c r="E198" s="148">
        <v>160</v>
      </c>
      <c r="F198" s="148">
        <v>160</v>
      </c>
      <c r="G198" s="12" t="str">
        <f t="shared" ref="G198:G261" si="4">VLOOKUP(C198,주옵션_타입,2,0)&amp;IF(E198&lt;&gt;F198,IF(E198=0,"",IF(D198=0," ["&amp;E198," ["&amp;E198/100))&amp;IF(E198&gt;=1," ~","")&amp;IF(F198=0,"",IF(D198=0," "&amp;F198&amp;"pt]"," "&amp;F198/100&amp;"%"&amp;"]")),IF(C198=0,"",IF(D198=0," +"&amp;F198&amp;"pt"," +"&amp;F198/100&amp;"%")))</f>
        <v>치명타 확률 +1.6%</v>
      </c>
      <c r="H198" s="148">
        <v>3</v>
      </c>
      <c r="I198" s="148" t="s">
        <v>4267</v>
      </c>
      <c r="J198" s="103" t="s">
        <v>1310</v>
      </c>
    </row>
    <row r="199" spans="1:10">
      <c r="A199" s="148">
        <f>B199*ID규칙_옵션_그룹_단위+COUNTIF($B$4:B199,B199)</f>
        <v>630030</v>
      </c>
      <c r="B199" s="103">
        <f>INDEX(INDEX_ITEM!$F$23:$F$40,MATCH(ITEM_OPTION_GROUP!I199,INDEX_ITEM!$G$23:$G$40,0))*1000+H199*100+IF(J199="주옵션",1,0)</f>
        <v>6300</v>
      </c>
      <c r="C199" s="148">
        <v>17</v>
      </c>
      <c r="D199" s="148">
        <v>1</v>
      </c>
      <c r="E199" s="148">
        <v>190</v>
      </c>
      <c r="F199" s="148">
        <v>190</v>
      </c>
      <c r="G199" s="12" t="str">
        <f t="shared" si="4"/>
        <v>치명타 확률 +1.9%</v>
      </c>
      <c r="H199" s="148">
        <v>3</v>
      </c>
      <c r="I199" s="148" t="s">
        <v>4267</v>
      </c>
      <c r="J199" s="103" t="s">
        <v>1310</v>
      </c>
    </row>
    <row r="200" spans="1:10">
      <c r="A200" s="148">
        <f>B200*ID규칙_옵션_그룹_단위+COUNTIF($B$4:B200,B200)</f>
        <v>630031</v>
      </c>
      <c r="B200" s="103">
        <f>INDEX(INDEX_ITEM!$F$23:$F$40,MATCH(ITEM_OPTION_GROUP!I200,INDEX_ITEM!$G$23:$G$40,0))*1000+H200*100+IF(J200="주옵션",1,0)</f>
        <v>6300</v>
      </c>
      <c r="C200" s="148">
        <v>17</v>
      </c>
      <c r="D200" s="148">
        <v>1</v>
      </c>
      <c r="E200" s="148">
        <v>210</v>
      </c>
      <c r="F200" s="148">
        <v>210</v>
      </c>
      <c r="G200" s="12" t="str">
        <f t="shared" si="4"/>
        <v>치명타 확률 +2.1%</v>
      </c>
      <c r="H200" s="148">
        <v>3</v>
      </c>
      <c r="I200" s="148" t="s">
        <v>4267</v>
      </c>
      <c r="J200" s="103" t="s">
        <v>1310</v>
      </c>
    </row>
    <row r="201" spans="1:10">
      <c r="A201" s="148">
        <f>B201*ID규칙_옵션_그룹_단위+COUNTIF($B$4:B201,B201)</f>
        <v>630032</v>
      </c>
      <c r="B201" s="103">
        <f>INDEX(INDEX_ITEM!$F$23:$F$40,MATCH(ITEM_OPTION_GROUP!I201,INDEX_ITEM!$G$23:$G$40,0))*1000+H201*100+IF(J201="주옵션",1,0)</f>
        <v>6300</v>
      </c>
      <c r="C201" s="148">
        <v>17</v>
      </c>
      <c r="D201" s="148">
        <v>1</v>
      </c>
      <c r="E201" s="148">
        <v>230</v>
      </c>
      <c r="F201" s="148">
        <v>230</v>
      </c>
      <c r="G201" s="12" t="str">
        <f t="shared" si="4"/>
        <v>치명타 확률 +2.3%</v>
      </c>
      <c r="H201" s="148">
        <v>3</v>
      </c>
      <c r="I201" s="148" t="s">
        <v>4267</v>
      </c>
      <c r="J201" s="103" t="s">
        <v>1310</v>
      </c>
    </row>
    <row r="202" spans="1:10">
      <c r="A202" s="148">
        <f>B202*ID규칙_옵션_그룹_단위+COUNTIF($B$4:B202,B202)</f>
        <v>630033</v>
      </c>
      <c r="B202" s="103">
        <f>INDEX(INDEX_ITEM!$F$23:$F$40,MATCH(ITEM_OPTION_GROUP!I202,INDEX_ITEM!$G$23:$G$40,0))*1000+H202*100+IF(J202="주옵션",1,0)</f>
        <v>6300</v>
      </c>
      <c r="C202" s="148">
        <v>18</v>
      </c>
      <c r="D202" s="148">
        <v>1</v>
      </c>
      <c r="E202" s="148">
        <v>330</v>
      </c>
      <c r="F202" s="148">
        <v>330</v>
      </c>
      <c r="G202" s="12" t="str">
        <f t="shared" si="4"/>
        <v>치명타 피해 +3.3%</v>
      </c>
      <c r="H202" s="148">
        <v>3</v>
      </c>
      <c r="I202" s="148" t="s">
        <v>4267</v>
      </c>
      <c r="J202" s="103" t="s">
        <v>1310</v>
      </c>
    </row>
    <row r="203" spans="1:10">
      <c r="A203" s="148">
        <f>B203*ID규칙_옵션_그룹_단위+COUNTIF($B$4:B203,B203)</f>
        <v>630034</v>
      </c>
      <c r="B203" s="103">
        <f>INDEX(INDEX_ITEM!$F$23:$F$40,MATCH(ITEM_OPTION_GROUP!I203,INDEX_ITEM!$G$23:$G$40,0))*1000+H203*100+IF(J203="주옵션",1,0)</f>
        <v>6300</v>
      </c>
      <c r="C203" s="148">
        <v>18</v>
      </c>
      <c r="D203" s="148">
        <v>1</v>
      </c>
      <c r="E203" s="148">
        <v>370</v>
      </c>
      <c r="F203" s="148">
        <v>370</v>
      </c>
      <c r="G203" s="12" t="str">
        <f t="shared" si="4"/>
        <v>치명타 피해 +3.7%</v>
      </c>
      <c r="H203" s="148">
        <v>3</v>
      </c>
      <c r="I203" s="148" t="s">
        <v>4267</v>
      </c>
      <c r="J203" s="103" t="s">
        <v>1310</v>
      </c>
    </row>
    <row r="204" spans="1:10">
      <c r="A204" s="148">
        <f>B204*ID규칙_옵션_그룹_단위+COUNTIF($B$4:B204,B204)</f>
        <v>630035</v>
      </c>
      <c r="B204" s="103">
        <f>INDEX(INDEX_ITEM!$F$23:$F$40,MATCH(ITEM_OPTION_GROUP!I204,INDEX_ITEM!$G$23:$G$40,0))*1000+H204*100+IF(J204="주옵션",1,0)</f>
        <v>6300</v>
      </c>
      <c r="C204" s="148">
        <v>18</v>
      </c>
      <c r="D204" s="148">
        <v>1</v>
      </c>
      <c r="E204" s="148">
        <v>420</v>
      </c>
      <c r="F204" s="148">
        <v>420</v>
      </c>
      <c r="G204" s="12" t="str">
        <f t="shared" si="4"/>
        <v>치명타 피해 +4.2%</v>
      </c>
      <c r="H204" s="148">
        <v>3</v>
      </c>
      <c r="I204" s="148" t="s">
        <v>4267</v>
      </c>
      <c r="J204" s="103" t="s">
        <v>1310</v>
      </c>
    </row>
    <row r="205" spans="1:10">
      <c r="A205" s="148">
        <f>B205*ID규칙_옵션_그룹_단위+COUNTIF($B$4:B205,B205)</f>
        <v>630036</v>
      </c>
      <c r="B205" s="103">
        <f>INDEX(INDEX_ITEM!$F$23:$F$40,MATCH(ITEM_OPTION_GROUP!I205,INDEX_ITEM!$G$23:$G$40,0))*1000+H205*100+IF(J205="주옵션",1,0)</f>
        <v>6300</v>
      </c>
      <c r="C205" s="148">
        <v>18</v>
      </c>
      <c r="D205" s="148">
        <v>1</v>
      </c>
      <c r="E205" s="148">
        <v>470</v>
      </c>
      <c r="F205" s="148">
        <v>470</v>
      </c>
      <c r="G205" s="12" t="str">
        <f t="shared" si="4"/>
        <v>치명타 피해 +4.7%</v>
      </c>
      <c r="H205" s="148">
        <v>3</v>
      </c>
      <c r="I205" s="148" t="s">
        <v>4267</v>
      </c>
      <c r="J205" s="103" t="s">
        <v>1310</v>
      </c>
    </row>
    <row r="206" spans="1:10">
      <c r="A206" s="148">
        <f>B206*ID규칙_옵션_그룹_단위+COUNTIF($B$4:B206,B206)</f>
        <v>640001</v>
      </c>
      <c r="B206" s="103">
        <f>INDEX(INDEX_ITEM!$F$23:$F$40,MATCH(ITEM_OPTION_GROUP!I206,INDEX_ITEM!$G$23:$G$40,0))*1000+H206*100+IF(J206="주옵션",1,0)</f>
        <v>6400</v>
      </c>
      <c r="C206" s="148">
        <v>2</v>
      </c>
      <c r="D206" s="148">
        <v>1</v>
      </c>
      <c r="E206" s="148">
        <v>330</v>
      </c>
      <c r="F206" s="148">
        <v>330</v>
      </c>
      <c r="G206" s="12" t="str">
        <f t="shared" si="4"/>
        <v>HP [%] +3.3%</v>
      </c>
      <c r="H206" s="148">
        <v>4</v>
      </c>
      <c r="I206" s="148" t="s">
        <v>4267</v>
      </c>
      <c r="J206" s="103" t="s">
        <v>1310</v>
      </c>
    </row>
    <row r="207" spans="1:10">
      <c r="A207" s="148">
        <f>B207*ID규칙_옵션_그룹_단위+COUNTIF($B$4:B207,B207)</f>
        <v>640002</v>
      </c>
      <c r="B207" s="103">
        <f>INDEX(INDEX_ITEM!$F$23:$F$40,MATCH(ITEM_OPTION_GROUP!I207,INDEX_ITEM!$G$23:$G$40,0))*1000+H207*100+IF(J207="주옵션",1,0)</f>
        <v>6400</v>
      </c>
      <c r="C207" s="148">
        <v>2</v>
      </c>
      <c r="D207" s="148">
        <v>1</v>
      </c>
      <c r="E207" s="148">
        <v>370</v>
      </c>
      <c r="F207" s="148">
        <v>370</v>
      </c>
      <c r="G207" s="12" t="str">
        <f t="shared" si="4"/>
        <v>HP [%] +3.7%</v>
      </c>
      <c r="H207" s="148">
        <v>4</v>
      </c>
      <c r="I207" s="148" t="s">
        <v>4267</v>
      </c>
      <c r="J207" s="103" t="s">
        <v>1310</v>
      </c>
    </row>
    <row r="208" spans="1:10">
      <c r="A208" s="148">
        <f>B208*ID규칙_옵션_그룹_단위+COUNTIF($B$4:B208,B208)</f>
        <v>640003</v>
      </c>
      <c r="B208" s="103">
        <f>INDEX(INDEX_ITEM!$F$23:$F$40,MATCH(ITEM_OPTION_GROUP!I208,INDEX_ITEM!$G$23:$G$40,0))*1000+H208*100+IF(J208="주옵션",1,0)</f>
        <v>6400</v>
      </c>
      <c r="C208" s="148">
        <v>2</v>
      </c>
      <c r="D208" s="148">
        <v>1</v>
      </c>
      <c r="E208" s="148">
        <v>420</v>
      </c>
      <c r="F208" s="148">
        <v>420</v>
      </c>
      <c r="G208" s="12" t="str">
        <f t="shared" si="4"/>
        <v>HP [%] +4.2%</v>
      </c>
      <c r="H208" s="148">
        <v>4</v>
      </c>
      <c r="I208" s="148" t="s">
        <v>4267</v>
      </c>
      <c r="J208" s="103" t="s">
        <v>1310</v>
      </c>
    </row>
    <row r="209" spans="1:10">
      <c r="A209" s="148">
        <f>B209*ID규칙_옵션_그룹_단위+COUNTIF($B$4:B209,B209)</f>
        <v>640004</v>
      </c>
      <c r="B209" s="103">
        <f>INDEX(INDEX_ITEM!$F$23:$F$40,MATCH(ITEM_OPTION_GROUP!I209,INDEX_ITEM!$G$23:$G$40,0))*1000+H209*100+IF(J209="주옵션",1,0)</f>
        <v>6400</v>
      </c>
      <c r="C209" s="148">
        <v>2</v>
      </c>
      <c r="D209" s="148">
        <v>1</v>
      </c>
      <c r="E209" s="148">
        <v>470</v>
      </c>
      <c r="F209" s="148">
        <v>470</v>
      </c>
      <c r="G209" s="12" t="str">
        <f t="shared" si="4"/>
        <v>HP [%] +4.7%</v>
      </c>
      <c r="H209" s="148">
        <v>4</v>
      </c>
      <c r="I209" s="148" t="s">
        <v>4267</v>
      </c>
      <c r="J209" s="103" t="s">
        <v>1310</v>
      </c>
    </row>
    <row r="210" spans="1:10">
      <c r="A210" s="148">
        <f>B210*ID규칙_옵션_그룹_단위+COUNTIF($B$4:B210,B210)</f>
        <v>640005</v>
      </c>
      <c r="B210" s="103">
        <f>INDEX(INDEX_ITEM!$F$23:$F$40,MATCH(ITEM_OPTION_GROUP!I210,INDEX_ITEM!$G$23:$G$40,0))*1000+H210*100+IF(J210="주옵션",1,0)</f>
        <v>6400</v>
      </c>
      <c r="C210" s="148">
        <v>3</v>
      </c>
      <c r="D210" s="148">
        <v>0</v>
      </c>
      <c r="E210" s="148">
        <v>11</v>
      </c>
      <c r="F210" s="148">
        <v>11</v>
      </c>
      <c r="G210" s="12" t="str">
        <f t="shared" si="4"/>
        <v>공격력 +11pt</v>
      </c>
      <c r="H210" s="148">
        <v>4</v>
      </c>
      <c r="I210" s="148" t="s">
        <v>4267</v>
      </c>
      <c r="J210" s="103" t="s">
        <v>1310</v>
      </c>
    </row>
    <row r="211" spans="1:10">
      <c r="A211" s="148">
        <f>B211*ID규칙_옵션_그룹_단위+COUNTIF($B$4:B211,B211)</f>
        <v>640006</v>
      </c>
      <c r="B211" s="103">
        <f>INDEX(INDEX_ITEM!$F$23:$F$40,MATCH(ITEM_OPTION_GROUP!I211,INDEX_ITEM!$G$23:$G$40,0))*1000+H211*100+IF(J211="주옵션",1,0)</f>
        <v>6400</v>
      </c>
      <c r="C211" s="148">
        <v>3</v>
      </c>
      <c r="D211" s="148">
        <v>0</v>
      </c>
      <c r="E211" s="148">
        <v>12</v>
      </c>
      <c r="F211" s="148">
        <v>12</v>
      </c>
      <c r="G211" s="12" t="str">
        <f t="shared" si="4"/>
        <v>공격력 +12pt</v>
      </c>
      <c r="H211" s="148">
        <v>4</v>
      </c>
      <c r="I211" s="148" t="s">
        <v>4267</v>
      </c>
      <c r="J211" s="103" t="s">
        <v>1310</v>
      </c>
    </row>
    <row r="212" spans="1:10">
      <c r="A212" s="148">
        <f>B212*ID규칙_옵션_그룹_단위+COUNTIF($B$4:B212,B212)</f>
        <v>640007</v>
      </c>
      <c r="B212" s="103">
        <f>INDEX(INDEX_ITEM!$F$23:$F$40,MATCH(ITEM_OPTION_GROUP!I212,INDEX_ITEM!$G$23:$G$40,0))*1000+H212*100+IF(J212="주옵션",1,0)</f>
        <v>6400</v>
      </c>
      <c r="C212" s="148">
        <v>3</v>
      </c>
      <c r="D212" s="148">
        <v>0</v>
      </c>
      <c r="E212" s="148">
        <v>14</v>
      </c>
      <c r="F212" s="148">
        <v>14</v>
      </c>
      <c r="G212" s="12" t="str">
        <f t="shared" si="4"/>
        <v>공격력 +14pt</v>
      </c>
      <c r="H212" s="148">
        <v>4</v>
      </c>
      <c r="I212" s="148" t="s">
        <v>4267</v>
      </c>
      <c r="J212" s="103" t="s">
        <v>1310</v>
      </c>
    </row>
    <row r="213" spans="1:10">
      <c r="A213" s="148">
        <f>B213*ID규칙_옵션_그룹_단위+COUNTIF($B$4:B213,B213)</f>
        <v>640008</v>
      </c>
      <c r="B213" s="103">
        <f>INDEX(INDEX_ITEM!$F$23:$F$40,MATCH(ITEM_OPTION_GROUP!I213,INDEX_ITEM!$G$23:$G$40,0))*1000+H213*100+IF(J213="주옵션",1,0)</f>
        <v>6400</v>
      </c>
      <c r="C213" s="148">
        <v>3</v>
      </c>
      <c r="D213" s="148">
        <v>0</v>
      </c>
      <c r="E213" s="148">
        <v>16</v>
      </c>
      <c r="F213" s="148">
        <v>16</v>
      </c>
      <c r="G213" s="12" t="str">
        <f t="shared" si="4"/>
        <v>공격력 +16pt</v>
      </c>
      <c r="H213" s="148">
        <v>4</v>
      </c>
      <c r="I213" s="148" t="s">
        <v>4267</v>
      </c>
      <c r="J213" s="103" t="s">
        <v>1310</v>
      </c>
    </row>
    <row r="214" spans="1:10">
      <c r="A214" s="148">
        <f>B214*ID규칙_옵션_그룹_단위+COUNTIF($B$4:B214,B214)</f>
        <v>640009</v>
      </c>
      <c r="B214" s="103">
        <f>INDEX(INDEX_ITEM!$F$23:$F$40,MATCH(ITEM_OPTION_GROUP!I214,INDEX_ITEM!$G$23:$G$40,0))*1000+H214*100+IF(J214="주옵션",1,0)</f>
        <v>6400</v>
      </c>
      <c r="C214" s="148">
        <v>4</v>
      </c>
      <c r="D214" s="148">
        <v>1</v>
      </c>
      <c r="E214" s="148">
        <v>330</v>
      </c>
      <c r="F214" s="148">
        <v>330</v>
      </c>
      <c r="G214" s="12" t="str">
        <f t="shared" si="4"/>
        <v>공격력 [%] +3.3%</v>
      </c>
      <c r="H214" s="148">
        <v>4</v>
      </c>
      <c r="I214" s="148" t="s">
        <v>4267</v>
      </c>
      <c r="J214" s="103" t="s">
        <v>1310</v>
      </c>
    </row>
    <row r="215" spans="1:10">
      <c r="A215" s="148">
        <f>B215*ID규칙_옵션_그룹_단위+COUNTIF($B$4:B215,B215)</f>
        <v>640010</v>
      </c>
      <c r="B215" s="103">
        <f>INDEX(INDEX_ITEM!$F$23:$F$40,MATCH(ITEM_OPTION_GROUP!I215,INDEX_ITEM!$G$23:$G$40,0))*1000+H215*100+IF(J215="주옵션",1,0)</f>
        <v>6400</v>
      </c>
      <c r="C215" s="148">
        <v>4</v>
      </c>
      <c r="D215" s="148">
        <v>1</v>
      </c>
      <c r="E215" s="148">
        <v>370</v>
      </c>
      <c r="F215" s="148">
        <v>370</v>
      </c>
      <c r="G215" s="12" t="str">
        <f t="shared" si="4"/>
        <v>공격력 [%] +3.7%</v>
      </c>
      <c r="H215" s="148">
        <v>4</v>
      </c>
      <c r="I215" s="148" t="s">
        <v>4267</v>
      </c>
      <c r="J215" s="103" t="s">
        <v>1310</v>
      </c>
    </row>
    <row r="216" spans="1:10">
      <c r="A216" s="148">
        <f>B216*ID규칙_옵션_그룹_단위+COUNTIF($B$4:B216,B216)</f>
        <v>640011</v>
      </c>
      <c r="B216" s="103">
        <f>INDEX(INDEX_ITEM!$F$23:$F$40,MATCH(ITEM_OPTION_GROUP!I216,INDEX_ITEM!$G$23:$G$40,0))*1000+H216*100+IF(J216="주옵션",1,0)</f>
        <v>6400</v>
      </c>
      <c r="C216" s="148">
        <v>4</v>
      </c>
      <c r="D216" s="148">
        <v>1</v>
      </c>
      <c r="E216" s="148">
        <v>420</v>
      </c>
      <c r="F216" s="148">
        <v>420</v>
      </c>
      <c r="G216" s="12" t="str">
        <f t="shared" si="4"/>
        <v>공격력 [%] +4.2%</v>
      </c>
      <c r="H216" s="148">
        <v>4</v>
      </c>
      <c r="I216" s="148" t="s">
        <v>4267</v>
      </c>
      <c r="J216" s="103" t="s">
        <v>1310</v>
      </c>
    </row>
    <row r="217" spans="1:10">
      <c r="A217" s="148">
        <f>B217*ID규칙_옵션_그룹_단위+COUNTIF($B$4:B217,B217)</f>
        <v>640012</v>
      </c>
      <c r="B217" s="103">
        <f>INDEX(INDEX_ITEM!$F$23:$F$40,MATCH(ITEM_OPTION_GROUP!I217,INDEX_ITEM!$G$23:$G$40,0))*1000+H217*100+IF(J217="주옵션",1,0)</f>
        <v>6400</v>
      </c>
      <c r="C217" s="148">
        <v>4</v>
      </c>
      <c r="D217" s="148">
        <v>1</v>
      </c>
      <c r="E217" s="148">
        <v>470</v>
      </c>
      <c r="F217" s="148">
        <v>470</v>
      </c>
      <c r="G217" s="12" t="str">
        <f t="shared" si="4"/>
        <v>공격력 [%] +4.7%</v>
      </c>
      <c r="H217" s="148">
        <v>4</v>
      </c>
      <c r="I217" s="148" t="s">
        <v>4267</v>
      </c>
      <c r="J217" s="103" t="s">
        <v>1310</v>
      </c>
    </row>
    <row r="218" spans="1:10">
      <c r="A218" s="148">
        <f>B218*ID규칙_옵션_그룹_단위+COUNTIF($B$4:B218,B218)</f>
        <v>640013</v>
      </c>
      <c r="B218" s="103">
        <f>INDEX(INDEX_ITEM!$F$23:$F$40,MATCH(ITEM_OPTION_GROUP!I218,INDEX_ITEM!$G$23:$G$40,0))*1000+H218*100+IF(J218="주옵션",1,0)</f>
        <v>6400</v>
      </c>
      <c r="C218" s="148">
        <v>5</v>
      </c>
      <c r="D218" s="148">
        <v>0</v>
      </c>
      <c r="E218" s="148">
        <v>13</v>
      </c>
      <c r="F218" s="148">
        <v>13</v>
      </c>
      <c r="G218" s="12" t="str">
        <f t="shared" si="4"/>
        <v>방어력 +13pt</v>
      </c>
      <c r="H218" s="148">
        <v>4</v>
      </c>
      <c r="I218" s="148" t="s">
        <v>4267</v>
      </c>
      <c r="J218" s="103" t="s">
        <v>1310</v>
      </c>
    </row>
    <row r="219" spans="1:10">
      <c r="A219" s="148">
        <f>B219*ID규칙_옵션_그룹_단위+COUNTIF($B$4:B219,B219)</f>
        <v>640014</v>
      </c>
      <c r="B219" s="103">
        <f>INDEX(INDEX_ITEM!$F$23:$F$40,MATCH(ITEM_OPTION_GROUP!I219,INDEX_ITEM!$G$23:$G$40,0))*1000+H219*100+IF(J219="주옵션",1,0)</f>
        <v>6400</v>
      </c>
      <c r="C219" s="148">
        <v>5</v>
      </c>
      <c r="D219" s="148">
        <v>0</v>
      </c>
      <c r="E219" s="148">
        <v>15</v>
      </c>
      <c r="F219" s="148">
        <v>15</v>
      </c>
      <c r="G219" s="12" t="str">
        <f t="shared" si="4"/>
        <v>방어력 +15pt</v>
      </c>
      <c r="H219" s="148">
        <v>4</v>
      </c>
      <c r="I219" s="148" t="s">
        <v>4267</v>
      </c>
      <c r="J219" s="103" t="s">
        <v>1310</v>
      </c>
    </row>
    <row r="220" spans="1:10">
      <c r="A220" s="148">
        <f>B220*ID규칙_옵션_그룹_단위+COUNTIF($B$4:B220,B220)</f>
        <v>640015</v>
      </c>
      <c r="B220" s="103">
        <f>INDEX(INDEX_ITEM!$F$23:$F$40,MATCH(ITEM_OPTION_GROUP!I220,INDEX_ITEM!$G$23:$G$40,0))*1000+H220*100+IF(J220="주옵션",1,0)</f>
        <v>6400</v>
      </c>
      <c r="C220" s="148">
        <v>5</v>
      </c>
      <c r="D220" s="148">
        <v>0</v>
      </c>
      <c r="E220" s="148">
        <v>17</v>
      </c>
      <c r="F220" s="148">
        <v>17</v>
      </c>
      <c r="G220" s="12" t="str">
        <f t="shared" si="4"/>
        <v>방어력 +17pt</v>
      </c>
      <c r="H220" s="148">
        <v>4</v>
      </c>
      <c r="I220" s="148" t="s">
        <v>4267</v>
      </c>
      <c r="J220" s="103" t="s">
        <v>1310</v>
      </c>
    </row>
    <row r="221" spans="1:10">
      <c r="A221" s="148">
        <f>B221*ID규칙_옵션_그룹_단위+COUNTIF($B$4:B221,B221)</f>
        <v>640016</v>
      </c>
      <c r="B221" s="103">
        <f>INDEX(INDEX_ITEM!$F$23:$F$40,MATCH(ITEM_OPTION_GROUP!I221,INDEX_ITEM!$G$23:$G$40,0))*1000+H221*100+IF(J221="주옵션",1,0)</f>
        <v>6400</v>
      </c>
      <c r="C221" s="148">
        <v>5</v>
      </c>
      <c r="D221" s="148">
        <v>0</v>
      </c>
      <c r="E221" s="148">
        <v>19</v>
      </c>
      <c r="F221" s="148">
        <v>19</v>
      </c>
      <c r="G221" s="12" t="str">
        <f t="shared" si="4"/>
        <v>방어력 +19pt</v>
      </c>
      <c r="H221" s="148">
        <v>4</v>
      </c>
      <c r="I221" s="148" t="s">
        <v>4267</v>
      </c>
      <c r="J221" s="103" t="s">
        <v>1310</v>
      </c>
    </row>
    <row r="222" spans="1:10">
      <c r="A222" s="148">
        <f>B222*ID규칙_옵션_그룹_단위+COUNTIF($B$4:B222,B222)</f>
        <v>640017</v>
      </c>
      <c r="B222" s="103">
        <f>INDEX(INDEX_ITEM!$F$23:$F$40,MATCH(ITEM_OPTION_GROUP!I222,INDEX_ITEM!$G$23:$G$40,0))*1000+H222*100+IF(J222="주옵션",1,0)</f>
        <v>6400</v>
      </c>
      <c r="C222" s="148">
        <v>6</v>
      </c>
      <c r="D222" s="148">
        <v>1</v>
      </c>
      <c r="E222" s="148">
        <v>410</v>
      </c>
      <c r="F222" s="148">
        <v>410</v>
      </c>
      <c r="G222" s="12" t="str">
        <f t="shared" si="4"/>
        <v>방어력 [%] +4.1%</v>
      </c>
      <c r="H222" s="148">
        <v>4</v>
      </c>
      <c r="I222" s="148" t="s">
        <v>4267</v>
      </c>
      <c r="J222" s="103" t="s">
        <v>1310</v>
      </c>
    </row>
    <row r="223" spans="1:10">
      <c r="A223" s="148">
        <f>B223*ID규칙_옵션_그룹_단위+COUNTIF($B$4:B223,B223)</f>
        <v>640018</v>
      </c>
      <c r="B223" s="103">
        <f>INDEX(INDEX_ITEM!$F$23:$F$40,MATCH(ITEM_OPTION_GROUP!I223,INDEX_ITEM!$G$23:$G$40,0))*1000+H223*100+IF(J223="주옵션",1,0)</f>
        <v>6400</v>
      </c>
      <c r="C223" s="148">
        <v>6</v>
      </c>
      <c r="D223" s="148">
        <v>1</v>
      </c>
      <c r="E223" s="148">
        <v>470</v>
      </c>
      <c r="F223" s="148">
        <v>470</v>
      </c>
      <c r="G223" s="12" t="str">
        <f t="shared" si="4"/>
        <v>방어력 [%] +4.7%</v>
      </c>
      <c r="H223" s="148">
        <v>4</v>
      </c>
      <c r="I223" s="148" t="s">
        <v>4267</v>
      </c>
      <c r="J223" s="103" t="s">
        <v>1310</v>
      </c>
    </row>
    <row r="224" spans="1:10">
      <c r="A224" s="148">
        <f>B224*ID규칙_옵션_그룹_단위+COUNTIF($B$4:B224,B224)</f>
        <v>640019</v>
      </c>
      <c r="B224" s="103">
        <f>INDEX(INDEX_ITEM!$F$23:$F$40,MATCH(ITEM_OPTION_GROUP!I224,INDEX_ITEM!$G$23:$G$40,0))*1000+H224*100+IF(J224="주옵션",1,0)</f>
        <v>6400</v>
      </c>
      <c r="C224" s="148">
        <v>6</v>
      </c>
      <c r="D224" s="148">
        <v>1</v>
      </c>
      <c r="E224" s="148">
        <v>530</v>
      </c>
      <c r="F224" s="148">
        <v>530</v>
      </c>
      <c r="G224" s="12" t="str">
        <f t="shared" si="4"/>
        <v>방어력 [%] +5.3%</v>
      </c>
      <c r="H224" s="148">
        <v>4</v>
      </c>
      <c r="I224" s="148" t="s">
        <v>4267</v>
      </c>
      <c r="J224" s="103" t="s">
        <v>1310</v>
      </c>
    </row>
    <row r="225" spans="1:10">
      <c r="A225" s="148">
        <f>B225*ID규칙_옵션_그룹_단위+COUNTIF($B$4:B225,B225)</f>
        <v>640020</v>
      </c>
      <c r="B225" s="103">
        <f>INDEX(INDEX_ITEM!$F$23:$F$40,MATCH(ITEM_OPTION_GROUP!I225,INDEX_ITEM!$G$23:$G$40,0))*1000+H225*100+IF(J225="주옵션",1,0)</f>
        <v>6400</v>
      </c>
      <c r="C225" s="148">
        <v>6</v>
      </c>
      <c r="D225" s="148">
        <v>1</v>
      </c>
      <c r="E225" s="148">
        <v>580</v>
      </c>
      <c r="F225" s="148">
        <v>580</v>
      </c>
      <c r="G225" s="12" t="str">
        <f t="shared" si="4"/>
        <v>방어력 [%] +5.8%</v>
      </c>
      <c r="H225" s="148">
        <v>4</v>
      </c>
      <c r="I225" s="148" t="s">
        <v>4267</v>
      </c>
      <c r="J225" s="103" t="s">
        <v>1310</v>
      </c>
    </row>
    <row r="226" spans="1:10">
      <c r="A226" s="148">
        <f>B226*ID규칙_옵션_그룹_단위+COUNTIF($B$4:B226,B226)</f>
        <v>640021</v>
      </c>
      <c r="B226" s="103">
        <f>INDEX(INDEX_ITEM!$F$23:$F$40,MATCH(ITEM_OPTION_GROUP!I226,INDEX_ITEM!$G$23:$G$40,0))*1000+H226*100+IF(J226="주옵션",1,0)</f>
        <v>6400</v>
      </c>
      <c r="C226" s="148">
        <v>7</v>
      </c>
      <c r="D226" s="148">
        <v>0</v>
      </c>
      <c r="E226" s="148">
        <v>13</v>
      </c>
      <c r="F226" s="148">
        <v>13</v>
      </c>
      <c r="G226" s="12" t="str">
        <f t="shared" si="4"/>
        <v>원소 마스터리 +13pt</v>
      </c>
      <c r="H226" s="148">
        <v>4</v>
      </c>
      <c r="I226" s="148" t="s">
        <v>4267</v>
      </c>
      <c r="J226" s="103" t="s">
        <v>1310</v>
      </c>
    </row>
    <row r="227" spans="1:10">
      <c r="A227" s="148">
        <f>B227*ID규칙_옵션_그룹_단위+COUNTIF($B$4:B227,B227)</f>
        <v>640022</v>
      </c>
      <c r="B227" s="103">
        <f>INDEX(INDEX_ITEM!$F$23:$F$40,MATCH(ITEM_OPTION_GROUP!I227,INDEX_ITEM!$G$23:$G$40,0))*1000+H227*100+IF(J227="주옵션",1,0)</f>
        <v>6400</v>
      </c>
      <c r="C227" s="148">
        <v>7</v>
      </c>
      <c r="D227" s="148">
        <v>0</v>
      </c>
      <c r="E227" s="148">
        <v>15</v>
      </c>
      <c r="F227" s="148">
        <v>15</v>
      </c>
      <c r="G227" s="12" t="str">
        <f t="shared" si="4"/>
        <v>원소 마스터리 +15pt</v>
      </c>
      <c r="H227" s="148">
        <v>4</v>
      </c>
      <c r="I227" s="148" t="s">
        <v>4267</v>
      </c>
      <c r="J227" s="103" t="s">
        <v>1310</v>
      </c>
    </row>
    <row r="228" spans="1:10">
      <c r="A228" s="148">
        <f>B228*ID규칙_옵션_그룹_단위+COUNTIF($B$4:B228,B228)</f>
        <v>640023</v>
      </c>
      <c r="B228" s="103">
        <f>INDEX(INDEX_ITEM!$F$23:$F$40,MATCH(ITEM_OPTION_GROUP!I228,INDEX_ITEM!$G$23:$G$40,0))*1000+H228*100+IF(J228="주옵션",1,0)</f>
        <v>6400</v>
      </c>
      <c r="C228" s="148">
        <v>7</v>
      </c>
      <c r="D228" s="148">
        <v>0</v>
      </c>
      <c r="E228" s="148">
        <v>17</v>
      </c>
      <c r="F228" s="148">
        <v>17</v>
      </c>
      <c r="G228" s="12" t="str">
        <f t="shared" si="4"/>
        <v>원소 마스터리 +17pt</v>
      </c>
      <c r="H228" s="148">
        <v>4</v>
      </c>
      <c r="I228" s="148" t="s">
        <v>4267</v>
      </c>
      <c r="J228" s="103" t="s">
        <v>1310</v>
      </c>
    </row>
    <row r="229" spans="1:10">
      <c r="A229" s="148">
        <f>B229*ID규칙_옵션_그룹_단위+COUNTIF($B$4:B229,B229)</f>
        <v>640024</v>
      </c>
      <c r="B229" s="103">
        <f>INDEX(INDEX_ITEM!$F$23:$F$40,MATCH(ITEM_OPTION_GROUP!I229,INDEX_ITEM!$G$23:$G$40,0))*1000+H229*100+IF(J229="주옵션",1,0)</f>
        <v>6400</v>
      </c>
      <c r="C229" s="148">
        <v>7</v>
      </c>
      <c r="D229" s="148">
        <v>0</v>
      </c>
      <c r="E229" s="148">
        <v>19</v>
      </c>
      <c r="F229" s="148">
        <v>19</v>
      </c>
      <c r="G229" s="12" t="str">
        <f t="shared" si="4"/>
        <v>원소 마스터리 +19pt</v>
      </c>
      <c r="H229" s="148">
        <v>4</v>
      </c>
      <c r="I229" s="148" t="s">
        <v>4267</v>
      </c>
      <c r="J229" s="103" t="s">
        <v>1310</v>
      </c>
    </row>
    <row r="230" spans="1:10">
      <c r="A230" s="148">
        <f>B230*ID규칙_옵션_그룹_단위+COUNTIF($B$4:B230,B230)</f>
        <v>640025</v>
      </c>
      <c r="B230" s="103">
        <f>INDEX(INDEX_ITEM!$F$23:$F$40,MATCH(ITEM_OPTION_GROUP!I230,INDEX_ITEM!$G$23:$G$40,0))*1000+H230*100+IF(J230="주옵션",1,0)</f>
        <v>6400</v>
      </c>
      <c r="C230" s="148">
        <v>8</v>
      </c>
      <c r="D230" s="148">
        <v>1</v>
      </c>
      <c r="E230" s="148">
        <v>360</v>
      </c>
      <c r="F230" s="148">
        <v>360</v>
      </c>
      <c r="G230" s="12" t="str">
        <f t="shared" si="4"/>
        <v>원소 충전 효율 +3.6%</v>
      </c>
      <c r="H230" s="148">
        <v>4</v>
      </c>
      <c r="I230" s="148" t="s">
        <v>4267</v>
      </c>
      <c r="J230" s="103" t="s">
        <v>1310</v>
      </c>
    </row>
    <row r="231" spans="1:10">
      <c r="A231" s="148">
        <f>B231*ID규칙_옵션_그룹_단위+COUNTIF($B$4:B231,B231)</f>
        <v>640026</v>
      </c>
      <c r="B231" s="103">
        <f>INDEX(INDEX_ITEM!$F$23:$F$40,MATCH(ITEM_OPTION_GROUP!I231,INDEX_ITEM!$G$23:$G$40,0))*1000+H231*100+IF(J231="주옵션",1,0)</f>
        <v>6400</v>
      </c>
      <c r="C231" s="148">
        <v>8</v>
      </c>
      <c r="D231" s="148">
        <v>1</v>
      </c>
      <c r="E231" s="148">
        <v>410</v>
      </c>
      <c r="F231" s="148">
        <v>410</v>
      </c>
      <c r="G231" s="12" t="str">
        <f t="shared" si="4"/>
        <v>원소 충전 효율 +4.1%</v>
      </c>
      <c r="H231" s="148">
        <v>4</v>
      </c>
      <c r="I231" s="148" t="s">
        <v>4267</v>
      </c>
      <c r="J231" s="103" t="s">
        <v>1310</v>
      </c>
    </row>
    <row r="232" spans="1:10">
      <c r="A232" s="148">
        <f>B232*ID규칙_옵션_그룹_단위+COUNTIF($B$4:B232,B232)</f>
        <v>640027</v>
      </c>
      <c r="B232" s="103">
        <f>INDEX(INDEX_ITEM!$F$23:$F$40,MATCH(ITEM_OPTION_GROUP!I232,INDEX_ITEM!$G$23:$G$40,0))*1000+H232*100+IF(J232="주옵션",1,0)</f>
        <v>6400</v>
      </c>
      <c r="C232" s="148">
        <v>8</v>
      </c>
      <c r="D232" s="148">
        <v>1</v>
      </c>
      <c r="E232" s="148">
        <v>470</v>
      </c>
      <c r="F232" s="148">
        <v>470</v>
      </c>
      <c r="G232" s="12" t="str">
        <f t="shared" si="4"/>
        <v>원소 충전 효율 +4.7%</v>
      </c>
      <c r="H232" s="148">
        <v>4</v>
      </c>
      <c r="I232" s="148" t="s">
        <v>4267</v>
      </c>
      <c r="J232" s="103" t="s">
        <v>1310</v>
      </c>
    </row>
    <row r="233" spans="1:10">
      <c r="A233" s="148">
        <f>B233*ID규칙_옵션_그룹_단위+COUNTIF($B$4:B233,B233)</f>
        <v>640028</v>
      </c>
      <c r="B233" s="103">
        <f>INDEX(INDEX_ITEM!$F$23:$F$40,MATCH(ITEM_OPTION_GROUP!I233,INDEX_ITEM!$G$23:$G$40,0))*1000+H233*100+IF(J233="주옵션",1,0)</f>
        <v>6400</v>
      </c>
      <c r="C233" s="148">
        <v>8</v>
      </c>
      <c r="D233" s="148">
        <v>1</v>
      </c>
      <c r="E233" s="148">
        <v>520</v>
      </c>
      <c r="F233" s="148">
        <v>520</v>
      </c>
      <c r="G233" s="12" t="str">
        <f t="shared" si="4"/>
        <v>원소 충전 효율 +5.2%</v>
      </c>
      <c r="H233" s="148">
        <v>4</v>
      </c>
      <c r="I233" s="148" t="s">
        <v>4267</v>
      </c>
      <c r="J233" s="103" t="s">
        <v>1310</v>
      </c>
    </row>
    <row r="234" spans="1:10">
      <c r="A234" s="148">
        <f>B234*ID규칙_옵션_그룹_단위+COUNTIF($B$4:B234,B234)</f>
        <v>640029</v>
      </c>
      <c r="B234" s="103">
        <f>INDEX(INDEX_ITEM!$F$23:$F$40,MATCH(ITEM_OPTION_GROUP!I234,INDEX_ITEM!$G$23:$G$40,0))*1000+H234*100+IF(J234="주옵션",1,0)</f>
        <v>6400</v>
      </c>
      <c r="C234" s="148">
        <v>17</v>
      </c>
      <c r="D234" s="148">
        <v>1</v>
      </c>
      <c r="E234" s="148">
        <v>220</v>
      </c>
      <c r="F234" s="148">
        <v>220</v>
      </c>
      <c r="G234" s="12" t="str">
        <f t="shared" si="4"/>
        <v>치명타 확률 +2.2%</v>
      </c>
      <c r="H234" s="148">
        <v>4</v>
      </c>
      <c r="I234" s="148" t="s">
        <v>4267</v>
      </c>
      <c r="J234" s="103" t="s">
        <v>1310</v>
      </c>
    </row>
    <row r="235" spans="1:10">
      <c r="A235" s="148">
        <f>B235*ID규칙_옵션_그룹_단위+COUNTIF($B$4:B235,B235)</f>
        <v>640030</v>
      </c>
      <c r="B235" s="103">
        <f>INDEX(INDEX_ITEM!$F$23:$F$40,MATCH(ITEM_OPTION_GROUP!I235,INDEX_ITEM!$G$23:$G$40,0))*1000+H235*100+IF(J235="주옵션",1,0)</f>
        <v>6400</v>
      </c>
      <c r="C235" s="148">
        <v>17</v>
      </c>
      <c r="D235" s="148">
        <v>1</v>
      </c>
      <c r="E235" s="148">
        <v>250</v>
      </c>
      <c r="F235" s="148">
        <v>250</v>
      </c>
      <c r="G235" s="12" t="str">
        <f t="shared" si="4"/>
        <v>치명타 확률 +2.5%</v>
      </c>
      <c r="H235" s="148">
        <v>4</v>
      </c>
      <c r="I235" s="148" t="s">
        <v>4267</v>
      </c>
      <c r="J235" s="103" t="s">
        <v>1310</v>
      </c>
    </row>
    <row r="236" spans="1:10">
      <c r="A236" s="148">
        <f>B236*ID규칙_옵션_그룹_단위+COUNTIF($B$4:B236,B236)</f>
        <v>640031</v>
      </c>
      <c r="B236" s="103">
        <f>INDEX(INDEX_ITEM!$F$23:$F$40,MATCH(ITEM_OPTION_GROUP!I236,INDEX_ITEM!$G$23:$G$40,0))*1000+H236*100+IF(J236="주옵션",1,0)</f>
        <v>6400</v>
      </c>
      <c r="C236" s="148">
        <v>17</v>
      </c>
      <c r="D236" s="148">
        <v>1</v>
      </c>
      <c r="E236" s="148">
        <v>280</v>
      </c>
      <c r="F236" s="148">
        <v>280</v>
      </c>
      <c r="G236" s="12" t="str">
        <f t="shared" si="4"/>
        <v>치명타 확률 +2.8%</v>
      </c>
      <c r="H236" s="148">
        <v>4</v>
      </c>
      <c r="I236" s="148" t="s">
        <v>4267</v>
      </c>
      <c r="J236" s="103" t="s">
        <v>1310</v>
      </c>
    </row>
    <row r="237" spans="1:10">
      <c r="A237" s="148">
        <f>B237*ID규칙_옵션_그룹_단위+COUNTIF($B$4:B237,B237)</f>
        <v>640032</v>
      </c>
      <c r="B237" s="103">
        <f>INDEX(INDEX_ITEM!$F$23:$F$40,MATCH(ITEM_OPTION_GROUP!I237,INDEX_ITEM!$G$23:$G$40,0))*1000+H237*100+IF(J237="주옵션",1,0)</f>
        <v>6400</v>
      </c>
      <c r="C237" s="148">
        <v>17</v>
      </c>
      <c r="D237" s="148">
        <v>1</v>
      </c>
      <c r="E237" s="148">
        <v>310</v>
      </c>
      <c r="F237" s="148">
        <v>310</v>
      </c>
      <c r="G237" s="12" t="str">
        <f t="shared" si="4"/>
        <v>치명타 확률 +3.1%</v>
      </c>
      <c r="H237" s="148">
        <v>4</v>
      </c>
      <c r="I237" s="148" t="s">
        <v>4267</v>
      </c>
      <c r="J237" s="103" t="s">
        <v>1310</v>
      </c>
    </row>
    <row r="238" spans="1:10">
      <c r="A238" s="148">
        <f>B238*ID규칙_옵션_그룹_단위+COUNTIF($B$4:B238,B238)</f>
        <v>640033</v>
      </c>
      <c r="B238" s="103">
        <f>INDEX(INDEX_ITEM!$F$23:$F$40,MATCH(ITEM_OPTION_GROUP!I238,INDEX_ITEM!$G$23:$G$40,0))*1000+H238*100+IF(J238="주옵션",1,0)</f>
        <v>6400</v>
      </c>
      <c r="C238" s="148">
        <v>18</v>
      </c>
      <c r="D238" s="148">
        <v>1</v>
      </c>
      <c r="E238" s="148">
        <v>440</v>
      </c>
      <c r="F238" s="148">
        <v>440</v>
      </c>
      <c r="G238" s="12" t="str">
        <f t="shared" si="4"/>
        <v>치명타 피해 +4.4%</v>
      </c>
      <c r="H238" s="148">
        <v>4</v>
      </c>
      <c r="I238" s="148" t="s">
        <v>4267</v>
      </c>
      <c r="J238" s="103" t="s">
        <v>1310</v>
      </c>
    </row>
    <row r="239" spans="1:10">
      <c r="A239" s="148">
        <f>B239*ID규칙_옵션_그룹_단위+COUNTIF($B$4:B239,B239)</f>
        <v>640034</v>
      </c>
      <c r="B239" s="103">
        <f>INDEX(INDEX_ITEM!$F$23:$F$40,MATCH(ITEM_OPTION_GROUP!I239,INDEX_ITEM!$G$23:$G$40,0))*1000+H239*100+IF(J239="주옵션",1,0)</f>
        <v>6400</v>
      </c>
      <c r="C239" s="148">
        <v>18</v>
      </c>
      <c r="D239" s="148">
        <v>1</v>
      </c>
      <c r="E239" s="148">
        <v>500</v>
      </c>
      <c r="F239" s="148">
        <v>500</v>
      </c>
      <c r="G239" s="12" t="str">
        <f t="shared" si="4"/>
        <v>치명타 피해 +5%</v>
      </c>
      <c r="H239" s="148">
        <v>4</v>
      </c>
      <c r="I239" s="148" t="s">
        <v>4267</v>
      </c>
      <c r="J239" s="103" t="s">
        <v>1310</v>
      </c>
    </row>
    <row r="240" spans="1:10">
      <c r="A240" s="148">
        <f>B240*ID규칙_옵션_그룹_단위+COUNTIF($B$4:B240,B240)</f>
        <v>640035</v>
      </c>
      <c r="B240" s="103">
        <f>INDEX(INDEX_ITEM!$F$23:$F$40,MATCH(ITEM_OPTION_GROUP!I240,INDEX_ITEM!$G$23:$G$40,0))*1000+H240*100+IF(J240="주옵션",1,0)</f>
        <v>6400</v>
      </c>
      <c r="C240" s="148">
        <v>18</v>
      </c>
      <c r="D240" s="148">
        <v>1</v>
      </c>
      <c r="E240" s="148">
        <v>560</v>
      </c>
      <c r="F240" s="148">
        <v>560</v>
      </c>
      <c r="G240" s="12" t="str">
        <f t="shared" si="4"/>
        <v>치명타 피해 +5.6%</v>
      </c>
      <c r="H240" s="148">
        <v>4</v>
      </c>
      <c r="I240" s="148" t="s">
        <v>4267</v>
      </c>
      <c r="J240" s="103" t="s">
        <v>1310</v>
      </c>
    </row>
    <row r="241" spans="1:10">
      <c r="A241" s="148">
        <f>B241*ID규칙_옵션_그룹_단위+COUNTIF($B$4:B241,B241)</f>
        <v>640036</v>
      </c>
      <c r="B241" s="103">
        <f>INDEX(INDEX_ITEM!$F$23:$F$40,MATCH(ITEM_OPTION_GROUP!I241,INDEX_ITEM!$G$23:$G$40,0))*1000+H241*100+IF(J241="주옵션",1,0)</f>
        <v>6400</v>
      </c>
      <c r="C241" s="148">
        <v>18</v>
      </c>
      <c r="D241" s="148">
        <v>1</v>
      </c>
      <c r="E241" s="148">
        <v>620</v>
      </c>
      <c r="F241" s="148">
        <v>620</v>
      </c>
      <c r="G241" s="12" t="str">
        <f t="shared" si="4"/>
        <v>치명타 피해 +6.2%</v>
      </c>
      <c r="H241" s="148">
        <v>4</v>
      </c>
      <c r="I241" s="148" t="s">
        <v>4267</v>
      </c>
      <c r="J241" s="103" t="s">
        <v>1310</v>
      </c>
    </row>
    <row r="242" spans="1:10">
      <c r="A242" s="148">
        <f>B242*ID규칙_옵션_그룹_단위+COUNTIF($B$4:B242,B242)</f>
        <v>650001</v>
      </c>
      <c r="B242" s="103">
        <f>INDEX(INDEX_ITEM!$F$23:$F$40,MATCH(ITEM_OPTION_GROUP!I242,INDEX_ITEM!$G$23:$G$40,0))*1000+H242*100+IF(J242="주옵션",1,0)</f>
        <v>6500</v>
      </c>
      <c r="C242" s="148">
        <v>2</v>
      </c>
      <c r="D242" s="148">
        <v>1</v>
      </c>
      <c r="E242" s="148">
        <v>410</v>
      </c>
      <c r="F242" s="148">
        <v>410</v>
      </c>
      <c r="G242" s="12" t="str">
        <f t="shared" si="4"/>
        <v>HP [%] +4.1%</v>
      </c>
      <c r="H242" s="148">
        <v>5</v>
      </c>
      <c r="I242" s="148" t="s">
        <v>4267</v>
      </c>
      <c r="J242" s="103" t="s">
        <v>1310</v>
      </c>
    </row>
    <row r="243" spans="1:10">
      <c r="A243" s="148">
        <f>B243*ID규칙_옵션_그룹_단위+COUNTIF($B$4:B243,B243)</f>
        <v>650002</v>
      </c>
      <c r="B243" s="103">
        <f>INDEX(INDEX_ITEM!$F$23:$F$40,MATCH(ITEM_OPTION_GROUP!I243,INDEX_ITEM!$G$23:$G$40,0))*1000+H243*100+IF(J243="주옵션",1,0)</f>
        <v>6500</v>
      </c>
      <c r="C243" s="148">
        <v>2</v>
      </c>
      <c r="D243" s="148">
        <v>1</v>
      </c>
      <c r="E243" s="148">
        <v>470</v>
      </c>
      <c r="F243" s="148">
        <v>470</v>
      </c>
      <c r="G243" s="12" t="str">
        <f t="shared" si="4"/>
        <v>HP [%] +4.7%</v>
      </c>
      <c r="H243" s="148">
        <v>5</v>
      </c>
      <c r="I243" s="148" t="s">
        <v>4267</v>
      </c>
      <c r="J243" s="103" t="s">
        <v>1310</v>
      </c>
    </row>
    <row r="244" spans="1:10">
      <c r="A244" s="148">
        <f>B244*ID규칙_옵션_그룹_단위+COUNTIF($B$4:B244,B244)</f>
        <v>650003</v>
      </c>
      <c r="B244" s="103">
        <f>INDEX(INDEX_ITEM!$F$23:$F$40,MATCH(ITEM_OPTION_GROUP!I244,INDEX_ITEM!$G$23:$G$40,0))*1000+H244*100+IF(J244="주옵션",1,0)</f>
        <v>6500</v>
      </c>
      <c r="C244" s="148">
        <v>2</v>
      </c>
      <c r="D244" s="148">
        <v>1</v>
      </c>
      <c r="E244" s="148">
        <v>530</v>
      </c>
      <c r="F244" s="148">
        <v>530</v>
      </c>
      <c r="G244" s="12" t="str">
        <f t="shared" si="4"/>
        <v>HP [%] +5.3%</v>
      </c>
      <c r="H244" s="148">
        <v>5</v>
      </c>
      <c r="I244" s="148" t="s">
        <v>4267</v>
      </c>
      <c r="J244" s="103" t="s">
        <v>1310</v>
      </c>
    </row>
    <row r="245" spans="1:10">
      <c r="A245" s="148">
        <f>B245*ID규칙_옵션_그룹_단위+COUNTIF($B$4:B245,B245)</f>
        <v>650004</v>
      </c>
      <c r="B245" s="103">
        <f>INDEX(INDEX_ITEM!$F$23:$F$40,MATCH(ITEM_OPTION_GROUP!I245,INDEX_ITEM!$G$23:$G$40,0))*1000+H245*100+IF(J245="주옵션",1,0)</f>
        <v>6500</v>
      </c>
      <c r="C245" s="148">
        <v>2</v>
      </c>
      <c r="D245" s="148">
        <v>1</v>
      </c>
      <c r="E245" s="148">
        <v>580</v>
      </c>
      <c r="F245" s="148">
        <v>580</v>
      </c>
      <c r="G245" s="12" t="str">
        <f t="shared" si="4"/>
        <v>HP [%] +5.8%</v>
      </c>
      <c r="H245" s="148">
        <v>5</v>
      </c>
      <c r="I245" s="148" t="s">
        <v>4267</v>
      </c>
      <c r="J245" s="103" t="s">
        <v>1310</v>
      </c>
    </row>
    <row r="246" spans="1:10">
      <c r="A246" s="148">
        <f>B246*ID규칙_옵션_그룹_단위+COUNTIF($B$4:B246,B246)</f>
        <v>650005</v>
      </c>
      <c r="B246" s="103">
        <f>INDEX(INDEX_ITEM!$F$23:$F$40,MATCH(ITEM_OPTION_GROUP!I246,INDEX_ITEM!$G$23:$G$40,0))*1000+H246*100+IF(J246="주옵션",1,0)</f>
        <v>6500</v>
      </c>
      <c r="C246" s="148">
        <v>3</v>
      </c>
      <c r="D246" s="148">
        <v>0</v>
      </c>
      <c r="E246" s="148">
        <v>14</v>
      </c>
      <c r="F246" s="148">
        <v>14</v>
      </c>
      <c r="G246" s="12" t="str">
        <f t="shared" si="4"/>
        <v>공격력 +14pt</v>
      </c>
      <c r="H246" s="148">
        <v>5</v>
      </c>
      <c r="I246" s="148" t="s">
        <v>4267</v>
      </c>
      <c r="J246" s="103" t="s">
        <v>1310</v>
      </c>
    </row>
    <row r="247" spans="1:10">
      <c r="A247" s="148">
        <f>B247*ID규칙_옵션_그룹_단위+COUNTIF($B$4:B247,B247)</f>
        <v>650006</v>
      </c>
      <c r="B247" s="103">
        <f>INDEX(INDEX_ITEM!$F$23:$F$40,MATCH(ITEM_OPTION_GROUP!I247,INDEX_ITEM!$G$23:$G$40,0))*1000+H247*100+IF(J247="주옵션",1,0)</f>
        <v>6500</v>
      </c>
      <c r="C247" s="148">
        <v>3</v>
      </c>
      <c r="D247" s="148">
        <v>0</v>
      </c>
      <c r="E247" s="148">
        <v>16</v>
      </c>
      <c r="F247" s="148">
        <v>16</v>
      </c>
      <c r="G247" s="12" t="str">
        <f t="shared" si="4"/>
        <v>공격력 +16pt</v>
      </c>
      <c r="H247" s="148">
        <v>5</v>
      </c>
      <c r="I247" s="148" t="s">
        <v>4267</v>
      </c>
      <c r="J247" s="103" t="s">
        <v>1310</v>
      </c>
    </row>
    <row r="248" spans="1:10">
      <c r="A248" s="148">
        <f>B248*ID규칙_옵션_그룹_단위+COUNTIF($B$4:B248,B248)</f>
        <v>650007</v>
      </c>
      <c r="B248" s="103">
        <f>INDEX(INDEX_ITEM!$F$23:$F$40,MATCH(ITEM_OPTION_GROUP!I248,INDEX_ITEM!$G$23:$G$40,0))*1000+H248*100+IF(J248="주옵션",1,0)</f>
        <v>6500</v>
      </c>
      <c r="C248" s="148">
        <v>3</v>
      </c>
      <c r="D248" s="148">
        <v>0</v>
      </c>
      <c r="E248" s="148">
        <v>18</v>
      </c>
      <c r="F248" s="148">
        <v>18</v>
      </c>
      <c r="G248" s="12" t="str">
        <f t="shared" si="4"/>
        <v>공격력 +18pt</v>
      </c>
      <c r="H248" s="148">
        <v>5</v>
      </c>
      <c r="I248" s="148" t="s">
        <v>4267</v>
      </c>
      <c r="J248" s="103" t="s">
        <v>1310</v>
      </c>
    </row>
    <row r="249" spans="1:10">
      <c r="A249" s="148">
        <f>B249*ID규칙_옵션_그룹_단위+COUNTIF($B$4:B249,B249)</f>
        <v>650008</v>
      </c>
      <c r="B249" s="103">
        <f>INDEX(INDEX_ITEM!$F$23:$F$40,MATCH(ITEM_OPTION_GROUP!I249,INDEX_ITEM!$G$23:$G$40,0))*1000+H249*100+IF(J249="주옵션",1,0)</f>
        <v>6500</v>
      </c>
      <c r="C249" s="148">
        <v>3</v>
      </c>
      <c r="D249" s="148">
        <v>0</v>
      </c>
      <c r="E249" s="148">
        <v>19</v>
      </c>
      <c r="F249" s="148">
        <v>19</v>
      </c>
      <c r="G249" s="12" t="str">
        <f t="shared" si="4"/>
        <v>공격력 +19pt</v>
      </c>
      <c r="H249" s="148">
        <v>5</v>
      </c>
      <c r="I249" s="148" t="s">
        <v>4267</v>
      </c>
      <c r="J249" s="103" t="s">
        <v>1310</v>
      </c>
    </row>
    <row r="250" spans="1:10">
      <c r="A250" s="148">
        <f>B250*ID규칙_옵션_그룹_단위+COUNTIF($B$4:B250,B250)</f>
        <v>650009</v>
      </c>
      <c r="B250" s="103">
        <f>INDEX(INDEX_ITEM!$F$23:$F$40,MATCH(ITEM_OPTION_GROUP!I250,INDEX_ITEM!$G$23:$G$40,0))*1000+H250*100+IF(J250="주옵션",1,0)</f>
        <v>6500</v>
      </c>
      <c r="C250" s="148">
        <v>4</v>
      </c>
      <c r="D250" s="148">
        <v>1</v>
      </c>
      <c r="E250" s="148">
        <v>410</v>
      </c>
      <c r="F250" s="148">
        <v>410</v>
      </c>
      <c r="G250" s="12" t="str">
        <f t="shared" si="4"/>
        <v>공격력 [%] +4.1%</v>
      </c>
      <c r="H250" s="148">
        <v>5</v>
      </c>
      <c r="I250" s="148" t="s">
        <v>4267</v>
      </c>
      <c r="J250" s="103" t="s">
        <v>1310</v>
      </c>
    </row>
    <row r="251" spans="1:10">
      <c r="A251" s="148">
        <f>B251*ID규칙_옵션_그룹_단위+COUNTIF($B$4:B251,B251)</f>
        <v>650010</v>
      </c>
      <c r="B251" s="103">
        <f>INDEX(INDEX_ITEM!$F$23:$F$40,MATCH(ITEM_OPTION_GROUP!I251,INDEX_ITEM!$G$23:$G$40,0))*1000+H251*100+IF(J251="주옵션",1,0)</f>
        <v>6500</v>
      </c>
      <c r="C251" s="148">
        <v>4</v>
      </c>
      <c r="D251" s="148">
        <v>1</v>
      </c>
      <c r="E251" s="148">
        <v>470</v>
      </c>
      <c r="F251" s="148">
        <v>470</v>
      </c>
      <c r="G251" s="12" t="str">
        <f t="shared" si="4"/>
        <v>공격력 [%] +4.7%</v>
      </c>
      <c r="H251" s="148">
        <v>5</v>
      </c>
      <c r="I251" s="148" t="s">
        <v>4267</v>
      </c>
      <c r="J251" s="103" t="s">
        <v>1310</v>
      </c>
    </row>
    <row r="252" spans="1:10">
      <c r="A252" s="148">
        <f>B252*ID규칙_옵션_그룹_단위+COUNTIF($B$4:B252,B252)</f>
        <v>650011</v>
      </c>
      <c r="B252" s="103">
        <f>INDEX(INDEX_ITEM!$F$23:$F$40,MATCH(ITEM_OPTION_GROUP!I252,INDEX_ITEM!$G$23:$G$40,0))*1000+H252*100+IF(J252="주옵션",1,0)</f>
        <v>6500</v>
      </c>
      <c r="C252" s="148">
        <v>4</v>
      </c>
      <c r="D252" s="148">
        <v>1</v>
      </c>
      <c r="E252" s="148">
        <v>530</v>
      </c>
      <c r="F252" s="148">
        <v>530</v>
      </c>
      <c r="G252" s="12" t="str">
        <f t="shared" si="4"/>
        <v>공격력 [%] +5.3%</v>
      </c>
      <c r="H252" s="148">
        <v>5</v>
      </c>
      <c r="I252" s="148" t="s">
        <v>4267</v>
      </c>
      <c r="J252" s="103" t="s">
        <v>1310</v>
      </c>
    </row>
    <row r="253" spans="1:10">
      <c r="A253" s="148">
        <f>B253*ID규칙_옵션_그룹_단위+COUNTIF($B$4:B253,B253)</f>
        <v>650012</v>
      </c>
      <c r="B253" s="103">
        <f>INDEX(INDEX_ITEM!$F$23:$F$40,MATCH(ITEM_OPTION_GROUP!I253,INDEX_ITEM!$G$23:$G$40,0))*1000+H253*100+IF(J253="주옵션",1,0)</f>
        <v>6500</v>
      </c>
      <c r="C253" s="148">
        <v>4</v>
      </c>
      <c r="D253" s="148">
        <v>1</v>
      </c>
      <c r="E253" s="148">
        <v>580</v>
      </c>
      <c r="F253" s="148">
        <v>580</v>
      </c>
      <c r="G253" s="12" t="str">
        <f t="shared" si="4"/>
        <v>공격력 [%] +5.8%</v>
      </c>
      <c r="H253" s="148">
        <v>5</v>
      </c>
      <c r="I253" s="148" t="s">
        <v>4267</v>
      </c>
      <c r="J253" s="103" t="s">
        <v>1310</v>
      </c>
    </row>
    <row r="254" spans="1:10">
      <c r="A254" s="148">
        <f>B254*ID규칙_옵션_그룹_단위+COUNTIF($B$4:B254,B254)</f>
        <v>650013</v>
      </c>
      <c r="B254" s="103">
        <f>INDEX(INDEX_ITEM!$F$23:$F$40,MATCH(ITEM_OPTION_GROUP!I254,INDEX_ITEM!$G$23:$G$40,0))*1000+H254*100+IF(J254="주옵션",1,0)</f>
        <v>6500</v>
      </c>
      <c r="C254" s="148">
        <v>5</v>
      </c>
      <c r="D254" s="148">
        <v>0</v>
      </c>
      <c r="E254" s="148">
        <v>16</v>
      </c>
      <c r="F254" s="148">
        <v>16</v>
      </c>
      <c r="G254" s="12" t="str">
        <f t="shared" si="4"/>
        <v>방어력 +16pt</v>
      </c>
      <c r="H254" s="148">
        <v>5</v>
      </c>
      <c r="I254" s="148" t="s">
        <v>4267</v>
      </c>
      <c r="J254" s="103" t="s">
        <v>1310</v>
      </c>
    </row>
    <row r="255" spans="1:10">
      <c r="A255" s="148">
        <f>B255*ID규칙_옵션_그룹_단위+COUNTIF($B$4:B255,B255)</f>
        <v>650014</v>
      </c>
      <c r="B255" s="103">
        <f>INDEX(INDEX_ITEM!$F$23:$F$40,MATCH(ITEM_OPTION_GROUP!I255,INDEX_ITEM!$G$23:$G$40,0))*1000+H255*100+IF(J255="주옵션",1,0)</f>
        <v>6500</v>
      </c>
      <c r="C255" s="148">
        <v>5</v>
      </c>
      <c r="D255" s="148">
        <v>0</v>
      </c>
      <c r="E255" s="148">
        <v>19</v>
      </c>
      <c r="F255" s="148">
        <v>19</v>
      </c>
      <c r="G255" s="12" t="str">
        <f t="shared" si="4"/>
        <v>방어력 +19pt</v>
      </c>
      <c r="H255" s="148">
        <v>5</v>
      </c>
      <c r="I255" s="148" t="s">
        <v>4267</v>
      </c>
      <c r="J255" s="103" t="s">
        <v>1310</v>
      </c>
    </row>
    <row r="256" spans="1:10">
      <c r="A256" s="148">
        <f>B256*ID규칙_옵션_그룹_단위+COUNTIF($B$4:B256,B256)</f>
        <v>650015</v>
      </c>
      <c r="B256" s="103">
        <f>INDEX(INDEX_ITEM!$F$23:$F$40,MATCH(ITEM_OPTION_GROUP!I256,INDEX_ITEM!$G$23:$G$40,0))*1000+H256*100+IF(J256="주옵션",1,0)</f>
        <v>6500</v>
      </c>
      <c r="C256" s="148">
        <v>5</v>
      </c>
      <c r="D256" s="148">
        <v>0</v>
      </c>
      <c r="E256" s="148">
        <v>21</v>
      </c>
      <c r="F256" s="148">
        <v>21</v>
      </c>
      <c r="G256" s="12" t="str">
        <f t="shared" si="4"/>
        <v>방어력 +21pt</v>
      </c>
      <c r="H256" s="148">
        <v>5</v>
      </c>
      <c r="I256" s="148" t="s">
        <v>4267</v>
      </c>
      <c r="J256" s="103" t="s">
        <v>1310</v>
      </c>
    </row>
    <row r="257" spans="1:10">
      <c r="A257" s="148">
        <f>B257*ID규칙_옵션_그룹_단위+COUNTIF($B$4:B257,B257)</f>
        <v>650016</v>
      </c>
      <c r="B257" s="103">
        <f>INDEX(INDEX_ITEM!$F$23:$F$40,MATCH(ITEM_OPTION_GROUP!I257,INDEX_ITEM!$G$23:$G$40,0))*1000+H257*100+IF(J257="주옵션",1,0)</f>
        <v>6500</v>
      </c>
      <c r="C257" s="148">
        <v>5</v>
      </c>
      <c r="D257" s="148">
        <v>0</v>
      </c>
      <c r="E257" s="148">
        <v>23</v>
      </c>
      <c r="F257" s="148">
        <v>23</v>
      </c>
      <c r="G257" s="12" t="str">
        <f t="shared" si="4"/>
        <v>방어력 +23pt</v>
      </c>
      <c r="H257" s="148">
        <v>5</v>
      </c>
      <c r="I257" s="148" t="s">
        <v>4267</v>
      </c>
      <c r="J257" s="103" t="s">
        <v>1310</v>
      </c>
    </row>
    <row r="258" spans="1:10">
      <c r="A258" s="148">
        <f>B258*ID규칙_옵션_그룹_단위+COUNTIF($B$4:B258,B258)</f>
        <v>650017</v>
      </c>
      <c r="B258" s="103">
        <f>INDEX(INDEX_ITEM!$F$23:$F$40,MATCH(ITEM_OPTION_GROUP!I258,INDEX_ITEM!$G$23:$G$40,0))*1000+H258*100+IF(J258="주옵션",1,0)</f>
        <v>6500</v>
      </c>
      <c r="C258" s="148">
        <v>6</v>
      </c>
      <c r="D258" s="148">
        <v>1</v>
      </c>
      <c r="E258" s="148">
        <v>510</v>
      </c>
      <c r="F258" s="148">
        <v>510</v>
      </c>
      <c r="G258" s="12" t="str">
        <f t="shared" si="4"/>
        <v>방어력 [%] +5.1%</v>
      </c>
      <c r="H258" s="148">
        <v>5</v>
      </c>
      <c r="I258" s="148" t="s">
        <v>4267</v>
      </c>
      <c r="J258" s="103" t="s">
        <v>1310</v>
      </c>
    </row>
    <row r="259" spans="1:10">
      <c r="A259" s="148">
        <f>B259*ID규칙_옵션_그룹_단위+COUNTIF($B$4:B259,B259)</f>
        <v>650018</v>
      </c>
      <c r="B259" s="103">
        <f>INDEX(INDEX_ITEM!$F$23:$F$40,MATCH(ITEM_OPTION_GROUP!I259,INDEX_ITEM!$G$23:$G$40,0))*1000+H259*100+IF(J259="주옵션",1,0)</f>
        <v>6500</v>
      </c>
      <c r="C259" s="148">
        <v>6</v>
      </c>
      <c r="D259" s="148">
        <v>1</v>
      </c>
      <c r="E259" s="148">
        <v>580</v>
      </c>
      <c r="F259" s="148">
        <v>580</v>
      </c>
      <c r="G259" s="12" t="str">
        <f t="shared" si="4"/>
        <v>방어력 [%] +5.8%</v>
      </c>
      <c r="H259" s="148">
        <v>5</v>
      </c>
      <c r="I259" s="148" t="s">
        <v>4267</v>
      </c>
      <c r="J259" s="103" t="s">
        <v>1310</v>
      </c>
    </row>
    <row r="260" spans="1:10">
      <c r="A260" s="148">
        <f>B260*ID규칙_옵션_그룹_단위+COUNTIF($B$4:B260,B260)</f>
        <v>650019</v>
      </c>
      <c r="B260" s="103">
        <f>INDEX(INDEX_ITEM!$F$23:$F$40,MATCH(ITEM_OPTION_GROUP!I260,INDEX_ITEM!$G$23:$G$40,0))*1000+H260*100+IF(J260="주옵션",1,0)</f>
        <v>6500</v>
      </c>
      <c r="C260" s="148">
        <v>6</v>
      </c>
      <c r="D260" s="148">
        <v>1</v>
      </c>
      <c r="E260" s="148">
        <v>660</v>
      </c>
      <c r="F260" s="148">
        <v>660</v>
      </c>
      <c r="G260" s="12" t="str">
        <f t="shared" si="4"/>
        <v>방어력 [%] +6.6%</v>
      </c>
      <c r="H260" s="148">
        <v>5</v>
      </c>
      <c r="I260" s="148" t="s">
        <v>4267</v>
      </c>
      <c r="J260" s="103" t="s">
        <v>1310</v>
      </c>
    </row>
    <row r="261" spans="1:10">
      <c r="A261" s="148">
        <f>B261*ID규칙_옵션_그룹_단위+COUNTIF($B$4:B261,B261)</f>
        <v>650020</v>
      </c>
      <c r="B261" s="103">
        <f>INDEX(INDEX_ITEM!$F$23:$F$40,MATCH(ITEM_OPTION_GROUP!I261,INDEX_ITEM!$G$23:$G$40,0))*1000+H261*100+IF(J261="주옵션",1,0)</f>
        <v>6500</v>
      </c>
      <c r="C261" s="148">
        <v>6</v>
      </c>
      <c r="D261" s="148">
        <v>1</v>
      </c>
      <c r="E261" s="148">
        <v>730</v>
      </c>
      <c r="F261" s="148">
        <v>730</v>
      </c>
      <c r="G261" s="12" t="str">
        <f t="shared" si="4"/>
        <v>방어력 [%] +7.3%</v>
      </c>
      <c r="H261" s="148">
        <v>5</v>
      </c>
      <c r="I261" s="148" t="s">
        <v>4267</v>
      </c>
      <c r="J261" s="103" t="s">
        <v>1310</v>
      </c>
    </row>
    <row r="262" spans="1:10">
      <c r="A262" s="148">
        <f>B262*ID규칙_옵션_그룹_단위+COUNTIF($B$4:B262,B262)</f>
        <v>650021</v>
      </c>
      <c r="B262" s="103">
        <f>INDEX(INDEX_ITEM!$F$23:$F$40,MATCH(ITEM_OPTION_GROUP!I262,INDEX_ITEM!$G$23:$G$40,0))*1000+H262*100+IF(J262="주옵션",1,0)</f>
        <v>6500</v>
      </c>
      <c r="C262" s="148">
        <v>7</v>
      </c>
      <c r="D262" s="148">
        <v>0</v>
      </c>
      <c r="E262" s="148">
        <v>16</v>
      </c>
      <c r="F262" s="148">
        <v>16</v>
      </c>
      <c r="G262" s="12" t="str">
        <f t="shared" ref="G262:G325" si="5">VLOOKUP(C262,주옵션_타입,2,0)&amp;IF(E262&lt;&gt;F262,IF(E262=0,"",IF(D262=0," ["&amp;E262," ["&amp;E262/100))&amp;IF(E262&gt;=1," ~","")&amp;IF(F262=0,"",IF(D262=0," "&amp;F262&amp;"pt]"," "&amp;F262/100&amp;"%"&amp;"]")),IF(C262=0,"",IF(D262=0," +"&amp;F262&amp;"pt"," +"&amp;F262/100&amp;"%")))</f>
        <v>원소 마스터리 +16pt</v>
      </c>
      <c r="H262" s="148">
        <v>5</v>
      </c>
      <c r="I262" s="148" t="s">
        <v>4267</v>
      </c>
      <c r="J262" s="103" t="s">
        <v>1310</v>
      </c>
    </row>
    <row r="263" spans="1:10">
      <c r="A263" s="148">
        <f>B263*ID규칙_옵션_그룹_단위+COUNTIF($B$4:B263,B263)</f>
        <v>650022</v>
      </c>
      <c r="B263" s="103">
        <f>INDEX(INDEX_ITEM!$F$23:$F$40,MATCH(ITEM_OPTION_GROUP!I263,INDEX_ITEM!$G$23:$G$40,0))*1000+H263*100+IF(J263="주옵션",1,0)</f>
        <v>6500</v>
      </c>
      <c r="C263" s="148">
        <v>7</v>
      </c>
      <c r="D263" s="148">
        <v>0</v>
      </c>
      <c r="E263" s="148">
        <v>19</v>
      </c>
      <c r="F263" s="148">
        <v>19</v>
      </c>
      <c r="G263" s="12" t="str">
        <f t="shared" si="5"/>
        <v>원소 마스터리 +19pt</v>
      </c>
      <c r="H263" s="148">
        <v>5</v>
      </c>
      <c r="I263" s="148" t="s">
        <v>4267</v>
      </c>
      <c r="J263" s="103" t="s">
        <v>1310</v>
      </c>
    </row>
    <row r="264" spans="1:10">
      <c r="A264" s="148">
        <f>B264*ID규칙_옵션_그룹_단위+COUNTIF($B$4:B264,B264)</f>
        <v>650023</v>
      </c>
      <c r="B264" s="103">
        <f>INDEX(INDEX_ITEM!$F$23:$F$40,MATCH(ITEM_OPTION_GROUP!I264,INDEX_ITEM!$G$23:$G$40,0))*1000+H264*100+IF(J264="주옵션",1,0)</f>
        <v>6500</v>
      </c>
      <c r="C264" s="148">
        <v>7</v>
      </c>
      <c r="D264" s="148">
        <v>0</v>
      </c>
      <c r="E264" s="148">
        <v>21</v>
      </c>
      <c r="F264" s="148">
        <v>21</v>
      </c>
      <c r="G264" s="12" t="str">
        <f t="shared" si="5"/>
        <v>원소 마스터리 +21pt</v>
      </c>
      <c r="H264" s="148">
        <v>5</v>
      </c>
      <c r="I264" s="148" t="s">
        <v>4267</v>
      </c>
      <c r="J264" s="103" t="s">
        <v>1310</v>
      </c>
    </row>
    <row r="265" spans="1:10">
      <c r="A265" s="148">
        <f>B265*ID규칙_옵션_그룹_단위+COUNTIF($B$4:B265,B265)</f>
        <v>650024</v>
      </c>
      <c r="B265" s="103">
        <f>INDEX(INDEX_ITEM!$F$23:$F$40,MATCH(ITEM_OPTION_GROUP!I265,INDEX_ITEM!$G$23:$G$40,0))*1000+H265*100+IF(J265="주옵션",1,0)</f>
        <v>6500</v>
      </c>
      <c r="C265" s="148">
        <v>7</v>
      </c>
      <c r="D265" s="148">
        <v>0</v>
      </c>
      <c r="E265" s="148">
        <v>23</v>
      </c>
      <c r="F265" s="148">
        <v>23</v>
      </c>
      <c r="G265" s="12" t="str">
        <f t="shared" si="5"/>
        <v>원소 마스터리 +23pt</v>
      </c>
      <c r="H265" s="148">
        <v>5</v>
      </c>
      <c r="I265" s="148" t="s">
        <v>4267</v>
      </c>
      <c r="J265" s="103" t="s">
        <v>1310</v>
      </c>
    </row>
    <row r="266" spans="1:10">
      <c r="A266" s="148">
        <f>B266*ID규칙_옵션_그룹_단위+COUNTIF($B$4:B266,B266)</f>
        <v>650025</v>
      </c>
      <c r="B266" s="103">
        <f>INDEX(INDEX_ITEM!$F$23:$F$40,MATCH(ITEM_OPTION_GROUP!I266,INDEX_ITEM!$G$23:$G$40,0))*1000+H266*100+IF(J266="주옵션",1,0)</f>
        <v>6500</v>
      </c>
      <c r="C266" s="148">
        <v>8</v>
      </c>
      <c r="D266" s="148">
        <v>1</v>
      </c>
      <c r="E266" s="148">
        <v>450</v>
      </c>
      <c r="F266" s="148">
        <v>450</v>
      </c>
      <c r="G266" s="12" t="str">
        <f t="shared" si="5"/>
        <v>원소 충전 효율 +4.5%</v>
      </c>
      <c r="H266" s="148">
        <v>5</v>
      </c>
      <c r="I266" s="148" t="s">
        <v>4267</v>
      </c>
      <c r="J266" s="103" t="s">
        <v>1310</v>
      </c>
    </row>
    <row r="267" spans="1:10">
      <c r="A267" s="148">
        <f>B267*ID규칙_옵션_그룹_단위+COUNTIF($B$4:B267,B267)</f>
        <v>650026</v>
      </c>
      <c r="B267" s="103">
        <f>INDEX(INDEX_ITEM!$F$23:$F$40,MATCH(ITEM_OPTION_GROUP!I267,INDEX_ITEM!$G$23:$G$40,0))*1000+H267*100+IF(J267="주옵션",1,0)</f>
        <v>6500</v>
      </c>
      <c r="C267" s="148">
        <v>8</v>
      </c>
      <c r="D267" s="148">
        <v>1</v>
      </c>
      <c r="E267" s="148">
        <v>520</v>
      </c>
      <c r="F267" s="148">
        <v>520</v>
      </c>
      <c r="G267" s="12" t="str">
        <f t="shared" si="5"/>
        <v>원소 충전 효율 +5.2%</v>
      </c>
      <c r="H267" s="148">
        <v>5</v>
      </c>
      <c r="I267" s="148" t="s">
        <v>4267</v>
      </c>
      <c r="J267" s="103" t="s">
        <v>1310</v>
      </c>
    </row>
    <row r="268" spans="1:10">
      <c r="A268" s="148">
        <f>B268*ID규칙_옵션_그룹_단위+COUNTIF($B$4:B268,B268)</f>
        <v>650027</v>
      </c>
      <c r="B268" s="103">
        <f>INDEX(INDEX_ITEM!$F$23:$F$40,MATCH(ITEM_OPTION_GROUP!I268,INDEX_ITEM!$G$23:$G$40,0))*1000+H268*100+IF(J268="주옵션",1,0)</f>
        <v>6500</v>
      </c>
      <c r="C268" s="148">
        <v>8</v>
      </c>
      <c r="D268" s="148">
        <v>1</v>
      </c>
      <c r="E268" s="148">
        <v>580</v>
      </c>
      <c r="F268" s="148">
        <v>580</v>
      </c>
      <c r="G268" s="12" t="str">
        <f t="shared" si="5"/>
        <v>원소 충전 효율 +5.8%</v>
      </c>
      <c r="H268" s="148">
        <v>5</v>
      </c>
      <c r="I268" s="148" t="s">
        <v>4267</v>
      </c>
      <c r="J268" s="103" t="s">
        <v>1310</v>
      </c>
    </row>
    <row r="269" spans="1:10">
      <c r="A269" s="148">
        <f>B269*ID규칙_옵션_그룹_단위+COUNTIF($B$4:B269,B269)</f>
        <v>650028</v>
      </c>
      <c r="B269" s="103">
        <f>INDEX(INDEX_ITEM!$F$23:$F$40,MATCH(ITEM_OPTION_GROUP!I269,INDEX_ITEM!$G$23:$G$40,0))*1000+H269*100+IF(J269="주옵션",1,0)</f>
        <v>6500</v>
      </c>
      <c r="C269" s="148">
        <v>8</v>
      </c>
      <c r="D269" s="148">
        <v>1</v>
      </c>
      <c r="E269" s="148">
        <v>650</v>
      </c>
      <c r="F269" s="148">
        <v>650</v>
      </c>
      <c r="G269" s="12" t="str">
        <f t="shared" si="5"/>
        <v>원소 충전 효율 +6.5%</v>
      </c>
      <c r="H269" s="148">
        <v>5</v>
      </c>
      <c r="I269" s="148" t="s">
        <v>4267</v>
      </c>
      <c r="J269" s="103" t="s">
        <v>1310</v>
      </c>
    </row>
    <row r="270" spans="1:10">
      <c r="A270" s="148">
        <f>B270*ID규칙_옵션_그룹_단위+COUNTIF($B$4:B270,B270)</f>
        <v>650029</v>
      </c>
      <c r="B270" s="103">
        <f>INDEX(INDEX_ITEM!$F$23:$F$40,MATCH(ITEM_OPTION_GROUP!I270,INDEX_ITEM!$G$23:$G$40,0))*1000+H270*100+IF(J270="주옵션",1,0)</f>
        <v>6500</v>
      </c>
      <c r="C270" s="148">
        <v>17</v>
      </c>
      <c r="D270" s="148">
        <v>1</v>
      </c>
      <c r="E270" s="148">
        <v>270</v>
      </c>
      <c r="F270" s="148">
        <v>270</v>
      </c>
      <c r="G270" s="12" t="str">
        <f t="shared" si="5"/>
        <v>치명타 확률 +2.7%</v>
      </c>
      <c r="H270" s="148">
        <v>5</v>
      </c>
      <c r="I270" s="148" t="s">
        <v>4267</v>
      </c>
      <c r="J270" s="103" t="s">
        <v>1310</v>
      </c>
    </row>
    <row r="271" spans="1:10">
      <c r="A271" s="148">
        <f>B271*ID규칙_옵션_그룹_단위+COUNTIF($B$4:B271,B271)</f>
        <v>650030</v>
      </c>
      <c r="B271" s="103">
        <f>INDEX(INDEX_ITEM!$F$23:$F$40,MATCH(ITEM_OPTION_GROUP!I271,INDEX_ITEM!$G$23:$G$40,0))*1000+H271*100+IF(J271="주옵션",1,0)</f>
        <v>6500</v>
      </c>
      <c r="C271" s="148">
        <v>17</v>
      </c>
      <c r="D271" s="148">
        <v>1</v>
      </c>
      <c r="E271" s="148">
        <v>310</v>
      </c>
      <c r="F271" s="148">
        <v>310</v>
      </c>
      <c r="G271" s="12" t="str">
        <f t="shared" si="5"/>
        <v>치명타 확률 +3.1%</v>
      </c>
      <c r="H271" s="148">
        <v>5</v>
      </c>
      <c r="I271" s="148" t="s">
        <v>4267</v>
      </c>
      <c r="J271" s="103" t="s">
        <v>1310</v>
      </c>
    </row>
    <row r="272" spans="1:10">
      <c r="A272" s="148">
        <f>B272*ID규칙_옵션_그룹_단위+COUNTIF($B$4:B272,B272)</f>
        <v>650031</v>
      </c>
      <c r="B272" s="103">
        <f>INDEX(INDEX_ITEM!$F$23:$F$40,MATCH(ITEM_OPTION_GROUP!I272,INDEX_ITEM!$G$23:$G$40,0))*1000+H272*100+IF(J272="주옵션",1,0)</f>
        <v>6500</v>
      </c>
      <c r="C272" s="148">
        <v>17</v>
      </c>
      <c r="D272" s="148">
        <v>1</v>
      </c>
      <c r="E272" s="148">
        <v>350</v>
      </c>
      <c r="F272" s="148">
        <v>350</v>
      </c>
      <c r="G272" s="12" t="str">
        <f t="shared" si="5"/>
        <v>치명타 확률 +3.5%</v>
      </c>
      <c r="H272" s="148">
        <v>5</v>
      </c>
      <c r="I272" s="148" t="s">
        <v>4267</v>
      </c>
      <c r="J272" s="103" t="s">
        <v>1310</v>
      </c>
    </row>
    <row r="273" spans="1:10">
      <c r="A273" s="148">
        <f>B273*ID규칙_옵션_그룹_단위+COUNTIF($B$4:B273,B273)</f>
        <v>650032</v>
      </c>
      <c r="B273" s="103">
        <f>INDEX(INDEX_ITEM!$F$23:$F$40,MATCH(ITEM_OPTION_GROUP!I273,INDEX_ITEM!$G$23:$G$40,0))*1000+H273*100+IF(J273="주옵션",1,0)</f>
        <v>6500</v>
      </c>
      <c r="C273" s="148">
        <v>17</v>
      </c>
      <c r="D273" s="148">
        <v>1</v>
      </c>
      <c r="E273" s="148">
        <v>390</v>
      </c>
      <c r="F273" s="148">
        <v>390</v>
      </c>
      <c r="G273" s="12" t="str">
        <f t="shared" si="5"/>
        <v>치명타 확률 +3.9%</v>
      </c>
      <c r="H273" s="148">
        <v>5</v>
      </c>
      <c r="I273" s="148" t="s">
        <v>4267</v>
      </c>
      <c r="J273" s="103" t="s">
        <v>1310</v>
      </c>
    </row>
    <row r="274" spans="1:10">
      <c r="A274" s="148">
        <f>B274*ID규칙_옵션_그룹_단위+COUNTIF($B$4:B274,B274)</f>
        <v>650033</v>
      </c>
      <c r="B274" s="103">
        <f>INDEX(INDEX_ITEM!$F$23:$F$40,MATCH(ITEM_OPTION_GROUP!I274,INDEX_ITEM!$G$23:$G$40,0))*1000+H274*100+IF(J274="주옵션",1,0)</f>
        <v>6500</v>
      </c>
      <c r="C274" s="148">
        <v>18</v>
      </c>
      <c r="D274" s="148">
        <v>1</v>
      </c>
      <c r="E274" s="148">
        <v>540</v>
      </c>
      <c r="F274" s="148">
        <v>540</v>
      </c>
      <c r="G274" s="12" t="str">
        <f t="shared" si="5"/>
        <v>치명타 피해 +5.4%</v>
      </c>
      <c r="H274" s="148">
        <v>5</v>
      </c>
      <c r="I274" s="148" t="s">
        <v>4267</v>
      </c>
      <c r="J274" s="103" t="s">
        <v>1310</v>
      </c>
    </row>
    <row r="275" spans="1:10">
      <c r="A275" s="148">
        <f>B275*ID규칙_옵션_그룹_단위+COUNTIF($B$4:B275,B275)</f>
        <v>650034</v>
      </c>
      <c r="B275" s="103">
        <f>INDEX(INDEX_ITEM!$F$23:$F$40,MATCH(ITEM_OPTION_GROUP!I275,INDEX_ITEM!$G$23:$G$40,0))*1000+H275*100+IF(J275="주옵션",1,0)</f>
        <v>6500</v>
      </c>
      <c r="C275" s="148">
        <v>18</v>
      </c>
      <c r="D275" s="148">
        <v>1</v>
      </c>
      <c r="E275" s="148">
        <v>620</v>
      </c>
      <c r="F275" s="148">
        <v>620</v>
      </c>
      <c r="G275" s="12" t="str">
        <f t="shared" si="5"/>
        <v>치명타 피해 +6.2%</v>
      </c>
      <c r="H275" s="148">
        <v>5</v>
      </c>
      <c r="I275" s="148" t="s">
        <v>4267</v>
      </c>
      <c r="J275" s="103" t="s">
        <v>1310</v>
      </c>
    </row>
    <row r="276" spans="1:10">
      <c r="A276" s="148">
        <f>B276*ID규칙_옵션_그룹_단위+COUNTIF($B$4:B276,B276)</f>
        <v>650035</v>
      </c>
      <c r="B276" s="103">
        <f>INDEX(INDEX_ITEM!$F$23:$F$40,MATCH(ITEM_OPTION_GROUP!I276,INDEX_ITEM!$G$23:$G$40,0))*1000+H276*100+IF(J276="주옵션",1,0)</f>
        <v>6500</v>
      </c>
      <c r="C276" s="148">
        <v>18</v>
      </c>
      <c r="D276" s="148">
        <v>1</v>
      </c>
      <c r="E276" s="148">
        <v>700</v>
      </c>
      <c r="F276" s="148">
        <v>700</v>
      </c>
      <c r="G276" s="12" t="str">
        <f t="shared" si="5"/>
        <v>치명타 피해 +7%</v>
      </c>
      <c r="H276" s="148">
        <v>5</v>
      </c>
      <c r="I276" s="148" t="s">
        <v>4267</v>
      </c>
      <c r="J276" s="103" t="s">
        <v>1310</v>
      </c>
    </row>
    <row r="277" spans="1:10">
      <c r="A277" s="148">
        <f>B277*ID규칙_옵션_그룹_단위+COUNTIF($B$4:B277,B277)</f>
        <v>650036</v>
      </c>
      <c r="B277" s="103">
        <f>INDEX(INDEX_ITEM!$F$23:$F$40,MATCH(ITEM_OPTION_GROUP!I277,INDEX_ITEM!$G$23:$G$40,0))*1000+H277*100+IF(J277="주옵션",1,0)</f>
        <v>6500</v>
      </c>
      <c r="C277" s="148">
        <v>18</v>
      </c>
      <c r="D277" s="148">
        <v>1</v>
      </c>
      <c r="E277" s="148">
        <v>780</v>
      </c>
      <c r="F277" s="148">
        <v>780</v>
      </c>
      <c r="G277" s="12" t="str">
        <f t="shared" si="5"/>
        <v>치명타 피해 +7.8%</v>
      </c>
      <c r="H277" s="148">
        <v>5</v>
      </c>
      <c r="I277" s="148" t="s">
        <v>4267</v>
      </c>
      <c r="J277" s="103" t="s">
        <v>1310</v>
      </c>
    </row>
    <row r="278" spans="1:10">
      <c r="A278" s="148">
        <f>B278*ID규칙_옵션_그룹_단위+COUNTIF($B$4:B278,B278)</f>
        <v>720001</v>
      </c>
      <c r="B278" s="103">
        <f>INDEX(INDEX_ITEM!$F$23:$F$40,MATCH(ITEM_OPTION_GROUP!I278,INDEX_ITEM!$G$23:$G$40,0))*1000+H278*100+IF(J278="주옵션",1,0)</f>
        <v>7200</v>
      </c>
      <c r="C278" s="148">
        <v>1</v>
      </c>
      <c r="D278" s="148">
        <v>0</v>
      </c>
      <c r="E278" s="148">
        <v>50</v>
      </c>
      <c r="F278" s="148">
        <v>50</v>
      </c>
      <c r="G278" s="12" t="str">
        <f t="shared" si="5"/>
        <v>HP +50pt</v>
      </c>
      <c r="H278" s="148">
        <v>2</v>
      </c>
      <c r="I278" s="148" t="s">
        <v>4268</v>
      </c>
      <c r="J278" s="103" t="s">
        <v>1310</v>
      </c>
    </row>
    <row r="279" spans="1:10">
      <c r="A279" s="148">
        <f>B279*ID규칙_옵션_그룹_단위+COUNTIF($B$4:B279,B279)</f>
        <v>720002</v>
      </c>
      <c r="B279" s="103">
        <f>INDEX(INDEX_ITEM!$F$23:$F$40,MATCH(ITEM_OPTION_GROUP!I279,INDEX_ITEM!$G$23:$G$40,0))*1000+H279*100+IF(J279="주옵션",1,0)</f>
        <v>7200</v>
      </c>
      <c r="C279" s="148">
        <v>1</v>
      </c>
      <c r="D279" s="148">
        <v>0</v>
      </c>
      <c r="E279" s="148">
        <v>54</v>
      </c>
      <c r="F279" s="148">
        <v>54</v>
      </c>
      <c r="G279" s="12" t="str">
        <f t="shared" si="5"/>
        <v>HP +54pt</v>
      </c>
      <c r="H279" s="148">
        <v>2</v>
      </c>
      <c r="I279" s="148" t="s">
        <v>4268</v>
      </c>
      <c r="J279" s="103" t="s">
        <v>1310</v>
      </c>
    </row>
    <row r="280" spans="1:10">
      <c r="A280" s="148">
        <f>B280*ID규칙_옵션_그룹_단위+COUNTIF($B$4:B280,B280)</f>
        <v>720003</v>
      </c>
      <c r="B280" s="103">
        <f>INDEX(INDEX_ITEM!$F$23:$F$40,MATCH(ITEM_OPTION_GROUP!I280,INDEX_ITEM!$G$23:$G$40,0))*1000+H280*100+IF(J280="주옵션",1,0)</f>
        <v>7200</v>
      </c>
      <c r="C280" s="148">
        <v>1</v>
      </c>
      <c r="D280" s="148">
        <v>0</v>
      </c>
      <c r="E280" s="148">
        <v>58</v>
      </c>
      <c r="F280" s="148">
        <v>58</v>
      </c>
      <c r="G280" s="12" t="str">
        <f t="shared" si="5"/>
        <v>HP +58pt</v>
      </c>
      <c r="H280" s="148">
        <v>2</v>
      </c>
      <c r="I280" s="148" t="s">
        <v>4268</v>
      </c>
      <c r="J280" s="103" t="s">
        <v>1310</v>
      </c>
    </row>
    <row r="281" spans="1:10">
      <c r="A281" s="148">
        <f>B281*ID규칙_옵션_그룹_단위+COUNTIF($B$4:B281,B281)</f>
        <v>720004</v>
      </c>
      <c r="B281" s="103">
        <f>INDEX(INDEX_ITEM!$F$23:$F$40,MATCH(ITEM_OPTION_GROUP!I281,INDEX_ITEM!$G$23:$G$40,0))*1000+H281*100+IF(J281="주옵션",1,0)</f>
        <v>7200</v>
      </c>
      <c r="C281" s="148">
        <v>1</v>
      </c>
      <c r="D281" s="148">
        <v>0</v>
      </c>
      <c r="E281" s="148">
        <v>61</v>
      </c>
      <c r="F281" s="148">
        <v>61</v>
      </c>
      <c r="G281" s="12" t="str">
        <f t="shared" si="5"/>
        <v>HP +61pt</v>
      </c>
      <c r="H281" s="148">
        <v>2</v>
      </c>
      <c r="I281" s="148" t="s">
        <v>4268</v>
      </c>
      <c r="J281" s="103" t="s">
        <v>1310</v>
      </c>
    </row>
    <row r="282" spans="1:10">
      <c r="A282" s="148">
        <f>B282*ID규칙_옵션_그룹_단위+COUNTIF($B$4:B282,B282)</f>
        <v>720005</v>
      </c>
      <c r="B282" s="103">
        <f>INDEX(INDEX_ITEM!$F$23:$F$40,MATCH(ITEM_OPTION_GROUP!I282,INDEX_ITEM!$G$23:$G$40,0))*1000+H282*100+IF(J282="주옵션",1,0)</f>
        <v>7200</v>
      </c>
      <c r="C282" s="148">
        <v>2</v>
      </c>
      <c r="D282" s="148">
        <v>1</v>
      </c>
      <c r="E282" s="148">
        <v>160</v>
      </c>
      <c r="F282" s="148">
        <v>160</v>
      </c>
      <c r="G282" s="12" t="str">
        <f t="shared" si="5"/>
        <v>HP [%] +1.6%</v>
      </c>
      <c r="H282" s="148">
        <v>2</v>
      </c>
      <c r="I282" s="148" t="s">
        <v>4268</v>
      </c>
      <c r="J282" s="103" t="s">
        <v>1310</v>
      </c>
    </row>
    <row r="283" spans="1:10">
      <c r="A283" s="148">
        <f>B283*ID규칙_옵션_그룹_단위+COUNTIF($B$4:B283,B283)</f>
        <v>720006</v>
      </c>
      <c r="B283" s="103">
        <f>INDEX(INDEX_ITEM!$F$23:$F$40,MATCH(ITEM_OPTION_GROUP!I283,INDEX_ITEM!$G$23:$G$40,0))*1000+H283*100+IF(J283="주옵션",1,0)</f>
        <v>7200</v>
      </c>
      <c r="C283" s="148">
        <v>2</v>
      </c>
      <c r="D283" s="148">
        <v>1</v>
      </c>
      <c r="E283" s="148">
        <v>200</v>
      </c>
      <c r="F283" s="148">
        <v>200</v>
      </c>
      <c r="G283" s="12" t="str">
        <f t="shared" si="5"/>
        <v>HP [%] +2%</v>
      </c>
      <c r="H283" s="148">
        <v>2</v>
      </c>
      <c r="I283" s="148" t="s">
        <v>4268</v>
      </c>
      <c r="J283" s="103" t="s">
        <v>1310</v>
      </c>
    </row>
    <row r="284" spans="1:10">
      <c r="A284" s="148">
        <f>B284*ID규칙_옵션_그룹_단위+COUNTIF($B$4:B284,B284)</f>
        <v>720007</v>
      </c>
      <c r="B284" s="103">
        <f>INDEX(INDEX_ITEM!$F$23:$F$40,MATCH(ITEM_OPTION_GROUP!I284,INDEX_ITEM!$G$23:$G$40,0))*1000+H284*100+IF(J284="주옵션",1,0)</f>
        <v>7200</v>
      </c>
      <c r="C284" s="148">
        <v>2</v>
      </c>
      <c r="D284" s="148">
        <v>1</v>
      </c>
      <c r="E284" s="148">
        <v>230</v>
      </c>
      <c r="F284" s="148">
        <v>230</v>
      </c>
      <c r="G284" s="12" t="str">
        <f t="shared" si="5"/>
        <v>HP [%] +2.3%</v>
      </c>
      <c r="H284" s="148">
        <v>2</v>
      </c>
      <c r="I284" s="148" t="s">
        <v>4268</v>
      </c>
      <c r="J284" s="103" t="s">
        <v>1310</v>
      </c>
    </row>
    <row r="285" spans="1:10">
      <c r="A285" s="148">
        <f>B285*ID규칙_옵션_그룹_단위+COUNTIF($B$4:B285,B285)</f>
        <v>720008</v>
      </c>
      <c r="B285" s="103">
        <f>INDEX(INDEX_ITEM!$F$23:$F$40,MATCH(ITEM_OPTION_GROUP!I285,INDEX_ITEM!$G$23:$G$40,0))*1000+H285*100+IF(J285="주옵션",1,0)</f>
        <v>7200</v>
      </c>
      <c r="C285" s="148">
        <v>2</v>
      </c>
      <c r="D285" s="148">
        <v>1</v>
      </c>
      <c r="E285" s="148">
        <v>260</v>
      </c>
      <c r="F285" s="148">
        <v>260</v>
      </c>
      <c r="G285" s="12" t="str">
        <f t="shared" si="5"/>
        <v>HP [%] +2.6%</v>
      </c>
      <c r="H285" s="148">
        <v>2</v>
      </c>
      <c r="I285" s="148" t="s">
        <v>4268</v>
      </c>
      <c r="J285" s="103" t="s">
        <v>1310</v>
      </c>
    </row>
    <row r="286" spans="1:10">
      <c r="A286" s="148">
        <f>B286*ID규칙_옵션_그룹_단위+COUNTIF($B$4:B286,B286)</f>
        <v>720009</v>
      </c>
      <c r="B286" s="103">
        <f>INDEX(INDEX_ITEM!$F$23:$F$40,MATCH(ITEM_OPTION_GROUP!I286,INDEX_ITEM!$G$23:$G$40,0))*1000+H286*100+IF(J286="주옵션",1,0)</f>
        <v>7200</v>
      </c>
      <c r="C286" s="148">
        <v>4</v>
      </c>
      <c r="D286" s="148">
        <v>1</v>
      </c>
      <c r="E286" s="148">
        <v>160</v>
      </c>
      <c r="F286" s="148">
        <v>160</v>
      </c>
      <c r="G286" s="12" t="str">
        <f t="shared" si="5"/>
        <v>공격력 [%] +1.6%</v>
      </c>
      <c r="H286" s="148">
        <v>2</v>
      </c>
      <c r="I286" s="148" t="s">
        <v>4268</v>
      </c>
      <c r="J286" s="103" t="s">
        <v>1310</v>
      </c>
    </row>
    <row r="287" spans="1:10">
      <c r="A287" s="148">
        <f>B287*ID규칙_옵션_그룹_단위+COUNTIF($B$4:B287,B287)</f>
        <v>720010</v>
      </c>
      <c r="B287" s="103">
        <f>INDEX(INDEX_ITEM!$F$23:$F$40,MATCH(ITEM_OPTION_GROUP!I287,INDEX_ITEM!$G$23:$G$40,0))*1000+H287*100+IF(J287="주옵션",1,0)</f>
        <v>7200</v>
      </c>
      <c r="C287" s="148">
        <v>4</v>
      </c>
      <c r="D287" s="148">
        <v>1</v>
      </c>
      <c r="E287" s="148">
        <v>190</v>
      </c>
      <c r="F287" s="148">
        <v>190</v>
      </c>
      <c r="G287" s="12" t="str">
        <f t="shared" si="5"/>
        <v>공격력 [%] +1.9%</v>
      </c>
      <c r="H287" s="148">
        <v>2</v>
      </c>
      <c r="I287" s="148" t="s">
        <v>4268</v>
      </c>
      <c r="J287" s="103" t="s">
        <v>1310</v>
      </c>
    </row>
    <row r="288" spans="1:10">
      <c r="A288" s="148">
        <f>B288*ID규칙_옵션_그룹_단위+COUNTIF($B$4:B288,B288)</f>
        <v>720011</v>
      </c>
      <c r="B288" s="103">
        <f>INDEX(INDEX_ITEM!$F$23:$F$40,MATCH(ITEM_OPTION_GROUP!I288,INDEX_ITEM!$G$23:$G$40,0))*1000+H288*100+IF(J288="주옵션",1,0)</f>
        <v>7200</v>
      </c>
      <c r="C288" s="148">
        <v>4</v>
      </c>
      <c r="D288" s="148">
        <v>1</v>
      </c>
      <c r="E288" s="148">
        <v>210</v>
      </c>
      <c r="F288" s="148">
        <v>210</v>
      </c>
      <c r="G288" s="12" t="str">
        <f t="shared" si="5"/>
        <v>공격력 [%] +2.1%</v>
      </c>
      <c r="H288" s="148">
        <v>2</v>
      </c>
      <c r="I288" s="148" t="s">
        <v>4268</v>
      </c>
      <c r="J288" s="103" t="s">
        <v>1310</v>
      </c>
    </row>
    <row r="289" spans="1:10">
      <c r="A289" s="148">
        <f>B289*ID규칙_옵션_그룹_단위+COUNTIF($B$4:B289,B289)</f>
        <v>720012</v>
      </c>
      <c r="B289" s="103">
        <f>INDEX(INDEX_ITEM!$F$23:$F$40,MATCH(ITEM_OPTION_GROUP!I289,INDEX_ITEM!$G$23:$G$40,0))*1000+H289*100+IF(J289="주옵션",1,0)</f>
        <v>7200</v>
      </c>
      <c r="C289" s="148">
        <v>4</v>
      </c>
      <c r="D289" s="148">
        <v>1</v>
      </c>
      <c r="E289" s="148">
        <v>230</v>
      </c>
      <c r="F289" s="148">
        <v>230</v>
      </c>
      <c r="G289" s="12" t="str">
        <f t="shared" si="5"/>
        <v>공격력 [%] +2.3%</v>
      </c>
      <c r="H289" s="148">
        <v>2</v>
      </c>
      <c r="I289" s="148" t="s">
        <v>4268</v>
      </c>
      <c r="J289" s="103" t="s">
        <v>1310</v>
      </c>
    </row>
    <row r="290" spans="1:10">
      <c r="A290" s="148">
        <f>B290*ID규칙_옵션_그룹_단위+COUNTIF($B$4:B290,B290)</f>
        <v>720013</v>
      </c>
      <c r="B290" s="103">
        <f>INDEX(INDEX_ITEM!$F$23:$F$40,MATCH(ITEM_OPTION_GROUP!I290,INDEX_ITEM!$G$23:$G$40,0))*1000+H290*100+IF(J290="주옵션",1,0)</f>
        <v>7200</v>
      </c>
      <c r="C290" s="148">
        <v>5</v>
      </c>
      <c r="D290" s="148">
        <v>0</v>
      </c>
      <c r="E290" s="148">
        <v>4</v>
      </c>
      <c r="F290" s="148">
        <v>4</v>
      </c>
      <c r="G290" s="12" t="str">
        <f t="shared" si="5"/>
        <v>방어력 +4pt</v>
      </c>
      <c r="H290" s="148">
        <v>2</v>
      </c>
      <c r="I290" s="148" t="s">
        <v>4268</v>
      </c>
      <c r="J290" s="103" t="s">
        <v>1310</v>
      </c>
    </row>
    <row r="291" spans="1:10">
      <c r="A291" s="148">
        <f>B291*ID규칙_옵션_그룹_단위+COUNTIF($B$4:B291,B291)</f>
        <v>720014</v>
      </c>
      <c r="B291" s="103">
        <f>INDEX(INDEX_ITEM!$F$23:$F$40,MATCH(ITEM_OPTION_GROUP!I291,INDEX_ITEM!$G$23:$G$40,0))*1000+H291*100+IF(J291="주옵션",1,0)</f>
        <v>7200</v>
      </c>
      <c r="C291" s="148">
        <v>5</v>
      </c>
      <c r="D291" s="148">
        <v>0</v>
      </c>
      <c r="E291" s="148">
        <v>5</v>
      </c>
      <c r="F291" s="148">
        <v>5</v>
      </c>
      <c r="G291" s="12" t="str">
        <f t="shared" si="5"/>
        <v>방어력 +5pt</v>
      </c>
      <c r="H291" s="148">
        <v>2</v>
      </c>
      <c r="I291" s="148" t="s">
        <v>4268</v>
      </c>
      <c r="J291" s="103" t="s">
        <v>1310</v>
      </c>
    </row>
    <row r="292" spans="1:10">
      <c r="A292" s="148">
        <f>B292*ID규칙_옵션_그룹_단위+COUNTIF($B$4:B292,B292)</f>
        <v>720015</v>
      </c>
      <c r="B292" s="103">
        <f>INDEX(INDEX_ITEM!$F$23:$F$40,MATCH(ITEM_OPTION_GROUP!I292,INDEX_ITEM!$G$23:$G$40,0))*1000+H292*100+IF(J292="주옵션",1,0)</f>
        <v>7200</v>
      </c>
      <c r="C292" s="148">
        <v>5</v>
      </c>
      <c r="D292" s="148">
        <v>0</v>
      </c>
      <c r="E292" s="148">
        <v>6</v>
      </c>
      <c r="F292" s="148">
        <v>6</v>
      </c>
      <c r="G292" s="12" t="str">
        <f t="shared" si="5"/>
        <v>방어력 +6pt</v>
      </c>
      <c r="H292" s="148">
        <v>2</v>
      </c>
      <c r="I292" s="148" t="s">
        <v>4268</v>
      </c>
      <c r="J292" s="103" t="s">
        <v>1310</v>
      </c>
    </row>
    <row r="293" spans="1:10">
      <c r="A293" s="148">
        <f>B293*ID규칙_옵션_그룹_단위+COUNTIF($B$4:B293,B293)</f>
        <v>720016</v>
      </c>
      <c r="B293" s="103">
        <f>INDEX(INDEX_ITEM!$F$23:$F$40,MATCH(ITEM_OPTION_GROUP!I293,INDEX_ITEM!$G$23:$G$40,0))*1000+H293*100+IF(J293="주옵션",1,0)</f>
        <v>7200</v>
      </c>
      <c r="C293" s="148">
        <v>5</v>
      </c>
      <c r="D293" s="148">
        <v>0</v>
      </c>
      <c r="E293" s="148">
        <v>7</v>
      </c>
      <c r="F293" s="148">
        <v>7</v>
      </c>
      <c r="G293" s="12" t="str">
        <f t="shared" si="5"/>
        <v>방어력 +7pt</v>
      </c>
      <c r="H293" s="148">
        <v>2</v>
      </c>
      <c r="I293" s="148" t="s">
        <v>4268</v>
      </c>
      <c r="J293" s="103" t="s">
        <v>1310</v>
      </c>
    </row>
    <row r="294" spans="1:10">
      <c r="A294" s="148">
        <f>B294*ID규칙_옵션_그룹_단위+COUNTIF($B$4:B294,B294)</f>
        <v>720017</v>
      </c>
      <c r="B294" s="103">
        <f>INDEX(INDEX_ITEM!$F$23:$F$40,MATCH(ITEM_OPTION_GROUP!I294,INDEX_ITEM!$G$23:$G$40,0))*1000+H294*100+IF(J294="주옵션",1,0)</f>
        <v>7200</v>
      </c>
      <c r="C294" s="148">
        <v>6</v>
      </c>
      <c r="D294" s="148">
        <v>1</v>
      </c>
      <c r="E294" s="148">
        <v>160</v>
      </c>
      <c r="F294" s="148">
        <v>160</v>
      </c>
      <c r="G294" s="12" t="str">
        <f t="shared" si="5"/>
        <v>방어력 [%] +1.6%</v>
      </c>
      <c r="H294" s="148">
        <v>2</v>
      </c>
      <c r="I294" s="148" t="s">
        <v>4268</v>
      </c>
      <c r="J294" s="103" t="s">
        <v>1310</v>
      </c>
    </row>
    <row r="295" spans="1:10">
      <c r="A295" s="148">
        <f>B295*ID규칙_옵션_그룹_단위+COUNTIF($B$4:B295,B295)</f>
        <v>720018</v>
      </c>
      <c r="B295" s="103">
        <f>INDEX(INDEX_ITEM!$F$23:$F$40,MATCH(ITEM_OPTION_GROUP!I295,INDEX_ITEM!$G$23:$G$40,0))*1000+H295*100+IF(J295="주옵션",1,0)</f>
        <v>7200</v>
      </c>
      <c r="C295" s="148">
        <v>6</v>
      </c>
      <c r="D295" s="148">
        <v>1</v>
      </c>
      <c r="E295" s="148">
        <v>200</v>
      </c>
      <c r="F295" s="148">
        <v>200</v>
      </c>
      <c r="G295" s="12" t="str">
        <f t="shared" si="5"/>
        <v>방어력 [%] +2%</v>
      </c>
      <c r="H295" s="148">
        <v>2</v>
      </c>
      <c r="I295" s="148" t="s">
        <v>4268</v>
      </c>
      <c r="J295" s="103" t="s">
        <v>1310</v>
      </c>
    </row>
    <row r="296" spans="1:10">
      <c r="A296" s="148">
        <f>B296*ID규칙_옵션_그룹_단위+COUNTIF($B$4:B296,B296)</f>
        <v>720019</v>
      </c>
      <c r="B296" s="103">
        <f>INDEX(INDEX_ITEM!$F$23:$F$40,MATCH(ITEM_OPTION_GROUP!I296,INDEX_ITEM!$G$23:$G$40,0))*1000+H296*100+IF(J296="주옵션",1,0)</f>
        <v>7200</v>
      </c>
      <c r="C296" s="148">
        <v>6</v>
      </c>
      <c r="D296" s="148">
        <v>1</v>
      </c>
      <c r="E296" s="148">
        <v>230</v>
      </c>
      <c r="F296" s="148">
        <v>230</v>
      </c>
      <c r="G296" s="12" t="str">
        <f t="shared" si="5"/>
        <v>방어력 [%] +2.3%</v>
      </c>
      <c r="H296" s="148">
        <v>2</v>
      </c>
      <c r="I296" s="148" t="s">
        <v>4268</v>
      </c>
      <c r="J296" s="103" t="s">
        <v>1310</v>
      </c>
    </row>
    <row r="297" spans="1:10">
      <c r="A297" s="148">
        <f>B297*ID규칙_옵션_그룹_단위+COUNTIF($B$4:B297,B297)</f>
        <v>720020</v>
      </c>
      <c r="B297" s="103">
        <f>INDEX(INDEX_ITEM!$F$23:$F$40,MATCH(ITEM_OPTION_GROUP!I297,INDEX_ITEM!$G$23:$G$40,0))*1000+H297*100+IF(J297="주옵션",1,0)</f>
        <v>7200</v>
      </c>
      <c r="C297" s="148">
        <v>6</v>
      </c>
      <c r="D297" s="148">
        <v>1</v>
      </c>
      <c r="E297" s="148">
        <v>260</v>
      </c>
      <c r="F297" s="148">
        <v>260</v>
      </c>
      <c r="G297" s="12" t="str">
        <f t="shared" si="5"/>
        <v>방어력 [%] +2.6%</v>
      </c>
      <c r="H297" s="148">
        <v>2</v>
      </c>
      <c r="I297" s="148" t="s">
        <v>4268</v>
      </c>
      <c r="J297" s="103" t="s">
        <v>1310</v>
      </c>
    </row>
    <row r="298" spans="1:10">
      <c r="A298" s="148">
        <f>B298*ID규칙_옵션_그룹_단위+COUNTIF($B$4:B298,B298)</f>
        <v>720021</v>
      </c>
      <c r="B298" s="103">
        <f>INDEX(INDEX_ITEM!$F$23:$F$40,MATCH(ITEM_OPTION_GROUP!I298,INDEX_ITEM!$G$23:$G$40,0))*1000+H298*100+IF(J298="주옵션",1,0)</f>
        <v>7200</v>
      </c>
      <c r="C298" s="148">
        <v>7</v>
      </c>
      <c r="D298" s="148">
        <v>0</v>
      </c>
      <c r="E298" s="148">
        <v>6</v>
      </c>
      <c r="F298" s="148">
        <v>6</v>
      </c>
      <c r="G298" s="12" t="str">
        <f t="shared" si="5"/>
        <v>원소 마스터리 +6pt</v>
      </c>
      <c r="H298" s="148">
        <v>2</v>
      </c>
      <c r="I298" s="148" t="s">
        <v>4268</v>
      </c>
      <c r="J298" s="103" t="s">
        <v>1310</v>
      </c>
    </row>
    <row r="299" spans="1:10">
      <c r="A299" s="148">
        <f>B299*ID규칙_옵션_그룹_단위+COUNTIF($B$4:B299,B299)</f>
        <v>720022</v>
      </c>
      <c r="B299" s="103">
        <f>INDEX(INDEX_ITEM!$F$23:$F$40,MATCH(ITEM_OPTION_GROUP!I299,INDEX_ITEM!$G$23:$G$40,0))*1000+H299*100+IF(J299="주옵션",1,0)</f>
        <v>7200</v>
      </c>
      <c r="C299" s="148">
        <v>7</v>
      </c>
      <c r="D299" s="148">
        <v>0</v>
      </c>
      <c r="E299" s="148">
        <v>7</v>
      </c>
      <c r="F299" s="148">
        <v>7</v>
      </c>
      <c r="G299" s="12" t="str">
        <f t="shared" si="5"/>
        <v>원소 마스터리 +7pt</v>
      </c>
      <c r="H299" s="148">
        <v>2</v>
      </c>
      <c r="I299" s="148" t="s">
        <v>4268</v>
      </c>
      <c r="J299" s="103" t="s">
        <v>1310</v>
      </c>
    </row>
    <row r="300" spans="1:10">
      <c r="A300" s="148">
        <f>B300*ID규칙_옵션_그룹_단위+COUNTIF($B$4:B300,B300)</f>
        <v>720023</v>
      </c>
      <c r="B300" s="103">
        <f>INDEX(INDEX_ITEM!$F$23:$F$40,MATCH(ITEM_OPTION_GROUP!I300,INDEX_ITEM!$G$23:$G$40,0))*1000+H300*100+IF(J300="주옵션",1,0)</f>
        <v>7200</v>
      </c>
      <c r="C300" s="148">
        <v>7</v>
      </c>
      <c r="D300" s="148">
        <v>0</v>
      </c>
      <c r="E300" s="148">
        <v>8</v>
      </c>
      <c r="F300" s="148">
        <v>8</v>
      </c>
      <c r="G300" s="12" t="str">
        <f t="shared" si="5"/>
        <v>원소 마스터리 +8pt</v>
      </c>
      <c r="H300" s="148">
        <v>2</v>
      </c>
      <c r="I300" s="148" t="s">
        <v>4268</v>
      </c>
      <c r="J300" s="103" t="s">
        <v>1310</v>
      </c>
    </row>
    <row r="301" spans="1:10">
      <c r="A301" s="148">
        <f>B301*ID규칙_옵션_그룹_단위+COUNTIF($B$4:B301,B301)</f>
        <v>720024</v>
      </c>
      <c r="B301" s="103">
        <f>INDEX(INDEX_ITEM!$F$23:$F$40,MATCH(ITEM_OPTION_GROUP!I301,INDEX_ITEM!$G$23:$G$40,0))*1000+H301*100+IF(J301="주옵션",1,0)</f>
        <v>7200</v>
      </c>
      <c r="C301" s="148">
        <v>7</v>
      </c>
      <c r="D301" s="148">
        <v>0</v>
      </c>
      <c r="E301" s="148">
        <v>9</v>
      </c>
      <c r="F301" s="148">
        <v>9</v>
      </c>
      <c r="G301" s="12" t="str">
        <f t="shared" si="5"/>
        <v>원소 마스터리 +9pt</v>
      </c>
      <c r="H301" s="148">
        <v>2</v>
      </c>
      <c r="I301" s="148" t="s">
        <v>4268</v>
      </c>
      <c r="J301" s="103" t="s">
        <v>1310</v>
      </c>
    </row>
    <row r="302" spans="1:10">
      <c r="A302" s="148">
        <f>B302*ID규칙_옵션_그룹_단위+COUNTIF($B$4:B302,B302)</f>
        <v>720025</v>
      </c>
      <c r="B302" s="103">
        <f>INDEX(INDEX_ITEM!$F$23:$F$40,MATCH(ITEM_OPTION_GROUP!I302,INDEX_ITEM!$G$23:$G$40,0))*1000+H302*100+IF(J302="주옵션",1,0)</f>
        <v>7200</v>
      </c>
      <c r="C302" s="148">
        <v>8</v>
      </c>
      <c r="D302" s="148">
        <v>1</v>
      </c>
      <c r="E302" s="148">
        <v>160</v>
      </c>
      <c r="F302" s="148">
        <v>160</v>
      </c>
      <c r="G302" s="12" t="str">
        <f t="shared" si="5"/>
        <v>원소 충전 효율 +1.6%</v>
      </c>
      <c r="H302" s="148">
        <v>2</v>
      </c>
      <c r="I302" s="148" t="s">
        <v>4268</v>
      </c>
      <c r="J302" s="103" t="s">
        <v>1310</v>
      </c>
    </row>
    <row r="303" spans="1:10">
      <c r="A303" s="148">
        <f>B303*ID규칙_옵션_그룹_단위+COUNTIF($B$4:B303,B303)</f>
        <v>720026</v>
      </c>
      <c r="B303" s="103">
        <f>INDEX(INDEX_ITEM!$F$23:$F$40,MATCH(ITEM_OPTION_GROUP!I303,INDEX_ITEM!$G$23:$G$40,0))*1000+H303*100+IF(J303="주옵션",1,0)</f>
        <v>7200</v>
      </c>
      <c r="C303" s="148">
        <v>8</v>
      </c>
      <c r="D303" s="148">
        <v>1</v>
      </c>
      <c r="E303" s="148">
        <v>200</v>
      </c>
      <c r="F303" s="148">
        <v>200</v>
      </c>
      <c r="G303" s="12" t="str">
        <f t="shared" si="5"/>
        <v>원소 충전 효율 +2%</v>
      </c>
      <c r="H303" s="148">
        <v>2</v>
      </c>
      <c r="I303" s="148" t="s">
        <v>4268</v>
      </c>
      <c r="J303" s="103" t="s">
        <v>1310</v>
      </c>
    </row>
    <row r="304" spans="1:10">
      <c r="A304" s="148">
        <f>B304*ID규칙_옵션_그룹_단위+COUNTIF($B$4:B304,B304)</f>
        <v>720027</v>
      </c>
      <c r="B304" s="103">
        <f>INDEX(INDEX_ITEM!$F$23:$F$40,MATCH(ITEM_OPTION_GROUP!I304,INDEX_ITEM!$G$23:$G$40,0))*1000+H304*100+IF(J304="주옵션",1,0)</f>
        <v>7200</v>
      </c>
      <c r="C304" s="148">
        <v>8</v>
      </c>
      <c r="D304" s="148">
        <v>1</v>
      </c>
      <c r="E304" s="148">
        <v>230</v>
      </c>
      <c r="F304" s="148">
        <v>230</v>
      </c>
      <c r="G304" s="12" t="str">
        <f t="shared" si="5"/>
        <v>원소 충전 효율 +2.3%</v>
      </c>
      <c r="H304" s="148">
        <v>2</v>
      </c>
      <c r="I304" s="148" t="s">
        <v>4268</v>
      </c>
      <c r="J304" s="103" t="s">
        <v>1310</v>
      </c>
    </row>
    <row r="305" spans="1:10">
      <c r="A305" s="148">
        <f>B305*ID규칙_옵션_그룹_단위+COUNTIF($B$4:B305,B305)</f>
        <v>720028</v>
      </c>
      <c r="B305" s="103">
        <f>INDEX(INDEX_ITEM!$F$23:$F$40,MATCH(ITEM_OPTION_GROUP!I305,INDEX_ITEM!$G$23:$G$40,0))*1000+H305*100+IF(J305="주옵션",1,0)</f>
        <v>7200</v>
      </c>
      <c r="C305" s="148">
        <v>8</v>
      </c>
      <c r="D305" s="148">
        <v>1</v>
      </c>
      <c r="E305" s="148">
        <v>260</v>
      </c>
      <c r="F305" s="148">
        <v>260</v>
      </c>
      <c r="G305" s="12" t="str">
        <f t="shared" si="5"/>
        <v>원소 충전 효율 +2.6%</v>
      </c>
      <c r="H305" s="148">
        <v>2</v>
      </c>
      <c r="I305" s="148" t="s">
        <v>4268</v>
      </c>
      <c r="J305" s="103" t="s">
        <v>1310</v>
      </c>
    </row>
    <row r="306" spans="1:10">
      <c r="A306" s="148">
        <f>B306*ID규칙_옵션_그룹_단위+COUNTIF($B$4:B306,B306)</f>
        <v>720029</v>
      </c>
      <c r="B306" s="103">
        <f>INDEX(INDEX_ITEM!$F$23:$F$40,MATCH(ITEM_OPTION_GROUP!I306,INDEX_ITEM!$G$23:$G$40,0))*1000+H306*100+IF(J306="주옵션",1,0)</f>
        <v>7200</v>
      </c>
      <c r="C306" s="148">
        <v>17</v>
      </c>
      <c r="D306" s="148">
        <v>1</v>
      </c>
      <c r="E306" s="148">
        <v>100</v>
      </c>
      <c r="F306" s="148">
        <v>100</v>
      </c>
      <c r="G306" s="12" t="str">
        <f t="shared" si="5"/>
        <v>치명타 확률 +1%</v>
      </c>
      <c r="H306" s="148">
        <v>2</v>
      </c>
      <c r="I306" s="148" t="s">
        <v>4268</v>
      </c>
      <c r="J306" s="103" t="s">
        <v>1310</v>
      </c>
    </row>
    <row r="307" spans="1:10">
      <c r="A307" s="148">
        <f>B307*ID규칙_옵션_그룹_단위+COUNTIF($B$4:B307,B307)</f>
        <v>720030</v>
      </c>
      <c r="B307" s="103">
        <f>INDEX(INDEX_ITEM!$F$23:$F$40,MATCH(ITEM_OPTION_GROUP!I307,INDEX_ITEM!$G$23:$G$40,0))*1000+H307*100+IF(J307="주옵션",1,0)</f>
        <v>7200</v>
      </c>
      <c r="C307" s="148">
        <v>17</v>
      </c>
      <c r="D307" s="148">
        <v>1</v>
      </c>
      <c r="E307" s="148">
        <v>130</v>
      </c>
      <c r="F307" s="148">
        <v>130</v>
      </c>
      <c r="G307" s="12" t="str">
        <f t="shared" si="5"/>
        <v>치명타 확률 +1.3%</v>
      </c>
      <c r="H307" s="148">
        <v>2</v>
      </c>
      <c r="I307" s="148" t="s">
        <v>4268</v>
      </c>
      <c r="J307" s="103" t="s">
        <v>1310</v>
      </c>
    </row>
    <row r="308" spans="1:10">
      <c r="A308" s="148">
        <f>B308*ID규칙_옵션_그룹_단위+COUNTIF($B$4:B308,B308)</f>
        <v>720031</v>
      </c>
      <c r="B308" s="103">
        <f>INDEX(INDEX_ITEM!$F$23:$F$40,MATCH(ITEM_OPTION_GROUP!I308,INDEX_ITEM!$G$23:$G$40,0))*1000+H308*100+IF(J308="주옵션",1,0)</f>
        <v>7200</v>
      </c>
      <c r="C308" s="148">
        <v>17</v>
      </c>
      <c r="D308" s="148">
        <v>1</v>
      </c>
      <c r="E308" s="148">
        <v>160</v>
      </c>
      <c r="F308" s="148">
        <v>160</v>
      </c>
      <c r="G308" s="12" t="str">
        <f t="shared" si="5"/>
        <v>치명타 확률 +1.6%</v>
      </c>
      <c r="H308" s="148">
        <v>2</v>
      </c>
      <c r="I308" s="148" t="s">
        <v>4268</v>
      </c>
      <c r="J308" s="103" t="s">
        <v>1310</v>
      </c>
    </row>
    <row r="309" spans="1:10">
      <c r="A309" s="148">
        <f>B309*ID규칙_옵션_그룹_단위+COUNTIF($B$4:B309,B309)</f>
        <v>720032</v>
      </c>
      <c r="B309" s="103">
        <f>INDEX(INDEX_ITEM!$F$23:$F$40,MATCH(ITEM_OPTION_GROUP!I309,INDEX_ITEM!$G$23:$G$40,0))*1000+H309*100+IF(J309="주옵션",1,0)</f>
        <v>7200</v>
      </c>
      <c r="C309" s="148">
        <v>17</v>
      </c>
      <c r="D309" s="148">
        <v>1</v>
      </c>
      <c r="E309" s="148">
        <v>190</v>
      </c>
      <c r="F309" s="148">
        <v>190</v>
      </c>
      <c r="G309" s="12" t="str">
        <f t="shared" si="5"/>
        <v>치명타 확률 +1.9%</v>
      </c>
      <c r="H309" s="148">
        <v>2</v>
      </c>
      <c r="I309" s="148" t="s">
        <v>4268</v>
      </c>
      <c r="J309" s="103" t="s">
        <v>1310</v>
      </c>
    </row>
    <row r="310" spans="1:10">
      <c r="A310" s="148">
        <f>B310*ID규칙_옵션_그룹_단위+COUNTIF($B$4:B310,B310)</f>
        <v>720033</v>
      </c>
      <c r="B310" s="103">
        <f>INDEX(INDEX_ITEM!$F$23:$F$40,MATCH(ITEM_OPTION_GROUP!I310,INDEX_ITEM!$G$23:$G$40,0))*1000+H310*100+IF(J310="주옵션",1,0)</f>
        <v>7200</v>
      </c>
      <c r="C310" s="148">
        <v>18</v>
      </c>
      <c r="D310" s="148">
        <v>1</v>
      </c>
      <c r="E310" s="148">
        <v>170</v>
      </c>
      <c r="F310" s="148">
        <v>170</v>
      </c>
      <c r="G310" s="12" t="str">
        <f t="shared" si="5"/>
        <v>치명타 피해 +1.7%</v>
      </c>
      <c r="H310" s="148">
        <v>2</v>
      </c>
      <c r="I310" s="148" t="s">
        <v>4268</v>
      </c>
      <c r="J310" s="103" t="s">
        <v>1310</v>
      </c>
    </row>
    <row r="311" spans="1:10">
      <c r="A311" s="148">
        <f>B311*ID규칙_옵션_그룹_단위+COUNTIF($B$4:B311,B311)</f>
        <v>720034</v>
      </c>
      <c r="B311" s="103">
        <f>INDEX(INDEX_ITEM!$F$23:$F$40,MATCH(ITEM_OPTION_GROUP!I311,INDEX_ITEM!$G$23:$G$40,0))*1000+H311*100+IF(J311="주옵션",1,0)</f>
        <v>7200</v>
      </c>
      <c r="C311" s="148">
        <v>18</v>
      </c>
      <c r="D311" s="148">
        <v>1</v>
      </c>
      <c r="E311" s="148">
        <v>210</v>
      </c>
      <c r="F311" s="148">
        <v>210</v>
      </c>
      <c r="G311" s="12" t="str">
        <f t="shared" si="5"/>
        <v>치명타 피해 +2.1%</v>
      </c>
      <c r="H311" s="148">
        <v>2</v>
      </c>
      <c r="I311" s="148" t="s">
        <v>4268</v>
      </c>
      <c r="J311" s="103" t="s">
        <v>1310</v>
      </c>
    </row>
    <row r="312" spans="1:10">
      <c r="A312" s="148">
        <f>B312*ID규칙_옵션_그룹_단위+COUNTIF($B$4:B312,B312)</f>
        <v>720035</v>
      </c>
      <c r="B312" s="103">
        <f>INDEX(INDEX_ITEM!$F$23:$F$40,MATCH(ITEM_OPTION_GROUP!I312,INDEX_ITEM!$G$23:$G$40,0))*1000+H312*100+IF(J312="주옵션",1,0)</f>
        <v>7200</v>
      </c>
      <c r="C312" s="148">
        <v>18</v>
      </c>
      <c r="D312" s="148">
        <v>1</v>
      </c>
      <c r="E312" s="148">
        <v>250</v>
      </c>
      <c r="F312" s="148">
        <v>250</v>
      </c>
      <c r="G312" s="12" t="str">
        <f t="shared" si="5"/>
        <v>치명타 피해 +2.5%</v>
      </c>
      <c r="H312" s="148">
        <v>2</v>
      </c>
      <c r="I312" s="148" t="s">
        <v>4268</v>
      </c>
      <c r="J312" s="103" t="s">
        <v>1310</v>
      </c>
    </row>
    <row r="313" spans="1:10">
      <c r="A313" s="148">
        <f>B313*ID규칙_옵션_그룹_단위+COUNTIF($B$4:B313,B313)</f>
        <v>720036</v>
      </c>
      <c r="B313" s="103">
        <f>INDEX(INDEX_ITEM!$F$23:$F$40,MATCH(ITEM_OPTION_GROUP!I313,INDEX_ITEM!$G$23:$G$40,0))*1000+H313*100+IF(J313="주옵션",1,0)</f>
        <v>7200</v>
      </c>
      <c r="C313" s="148">
        <v>18</v>
      </c>
      <c r="D313" s="148">
        <v>1</v>
      </c>
      <c r="E313" s="148">
        <v>280</v>
      </c>
      <c r="F313" s="148">
        <v>280</v>
      </c>
      <c r="G313" s="12" t="str">
        <f t="shared" si="5"/>
        <v>치명타 피해 +2.8%</v>
      </c>
      <c r="H313" s="148">
        <v>2</v>
      </c>
      <c r="I313" s="148" t="s">
        <v>4268</v>
      </c>
      <c r="J313" s="103" t="s">
        <v>1310</v>
      </c>
    </row>
    <row r="314" spans="1:10">
      <c r="A314" s="148">
        <f>B314*ID규칙_옵션_그룹_단위+COUNTIF($B$4:B314,B314)</f>
        <v>730001</v>
      </c>
      <c r="B314" s="103">
        <f>INDEX(INDEX_ITEM!$F$23:$F$40,MATCH(ITEM_OPTION_GROUP!I314,INDEX_ITEM!$G$23:$G$40,0))*1000+H314*100+IF(J314="주옵션",1,0)</f>
        <v>7300</v>
      </c>
      <c r="C314" s="148">
        <v>1</v>
      </c>
      <c r="D314" s="148">
        <v>0</v>
      </c>
      <c r="E314" s="148">
        <v>100</v>
      </c>
      <c r="F314" s="148">
        <v>100</v>
      </c>
      <c r="G314" s="12" t="str">
        <f t="shared" si="5"/>
        <v>HP +100pt</v>
      </c>
      <c r="H314" s="148">
        <v>3</v>
      </c>
      <c r="I314" s="148" t="s">
        <v>4268</v>
      </c>
      <c r="J314" s="103" t="s">
        <v>1310</v>
      </c>
    </row>
    <row r="315" spans="1:10">
      <c r="A315" s="148">
        <f>B315*ID규칙_옵션_그룹_단위+COUNTIF($B$4:B315,B315)</f>
        <v>730002</v>
      </c>
      <c r="B315" s="103">
        <f>INDEX(INDEX_ITEM!$F$23:$F$40,MATCH(ITEM_OPTION_GROUP!I315,INDEX_ITEM!$G$23:$G$40,0))*1000+H315*100+IF(J315="주옵션",1,0)</f>
        <v>7300</v>
      </c>
      <c r="C315" s="148">
        <v>1</v>
      </c>
      <c r="D315" s="148">
        <v>0</v>
      </c>
      <c r="E315" s="148">
        <v>115</v>
      </c>
      <c r="F315" s="148">
        <v>115</v>
      </c>
      <c r="G315" s="12" t="str">
        <f t="shared" si="5"/>
        <v>HP +115pt</v>
      </c>
      <c r="H315" s="148">
        <v>3</v>
      </c>
      <c r="I315" s="148" t="s">
        <v>4268</v>
      </c>
      <c r="J315" s="103" t="s">
        <v>1310</v>
      </c>
    </row>
    <row r="316" spans="1:10">
      <c r="A316" s="148">
        <f>B316*ID규칙_옵션_그룹_단위+COUNTIF($B$4:B316,B316)</f>
        <v>730003</v>
      </c>
      <c r="B316" s="103">
        <f>INDEX(INDEX_ITEM!$F$23:$F$40,MATCH(ITEM_OPTION_GROUP!I316,INDEX_ITEM!$G$23:$G$40,0))*1000+H316*100+IF(J316="주옵션",1,0)</f>
        <v>7300</v>
      </c>
      <c r="C316" s="148">
        <v>1</v>
      </c>
      <c r="D316" s="148">
        <v>0</v>
      </c>
      <c r="E316" s="148">
        <v>129</v>
      </c>
      <c r="F316" s="148">
        <v>129</v>
      </c>
      <c r="G316" s="12" t="str">
        <f t="shared" si="5"/>
        <v>HP +129pt</v>
      </c>
      <c r="H316" s="148">
        <v>3</v>
      </c>
      <c r="I316" s="148" t="s">
        <v>4268</v>
      </c>
      <c r="J316" s="103" t="s">
        <v>1310</v>
      </c>
    </row>
    <row r="317" spans="1:10">
      <c r="A317" s="148">
        <f>B317*ID규칙_옵션_그룹_단위+COUNTIF($B$4:B317,B317)</f>
        <v>730004</v>
      </c>
      <c r="B317" s="103">
        <f>INDEX(INDEX_ITEM!$F$23:$F$40,MATCH(ITEM_OPTION_GROUP!I317,INDEX_ITEM!$G$23:$G$40,0))*1000+H317*100+IF(J317="주옵션",1,0)</f>
        <v>7300</v>
      </c>
      <c r="C317" s="148">
        <v>1</v>
      </c>
      <c r="D317" s="148">
        <v>0</v>
      </c>
      <c r="E317" s="148">
        <v>143</v>
      </c>
      <c r="F317" s="148">
        <v>143</v>
      </c>
      <c r="G317" s="12" t="str">
        <f t="shared" si="5"/>
        <v>HP +143pt</v>
      </c>
      <c r="H317" s="148">
        <v>3</v>
      </c>
      <c r="I317" s="148" t="s">
        <v>4268</v>
      </c>
      <c r="J317" s="103" t="s">
        <v>1310</v>
      </c>
    </row>
    <row r="318" spans="1:10">
      <c r="A318" s="148">
        <f>B318*ID규칙_옵션_그룹_단위+COUNTIF($B$4:B318,B318)</f>
        <v>730005</v>
      </c>
      <c r="B318" s="103">
        <f>INDEX(INDEX_ITEM!$F$23:$F$40,MATCH(ITEM_OPTION_GROUP!I318,INDEX_ITEM!$G$23:$G$40,0))*1000+H318*100+IF(J318="주옵션",1,0)</f>
        <v>7300</v>
      </c>
      <c r="C318" s="148">
        <v>2</v>
      </c>
      <c r="D318" s="148">
        <v>1</v>
      </c>
      <c r="E318" s="148">
        <v>250</v>
      </c>
      <c r="F318" s="148">
        <v>250</v>
      </c>
      <c r="G318" s="12" t="str">
        <f t="shared" si="5"/>
        <v>HP [%] +2.5%</v>
      </c>
      <c r="H318" s="148">
        <v>3</v>
      </c>
      <c r="I318" s="148" t="s">
        <v>4268</v>
      </c>
      <c r="J318" s="103" t="s">
        <v>1310</v>
      </c>
    </row>
    <row r="319" spans="1:10">
      <c r="A319" s="148">
        <f>B319*ID규칙_옵션_그룹_단위+COUNTIF($B$4:B319,B319)</f>
        <v>730006</v>
      </c>
      <c r="B319" s="103">
        <f>INDEX(INDEX_ITEM!$F$23:$F$40,MATCH(ITEM_OPTION_GROUP!I319,INDEX_ITEM!$G$23:$G$40,0))*1000+H319*100+IF(J319="주옵션",1,0)</f>
        <v>7300</v>
      </c>
      <c r="C319" s="148">
        <v>2</v>
      </c>
      <c r="D319" s="148">
        <v>1</v>
      </c>
      <c r="E319" s="148">
        <v>280</v>
      </c>
      <c r="F319" s="148">
        <v>280</v>
      </c>
      <c r="G319" s="12" t="str">
        <f t="shared" si="5"/>
        <v>HP [%] +2.8%</v>
      </c>
      <c r="H319" s="148">
        <v>3</v>
      </c>
      <c r="I319" s="148" t="s">
        <v>4268</v>
      </c>
      <c r="J319" s="103" t="s">
        <v>1310</v>
      </c>
    </row>
    <row r="320" spans="1:10">
      <c r="A320" s="148">
        <f>B320*ID규칙_옵션_그룹_단위+COUNTIF($B$4:B320,B320)</f>
        <v>730007</v>
      </c>
      <c r="B320" s="103">
        <f>INDEX(INDEX_ITEM!$F$23:$F$40,MATCH(ITEM_OPTION_GROUP!I320,INDEX_ITEM!$G$23:$G$40,0))*1000+H320*100+IF(J320="주옵션",1,0)</f>
        <v>7300</v>
      </c>
      <c r="C320" s="148">
        <v>2</v>
      </c>
      <c r="D320" s="148">
        <v>1</v>
      </c>
      <c r="E320" s="148">
        <v>320</v>
      </c>
      <c r="F320" s="148">
        <v>320</v>
      </c>
      <c r="G320" s="12" t="str">
        <f t="shared" si="5"/>
        <v>HP [%] +3.2%</v>
      </c>
      <c r="H320" s="148">
        <v>3</v>
      </c>
      <c r="I320" s="148" t="s">
        <v>4268</v>
      </c>
      <c r="J320" s="103" t="s">
        <v>1310</v>
      </c>
    </row>
    <row r="321" spans="1:10">
      <c r="A321" s="148">
        <f>B321*ID규칙_옵션_그룹_단위+COUNTIF($B$4:B321,B321)</f>
        <v>730008</v>
      </c>
      <c r="B321" s="103">
        <f>INDEX(INDEX_ITEM!$F$23:$F$40,MATCH(ITEM_OPTION_GROUP!I321,INDEX_ITEM!$G$23:$G$40,0))*1000+H321*100+IF(J321="주옵션",1,0)</f>
        <v>7300</v>
      </c>
      <c r="C321" s="148">
        <v>2</v>
      </c>
      <c r="D321" s="148">
        <v>1</v>
      </c>
      <c r="E321" s="148">
        <v>350</v>
      </c>
      <c r="F321" s="148">
        <v>350</v>
      </c>
      <c r="G321" s="12" t="str">
        <f t="shared" si="5"/>
        <v>HP [%] +3.5%</v>
      </c>
      <c r="H321" s="148">
        <v>3</v>
      </c>
      <c r="I321" s="148" t="s">
        <v>4268</v>
      </c>
      <c r="J321" s="103" t="s">
        <v>1310</v>
      </c>
    </row>
    <row r="322" spans="1:10">
      <c r="A322" s="148">
        <f>B322*ID규칙_옵션_그룹_단위+COUNTIF($B$4:B322,B322)</f>
        <v>730009</v>
      </c>
      <c r="B322" s="103">
        <f>INDEX(INDEX_ITEM!$F$23:$F$40,MATCH(ITEM_OPTION_GROUP!I322,INDEX_ITEM!$G$23:$G$40,0))*1000+H322*100+IF(J322="주옵션",1,0)</f>
        <v>7300</v>
      </c>
      <c r="C322" s="148">
        <v>4</v>
      </c>
      <c r="D322" s="148">
        <v>1</v>
      </c>
      <c r="E322" s="148">
        <v>250</v>
      </c>
      <c r="F322" s="148">
        <v>250</v>
      </c>
      <c r="G322" s="12" t="str">
        <f t="shared" si="5"/>
        <v>공격력 [%] +2.5%</v>
      </c>
      <c r="H322" s="148">
        <v>3</v>
      </c>
      <c r="I322" s="148" t="s">
        <v>4268</v>
      </c>
      <c r="J322" s="103" t="s">
        <v>1310</v>
      </c>
    </row>
    <row r="323" spans="1:10">
      <c r="A323" s="148">
        <f>B323*ID규칙_옵션_그룹_단위+COUNTIF($B$4:B323,B323)</f>
        <v>730010</v>
      </c>
      <c r="B323" s="103">
        <f>INDEX(INDEX_ITEM!$F$23:$F$40,MATCH(ITEM_OPTION_GROUP!I323,INDEX_ITEM!$G$23:$G$40,0))*1000+H323*100+IF(J323="주옵션",1,0)</f>
        <v>7300</v>
      </c>
      <c r="C323" s="148">
        <v>4</v>
      </c>
      <c r="D323" s="148">
        <v>1</v>
      </c>
      <c r="E323" s="148">
        <v>280</v>
      </c>
      <c r="F323" s="148">
        <v>280</v>
      </c>
      <c r="G323" s="12" t="str">
        <f t="shared" si="5"/>
        <v>공격력 [%] +2.8%</v>
      </c>
      <c r="H323" s="148">
        <v>3</v>
      </c>
      <c r="I323" s="148" t="s">
        <v>4268</v>
      </c>
      <c r="J323" s="103" t="s">
        <v>1310</v>
      </c>
    </row>
    <row r="324" spans="1:10">
      <c r="A324" s="148">
        <f>B324*ID규칙_옵션_그룹_단위+COUNTIF($B$4:B324,B324)</f>
        <v>730011</v>
      </c>
      <c r="B324" s="103">
        <f>INDEX(INDEX_ITEM!$F$23:$F$40,MATCH(ITEM_OPTION_GROUP!I324,INDEX_ITEM!$G$23:$G$40,0))*1000+H324*100+IF(J324="주옵션",1,0)</f>
        <v>7300</v>
      </c>
      <c r="C324" s="148">
        <v>4</v>
      </c>
      <c r="D324" s="148">
        <v>1</v>
      </c>
      <c r="E324" s="148">
        <v>320</v>
      </c>
      <c r="F324" s="148">
        <v>320</v>
      </c>
      <c r="G324" s="12" t="str">
        <f t="shared" si="5"/>
        <v>공격력 [%] +3.2%</v>
      </c>
      <c r="H324" s="148">
        <v>3</v>
      </c>
      <c r="I324" s="148" t="s">
        <v>4268</v>
      </c>
      <c r="J324" s="103" t="s">
        <v>1310</v>
      </c>
    </row>
    <row r="325" spans="1:10">
      <c r="A325" s="148">
        <f>B325*ID규칙_옵션_그룹_단위+COUNTIF($B$4:B325,B325)</f>
        <v>730012</v>
      </c>
      <c r="B325" s="103">
        <f>INDEX(INDEX_ITEM!$F$23:$F$40,MATCH(ITEM_OPTION_GROUP!I325,INDEX_ITEM!$G$23:$G$40,0))*1000+H325*100+IF(J325="주옵션",1,0)</f>
        <v>7300</v>
      </c>
      <c r="C325" s="148">
        <v>4</v>
      </c>
      <c r="D325" s="148">
        <v>1</v>
      </c>
      <c r="E325" s="148">
        <v>350</v>
      </c>
      <c r="F325" s="148">
        <v>350</v>
      </c>
      <c r="G325" s="12" t="str">
        <f t="shared" si="5"/>
        <v>공격력 [%] +3.5%</v>
      </c>
      <c r="H325" s="148">
        <v>3</v>
      </c>
      <c r="I325" s="148" t="s">
        <v>4268</v>
      </c>
      <c r="J325" s="103" t="s">
        <v>1310</v>
      </c>
    </row>
    <row r="326" spans="1:10">
      <c r="A326" s="148">
        <f>B326*ID규칙_옵션_그룹_단위+COUNTIF($B$4:B326,B326)</f>
        <v>730013</v>
      </c>
      <c r="B326" s="103">
        <f>INDEX(INDEX_ITEM!$F$23:$F$40,MATCH(ITEM_OPTION_GROUP!I326,INDEX_ITEM!$G$23:$G$40,0))*1000+H326*100+IF(J326="주옵션",1,0)</f>
        <v>7300</v>
      </c>
      <c r="C326" s="148">
        <v>5</v>
      </c>
      <c r="D326" s="148">
        <v>0</v>
      </c>
      <c r="E326" s="148">
        <v>8</v>
      </c>
      <c r="F326" s="148">
        <v>8</v>
      </c>
      <c r="G326" s="12" t="str">
        <f t="shared" ref="G326:G389" si="6">VLOOKUP(C326,주옵션_타입,2,0)&amp;IF(E326&lt;&gt;F326,IF(E326=0,"",IF(D326=0," ["&amp;E326," ["&amp;E326/100))&amp;IF(E326&gt;=1," ~","")&amp;IF(F326=0,"",IF(D326=0," "&amp;F326&amp;"pt]"," "&amp;F326/100&amp;"%"&amp;"]")),IF(C326=0,"",IF(D326=0," +"&amp;F326&amp;"pt"," +"&amp;F326/100&amp;"%")))</f>
        <v>방어력 +8pt</v>
      </c>
      <c r="H326" s="148">
        <v>3</v>
      </c>
      <c r="I326" s="148" t="s">
        <v>4268</v>
      </c>
      <c r="J326" s="103" t="s">
        <v>1310</v>
      </c>
    </row>
    <row r="327" spans="1:10">
      <c r="A327" s="148">
        <f>B327*ID규칙_옵션_그룹_단위+COUNTIF($B$4:B327,B327)</f>
        <v>730014</v>
      </c>
      <c r="B327" s="103">
        <f>INDEX(INDEX_ITEM!$F$23:$F$40,MATCH(ITEM_OPTION_GROUP!I327,INDEX_ITEM!$G$23:$G$40,0))*1000+H327*100+IF(J327="주옵션",1,0)</f>
        <v>7300</v>
      </c>
      <c r="C327" s="148">
        <v>5</v>
      </c>
      <c r="D327" s="148">
        <v>0</v>
      </c>
      <c r="E327" s="148">
        <v>9</v>
      </c>
      <c r="F327" s="148">
        <v>9</v>
      </c>
      <c r="G327" s="12" t="str">
        <f t="shared" si="6"/>
        <v>방어력 +9pt</v>
      </c>
      <c r="H327" s="148">
        <v>3</v>
      </c>
      <c r="I327" s="148" t="s">
        <v>4268</v>
      </c>
      <c r="J327" s="103" t="s">
        <v>1310</v>
      </c>
    </row>
    <row r="328" spans="1:10">
      <c r="A328" s="148">
        <f>B328*ID규칙_옵션_그룹_단위+COUNTIF($B$4:B328,B328)</f>
        <v>730015</v>
      </c>
      <c r="B328" s="103">
        <f>INDEX(INDEX_ITEM!$F$23:$F$40,MATCH(ITEM_OPTION_GROUP!I328,INDEX_ITEM!$G$23:$G$40,0))*1000+H328*100+IF(J328="주옵션",1,0)</f>
        <v>7300</v>
      </c>
      <c r="C328" s="148">
        <v>5</v>
      </c>
      <c r="D328" s="148">
        <v>0</v>
      </c>
      <c r="E328" s="148">
        <v>10</v>
      </c>
      <c r="F328" s="148">
        <v>10</v>
      </c>
      <c r="G328" s="12" t="str">
        <f t="shared" si="6"/>
        <v>방어력 +10pt</v>
      </c>
      <c r="H328" s="148">
        <v>3</v>
      </c>
      <c r="I328" s="148" t="s">
        <v>4268</v>
      </c>
      <c r="J328" s="103" t="s">
        <v>1310</v>
      </c>
    </row>
    <row r="329" spans="1:10">
      <c r="A329" s="148">
        <f>B329*ID규칙_옵션_그룹_단위+COUNTIF($B$4:B329,B329)</f>
        <v>730016</v>
      </c>
      <c r="B329" s="103">
        <f>INDEX(INDEX_ITEM!$F$23:$F$40,MATCH(ITEM_OPTION_GROUP!I329,INDEX_ITEM!$G$23:$G$40,0))*1000+H329*100+IF(J329="주옵션",1,0)</f>
        <v>7300</v>
      </c>
      <c r="C329" s="148">
        <v>5</v>
      </c>
      <c r="D329" s="148">
        <v>0</v>
      </c>
      <c r="E329" s="148">
        <v>11</v>
      </c>
      <c r="F329" s="148">
        <v>11</v>
      </c>
      <c r="G329" s="12" t="str">
        <f t="shared" si="6"/>
        <v>방어력 +11pt</v>
      </c>
      <c r="H329" s="148">
        <v>3</v>
      </c>
      <c r="I329" s="148" t="s">
        <v>4268</v>
      </c>
      <c r="J329" s="103" t="s">
        <v>1310</v>
      </c>
    </row>
    <row r="330" spans="1:10">
      <c r="A330" s="148">
        <f>B330*ID규칙_옵션_그룹_단위+COUNTIF($B$4:B330,B330)</f>
        <v>730017</v>
      </c>
      <c r="B330" s="103">
        <f>INDEX(INDEX_ITEM!$F$23:$F$40,MATCH(ITEM_OPTION_GROUP!I330,INDEX_ITEM!$G$23:$G$40,0))*1000+H330*100+IF(J330="주옵션",1,0)</f>
        <v>7300</v>
      </c>
      <c r="C330" s="148">
        <v>6</v>
      </c>
      <c r="D330" s="148">
        <v>1</v>
      </c>
      <c r="E330" s="148">
        <v>310</v>
      </c>
      <c r="F330" s="148">
        <v>310</v>
      </c>
      <c r="G330" s="12" t="str">
        <f t="shared" si="6"/>
        <v>방어력 [%] +3.1%</v>
      </c>
      <c r="H330" s="148">
        <v>3</v>
      </c>
      <c r="I330" s="148" t="s">
        <v>4268</v>
      </c>
      <c r="J330" s="103" t="s">
        <v>1310</v>
      </c>
    </row>
    <row r="331" spans="1:10">
      <c r="A331" s="148">
        <f>B331*ID규칙_옵션_그룹_단위+COUNTIF($B$4:B331,B331)</f>
        <v>730018</v>
      </c>
      <c r="B331" s="103">
        <f>INDEX(INDEX_ITEM!$F$23:$F$40,MATCH(ITEM_OPTION_GROUP!I331,INDEX_ITEM!$G$23:$G$40,0))*1000+H331*100+IF(J331="주옵션",1,0)</f>
        <v>7300</v>
      </c>
      <c r="C331" s="148">
        <v>6</v>
      </c>
      <c r="D331" s="148">
        <v>1</v>
      </c>
      <c r="E331" s="148">
        <v>350</v>
      </c>
      <c r="F331" s="148">
        <v>350</v>
      </c>
      <c r="G331" s="12" t="str">
        <f t="shared" si="6"/>
        <v>방어력 [%] +3.5%</v>
      </c>
      <c r="H331" s="148">
        <v>3</v>
      </c>
      <c r="I331" s="148" t="s">
        <v>4268</v>
      </c>
      <c r="J331" s="103" t="s">
        <v>1310</v>
      </c>
    </row>
    <row r="332" spans="1:10">
      <c r="A332" s="148">
        <f>B332*ID규칙_옵션_그룹_단위+COUNTIF($B$4:B332,B332)</f>
        <v>730019</v>
      </c>
      <c r="B332" s="103">
        <f>INDEX(INDEX_ITEM!$F$23:$F$40,MATCH(ITEM_OPTION_GROUP!I332,INDEX_ITEM!$G$23:$G$40,0))*1000+H332*100+IF(J332="주옵션",1,0)</f>
        <v>7300</v>
      </c>
      <c r="C332" s="148">
        <v>6</v>
      </c>
      <c r="D332" s="148">
        <v>1</v>
      </c>
      <c r="E332" s="148">
        <v>390</v>
      </c>
      <c r="F332" s="148">
        <v>390</v>
      </c>
      <c r="G332" s="12" t="str">
        <f t="shared" si="6"/>
        <v>방어력 [%] +3.9%</v>
      </c>
      <c r="H332" s="148">
        <v>3</v>
      </c>
      <c r="I332" s="148" t="s">
        <v>4268</v>
      </c>
      <c r="J332" s="103" t="s">
        <v>1310</v>
      </c>
    </row>
    <row r="333" spans="1:10">
      <c r="A333" s="148">
        <f>B333*ID규칙_옵션_그룹_단위+COUNTIF($B$4:B333,B333)</f>
        <v>730020</v>
      </c>
      <c r="B333" s="103">
        <f>INDEX(INDEX_ITEM!$F$23:$F$40,MATCH(ITEM_OPTION_GROUP!I333,INDEX_ITEM!$G$23:$G$40,0))*1000+H333*100+IF(J333="주옵션",1,0)</f>
        <v>7300</v>
      </c>
      <c r="C333" s="148">
        <v>6</v>
      </c>
      <c r="D333" s="148">
        <v>1</v>
      </c>
      <c r="E333" s="148">
        <v>440</v>
      </c>
      <c r="F333" s="148">
        <v>440</v>
      </c>
      <c r="G333" s="12" t="str">
        <f t="shared" si="6"/>
        <v>방어력 [%] +4.4%</v>
      </c>
      <c r="H333" s="148">
        <v>3</v>
      </c>
      <c r="I333" s="148" t="s">
        <v>4268</v>
      </c>
      <c r="J333" s="103" t="s">
        <v>1310</v>
      </c>
    </row>
    <row r="334" spans="1:10">
      <c r="A334" s="148">
        <f>B334*ID규칙_옵션_그룹_단위+COUNTIF($B$4:B334,B334)</f>
        <v>730021</v>
      </c>
      <c r="B334" s="103">
        <f>INDEX(INDEX_ITEM!$F$23:$F$40,MATCH(ITEM_OPTION_GROUP!I334,INDEX_ITEM!$G$23:$G$40,0))*1000+H334*100+IF(J334="주옵션",1,0)</f>
        <v>7300</v>
      </c>
      <c r="C334" s="148">
        <v>7</v>
      </c>
      <c r="D334" s="148">
        <v>0</v>
      </c>
      <c r="E334" s="148">
        <v>10</v>
      </c>
      <c r="F334" s="148">
        <v>10</v>
      </c>
      <c r="G334" s="12" t="str">
        <f t="shared" si="6"/>
        <v>원소 마스터리 +10pt</v>
      </c>
      <c r="H334" s="148">
        <v>3</v>
      </c>
      <c r="I334" s="148" t="s">
        <v>4268</v>
      </c>
      <c r="J334" s="103" t="s">
        <v>1310</v>
      </c>
    </row>
    <row r="335" spans="1:10">
      <c r="A335" s="148">
        <f>B335*ID규칙_옵션_그룹_단위+COUNTIF($B$4:B335,B335)</f>
        <v>730022</v>
      </c>
      <c r="B335" s="103">
        <f>INDEX(INDEX_ITEM!$F$23:$F$40,MATCH(ITEM_OPTION_GROUP!I335,INDEX_ITEM!$G$23:$G$40,0))*1000+H335*100+IF(J335="주옵션",1,0)</f>
        <v>7300</v>
      </c>
      <c r="C335" s="148">
        <v>7</v>
      </c>
      <c r="D335" s="148">
        <v>0</v>
      </c>
      <c r="E335" s="148">
        <v>11</v>
      </c>
      <c r="F335" s="148">
        <v>11</v>
      </c>
      <c r="G335" s="12" t="str">
        <f t="shared" si="6"/>
        <v>원소 마스터리 +11pt</v>
      </c>
      <c r="H335" s="148">
        <v>3</v>
      </c>
      <c r="I335" s="148" t="s">
        <v>4268</v>
      </c>
      <c r="J335" s="103" t="s">
        <v>1310</v>
      </c>
    </row>
    <row r="336" spans="1:10">
      <c r="A336" s="148">
        <f>B336*ID규칙_옵션_그룹_단위+COUNTIF($B$4:B336,B336)</f>
        <v>730023</v>
      </c>
      <c r="B336" s="103">
        <f>INDEX(INDEX_ITEM!$F$23:$F$40,MATCH(ITEM_OPTION_GROUP!I336,INDEX_ITEM!$G$23:$G$40,0))*1000+H336*100+IF(J336="주옵션",1,0)</f>
        <v>7300</v>
      </c>
      <c r="C336" s="148">
        <v>7</v>
      </c>
      <c r="D336" s="148">
        <v>0</v>
      </c>
      <c r="E336" s="148">
        <v>13</v>
      </c>
      <c r="F336" s="148">
        <v>13</v>
      </c>
      <c r="G336" s="12" t="str">
        <f t="shared" si="6"/>
        <v>원소 마스터리 +13pt</v>
      </c>
      <c r="H336" s="148">
        <v>3</v>
      </c>
      <c r="I336" s="148" t="s">
        <v>4268</v>
      </c>
      <c r="J336" s="103" t="s">
        <v>1310</v>
      </c>
    </row>
    <row r="337" spans="1:10">
      <c r="A337" s="148">
        <f>B337*ID규칙_옵션_그룹_단위+COUNTIF($B$4:B337,B337)</f>
        <v>730024</v>
      </c>
      <c r="B337" s="103">
        <f>INDEX(INDEX_ITEM!$F$23:$F$40,MATCH(ITEM_OPTION_GROUP!I337,INDEX_ITEM!$G$23:$G$40,0))*1000+H337*100+IF(J337="주옵션",1,0)</f>
        <v>7300</v>
      </c>
      <c r="C337" s="148">
        <v>7</v>
      </c>
      <c r="D337" s="148">
        <v>0</v>
      </c>
      <c r="E337" s="148">
        <v>14</v>
      </c>
      <c r="F337" s="148">
        <v>14</v>
      </c>
      <c r="G337" s="12" t="str">
        <f t="shared" si="6"/>
        <v>원소 마스터리 +14pt</v>
      </c>
      <c r="H337" s="148">
        <v>3</v>
      </c>
      <c r="I337" s="148" t="s">
        <v>4268</v>
      </c>
      <c r="J337" s="103" t="s">
        <v>1310</v>
      </c>
    </row>
    <row r="338" spans="1:10">
      <c r="A338" s="148">
        <f>B338*ID규칙_옵션_그룹_단위+COUNTIF($B$4:B338,B338)</f>
        <v>730025</v>
      </c>
      <c r="B338" s="103">
        <f>INDEX(INDEX_ITEM!$F$23:$F$40,MATCH(ITEM_OPTION_GROUP!I338,INDEX_ITEM!$G$23:$G$40,0))*1000+H338*100+IF(J338="주옵션",1,0)</f>
        <v>7300</v>
      </c>
      <c r="C338" s="148">
        <v>8</v>
      </c>
      <c r="D338" s="148">
        <v>1</v>
      </c>
      <c r="E338" s="148">
        <v>270</v>
      </c>
      <c r="F338" s="148">
        <v>270</v>
      </c>
      <c r="G338" s="12" t="str">
        <f t="shared" si="6"/>
        <v>원소 충전 효율 +2.7%</v>
      </c>
      <c r="H338" s="148">
        <v>3</v>
      </c>
      <c r="I338" s="148" t="s">
        <v>4268</v>
      </c>
      <c r="J338" s="103" t="s">
        <v>1310</v>
      </c>
    </row>
    <row r="339" spans="1:10">
      <c r="A339" s="148">
        <f>B339*ID규칙_옵션_그룹_단위+COUNTIF($B$4:B339,B339)</f>
        <v>730026</v>
      </c>
      <c r="B339" s="103">
        <f>INDEX(INDEX_ITEM!$F$23:$F$40,MATCH(ITEM_OPTION_GROUP!I339,INDEX_ITEM!$G$23:$G$40,0))*1000+H339*100+IF(J339="주옵션",1,0)</f>
        <v>7300</v>
      </c>
      <c r="C339" s="148">
        <v>8</v>
      </c>
      <c r="D339" s="148">
        <v>1</v>
      </c>
      <c r="E339" s="148">
        <v>310</v>
      </c>
      <c r="F339" s="148">
        <v>310</v>
      </c>
      <c r="G339" s="12" t="str">
        <f t="shared" si="6"/>
        <v>원소 충전 효율 +3.1%</v>
      </c>
      <c r="H339" s="148">
        <v>3</v>
      </c>
      <c r="I339" s="148" t="s">
        <v>4268</v>
      </c>
      <c r="J339" s="103" t="s">
        <v>1310</v>
      </c>
    </row>
    <row r="340" spans="1:10">
      <c r="A340" s="148">
        <f>B340*ID규칙_옵션_그룹_단위+COUNTIF($B$4:B340,B340)</f>
        <v>730027</v>
      </c>
      <c r="B340" s="103">
        <f>INDEX(INDEX_ITEM!$F$23:$F$40,MATCH(ITEM_OPTION_GROUP!I340,INDEX_ITEM!$G$23:$G$40,0))*1000+H340*100+IF(J340="주옵션",1,0)</f>
        <v>7300</v>
      </c>
      <c r="C340" s="148">
        <v>8</v>
      </c>
      <c r="D340" s="148">
        <v>1</v>
      </c>
      <c r="E340" s="148">
        <v>350</v>
      </c>
      <c r="F340" s="148">
        <v>350</v>
      </c>
      <c r="G340" s="12" t="str">
        <f t="shared" si="6"/>
        <v>원소 충전 효율 +3.5%</v>
      </c>
      <c r="H340" s="148">
        <v>3</v>
      </c>
      <c r="I340" s="148" t="s">
        <v>4268</v>
      </c>
      <c r="J340" s="103" t="s">
        <v>1310</v>
      </c>
    </row>
    <row r="341" spans="1:10">
      <c r="A341" s="148">
        <f>B341*ID규칙_옵션_그룹_단위+COUNTIF($B$4:B341,B341)</f>
        <v>730028</v>
      </c>
      <c r="B341" s="103">
        <f>INDEX(INDEX_ITEM!$F$23:$F$40,MATCH(ITEM_OPTION_GROUP!I341,INDEX_ITEM!$G$23:$G$40,0))*1000+H341*100+IF(J341="주옵션",1,0)</f>
        <v>7300</v>
      </c>
      <c r="C341" s="148">
        <v>8</v>
      </c>
      <c r="D341" s="148">
        <v>1</v>
      </c>
      <c r="E341" s="148">
        <v>390</v>
      </c>
      <c r="F341" s="148">
        <v>390</v>
      </c>
      <c r="G341" s="12" t="str">
        <f t="shared" si="6"/>
        <v>원소 충전 효율 +3.9%</v>
      </c>
      <c r="H341" s="148">
        <v>3</v>
      </c>
      <c r="I341" s="148" t="s">
        <v>4268</v>
      </c>
      <c r="J341" s="103" t="s">
        <v>1310</v>
      </c>
    </row>
    <row r="342" spans="1:10">
      <c r="A342" s="148">
        <f>B342*ID규칙_옵션_그룹_단위+COUNTIF($B$4:B342,B342)</f>
        <v>730029</v>
      </c>
      <c r="B342" s="103">
        <f>INDEX(INDEX_ITEM!$F$23:$F$40,MATCH(ITEM_OPTION_GROUP!I342,INDEX_ITEM!$G$23:$G$40,0))*1000+H342*100+IF(J342="주옵션",1,0)</f>
        <v>7300</v>
      </c>
      <c r="C342" s="148">
        <v>17</v>
      </c>
      <c r="D342" s="148">
        <v>1</v>
      </c>
      <c r="E342" s="148">
        <v>160</v>
      </c>
      <c r="F342" s="148">
        <v>160</v>
      </c>
      <c r="G342" s="12" t="str">
        <f t="shared" si="6"/>
        <v>치명타 확률 +1.6%</v>
      </c>
      <c r="H342" s="148">
        <v>3</v>
      </c>
      <c r="I342" s="148" t="s">
        <v>4268</v>
      </c>
      <c r="J342" s="103" t="s">
        <v>1310</v>
      </c>
    </row>
    <row r="343" spans="1:10">
      <c r="A343" s="148">
        <f>B343*ID규칙_옵션_그룹_단위+COUNTIF($B$4:B343,B343)</f>
        <v>730030</v>
      </c>
      <c r="B343" s="103">
        <f>INDEX(INDEX_ITEM!$F$23:$F$40,MATCH(ITEM_OPTION_GROUP!I343,INDEX_ITEM!$G$23:$G$40,0))*1000+H343*100+IF(J343="주옵션",1,0)</f>
        <v>7300</v>
      </c>
      <c r="C343" s="148">
        <v>17</v>
      </c>
      <c r="D343" s="148">
        <v>1</v>
      </c>
      <c r="E343" s="148">
        <v>190</v>
      </c>
      <c r="F343" s="148">
        <v>190</v>
      </c>
      <c r="G343" s="12" t="str">
        <f t="shared" si="6"/>
        <v>치명타 확률 +1.9%</v>
      </c>
      <c r="H343" s="148">
        <v>3</v>
      </c>
      <c r="I343" s="148" t="s">
        <v>4268</v>
      </c>
      <c r="J343" s="103" t="s">
        <v>1310</v>
      </c>
    </row>
    <row r="344" spans="1:10">
      <c r="A344" s="148">
        <f>B344*ID규칙_옵션_그룹_단위+COUNTIF($B$4:B344,B344)</f>
        <v>730031</v>
      </c>
      <c r="B344" s="103">
        <f>INDEX(INDEX_ITEM!$F$23:$F$40,MATCH(ITEM_OPTION_GROUP!I344,INDEX_ITEM!$G$23:$G$40,0))*1000+H344*100+IF(J344="주옵션",1,0)</f>
        <v>7300</v>
      </c>
      <c r="C344" s="148">
        <v>17</v>
      </c>
      <c r="D344" s="148">
        <v>1</v>
      </c>
      <c r="E344" s="148">
        <v>210</v>
      </c>
      <c r="F344" s="148">
        <v>210</v>
      </c>
      <c r="G344" s="12" t="str">
        <f t="shared" si="6"/>
        <v>치명타 확률 +2.1%</v>
      </c>
      <c r="H344" s="148">
        <v>3</v>
      </c>
      <c r="I344" s="148" t="s">
        <v>4268</v>
      </c>
      <c r="J344" s="103" t="s">
        <v>1310</v>
      </c>
    </row>
    <row r="345" spans="1:10">
      <c r="A345" s="148">
        <f>B345*ID규칙_옵션_그룹_단위+COUNTIF($B$4:B345,B345)</f>
        <v>730032</v>
      </c>
      <c r="B345" s="103">
        <f>INDEX(INDEX_ITEM!$F$23:$F$40,MATCH(ITEM_OPTION_GROUP!I345,INDEX_ITEM!$G$23:$G$40,0))*1000+H345*100+IF(J345="주옵션",1,0)</f>
        <v>7300</v>
      </c>
      <c r="C345" s="148">
        <v>17</v>
      </c>
      <c r="D345" s="148">
        <v>1</v>
      </c>
      <c r="E345" s="148">
        <v>230</v>
      </c>
      <c r="F345" s="148">
        <v>230</v>
      </c>
      <c r="G345" s="12" t="str">
        <f t="shared" si="6"/>
        <v>치명타 확률 +2.3%</v>
      </c>
      <c r="H345" s="148">
        <v>3</v>
      </c>
      <c r="I345" s="148" t="s">
        <v>4268</v>
      </c>
      <c r="J345" s="103" t="s">
        <v>1310</v>
      </c>
    </row>
    <row r="346" spans="1:10">
      <c r="A346" s="148">
        <f>B346*ID규칙_옵션_그룹_단위+COUNTIF($B$4:B346,B346)</f>
        <v>730033</v>
      </c>
      <c r="B346" s="103">
        <f>INDEX(INDEX_ITEM!$F$23:$F$40,MATCH(ITEM_OPTION_GROUP!I346,INDEX_ITEM!$G$23:$G$40,0))*1000+H346*100+IF(J346="주옵션",1,0)</f>
        <v>7300</v>
      </c>
      <c r="C346" s="148">
        <v>18</v>
      </c>
      <c r="D346" s="148">
        <v>1</v>
      </c>
      <c r="E346" s="148">
        <v>330</v>
      </c>
      <c r="F346" s="148">
        <v>330</v>
      </c>
      <c r="G346" s="12" t="str">
        <f t="shared" si="6"/>
        <v>치명타 피해 +3.3%</v>
      </c>
      <c r="H346" s="148">
        <v>3</v>
      </c>
      <c r="I346" s="148" t="s">
        <v>4268</v>
      </c>
      <c r="J346" s="103" t="s">
        <v>1310</v>
      </c>
    </row>
    <row r="347" spans="1:10">
      <c r="A347" s="148">
        <f>B347*ID규칙_옵션_그룹_단위+COUNTIF($B$4:B347,B347)</f>
        <v>730034</v>
      </c>
      <c r="B347" s="103">
        <f>INDEX(INDEX_ITEM!$F$23:$F$40,MATCH(ITEM_OPTION_GROUP!I347,INDEX_ITEM!$G$23:$G$40,0))*1000+H347*100+IF(J347="주옵션",1,0)</f>
        <v>7300</v>
      </c>
      <c r="C347" s="148">
        <v>18</v>
      </c>
      <c r="D347" s="148">
        <v>1</v>
      </c>
      <c r="E347" s="148">
        <v>370</v>
      </c>
      <c r="F347" s="148">
        <v>370</v>
      </c>
      <c r="G347" s="12" t="str">
        <f t="shared" si="6"/>
        <v>치명타 피해 +3.7%</v>
      </c>
      <c r="H347" s="148">
        <v>3</v>
      </c>
      <c r="I347" s="148" t="s">
        <v>4268</v>
      </c>
      <c r="J347" s="103" t="s">
        <v>1310</v>
      </c>
    </row>
    <row r="348" spans="1:10">
      <c r="A348" s="148">
        <f>B348*ID규칙_옵션_그룹_단위+COUNTIF($B$4:B348,B348)</f>
        <v>730035</v>
      </c>
      <c r="B348" s="103">
        <f>INDEX(INDEX_ITEM!$F$23:$F$40,MATCH(ITEM_OPTION_GROUP!I348,INDEX_ITEM!$G$23:$G$40,0))*1000+H348*100+IF(J348="주옵션",1,0)</f>
        <v>7300</v>
      </c>
      <c r="C348" s="148">
        <v>18</v>
      </c>
      <c r="D348" s="148">
        <v>1</v>
      </c>
      <c r="E348" s="148">
        <v>420</v>
      </c>
      <c r="F348" s="148">
        <v>420</v>
      </c>
      <c r="G348" s="12" t="str">
        <f t="shared" si="6"/>
        <v>치명타 피해 +4.2%</v>
      </c>
      <c r="H348" s="148">
        <v>3</v>
      </c>
      <c r="I348" s="148" t="s">
        <v>4268</v>
      </c>
      <c r="J348" s="103" t="s">
        <v>1310</v>
      </c>
    </row>
    <row r="349" spans="1:10">
      <c r="A349" s="148">
        <f>B349*ID규칙_옵션_그룹_단위+COUNTIF($B$4:B349,B349)</f>
        <v>730036</v>
      </c>
      <c r="B349" s="103">
        <f>INDEX(INDEX_ITEM!$F$23:$F$40,MATCH(ITEM_OPTION_GROUP!I349,INDEX_ITEM!$G$23:$G$40,0))*1000+H349*100+IF(J349="주옵션",1,0)</f>
        <v>7300</v>
      </c>
      <c r="C349" s="148">
        <v>18</v>
      </c>
      <c r="D349" s="148">
        <v>1</v>
      </c>
      <c r="E349" s="148">
        <v>470</v>
      </c>
      <c r="F349" s="148">
        <v>470</v>
      </c>
      <c r="G349" s="12" t="str">
        <f t="shared" si="6"/>
        <v>치명타 피해 +4.7%</v>
      </c>
      <c r="H349" s="148">
        <v>3</v>
      </c>
      <c r="I349" s="148" t="s">
        <v>4268</v>
      </c>
      <c r="J349" s="103" t="s">
        <v>1310</v>
      </c>
    </row>
    <row r="350" spans="1:10">
      <c r="A350" s="148">
        <f>B350*ID규칙_옵션_그룹_단위+COUNTIF($B$4:B350,B350)</f>
        <v>740001</v>
      </c>
      <c r="B350" s="103">
        <f>INDEX(INDEX_ITEM!$F$23:$F$40,MATCH(ITEM_OPTION_GROUP!I350,INDEX_ITEM!$G$23:$G$40,0))*1000+H350*100+IF(J350="주옵션",1,0)</f>
        <v>7400</v>
      </c>
      <c r="C350" s="148">
        <v>1</v>
      </c>
      <c r="D350" s="148">
        <v>0</v>
      </c>
      <c r="E350" s="148">
        <v>167</v>
      </c>
      <c r="F350" s="148">
        <v>167</v>
      </c>
      <c r="G350" s="12" t="str">
        <f t="shared" si="6"/>
        <v>HP +167pt</v>
      </c>
      <c r="H350" s="148">
        <v>4</v>
      </c>
      <c r="I350" s="148" t="s">
        <v>4268</v>
      </c>
      <c r="J350" s="103" t="s">
        <v>1310</v>
      </c>
    </row>
    <row r="351" spans="1:10">
      <c r="A351" s="148">
        <f>B351*ID규칙_옵션_그룹_단위+COUNTIF($B$4:B351,B351)</f>
        <v>740002</v>
      </c>
      <c r="B351" s="103">
        <f>INDEX(INDEX_ITEM!$F$23:$F$40,MATCH(ITEM_OPTION_GROUP!I351,INDEX_ITEM!$G$23:$G$40,0))*1000+H351*100+IF(J351="주옵션",1,0)</f>
        <v>7400</v>
      </c>
      <c r="C351" s="148">
        <v>1</v>
      </c>
      <c r="D351" s="148">
        <v>0</v>
      </c>
      <c r="E351" s="148">
        <v>191</v>
      </c>
      <c r="F351" s="148">
        <v>191</v>
      </c>
      <c r="G351" s="12" t="str">
        <f t="shared" si="6"/>
        <v>HP +191pt</v>
      </c>
      <c r="H351" s="148">
        <v>4</v>
      </c>
      <c r="I351" s="148" t="s">
        <v>4268</v>
      </c>
      <c r="J351" s="103" t="s">
        <v>1310</v>
      </c>
    </row>
    <row r="352" spans="1:10">
      <c r="A352" s="148">
        <f>B352*ID규칙_옵션_그룹_단위+COUNTIF($B$4:B352,B352)</f>
        <v>740003</v>
      </c>
      <c r="B352" s="103">
        <f>INDEX(INDEX_ITEM!$F$23:$F$40,MATCH(ITEM_OPTION_GROUP!I352,INDEX_ITEM!$G$23:$G$40,0))*1000+H352*100+IF(J352="주옵션",1,0)</f>
        <v>7400</v>
      </c>
      <c r="C352" s="148">
        <v>1</v>
      </c>
      <c r="D352" s="148">
        <v>0</v>
      </c>
      <c r="E352" s="148">
        <v>215</v>
      </c>
      <c r="F352" s="148">
        <v>215</v>
      </c>
      <c r="G352" s="12" t="str">
        <f t="shared" si="6"/>
        <v>HP +215pt</v>
      </c>
      <c r="H352" s="148">
        <v>4</v>
      </c>
      <c r="I352" s="148" t="s">
        <v>4268</v>
      </c>
      <c r="J352" s="103" t="s">
        <v>1310</v>
      </c>
    </row>
    <row r="353" spans="1:10">
      <c r="A353" s="148">
        <f>B353*ID규칙_옵션_그룹_단위+COUNTIF($B$4:B353,B353)</f>
        <v>740004</v>
      </c>
      <c r="B353" s="103">
        <f>INDEX(INDEX_ITEM!$F$23:$F$40,MATCH(ITEM_OPTION_GROUP!I353,INDEX_ITEM!$G$23:$G$40,0))*1000+H353*100+IF(J353="주옵션",1,0)</f>
        <v>7400</v>
      </c>
      <c r="C353" s="148">
        <v>1</v>
      </c>
      <c r="D353" s="148">
        <v>0</v>
      </c>
      <c r="E353" s="148">
        <v>239</v>
      </c>
      <c r="F353" s="148">
        <v>239</v>
      </c>
      <c r="G353" s="12" t="str">
        <f t="shared" si="6"/>
        <v>HP +239pt</v>
      </c>
      <c r="H353" s="148">
        <v>4</v>
      </c>
      <c r="I353" s="148" t="s">
        <v>4268</v>
      </c>
      <c r="J353" s="103" t="s">
        <v>1310</v>
      </c>
    </row>
    <row r="354" spans="1:10">
      <c r="A354" s="148">
        <f>B354*ID규칙_옵션_그룹_단위+COUNTIF($B$4:B354,B354)</f>
        <v>740005</v>
      </c>
      <c r="B354" s="103">
        <f>INDEX(INDEX_ITEM!$F$23:$F$40,MATCH(ITEM_OPTION_GROUP!I354,INDEX_ITEM!$G$23:$G$40,0))*1000+H354*100+IF(J354="주옵션",1,0)</f>
        <v>7400</v>
      </c>
      <c r="C354" s="148">
        <v>2</v>
      </c>
      <c r="D354" s="148">
        <v>1</v>
      </c>
      <c r="E354" s="148">
        <v>330</v>
      </c>
      <c r="F354" s="148">
        <v>330</v>
      </c>
      <c r="G354" s="12" t="str">
        <f t="shared" si="6"/>
        <v>HP [%] +3.3%</v>
      </c>
      <c r="H354" s="148">
        <v>4</v>
      </c>
      <c r="I354" s="148" t="s">
        <v>4268</v>
      </c>
      <c r="J354" s="103" t="s">
        <v>1310</v>
      </c>
    </row>
    <row r="355" spans="1:10">
      <c r="A355" s="148">
        <f>B355*ID규칙_옵션_그룹_단위+COUNTIF($B$4:B355,B355)</f>
        <v>740006</v>
      </c>
      <c r="B355" s="103">
        <f>INDEX(INDEX_ITEM!$F$23:$F$40,MATCH(ITEM_OPTION_GROUP!I355,INDEX_ITEM!$G$23:$G$40,0))*1000+H355*100+IF(J355="주옵션",1,0)</f>
        <v>7400</v>
      </c>
      <c r="C355" s="148">
        <v>2</v>
      </c>
      <c r="D355" s="148">
        <v>1</v>
      </c>
      <c r="E355" s="148">
        <v>370</v>
      </c>
      <c r="F355" s="148">
        <v>370</v>
      </c>
      <c r="G355" s="12" t="str">
        <f t="shared" si="6"/>
        <v>HP [%] +3.7%</v>
      </c>
      <c r="H355" s="148">
        <v>4</v>
      </c>
      <c r="I355" s="148" t="s">
        <v>4268</v>
      </c>
      <c r="J355" s="103" t="s">
        <v>1310</v>
      </c>
    </row>
    <row r="356" spans="1:10">
      <c r="A356" s="148">
        <f>B356*ID규칙_옵션_그룹_단위+COUNTIF($B$4:B356,B356)</f>
        <v>740007</v>
      </c>
      <c r="B356" s="103">
        <f>INDEX(INDEX_ITEM!$F$23:$F$40,MATCH(ITEM_OPTION_GROUP!I356,INDEX_ITEM!$G$23:$G$40,0))*1000+H356*100+IF(J356="주옵션",1,0)</f>
        <v>7400</v>
      </c>
      <c r="C356" s="148">
        <v>2</v>
      </c>
      <c r="D356" s="148">
        <v>1</v>
      </c>
      <c r="E356" s="148">
        <v>420</v>
      </c>
      <c r="F356" s="148">
        <v>420</v>
      </c>
      <c r="G356" s="12" t="str">
        <f t="shared" si="6"/>
        <v>HP [%] +4.2%</v>
      </c>
      <c r="H356" s="148">
        <v>4</v>
      </c>
      <c r="I356" s="148" t="s">
        <v>4268</v>
      </c>
      <c r="J356" s="103" t="s">
        <v>1310</v>
      </c>
    </row>
    <row r="357" spans="1:10">
      <c r="A357" s="148">
        <f>B357*ID규칙_옵션_그룹_단위+COUNTIF($B$4:B357,B357)</f>
        <v>740008</v>
      </c>
      <c r="B357" s="103">
        <f>INDEX(INDEX_ITEM!$F$23:$F$40,MATCH(ITEM_OPTION_GROUP!I357,INDEX_ITEM!$G$23:$G$40,0))*1000+H357*100+IF(J357="주옵션",1,0)</f>
        <v>7400</v>
      </c>
      <c r="C357" s="148">
        <v>2</v>
      </c>
      <c r="D357" s="148">
        <v>1</v>
      </c>
      <c r="E357" s="148">
        <v>470</v>
      </c>
      <c r="F357" s="148">
        <v>470</v>
      </c>
      <c r="G357" s="12" t="str">
        <f t="shared" si="6"/>
        <v>HP [%] +4.7%</v>
      </c>
      <c r="H357" s="148">
        <v>4</v>
      </c>
      <c r="I357" s="148" t="s">
        <v>4268</v>
      </c>
      <c r="J357" s="103" t="s">
        <v>1310</v>
      </c>
    </row>
    <row r="358" spans="1:10">
      <c r="A358" s="148">
        <f>B358*ID규칙_옵션_그룹_단위+COUNTIF($B$4:B358,B358)</f>
        <v>740009</v>
      </c>
      <c r="B358" s="103">
        <f>INDEX(INDEX_ITEM!$F$23:$F$40,MATCH(ITEM_OPTION_GROUP!I358,INDEX_ITEM!$G$23:$G$40,0))*1000+H358*100+IF(J358="주옵션",1,0)</f>
        <v>7400</v>
      </c>
      <c r="C358" s="148">
        <v>4</v>
      </c>
      <c r="D358" s="148">
        <v>1</v>
      </c>
      <c r="E358" s="148">
        <v>330</v>
      </c>
      <c r="F358" s="148">
        <v>330</v>
      </c>
      <c r="G358" s="12" t="str">
        <f t="shared" si="6"/>
        <v>공격력 [%] +3.3%</v>
      </c>
      <c r="H358" s="148">
        <v>4</v>
      </c>
      <c r="I358" s="148" t="s">
        <v>4268</v>
      </c>
      <c r="J358" s="103" t="s">
        <v>1310</v>
      </c>
    </row>
    <row r="359" spans="1:10">
      <c r="A359" s="148">
        <f>B359*ID규칙_옵션_그룹_단위+COUNTIF($B$4:B359,B359)</f>
        <v>740010</v>
      </c>
      <c r="B359" s="103">
        <f>INDEX(INDEX_ITEM!$F$23:$F$40,MATCH(ITEM_OPTION_GROUP!I359,INDEX_ITEM!$G$23:$G$40,0))*1000+H359*100+IF(J359="주옵션",1,0)</f>
        <v>7400</v>
      </c>
      <c r="C359" s="148">
        <v>4</v>
      </c>
      <c r="D359" s="148">
        <v>1</v>
      </c>
      <c r="E359" s="148">
        <v>370</v>
      </c>
      <c r="F359" s="148">
        <v>370</v>
      </c>
      <c r="G359" s="12" t="str">
        <f t="shared" si="6"/>
        <v>공격력 [%] +3.7%</v>
      </c>
      <c r="H359" s="148">
        <v>4</v>
      </c>
      <c r="I359" s="148" t="s">
        <v>4268</v>
      </c>
      <c r="J359" s="103" t="s">
        <v>1310</v>
      </c>
    </row>
    <row r="360" spans="1:10">
      <c r="A360" s="148">
        <f>B360*ID규칙_옵션_그룹_단위+COUNTIF($B$4:B360,B360)</f>
        <v>740011</v>
      </c>
      <c r="B360" s="103">
        <f>INDEX(INDEX_ITEM!$F$23:$F$40,MATCH(ITEM_OPTION_GROUP!I360,INDEX_ITEM!$G$23:$G$40,0))*1000+H360*100+IF(J360="주옵션",1,0)</f>
        <v>7400</v>
      </c>
      <c r="C360" s="148">
        <v>4</v>
      </c>
      <c r="D360" s="148">
        <v>1</v>
      </c>
      <c r="E360" s="148">
        <v>420</v>
      </c>
      <c r="F360" s="148">
        <v>420</v>
      </c>
      <c r="G360" s="12" t="str">
        <f t="shared" si="6"/>
        <v>공격력 [%] +4.2%</v>
      </c>
      <c r="H360" s="148">
        <v>4</v>
      </c>
      <c r="I360" s="148" t="s">
        <v>4268</v>
      </c>
      <c r="J360" s="103" t="s">
        <v>1310</v>
      </c>
    </row>
    <row r="361" spans="1:10">
      <c r="A361" s="148">
        <f>B361*ID규칙_옵션_그룹_단위+COUNTIF($B$4:B361,B361)</f>
        <v>740012</v>
      </c>
      <c r="B361" s="103">
        <f>INDEX(INDEX_ITEM!$F$23:$F$40,MATCH(ITEM_OPTION_GROUP!I361,INDEX_ITEM!$G$23:$G$40,0))*1000+H361*100+IF(J361="주옵션",1,0)</f>
        <v>7400</v>
      </c>
      <c r="C361" s="148">
        <v>4</v>
      </c>
      <c r="D361" s="148">
        <v>1</v>
      </c>
      <c r="E361" s="148">
        <v>470</v>
      </c>
      <c r="F361" s="148">
        <v>470</v>
      </c>
      <c r="G361" s="12" t="str">
        <f t="shared" si="6"/>
        <v>공격력 [%] +4.7%</v>
      </c>
      <c r="H361" s="148">
        <v>4</v>
      </c>
      <c r="I361" s="148" t="s">
        <v>4268</v>
      </c>
      <c r="J361" s="103" t="s">
        <v>1310</v>
      </c>
    </row>
    <row r="362" spans="1:10">
      <c r="A362" s="148">
        <f>B362*ID규칙_옵션_그룹_단위+COUNTIF($B$4:B362,B362)</f>
        <v>740013</v>
      </c>
      <c r="B362" s="103">
        <f>INDEX(INDEX_ITEM!$F$23:$F$40,MATCH(ITEM_OPTION_GROUP!I362,INDEX_ITEM!$G$23:$G$40,0))*1000+H362*100+IF(J362="주옵션",1,0)</f>
        <v>7400</v>
      </c>
      <c r="C362" s="148">
        <v>5</v>
      </c>
      <c r="D362" s="148">
        <v>0</v>
      </c>
      <c r="E362" s="148">
        <v>13</v>
      </c>
      <c r="F362" s="148">
        <v>13</v>
      </c>
      <c r="G362" s="12" t="str">
        <f t="shared" si="6"/>
        <v>방어력 +13pt</v>
      </c>
      <c r="H362" s="148">
        <v>4</v>
      </c>
      <c r="I362" s="148" t="s">
        <v>4268</v>
      </c>
      <c r="J362" s="103" t="s">
        <v>1310</v>
      </c>
    </row>
    <row r="363" spans="1:10">
      <c r="A363" s="148">
        <f>B363*ID규칙_옵션_그룹_단위+COUNTIF($B$4:B363,B363)</f>
        <v>740014</v>
      </c>
      <c r="B363" s="103">
        <f>INDEX(INDEX_ITEM!$F$23:$F$40,MATCH(ITEM_OPTION_GROUP!I363,INDEX_ITEM!$G$23:$G$40,0))*1000+H363*100+IF(J363="주옵션",1,0)</f>
        <v>7400</v>
      </c>
      <c r="C363" s="148">
        <v>5</v>
      </c>
      <c r="D363" s="148">
        <v>0</v>
      </c>
      <c r="E363" s="148">
        <v>15</v>
      </c>
      <c r="F363" s="148">
        <v>15</v>
      </c>
      <c r="G363" s="12" t="str">
        <f t="shared" si="6"/>
        <v>방어력 +15pt</v>
      </c>
      <c r="H363" s="148">
        <v>4</v>
      </c>
      <c r="I363" s="148" t="s">
        <v>4268</v>
      </c>
      <c r="J363" s="103" t="s">
        <v>1310</v>
      </c>
    </row>
    <row r="364" spans="1:10">
      <c r="A364" s="148">
        <f>B364*ID규칙_옵션_그룹_단위+COUNTIF($B$4:B364,B364)</f>
        <v>740015</v>
      </c>
      <c r="B364" s="103">
        <f>INDEX(INDEX_ITEM!$F$23:$F$40,MATCH(ITEM_OPTION_GROUP!I364,INDEX_ITEM!$G$23:$G$40,0))*1000+H364*100+IF(J364="주옵션",1,0)</f>
        <v>7400</v>
      </c>
      <c r="C364" s="148">
        <v>5</v>
      </c>
      <c r="D364" s="148">
        <v>0</v>
      </c>
      <c r="E364" s="148">
        <v>17</v>
      </c>
      <c r="F364" s="148">
        <v>17</v>
      </c>
      <c r="G364" s="12" t="str">
        <f t="shared" si="6"/>
        <v>방어력 +17pt</v>
      </c>
      <c r="H364" s="148">
        <v>4</v>
      </c>
      <c r="I364" s="148" t="s">
        <v>4268</v>
      </c>
      <c r="J364" s="103" t="s">
        <v>1310</v>
      </c>
    </row>
    <row r="365" spans="1:10">
      <c r="A365" s="148">
        <f>B365*ID규칙_옵션_그룹_단위+COUNTIF($B$4:B365,B365)</f>
        <v>740016</v>
      </c>
      <c r="B365" s="103">
        <f>INDEX(INDEX_ITEM!$F$23:$F$40,MATCH(ITEM_OPTION_GROUP!I365,INDEX_ITEM!$G$23:$G$40,0))*1000+H365*100+IF(J365="주옵션",1,0)</f>
        <v>7400</v>
      </c>
      <c r="C365" s="148">
        <v>5</v>
      </c>
      <c r="D365" s="148">
        <v>0</v>
      </c>
      <c r="E365" s="148">
        <v>19</v>
      </c>
      <c r="F365" s="148">
        <v>19</v>
      </c>
      <c r="G365" s="12" t="str">
        <f t="shared" si="6"/>
        <v>방어력 +19pt</v>
      </c>
      <c r="H365" s="148">
        <v>4</v>
      </c>
      <c r="I365" s="148" t="s">
        <v>4268</v>
      </c>
      <c r="J365" s="103" t="s">
        <v>1310</v>
      </c>
    </row>
    <row r="366" spans="1:10">
      <c r="A366" s="148">
        <f>B366*ID규칙_옵션_그룹_단위+COUNTIF($B$4:B366,B366)</f>
        <v>740017</v>
      </c>
      <c r="B366" s="103">
        <f>INDEX(INDEX_ITEM!$F$23:$F$40,MATCH(ITEM_OPTION_GROUP!I366,INDEX_ITEM!$G$23:$G$40,0))*1000+H366*100+IF(J366="주옵션",1,0)</f>
        <v>7400</v>
      </c>
      <c r="C366" s="148">
        <v>6</v>
      </c>
      <c r="D366" s="148">
        <v>1</v>
      </c>
      <c r="E366" s="148">
        <v>410</v>
      </c>
      <c r="F366" s="148">
        <v>410</v>
      </c>
      <c r="G366" s="12" t="str">
        <f t="shared" si="6"/>
        <v>방어력 [%] +4.1%</v>
      </c>
      <c r="H366" s="148">
        <v>4</v>
      </c>
      <c r="I366" s="148" t="s">
        <v>4268</v>
      </c>
      <c r="J366" s="103" t="s">
        <v>1310</v>
      </c>
    </row>
    <row r="367" spans="1:10">
      <c r="A367" s="148">
        <f>B367*ID규칙_옵션_그룹_단위+COUNTIF($B$4:B367,B367)</f>
        <v>740018</v>
      </c>
      <c r="B367" s="103">
        <f>INDEX(INDEX_ITEM!$F$23:$F$40,MATCH(ITEM_OPTION_GROUP!I367,INDEX_ITEM!$G$23:$G$40,0))*1000+H367*100+IF(J367="주옵션",1,0)</f>
        <v>7400</v>
      </c>
      <c r="C367" s="148">
        <v>6</v>
      </c>
      <c r="D367" s="148">
        <v>1</v>
      </c>
      <c r="E367" s="148">
        <v>470</v>
      </c>
      <c r="F367" s="148">
        <v>470</v>
      </c>
      <c r="G367" s="12" t="str">
        <f t="shared" si="6"/>
        <v>방어력 [%] +4.7%</v>
      </c>
      <c r="H367" s="148">
        <v>4</v>
      </c>
      <c r="I367" s="148" t="s">
        <v>4268</v>
      </c>
      <c r="J367" s="103" t="s">
        <v>1310</v>
      </c>
    </row>
    <row r="368" spans="1:10">
      <c r="A368" s="148">
        <f>B368*ID규칙_옵션_그룹_단위+COUNTIF($B$4:B368,B368)</f>
        <v>740019</v>
      </c>
      <c r="B368" s="103">
        <f>INDEX(INDEX_ITEM!$F$23:$F$40,MATCH(ITEM_OPTION_GROUP!I368,INDEX_ITEM!$G$23:$G$40,0))*1000+H368*100+IF(J368="주옵션",1,0)</f>
        <v>7400</v>
      </c>
      <c r="C368" s="148">
        <v>6</v>
      </c>
      <c r="D368" s="148">
        <v>1</v>
      </c>
      <c r="E368" s="148">
        <v>530</v>
      </c>
      <c r="F368" s="148">
        <v>530</v>
      </c>
      <c r="G368" s="12" t="str">
        <f t="shared" si="6"/>
        <v>방어력 [%] +5.3%</v>
      </c>
      <c r="H368" s="148">
        <v>4</v>
      </c>
      <c r="I368" s="148" t="s">
        <v>4268</v>
      </c>
      <c r="J368" s="103" t="s">
        <v>1310</v>
      </c>
    </row>
    <row r="369" spans="1:10">
      <c r="A369" s="148">
        <f>B369*ID규칙_옵션_그룹_단위+COUNTIF($B$4:B369,B369)</f>
        <v>740020</v>
      </c>
      <c r="B369" s="103">
        <f>INDEX(INDEX_ITEM!$F$23:$F$40,MATCH(ITEM_OPTION_GROUP!I369,INDEX_ITEM!$G$23:$G$40,0))*1000+H369*100+IF(J369="주옵션",1,0)</f>
        <v>7400</v>
      </c>
      <c r="C369" s="148">
        <v>6</v>
      </c>
      <c r="D369" s="148">
        <v>1</v>
      </c>
      <c r="E369" s="148">
        <v>580</v>
      </c>
      <c r="F369" s="148">
        <v>580</v>
      </c>
      <c r="G369" s="12" t="str">
        <f t="shared" si="6"/>
        <v>방어력 [%] +5.8%</v>
      </c>
      <c r="H369" s="148">
        <v>4</v>
      </c>
      <c r="I369" s="148" t="s">
        <v>4268</v>
      </c>
      <c r="J369" s="103" t="s">
        <v>1310</v>
      </c>
    </row>
    <row r="370" spans="1:10">
      <c r="A370" s="148">
        <f>B370*ID규칙_옵션_그룹_단위+COUNTIF($B$4:B370,B370)</f>
        <v>740021</v>
      </c>
      <c r="B370" s="103">
        <f>INDEX(INDEX_ITEM!$F$23:$F$40,MATCH(ITEM_OPTION_GROUP!I370,INDEX_ITEM!$G$23:$G$40,0))*1000+H370*100+IF(J370="주옵션",1,0)</f>
        <v>7400</v>
      </c>
      <c r="C370" s="148">
        <v>7</v>
      </c>
      <c r="D370" s="148">
        <v>0</v>
      </c>
      <c r="E370" s="148">
        <v>13</v>
      </c>
      <c r="F370" s="148">
        <v>13</v>
      </c>
      <c r="G370" s="12" t="str">
        <f t="shared" si="6"/>
        <v>원소 마스터리 +13pt</v>
      </c>
      <c r="H370" s="148">
        <v>4</v>
      </c>
      <c r="I370" s="148" t="s">
        <v>4268</v>
      </c>
      <c r="J370" s="103" t="s">
        <v>1310</v>
      </c>
    </row>
    <row r="371" spans="1:10">
      <c r="A371" s="148">
        <f>B371*ID규칙_옵션_그룹_단위+COUNTIF($B$4:B371,B371)</f>
        <v>740022</v>
      </c>
      <c r="B371" s="103">
        <f>INDEX(INDEX_ITEM!$F$23:$F$40,MATCH(ITEM_OPTION_GROUP!I371,INDEX_ITEM!$G$23:$G$40,0))*1000+H371*100+IF(J371="주옵션",1,0)</f>
        <v>7400</v>
      </c>
      <c r="C371" s="148">
        <v>7</v>
      </c>
      <c r="D371" s="148">
        <v>0</v>
      </c>
      <c r="E371" s="148">
        <v>15</v>
      </c>
      <c r="F371" s="148">
        <v>15</v>
      </c>
      <c r="G371" s="12" t="str">
        <f t="shared" si="6"/>
        <v>원소 마스터리 +15pt</v>
      </c>
      <c r="H371" s="148">
        <v>4</v>
      </c>
      <c r="I371" s="148" t="s">
        <v>4268</v>
      </c>
      <c r="J371" s="103" t="s">
        <v>1310</v>
      </c>
    </row>
    <row r="372" spans="1:10">
      <c r="A372" s="148">
        <f>B372*ID규칙_옵션_그룹_단위+COUNTIF($B$4:B372,B372)</f>
        <v>740023</v>
      </c>
      <c r="B372" s="103">
        <f>INDEX(INDEX_ITEM!$F$23:$F$40,MATCH(ITEM_OPTION_GROUP!I372,INDEX_ITEM!$G$23:$G$40,0))*1000+H372*100+IF(J372="주옵션",1,0)</f>
        <v>7400</v>
      </c>
      <c r="C372" s="148">
        <v>7</v>
      </c>
      <c r="D372" s="148">
        <v>0</v>
      </c>
      <c r="E372" s="148">
        <v>17</v>
      </c>
      <c r="F372" s="148">
        <v>17</v>
      </c>
      <c r="G372" s="12" t="str">
        <f t="shared" si="6"/>
        <v>원소 마스터리 +17pt</v>
      </c>
      <c r="H372" s="148">
        <v>4</v>
      </c>
      <c r="I372" s="148" t="s">
        <v>4268</v>
      </c>
      <c r="J372" s="103" t="s">
        <v>1310</v>
      </c>
    </row>
    <row r="373" spans="1:10">
      <c r="A373" s="148">
        <f>B373*ID규칙_옵션_그룹_단위+COUNTIF($B$4:B373,B373)</f>
        <v>740024</v>
      </c>
      <c r="B373" s="103">
        <f>INDEX(INDEX_ITEM!$F$23:$F$40,MATCH(ITEM_OPTION_GROUP!I373,INDEX_ITEM!$G$23:$G$40,0))*1000+H373*100+IF(J373="주옵션",1,0)</f>
        <v>7400</v>
      </c>
      <c r="C373" s="148">
        <v>7</v>
      </c>
      <c r="D373" s="148">
        <v>0</v>
      </c>
      <c r="E373" s="148">
        <v>19</v>
      </c>
      <c r="F373" s="148">
        <v>19</v>
      </c>
      <c r="G373" s="12" t="str">
        <f t="shared" si="6"/>
        <v>원소 마스터리 +19pt</v>
      </c>
      <c r="H373" s="148">
        <v>4</v>
      </c>
      <c r="I373" s="148" t="s">
        <v>4268</v>
      </c>
      <c r="J373" s="103" t="s">
        <v>1310</v>
      </c>
    </row>
    <row r="374" spans="1:10">
      <c r="A374" s="148">
        <f>B374*ID규칙_옵션_그룹_단위+COUNTIF($B$4:B374,B374)</f>
        <v>740025</v>
      </c>
      <c r="B374" s="103">
        <f>INDEX(INDEX_ITEM!$F$23:$F$40,MATCH(ITEM_OPTION_GROUP!I374,INDEX_ITEM!$G$23:$G$40,0))*1000+H374*100+IF(J374="주옵션",1,0)</f>
        <v>7400</v>
      </c>
      <c r="C374" s="148">
        <v>8</v>
      </c>
      <c r="D374" s="148">
        <v>1</v>
      </c>
      <c r="E374" s="148">
        <v>360</v>
      </c>
      <c r="F374" s="148">
        <v>360</v>
      </c>
      <c r="G374" s="12" t="str">
        <f t="shared" si="6"/>
        <v>원소 충전 효율 +3.6%</v>
      </c>
      <c r="H374" s="148">
        <v>4</v>
      </c>
      <c r="I374" s="148" t="s">
        <v>4268</v>
      </c>
      <c r="J374" s="103" t="s">
        <v>1310</v>
      </c>
    </row>
    <row r="375" spans="1:10">
      <c r="A375" s="148">
        <f>B375*ID규칙_옵션_그룹_단위+COUNTIF($B$4:B375,B375)</f>
        <v>740026</v>
      </c>
      <c r="B375" s="103">
        <f>INDEX(INDEX_ITEM!$F$23:$F$40,MATCH(ITEM_OPTION_GROUP!I375,INDEX_ITEM!$G$23:$G$40,0))*1000+H375*100+IF(J375="주옵션",1,0)</f>
        <v>7400</v>
      </c>
      <c r="C375" s="148">
        <v>8</v>
      </c>
      <c r="D375" s="148">
        <v>1</v>
      </c>
      <c r="E375" s="148">
        <v>410</v>
      </c>
      <c r="F375" s="148">
        <v>410</v>
      </c>
      <c r="G375" s="12" t="str">
        <f t="shared" si="6"/>
        <v>원소 충전 효율 +4.1%</v>
      </c>
      <c r="H375" s="148">
        <v>4</v>
      </c>
      <c r="I375" s="148" t="s">
        <v>4268</v>
      </c>
      <c r="J375" s="103" t="s">
        <v>1310</v>
      </c>
    </row>
    <row r="376" spans="1:10">
      <c r="A376" s="148">
        <f>B376*ID규칙_옵션_그룹_단위+COUNTIF($B$4:B376,B376)</f>
        <v>740027</v>
      </c>
      <c r="B376" s="103">
        <f>INDEX(INDEX_ITEM!$F$23:$F$40,MATCH(ITEM_OPTION_GROUP!I376,INDEX_ITEM!$G$23:$G$40,0))*1000+H376*100+IF(J376="주옵션",1,0)</f>
        <v>7400</v>
      </c>
      <c r="C376" s="148">
        <v>8</v>
      </c>
      <c r="D376" s="148">
        <v>1</v>
      </c>
      <c r="E376" s="148">
        <v>470</v>
      </c>
      <c r="F376" s="148">
        <v>470</v>
      </c>
      <c r="G376" s="12" t="str">
        <f t="shared" si="6"/>
        <v>원소 충전 효율 +4.7%</v>
      </c>
      <c r="H376" s="148">
        <v>4</v>
      </c>
      <c r="I376" s="148" t="s">
        <v>4268</v>
      </c>
      <c r="J376" s="103" t="s">
        <v>1310</v>
      </c>
    </row>
    <row r="377" spans="1:10">
      <c r="A377" s="148">
        <f>B377*ID규칙_옵션_그룹_단위+COUNTIF($B$4:B377,B377)</f>
        <v>740028</v>
      </c>
      <c r="B377" s="103">
        <f>INDEX(INDEX_ITEM!$F$23:$F$40,MATCH(ITEM_OPTION_GROUP!I377,INDEX_ITEM!$G$23:$G$40,0))*1000+H377*100+IF(J377="주옵션",1,0)</f>
        <v>7400</v>
      </c>
      <c r="C377" s="148">
        <v>8</v>
      </c>
      <c r="D377" s="148">
        <v>1</v>
      </c>
      <c r="E377" s="148">
        <v>520</v>
      </c>
      <c r="F377" s="148">
        <v>520</v>
      </c>
      <c r="G377" s="12" t="str">
        <f t="shared" si="6"/>
        <v>원소 충전 효율 +5.2%</v>
      </c>
      <c r="H377" s="148">
        <v>4</v>
      </c>
      <c r="I377" s="148" t="s">
        <v>4268</v>
      </c>
      <c r="J377" s="103" t="s">
        <v>1310</v>
      </c>
    </row>
    <row r="378" spans="1:10">
      <c r="A378" s="148">
        <f>B378*ID규칙_옵션_그룹_단위+COUNTIF($B$4:B378,B378)</f>
        <v>740029</v>
      </c>
      <c r="B378" s="103">
        <f>INDEX(INDEX_ITEM!$F$23:$F$40,MATCH(ITEM_OPTION_GROUP!I378,INDEX_ITEM!$G$23:$G$40,0))*1000+H378*100+IF(J378="주옵션",1,0)</f>
        <v>7400</v>
      </c>
      <c r="C378" s="148">
        <v>17</v>
      </c>
      <c r="D378" s="148">
        <v>1</v>
      </c>
      <c r="E378" s="148">
        <v>220</v>
      </c>
      <c r="F378" s="148">
        <v>220</v>
      </c>
      <c r="G378" s="12" t="str">
        <f t="shared" si="6"/>
        <v>치명타 확률 +2.2%</v>
      </c>
      <c r="H378" s="148">
        <v>4</v>
      </c>
      <c r="I378" s="148" t="s">
        <v>4268</v>
      </c>
      <c r="J378" s="103" t="s">
        <v>1310</v>
      </c>
    </row>
    <row r="379" spans="1:10">
      <c r="A379" s="148">
        <f>B379*ID규칙_옵션_그룹_단위+COUNTIF($B$4:B379,B379)</f>
        <v>740030</v>
      </c>
      <c r="B379" s="103">
        <f>INDEX(INDEX_ITEM!$F$23:$F$40,MATCH(ITEM_OPTION_GROUP!I379,INDEX_ITEM!$G$23:$G$40,0))*1000+H379*100+IF(J379="주옵션",1,0)</f>
        <v>7400</v>
      </c>
      <c r="C379" s="148">
        <v>17</v>
      </c>
      <c r="D379" s="148">
        <v>1</v>
      </c>
      <c r="E379" s="148">
        <v>250</v>
      </c>
      <c r="F379" s="148">
        <v>250</v>
      </c>
      <c r="G379" s="12" t="str">
        <f t="shared" si="6"/>
        <v>치명타 확률 +2.5%</v>
      </c>
      <c r="H379" s="148">
        <v>4</v>
      </c>
      <c r="I379" s="148" t="s">
        <v>4268</v>
      </c>
      <c r="J379" s="103" t="s">
        <v>1310</v>
      </c>
    </row>
    <row r="380" spans="1:10">
      <c r="A380" s="148">
        <f>B380*ID규칙_옵션_그룹_단위+COUNTIF($B$4:B380,B380)</f>
        <v>740031</v>
      </c>
      <c r="B380" s="103">
        <f>INDEX(INDEX_ITEM!$F$23:$F$40,MATCH(ITEM_OPTION_GROUP!I380,INDEX_ITEM!$G$23:$G$40,0))*1000+H380*100+IF(J380="주옵션",1,0)</f>
        <v>7400</v>
      </c>
      <c r="C380" s="148">
        <v>17</v>
      </c>
      <c r="D380" s="148">
        <v>1</v>
      </c>
      <c r="E380" s="148">
        <v>280</v>
      </c>
      <c r="F380" s="148">
        <v>280</v>
      </c>
      <c r="G380" s="12" t="str">
        <f t="shared" si="6"/>
        <v>치명타 확률 +2.8%</v>
      </c>
      <c r="H380" s="148">
        <v>4</v>
      </c>
      <c r="I380" s="148" t="s">
        <v>4268</v>
      </c>
      <c r="J380" s="103" t="s">
        <v>1310</v>
      </c>
    </row>
    <row r="381" spans="1:10">
      <c r="A381" s="148">
        <f>B381*ID규칙_옵션_그룹_단위+COUNTIF($B$4:B381,B381)</f>
        <v>740032</v>
      </c>
      <c r="B381" s="103">
        <f>INDEX(INDEX_ITEM!$F$23:$F$40,MATCH(ITEM_OPTION_GROUP!I381,INDEX_ITEM!$G$23:$G$40,0))*1000+H381*100+IF(J381="주옵션",1,0)</f>
        <v>7400</v>
      </c>
      <c r="C381" s="148">
        <v>17</v>
      </c>
      <c r="D381" s="148">
        <v>1</v>
      </c>
      <c r="E381" s="148">
        <v>310</v>
      </c>
      <c r="F381" s="148">
        <v>310</v>
      </c>
      <c r="G381" s="12" t="str">
        <f t="shared" si="6"/>
        <v>치명타 확률 +3.1%</v>
      </c>
      <c r="H381" s="148">
        <v>4</v>
      </c>
      <c r="I381" s="148" t="s">
        <v>4268</v>
      </c>
      <c r="J381" s="103" t="s">
        <v>1310</v>
      </c>
    </row>
    <row r="382" spans="1:10">
      <c r="A382" s="148">
        <f>B382*ID규칙_옵션_그룹_단위+COUNTIF($B$4:B382,B382)</f>
        <v>740033</v>
      </c>
      <c r="B382" s="103">
        <f>INDEX(INDEX_ITEM!$F$23:$F$40,MATCH(ITEM_OPTION_GROUP!I382,INDEX_ITEM!$G$23:$G$40,0))*1000+H382*100+IF(J382="주옵션",1,0)</f>
        <v>7400</v>
      </c>
      <c r="C382" s="148">
        <v>18</v>
      </c>
      <c r="D382" s="148">
        <v>1</v>
      </c>
      <c r="E382" s="148">
        <v>440</v>
      </c>
      <c r="F382" s="148">
        <v>440</v>
      </c>
      <c r="G382" s="12" t="str">
        <f t="shared" si="6"/>
        <v>치명타 피해 +4.4%</v>
      </c>
      <c r="H382" s="148">
        <v>4</v>
      </c>
      <c r="I382" s="148" t="s">
        <v>4268</v>
      </c>
      <c r="J382" s="103" t="s">
        <v>1310</v>
      </c>
    </row>
    <row r="383" spans="1:10">
      <c r="A383" s="148">
        <f>B383*ID규칙_옵션_그룹_단위+COUNTIF($B$4:B383,B383)</f>
        <v>740034</v>
      </c>
      <c r="B383" s="103">
        <f>INDEX(INDEX_ITEM!$F$23:$F$40,MATCH(ITEM_OPTION_GROUP!I383,INDEX_ITEM!$G$23:$G$40,0))*1000+H383*100+IF(J383="주옵션",1,0)</f>
        <v>7400</v>
      </c>
      <c r="C383" s="148">
        <v>18</v>
      </c>
      <c r="D383" s="148">
        <v>1</v>
      </c>
      <c r="E383" s="148">
        <v>500</v>
      </c>
      <c r="F383" s="148">
        <v>500</v>
      </c>
      <c r="G383" s="12" t="str">
        <f t="shared" si="6"/>
        <v>치명타 피해 +5%</v>
      </c>
      <c r="H383" s="148">
        <v>4</v>
      </c>
      <c r="I383" s="148" t="s">
        <v>4268</v>
      </c>
      <c r="J383" s="103" t="s">
        <v>1310</v>
      </c>
    </row>
    <row r="384" spans="1:10">
      <c r="A384" s="148">
        <f>B384*ID규칙_옵션_그룹_단위+COUNTIF($B$4:B384,B384)</f>
        <v>740035</v>
      </c>
      <c r="B384" s="103">
        <f>INDEX(INDEX_ITEM!$F$23:$F$40,MATCH(ITEM_OPTION_GROUP!I384,INDEX_ITEM!$G$23:$G$40,0))*1000+H384*100+IF(J384="주옵션",1,0)</f>
        <v>7400</v>
      </c>
      <c r="C384" s="148">
        <v>18</v>
      </c>
      <c r="D384" s="148">
        <v>1</v>
      </c>
      <c r="E384" s="148">
        <v>560</v>
      </c>
      <c r="F384" s="148">
        <v>560</v>
      </c>
      <c r="G384" s="12" t="str">
        <f t="shared" si="6"/>
        <v>치명타 피해 +5.6%</v>
      </c>
      <c r="H384" s="148">
        <v>4</v>
      </c>
      <c r="I384" s="148" t="s">
        <v>4268</v>
      </c>
      <c r="J384" s="103" t="s">
        <v>1310</v>
      </c>
    </row>
    <row r="385" spans="1:10">
      <c r="A385" s="148">
        <f>B385*ID규칙_옵션_그룹_단위+COUNTIF($B$4:B385,B385)</f>
        <v>740036</v>
      </c>
      <c r="B385" s="103">
        <f>INDEX(INDEX_ITEM!$F$23:$F$40,MATCH(ITEM_OPTION_GROUP!I385,INDEX_ITEM!$G$23:$G$40,0))*1000+H385*100+IF(J385="주옵션",1,0)</f>
        <v>7400</v>
      </c>
      <c r="C385" s="148">
        <v>18</v>
      </c>
      <c r="D385" s="148">
        <v>1</v>
      </c>
      <c r="E385" s="148">
        <v>620</v>
      </c>
      <c r="F385" s="148">
        <v>620</v>
      </c>
      <c r="G385" s="12" t="str">
        <f t="shared" si="6"/>
        <v>치명타 피해 +6.2%</v>
      </c>
      <c r="H385" s="148">
        <v>4</v>
      </c>
      <c r="I385" s="148" t="s">
        <v>4268</v>
      </c>
      <c r="J385" s="103" t="s">
        <v>1310</v>
      </c>
    </row>
    <row r="386" spans="1:10">
      <c r="A386" s="148">
        <f>B386*ID규칙_옵션_그룹_단위+COUNTIF($B$4:B386,B386)</f>
        <v>750001</v>
      </c>
      <c r="B386" s="103">
        <f>INDEX(INDEX_ITEM!$F$23:$F$40,MATCH(ITEM_OPTION_GROUP!I386,INDEX_ITEM!$G$23:$G$40,0))*1000+H386*100+IF(J386="주옵션",1,0)</f>
        <v>7500</v>
      </c>
      <c r="C386" s="148">
        <v>1</v>
      </c>
      <c r="D386" s="148">
        <v>0</v>
      </c>
      <c r="E386" s="148">
        <v>209</v>
      </c>
      <c r="F386" s="148">
        <v>209</v>
      </c>
      <c r="G386" s="12" t="str">
        <f t="shared" si="6"/>
        <v>HP +209pt</v>
      </c>
      <c r="H386" s="148">
        <v>5</v>
      </c>
      <c r="I386" s="148" t="s">
        <v>4268</v>
      </c>
      <c r="J386" s="103" t="s">
        <v>1310</v>
      </c>
    </row>
    <row r="387" spans="1:10">
      <c r="A387" s="148">
        <f>B387*ID규칙_옵션_그룹_단위+COUNTIF($B$4:B387,B387)</f>
        <v>750002</v>
      </c>
      <c r="B387" s="103">
        <f>INDEX(INDEX_ITEM!$F$23:$F$40,MATCH(ITEM_OPTION_GROUP!I387,INDEX_ITEM!$G$23:$G$40,0))*1000+H387*100+IF(J387="주옵션",1,0)</f>
        <v>7500</v>
      </c>
      <c r="C387" s="148">
        <v>1</v>
      </c>
      <c r="D387" s="148">
        <v>0</v>
      </c>
      <c r="E387" s="148">
        <v>239</v>
      </c>
      <c r="F387" s="148">
        <v>239</v>
      </c>
      <c r="G387" s="12" t="str">
        <f t="shared" si="6"/>
        <v>HP +239pt</v>
      </c>
      <c r="H387" s="148">
        <v>5</v>
      </c>
      <c r="I387" s="148" t="s">
        <v>4268</v>
      </c>
      <c r="J387" s="103" t="s">
        <v>1310</v>
      </c>
    </row>
    <row r="388" spans="1:10">
      <c r="A388" s="148">
        <f>B388*ID규칙_옵션_그룹_단위+COUNTIF($B$4:B388,B388)</f>
        <v>750003</v>
      </c>
      <c r="B388" s="103">
        <f>INDEX(INDEX_ITEM!$F$23:$F$40,MATCH(ITEM_OPTION_GROUP!I388,INDEX_ITEM!$G$23:$G$40,0))*1000+H388*100+IF(J388="주옵션",1,0)</f>
        <v>7500</v>
      </c>
      <c r="C388" s="148">
        <v>1</v>
      </c>
      <c r="D388" s="148">
        <v>0</v>
      </c>
      <c r="E388" s="148">
        <v>269</v>
      </c>
      <c r="F388" s="148">
        <v>269</v>
      </c>
      <c r="G388" s="12" t="str">
        <f t="shared" si="6"/>
        <v>HP +269pt</v>
      </c>
      <c r="H388" s="148">
        <v>5</v>
      </c>
      <c r="I388" s="148" t="s">
        <v>4268</v>
      </c>
      <c r="J388" s="103" t="s">
        <v>1310</v>
      </c>
    </row>
    <row r="389" spans="1:10">
      <c r="A389" s="148">
        <f>B389*ID규칙_옵션_그룹_단위+COUNTIF($B$4:B389,B389)</f>
        <v>750004</v>
      </c>
      <c r="B389" s="103">
        <f>INDEX(INDEX_ITEM!$F$23:$F$40,MATCH(ITEM_OPTION_GROUP!I389,INDEX_ITEM!$G$23:$G$40,0))*1000+H389*100+IF(J389="주옵션",1,0)</f>
        <v>7500</v>
      </c>
      <c r="C389" s="148">
        <v>1</v>
      </c>
      <c r="D389" s="148">
        <v>0</v>
      </c>
      <c r="E389" s="148">
        <v>299</v>
      </c>
      <c r="F389" s="148">
        <v>299</v>
      </c>
      <c r="G389" s="12" t="str">
        <f t="shared" si="6"/>
        <v>HP +299pt</v>
      </c>
      <c r="H389" s="148">
        <v>5</v>
      </c>
      <c r="I389" s="148" t="s">
        <v>4268</v>
      </c>
      <c r="J389" s="103" t="s">
        <v>1310</v>
      </c>
    </row>
    <row r="390" spans="1:10">
      <c r="A390" s="148">
        <f>B390*ID규칙_옵션_그룹_단위+COUNTIF($B$4:B390,B390)</f>
        <v>750005</v>
      </c>
      <c r="B390" s="103">
        <f>INDEX(INDEX_ITEM!$F$23:$F$40,MATCH(ITEM_OPTION_GROUP!I390,INDEX_ITEM!$G$23:$G$40,0))*1000+H390*100+IF(J390="주옵션",1,0)</f>
        <v>7500</v>
      </c>
      <c r="C390" s="148">
        <v>2</v>
      </c>
      <c r="D390" s="148">
        <v>1</v>
      </c>
      <c r="E390" s="148">
        <v>410</v>
      </c>
      <c r="F390" s="148">
        <v>410</v>
      </c>
      <c r="G390" s="12" t="str">
        <f t="shared" ref="G390:G453" si="7">VLOOKUP(C390,주옵션_타입,2,0)&amp;IF(E390&lt;&gt;F390,IF(E390=0,"",IF(D390=0," ["&amp;E390," ["&amp;E390/100))&amp;IF(E390&gt;=1," ~","")&amp;IF(F390=0,"",IF(D390=0," "&amp;F390&amp;"pt]"," "&amp;F390/100&amp;"%"&amp;"]")),IF(C390=0,"",IF(D390=0," +"&amp;F390&amp;"pt"," +"&amp;F390/100&amp;"%")))</f>
        <v>HP [%] +4.1%</v>
      </c>
      <c r="H390" s="148">
        <v>5</v>
      </c>
      <c r="I390" s="148" t="s">
        <v>4268</v>
      </c>
      <c r="J390" s="103" t="s">
        <v>1310</v>
      </c>
    </row>
    <row r="391" spans="1:10">
      <c r="A391" s="148">
        <f>B391*ID규칙_옵션_그룹_단위+COUNTIF($B$4:B391,B391)</f>
        <v>750006</v>
      </c>
      <c r="B391" s="103">
        <f>INDEX(INDEX_ITEM!$F$23:$F$40,MATCH(ITEM_OPTION_GROUP!I391,INDEX_ITEM!$G$23:$G$40,0))*1000+H391*100+IF(J391="주옵션",1,0)</f>
        <v>7500</v>
      </c>
      <c r="C391" s="148">
        <v>2</v>
      </c>
      <c r="D391" s="148">
        <v>1</v>
      </c>
      <c r="E391" s="148">
        <v>470</v>
      </c>
      <c r="F391" s="148">
        <v>470</v>
      </c>
      <c r="G391" s="12" t="str">
        <f t="shared" si="7"/>
        <v>HP [%] +4.7%</v>
      </c>
      <c r="H391" s="148">
        <v>5</v>
      </c>
      <c r="I391" s="148" t="s">
        <v>4268</v>
      </c>
      <c r="J391" s="103" t="s">
        <v>1310</v>
      </c>
    </row>
    <row r="392" spans="1:10">
      <c r="A392" s="148">
        <f>B392*ID규칙_옵션_그룹_단위+COUNTIF($B$4:B392,B392)</f>
        <v>750007</v>
      </c>
      <c r="B392" s="103">
        <f>INDEX(INDEX_ITEM!$F$23:$F$40,MATCH(ITEM_OPTION_GROUP!I392,INDEX_ITEM!$G$23:$G$40,0))*1000+H392*100+IF(J392="주옵션",1,0)</f>
        <v>7500</v>
      </c>
      <c r="C392" s="148">
        <v>2</v>
      </c>
      <c r="D392" s="148">
        <v>1</v>
      </c>
      <c r="E392" s="148">
        <v>530</v>
      </c>
      <c r="F392" s="148">
        <v>530</v>
      </c>
      <c r="G392" s="12" t="str">
        <f t="shared" si="7"/>
        <v>HP [%] +5.3%</v>
      </c>
      <c r="H392" s="148">
        <v>5</v>
      </c>
      <c r="I392" s="148" t="s">
        <v>4268</v>
      </c>
      <c r="J392" s="103" t="s">
        <v>1310</v>
      </c>
    </row>
    <row r="393" spans="1:10">
      <c r="A393" s="148">
        <f>B393*ID규칙_옵션_그룹_단위+COUNTIF($B$4:B393,B393)</f>
        <v>750008</v>
      </c>
      <c r="B393" s="103">
        <f>INDEX(INDEX_ITEM!$F$23:$F$40,MATCH(ITEM_OPTION_GROUP!I393,INDEX_ITEM!$G$23:$G$40,0))*1000+H393*100+IF(J393="주옵션",1,0)</f>
        <v>7500</v>
      </c>
      <c r="C393" s="148">
        <v>2</v>
      </c>
      <c r="D393" s="148">
        <v>1</v>
      </c>
      <c r="E393" s="148">
        <v>580</v>
      </c>
      <c r="F393" s="148">
        <v>580</v>
      </c>
      <c r="G393" s="12" t="str">
        <f t="shared" si="7"/>
        <v>HP [%] +5.8%</v>
      </c>
      <c r="H393" s="148">
        <v>5</v>
      </c>
      <c r="I393" s="148" t="s">
        <v>4268</v>
      </c>
      <c r="J393" s="103" t="s">
        <v>1310</v>
      </c>
    </row>
    <row r="394" spans="1:10">
      <c r="A394" s="148">
        <f>B394*ID규칙_옵션_그룹_단위+COUNTIF($B$4:B394,B394)</f>
        <v>750009</v>
      </c>
      <c r="B394" s="103">
        <f>INDEX(INDEX_ITEM!$F$23:$F$40,MATCH(ITEM_OPTION_GROUP!I394,INDEX_ITEM!$G$23:$G$40,0))*1000+H394*100+IF(J394="주옵션",1,0)</f>
        <v>7500</v>
      </c>
      <c r="C394" s="148">
        <v>4</v>
      </c>
      <c r="D394" s="148">
        <v>1</v>
      </c>
      <c r="E394" s="148">
        <v>410</v>
      </c>
      <c r="F394" s="148">
        <v>410</v>
      </c>
      <c r="G394" s="12" t="str">
        <f t="shared" si="7"/>
        <v>공격력 [%] +4.1%</v>
      </c>
      <c r="H394" s="148">
        <v>5</v>
      </c>
      <c r="I394" s="148" t="s">
        <v>4268</v>
      </c>
      <c r="J394" s="103" t="s">
        <v>1310</v>
      </c>
    </row>
    <row r="395" spans="1:10">
      <c r="A395" s="148">
        <f>B395*ID규칙_옵션_그룹_단위+COUNTIF($B$4:B395,B395)</f>
        <v>750010</v>
      </c>
      <c r="B395" s="103">
        <f>INDEX(INDEX_ITEM!$F$23:$F$40,MATCH(ITEM_OPTION_GROUP!I395,INDEX_ITEM!$G$23:$G$40,0))*1000+H395*100+IF(J395="주옵션",1,0)</f>
        <v>7500</v>
      </c>
      <c r="C395" s="148">
        <v>4</v>
      </c>
      <c r="D395" s="148">
        <v>1</v>
      </c>
      <c r="E395" s="148">
        <v>470</v>
      </c>
      <c r="F395" s="148">
        <v>470</v>
      </c>
      <c r="G395" s="12" t="str">
        <f t="shared" si="7"/>
        <v>공격력 [%] +4.7%</v>
      </c>
      <c r="H395" s="148">
        <v>5</v>
      </c>
      <c r="I395" s="148" t="s">
        <v>4268</v>
      </c>
      <c r="J395" s="103" t="s">
        <v>1310</v>
      </c>
    </row>
    <row r="396" spans="1:10">
      <c r="A396" s="148">
        <f>B396*ID규칙_옵션_그룹_단위+COUNTIF($B$4:B396,B396)</f>
        <v>750011</v>
      </c>
      <c r="B396" s="103">
        <f>INDEX(INDEX_ITEM!$F$23:$F$40,MATCH(ITEM_OPTION_GROUP!I396,INDEX_ITEM!$G$23:$G$40,0))*1000+H396*100+IF(J396="주옵션",1,0)</f>
        <v>7500</v>
      </c>
      <c r="C396" s="148">
        <v>4</v>
      </c>
      <c r="D396" s="148">
        <v>1</v>
      </c>
      <c r="E396" s="148">
        <v>530</v>
      </c>
      <c r="F396" s="148">
        <v>530</v>
      </c>
      <c r="G396" s="12" t="str">
        <f t="shared" si="7"/>
        <v>공격력 [%] +5.3%</v>
      </c>
      <c r="H396" s="148">
        <v>5</v>
      </c>
      <c r="I396" s="148" t="s">
        <v>4268</v>
      </c>
      <c r="J396" s="103" t="s">
        <v>1310</v>
      </c>
    </row>
    <row r="397" spans="1:10">
      <c r="A397" s="148">
        <f>B397*ID규칙_옵션_그룹_단위+COUNTIF($B$4:B397,B397)</f>
        <v>750012</v>
      </c>
      <c r="B397" s="103">
        <f>INDEX(INDEX_ITEM!$F$23:$F$40,MATCH(ITEM_OPTION_GROUP!I397,INDEX_ITEM!$G$23:$G$40,0))*1000+H397*100+IF(J397="주옵션",1,0)</f>
        <v>7500</v>
      </c>
      <c r="C397" s="148">
        <v>4</v>
      </c>
      <c r="D397" s="148">
        <v>1</v>
      </c>
      <c r="E397" s="148">
        <v>580</v>
      </c>
      <c r="F397" s="148">
        <v>580</v>
      </c>
      <c r="G397" s="12" t="str">
        <f t="shared" si="7"/>
        <v>공격력 [%] +5.8%</v>
      </c>
      <c r="H397" s="148">
        <v>5</v>
      </c>
      <c r="I397" s="148" t="s">
        <v>4268</v>
      </c>
      <c r="J397" s="103" t="s">
        <v>1310</v>
      </c>
    </row>
    <row r="398" spans="1:10">
      <c r="A398" s="148">
        <f>B398*ID규칙_옵션_그룹_단위+COUNTIF($B$4:B398,B398)</f>
        <v>750013</v>
      </c>
      <c r="B398" s="103">
        <f>INDEX(INDEX_ITEM!$F$23:$F$40,MATCH(ITEM_OPTION_GROUP!I398,INDEX_ITEM!$G$23:$G$40,0))*1000+H398*100+IF(J398="주옵션",1,0)</f>
        <v>7500</v>
      </c>
      <c r="C398" s="148">
        <v>5</v>
      </c>
      <c r="D398" s="148">
        <v>0</v>
      </c>
      <c r="E398" s="148">
        <v>16</v>
      </c>
      <c r="F398" s="148">
        <v>16</v>
      </c>
      <c r="G398" s="12" t="str">
        <f t="shared" si="7"/>
        <v>방어력 +16pt</v>
      </c>
      <c r="H398" s="148">
        <v>5</v>
      </c>
      <c r="I398" s="148" t="s">
        <v>4268</v>
      </c>
      <c r="J398" s="103" t="s">
        <v>1310</v>
      </c>
    </row>
    <row r="399" spans="1:10">
      <c r="A399" s="148">
        <f>B399*ID규칙_옵션_그룹_단위+COUNTIF($B$4:B399,B399)</f>
        <v>750014</v>
      </c>
      <c r="B399" s="103">
        <f>INDEX(INDEX_ITEM!$F$23:$F$40,MATCH(ITEM_OPTION_GROUP!I399,INDEX_ITEM!$G$23:$G$40,0))*1000+H399*100+IF(J399="주옵션",1,0)</f>
        <v>7500</v>
      </c>
      <c r="C399" s="148">
        <v>5</v>
      </c>
      <c r="D399" s="148">
        <v>0</v>
      </c>
      <c r="E399" s="148">
        <v>19</v>
      </c>
      <c r="F399" s="148">
        <v>19</v>
      </c>
      <c r="G399" s="12" t="str">
        <f t="shared" si="7"/>
        <v>방어력 +19pt</v>
      </c>
      <c r="H399" s="148">
        <v>5</v>
      </c>
      <c r="I399" s="148" t="s">
        <v>4268</v>
      </c>
      <c r="J399" s="103" t="s">
        <v>1310</v>
      </c>
    </row>
    <row r="400" spans="1:10">
      <c r="A400" s="148">
        <f>B400*ID규칙_옵션_그룹_단위+COUNTIF($B$4:B400,B400)</f>
        <v>750015</v>
      </c>
      <c r="B400" s="103">
        <f>INDEX(INDEX_ITEM!$F$23:$F$40,MATCH(ITEM_OPTION_GROUP!I400,INDEX_ITEM!$G$23:$G$40,0))*1000+H400*100+IF(J400="주옵션",1,0)</f>
        <v>7500</v>
      </c>
      <c r="C400" s="148">
        <v>5</v>
      </c>
      <c r="D400" s="148">
        <v>0</v>
      </c>
      <c r="E400" s="148">
        <v>21</v>
      </c>
      <c r="F400" s="148">
        <v>21</v>
      </c>
      <c r="G400" s="12" t="str">
        <f t="shared" si="7"/>
        <v>방어력 +21pt</v>
      </c>
      <c r="H400" s="148">
        <v>5</v>
      </c>
      <c r="I400" s="148" t="s">
        <v>4268</v>
      </c>
      <c r="J400" s="103" t="s">
        <v>1310</v>
      </c>
    </row>
    <row r="401" spans="1:10">
      <c r="A401" s="148">
        <f>B401*ID규칙_옵션_그룹_단위+COUNTIF($B$4:B401,B401)</f>
        <v>750016</v>
      </c>
      <c r="B401" s="103">
        <f>INDEX(INDEX_ITEM!$F$23:$F$40,MATCH(ITEM_OPTION_GROUP!I401,INDEX_ITEM!$G$23:$G$40,0))*1000+H401*100+IF(J401="주옵션",1,0)</f>
        <v>7500</v>
      </c>
      <c r="C401" s="148">
        <v>5</v>
      </c>
      <c r="D401" s="148">
        <v>0</v>
      </c>
      <c r="E401" s="148">
        <v>23</v>
      </c>
      <c r="F401" s="148">
        <v>23</v>
      </c>
      <c r="G401" s="12" t="str">
        <f t="shared" si="7"/>
        <v>방어력 +23pt</v>
      </c>
      <c r="H401" s="148">
        <v>5</v>
      </c>
      <c r="I401" s="148" t="s">
        <v>4268</v>
      </c>
      <c r="J401" s="103" t="s">
        <v>1310</v>
      </c>
    </row>
    <row r="402" spans="1:10">
      <c r="A402" s="148">
        <f>B402*ID규칙_옵션_그룹_단위+COUNTIF($B$4:B402,B402)</f>
        <v>750017</v>
      </c>
      <c r="B402" s="103">
        <f>INDEX(INDEX_ITEM!$F$23:$F$40,MATCH(ITEM_OPTION_GROUP!I402,INDEX_ITEM!$G$23:$G$40,0))*1000+H402*100+IF(J402="주옵션",1,0)</f>
        <v>7500</v>
      </c>
      <c r="C402" s="148">
        <v>6</v>
      </c>
      <c r="D402" s="148">
        <v>1</v>
      </c>
      <c r="E402" s="148">
        <v>510</v>
      </c>
      <c r="F402" s="148">
        <v>510</v>
      </c>
      <c r="G402" s="12" t="str">
        <f t="shared" si="7"/>
        <v>방어력 [%] +5.1%</v>
      </c>
      <c r="H402" s="148">
        <v>5</v>
      </c>
      <c r="I402" s="148" t="s">
        <v>4268</v>
      </c>
      <c r="J402" s="103" t="s">
        <v>1310</v>
      </c>
    </row>
    <row r="403" spans="1:10">
      <c r="A403" s="148">
        <f>B403*ID규칙_옵션_그룹_단위+COUNTIF($B$4:B403,B403)</f>
        <v>750018</v>
      </c>
      <c r="B403" s="103">
        <f>INDEX(INDEX_ITEM!$F$23:$F$40,MATCH(ITEM_OPTION_GROUP!I403,INDEX_ITEM!$G$23:$G$40,0))*1000+H403*100+IF(J403="주옵션",1,0)</f>
        <v>7500</v>
      </c>
      <c r="C403" s="148">
        <v>6</v>
      </c>
      <c r="D403" s="148">
        <v>1</v>
      </c>
      <c r="E403" s="148">
        <v>580</v>
      </c>
      <c r="F403" s="148">
        <v>580</v>
      </c>
      <c r="G403" s="12" t="str">
        <f t="shared" si="7"/>
        <v>방어력 [%] +5.8%</v>
      </c>
      <c r="H403" s="148">
        <v>5</v>
      </c>
      <c r="I403" s="148" t="s">
        <v>4268</v>
      </c>
      <c r="J403" s="103" t="s">
        <v>1310</v>
      </c>
    </row>
    <row r="404" spans="1:10">
      <c r="A404" s="148">
        <f>B404*ID규칙_옵션_그룹_단위+COUNTIF($B$4:B404,B404)</f>
        <v>750019</v>
      </c>
      <c r="B404" s="103">
        <f>INDEX(INDEX_ITEM!$F$23:$F$40,MATCH(ITEM_OPTION_GROUP!I404,INDEX_ITEM!$G$23:$G$40,0))*1000+H404*100+IF(J404="주옵션",1,0)</f>
        <v>7500</v>
      </c>
      <c r="C404" s="148">
        <v>6</v>
      </c>
      <c r="D404" s="148">
        <v>1</v>
      </c>
      <c r="E404" s="148">
        <v>660</v>
      </c>
      <c r="F404" s="148">
        <v>660</v>
      </c>
      <c r="G404" s="12" t="str">
        <f t="shared" si="7"/>
        <v>방어력 [%] +6.6%</v>
      </c>
      <c r="H404" s="148">
        <v>5</v>
      </c>
      <c r="I404" s="148" t="s">
        <v>4268</v>
      </c>
      <c r="J404" s="103" t="s">
        <v>1310</v>
      </c>
    </row>
    <row r="405" spans="1:10">
      <c r="A405" s="148">
        <f>B405*ID규칙_옵션_그룹_단위+COUNTIF($B$4:B405,B405)</f>
        <v>750020</v>
      </c>
      <c r="B405" s="103">
        <f>INDEX(INDEX_ITEM!$F$23:$F$40,MATCH(ITEM_OPTION_GROUP!I405,INDEX_ITEM!$G$23:$G$40,0))*1000+H405*100+IF(J405="주옵션",1,0)</f>
        <v>7500</v>
      </c>
      <c r="C405" s="148">
        <v>6</v>
      </c>
      <c r="D405" s="148">
        <v>1</v>
      </c>
      <c r="E405" s="148">
        <v>730</v>
      </c>
      <c r="F405" s="148">
        <v>730</v>
      </c>
      <c r="G405" s="12" t="str">
        <f t="shared" si="7"/>
        <v>방어력 [%] +7.3%</v>
      </c>
      <c r="H405" s="148">
        <v>5</v>
      </c>
      <c r="I405" s="148" t="s">
        <v>4268</v>
      </c>
      <c r="J405" s="103" t="s">
        <v>1310</v>
      </c>
    </row>
    <row r="406" spans="1:10">
      <c r="A406" s="148">
        <f>B406*ID규칙_옵션_그룹_단위+COUNTIF($B$4:B406,B406)</f>
        <v>750021</v>
      </c>
      <c r="B406" s="103">
        <f>INDEX(INDEX_ITEM!$F$23:$F$40,MATCH(ITEM_OPTION_GROUP!I406,INDEX_ITEM!$G$23:$G$40,0))*1000+H406*100+IF(J406="주옵션",1,0)</f>
        <v>7500</v>
      </c>
      <c r="C406" s="148">
        <v>7</v>
      </c>
      <c r="D406" s="148">
        <v>0</v>
      </c>
      <c r="E406" s="148">
        <v>16</v>
      </c>
      <c r="F406" s="148">
        <v>16</v>
      </c>
      <c r="G406" s="12" t="str">
        <f t="shared" si="7"/>
        <v>원소 마스터리 +16pt</v>
      </c>
      <c r="H406" s="148">
        <v>5</v>
      </c>
      <c r="I406" s="148" t="s">
        <v>4268</v>
      </c>
      <c r="J406" s="103" t="s">
        <v>1310</v>
      </c>
    </row>
    <row r="407" spans="1:10">
      <c r="A407" s="148">
        <f>B407*ID규칙_옵션_그룹_단위+COUNTIF($B$4:B407,B407)</f>
        <v>750022</v>
      </c>
      <c r="B407" s="103">
        <f>INDEX(INDEX_ITEM!$F$23:$F$40,MATCH(ITEM_OPTION_GROUP!I407,INDEX_ITEM!$G$23:$G$40,0))*1000+H407*100+IF(J407="주옵션",1,0)</f>
        <v>7500</v>
      </c>
      <c r="C407" s="148">
        <v>7</v>
      </c>
      <c r="D407" s="148">
        <v>0</v>
      </c>
      <c r="E407" s="148">
        <v>19</v>
      </c>
      <c r="F407" s="148">
        <v>19</v>
      </c>
      <c r="G407" s="12" t="str">
        <f t="shared" si="7"/>
        <v>원소 마스터리 +19pt</v>
      </c>
      <c r="H407" s="148">
        <v>5</v>
      </c>
      <c r="I407" s="148" t="s">
        <v>4268</v>
      </c>
      <c r="J407" s="103" t="s">
        <v>1310</v>
      </c>
    </row>
    <row r="408" spans="1:10">
      <c r="A408" s="148">
        <f>B408*ID규칙_옵션_그룹_단위+COUNTIF($B$4:B408,B408)</f>
        <v>750023</v>
      </c>
      <c r="B408" s="103">
        <f>INDEX(INDEX_ITEM!$F$23:$F$40,MATCH(ITEM_OPTION_GROUP!I408,INDEX_ITEM!$G$23:$G$40,0))*1000+H408*100+IF(J408="주옵션",1,0)</f>
        <v>7500</v>
      </c>
      <c r="C408" s="148">
        <v>7</v>
      </c>
      <c r="D408" s="148">
        <v>0</v>
      </c>
      <c r="E408" s="148">
        <v>21</v>
      </c>
      <c r="F408" s="148">
        <v>21</v>
      </c>
      <c r="G408" s="12" t="str">
        <f t="shared" si="7"/>
        <v>원소 마스터리 +21pt</v>
      </c>
      <c r="H408" s="148">
        <v>5</v>
      </c>
      <c r="I408" s="148" t="s">
        <v>4268</v>
      </c>
      <c r="J408" s="103" t="s">
        <v>1310</v>
      </c>
    </row>
    <row r="409" spans="1:10">
      <c r="A409" s="148">
        <f>B409*ID규칙_옵션_그룹_단위+COUNTIF($B$4:B409,B409)</f>
        <v>750024</v>
      </c>
      <c r="B409" s="103">
        <f>INDEX(INDEX_ITEM!$F$23:$F$40,MATCH(ITEM_OPTION_GROUP!I409,INDEX_ITEM!$G$23:$G$40,0))*1000+H409*100+IF(J409="주옵션",1,0)</f>
        <v>7500</v>
      </c>
      <c r="C409" s="148">
        <v>7</v>
      </c>
      <c r="D409" s="148">
        <v>0</v>
      </c>
      <c r="E409" s="148">
        <v>23</v>
      </c>
      <c r="F409" s="148">
        <v>23</v>
      </c>
      <c r="G409" s="12" t="str">
        <f t="shared" si="7"/>
        <v>원소 마스터리 +23pt</v>
      </c>
      <c r="H409" s="148">
        <v>5</v>
      </c>
      <c r="I409" s="148" t="s">
        <v>4268</v>
      </c>
      <c r="J409" s="103" t="s">
        <v>1310</v>
      </c>
    </row>
    <row r="410" spans="1:10">
      <c r="A410" s="148">
        <f>B410*ID규칙_옵션_그룹_단위+COUNTIF($B$4:B410,B410)</f>
        <v>750025</v>
      </c>
      <c r="B410" s="103">
        <f>INDEX(INDEX_ITEM!$F$23:$F$40,MATCH(ITEM_OPTION_GROUP!I410,INDEX_ITEM!$G$23:$G$40,0))*1000+H410*100+IF(J410="주옵션",1,0)</f>
        <v>7500</v>
      </c>
      <c r="C410" s="148">
        <v>8</v>
      </c>
      <c r="D410" s="148">
        <v>1</v>
      </c>
      <c r="E410" s="148">
        <v>450</v>
      </c>
      <c r="F410" s="148">
        <v>450</v>
      </c>
      <c r="G410" s="12" t="str">
        <f t="shared" si="7"/>
        <v>원소 충전 효율 +4.5%</v>
      </c>
      <c r="H410" s="148">
        <v>5</v>
      </c>
      <c r="I410" s="148" t="s">
        <v>4268</v>
      </c>
      <c r="J410" s="103" t="s">
        <v>1310</v>
      </c>
    </row>
    <row r="411" spans="1:10">
      <c r="A411" s="148">
        <f>B411*ID규칙_옵션_그룹_단위+COUNTIF($B$4:B411,B411)</f>
        <v>750026</v>
      </c>
      <c r="B411" s="103">
        <f>INDEX(INDEX_ITEM!$F$23:$F$40,MATCH(ITEM_OPTION_GROUP!I411,INDEX_ITEM!$G$23:$G$40,0))*1000+H411*100+IF(J411="주옵션",1,0)</f>
        <v>7500</v>
      </c>
      <c r="C411" s="148">
        <v>8</v>
      </c>
      <c r="D411" s="148">
        <v>1</v>
      </c>
      <c r="E411" s="148">
        <v>520</v>
      </c>
      <c r="F411" s="148">
        <v>520</v>
      </c>
      <c r="G411" s="12" t="str">
        <f t="shared" si="7"/>
        <v>원소 충전 효율 +5.2%</v>
      </c>
      <c r="H411" s="148">
        <v>5</v>
      </c>
      <c r="I411" s="148" t="s">
        <v>4268</v>
      </c>
      <c r="J411" s="103" t="s">
        <v>1310</v>
      </c>
    </row>
    <row r="412" spans="1:10">
      <c r="A412" s="148">
        <f>B412*ID규칙_옵션_그룹_단위+COUNTIF($B$4:B412,B412)</f>
        <v>750027</v>
      </c>
      <c r="B412" s="103">
        <f>INDEX(INDEX_ITEM!$F$23:$F$40,MATCH(ITEM_OPTION_GROUP!I412,INDEX_ITEM!$G$23:$G$40,0))*1000+H412*100+IF(J412="주옵션",1,0)</f>
        <v>7500</v>
      </c>
      <c r="C412" s="148">
        <v>8</v>
      </c>
      <c r="D412" s="148">
        <v>1</v>
      </c>
      <c r="E412" s="148">
        <v>580</v>
      </c>
      <c r="F412" s="148">
        <v>580</v>
      </c>
      <c r="G412" s="12" t="str">
        <f t="shared" si="7"/>
        <v>원소 충전 효율 +5.8%</v>
      </c>
      <c r="H412" s="148">
        <v>5</v>
      </c>
      <c r="I412" s="148" t="s">
        <v>4268</v>
      </c>
      <c r="J412" s="103" t="s">
        <v>1310</v>
      </c>
    </row>
    <row r="413" spans="1:10">
      <c r="A413" s="148">
        <f>B413*ID규칙_옵션_그룹_단위+COUNTIF($B$4:B413,B413)</f>
        <v>750028</v>
      </c>
      <c r="B413" s="103">
        <f>INDEX(INDEX_ITEM!$F$23:$F$40,MATCH(ITEM_OPTION_GROUP!I413,INDEX_ITEM!$G$23:$G$40,0))*1000+H413*100+IF(J413="주옵션",1,0)</f>
        <v>7500</v>
      </c>
      <c r="C413" s="148">
        <v>8</v>
      </c>
      <c r="D413" s="148">
        <v>1</v>
      </c>
      <c r="E413" s="148">
        <v>650</v>
      </c>
      <c r="F413" s="148">
        <v>650</v>
      </c>
      <c r="G413" s="12" t="str">
        <f t="shared" si="7"/>
        <v>원소 충전 효율 +6.5%</v>
      </c>
      <c r="H413" s="148">
        <v>5</v>
      </c>
      <c r="I413" s="148" t="s">
        <v>4268</v>
      </c>
      <c r="J413" s="103" t="s">
        <v>1310</v>
      </c>
    </row>
    <row r="414" spans="1:10">
      <c r="A414" s="148">
        <f>B414*ID규칙_옵션_그룹_단위+COUNTIF($B$4:B414,B414)</f>
        <v>750029</v>
      </c>
      <c r="B414" s="103">
        <f>INDEX(INDEX_ITEM!$F$23:$F$40,MATCH(ITEM_OPTION_GROUP!I414,INDEX_ITEM!$G$23:$G$40,0))*1000+H414*100+IF(J414="주옵션",1,0)</f>
        <v>7500</v>
      </c>
      <c r="C414" s="148">
        <v>17</v>
      </c>
      <c r="D414" s="148">
        <v>1</v>
      </c>
      <c r="E414" s="148">
        <v>270</v>
      </c>
      <c r="F414" s="148">
        <v>270</v>
      </c>
      <c r="G414" s="12" t="str">
        <f t="shared" si="7"/>
        <v>치명타 확률 +2.7%</v>
      </c>
      <c r="H414" s="148">
        <v>5</v>
      </c>
      <c r="I414" s="148" t="s">
        <v>4268</v>
      </c>
      <c r="J414" s="103" t="s">
        <v>1310</v>
      </c>
    </row>
    <row r="415" spans="1:10">
      <c r="A415" s="148">
        <f>B415*ID규칙_옵션_그룹_단위+COUNTIF($B$4:B415,B415)</f>
        <v>750030</v>
      </c>
      <c r="B415" s="103">
        <f>INDEX(INDEX_ITEM!$F$23:$F$40,MATCH(ITEM_OPTION_GROUP!I415,INDEX_ITEM!$G$23:$G$40,0))*1000+H415*100+IF(J415="주옵션",1,0)</f>
        <v>7500</v>
      </c>
      <c r="C415" s="148">
        <v>17</v>
      </c>
      <c r="D415" s="148">
        <v>1</v>
      </c>
      <c r="E415" s="148">
        <v>310</v>
      </c>
      <c r="F415" s="148">
        <v>310</v>
      </c>
      <c r="G415" s="12" t="str">
        <f t="shared" si="7"/>
        <v>치명타 확률 +3.1%</v>
      </c>
      <c r="H415" s="148">
        <v>5</v>
      </c>
      <c r="I415" s="148" t="s">
        <v>4268</v>
      </c>
      <c r="J415" s="103" t="s">
        <v>1310</v>
      </c>
    </row>
    <row r="416" spans="1:10">
      <c r="A416" s="148">
        <f>B416*ID규칙_옵션_그룹_단위+COUNTIF($B$4:B416,B416)</f>
        <v>750031</v>
      </c>
      <c r="B416" s="103">
        <f>INDEX(INDEX_ITEM!$F$23:$F$40,MATCH(ITEM_OPTION_GROUP!I416,INDEX_ITEM!$G$23:$G$40,0))*1000+H416*100+IF(J416="주옵션",1,0)</f>
        <v>7500</v>
      </c>
      <c r="C416" s="148">
        <v>17</v>
      </c>
      <c r="D416" s="148">
        <v>1</v>
      </c>
      <c r="E416" s="148">
        <v>350</v>
      </c>
      <c r="F416" s="148">
        <v>350</v>
      </c>
      <c r="G416" s="12" t="str">
        <f t="shared" si="7"/>
        <v>치명타 확률 +3.5%</v>
      </c>
      <c r="H416" s="148">
        <v>5</v>
      </c>
      <c r="I416" s="148" t="s">
        <v>4268</v>
      </c>
      <c r="J416" s="103" t="s">
        <v>1310</v>
      </c>
    </row>
    <row r="417" spans="1:10">
      <c r="A417" s="148">
        <f>B417*ID규칙_옵션_그룹_단위+COUNTIF($B$4:B417,B417)</f>
        <v>750032</v>
      </c>
      <c r="B417" s="103">
        <f>INDEX(INDEX_ITEM!$F$23:$F$40,MATCH(ITEM_OPTION_GROUP!I417,INDEX_ITEM!$G$23:$G$40,0))*1000+H417*100+IF(J417="주옵션",1,0)</f>
        <v>7500</v>
      </c>
      <c r="C417" s="148">
        <v>17</v>
      </c>
      <c r="D417" s="148">
        <v>1</v>
      </c>
      <c r="E417" s="148">
        <v>390</v>
      </c>
      <c r="F417" s="148">
        <v>390</v>
      </c>
      <c r="G417" s="12" t="str">
        <f t="shared" si="7"/>
        <v>치명타 확률 +3.9%</v>
      </c>
      <c r="H417" s="148">
        <v>5</v>
      </c>
      <c r="I417" s="148" t="s">
        <v>4268</v>
      </c>
      <c r="J417" s="103" t="s">
        <v>1310</v>
      </c>
    </row>
    <row r="418" spans="1:10">
      <c r="A418" s="148">
        <f>B418*ID규칙_옵션_그룹_단위+COUNTIF($B$4:B418,B418)</f>
        <v>750033</v>
      </c>
      <c r="B418" s="103">
        <f>INDEX(INDEX_ITEM!$F$23:$F$40,MATCH(ITEM_OPTION_GROUP!I418,INDEX_ITEM!$G$23:$G$40,0))*1000+H418*100+IF(J418="주옵션",1,0)</f>
        <v>7500</v>
      </c>
      <c r="C418" s="148">
        <v>18</v>
      </c>
      <c r="D418" s="148">
        <v>1</v>
      </c>
      <c r="E418" s="148">
        <v>540</v>
      </c>
      <c r="F418" s="148">
        <v>540</v>
      </c>
      <c r="G418" s="12" t="str">
        <f t="shared" si="7"/>
        <v>치명타 피해 +5.4%</v>
      </c>
      <c r="H418" s="148">
        <v>5</v>
      </c>
      <c r="I418" s="148" t="s">
        <v>4268</v>
      </c>
      <c r="J418" s="103" t="s">
        <v>1310</v>
      </c>
    </row>
    <row r="419" spans="1:10">
      <c r="A419" s="148">
        <f>B419*ID규칙_옵션_그룹_단위+COUNTIF($B$4:B419,B419)</f>
        <v>750034</v>
      </c>
      <c r="B419" s="103">
        <f>INDEX(INDEX_ITEM!$F$23:$F$40,MATCH(ITEM_OPTION_GROUP!I419,INDEX_ITEM!$G$23:$G$40,0))*1000+H419*100+IF(J419="주옵션",1,0)</f>
        <v>7500</v>
      </c>
      <c r="C419" s="148">
        <v>18</v>
      </c>
      <c r="D419" s="148">
        <v>1</v>
      </c>
      <c r="E419" s="148">
        <v>620</v>
      </c>
      <c r="F419" s="148">
        <v>620</v>
      </c>
      <c r="G419" s="12" t="str">
        <f t="shared" si="7"/>
        <v>치명타 피해 +6.2%</v>
      </c>
      <c r="H419" s="148">
        <v>5</v>
      </c>
      <c r="I419" s="148" t="s">
        <v>4268</v>
      </c>
      <c r="J419" s="103" t="s">
        <v>1310</v>
      </c>
    </row>
    <row r="420" spans="1:10">
      <c r="A420" s="148">
        <f>B420*ID규칙_옵션_그룹_단위+COUNTIF($B$4:B420,B420)</f>
        <v>750035</v>
      </c>
      <c r="B420" s="103">
        <f>INDEX(INDEX_ITEM!$F$23:$F$40,MATCH(ITEM_OPTION_GROUP!I420,INDEX_ITEM!$G$23:$G$40,0))*1000+H420*100+IF(J420="주옵션",1,0)</f>
        <v>7500</v>
      </c>
      <c r="C420" s="148">
        <v>18</v>
      </c>
      <c r="D420" s="148">
        <v>1</v>
      </c>
      <c r="E420" s="148">
        <v>700</v>
      </c>
      <c r="F420" s="148">
        <v>700</v>
      </c>
      <c r="G420" s="12" t="str">
        <f t="shared" si="7"/>
        <v>치명타 피해 +7%</v>
      </c>
      <c r="H420" s="148">
        <v>5</v>
      </c>
      <c r="I420" s="148" t="s">
        <v>4268</v>
      </c>
      <c r="J420" s="103" t="s">
        <v>1310</v>
      </c>
    </row>
    <row r="421" spans="1:10">
      <c r="A421" s="148">
        <f>B421*ID규칙_옵션_그룹_단위+COUNTIF($B$4:B421,B421)</f>
        <v>750036</v>
      </c>
      <c r="B421" s="103">
        <f>INDEX(INDEX_ITEM!$F$23:$F$40,MATCH(ITEM_OPTION_GROUP!I421,INDEX_ITEM!$G$23:$G$40,0))*1000+H421*100+IF(J421="주옵션",1,0)</f>
        <v>7500</v>
      </c>
      <c r="C421" s="148">
        <v>18</v>
      </c>
      <c r="D421" s="148">
        <v>1</v>
      </c>
      <c r="E421" s="148">
        <v>780</v>
      </c>
      <c r="F421" s="148">
        <v>780</v>
      </c>
      <c r="G421" s="12" t="str">
        <f t="shared" si="7"/>
        <v>치명타 피해 +7.8%</v>
      </c>
      <c r="H421" s="148">
        <v>5</v>
      </c>
      <c r="I421" s="148" t="s">
        <v>4268</v>
      </c>
      <c r="J421" s="103" t="s">
        <v>1310</v>
      </c>
    </row>
    <row r="422" spans="1:10">
      <c r="A422" s="148">
        <f>B422*ID규칙_옵션_그룹_단위+COUNTIF($B$4:B422,B422)</f>
        <v>820001</v>
      </c>
      <c r="B422" s="103">
        <f>INDEX(INDEX_ITEM!$F$23:$F$40,MATCH(ITEM_OPTION_GROUP!I422,INDEX_ITEM!$G$23:$G$40,0))*1000+H422*100+IF(J422="주옵션",1,0)</f>
        <v>8200</v>
      </c>
      <c r="C422" s="148">
        <v>1</v>
      </c>
      <c r="D422" s="148">
        <v>0</v>
      </c>
      <c r="E422" s="148">
        <v>50</v>
      </c>
      <c r="F422" s="148">
        <v>50</v>
      </c>
      <c r="G422" s="12" t="str">
        <f t="shared" si="7"/>
        <v>HP +50pt</v>
      </c>
      <c r="H422" s="148">
        <v>2</v>
      </c>
      <c r="I422" s="148" t="s">
        <v>4269</v>
      </c>
      <c r="J422" s="103" t="s">
        <v>1310</v>
      </c>
    </row>
    <row r="423" spans="1:10">
      <c r="A423" s="148">
        <f>B423*ID규칙_옵션_그룹_단위+COUNTIF($B$4:B423,B423)</f>
        <v>820002</v>
      </c>
      <c r="B423" s="103">
        <f>INDEX(INDEX_ITEM!$F$23:$F$40,MATCH(ITEM_OPTION_GROUP!I423,INDEX_ITEM!$G$23:$G$40,0))*1000+H423*100+IF(J423="주옵션",1,0)</f>
        <v>8200</v>
      </c>
      <c r="C423" s="148">
        <v>1</v>
      </c>
      <c r="D423" s="148">
        <v>0</v>
      </c>
      <c r="E423" s="148">
        <v>54</v>
      </c>
      <c r="F423" s="148">
        <v>54</v>
      </c>
      <c r="G423" s="12" t="str">
        <f t="shared" si="7"/>
        <v>HP +54pt</v>
      </c>
      <c r="H423" s="148">
        <v>2</v>
      </c>
      <c r="I423" s="148" t="s">
        <v>4269</v>
      </c>
      <c r="J423" s="103" t="s">
        <v>1310</v>
      </c>
    </row>
    <row r="424" spans="1:10">
      <c r="A424" s="148">
        <f>B424*ID규칙_옵션_그룹_단위+COUNTIF($B$4:B424,B424)</f>
        <v>820003</v>
      </c>
      <c r="B424" s="103">
        <f>INDEX(INDEX_ITEM!$F$23:$F$40,MATCH(ITEM_OPTION_GROUP!I424,INDEX_ITEM!$G$23:$G$40,0))*1000+H424*100+IF(J424="주옵션",1,0)</f>
        <v>8200</v>
      </c>
      <c r="C424" s="148">
        <v>1</v>
      </c>
      <c r="D424" s="148">
        <v>0</v>
      </c>
      <c r="E424" s="148">
        <v>58</v>
      </c>
      <c r="F424" s="148">
        <v>58</v>
      </c>
      <c r="G424" s="12" t="str">
        <f t="shared" si="7"/>
        <v>HP +58pt</v>
      </c>
      <c r="H424" s="148">
        <v>2</v>
      </c>
      <c r="I424" s="148" t="s">
        <v>4269</v>
      </c>
      <c r="J424" s="103" t="s">
        <v>1310</v>
      </c>
    </row>
    <row r="425" spans="1:10">
      <c r="A425" s="148">
        <f>B425*ID규칙_옵션_그룹_단위+COUNTIF($B$4:B425,B425)</f>
        <v>820004</v>
      </c>
      <c r="B425" s="103">
        <f>INDEX(INDEX_ITEM!$F$23:$F$40,MATCH(ITEM_OPTION_GROUP!I425,INDEX_ITEM!$G$23:$G$40,0))*1000+H425*100+IF(J425="주옵션",1,0)</f>
        <v>8200</v>
      </c>
      <c r="C425" s="148">
        <v>1</v>
      </c>
      <c r="D425" s="148">
        <v>0</v>
      </c>
      <c r="E425" s="148">
        <v>61</v>
      </c>
      <c r="F425" s="148">
        <v>61</v>
      </c>
      <c r="G425" s="12" t="str">
        <f t="shared" si="7"/>
        <v>HP +61pt</v>
      </c>
      <c r="H425" s="148">
        <v>2</v>
      </c>
      <c r="I425" s="148" t="s">
        <v>4269</v>
      </c>
      <c r="J425" s="103" t="s">
        <v>1310</v>
      </c>
    </row>
    <row r="426" spans="1:10">
      <c r="A426" s="148">
        <f>B426*ID규칙_옵션_그룹_단위+COUNTIF($B$4:B426,B426)</f>
        <v>820005</v>
      </c>
      <c r="B426" s="103">
        <f>INDEX(INDEX_ITEM!$F$23:$F$40,MATCH(ITEM_OPTION_GROUP!I426,INDEX_ITEM!$G$23:$G$40,0))*1000+H426*100+IF(J426="주옵션",1,0)</f>
        <v>8200</v>
      </c>
      <c r="C426" s="148">
        <v>3</v>
      </c>
      <c r="D426" s="148">
        <v>0</v>
      </c>
      <c r="E426" s="148">
        <v>3</v>
      </c>
      <c r="F426" s="148">
        <v>3</v>
      </c>
      <c r="G426" s="12" t="str">
        <f t="shared" si="7"/>
        <v>공격력 +3pt</v>
      </c>
      <c r="H426" s="148">
        <v>2</v>
      </c>
      <c r="I426" s="148" t="s">
        <v>4269</v>
      </c>
      <c r="J426" s="103" t="s">
        <v>1310</v>
      </c>
    </row>
    <row r="427" spans="1:10">
      <c r="A427" s="148">
        <f>B427*ID규칙_옵션_그룹_단위+COUNTIF($B$4:B427,B427)</f>
        <v>820006</v>
      </c>
      <c r="B427" s="103">
        <f>INDEX(INDEX_ITEM!$F$23:$F$40,MATCH(ITEM_OPTION_GROUP!I427,INDEX_ITEM!$G$23:$G$40,0))*1000+H427*100+IF(J427="주옵션",1,0)</f>
        <v>8200</v>
      </c>
      <c r="C427" s="148">
        <v>3</v>
      </c>
      <c r="D427" s="148">
        <v>0</v>
      </c>
      <c r="E427" s="148">
        <v>4</v>
      </c>
      <c r="F427" s="148">
        <v>4</v>
      </c>
      <c r="G427" s="12" t="str">
        <f t="shared" si="7"/>
        <v>공격력 +4pt</v>
      </c>
      <c r="H427" s="148">
        <v>2</v>
      </c>
      <c r="I427" s="148" t="s">
        <v>4269</v>
      </c>
      <c r="J427" s="103" t="s">
        <v>1310</v>
      </c>
    </row>
    <row r="428" spans="1:10">
      <c r="A428" s="148">
        <f>B428*ID규칙_옵션_그룹_단위+COUNTIF($B$4:B428,B428)</f>
        <v>820007</v>
      </c>
      <c r="B428" s="103">
        <f>INDEX(INDEX_ITEM!$F$23:$F$40,MATCH(ITEM_OPTION_GROUP!I428,INDEX_ITEM!$G$23:$G$40,0))*1000+H428*100+IF(J428="주옵션",1,0)</f>
        <v>8200</v>
      </c>
      <c r="C428" s="148">
        <v>3</v>
      </c>
      <c r="D428" s="148">
        <v>0</v>
      </c>
      <c r="E428" s="148">
        <v>5</v>
      </c>
      <c r="F428" s="148">
        <v>5</v>
      </c>
      <c r="G428" s="12" t="str">
        <f t="shared" si="7"/>
        <v>공격력 +5pt</v>
      </c>
      <c r="H428" s="148">
        <v>2</v>
      </c>
      <c r="I428" s="148" t="s">
        <v>4269</v>
      </c>
      <c r="J428" s="103" t="s">
        <v>1310</v>
      </c>
    </row>
    <row r="429" spans="1:10">
      <c r="A429" s="148">
        <f>B429*ID규칙_옵션_그룹_단위+COUNTIF($B$4:B429,B429)</f>
        <v>820008</v>
      </c>
      <c r="B429" s="103">
        <f>INDEX(INDEX_ITEM!$F$23:$F$40,MATCH(ITEM_OPTION_GROUP!I429,INDEX_ITEM!$G$23:$G$40,0))*1000+H429*100+IF(J429="주옵션",1,0)</f>
        <v>8200</v>
      </c>
      <c r="C429" s="148">
        <v>3</v>
      </c>
      <c r="D429" s="148">
        <v>0</v>
      </c>
      <c r="E429" s="148">
        <v>6</v>
      </c>
      <c r="F429" s="148">
        <v>6</v>
      </c>
      <c r="G429" s="12" t="str">
        <f t="shared" si="7"/>
        <v>공격력 +6pt</v>
      </c>
      <c r="H429" s="148">
        <v>2</v>
      </c>
      <c r="I429" s="148" t="s">
        <v>4269</v>
      </c>
      <c r="J429" s="103" t="s">
        <v>1310</v>
      </c>
    </row>
    <row r="430" spans="1:10">
      <c r="A430" s="148">
        <f>B430*ID규칙_옵션_그룹_단위+COUNTIF($B$4:B430,B430)</f>
        <v>820009</v>
      </c>
      <c r="B430" s="103">
        <f>INDEX(INDEX_ITEM!$F$23:$F$40,MATCH(ITEM_OPTION_GROUP!I430,INDEX_ITEM!$G$23:$G$40,0))*1000+H430*100+IF(J430="주옵션",1,0)</f>
        <v>8200</v>
      </c>
      <c r="C430" s="148">
        <v>4</v>
      </c>
      <c r="D430" s="148">
        <v>1</v>
      </c>
      <c r="E430" s="148">
        <v>160</v>
      </c>
      <c r="F430" s="148">
        <v>160</v>
      </c>
      <c r="G430" s="12" t="str">
        <f t="shared" si="7"/>
        <v>공격력 [%] +1.6%</v>
      </c>
      <c r="H430" s="148">
        <v>2</v>
      </c>
      <c r="I430" s="148" t="s">
        <v>4269</v>
      </c>
      <c r="J430" s="103" t="s">
        <v>1310</v>
      </c>
    </row>
    <row r="431" spans="1:10">
      <c r="A431" s="148">
        <f>B431*ID규칙_옵션_그룹_단위+COUNTIF($B$4:B431,B431)</f>
        <v>820010</v>
      </c>
      <c r="B431" s="103">
        <f>INDEX(INDEX_ITEM!$F$23:$F$40,MATCH(ITEM_OPTION_GROUP!I431,INDEX_ITEM!$G$23:$G$40,0))*1000+H431*100+IF(J431="주옵션",1,0)</f>
        <v>8200</v>
      </c>
      <c r="C431" s="148">
        <v>4</v>
      </c>
      <c r="D431" s="148">
        <v>1</v>
      </c>
      <c r="E431" s="148">
        <v>190</v>
      </c>
      <c r="F431" s="148">
        <v>190</v>
      </c>
      <c r="G431" s="12" t="str">
        <f t="shared" si="7"/>
        <v>공격력 [%] +1.9%</v>
      </c>
      <c r="H431" s="148">
        <v>2</v>
      </c>
      <c r="I431" s="148" t="s">
        <v>4269</v>
      </c>
      <c r="J431" s="103" t="s">
        <v>1310</v>
      </c>
    </row>
    <row r="432" spans="1:10">
      <c r="A432" s="148">
        <f>B432*ID규칙_옵션_그룹_단위+COUNTIF($B$4:B432,B432)</f>
        <v>820011</v>
      </c>
      <c r="B432" s="103">
        <f>INDEX(INDEX_ITEM!$F$23:$F$40,MATCH(ITEM_OPTION_GROUP!I432,INDEX_ITEM!$G$23:$G$40,0))*1000+H432*100+IF(J432="주옵션",1,0)</f>
        <v>8200</v>
      </c>
      <c r="C432" s="148">
        <v>4</v>
      </c>
      <c r="D432" s="148">
        <v>1</v>
      </c>
      <c r="E432" s="148">
        <v>210</v>
      </c>
      <c r="F432" s="148">
        <v>210</v>
      </c>
      <c r="G432" s="12" t="str">
        <f t="shared" si="7"/>
        <v>공격력 [%] +2.1%</v>
      </c>
      <c r="H432" s="148">
        <v>2</v>
      </c>
      <c r="I432" s="148" t="s">
        <v>4269</v>
      </c>
      <c r="J432" s="103" t="s">
        <v>1310</v>
      </c>
    </row>
    <row r="433" spans="1:10">
      <c r="A433" s="148">
        <f>B433*ID규칙_옵션_그룹_단위+COUNTIF($B$4:B433,B433)</f>
        <v>820012</v>
      </c>
      <c r="B433" s="103">
        <f>INDEX(INDEX_ITEM!$F$23:$F$40,MATCH(ITEM_OPTION_GROUP!I433,INDEX_ITEM!$G$23:$G$40,0))*1000+H433*100+IF(J433="주옵션",1,0)</f>
        <v>8200</v>
      </c>
      <c r="C433" s="148">
        <v>4</v>
      </c>
      <c r="D433" s="148">
        <v>1</v>
      </c>
      <c r="E433" s="148">
        <v>230</v>
      </c>
      <c r="F433" s="148">
        <v>230</v>
      </c>
      <c r="G433" s="12" t="str">
        <f t="shared" si="7"/>
        <v>공격력 [%] +2.3%</v>
      </c>
      <c r="H433" s="148">
        <v>2</v>
      </c>
      <c r="I433" s="148" t="s">
        <v>4269</v>
      </c>
      <c r="J433" s="103" t="s">
        <v>1310</v>
      </c>
    </row>
    <row r="434" spans="1:10">
      <c r="A434" s="148">
        <f>B434*ID규칙_옵션_그룹_단위+COUNTIF($B$4:B434,B434)</f>
        <v>820013</v>
      </c>
      <c r="B434" s="103">
        <f>INDEX(INDEX_ITEM!$F$23:$F$40,MATCH(ITEM_OPTION_GROUP!I434,INDEX_ITEM!$G$23:$G$40,0))*1000+H434*100+IF(J434="주옵션",1,0)</f>
        <v>8200</v>
      </c>
      <c r="C434" s="148">
        <v>5</v>
      </c>
      <c r="D434" s="148">
        <v>0</v>
      </c>
      <c r="E434" s="148">
        <v>4</v>
      </c>
      <c r="F434" s="148">
        <v>4</v>
      </c>
      <c r="G434" s="12" t="str">
        <f t="shared" si="7"/>
        <v>방어력 +4pt</v>
      </c>
      <c r="H434" s="148">
        <v>2</v>
      </c>
      <c r="I434" s="148" t="s">
        <v>4269</v>
      </c>
      <c r="J434" s="103" t="s">
        <v>1310</v>
      </c>
    </row>
    <row r="435" spans="1:10">
      <c r="A435" s="148">
        <f>B435*ID규칙_옵션_그룹_단위+COUNTIF($B$4:B435,B435)</f>
        <v>820014</v>
      </c>
      <c r="B435" s="103">
        <f>INDEX(INDEX_ITEM!$F$23:$F$40,MATCH(ITEM_OPTION_GROUP!I435,INDEX_ITEM!$G$23:$G$40,0))*1000+H435*100+IF(J435="주옵션",1,0)</f>
        <v>8200</v>
      </c>
      <c r="C435" s="148">
        <v>5</v>
      </c>
      <c r="D435" s="148">
        <v>0</v>
      </c>
      <c r="E435" s="148">
        <v>5</v>
      </c>
      <c r="F435" s="148">
        <v>5</v>
      </c>
      <c r="G435" s="12" t="str">
        <f t="shared" si="7"/>
        <v>방어력 +5pt</v>
      </c>
      <c r="H435" s="148">
        <v>2</v>
      </c>
      <c r="I435" s="148" t="s">
        <v>4269</v>
      </c>
      <c r="J435" s="103" t="s">
        <v>1310</v>
      </c>
    </row>
    <row r="436" spans="1:10">
      <c r="A436" s="148">
        <f>B436*ID규칙_옵션_그룹_단위+COUNTIF($B$4:B436,B436)</f>
        <v>820015</v>
      </c>
      <c r="B436" s="103">
        <f>INDEX(INDEX_ITEM!$F$23:$F$40,MATCH(ITEM_OPTION_GROUP!I436,INDEX_ITEM!$G$23:$G$40,0))*1000+H436*100+IF(J436="주옵션",1,0)</f>
        <v>8200</v>
      </c>
      <c r="C436" s="148">
        <v>5</v>
      </c>
      <c r="D436" s="148">
        <v>0</v>
      </c>
      <c r="E436" s="148">
        <v>6</v>
      </c>
      <c r="F436" s="148">
        <v>6</v>
      </c>
      <c r="G436" s="12" t="str">
        <f t="shared" si="7"/>
        <v>방어력 +6pt</v>
      </c>
      <c r="H436" s="148">
        <v>2</v>
      </c>
      <c r="I436" s="148" t="s">
        <v>4269</v>
      </c>
      <c r="J436" s="103" t="s">
        <v>1310</v>
      </c>
    </row>
    <row r="437" spans="1:10">
      <c r="A437" s="148">
        <f>B437*ID규칙_옵션_그룹_단위+COUNTIF($B$4:B437,B437)</f>
        <v>820016</v>
      </c>
      <c r="B437" s="103">
        <f>INDEX(INDEX_ITEM!$F$23:$F$40,MATCH(ITEM_OPTION_GROUP!I437,INDEX_ITEM!$G$23:$G$40,0))*1000+H437*100+IF(J437="주옵션",1,0)</f>
        <v>8200</v>
      </c>
      <c r="C437" s="148">
        <v>5</v>
      </c>
      <c r="D437" s="148">
        <v>0</v>
      </c>
      <c r="E437" s="148">
        <v>7</v>
      </c>
      <c r="F437" s="148">
        <v>7</v>
      </c>
      <c r="G437" s="12" t="str">
        <f t="shared" si="7"/>
        <v>방어력 +7pt</v>
      </c>
      <c r="H437" s="148">
        <v>2</v>
      </c>
      <c r="I437" s="148" t="s">
        <v>4269</v>
      </c>
      <c r="J437" s="103" t="s">
        <v>1310</v>
      </c>
    </row>
    <row r="438" spans="1:10">
      <c r="A438" s="148">
        <f>B438*ID규칙_옵션_그룹_단위+COUNTIF($B$4:B438,B438)</f>
        <v>820017</v>
      </c>
      <c r="B438" s="103">
        <f>INDEX(INDEX_ITEM!$F$23:$F$40,MATCH(ITEM_OPTION_GROUP!I438,INDEX_ITEM!$G$23:$G$40,0))*1000+H438*100+IF(J438="주옵션",1,0)</f>
        <v>8200</v>
      </c>
      <c r="C438" s="148">
        <v>6</v>
      </c>
      <c r="D438" s="148">
        <v>1</v>
      </c>
      <c r="E438" s="148">
        <v>160</v>
      </c>
      <c r="F438" s="148">
        <v>160</v>
      </c>
      <c r="G438" s="12" t="str">
        <f t="shared" si="7"/>
        <v>방어력 [%] +1.6%</v>
      </c>
      <c r="H438" s="148">
        <v>2</v>
      </c>
      <c r="I438" s="148" t="s">
        <v>4269</v>
      </c>
      <c r="J438" s="103" t="s">
        <v>1310</v>
      </c>
    </row>
    <row r="439" spans="1:10">
      <c r="A439" s="148">
        <f>B439*ID규칙_옵션_그룹_단위+COUNTIF($B$4:B439,B439)</f>
        <v>820018</v>
      </c>
      <c r="B439" s="103">
        <f>INDEX(INDEX_ITEM!$F$23:$F$40,MATCH(ITEM_OPTION_GROUP!I439,INDEX_ITEM!$G$23:$G$40,0))*1000+H439*100+IF(J439="주옵션",1,0)</f>
        <v>8200</v>
      </c>
      <c r="C439" s="148">
        <v>6</v>
      </c>
      <c r="D439" s="148">
        <v>1</v>
      </c>
      <c r="E439" s="148">
        <v>200</v>
      </c>
      <c r="F439" s="148">
        <v>200</v>
      </c>
      <c r="G439" s="12" t="str">
        <f t="shared" si="7"/>
        <v>방어력 [%] +2%</v>
      </c>
      <c r="H439" s="148">
        <v>2</v>
      </c>
      <c r="I439" s="148" t="s">
        <v>4269</v>
      </c>
      <c r="J439" s="103" t="s">
        <v>1310</v>
      </c>
    </row>
    <row r="440" spans="1:10">
      <c r="A440" s="148">
        <f>B440*ID규칙_옵션_그룹_단위+COUNTIF($B$4:B440,B440)</f>
        <v>820019</v>
      </c>
      <c r="B440" s="103">
        <f>INDEX(INDEX_ITEM!$F$23:$F$40,MATCH(ITEM_OPTION_GROUP!I440,INDEX_ITEM!$G$23:$G$40,0))*1000+H440*100+IF(J440="주옵션",1,0)</f>
        <v>8200</v>
      </c>
      <c r="C440" s="148">
        <v>6</v>
      </c>
      <c r="D440" s="148">
        <v>1</v>
      </c>
      <c r="E440" s="148">
        <v>230</v>
      </c>
      <c r="F440" s="148">
        <v>230</v>
      </c>
      <c r="G440" s="12" t="str">
        <f t="shared" si="7"/>
        <v>방어력 [%] +2.3%</v>
      </c>
      <c r="H440" s="148">
        <v>2</v>
      </c>
      <c r="I440" s="148" t="s">
        <v>4269</v>
      </c>
      <c r="J440" s="103" t="s">
        <v>1310</v>
      </c>
    </row>
    <row r="441" spans="1:10">
      <c r="A441" s="148">
        <f>B441*ID규칙_옵션_그룹_단위+COUNTIF($B$4:B441,B441)</f>
        <v>820020</v>
      </c>
      <c r="B441" s="103">
        <f>INDEX(INDEX_ITEM!$F$23:$F$40,MATCH(ITEM_OPTION_GROUP!I441,INDEX_ITEM!$G$23:$G$40,0))*1000+H441*100+IF(J441="주옵션",1,0)</f>
        <v>8200</v>
      </c>
      <c r="C441" s="148">
        <v>6</v>
      </c>
      <c r="D441" s="148">
        <v>1</v>
      </c>
      <c r="E441" s="148">
        <v>260</v>
      </c>
      <c r="F441" s="148">
        <v>260</v>
      </c>
      <c r="G441" s="12" t="str">
        <f t="shared" si="7"/>
        <v>방어력 [%] +2.6%</v>
      </c>
      <c r="H441" s="148">
        <v>2</v>
      </c>
      <c r="I441" s="148" t="s">
        <v>4269</v>
      </c>
      <c r="J441" s="103" t="s">
        <v>1310</v>
      </c>
    </row>
    <row r="442" spans="1:10">
      <c r="A442" s="148">
        <f>B442*ID규칙_옵션_그룹_단위+COUNTIF($B$4:B442,B442)</f>
        <v>820021</v>
      </c>
      <c r="B442" s="103">
        <f>INDEX(INDEX_ITEM!$F$23:$F$40,MATCH(ITEM_OPTION_GROUP!I442,INDEX_ITEM!$G$23:$G$40,0))*1000+H442*100+IF(J442="주옵션",1,0)</f>
        <v>8200</v>
      </c>
      <c r="C442" s="148">
        <v>7</v>
      </c>
      <c r="D442" s="148">
        <v>0</v>
      </c>
      <c r="E442" s="148">
        <v>6</v>
      </c>
      <c r="F442" s="148">
        <v>6</v>
      </c>
      <c r="G442" s="12" t="str">
        <f t="shared" si="7"/>
        <v>원소 마스터리 +6pt</v>
      </c>
      <c r="H442" s="148">
        <v>2</v>
      </c>
      <c r="I442" s="148" t="s">
        <v>4269</v>
      </c>
      <c r="J442" s="103" t="s">
        <v>1310</v>
      </c>
    </row>
    <row r="443" spans="1:10">
      <c r="A443" s="148">
        <f>B443*ID규칙_옵션_그룹_단위+COUNTIF($B$4:B443,B443)</f>
        <v>820022</v>
      </c>
      <c r="B443" s="103">
        <f>INDEX(INDEX_ITEM!$F$23:$F$40,MATCH(ITEM_OPTION_GROUP!I443,INDEX_ITEM!$G$23:$G$40,0))*1000+H443*100+IF(J443="주옵션",1,0)</f>
        <v>8200</v>
      </c>
      <c r="C443" s="148">
        <v>7</v>
      </c>
      <c r="D443" s="148">
        <v>0</v>
      </c>
      <c r="E443" s="148">
        <v>7</v>
      </c>
      <c r="F443" s="148">
        <v>7</v>
      </c>
      <c r="G443" s="12" t="str">
        <f t="shared" si="7"/>
        <v>원소 마스터리 +7pt</v>
      </c>
      <c r="H443" s="148">
        <v>2</v>
      </c>
      <c r="I443" s="148" t="s">
        <v>4269</v>
      </c>
      <c r="J443" s="103" t="s">
        <v>1310</v>
      </c>
    </row>
    <row r="444" spans="1:10">
      <c r="A444" s="148">
        <f>B444*ID규칙_옵션_그룹_단위+COUNTIF($B$4:B444,B444)</f>
        <v>820023</v>
      </c>
      <c r="B444" s="103">
        <f>INDEX(INDEX_ITEM!$F$23:$F$40,MATCH(ITEM_OPTION_GROUP!I444,INDEX_ITEM!$G$23:$G$40,0))*1000+H444*100+IF(J444="주옵션",1,0)</f>
        <v>8200</v>
      </c>
      <c r="C444" s="148">
        <v>7</v>
      </c>
      <c r="D444" s="148">
        <v>0</v>
      </c>
      <c r="E444" s="148">
        <v>8</v>
      </c>
      <c r="F444" s="148">
        <v>8</v>
      </c>
      <c r="G444" s="12" t="str">
        <f t="shared" si="7"/>
        <v>원소 마스터리 +8pt</v>
      </c>
      <c r="H444" s="148">
        <v>2</v>
      </c>
      <c r="I444" s="148" t="s">
        <v>4269</v>
      </c>
      <c r="J444" s="103" t="s">
        <v>1310</v>
      </c>
    </row>
    <row r="445" spans="1:10">
      <c r="A445" s="148">
        <f>B445*ID규칙_옵션_그룹_단위+COUNTIF($B$4:B445,B445)</f>
        <v>820024</v>
      </c>
      <c r="B445" s="103">
        <f>INDEX(INDEX_ITEM!$F$23:$F$40,MATCH(ITEM_OPTION_GROUP!I445,INDEX_ITEM!$G$23:$G$40,0))*1000+H445*100+IF(J445="주옵션",1,0)</f>
        <v>8200</v>
      </c>
      <c r="C445" s="148">
        <v>7</v>
      </c>
      <c r="D445" s="148">
        <v>0</v>
      </c>
      <c r="E445" s="148">
        <v>9</v>
      </c>
      <c r="F445" s="148">
        <v>9</v>
      </c>
      <c r="G445" s="12" t="str">
        <f t="shared" si="7"/>
        <v>원소 마스터리 +9pt</v>
      </c>
      <c r="H445" s="148">
        <v>2</v>
      </c>
      <c r="I445" s="148" t="s">
        <v>4269</v>
      </c>
      <c r="J445" s="103" t="s">
        <v>1310</v>
      </c>
    </row>
    <row r="446" spans="1:10">
      <c r="A446" s="148">
        <f>B446*ID규칙_옵션_그룹_단위+COUNTIF($B$4:B446,B446)</f>
        <v>820025</v>
      </c>
      <c r="B446" s="103">
        <f>INDEX(INDEX_ITEM!$F$23:$F$40,MATCH(ITEM_OPTION_GROUP!I446,INDEX_ITEM!$G$23:$G$40,0))*1000+H446*100+IF(J446="주옵션",1,0)</f>
        <v>8200</v>
      </c>
      <c r="C446" s="148">
        <v>8</v>
      </c>
      <c r="D446" s="148">
        <v>1</v>
      </c>
      <c r="E446" s="148">
        <v>160</v>
      </c>
      <c r="F446" s="148">
        <v>160</v>
      </c>
      <c r="G446" s="12" t="str">
        <f t="shared" si="7"/>
        <v>원소 충전 효율 +1.6%</v>
      </c>
      <c r="H446" s="148">
        <v>2</v>
      </c>
      <c r="I446" s="148" t="s">
        <v>4269</v>
      </c>
      <c r="J446" s="103" t="s">
        <v>1310</v>
      </c>
    </row>
    <row r="447" spans="1:10">
      <c r="A447" s="148">
        <f>B447*ID규칙_옵션_그룹_단위+COUNTIF($B$4:B447,B447)</f>
        <v>820026</v>
      </c>
      <c r="B447" s="103">
        <f>INDEX(INDEX_ITEM!$F$23:$F$40,MATCH(ITEM_OPTION_GROUP!I447,INDEX_ITEM!$G$23:$G$40,0))*1000+H447*100+IF(J447="주옵션",1,0)</f>
        <v>8200</v>
      </c>
      <c r="C447" s="148">
        <v>8</v>
      </c>
      <c r="D447" s="148">
        <v>1</v>
      </c>
      <c r="E447" s="148">
        <v>200</v>
      </c>
      <c r="F447" s="148">
        <v>200</v>
      </c>
      <c r="G447" s="12" t="str">
        <f t="shared" si="7"/>
        <v>원소 충전 효율 +2%</v>
      </c>
      <c r="H447" s="148">
        <v>2</v>
      </c>
      <c r="I447" s="148" t="s">
        <v>4269</v>
      </c>
      <c r="J447" s="103" t="s">
        <v>1310</v>
      </c>
    </row>
    <row r="448" spans="1:10">
      <c r="A448" s="148">
        <f>B448*ID규칙_옵션_그룹_단위+COUNTIF($B$4:B448,B448)</f>
        <v>820027</v>
      </c>
      <c r="B448" s="103">
        <f>INDEX(INDEX_ITEM!$F$23:$F$40,MATCH(ITEM_OPTION_GROUP!I448,INDEX_ITEM!$G$23:$G$40,0))*1000+H448*100+IF(J448="주옵션",1,0)</f>
        <v>8200</v>
      </c>
      <c r="C448" s="148">
        <v>8</v>
      </c>
      <c r="D448" s="148">
        <v>1</v>
      </c>
      <c r="E448" s="148">
        <v>230</v>
      </c>
      <c r="F448" s="148">
        <v>230</v>
      </c>
      <c r="G448" s="12" t="str">
        <f t="shared" si="7"/>
        <v>원소 충전 효율 +2.3%</v>
      </c>
      <c r="H448" s="148">
        <v>2</v>
      </c>
      <c r="I448" s="148" t="s">
        <v>4269</v>
      </c>
      <c r="J448" s="103" t="s">
        <v>1310</v>
      </c>
    </row>
    <row r="449" spans="1:10">
      <c r="A449" s="148">
        <f>B449*ID규칙_옵션_그룹_단위+COUNTIF($B$4:B449,B449)</f>
        <v>820028</v>
      </c>
      <c r="B449" s="103">
        <f>INDEX(INDEX_ITEM!$F$23:$F$40,MATCH(ITEM_OPTION_GROUP!I449,INDEX_ITEM!$G$23:$G$40,0))*1000+H449*100+IF(J449="주옵션",1,0)</f>
        <v>8200</v>
      </c>
      <c r="C449" s="148">
        <v>8</v>
      </c>
      <c r="D449" s="148">
        <v>1</v>
      </c>
      <c r="E449" s="148">
        <v>260</v>
      </c>
      <c r="F449" s="148">
        <v>260</v>
      </c>
      <c r="G449" s="12" t="str">
        <f t="shared" si="7"/>
        <v>원소 충전 효율 +2.6%</v>
      </c>
      <c r="H449" s="148">
        <v>2</v>
      </c>
      <c r="I449" s="148" t="s">
        <v>4269</v>
      </c>
      <c r="J449" s="103" t="s">
        <v>1310</v>
      </c>
    </row>
    <row r="450" spans="1:10">
      <c r="A450" s="148">
        <f>B450*ID규칙_옵션_그룹_단위+COUNTIF($B$4:B450,B450)</f>
        <v>820029</v>
      </c>
      <c r="B450" s="103">
        <f>INDEX(INDEX_ITEM!$F$23:$F$40,MATCH(ITEM_OPTION_GROUP!I450,INDEX_ITEM!$G$23:$G$40,0))*1000+H450*100+IF(J450="주옵션",1,0)</f>
        <v>8200</v>
      </c>
      <c r="C450" s="148">
        <v>17</v>
      </c>
      <c r="D450" s="148">
        <v>1</v>
      </c>
      <c r="E450" s="148">
        <v>100</v>
      </c>
      <c r="F450" s="148">
        <v>100</v>
      </c>
      <c r="G450" s="12" t="str">
        <f t="shared" si="7"/>
        <v>치명타 확률 +1%</v>
      </c>
      <c r="H450" s="148">
        <v>2</v>
      </c>
      <c r="I450" s="148" t="s">
        <v>4269</v>
      </c>
      <c r="J450" s="103" t="s">
        <v>1310</v>
      </c>
    </row>
    <row r="451" spans="1:10">
      <c r="A451" s="148">
        <f>B451*ID규칙_옵션_그룹_단위+COUNTIF($B$4:B451,B451)</f>
        <v>820030</v>
      </c>
      <c r="B451" s="103">
        <f>INDEX(INDEX_ITEM!$F$23:$F$40,MATCH(ITEM_OPTION_GROUP!I451,INDEX_ITEM!$G$23:$G$40,0))*1000+H451*100+IF(J451="주옵션",1,0)</f>
        <v>8200</v>
      </c>
      <c r="C451" s="148">
        <v>17</v>
      </c>
      <c r="D451" s="148">
        <v>1</v>
      </c>
      <c r="E451" s="148">
        <v>130</v>
      </c>
      <c r="F451" s="148">
        <v>130</v>
      </c>
      <c r="G451" s="12" t="str">
        <f t="shared" si="7"/>
        <v>치명타 확률 +1.3%</v>
      </c>
      <c r="H451" s="148">
        <v>2</v>
      </c>
      <c r="I451" s="148" t="s">
        <v>4269</v>
      </c>
      <c r="J451" s="103" t="s">
        <v>1310</v>
      </c>
    </row>
    <row r="452" spans="1:10">
      <c r="A452" s="148">
        <f>B452*ID규칙_옵션_그룹_단위+COUNTIF($B$4:B452,B452)</f>
        <v>820031</v>
      </c>
      <c r="B452" s="103">
        <f>INDEX(INDEX_ITEM!$F$23:$F$40,MATCH(ITEM_OPTION_GROUP!I452,INDEX_ITEM!$G$23:$G$40,0))*1000+H452*100+IF(J452="주옵션",1,0)</f>
        <v>8200</v>
      </c>
      <c r="C452" s="148">
        <v>17</v>
      </c>
      <c r="D452" s="148">
        <v>1</v>
      </c>
      <c r="E452" s="148">
        <v>160</v>
      </c>
      <c r="F452" s="148">
        <v>160</v>
      </c>
      <c r="G452" s="12" t="str">
        <f t="shared" si="7"/>
        <v>치명타 확률 +1.6%</v>
      </c>
      <c r="H452" s="148">
        <v>2</v>
      </c>
      <c r="I452" s="148" t="s">
        <v>4269</v>
      </c>
      <c r="J452" s="103" t="s">
        <v>1310</v>
      </c>
    </row>
    <row r="453" spans="1:10">
      <c r="A453" s="148">
        <f>B453*ID규칙_옵션_그룹_단위+COUNTIF($B$4:B453,B453)</f>
        <v>820032</v>
      </c>
      <c r="B453" s="103">
        <f>INDEX(INDEX_ITEM!$F$23:$F$40,MATCH(ITEM_OPTION_GROUP!I453,INDEX_ITEM!$G$23:$G$40,0))*1000+H453*100+IF(J453="주옵션",1,0)</f>
        <v>8200</v>
      </c>
      <c r="C453" s="148">
        <v>17</v>
      </c>
      <c r="D453" s="148">
        <v>1</v>
      </c>
      <c r="E453" s="148">
        <v>190</v>
      </c>
      <c r="F453" s="148">
        <v>190</v>
      </c>
      <c r="G453" s="12" t="str">
        <f t="shared" si="7"/>
        <v>치명타 확률 +1.9%</v>
      </c>
      <c r="H453" s="148">
        <v>2</v>
      </c>
      <c r="I453" s="148" t="s">
        <v>4269</v>
      </c>
      <c r="J453" s="103" t="s">
        <v>1310</v>
      </c>
    </row>
    <row r="454" spans="1:10">
      <c r="A454" s="148">
        <f>B454*ID규칙_옵션_그룹_단위+COUNTIF($B$4:B454,B454)</f>
        <v>820033</v>
      </c>
      <c r="B454" s="103">
        <f>INDEX(INDEX_ITEM!$F$23:$F$40,MATCH(ITEM_OPTION_GROUP!I454,INDEX_ITEM!$G$23:$G$40,0))*1000+H454*100+IF(J454="주옵션",1,0)</f>
        <v>8200</v>
      </c>
      <c r="C454" s="148">
        <v>18</v>
      </c>
      <c r="D454" s="148">
        <v>1</v>
      </c>
      <c r="E454" s="148">
        <v>170</v>
      </c>
      <c r="F454" s="148">
        <v>170</v>
      </c>
      <c r="G454" s="12" t="str">
        <f t="shared" ref="G454:G517" si="8">VLOOKUP(C454,주옵션_타입,2,0)&amp;IF(E454&lt;&gt;F454,IF(E454=0,"",IF(D454=0," ["&amp;E454," ["&amp;E454/100))&amp;IF(E454&gt;=1," ~","")&amp;IF(F454=0,"",IF(D454=0," "&amp;F454&amp;"pt]"," "&amp;F454/100&amp;"%"&amp;"]")),IF(C454=0,"",IF(D454=0," +"&amp;F454&amp;"pt"," +"&amp;F454/100&amp;"%")))</f>
        <v>치명타 피해 +1.7%</v>
      </c>
      <c r="H454" s="148">
        <v>2</v>
      </c>
      <c r="I454" s="148" t="s">
        <v>4269</v>
      </c>
      <c r="J454" s="103" t="s">
        <v>1310</v>
      </c>
    </row>
    <row r="455" spans="1:10">
      <c r="A455" s="148">
        <f>B455*ID규칙_옵션_그룹_단위+COUNTIF($B$4:B455,B455)</f>
        <v>820034</v>
      </c>
      <c r="B455" s="103">
        <f>INDEX(INDEX_ITEM!$F$23:$F$40,MATCH(ITEM_OPTION_GROUP!I455,INDEX_ITEM!$G$23:$G$40,0))*1000+H455*100+IF(J455="주옵션",1,0)</f>
        <v>8200</v>
      </c>
      <c r="C455" s="148">
        <v>18</v>
      </c>
      <c r="D455" s="148">
        <v>1</v>
      </c>
      <c r="E455" s="148">
        <v>210</v>
      </c>
      <c r="F455" s="148">
        <v>210</v>
      </c>
      <c r="G455" s="12" t="str">
        <f t="shared" si="8"/>
        <v>치명타 피해 +2.1%</v>
      </c>
      <c r="H455" s="148">
        <v>2</v>
      </c>
      <c r="I455" s="148" t="s">
        <v>4269</v>
      </c>
      <c r="J455" s="103" t="s">
        <v>1310</v>
      </c>
    </row>
    <row r="456" spans="1:10">
      <c r="A456" s="148">
        <f>B456*ID규칙_옵션_그룹_단위+COUNTIF($B$4:B456,B456)</f>
        <v>820035</v>
      </c>
      <c r="B456" s="103">
        <f>INDEX(INDEX_ITEM!$F$23:$F$40,MATCH(ITEM_OPTION_GROUP!I456,INDEX_ITEM!$G$23:$G$40,0))*1000+H456*100+IF(J456="주옵션",1,0)</f>
        <v>8200</v>
      </c>
      <c r="C456" s="148">
        <v>18</v>
      </c>
      <c r="D456" s="148">
        <v>1</v>
      </c>
      <c r="E456" s="148">
        <v>250</v>
      </c>
      <c r="F456" s="148">
        <v>250</v>
      </c>
      <c r="G456" s="12" t="str">
        <f t="shared" si="8"/>
        <v>치명타 피해 +2.5%</v>
      </c>
      <c r="H456" s="148">
        <v>2</v>
      </c>
      <c r="I456" s="148" t="s">
        <v>4269</v>
      </c>
      <c r="J456" s="103" t="s">
        <v>1310</v>
      </c>
    </row>
    <row r="457" spans="1:10">
      <c r="A457" s="148">
        <f>B457*ID규칙_옵션_그룹_단위+COUNTIF($B$4:B457,B457)</f>
        <v>820036</v>
      </c>
      <c r="B457" s="103">
        <f>INDEX(INDEX_ITEM!$F$23:$F$40,MATCH(ITEM_OPTION_GROUP!I457,INDEX_ITEM!$G$23:$G$40,0))*1000+H457*100+IF(J457="주옵션",1,0)</f>
        <v>8200</v>
      </c>
      <c r="C457" s="148">
        <v>18</v>
      </c>
      <c r="D457" s="148">
        <v>1</v>
      </c>
      <c r="E457" s="148">
        <v>280</v>
      </c>
      <c r="F457" s="148">
        <v>280</v>
      </c>
      <c r="G457" s="12" t="str">
        <f t="shared" si="8"/>
        <v>치명타 피해 +2.8%</v>
      </c>
      <c r="H457" s="148">
        <v>2</v>
      </c>
      <c r="I457" s="148" t="s">
        <v>4269</v>
      </c>
      <c r="J457" s="103" t="s">
        <v>1310</v>
      </c>
    </row>
    <row r="458" spans="1:10">
      <c r="A458" s="148">
        <f>B458*ID규칙_옵션_그룹_단위+COUNTIF($B$4:B458,B458)</f>
        <v>830001</v>
      </c>
      <c r="B458" s="103">
        <f>INDEX(INDEX_ITEM!$F$23:$F$40,MATCH(ITEM_OPTION_GROUP!I458,INDEX_ITEM!$G$23:$G$40,0))*1000+H458*100+IF(J458="주옵션",1,0)</f>
        <v>8300</v>
      </c>
      <c r="C458" s="148">
        <v>1</v>
      </c>
      <c r="D458" s="148">
        <v>0</v>
      </c>
      <c r="E458" s="148">
        <v>100</v>
      </c>
      <c r="F458" s="148">
        <v>100</v>
      </c>
      <c r="G458" s="12" t="str">
        <f t="shared" si="8"/>
        <v>HP +100pt</v>
      </c>
      <c r="H458" s="148">
        <v>3</v>
      </c>
      <c r="I458" s="148" t="s">
        <v>4269</v>
      </c>
      <c r="J458" s="103" t="s">
        <v>1310</v>
      </c>
    </row>
    <row r="459" spans="1:10">
      <c r="A459" s="148">
        <f>B459*ID규칙_옵션_그룹_단위+COUNTIF($B$4:B459,B459)</f>
        <v>830002</v>
      </c>
      <c r="B459" s="103">
        <f>INDEX(INDEX_ITEM!$F$23:$F$40,MATCH(ITEM_OPTION_GROUP!I459,INDEX_ITEM!$G$23:$G$40,0))*1000+H459*100+IF(J459="주옵션",1,0)</f>
        <v>8300</v>
      </c>
      <c r="C459" s="148">
        <v>1</v>
      </c>
      <c r="D459" s="148">
        <v>0</v>
      </c>
      <c r="E459" s="148">
        <v>115</v>
      </c>
      <c r="F459" s="148">
        <v>115</v>
      </c>
      <c r="G459" s="12" t="str">
        <f t="shared" si="8"/>
        <v>HP +115pt</v>
      </c>
      <c r="H459" s="148">
        <v>3</v>
      </c>
      <c r="I459" s="148" t="s">
        <v>4269</v>
      </c>
      <c r="J459" s="103" t="s">
        <v>1310</v>
      </c>
    </row>
    <row r="460" spans="1:10">
      <c r="A460" s="148">
        <f>B460*ID규칙_옵션_그룹_단위+COUNTIF($B$4:B460,B460)</f>
        <v>830003</v>
      </c>
      <c r="B460" s="103">
        <f>INDEX(INDEX_ITEM!$F$23:$F$40,MATCH(ITEM_OPTION_GROUP!I460,INDEX_ITEM!$G$23:$G$40,0))*1000+H460*100+IF(J460="주옵션",1,0)</f>
        <v>8300</v>
      </c>
      <c r="C460" s="148">
        <v>1</v>
      </c>
      <c r="D460" s="148">
        <v>0</v>
      </c>
      <c r="E460" s="148">
        <v>129</v>
      </c>
      <c r="F460" s="148">
        <v>129</v>
      </c>
      <c r="G460" s="12" t="str">
        <f t="shared" si="8"/>
        <v>HP +129pt</v>
      </c>
      <c r="H460" s="148">
        <v>3</v>
      </c>
      <c r="I460" s="148" t="s">
        <v>4269</v>
      </c>
      <c r="J460" s="103" t="s">
        <v>1310</v>
      </c>
    </row>
    <row r="461" spans="1:10">
      <c r="A461" s="148">
        <f>B461*ID규칙_옵션_그룹_단위+COUNTIF($B$4:B461,B461)</f>
        <v>830004</v>
      </c>
      <c r="B461" s="103">
        <f>INDEX(INDEX_ITEM!$F$23:$F$40,MATCH(ITEM_OPTION_GROUP!I461,INDEX_ITEM!$G$23:$G$40,0))*1000+H461*100+IF(J461="주옵션",1,0)</f>
        <v>8300</v>
      </c>
      <c r="C461" s="148">
        <v>1</v>
      </c>
      <c r="D461" s="148">
        <v>0</v>
      </c>
      <c r="E461" s="148">
        <v>143</v>
      </c>
      <c r="F461" s="148">
        <v>143</v>
      </c>
      <c r="G461" s="12" t="str">
        <f t="shared" si="8"/>
        <v>HP +143pt</v>
      </c>
      <c r="H461" s="148">
        <v>3</v>
      </c>
      <c r="I461" s="148" t="s">
        <v>4269</v>
      </c>
      <c r="J461" s="103" t="s">
        <v>1310</v>
      </c>
    </row>
    <row r="462" spans="1:10">
      <c r="A462" s="148">
        <f>B462*ID규칙_옵션_그룹_단위+COUNTIF($B$4:B462,B462)</f>
        <v>830005</v>
      </c>
      <c r="B462" s="103">
        <f>INDEX(INDEX_ITEM!$F$23:$F$40,MATCH(ITEM_OPTION_GROUP!I462,INDEX_ITEM!$G$23:$G$40,0))*1000+H462*100+IF(J462="주옵션",1,0)</f>
        <v>8300</v>
      </c>
      <c r="C462" s="148">
        <v>2</v>
      </c>
      <c r="D462" s="148">
        <v>1</v>
      </c>
      <c r="E462" s="148">
        <v>250</v>
      </c>
      <c r="F462" s="148">
        <v>250</v>
      </c>
      <c r="G462" s="12" t="str">
        <f t="shared" si="8"/>
        <v>HP [%] +2.5%</v>
      </c>
      <c r="H462" s="148">
        <v>3</v>
      </c>
      <c r="I462" s="148" t="s">
        <v>4269</v>
      </c>
      <c r="J462" s="103" t="s">
        <v>1310</v>
      </c>
    </row>
    <row r="463" spans="1:10">
      <c r="A463" s="148">
        <f>B463*ID규칙_옵션_그룹_단위+COUNTIF($B$4:B463,B463)</f>
        <v>830006</v>
      </c>
      <c r="B463" s="103">
        <f>INDEX(INDEX_ITEM!$F$23:$F$40,MATCH(ITEM_OPTION_GROUP!I463,INDEX_ITEM!$G$23:$G$40,0))*1000+H463*100+IF(J463="주옵션",1,0)</f>
        <v>8300</v>
      </c>
      <c r="C463" s="148">
        <v>2</v>
      </c>
      <c r="D463" s="148">
        <v>1</v>
      </c>
      <c r="E463" s="148">
        <v>280</v>
      </c>
      <c r="F463" s="148">
        <v>280</v>
      </c>
      <c r="G463" s="12" t="str">
        <f t="shared" si="8"/>
        <v>HP [%] +2.8%</v>
      </c>
      <c r="H463" s="148">
        <v>3</v>
      </c>
      <c r="I463" s="148" t="s">
        <v>4269</v>
      </c>
      <c r="J463" s="103" t="s">
        <v>1310</v>
      </c>
    </row>
    <row r="464" spans="1:10">
      <c r="A464" s="148">
        <f>B464*ID규칙_옵션_그룹_단위+COUNTIF($B$4:B464,B464)</f>
        <v>830007</v>
      </c>
      <c r="B464" s="103">
        <f>INDEX(INDEX_ITEM!$F$23:$F$40,MATCH(ITEM_OPTION_GROUP!I464,INDEX_ITEM!$G$23:$G$40,0))*1000+H464*100+IF(J464="주옵션",1,0)</f>
        <v>8300</v>
      </c>
      <c r="C464" s="148">
        <v>2</v>
      </c>
      <c r="D464" s="148">
        <v>1</v>
      </c>
      <c r="E464" s="148">
        <v>320</v>
      </c>
      <c r="F464" s="148">
        <v>320</v>
      </c>
      <c r="G464" s="12" t="str">
        <f t="shared" si="8"/>
        <v>HP [%] +3.2%</v>
      </c>
      <c r="H464" s="148">
        <v>3</v>
      </c>
      <c r="I464" s="148" t="s">
        <v>4269</v>
      </c>
      <c r="J464" s="103" t="s">
        <v>1310</v>
      </c>
    </row>
    <row r="465" spans="1:10">
      <c r="A465" s="148">
        <f>B465*ID규칙_옵션_그룹_단위+COUNTIF($B$4:B465,B465)</f>
        <v>830008</v>
      </c>
      <c r="B465" s="103">
        <f>INDEX(INDEX_ITEM!$F$23:$F$40,MATCH(ITEM_OPTION_GROUP!I465,INDEX_ITEM!$G$23:$G$40,0))*1000+H465*100+IF(J465="주옵션",1,0)</f>
        <v>8300</v>
      </c>
      <c r="C465" s="148">
        <v>2</v>
      </c>
      <c r="D465" s="148">
        <v>1</v>
      </c>
      <c r="E465" s="148">
        <v>350</v>
      </c>
      <c r="F465" s="148">
        <v>350</v>
      </c>
      <c r="G465" s="12" t="str">
        <f t="shared" si="8"/>
        <v>HP [%] +3.5%</v>
      </c>
      <c r="H465" s="148">
        <v>3</v>
      </c>
      <c r="I465" s="148" t="s">
        <v>4269</v>
      </c>
      <c r="J465" s="103" t="s">
        <v>1310</v>
      </c>
    </row>
    <row r="466" spans="1:10">
      <c r="A466" s="148">
        <f>B466*ID규칙_옵션_그룹_단위+COUNTIF($B$4:B466,B466)</f>
        <v>830009</v>
      </c>
      <c r="B466" s="103">
        <f>INDEX(INDEX_ITEM!$F$23:$F$40,MATCH(ITEM_OPTION_GROUP!I466,INDEX_ITEM!$G$23:$G$40,0))*1000+H466*100+IF(J466="주옵션",1,0)</f>
        <v>8300</v>
      </c>
      <c r="C466" s="148">
        <v>3</v>
      </c>
      <c r="D466" s="148">
        <v>0</v>
      </c>
      <c r="E466" s="148">
        <v>7</v>
      </c>
      <c r="F466" s="148">
        <v>7</v>
      </c>
      <c r="G466" s="12" t="str">
        <f t="shared" si="8"/>
        <v>공격력 +7pt</v>
      </c>
      <c r="H466" s="148">
        <v>3</v>
      </c>
      <c r="I466" s="148" t="s">
        <v>4269</v>
      </c>
      <c r="J466" s="103" t="s">
        <v>1310</v>
      </c>
    </row>
    <row r="467" spans="1:10">
      <c r="A467" s="148">
        <f>B467*ID규칙_옵션_그룹_단위+COUNTIF($B$4:B467,B467)</f>
        <v>830010</v>
      </c>
      <c r="B467" s="103">
        <f>INDEX(INDEX_ITEM!$F$23:$F$40,MATCH(ITEM_OPTION_GROUP!I467,INDEX_ITEM!$G$23:$G$40,0))*1000+H467*100+IF(J467="주옵션",1,0)</f>
        <v>8300</v>
      </c>
      <c r="C467" s="148">
        <v>3</v>
      </c>
      <c r="D467" s="148">
        <v>0</v>
      </c>
      <c r="E467" s="148">
        <v>8</v>
      </c>
      <c r="F467" s="148">
        <v>8</v>
      </c>
      <c r="G467" s="12" t="str">
        <f t="shared" si="8"/>
        <v>공격력 +8pt</v>
      </c>
      <c r="H467" s="148">
        <v>3</v>
      </c>
      <c r="I467" s="148" t="s">
        <v>4269</v>
      </c>
      <c r="J467" s="103" t="s">
        <v>1310</v>
      </c>
    </row>
    <row r="468" spans="1:10">
      <c r="A468" s="148">
        <f>B468*ID규칙_옵션_그룹_단위+COUNTIF($B$4:B468,B468)</f>
        <v>830011</v>
      </c>
      <c r="B468" s="103">
        <f>INDEX(INDEX_ITEM!$F$23:$F$40,MATCH(ITEM_OPTION_GROUP!I468,INDEX_ITEM!$G$23:$G$40,0))*1000+H468*100+IF(J468="주옵션",1,0)</f>
        <v>8300</v>
      </c>
      <c r="C468" s="148">
        <v>3</v>
      </c>
      <c r="D468" s="148">
        <v>0</v>
      </c>
      <c r="E468" s="148">
        <v>9</v>
      </c>
      <c r="F468" s="148">
        <v>9</v>
      </c>
      <c r="G468" s="12" t="str">
        <f t="shared" si="8"/>
        <v>공격력 +9pt</v>
      </c>
      <c r="H468" s="148">
        <v>3</v>
      </c>
      <c r="I468" s="148" t="s">
        <v>4269</v>
      </c>
      <c r="J468" s="103" t="s">
        <v>1310</v>
      </c>
    </row>
    <row r="469" spans="1:10">
      <c r="A469" s="148">
        <f>B469*ID규칙_옵션_그룹_단위+COUNTIF($B$4:B469,B469)</f>
        <v>830012</v>
      </c>
      <c r="B469" s="103">
        <f>INDEX(INDEX_ITEM!$F$23:$F$40,MATCH(ITEM_OPTION_GROUP!I469,INDEX_ITEM!$G$23:$G$40,0))*1000+H469*100+IF(J469="주옵션",1,0)</f>
        <v>8300</v>
      </c>
      <c r="C469" s="148">
        <v>3</v>
      </c>
      <c r="D469" s="148">
        <v>0</v>
      </c>
      <c r="E469" s="148">
        <v>10</v>
      </c>
      <c r="F469" s="148">
        <v>10</v>
      </c>
      <c r="G469" s="12" t="str">
        <f t="shared" si="8"/>
        <v>공격력 +10pt</v>
      </c>
      <c r="H469" s="148">
        <v>3</v>
      </c>
      <c r="I469" s="148" t="s">
        <v>4269</v>
      </c>
      <c r="J469" s="103" t="s">
        <v>1310</v>
      </c>
    </row>
    <row r="470" spans="1:10">
      <c r="A470" s="148">
        <f>B470*ID규칙_옵션_그룹_단위+COUNTIF($B$4:B470,B470)</f>
        <v>830013</v>
      </c>
      <c r="B470" s="103">
        <f>INDEX(INDEX_ITEM!$F$23:$F$40,MATCH(ITEM_OPTION_GROUP!I470,INDEX_ITEM!$G$23:$G$40,0))*1000+H470*100+IF(J470="주옵션",1,0)</f>
        <v>8300</v>
      </c>
      <c r="C470" s="148">
        <v>4</v>
      </c>
      <c r="D470" s="148">
        <v>1</v>
      </c>
      <c r="E470" s="148">
        <v>250</v>
      </c>
      <c r="F470" s="148">
        <v>250</v>
      </c>
      <c r="G470" s="12" t="str">
        <f t="shared" si="8"/>
        <v>공격력 [%] +2.5%</v>
      </c>
      <c r="H470" s="148">
        <v>3</v>
      </c>
      <c r="I470" s="148" t="s">
        <v>4269</v>
      </c>
      <c r="J470" s="103" t="s">
        <v>1310</v>
      </c>
    </row>
    <row r="471" spans="1:10">
      <c r="A471" s="148">
        <f>B471*ID규칙_옵션_그룹_단위+COUNTIF($B$4:B471,B471)</f>
        <v>830014</v>
      </c>
      <c r="B471" s="103">
        <f>INDEX(INDEX_ITEM!$F$23:$F$40,MATCH(ITEM_OPTION_GROUP!I471,INDEX_ITEM!$G$23:$G$40,0))*1000+H471*100+IF(J471="주옵션",1,0)</f>
        <v>8300</v>
      </c>
      <c r="C471" s="148">
        <v>4</v>
      </c>
      <c r="D471" s="148">
        <v>1</v>
      </c>
      <c r="E471" s="148">
        <v>280</v>
      </c>
      <c r="F471" s="148">
        <v>280</v>
      </c>
      <c r="G471" s="12" t="str">
        <f t="shared" si="8"/>
        <v>공격력 [%] +2.8%</v>
      </c>
      <c r="H471" s="148">
        <v>3</v>
      </c>
      <c r="I471" s="148" t="s">
        <v>4269</v>
      </c>
      <c r="J471" s="103" t="s">
        <v>1310</v>
      </c>
    </row>
    <row r="472" spans="1:10">
      <c r="A472" s="148">
        <f>B472*ID규칙_옵션_그룹_단위+COUNTIF($B$4:B472,B472)</f>
        <v>830015</v>
      </c>
      <c r="B472" s="103">
        <f>INDEX(INDEX_ITEM!$F$23:$F$40,MATCH(ITEM_OPTION_GROUP!I472,INDEX_ITEM!$G$23:$G$40,0))*1000+H472*100+IF(J472="주옵션",1,0)</f>
        <v>8300</v>
      </c>
      <c r="C472" s="148">
        <v>4</v>
      </c>
      <c r="D472" s="148">
        <v>1</v>
      </c>
      <c r="E472" s="148">
        <v>320</v>
      </c>
      <c r="F472" s="148">
        <v>320</v>
      </c>
      <c r="G472" s="12" t="str">
        <f t="shared" si="8"/>
        <v>공격력 [%] +3.2%</v>
      </c>
      <c r="H472" s="148">
        <v>3</v>
      </c>
      <c r="I472" s="148" t="s">
        <v>4269</v>
      </c>
      <c r="J472" s="103" t="s">
        <v>1310</v>
      </c>
    </row>
    <row r="473" spans="1:10">
      <c r="A473" s="148">
        <f>B473*ID규칙_옵션_그룹_단위+COUNTIF($B$4:B473,B473)</f>
        <v>830016</v>
      </c>
      <c r="B473" s="103">
        <f>INDEX(INDEX_ITEM!$F$23:$F$40,MATCH(ITEM_OPTION_GROUP!I473,INDEX_ITEM!$G$23:$G$40,0))*1000+H473*100+IF(J473="주옵션",1,0)</f>
        <v>8300</v>
      </c>
      <c r="C473" s="148">
        <v>4</v>
      </c>
      <c r="D473" s="148">
        <v>1</v>
      </c>
      <c r="E473" s="148">
        <v>350</v>
      </c>
      <c r="F473" s="148">
        <v>350</v>
      </c>
      <c r="G473" s="12" t="str">
        <f t="shared" si="8"/>
        <v>공격력 [%] +3.5%</v>
      </c>
      <c r="H473" s="148">
        <v>3</v>
      </c>
      <c r="I473" s="148" t="s">
        <v>4269</v>
      </c>
      <c r="J473" s="103" t="s">
        <v>1310</v>
      </c>
    </row>
    <row r="474" spans="1:10">
      <c r="A474" s="148">
        <f>B474*ID규칙_옵션_그룹_단위+COUNTIF($B$4:B474,B474)</f>
        <v>830017</v>
      </c>
      <c r="B474" s="103">
        <f>INDEX(INDEX_ITEM!$F$23:$F$40,MATCH(ITEM_OPTION_GROUP!I474,INDEX_ITEM!$G$23:$G$40,0))*1000+H474*100+IF(J474="주옵션",1,0)</f>
        <v>8300</v>
      </c>
      <c r="C474" s="148">
        <v>5</v>
      </c>
      <c r="D474" s="148">
        <v>0</v>
      </c>
      <c r="E474" s="148">
        <v>8</v>
      </c>
      <c r="F474" s="148">
        <v>8</v>
      </c>
      <c r="G474" s="12" t="str">
        <f t="shared" si="8"/>
        <v>방어력 +8pt</v>
      </c>
      <c r="H474" s="148">
        <v>3</v>
      </c>
      <c r="I474" s="148" t="s">
        <v>4269</v>
      </c>
      <c r="J474" s="103" t="s">
        <v>1310</v>
      </c>
    </row>
    <row r="475" spans="1:10">
      <c r="A475" s="148">
        <f>B475*ID규칙_옵션_그룹_단위+COUNTIF($B$4:B475,B475)</f>
        <v>830018</v>
      </c>
      <c r="B475" s="103">
        <f>INDEX(INDEX_ITEM!$F$23:$F$40,MATCH(ITEM_OPTION_GROUP!I475,INDEX_ITEM!$G$23:$G$40,0))*1000+H475*100+IF(J475="주옵션",1,0)</f>
        <v>8300</v>
      </c>
      <c r="C475" s="148">
        <v>5</v>
      </c>
      <c r="D475" s="148">
        <v>0</v>
      </c>
      <c r="E475" s="148">
        <v>9</v>
      </c>
      <c r="F475" s="148">
        <v>9</v>
      </c>
      <c r="G475" s="12" t="str">
        <f t="shared" si="8"/>
        <v>방어력 +9pt</v>
      </c>
      <c r="H475" s="148">
        <v>3</v>
      </c>
      <c r="I475" s="148" t="s">
        <v>4269</v>
      </c>
      <c r="J475" s="103" t="s">
        <v>1310</v>
      </c>
    </row>
    <row r="476" spans="1:10">
      <c r="A476" s="148">
        <f>B476*ID규칙_옵션_그룹_단위+COUNTIF($B$4:B476,B476)</f>
        <v>830019</v>
      </c>
      <c r="B476" s="103">
        <f>INDEX(INDEX_ITEM!$F$23:$F$40,MATCH(ITEM_OPTION_GROUP!I476,INDEX_ITEM!$G$23:$G$40,0))*1000+H476*100+IF(J476="주옵션",1,0)</f>
        <v>8300</v>
      </c>
      <c r="C476" s="148">
        <v>5</v>
      </c>
      <c r="D476" s="148">
        <v>0</v>
      </c>
      <c r="E476" s="148">
        <v>10</v>
      </c>
      <c r="F476" s="148">
        <v>10</v>
      </c>
      <c r="G476" s="12" t="str">
        <f t="shared" si="8"/>
        <v>방어력 +10pt</v>
      </c>
      <c r="H476" s="148">
        <v>3</v>
      </c>
      <c r="I476" s="148" t="s">
        <v>4269</v>
      </c>
      <c r="J476" s="103" t="s">
        <v>1310</v>
      </c>
    </row>
    <row r="477" spans="1:10">
      <c r="A477" s="148">
        <f>B477*ID규칙_옵션_그룹_단위+COUNTIF($B$4:B477,B477)</f>
        <v>830020</v>
      </c>
      <c r="B477" s="103">
        <f>INDEX(INDEX_ITEM!$F$23:$F$40,MATCH(ITEM_OPTION_GROUP!I477,INDEX_ITEM!$G$23:$G$40,0))*1000+H477*100+IF(J477="주옵션",1,0)</f>
        <v>8300</v>
      </c>
      <c r="C477" s="148">
        <v>5</v>
      </c>
      <c r="D477" s="148">
        <v>0</v>
      </c>
      <c r="E477" s="148">
        <v>11</v>
      </c>
      <c r="F477" s="148">
        <v>11</v>
      </c>
      <c r="G477" s="12" t="str">
        <f t="shared" si="8"/>
        <v>방어력 +11pt</v>
      </c>
      <c r="H477" s="148">
        <v>3</v>
      </c>
      <c r="I477" s="148" t="s">
        <v>4269</v>
      </c>
      <c r="J477" s="103" t="s">
        <v>1310</v>
      </c>
    </row>
    <row r="478" spans="1:10">
      <c r="A478" s="148">
        <f>B478*ID규칙_옵션_그룹_단위+COUNTIF($B$4:B478,B478)</f>
        <v>830021</v>
      </c>
      <c r="B478" s="103">
        <f>INDEX(INDEX_ITEM!$F$23:$F$40,MATCH(ITEM_OPTION_GROUP!I478,INDEX_ITEM!$G$23:$G$40,0))*1000+H478*100+IF(J478="주옵션",1,0)</f>
        <v>8300</v>
      </c>
      <c r="C478" s="148">
        <v>6</v>
      </c>
      <c r="D478" s="148">
        <v>1</v>
      </c>
      <c r="E478" s="148">
        <v>310</v>
      </c>
      <c r="F478" s="148">
        <v>310</v>
      </c>
      <c r="G478" s="12" t="str">
        <f t="shared" si="8"/>
        <v>방어력 [%] +3.1%</v>
      </c>
      <c r="H478" s="148">
        <v>3</v>
      </c>
      <c r="I478" s="148" t="s">
        <v>4269</v>
      </c>
      <c r="J478" s="103" t="s">
        <v>1310</v>
      </c>
    </row>
    <row r="479" spans="1:10">
      <c r="A479" s="148">
        <f>B479*ID규칙_옵션_그룹_단위+COUNTIF($B$4:B479,B479)</f>
        <v>830022</v>
      </c>
      <c r="B479" s="103">
        <f>INDEX(INDEX_ITEM!$F$23:$F$40,MATCH(ITEM_OPTION_GROUP!I479,INDEX_ITEM!$G$23:$G$40,0))*1000+H479*100+IF(J479="주옵션",1,0)</f>
        <v>8300</v>
      </c>
      <c r="C479" s="148">
        <v>6</v>
      </c>
      <c r="D479" s="148">
        <v>1</v>
      </c>
      <c r="E479" s="148">
        <v>350</v>
      </c>
      <c r="F479" s="148">
        <v>350</v>
      </c>
      <c r="G479" s="12" t="str">
        <f t="shared" si="8"/>
        <v>방어력 [%] +3.5%</v>
      </c>
      <c r="H479" s="148">
        <v>3</v>
      </c>
      <c r="I479" s="148" t="s">
        <v>4269</v>
      </c>
      <c r="J479" s="103" t="s">
        <v>1310</v>
      </c>
    </row>
    <row r="480" spans="1:10">
      <c r="A480" s="148">
        <f>B480*ID규칙_옵션_그룹_단위+COUNTIF($B$4:B480,B480)</f>
        <v>830023</v>
      </c>
      <c r="B480" s="103">
        <f>INDEX(INDEX_ITEM!$F$23:$F$40,MATCH(ITEM_OPTION_GROUP!I480,INDEX_ITEM!$G$23:$G$40,0))*1000+H480*100+IF(J480="주옵션",1,0)</f>
        <v>8300</v>
      </c>
      <c r="C480" s="148">
        <v>6</v>
      </c>
      <c r="D480" s="148">
        <v>1</v>
      </c>
      <c r="E480" s="148">
        <v>390</v>
      </c>
      <c r="F480" s="148">
        <v>390</v>
      </c>
      <c r="G480" s="12" t="str">
        <f t="shared" si="8"/>
        <v>방어력 [%] +3.9%</v>
      </c>
      <c r="H480" s="148">
        <v>3</v>
      </c>
      <c r="I480" s="148" t="s">
        <v>4269</v>
      </c>
      <c r="J480" s="103" t="s">
        <v>1310</v>
      </c>
    </row>
    <row r="481" spans="1:10">
      <c r="A481" s="148">
        <f>B481*ID규칙_옵션_그룹_단위+COUNTIF($B$4:B481,B481)</f>
        <v>830024</v>
      </c>
      <c r="B481" s="103">
        <f>INDEX(INDEX_ITEM!$F$23:$F$40,MATCH(ITEM_OPTION_GROUP!I481,INDEX_ITEM!$G$23:$G$40,0))*1000+H481*100+IF(J481="주옵션",1,0)</f>
        <v>8300</v>
      </c>
      <c r="C481" s="148">
        <v>6</v>
      </c>
      <c r="D481" s="148">
        <v>1</v>
      </c>
      <c r="E481" s="148">
        <v>440</v>
      </c>
      <c r="F481" s="148">
        <v>440</v>
      </c>
      <c r="G481" s="12" t="str">
        <f t="shared" si="8"/>
        <v>방어력 [%] +4.4%</v>
      </c>
      <c r="H481" s="148">
        <v>3</v>
      </c>
      <c r="I481" s="148" t="s">
        <v>4269</v>
      </c>
      <c r="J481" s="103" t="s">
        <v>1310</v>
      </c>
    </row>
    <row r="482" spans="1:10">
      <c r="A482" s="148">
        <f>B482*ID규칙_옵션_그룹_단위+COUNTIF($B$4:B482,B482)</f>
        <v>830025</v>
      </c>
      <c r="B482" s="103">
        <f>INDEX(INDEX_ITEM!$F$23:$F$40,MATCH(ITEM_OPTION_GROUP!I482,INDEX_ITEM!$G$23:$G$40,0))*1000+H482*100+IF(J482="주옵션",1,0)</f>
        <v>8300</v>
      </c>
      <c r="C482" s="148">
        <v>7</v>
      </c>
      <c r="D482" s="148">
        <v>0</v>
      </c>
      <c r="E482" s="148">
        <v>10</v>
      </c>
      <c r="F482" s="148">
        <v>10</v>
      </c>
      <c r="G482" s="12" t="str">
        <f t="shared" si="8"/>
        <v>원소 마스터리 +10pt</v>
      </c>
      <c r="H482" s="148">
        <v>3</v>
      </c>
      <c r="I482" s="148" t="s">
        <v>4269</v>
      </c>
      <c r="J482" s="103" t="s">
        <v>1310</v>
      </c>
    </row>
    <row r="483" spans="1:10">
      <c r="A483" s="148">
        <f>B483*ID규칙_옵션_그룹_단위+COUNTIF($B$4:B483,B483)</f>
        <v>830026</v>
      </c>
      <c r="B483" s="103">
        <f>INDEX(INDEX_ITEM!$F$23:$F$40,MATCH(ITEM_OPTION_GROUP!I483,INDEX_ITEM!$G$23:$G$40,0))*1000+H483*100+IF(J483="주옵션",1,0)</f>
        <v>8300</v>
      </c>
      <c r="C483" s="148">
        <v>7</v>
      </c>
      <c r="D483" s="148">
        <v>0</v>
      </c>
      <c r="E483" s="148">
        <v>11</v>
      </c>
      <c r="F483" s="148">
        <v>11</v>
      </c>
      <c r="G483" s="12" t="str">
        <f t="shared" si="8"/>
        <v>원소 마스터리 +11pt</v>
      </c>
      <c r="H483" s="148">
        <v>3</v>
      </c>
      <c r="I483" s="148" t="s">
        <v>4269</v>
      </c>
      <c r="J483" s="103" t="s">
        <v>1310</v>
      </c>
    </row>
    <row r="484" spans="1:10">
      <c r="A484" s="148">
        <f>B484*ID규칙_옵션_그룹_단위+COUNTIF($B$4:B484,B484)</f>
        <v>830027</v>
      </c>
      <c r="B484" s="103">
        <f>INDEX(INDEX_ITEM!$F$23:$F$40,MATCH(ITEM_OPTION_GROUP!I484,INDEX_ITEM!$G$23:$G$40,0))*1000+H484*100+IF(J484="주옵션",1,0)</f>
        <v>8300</v>
      </c>
      <c r="C484" s="148">
        <v>7</v>
      </c>
      <c r="D484" s="148">
        <v>0</v>
      </c>
      <c r="E484" s="148">
        <v>13</v>
      </c>
      <c r="F484" s="148">
        <v>13</v>
      </c>
      <c r="G484" s="12" t="str">
        <f t="shared" si="8"/>
        <v>원소 마스터리 +13pt</v>
      </c>
      <c r="H484" s="148">
        <v>3</v>
      </c>
      <c r="I484" s="148" t="s">
        <v>4269</v>
      </c>
      <c r="J484" s="103" t="s">
        <v>1310</v>
      </c>
    </row>
    <row r="485" spans="1:10">
      <c r="A485" s="148">
        <f>B485*ID규칙_옵션_그룹_단위+COUNTIF($B$4:B485,B485)</f>
        <v>830028</v>
      </c>
      <c r="B485" s="103">
        <f>INDEX(INDEX_ITEM!$F$23:$F$40,MATCH(ITEM_OPTION_GROUP!I485,INDEX_ITEM!$G$23:$G$40,0))*1000+H485*100+IF(J485="주옵션",1,0)</f>
        <v>8300</v>
      </c>
      <c r="C485" s="148">
        <v>7</v>
      </c>
      <c r="D485" s="148">
        <v>0</v>
      </c>
      <c r="E485" s="148">
        <v>14</v>
      </c>
      <c r="F485" s="148">
        <v>14</v>
      </c>
      <c r="G485" s="12" t="str">
        <f t="shared" si="8"/>
        <v>원소 마스터리 +14pt</v>
      </c>
      <c r="H485" s="148">
        <v>3</v>
      </c>
      <c r="I485" s="148" t="s">
        <v>4269</v>
      </c>
      <c r="J485" s="103" t="s">
        <v>1310</v>
      </c>
    </row>
    <row r="486" spans="1:10">
      <c r="A486" s="148">
        <f>B486*ID규칙_옵션_그룹_단위+COUNTIF($B$4:B486,B486)</f>
        <v>830029</v>
      </c>
      <c r="B486" s="103">
        <f>INDEX(INDEX_ITEM!$F$23:$F$40,MATCH(ITEM_OPTION_GROUP!I486,INDEX_ITEM!$G$23:$G$40,0))*1000+H486*100+IF(J486="주옵션",1,0)</f>
        <v>8300</v>
      </c>
      <c r="C486" s="148">
        <v>8</v>
      </c>
      <c r="D486" s="148">
        <v>1</v>
      </c>
      <c r="E486" s="148">
        <v>270</v>
      </c>
      <c r="F486" s="148">
        <v>270</v>
      </c>
      <c r="G486" s="12" t="str">
        <f t="shared" si="8"/>
        <v>원소 충전 효율 +2.7%</v>
      </c>
      <c r="H486" s="148">
        <v>3</v>
      </c>
      <c r="I486" s="148" t="s">
        <v>4269</v>
      </c>
      <c r="J486" s="103" t="s">
        <v>1310</v>
      </c>
    </row>
    <row r="487" spans="1:10">
      <c r="A487" s="148">
        <f>B487*ID규칙_옵션_그룹_단위+COUNTIF($B$4:B487,B487)</f>
        <v>830030</v>
      </c>
      <c r="B487" s="103">
        <f>INDEX(INDEX_ITEM!$F$23:$F$40,MATCH(ITEM_OPTION_GROUP!I487,INDEX_ITEM!$G$23:$G$40,0))*1000+H487*100+IF(J487="주옵션",1,0)</f>
        <v>8300</v>
      </c>
      <c r="C487" s="148">
        <v>8</v>
      </c>
      <c r="D487" s="148">
        <v>1</v>
      </c>
      <c r="E487" s="148">
        <v>310</v>
      </c>
      <c r="F487" s="148">
        <v>310</v>
      </c>
      <c r="G487" s="12" t="str">
        <f t="shared" si="8"/>
        <v>원소 충전 효율 +3.1%</v>
      </c>
      <c r="H487" s="148">
        <v>3</v>
      </c>
      <c r="I487" s="148" t="s">
        <v>4269</v>
      </c>
      <c r="J487" s="103" t="s">
        <v>1310</v>
      </c>
    </row>
    <row r="488" spans="1:10">
      <c r="A488" s="148">
        <f>B488*ID규칙_옵션_그룹_단위+COUNTIF($B$4:B488,B488)</f>
        <v>830031</v>
      </c>
      <c r="B488" s="103">
        <f>INDEX(INDEX_ITEM!$F$23:$F$40,MATCH(ITEM_OPTION_GROUP!I488,INDEX_ITEM!$G$23:$G$40,0))*1000+H488*100+IF(J488="주옵션",1,0)</f>
        <v>8300</v>
      </c>
      <c r="C488" s="148">
        <v>8</v>
      </c>
      <c r="D488" s="148">
        <v>1</v>
      </c>
      <c r="E488" s="148">
        <v>350</v>
      </c>
      <c r="F488" s="148">
        <v>350</v>
      </c>
      <c r="G488" s="12" t="str">
        <f t="shared" si="8"/>
        <v>원소 충전 효율 +3.5%</v>
      </c>
      <c r="H488" s="148">
        <v>3</v>
      </c>
      <c r="I488" s="148" t="s">
        <v>4269</v>
      </c>
      <c r="J488" s="103" t="s">
        <v>1310</v>
      </c>
    </row>
    <row r="489" spans="1:10">
      <c r="A489" s="148">
        <f>B489*ID규칙_옵션_그룹_단위+COUNTIF($B$4:B489,B489)</f>
        <v>830032</v>
      </c>
      <c r="B489" s="103">
        <f>INDEX(INDEX_ITEM!$F$23:$F$40,MATCH(ITEM_OPTION_GROUP!I489,INDEX_ITEM!$G$23:$G$40,0))*1000+H489*100+IF(J489="주옵션",1,0)</f>
        <v>8300</v>
      </c>
      <c r="C489" s="148">
        <v>8</v>
      </c>
      <c r="D489" s="148">
        <v>1</v>
      </c>
      <c r="E489" s="148">
        <v>390</v>
      </c>
      <c r="F489" s="148">
        <v>390</v>
      </c>
      <c r="G489" s="12" t="str">
        <f t="shared" si="8"/>
        <v>원소 충전 효율 +3.9%</v>
      </c>
      <c r="H489" s="148">
        <v>3</v>
      </c>
      <c r="I489" s="148" t="s">
        <v>4269</v>
      </c>
      <c r="J489" s="103" t="s">
        <v>1310</v>
      </c>
    </row>
    <row r="490" spans="1:10">
      <c r="A490" s="148">
        <f>B490*ID규칙_옵션_그룹_단위+COUNTIF($B$4:B490,B490)</f>
        <v>830033</v>
      </c>
      <c r="B490" s="103">
        <f>INDEX(INDEX_ITEM!$F$23:$F$40,MATCH(ITEM_OPTION_GROUP!I490,INDEX_ITEM!$G$23:$G$40,0))*1000+H490*100+IF(J490="주옵션",1,0)</f>
        <v>8300</v>
      </c>
      <c r="C490" s="148">
        <v>17</v>
      </c>
      <c r="D490" s="148">
        <v>1</v>
      </c>
      <c r="E490" s="148">
        <v>160</v>
      </c>
      <c r="F490" s="148">
        <v>160</v>
      </c>
      <c r="G490" s="12" t="str">
        <f t="shared" si="8"/>
        <v>치명타 확률 +1.6%</v>
      </c>
      <c r="H490" s="148">
        <v>3</v>
      </c>
      <c r="I490" s="148" t="s">
        <v>4269</v>
      </c>
      <c r="J490" s="103" t="s">
        <v>1310</v>
      </c>
    </row>
    <row r="491" spans="1:10">
      <c r="A491" s="148">
        <f>B491*ID규칙_옵션_그룹_단위+COUNTIF($B$4:B491,B491)</f>
        <v>830034</v>
      </c>
      <c r="B491" s="103">
        <f>INDEX(INDEX_ITEM!$F$23:$F$40,MATCH(ITEM_OPTION_GROUP!I491,INDEX_ITEM!$G$23:$G$40,0))*1000+H491*100+IF(J491="주옵션",1,0)</f>
        <v>8300</v>
      </c>
      <c r="C491" s="148">
        <v>17</v>
      </c>
      <c r="D491" s="148">
        <v>1</v>
      </c>
      <c r="E491" s="148">
        <v>190</v>
      </c>
      <c r="F491" s="148">
        <v>190</v>
      </c>
      <c r="G491" s="12" t="str">
        <f t="shared" si="8"/>
        <v>치명타 확률 +1.9%</v>
      </c>
      <c r="H491" s="148">
        <v>3</v>
      </c>
      <c r="I491" s="148" t="s">
        <v>4269</v>
      </c>
      <c r="J491" s="103" t="s">
        <v>1310</v>
      </c>
    </row>
    <row r="492" spans="1:10">
      <c r="A492" s="148">
        <f>B492*ID규칙_옵션_그룹_단위+COUNTIF($B$4:B492,B492)</f>
        <v>830035</v>
      </c>
      <c r="B492" s="103">
        <f>INDEX(INDEX_ITEM!$F$23:$F$40,MATCH(ITEM_OPTION_GROUP!I492,INDEX_ITEM!$G$23:$G$40,0))*1000+H492*100+IF(J492="주옵션",1,0)</f>
        <v>8300</v>
      </c>
      <c r="C492" s="148">
        <v>17</v>
      </c>
      <c r="D492" s="148">
        <v>1</v>
      </c>
      <c r="E492" s="148">
        <v>210</v>
      </c>
      <c r="F492" s="148">
        <v>210</v>
      </c>
      <c r="G492" s="12" t="str">
        <f t="shared" si="8"/>
        <v>치명타 확률 +2.1%</v>
      </c>
      <c r="H492" s="148">
        <v>3</v>
      </c>
      <c r="I492" s="148" t="s">
        <v>4269</v>
      </c>
      <c r="J492" s="103" t="s">
        <v>1310</v>
      </c>
    </row>
    <row r="493" spans="1:10">
      <c r="A493" s="148">
        <f>B493*ID규칙_옵션_그룹_단위+COUNTIF($B$4:B493,B493)</f>
        <v>830036</v>
      </c>
      <c r="B493" s="103">
        <f>INDEX(INDEX_ITEM!$F$23:$F$40,MATCH(ITEM_OPTION_GROUP!I493,INDEX_ITEM!$G$23:$G$40,0))*1000+H493*100+IF(J493="주옵션",1,0)</f>
        <v>8300</v>
      </c>
      <c r="C493" s="148">
        <v>17</v>
      </c>
      <c r="D493" s="148">
        <v>1</v>
      </c>
      <c r="E493" s="148">
        <v>230</v>
      </c>
      <c r="F493" s="148">
        <v>230</v>
      </c>
      <c r="G493" s="12" t="str">
        <f t="shared" si="8"/>
        <v>치명타 확률 +2.3%</v>
      </c>
      <c r="H493" s="148">
        <v>3</v>
      </c>
      <c r="I493" s="148" t="s">
        <v>4269</v>
      </c>
      <c r="J493" s="103" t="s">
        <v>1310</v>
      </c>
    </row>
    <row r="494" spans="1:10">
      <c r="A494" s="148">
        <f>B494*ID규칙_옵션_그룹_단위+COUNTIF($B$4:B494,B494)</f>
        <v>830037</v>
      </c>
      <c r="B494" s="103">
        <f>INDEX(INDEX_ITEM!$F$23:$F$40,MATCH(ITEM_OPTION_GROUP!I494,INDEX_ITEM!$G$23:$G$40,0))*1000+H494*100+IF(J494="주옵션",1,0)</f>
        <v>8300</v>
      </c>
      <c r="C494" s="148">
        <v>18</v>
      </c>
      <c r="D494" s="148">
        <v>1</v>
      </c>
      <c r="E494" s="148">
        <v>330</v>
      </c>
      <c r="F494" s="148">
        <v>330</v>
      </c>
      <c r="G494" s="12" t="str">
        <f t="shared" si="8"/>
        <v>치명타 피해 +3.3%</v>
      </c>
      <c r="H494" s="148">
        <v>3</v>
      </c>
      <c r="I494" s="148" t="s">
        <v>4269</v>
      </c>
      <c r="J494" s="103" t="s">
        <v>1310</v>
      </c>
    </row>
    <row r="495" spans="1:10">
      <c r="A495" s="148">
        <f>B495*ID규칙_옵션_그룹_단위+COUNTIF($B$4:B495,B495)</f>
        <v>830038</v>
      </c>
      <c r="B495" s="103">
        <f>INDEX(INDEX_ITEM!$F$23:$F$40,MATCH(ITEM_OPTION_GROUP!I495,INDEX_ITEM!$G$23:$G$40,0))*1000+H495*100+IF(J495="주옵션",1,0)</f>
        <v>8300</v>
      </c>
      <c r="C495" s="148">
        <v>18</v>
      </c>
      <c r="D495" s="148">
        <v>1</v>
      </c>
      <c r="E495" s="148">
        <v>370</v>
      </c>
      <c r="F495" s="148">
        <v>370</v>
      </c>
      <c r="G495" s="12" t="str">
        <f t="shared" si="8"/>
        <v>치명타 피해 +3.7%</v>
      </c>
      <c r="H495" s="148">
        <v>3</v>
      </c>
      <c r="I495" s="148" t="s">
        <v>4269</v>
      </c>
      <c r="J495" s="103" t="s">
        <v>1310</v>
      </c>
    </row>
    <row r="496" spans="1:10">
      <c r="A496" s="148">
        <f>B496*ID규칙_옵션_그룹_단위+COUNTIF($B$4:B496,B496)</f>
        <v>830039</v>
      </c>
      <c r="B496" s="103">
        <f>INDEX(INDEX_ITEM!$F$23:$F$40,MATCH(ITEM_OPTION_GROUP!I496,INDEX_ITEM!$G$23:$G$40,0))*1000+H496*100+IF(J496="주옵션",1,0)</f>
        <v>8300</v>
      </c>
      <c r="C496" s="148">
        <v>18</v>
      </c>
      <c r="D496" s="148">
        <v>1</v>
      </c>
      <c r="E496" s="148">
        <v>420</v>
      </c>
      <c r="F496" s="148">
        <v>420</v>
      </c>
      <c r="G496" s="12" t="str">
        <f t="shared" si="8"/>
        <v>치명타 피해 +4.2%</v>
      </c>
      <c r="H496" s="148">
        <v>3</v>
      </c>
      <c r="I496" s="148" t="s">
        <v>4269</v>
      </c>
      <c r="J496" s="103" t="s">
        <v>1310</v>
      </c>
    </row>
    <row r="497" spans="1:10">
      <c r="A497" s="148">
        <f>B497*ID규칙_옵션_그룹_단위+COUNTIF($B$4:B497,B497)</f>
        <v>830040</v>
      </c>
      <c r="B497" s="103">
        <f>INDEX(INDEX_ITEM!$F$23:$F$40,MATCH(ITEM_OPTION_GROUP!I497,INDEX_ITEM!$G$23:$G$40,0))*1000+H497*100+IF(J497="주옵션",1,0)</f>
        <v>8300</v>
      </c>
      <c r="C497" s="148">
        <v>18</v>
      </c>
      <c r="D497" s="148">
        <v>1</v>
      </c>
      <c r="E497" s="148">
        <v>470</v>
      </c>
      <c r="F497" s="148">
        <v>470</v>
      </c>
      <c r="G497" s="12" t="str">
        <f t="shared" si="8"/>
        <v>치명타 피해 +4.7%</v>
      </c>
      <c r="H497" s="148">
        <v>3</v>
      </c>
      <c r="I497" s="148" t="s">
        <v>4269</v>
      </c>
      <c r="J497" s="103" t="s">
        <v>1310</v>
      </c>
    </row>
    <row r="498" spans="1:10">
      <c r="A498" s="148">
        <f>B498*ID규칙_옵션_그룹_단위+COUNTIF($B$4:B498,B498)</f>
        <v>840001</v>
      </c>
      <c r="B498" s="103">
        <f>INDEX(INDEX_ITEM!$F$23:$F$40,MATCH(ITEM_OPTION_GROUP!I498,INDEX_ITEM!$G$23:$G$40,0))*1000+H498*100+IF(J498="주옵션",1,0)</f>
        <v>8400</v>
      </c>
      <c r="C498" s="148">
        <v>1</v>
      </c>
      <c r="D498" s="148">
        <v>0</v>
      </c>
      <c r="E498" s="148">
        <v>167</v>
      </c>
      <c r="F498" s="148">
        <v>167</v>
      </c>
      <c r="G498" s="12" t="str">
        <f t="shared" si="8"/>
        <v>HP +167pt</v>
      </c>
      <c r="H498" s="148">
        <v>4</v>
      </c>
      <c r="I498" s="148" t="s">
        <v>4269</v>
      </c>
      <c r="J498" s="103" t="s">
        <v>1310</v>
      </c>
    </row>
    <row r="499" spans="1:10">
      <c r="A499" s="148">
        <f>B499*ID규칙_옵션_그룹_단위+COUNTIF($B$4:B499,B499)</f>
        <v>840002</v>
      </c>
      <c r="B499" s="103">
        <f>INDEX(INDEX_ITEM!$F$23:$F$40,MATCH(ITEM_OPTION_GROUP!I499,INDEX_ITEM!$G$23:$G$40,0))*1000+H499*100+IF(J499="주옵션",1,0)</f>
        <v>8400</v>
      </c>
      <c r="C499" s="148">
        <v>1</v>
      </c>
      <c r="D499" s="148">
        <v>0</v>
      </c>
      <c r="E499" s="148">
        <v>191</v>
      </c>
      <c r="F499" s="148">
        <v>191</v>
      </c>
      <c r="G499" s="12" t="str">
        <f t="shared" si="8"/>
        <v>HP +191pt</v>
      </c>
      <c r="H499" s="148">
        <v>4</v>
      </c>
      <c r="I499" s="148" t="s">
        <v>4269</v>
      </c>
      <c r="J499" s="103" t="s">
        <v>1310</v>
      </c>
    </row>
    <row r="500" spans="1:10">
      <c r="A500" s="148">
        <f>B500*ID규칙_옵션_그룹_단위+COUNTIF($B$4:B500,B500)</f>
        <v>840003</v>
      </c>
      <c r="B500" s="103">
        <f>INDEX(INDEX_ITEM!$F$23:$F$40,MATCH(ITEM_OPTION_GROUP!I500,INDEX_ITEM!$G$23:$G$40,0))*1000+H500*100+IF(J500="주옵션",1,0)</f>
        <v>8400</v>
      </c>
      <c r="C500" s="148">
        <v>1</v>
      </c>
      <c r="D500" s="148">
        <v>0</v>
      </c>
      <c r="E500" s="148">
        <v>215</v>
      </c>
      <c r="F500" s="148">
        <v>215</v>
      </c>
      <c r="G500" s="12" t="str">
        <f t="shared" si="8"/>
        <v>HP +215pt</v>
      </c>
      <c r="H500" s="148">
        <v>4</v>
      </c>
      <c r="I500" s="148" t="s">
        <v>4269</v>
      </c>
      <c r="J500" s="103" t="s">
        <v>1310</v>
      </c>
    </row>
    <row r="501" spans="1:10">
      <c r="A501" s="148">
        <f>B501*ID규칙_옵션_그룹_단위+COUNTIF($B$4:B501,B501)</f>
        <v>840004</v>
      </c>
      <c r="B501" s="103">
        <f>INDEX(INDEX_ITEM!$F$23:$F$40,MATCH(ITEM_OPTION_GROUP!I501,INDEX_ITEM!$G$23:$G$40,0))*1000+H501*100+IF(J501="주옵션",1,0)</f>
        <v>8400</v>
      </c>
      <c r="C501" s="148">
        <v>1</v>
      </c>
      <c r="D501" s="148">
        <v>0</v>
      </c>
      <c r="E501" s="148">
        <v>239</v>
      </c>
      <c r="F501" s="148">
        <v>239</v>
      </c>
      <c r="G501" s="12" t="str">
        <f t="shared" si="8"/>
        <v>HP +239pt</v>
      </c>
      <c r="H501" s="148">
        <v>4</v>
      </c>
      <c r="I501" s="148" t="s">
        <v>4269</v>
      </c>
      <c r="J501" s="103" t="s">
        <v>1310</v>
      </c>
    </row>
    <row r="502" spans="1:10">
      <c r="A502" s="148">
        <f>B502*ID규칙_옵션_그룹_단위+COUNTIF($B$4:B502,B502)</f>
        <v>840005</v>
      </c>
      <c r="B502" s="103">
        <f>INDEX(INDEX_ITEM!$F$23:$F$40,MATCH(ITEM_OPTION_GROUP!I502,INDEX_ITEM!$G$23:$G$40,0))*1000+H502*100+IF(J502="주옵션",1,0)</f>
        <v>8400</v>
      </c>
      <c r="C502" s="148">
        <v>2</v>
      </c>
      <c r="D502" s="148">
        <v>1</v>
      </c>
      <c r="E502" s="148">
        <v>330</v>
      </c>
      <c r="F502" s="148">
        <v>330</v>
      </c>
      <c r="G502" s="12" t="str">
        <f t="shared" si="8"/>
        <v>HP [%] +3.3%</v>
      </c>
      <c r="H502" s="148">
        <v>4</v>
      </c>
      <c r="I502" s="148" t="s">
        <v>4269</v>
      </c>
      <c r="J502" s="103" t="s">
        <v>1310</v>
      </c>
    </row>
    <row r="503" spans="1:10">
      <c r="A503" s="148">
        <f>B503*ID규칙_옵션_그룹_단위+COUNTIF($B$4:B503,B503)</f>
        <v>840006</v>
      </c>
      <c r="B503" s="103">
        <f>INDEX(INDEX_ITEM!$F$23:$F$40,MATCH(ITEM_OPTION_GROUP!I503,INDEX_ITEM!$G$23:$G$40,0))*1000+H503*100+IF(J503="주옵션",1,0)</f>
        <v>8400</v>
      </c>
      <c r="C503" s="148">
        <v>2</v>
      </c>
      <c r="D503" s="148">
        <v>1</v>
      </c>
      <c r="E503" s="148">
        <v>370</v>
      </c>
      <c r="F503" s="148">
        <v>370</v>
      </c>
      <c r="G503" s="12" t="str">
        <f t="shared" si="8"/>
        <v>HP [%] +3.7%</v>
      </c>
      <c r="H503" s="148">
        <v>4</v>
      </c>
      <c r="I503" s="148" t="s">
        <v>4269</v>
      </c>
      <c r="J503" s="103" t="s">
        <v>1310</v>
      </c>
    </row>
    <row r="504" spans="1:10">
      <c r="A504" s="148">
        <f>B504*ID규칙_옵션_그룹_단위+COUNTIF($B$4:B504,B504)</f>
        <v>840007</v>
      </c>
      <c r="B504" s="103">
        <f>INDEX(INDEX_ITEM!$F$23:$F$40,MATCH(ITEM_OPTION_GROUP!I504,INDEX_ITEM!$G$23:$G$40,0))*1000+H504*100+IF(J504="주옵션",1,0)</f>
        <v>8400</v>
      </c>
      <c r="C504" s="148">
        <v>2</v>
      </c>
      <c r="D504" s="148">
        <v>1</v>
      </c>
      <c r="E504" s="148">
        <v>420</v>
      </c>
      <c r="F504" s="148">
        <v>420</v>
      </c>
      <c r="G504" s="12" t="str">
        <f t="shared" si="8"/>
        <v>HP [%] +4.2%</v>
      </c>
      <c r="H504" s="148">
        <v>4</v>
      </c>
      <c r="I504" s="148" t="s">
        <v>4269</v>
      </c>
      <c r="J504" s="103" t="s">
        <v>1310</v>
      </c>
    </row>
    <row r="505" spans="1:10">
      <c r="A505" s="148">
        <f>B505*ID규칙_옵션_그룹_단위+COUNTIF($B$4:B505,B505)</f>
        <v>840008</v>
      </c>
      <c r="B505" s="103">
        <f>INDEX(INDEX_ITEM!$F$23:$F$40,MATCH(ITEM_OPTION_GROUP!I505,INDEX_ITEM!$G$23:$G$40,0))*1000+H505*100+IF(J505="주옵션",1,0)</f>
        <v>8400</v>
      </c>
      <c r="C505" s="148">
        <v>2</v>
      </c>
      <c r="D505" s="148">
        <v>1</v>
      </c>
      <c r="E505" s="148">
        <v>470</v>
      </c>
      <c r="F505" s="148">
        <v>470</v>
      </c>
      <c r="G505" s="12" t="str">
        <f t="shared" si="8"/>
        <v>HP [%] +4.7%</v>
      </c>
      <c r="H505" s="148">
        <v>4</v>
      </c>
      <c r="I505" s="148" t="s">
        <v>4269</v>
      </c>
      <c r="J505" s="103" t="s">
        <v>1310</v>
      </c>
    </row>
    <row r="506" spans="1:10">
      <c r="A506" s="148">
        <f>B506*ID규칙_옵션_그룹_단위+COUNTIF($B$4:B506,B506)</f>
        <v>840009</v>
      </c>
      <c r="B506" s="103">
        <f>INDEX(INDEX_ITEM!$F$23:$F$40,MATCH(ITEM_OPTION_GROUP!I506,INDEX_ITEM!$G$23:$G$40,0))*1000+H506*100+IF(J506="주옵션",1,0)</f>
        <v>8400</v>
      </c>
      <c r="C506" s="148">
        <v>3</v>
      </c>
      <c r="D506" s="148">
        <v>0</v>
      </c>
      <c r="E506" s="148">
        <v>11</v>
      </c>
      <c r="F506" s="148">
        <v>11</v>
      </c>
      <c r="G506" s="12" t="str">
        <f t="shared" si="8"/>
        <v>공격력 +11pt</v>
      </c>
      <c r="H506" s="148">
        <v>4</v>
      </c>
      <c r="I506" s="148" t="s">
        <v>4269</v>
      </c>
      <c r="J506" s="103" t="s">
        <v>1310</v>
      </c>
    </row>
    <row r="507" spans="1:10">
      <c r="A507" s="148">
        <f>B507*ID규칙_옵션_그룹_단위+COUNTIF($B$4:B507,B507)</f>
        <v>840010</v>
      </c>
      <c r="B507" s="103">
        <f>INDEX(INDEX_ITEM!$F$23:$F$40,MATCH(ITEM_OPTION_GROUP!I507,INDEX_ITEM!$G$23:$G$40,0))*1000+H507*100+IF(J507="주옵션",1,0)</f>
        <v>8400</v>
      </c>
      <c r="C507" s="148">
        <v>3</v>
      </c>
      <c r="D507" s="148">
        <v>0</v>
      </c>
      <c r="E507" s="148">
        <v>12</v>
      </c>
      <c r="F507" s="148">
        <v>12</v>
      </c>
      <c r="G507" s="12" t="str">
        <f t="shared" si="8"/>
        <v>공격력 +12pt</v>
      </c>
      <c r="H507" s="148">
        <v>4</v>
      </c>
      <c r="I507" s="148" t="s">
        <v>4269</v>
      </c>
      <c r="J507" s="103" t="s">
        <v>1310</v>
      </c>
    </row>
    <row r="508" spans="1:10">
      <c r="A508" s="148">
        <f>B508*ID규칙_옵션_그룹_단위+COUNTIF($B$4:B508,B508)</f>
        <v>840011</v>
      </c>
      <c r="B508" s="103">
        <f>INDEX(INDEX_ITEM!$F$23:$F$40,MATCH(ITEM_OPTION_GROUP!I508,INDEX_ITEM!$G$23:$G$40,0))*1000+H508*100+IF(J508="주옵션",1,0)</f>
        <v>8400</v>
      </c>
      <c r="C508" s="148">
        <v>3</v>
      </c>
      <c r="D508" s="148">
        <v>0</v>
      </c>
      <c r="E508" s="148">
        <v>14</v>
      </c>
      <c r="F508" s="148">
        <v>14</v>
      </c>
      <c r="G508" s="12" t="str">
        <f t="shared" si="8"/>
        <v>공격력 +14pt</v>
      </c>
      <c r="H508" s="148">
        <v>4</v>
      </c>
      <c r="I508" s="148" t="s">
        <v>4269</v>
      </c>
      <c r="J508" s="103" t="s">
        <v>1310</v>
      </c>
    </row>
    <row r="509" spans="1:10">
      <c r="A509" s="148">
        <f>B509*ID규칙_옵션_그룹_단위+COUNTIF($B$4:B509,B509)</f>
        <v>840012</v>
      </c>
      <c r="B509" s="103">
        <f>INDEX(INDEX_ITEM!$F$23:$F$40,MATCH(ITEM_OPTION_GROUP!I509,INDEX_ITEM!$G$23:$G$40,0))*1000+H509*100+IF(J509="주옵션",1,0)</f>
        <v>8400</v>
      </c>
      <c r="C509" s="148">
        <v>3</v>
      </c>
      <c r="D509" s="148">
        <v>0</v>
      </c>
      <c r="E509" s="148">
        <v>16</v>
      </c>
      <c r="F509" s="148">
        <v>16</v>
      </c>
      <c r="G509" s="12" t="str">
        <f t="shared" si="8"/>
        <v>공격력 +16pt</v>
      </c>
      <c r="H509" s="148">
        <v>4</v>
      </c>
      <c r="I509" s="148" t="s">
        <v>4269</v>
      </c>
      <c r="J509" s="103" t="s">
        <v>1310</v>
      </c>
    </row>
    <row r="510" spans="1:10">
      <c r="A510" s="148">
        <f>B510*ID규칙_옵션_그룹_단위+COUNTIF($B$4:B510,B510)</f>
        <v>840013</v>
      </c>
      <c r="B510" s="103">
        <f>INDEX(INDEX_ITEM!$F$23:$F$40,MATCH(ITEM_OPTION_GROUP!I510,INDEX_ITEM!$G$23:$G$40,0))*1000+H510*100+IF(J510="주옵션",1,0)</f>
        <v>8400</v>
      </c>
      <c r="C510" s="148">
        <v>4</v>
      </c>
      <c r="D510" s="148">
        <v>1</v>
      </c>
      <c r="E510" s="148">
        <v>330</v>
      </c>
      <c r="F510" s="148">
        <v>330</v>
      </c>
      <c r="G510" s="12" t="str">
        <f t="shared" si="8"/>
        <v>공격력 [%] +3.3%</v>
      </c>
      <c r="H510" s="148">
        <v>4</v>
      </c>
      <c r="I510" s="148" t="s">
        <v>4269</v>
      </c>
      <c r="J510" s="103" t="s">
        <v>1310</v>
      </c>
    </row>
    <row r="511" spans="1:10">
      <c r="A511" s="148">
        <f>B511*ID규칙_옵션_그룹_단위+COUNTIF($B$4:B511,B511)</f>
        <v>840014</v>
      </c>
      <c r="B511" s="103">
        <f>INDEX(INDEX_ITEM!$F$23:$F$40,MATCH(ITEM_OPTION_GROUP!I511,INDEX_ITEM!$G$23:$G$40,0))*1000+H511*100+IF(J511="주옵션",1,0)</f>
        <v>8400</v>
      </c>
      <c r="C511" s="148">
        <v>4</v>
      </c>
      <c r="D511" s="148">
        <v>1</v>
      </c>
      <c r="E511" s="148">
        <v>370</v>
      </c>
      <c r="F511" s="148">
        <v>370</v>
      </c>
      <c r="G511" s="12" t="str">
        <f t="shared" si="8"/>
        <v>공격력 [%] +3.7%</v>
      </c>
      <c r="H511" s="148">
        <v>4</v>
      </c>
      <c r="I511" s="148" t="s">
        <v>4269</v>
      </c>
      <c r="J511" s="103" t="s">
        <v>1310</v>
      </c>
    </row>
    <row r="512" spans="1:10">
      <c r="A512" s="148">
        <f>B512*ID규칙_옵션_그룹_단위+COUNTIF($B$4:B512,B512)</f>
        <v>840015</v>
      </c>
      <c r="B512" s="103">
        <f>INDEX(INDEX_ITEM!$F$23:$F$40,MATCH(ITEM_OPTION_GROUP!I512,INDEX_ITEM!$G$23:$G$40,0))*1000+H512*100+IF(J512="주옵션",1,0)</f>
        <v>8400</v>
      </c>
      <c r="C512" s="148">
        <v>4</v>
      </c>
      <c r="D512" s="148">
        <v>1</v>
      </c>
      <c r="E512" s="148">
        <v>420</v>
      </c>
      <c r="F512" s="148">
        <v>420</v>
      </c>
      <c r="G512" s="12" t="str">
        <f t="shared" si="8"/>
        <v>공격력 [%] +4.2%</v>
      </c>
      <c r="H512" s="148">
        <v>4</v>
      </c>
      <c r="I512" s="148" t="s">
        <v>4269</v>
      </c>
      <c r="J512" s="103" t="s">
        <v>1310</v>
      </c>
    </row>
    <row r="513" spans="1:10">
      <c r="A513" s="148">
        <f>B513*ID규칙_옵션_그룹_단위+COUNTIF($B$4:B513,B513)</f>
        <v>840016</v>
      </c>
      <c r="B513" s="103">
        <f>INDEX(INDEX_ITEM!$F$23:$F$40,MATCH(ITEM_OPTION_GROUP!I513,INDEX_ITEM!$G$23:$G$40,0))*1000+H513*100+IF(J513="주옵션",1,0)</f>
        <v>8400</v>
      </c>
      <c r="C513" s="148">
        <v>4</v>
      </c>
      <c r="D513" s="148">
        <v>1</v>
      </c>
      <c r="E513" s="148">
        <v>470</v>
      </c>
      <c r="F513" s="148">
        <v>470</v>
      </c>
      <c r="G513" s="12" t="str">
        <f t="shared" si="8"/>
        <v>공격력 [%] +4.7%</v>
      </c>
      <c r="H513" s="148">
        <v>4</v>
      </c>
      <c r="I513" s="148" t="s">
        <v>4269</v>
      </c>
      <c r="J513" s="103" t="s">
        <v>1310</v>
      </c>
    </row>
    <row r="514" spans="1:10">
      <c r="A514" s="148">
        <f>B514*ID규칙_옵션_그룹_단위+COUNTIF($B$4:B514,B514)</f>
        <v>840017</v>
      </c>
      <c r="B514" s="103">
        <f>INDEX(INDEX_ITEM!$F$23:$F$40,MATCH(ITEM_OPTION_GROUP!I514,INDEX_ITEM!$G$23:$G$40,0))*1000+H514*100+IF(J514="주옵션",1,0)</f>
        <v>8400</v>
      </c>
      <c r="C514" s="148">
        <v>5</v>
      </c>
      <c r="D514" s="148">
        <v>0</v>
      </c>
      <c r="E514" s="148">
        <v>13</v>
      </c>
      <c r="F514" s="148">
        <v>13</v>
      </c>
      <c r="G514" s="12" t="str">
        <f t="shared" si="8"/>
        <v>방어력 +13pt</v>
      </c>
      <c r="H514" s="148">
        <v>4</v>
      </c>
      <c r="I514" s="148" t="s">
        <v>4269</v>
      </c>
      <c r="J514" s="103" t="s">
        <v>1310</v>
      </c>
    </row>
    <row r="515" spans="1:10">
      <c r="A515" s="148">
        <f>B515*ID규칙_옵션_그룹_단위+COUNTIF($B$4:B515,B515)</f>
        <v>840018</v>
      </c>
      <c r="B515" s="103">
        <f>INDEX(INDEX_ITEM!$F$23:$F$40,MATCH(ITEM_OPTION_GROUP!I515,INDEX_ITEM!$G$23:$G$40,0))*1000+H515*100+IF(J515="주옵션",1,0)</f>
        <v>8400</v>
      </c>
      <c r="C515" s="148">
        <v>5</v>
      </c>
      <c r="D515" s="148">
        <v>0</v>
      </c>
      <c r="E515" s="148">
        <v>15</v>
      </c>
      <c r="F515" s="148">
        <v>15</v>
      </c>
      <c r="G515" s="12" t="str">
        <f t="shared" si="8"/>
        <v>방어력 +15pt</v>
      </c>
      <c r="H515" s="148">
        <v>4</v>
      </c>
      <c r="I515" s="148" t="s">
        <v>4269</v>
      </c>
      <c r="J515" s="103" t="s">
        <v>1310</v>
      </c>
    </row>
    <row r="516" spans="1:10">
      <c r="A516" s="148">
        <f>B516*ID규칙_옵션_그룹_단위+COUNTIF($B$4:B516,B516)</f>
        <v>840019</v>
      </c>
      <c r="B516" s="103">
        <f>INDEX(INDEX_ITEM!$F$23:$F$40,MATCH(ITEM_OPTION_GROUP!I516,INDEX_ITEM!$G$23:$G$40,0))*1000+H516*100+IF(J516="주옵션",1,0)</f>
        <v>8400</v>
      </c>
      <c r="C516" s="148">
        <v>5</v>
      </c>
      <c r="D516" s="148">
        <v>0</v>
      </c>
      <c r="E516" s="148">
        <v>17</v>
      </c>
      <c r="F516" s="148">
        <v>17</v>
      </c>
      <c r="G516" s="12" t="str">
        <f t="shared" si="8"/>
        <v>방어력 +17pt</v>
      </c>
      <c r="H516" s="148">
        <v>4</v>
      </c>
      <c r="I516" s="148" t="s">
        <v>4269</v>
      </c>
      <c r="J516" s="103" t="s">
        <v>1310</v>
      </c>
    </row>
    <row r="517" spans="1:10">
      <c r="A517" s="148">
        <f>B517*ID규칙_옵션_그룹_단위+COUNTIF($B$4:B517,B517)</f>
        <v>840020</v>
      </c>
      <c r="B517" s="103">
        <f>INDEX(INDEX_ITEM!$F$23:$F$40,MATCH(ITEM_OPTION_GROUP!I517,INDEX_ITEM!$G$23:$G$40,0))*1000+H517*100+IF(J517="주옵션",1,0)</f>
        <v>8400</v>
      </c>
      <c r="C517" s="148">
        <v>5</v>
      </c>
      <c r="D517" s="148">
        <v>0</v>
      </c>
      <c r="E517" s="148">
        <v>19</v>
      </c>
      <c r="F517" s="148">
        <v>19</v>
      </c>
      <c r="G517" s="12" t="str">
        <f t="shared" si="8"/>
        <v>방어력 +19pt</v>
      </c>
      <c r="H517" s="148">
        <v>4</v>
      </c>
      <c r="I517" s="148" t="s">
        <v>4269</v>
      </c>
      <c r="J517" s="103" t="s">
        <v>1310</v>
      </c>
    </row>
    <row r="518" spans="1:10">
      <c r="A518" s="148">
        <f>B518*ID규칙_옵션_그룹_단위+COUNTIF($B$4:B518,B518)</f>
        <v>840021</v>
      </c>
      <c r="B518" s="103">
        <f>INDEX(INDEX_ITEM!$F$23:$F$40,MATCH(ITEM_OPTION_GROUP!I518,INDEX_ITEM!$G$23:$G$40,0))*1000+H518*100+IF(J518="주옵션",1,0)</f>
        <v>8400</v>
      </c>
      <c r="C518" s="148">
        <v>6</v>
      </c>
      <c r="D518" s="148">
        <v>1</v>
      </c>
      <c r="E518" s="148">
        <v>410</v>
      </c>
      <c r="F518" s="148">
        <v>410</v>
      </c>
      <c r="G518" s="12" t="str">
        <f t="shared" ref="G518:G581" si="9">VLOOKUP(C518,주옵션_타입,2,0)&amp;IF(E518&lt;&gt;F518,IF(E518=0,"",IF(D518=0," ["&amp;E518," ["&amp;E518/100))&amp;IF(E518&gt;=1," ~","")&amp;IF(F518=0,"",IF(D518=0," "&amp;F518&amp;"pt]"," "&amp;F518/100&amp;"%"&amp;"]")),IF(C518=0,"",IF(D518=0," +"&amp;F518&amp;"pt"," +"&amp;F518/100&amp;"%")))</f>
        <v>방어력 [%] +4.1%</v>
      </c>
      <c r="H518" s="148">
        <v>4</v>
      </c>
      <c r="I518" s="148" t="s">
        <v>4269</v>
      </c>
      <c r="J518" s="103" t="s">
        <v>1310</v>
      </c>
    </row>
    <row r="519" spans="1:10">
      <c r="A519" s="148">
        <f>B519*ID규칙_옵션_그룹_단위+COUNTIF($B$4:B519,B519)</f>
        <v>840022</v>
      </c>
      <c r="B519" s="103">
        <f>INDEX(INDEX_ITEM!$F$23:$F$40,MATCH(ITEM_OPTION_GROUP!I519,INDEX_ITEM!$G$23:$G$40,0))*1000+H519*100+IF(J519="주옵션",1,0)</f>
        <v>8400</v>
      </c>
      <c r="C519" s="148">
        <v>6</v>
      </c>
      <c r="D519" s="148">
        <v>1</v>
      </c>
      <c r="E519" s="148">
        <v>470</v>
      </c>
      <c r="F519" s="148">
        <v>470</v>
      </c>
      <c r="G519" s="12" t="str">
        <f t="shared" si="9"/>
        <v>방어력 [%] +4.7%</v>
      </c>
      <c r="H519" s="148">
        <v>4</v>
      </c>
      <c r="I519" s="148" t="s">
        <v>4269</v>
      </c>
      <c r="J519" s="103" t="s">
        <v>1310</v>
      </c>
    </row>
    <row r="520" spans="1:10">
      <c r="A520" s="148">
        <f>B520*ID규칙_옵션_그룹_단위+COUNTIF($B$4:B520,B520)</f>
        <v>840023</v>
      </c>
      <c r="B520" s="103">
        <f>INDEX(INDEX_ITEM!$F$23:$F$40,MATCH(ITEM_OPTION_GROUP!I520,INDEX_ITEM!$G$23:$G$40,0))*1000+H520*100+IF(J520="주옵션",1,0)</f>
        <v>8400</v>
      </c>
      <c r="C520" s="148">
        <v>6</v>
      </c>
      <c r="D520" s="148">
        <v>1</v>
      </c>
      <c r="E520" s="148">
        <v>530</v>
      </c>
      <c r="F520" s="148">
        <v>530</v>
      </c>
      <c r="G520" s="12" t="str">
        <f t="shared" si="9"/>
        <v>방어력 [%] +5.3%</v>
      </c>
      <c r="H520" s="148">
        <v>4</v>
      </c>
      <c r="I520" s="148" t="s">
        <v>4269</v>
      </c>
      <c r="J520" s="103" t="s">
        <v>1310</v>
      </c>
    </row>
    <row r="521" spans="1:10">
      <c r="A521" s="148">
        <f>B521*ID규칙_옵션_그룹_단위+COUNTIF($B$4:B521,B521)</f>
        <v>840024</v>
      </c>
      <c r="B521" s="103">
        <f>INDEX(INDEX_ITEM!$F$23:$F$40,MATCH(ITEM_OPTION_GROUP!I521,INDEX_ITEM!$G$23:$G$40,0))*1000+H521*100+IF(J521="주옵션",1,0)</f>
        <v>8400</v>
      </c>
      <c r="C521" s="148">
        <v>6</v>
      </c>
      <c r="D521" s="148">
        <v>1</v>
      </c>
      <c r="E521" s="148">
        <v>580</v>
      </c>
      <c r="F521" s="148">
        <v>580</v>
      </c>
      <c r="G521" s="12" t="str">
        <f t="shared" si="9"/>
        <v>방어력 [%] +5.8%</v>
      </c>
      <c r="H521" s="148">
        <v>4</v>
      </c>
      <c r="I521" s="148" t="s">
        <v>4269</v>
      </c>
      <c r="J521" s="103" t="s">
        <v>1310</v>
      </c>
    </row>
    <row r="522" spans="1:10">
      <c r="A522" s="148">
        <f>B522*ID규칙_옵션_그룹_단위+COUNTIF($B$4:B522,B522)</f>
        <v>840025</v>
      </c>
      <c r="B522" s="103">
        <f>INDEX(INDEX_ITEM!$F$23:$F$40,MATCH(ITEM_OPTION_GROUP!I522,INDEX_ITEM!$G$23:$G$40,0))*1000+H522*100+IF(J522="주옵션",1,0)</f>
        <v>8400</v>
      </c>
      <c r="C522" s="148">
        <v>7</v>
      </c>
      <c r="D522" s="148">
        <v>0</v>
      </c>
      <c r="E522" s="148">
        <v>13</v>
      </c>
      <c r="F522" s="148">
        <v>13</v>
      </c>
      <c r="G522" s="12" t="str">
        <f t="shared" si="9"/>
        <v>원소 마스터리 +13pt</v>
      </c>
      <c r="H522" s="148">
        <v>4</v>
      </c>
      <c r="I522" s="148" t="s">
        <v>4269</v>
      </c>
      <c r="J522" s="103" t="s">
        <v>1310</v>
      </c>
    </row>
    <row r="523" spans="1:10">
      <c r="A523" s="148">
        <f>B523*ID규칙_옵션_그룹_단위+COUNTIF($B$4:B523,B523)</f>
        <v>840026</v>
      </c>
      <c r="B523" s="103">
        <f>INDEX(INDEX_ITEM!$F$23:$F$40,MATCH(ITEM_OPTION_GROUP!I523,INDEX_ITEM!$G$23:$G$40,0))*1000+H523*100+IF(J523="주옵션",1,0)</f>
        <v>8400</v>
      </c>
      <c r="C523" s="148">
        <v>7</v>
      </c>
      <c r="D523" s="148">
        <v>0</v>
      </c>
      <c r="E523" s="148">
        <v>15</v>
      </c>
      <c r="F523" s="148">
        <v>15</v>
      </c>
      <c r="G523" s="12" t="str">
        <f t="shared" si="9"/>
        <v>원소 마스터리 +15pt</v>
      </c>
      <c r="H523" s="148">
        <v>4</v>
      </c>
      <c r="I523" s="148" t="s">
        <v>4269</v>
      </c>
      <c r="J523" s="103" t="s">
        <v>1310</v>
      </c>
    </row>
    <row r="524" spans="1:10">
      <c r="A524" s="148">
        <f>B524*ID규칙_옵션_그룹_단위+COUNTIF($B$4:B524,B524)</f>
        <v>840027</v>
      </c>
      <c r="B524" s="103">
        <f>INDEX(INDEX_ITEM!$F$23:$F$40,MATCH(ITEM_OPTION_GROUP!I524,INDEX_ITEM!$G$23:$G$40,0))*1000+H524*100+IF(J524="주옵션",1,0)</f>
        <v>8400</v>
      </c>
      <c r="C524" s="148">
        <v>7</v>
      </c>
      <c r="D524" s="148">
        <v>0</v>
      </c>
      <c r="E524" s="148">
        <v>17</v>
      </c>
      <c r="F524" s="148">
        <v>17</v>
      </c>
      <c r="G524" s="12" t="str">
        <f t="shared" si="9"/>
        <v>원소 마스터리 +17pt</v>
      </c>
      <c r="H524" s="148">
        <v>4</v>
      </c>
      <c r="I524" s="148" t="s">
        <v>4269</v>
      </c>
      <c r="J524" s="103" t="s">
        <v>1310</v>
      </c>
    </row>
    <row r="525" spans="1:10">
      <c r="A525" s="148">
        <f>B525*ID규칙_옵션_그룹_단위+COUNTIF($B$4:B525,B525)</f>
        <v>840028</v>
      </c>
      <c r="B525" s="103">
        <f>INDEX(INDEX_ITEM!$F$23:$F$40,MATCH(ITEM_OPTION_GROUP!I525,INDEX_ITEM!$G$23:$G$40,0))*1000+H525*100+IF(J525="주옵션",1,0)</f>
        <v>8400</v>
      </c>
      <c r="C525" s="148">
        <v>7</v>
      </c>
      <c r="D525" s="148">
        <v>0</v>
      </c>
      <c r="E525" s="148">
        <v>19</v>
      </c>
      <c r="F525" s="148">
        <v>19</v>
      </c>
      <c r="G525" s="12" t="str">
        <f t="shared" si="9"/>
        <v>원소 마스터리 +19pt</v>
      </c>
      <c r="H525" s="148">
        <v>4</v>
      </c>
      <c r="I525" s="148" t="s">
        <v>4269</v>
      </c>
      <c r="J525" s="103" t="s">
        <v>1310</v>
      </c>
    </row>
    <row r="526" spans="1:10">
      <c r="A526" s="148">
        <f>B526*ID규칙_옵션_그룹_단위+COUNTIF($B$4:B526,B526)</f>
        <v>840029</v>
      </c>
      <c r="B526" s="103">
        <f>INDEX(INDEX_ITEM!$F$23:$F$40,MATCH(ITEM_OPTION_GROUP!I526,INDEX_ITEM!$G$23:$G$40,0))*1000+H526*100+IF(J526="주옵션",1,0)</f>
        <v>8400</v>
      </c>
      <c r="C526" s="148">
        <v>8</v>
      </c>
      <c r="D526" s="148">
        <v>1</v>
      </c>
      <c r="E526" s="148">
        <v>360</v>
      </c>
      <c r="F526" s="148">
        <v>360</v>
      </c>
      <c r="G526" s="12" t="str">
        <f t="shared" si="9"/>
        <v>원소 충전 효율 +3.6%</v>
      </c>
      <c r="H526" s="148">
        <v>4</v>
      </c>
      <c r="I526" s="148" t="s">
        <v>4269</v>
      </c>
      <c r="J526" s="103" t="s">
        <v>1310</v>
      </c>
    </row>
    <row r="527" spans="1:10">
      <c r="A527" s="148">
        <f>B527*ID규칙_옵션_그룹_단위+COUNTIF($B$4:B527,B527)</f>
        <v>840030</v>
      </c>
      <c r="B527" s="103">
        <f>INDEX(INDEX_ITEM!$F$23:$F$40,MATCH(ITEM_OPTION_GROUP!I527,INDEX_ITEM!$G$23:$G$40,0))*1000+H527*100+IF(J527="주옵션",1,0)</f>
        <v>8400</v>
      </c>
      <c r="C527" s="148">
        <v>8</v>
      </c>
      <c r="D527" s="148">
        <v>1</v>
      </c>
      <c r="E527" s="148">
        <v>410</v>
      </c>
      <c r="F527" s="148">
        <v>410</v>
      </c>
      <c r="G527" s="12" t="str">
        <f t="shared" si="9"/>
        <v>원소 충전 효율 +4.1%</v>
      </c>
      <c r="H527" s="148">
        <v>4</v>
      </c>
      <c r="I527" s="148" t="s">
        <v>4269</v>
      </c>
      <c r="J527" s="103" t="s">
        <v>1310</v>
      </c>
    </row>
    <row r="528" spans="1:10">
      <c r="A528" s="148">
        <f>B528*ID규칙_옵션_그룹_단위+COUNTIF($B$4:B528,B528)</f>
        <v>840031</v>
      </c>
      <c r="B528" s="103">
        <f>INDEX(INDEX_ITEM!$F$23:$F$40,MATCH(ITEM_OPTION_GROUP!I528,INDEX_ITEM!$G$23:$G$40,0))*1000+H528*100+IF(J528="주옵션",1,0)</f>
        <v>8400</v>
      </c>
      <c r="C528" s="148">
        <v>8</v>
      </c>
      <c r="D528" s="148">
        <v>1</v>
      </c>
      <c r="E528" s="148">
        <v>470</v>
      </c>
      <c r="F528" s="148">
        <v>470</v>
      </c>
      <c r="G528" s="12" t="str">
        <f t="shared" si="9"/>
        <v>원소 충전 효율 +4.7%</v>
      </c>
      <c r="H528" s="148">
        <v>4</v>
      </c>
      <c r="I528" s="148" t="s">
        <v>4269</v>
      </c>
      <c r="J528" s="103" t="s">
        <v>1310</v>
      </c>
    </row>
    <row r="529" spans="1:10">
      <c r="A529" s="148">
        <f>B529*ID규칙_옵션_그룹_단위+COUNTIF($B$4:B529,B529)</f>
        <v>840032</v>
      </c>
      <c r="B529" s="103">
        <f>INDEX(INDEX_ITEM!$F$23:$F$40,MATCH(ITEM_OPTION_GROUP!I529,INDEX_ITEM!$G$23:$G$40,0))*1000+H529*100+IF(J529="주옵션",1,0)</f>
        <v>8400</v>
      </c>
      <c r="C529" s="148">
        <v>8</v>
      </c>
      <c r="D529" s="148">
        <v>1</v>
      </c>
      <c r="E529" s="148">
        <v>520</v>
      </c>
      <c r="F529" s="148">
        <v>520</v>
      </c>
      <c r="G529" s="12" t="str">
        <f t="shared" si="9"/>
        <v>원소 충전 효율 +5.2%</v>
      </c>
      <c r="H529" s="148">
        <v>4</v>
      </c>
      <c r="I529" s="148" t="s">
        <v>4269</v>
      </c>
      <c r="J529" s="103" t="s">
        <v>1310</v>
      </c>
    </row>
    <row r="530" spans="1:10">
      <c r="A530" s="148">
        <f>B530*ID규칙_옵션_그룹_단위+COUNTIF($B$4:B530,B530)</f>
        <v>840033</v>
      </c>
      <c r="B530" s="103">
        <f>INDEX(INDEX_ITEM!$F$23:$F$40,MATCH(ITEM_OPTION_GROUP!I530,INDEX_ITEM!$G$23:$G$40,0))*1000+H530*100+IF(J530="주옵션",1,0)</f>
        <v>8400</v>
      </c>
      <c r="C530" s="148">
        <v>17</v>
      </c>
      <c r="D530" s="148">
        <v>1</v>
      </c>
      <c r="E530" s="148">
        <v>220</v>
      </c>
      <c r="F530" s="148">
        <v>220</v>
      </c>
      <c r="G530" s="12" t="str">
        <f t="shared" si="9"/>
        <v>치명타 확률 +2.2%</v>
      </c>
      <c r="H530" s="148">
        <v>4</v>
      </c>
      <c r="I530" s="148" t="s">
        <v>4269</v>
      </c>
      <c r="J530" s="103" t="s">
        <v>1310</v>
      </c>
    </row>
    <row r="531" spans="1:10">
      <c r="A531" s="148">
        <f>B531*ID규칙_옵션_그룹_단위+COUNTIF($B$4:B531,B531)</f>
        <v>840034</v>
      </c>
      <c r="B531" s="103">
        <f>INDEX(INDEX_ITEM!$F$23:$F$40,MATCH(ITEM_OPTION_GROUP!I531,INDEX_ITEM!$G$23:$G$40,0))*1000+H531*100+IF(J531="주옵션",1,0)</f>
        <v>8400</v>
      </c>
      <c r="C531" s="148">
        <v>17</v>
      </c>
      <c r="D531" s="148">
        <v>1</v>
      </c>
      <c r="E531" s="148">
        <v>250</v>
      </c>
      <c r="F531" s="148">
        <v>250</v>
      </c>
      <c r="G531" s="12" t="str">
        <f t="shared" si="9"/>
        <v>치명타 확률 +2.5%</v>
      </c>
      <c r="H531" s="148">
        <v>4</v>
      </c>
      <c r="I531" s="148" t="s">
        <v>4269</v>
      </c>
      <c r="J531" s="103" t="s">
        <v>1310</v>
      </c>
    </row>
    <row r="532" spans="1:10">
      <c r="A532" s="148">
        <f>B532*ID규칙_옵션_그룹_단위+COUNTIF($B$4:B532,B532)</f>
        <v>840035</v>
      </c>
      <c r="B532" s="103">
        <f>INDEX(INDEX_ITEM!$F$23:$F$40,MATCH(ITEM_OPTION_GROUP!I532,INDEX_ITEM!$G$23:$G$40,0))*1000+H532*100+IF(J532="주옵션",1,0)</f>
        <v>8400</v>
      </c>
      <c r="C532" s="148">
        <v>17</v>
      </c>
      <c r="D532" s="148">
        <v>1</v>
      </c>
      <c r="E532" s="148">
        <v>280</v>
      </c>
      <c r="F532" s="148">
        <v>280</v>
      </c>
      <c r="G532" s="12" t="str">
        <f t="shared" si="9"/>
        <v>치명타 확률 +2.8%</v>
      </c>
      <c r="H532" s="148">
        <v>4</v>
      </c>
      <c r="I532" s="148" t="s">
        <v>4269</v>
      </c>
      <c r="J532" s="103" t="s">
        <v>1310</v>
      </c>
    </row>
    <row r="533" spans="1:10">
      <c r="A533" s="148">
        <f>B533*ID규칙_옵션_그룹_단위+COUNTIF($B$4:B533,B533)</f>
        <v>840036</v>
      </c>
      <c r="B533" s="103">
        <f>INDEX(INDEX_ITEM!$F$23:$F$40,MATCH(ITEM_OPTION_GROUP!I533,INDEX_ITEM!$G$23:$G$40,0))*1000+H533*100+IF(J533="주옵션",1,0)</f>
        <v>8400</v>
      </c>
      <c r="C533" s="148">
        <v>17</v>
      </c>
      <c r="D533" s="148">
        <v>1</v>
      </c>
      <c r="E533" s="148">
        <v>310</v>
      </c>
      <c r="F533" s="148">
        <v>310</v>
      </c>
      <c r="G533" s="12" t="str">
        <f t="shared" si="9"/>
        <v>치명타 확률 +3.1%</v>
      </c>
      <c r="H533" s="148">
        <v>4</v>
      </c>
      <c r="I533" s="148" t="s">
        <v>4269</v>
      </c>
      <c r="J533" s="103" t="s">
        <v>1310</v>
      </c>
    </row>
    <row r="534" spans="1:10">
      <c r="A534" s="148">
        <f>B534*ID규칙_옵션_그룹_단위+COUNTIF($B$4:B534,B534)</f>
        <v>840037</v>
      </c>
      <c r="B534" s="103">
        <f>INDEX(INDEX_ITEM!$F$23:$F$40,MATCH(ITEM_OPTION_GROUP!I534,INDEX_ITEM!$G$23:$G$40,0))*1000+H534*100+IF(J534="주옵션",1,0)</f>
        <v>8400</v>
      </c>
      <c r="C534" s="148">
        <v>18</v>
      </c>
      <c r="D534" s="148">
        <v>1</v>
      </c>
      <c r="E534" s="148">
        <v>440</v>
      </c>
      <c r="F534" s="148">
        <v>440</v>
      </c>
      <c r="G534" s="12" t="str">
        <f t="shared" si="9"/>
        <v>치명타 피해 +4.4%</v>
      </c>
      <c r="H534" s="148">
        <v>4</v>
      </c>
      <c r="I534" s="148" t="s">
        <v>4269</v>
      </c>
      <c r="J534" s="103" t="s">
        <v>1310</v>
      </c>
    </row>
    <row r="535" spans="1:10">
      <c r="A535" s="148">
        <f>B535*ID규칙_옵션_그룹_단위+COUNTIF($B$4:B535,B535)</f>
        <v>840038</v>
      </c>
      <c r="B535" s="103">
        <f>INDEX(INDEX_ITEM!$F$23:$F$40,MATCH(ITEM_OPTION_GROUP!I535,INDEX_ITEM!$G$23:$G$40,0))*1000+H535*100+IF(J535="주옵션",1,0)</f>
        <v>8400</v>
      </c>
      <c r="C535" s="148">
        <v>18</v>
      </c>
      <c r="D535" s="148">
        <v>1</v>
      </c>
      <c r="E535" s="148">
        <v>500</v>
      </c>
      <c r="F535" s="148">
        <v>500</v>
      </c>
      <c r="G535" s="12" t="str">
        <f t="shared" si="9"/>
        <v>치명타 피해 +5%</v>
      </c>
      <c r="H535" s="148">
        <v>4</v>
      </c>
      <c r="I535" s="148" t="s">
        <v>4269</v>
      </c>
      <c r="J535" s="103" t="s">
        <v>1310</v>
      </c>
    </row>
    <row r="536" spans="1:10">
      <c r="A536" s="148">
        <f>B536*ID규칙_옵션_그룹_단위+COUNTIF($B$4:B536,B536)</f>
        <v>840039</v>
      </c>
      <c r="B536" s="103">
        <f>INDEX(INDEX_ITEM!$F$23:$F$40,MATCH(ITEM_OPTION_GROUP!I536,INDEX_ITEM!$G$23:$G$40,0))*1000+H536*100+IF(J536="주옵션",1,0)</f>
        <v>8400</v>
      </c>
      <c r="C536" s="148">
        <v>18</v>
      </c>
      <c r="D536" s="148">
        <v>1</v>
      </c>
      <c r="E536" s="148">
        <v>560</v>
      </c>
      <c r="F536" s="148">
        <v>560</v>
      </c>
      <c r="G536" s="12" t="str">
        <f t="shared" si="9"/>
        <v>치명타 피해 +5.6%</v>
      </c>
      <c r="H536" s="148">
        <v>4</v>
      </c>
      <c r="I536" s="148" t="s">
        <v>4269</v>
      </c>
      <c r="J536" s="103" t="s">
        <v>1310</v>
      </c>
    </row>
    <row r="537" spans="1:10">
      <c r="A537" s="148">
        <f>B537*ID규칙_옵션_그룹_단위+COUNTIF($B$4:B537,B537)</f>
        <v>840040</v>
      </c>
      <c r="B537" s="103">
        <f>INDEX(INDEX_ITEM!$F$23:$F$40,MATCH(ITEM_OPTION_GROUP!I537,INDEX_ITEM!$G$23:$G$40,0))*1000+H537*100+IF(J537="주옵션",1,0)</f>
        <v>8400</v>
      </c>
      <c r="C537" s="148">
        <v>18</v>
      </c>
      <c r="D537" s="148">
        <v>1</v>
      </c>
      <c r="E537" s="148">
        <v>620</v>
      </c>
      <c r="F537" s="148">
        <v>620</v>
      </c>
      <c r="G537" s="12" t="str">
        <f t="shared" si="9"/>
        <v>치명타 피해 +6.2%</v>
      </c>
      <c r="H537" s="148">
        <v>4</v>
      </c>
      <c r="I537" s="148" t="s">
        <v>4269</v>
      </c>
      <c r="J537" s="103" t="s">
        <v>1310</v>
      </c>
    </row>
    <row r="538" spans="1:10">
      <c r="A538" s="148">
        <f>B538*ID규칙_옵션_그룹_단위+COUNTIF($B$4:B538,B538)</f>
        <v>850001</v>
      </c>
      <c r="B538" s="103">
        <f>INDEX(INDEX_ITEM!$F$23:$F$40,MATCH(ITEM_OPTION_GROUP!I538,INDEX_ITEM!$G$23:$G$40,0))*1000+H538*100+IF(J538="주옵션",1,0)</f>
        <v>8500</v>
      </c>
      <c r="C538" s="148">
        <v>1</v>
      </c>
      <c r="D538" s="148">
        <v>0</v>
      </c>
      <c r="E538" s="148">
        <v>209</v>
      </c>
      <c r="F538" s="148">
        <v>209</v>
      </c>
      <c r="G538" s="12" t="str">
        <f t="shared" si="9"/>
        <v>HP +209pt</v>
      </c>
      <c r="H538" s="148">
        <v>5</v>
      </c>
      <c r="I538" s="148" t="s">
        <v>4269</v>
      </c>
      <c r="J538" s="103" t="s">
        <v>1310</v>
      </c>
    </row>
    <row r="539" spans="1:10">
      <c r="A539" s="148">
        <f>B539*ID규칙_옵션_그룹_단위+COUNTIF($B$4:B539,B539)</f>
        <v>850002</v>
      </c>
      <c r="B539" s="103">
        <f>INDEX(INDEX_ITEM!$F$23:$F$40,MATCH(ITEM_OPTION_GROUP!I539,INDEX_ITEM!$G$23:$G$40,0))*1000+H539*100+IF(J539="주옵션",1,0)</f>
        <v>8500</v>
      </c>
      <c r="C539" s="148">
        <v>1</v>
      </c>
      <c r="D539" s="148">
        <v>0</v>
      </c>
      <c r="E539" s="148">
        <v>239</v>
      </c>
      <c r="F539" s="148">
        <v>239</v>
      </c>
      <c r="G539" s="12" t="str">
        <f t="shared" si="9"/>
        <v>HP +239pt</v>
      </c>
      <c r="H539" s="148">
        <v>5</v>
      </c>
      <c r="I539" s="148" t="s">
        <v>4269</v>
      </c>
      <c r="J539" s="103" t="s">
        <v>1310</v>
      </c>
    </row>
    <row r="540" spans="1:10">
      <c r="A540" s="148">
        <f>B540*ID규칙_옵션_그룹_단위+COUNTIF($B$4:B540,B540)</f>
        <v>850003</v>
      </c>
      <c r="B540" s="103">
        <f>INDEX(INDEX_ITEM!$F$23:$F$40,MATCH(ITEM_OPTION_GROUP!I540,INDEX_ITEM!$G$23:$G$40,0))*1000+H540*100+IF(J540="주옵션",1,0)</f>
        <v>8500</v>
      </c>
      <c r="C540" s="148">
        <v>1</v>
      </c>
      <c r="D540" s="148">
        <v>0</v>
      </c>
      <c r="E540" s="148">
        <v>269</v>
      </c>
      <c r="F540" s="148">
        <v>269</v>
      </c>
      <c r="G540" s="12" t="str">
        <f t="shared" si="9"/>
        <v>HP +269pt</v>
      </c>
      <c r="H540" s="148">
        <v>5</v>
      </c>
      <c r="I540" s="148" t="s">
        <v>4269</v>
      </c>
      <c r="J540" s="103" t="s">
        <v>1310</v>
      </c>
    </row>
    <row r="541" spans="1:10">
      <c r="A541" s="148">
        <f>B541*ID규칙_옵션_그룹_단위+COUNTIF($B$4:B541,B541)</f>
        <v>850004</v>
      </c>
      <c r="B541" s="103">
        <f>INDEX(INDEX_ITEM!$F$23:$F$40,MATCH(ITEM_OPTION_GROUP!I541,INDEX_ITEM!$G$23:$G$40,0))*1000+H541*100+IF(J541="주옵션",1,0)</f>
        <v>8500</v>
      </c>
      <c r="C541" s="148">
        <v>1</v>
      </c>
      <c r="D541" s="148">
        <v>0</v>
      </c>
      <c r="E541" s="148">
        <v>299</v>
      </c>
      <c r="F541" s="148">
        <v>299</v>
      </c>
      <c r="G541" s="12" t="str">
        <f t="shared" si="9"/>
        <v>HP +299pt</v>
      </c>
      <c r="H541" s="148">
        <v>5</v>
      </c>
      <c r="I541" s="148" t="s">
        <v>4269</v>
      </c>
      <c r="J541" s="103" t="s">
        <v>1310</v>
      </c>
    </row>
    <row r="542" spans="1:10">
      <c r="A542" s="148">
        <f>B542*ID규칙_옵션_그룹_단위+COUNTIF($B$4:B542,B542)</f>
        <v>850005</v>
      </c>
      <c r="B542" s="103">
        <f>INDEX(INDEX_ITEM!$F$23:$F$40,MATCH(ITEM_OPTION_GROUP!I542,INDEX_ITEM!$G$23:$G$40,0))*1000+H542*100+IF(J542="주옵션",1,0)</f>
        <v>8500</v>
      </c>
      <c r="C542" s="148">
        <v>2</v>
      </c>
      <c r="D542" s="148">
        <v>1</v>
      </c>
      <c r="E542" s="148">
        <v>410</v>
      </c>
      <c r="F542" s="148">
        <v>410</v>
      </c>
      <c r="G542" s="12" t="str">
        <f t="shared" si="9"/>
        <v>HP [%] +4.1%</v>
      </c>
      <c r="H542" s="148">
        <v>5</v>
      </c>
      <c r="I542" s="148" t="s">
        <v>4269</v>
      </c>
      <c r="J542" s="103" t="s">
        <v>1310</v>
      </c>
    </row>
    <row r="543" spans="1:10">
      <c r="A543" s="148">
        <f>B543*ID규칙_옵션_그룹_단위+COUNTIF($B$4:B543,B543)</f>
        <v>850006</v>
      </c>
      <c r="B543" s="103">
        <f>INDEX(INDEX_ITEM!$F$23:$F$40,MATCH(ITEM_OPTION_GROUP!I543,INDEX_ITEM!$G$23:$G$40,0))*1000+H543*100+IF(J543="주옵션",1,0)</f>
        <v>8500</v>
      </c>
      <c r="C543" s="148">
        <v>2</v>
      </c>
      <c r="D543" s="148">
        <v>1</v>
      </c>
      <c r="E543" s="148">
        <v>470</v>
      </c>
      <c r="F543" s="148">
        <v>470</v>
      </c>
      <c r="G543" s="12" t="str">
        <f t="shared" si="9"/>
        <v>HP [%] +4.7%</v>
      </c>
      <c r="H543" s="148">
        <v>5</v>
      </c>
      <c r="I543" s="148" t="s">
        <v>4269</v>
      </c>
      <c r="J543" s="103" t="s">
        <v>1310</v>
      </c>
    </row>
    <row r="544" spans="1:10">
      <c r="A544" s="148">
        <f>B544*ID규칙_옵션_그룹_단위+COUNTIF($B$4:B544,B544)</f>
        <v>850007</v>
      </c>
      <c r="B544" s="103">
        <f>INDEX(INDEX_ITEM!$F$23:$F$40,MATCH(ITEM_OPTION_GROUP!I544,INDEX_ITEM!$G$23:$G$40,0))*1000+H544*100+IF(J544="주옵션",1,0)</f>
        <v>8500</v>
      </c>
      <c r="C544" s="148">
        <v>2</v>
      </c>
      <c r="D544" s="148">
        <v>1</v>
      </c>
      <c r="E544" s="148">
        <v>530</v>
      </c>
      <c r="F544" s="148">
        <v>530</v>
      </c>
      <c r="G544" s="12" t="str">
        <f t="shared" si="9"/>
        <v>HP [%] +5.3%</v>
      </c>
      <c r="H544" s="148">
        <v>5</v>
      </c>
      <c r="I544" s="148" t="s">
        <v>4269</v>
      </c>
      <c r="J544" s="103" t="s">
        <v>1310</v>
      </c>
    </row>
    <row r="545" spans="1:10">
      <c r="A545" s="148">
        <f>B545*ID규칙_옵션_그룹_단위+COUNTIF($B$4:B545,B545)</f>
        <v>850008</v>
      </c>
      <c r="B545" s="103">
        <f>INDEX(INDEX_ITEM!$F$23:$F$40,MATCH(ITEM_OPTION_GROUP!I545,INDEX_ITEM!$G$23:$G$40,0))*1000+H545*100+IF(J545="주옵션",1,0)</f>
        <v>8500</v>
      </c>
      <c r="C545" s="148">
        <v>2</v>
      </c>
      <c r="D545" s="148">
        <v>1</v>
      </c>
      <c r="E545" s="148">
        <v>580</v>
      </c>
      <c r="F545" s="148">
        <v>580</v>
      </c>
      <c r="G545" s="12" t="str">
        <f t="shared" si="9"/>
        <v>HP [%] +5.8%</v>
      </c>
      <c r="H545" s="148">
        <v>5</v>
      </c>
      <c r="I545" s="148" t="s">
        <v>4269</v>
      </c>
      <c r="J545" s="103" t="s">
        <v>1310</v>
      </c>
    </row>
    <row r="546" spans="1:10">
      <c r="A546" s="148">
        <f>B546*ID규칙_옵션_그룹_단위+COUNTIF($B$4:B546,B546)</f>
        <v>850009</v>
      </c>
      <c r="B546" s="103">
        <f>INDEX(INDEX_ITEM!$F$23:$F$40,MATCH(ITEM_OPTION_GROUP!I546,INDEX_ITEM!$G$23:$G$40,0))*1000+H546*100+IF(J546="주옵션",1,0)</f>
        <v>8500</v>
      </c>
      <c r="C546" s="148">
        <v>3</v>
      </c>
      <c r="D546" s="148">
        <v>0</v>
      </c>
      <c r="E546" s="148">
        <v>14</v>
      </c>
      <c r="F546" s="148">
        <v>14</v>
      </c>
      <c r="G546" s="12" t="str">
        <f t="shared" si="9"/>
        <v>공격력 +14pt</v>
      </c>
      <c r="H546" s="148">
        <v>5</v>
      </c>
      <c r="I546" s="148" t="s">
        <v>4269</v>
      </c>
      <c r="J546" s="103" t="s">
        <v>1310</v>
      </c>
    </row>
    <row r="547" spans="1:10">
      <c r="A547" s="148">
        <f>B547*ID규칙_옵션_그룹_단위+COUNTIF($B$4:B547,B547)</f>
        <v>850010</v>
      </c>
      <c r="B547" s="103">
        <f>INDEX(INDEX_ITEM!$F$23:$F$40,MATCH(ITEM_OPTION_GROUP!I547,INDEX_ITEM!$G$23:$G$40,0))*1000+H547*100+IF(J547="주옵션",1,0)</f>
        <v>8500</v>
      </c>
      <c r="C547" s="148">
        <v>3</v>
      </c>
      <c r="D547" s="148">
        <v>0</v>
      </c>
      <c r="E547" s="148">
        <v>16</v>
      </c>
      <c r="F547" s="148">
        <v>16</v>
      </c>
      <c r="G547" s="12" t="str">
        <f t="shared" si="9"/>
        <v>공격력 +16pt</v>
      </c>
      <c r="H547" s="148">
        <v>5</v>
      </c>
      <c r="I547" s="148" t="s">
        <v>4269</v>
      </c>
      <c r="J547" s="103" t="s">
        <v>1310</v>
      </c>
    </row>
    <row r="548" spans="1:10">
      <c r="A548" s="148">
        <f>B548*ID규칙_옵션_그룹_단위+COUNTIF($B$4:B548,B548)</f>
        <v>850011</v>
      </c>
      <c r="B548" s="103">
        <f>INDEX(INDEX_ITEM!$F$23:$F$40,MATCH(ITEM_OPTION_GROUP!I548,INDEX_ITEM!$G$23:$G$40,0))*1000+H548*100+IF(J548="주옵션",1,0)</f>
        <v>8500</v>
      </c>
      <c r="C548" s="148">
        <v>3</v>
      </c>
      <c r="D548" s="148">
        <v>0</v>
      </c>
      <c r="E548" s="148">
        <v>18</v>
      </c>
      <c r="F548" s="148">
        <v>18</v>
      </c>
      <c r="G548" s="12" t="str">
        <f t="shared" si="9"/>
        <v>공격력 +18pt</v>
      </c>
      <c r="H548" s="148">
        <v>5</v>
      </c>
      <c r="I548" s="148" t="s">
        <v>4269</v>
      </c>
      <c r="J548" s="103" t="s">
        <v>1310</v>
      </c>
    </row>
    <row r="549" spans="1:10">
      <c r="A549" s="148">
        <f>B549*ID규칙_옵션_그룹_단위+COUNTIF($B$4:B549,B549)</f>
        <v>850012</v>
      </c>
      <c r="B549" s="103">
        <f>INDEX(INDEX_ITEM!$F$23:$F$40,MATCH(ITEM_OPTION_GROUP!I549,INDEX_ITEM!$G$23:$G$40,0))*1000+H549*100+IF(J549="주옵션",1,0)</f>
        <v>8500</v>
      </c>
      <c r="C549" s="148">
        <v>3</v>
      </c>
      <c r="D549" s="148">
        <v>0</v>
      </c>
      <c r="E549" s="148">
        <v>19</v>
      </c>
      <c r="F549" s="148">
        <v>19</v>
      </c>
      <c r="G549" s="12" t="str">
        <f t="shared" si="9"/>
        <v>공격력 +19pt</v>
      </c>
      <c r="H549" s="148">
        <v>5</v>
      </c>
      <c r="I549" s="148" t="s">
        <v>4269</v>
      </c>
      <c r="J549" s="103" t="s">
        <v>1310</v>
      </c>
    </row>
    <row r="550" spans="1:10">
      <c r="A550" s="148">
        <f>B550*ID규칙_옵션_그룹_단위+COUNTIF($B$4:B550,B550)</f>
        <v>850013</v>
      </c>
      <c r="B550" s="103">
        <f>INDEX(INDEX_ITEM!$F$23:$F$40,MATCH(ITEM_OPTION_GROUP!I550,INDEX_ITEM!$G$23:$G$40,0))*1000+H550*100+IF(J550="주옵션",1,0)</f>
        <v>8500</v>
      </c>
      <c r="C550" s="148">
        <v>4</v>
      </c>
      <c r="D550" s="148">
        <v>1</v>
      </c>
      <c r="E550" s="148">
        <v>410</v>
      </c>
      <c r="F550" s="148">
        <v>410</v>
      </c>
      <c r="G550" s="12" t="str">
        <f t="shared" si="9"/>
        <v>공격력 [%] +4.1%</v>
      </c>
      <c r="H550" s="148">
        <v>5</v>
      </c>
      <c r="I550" s="148" t="s">
        <v>4269</v>
      </c>
      <c r="J550" s="103" t="s">
        <v>1310</v>
      </c>
    </row>
    <row r="551" spans="1:10">
      <c r="A551" s="148">
        <f>B551*ID규칙_옵션_그룹_단위+COUNTIF($B$4:B551,B551)</f>
        <v>850014</v>
      </c>
      <c r="B551" s="103">
        <f>INDEX(INDEX_ITEM!$F$23:$F$40,MATCH(ITEM_OPTION_GROUP!I551,INDEX_ITEM!$G$23:$G$40,0))*1000+H551*100+IF(J551="주옵션",1,0)</f>
        <v>8500</v>
      </c>
      <c r="C551" s="148">
        <v>4</v>
      </c>
      <c r="D551" s="148">
        <v>1</v>
      </c>
      <c r="E551" s="148">
        <v>470</v>
      </c>
      <c r="F551" s="148">
        <v>470</v>
      </c>
      <c r="G551" s="12" t="str">
        <f t="shared" si="9"/>
        <v>공격력 [%] +4.7%</v>
      </c>
      <c r="H551" s="148">
        <v>5</v>
      </c>
      <c r="I551" s="148" t="s">
        <v>4269</v>
      </c>
      <c r="J551" s="103" t="s">
        <v>1310</v>
      </c>
    </row>
    <row r="552" spans="1:10">
      <c r="A552" s="148">
        <f>B552*ID규칙_옵션_그룹_단위+COUNTIF($B$4:B552,B552)</f>
        <v>850015</v>
      </c>
      <c r="B552" s="103">
        <f>INDEX(INDEX_ITEM!$F$23:$F$40,MATCH(ITEM_OPTION_GROUP!I552,INDEX_ITEM!$G$23:$G$40,0))*1000+H552*100+IF(J552="주옵션",1,0)</f>
        <v>8500</v>
      </c>
      <c r="C552" s="148">
        <v>4</v>
      </c>
      <c r="D552" s="148">
        <v>1</v>
      </c>
      <c r="E552" s="148">
        <v>530</v>
      </c>
      <c r="F552" s="148">
        <v>530</v>
      </c>
      <c r="G552" s="12" t="str">
        <f t="shared" si="9"/>
        <v>공격력 [%] +5.3%</v>
      </c>
      <c r="H552" s="148">
        <v>5</v>
      </c>
      <c r="I552" s="148" t="s">
        <v>4269</v>
      </c>
      <c r="J552" s="103" t="s">
        <v>1310</v>
      </c>
    </row>
    <row r="553" spans="1:10">
      <c r="A553" s="148">
        <f>B553*ID규칙_옵션_그룹_단위+COUNTIF($B$4:B553,B553)</f>
        <v>850016</v>
      </c>
      <c r="B553" s="103">
        <f>INDEX(INDEX_ITEM!$F$23:$F$40,MATCH(ITEM_OPTION_GROUP!I553,INDEX_ITEM!$G$23:$G$40,0))*1000+H553*100+IF(J553="주옵션",1,0)</f>
        <v>8500</v>
      </c>
      <c r="C553" s="148">
        <v>4</v>
      </c>
      <c r="D553" s="148">
        <v>1</v>
      </c>
      <c r="E553" s="148">
        <v>580</v>
      </c>
      <c r="F553" s="148">
        <v>580</v>
      </c>
      <c r="G553" s="12" t="str">
        <f t="shared" si="9"/>
        <v>공격력 [%] +5.8%</v>
      </c>
      <c r="H553" s="148">
        <v>5</v>
      </c>
      <c r="I553" s="148" t="s">
        <v>4269</v>
      </c>
      <c r="J553" s="103" t="s">
        <v>1310</v>
      </c>
    </row>
    <row r="554" spans="1:10">
      <c r="A554" s="148">
        <f>B554*ID규칙_옵션_그룹_단위+COUNTIF($B$4:B554,B554)</f>
        <v>850017</v>
      </c>
      <c r="B554" s="103">
        <f>INDEX(INDEX_ITEM!$F$23:$F$40,MATCH(ITEM_OPTION_GROUP!I554,INDEX_ITEM!$G$23:$G$40,0))*1000+H554*100+IF(J554="주옵션",1,0)</f>
        <v>8500</v>
      </c>
      <c r="C554" s="148">
        <v>5</v>
      </c>
      <c r="D554" s="148">
        <v>0</v>
      </c>
      <c r="E554" s="148">
        <v>16</v>
      </c>
      <c r="F554" s="148">
        <v>16</v>
      </c>
      <c r="G554" s="12" t="str">
        <f t="shared" si="9"/>
        <v>방어력 +16pt</v>
      </c>
      <c r="H554" s="148">
        <v>5</v>
      </c>
      <c r="I554" s="148" t="s">
        <v>4269</v>
      </c>
      <c r="J554" s="103" t="s">
        <v>1310</v>
      </c>
    </row>
    <row r="555" spans="1:10">
      <c r="A555" s="148">
        <f>B555*ID규칙_옵션_그룹_단위+COUNTIF($B$4:B555,B555)</f>
        <v>850018</v>
      </c>
      <c r="B555" s="103">
        <f>INDEX(INDEX_ITEM!$F$23:$F$40,MATCH(ITEM_OPTION_GROUP!I555,INDEX_ITEM!$G$23:$G$40,0))*1000+H555*100+IF(J555="주옵션",1,0)</f>
        <v>8500</v>
      </c>
      <c r="C555" s="148">
        <v>5</v>
      </c>
      <c r="D555" s="148">
        <v>0</v>
      </c>
      <c r="E555" s="148">
        <v>19</v>
      </c>
      <c r="F555" s="148">
        <v>19</v>
      </c>
      <c r="G555" s="12" t="str">
        <f t="shared" si="9"/>
        <v>방어력 +19pt</v>
      </c>
      <c r="H555" s="148">
        <v>5</v>
      </c>
      <c r="I555" s="148" t="s">
        <v>4269</v>
      </c>
      <c r="J555" s="103" t="s">
        <v>1310</v>
      </c>
    </row>
    <row r="556" spans="1:10">
      <c r="A556" s="148">
        <f>B556*ID규칙_옵션_그룹_단위+COUNTIF($B$4:B556,B556)</f>
        <v>850019</v>
      </c>
      <c r="B556" s="103">
        <f>INDEX(INDEX_ITEM!$F$23:$F$40,MATCH(ITEM_OPTION_GROUP!I556,INDEX_ITEM!$G$23:$G$40,0))*1000+H556*100+IF(J556="주옵션",1,0)</f>
        <v>8500</v>
      </c>
      <c r="C556" s="148">
        <v>5</v>
      </c>
      <c r="D556" s="148">
        <v>0</v>
      </c>
      <c r="E556" s="148">
        <v>21</v>
      </c>
      <c r="F556" s="148">
        <v>21</v>
      </c>
      <c r="G556" s="12" t="str">
        <f t="shared" si="9"/>
        <v>방어력 +21pt</v>
      </c>
      <c r="H556" s="148">
        <v>5</v>
      </c>
      <c r="I556" s="148" t="s">
        <v>4269</v>
      </c>
      <c r="J556" s="103" t="s">
        <v>1310</v>
      </c>
    </row>
    <row r="557" spans="1:10">
      <c r="A557" s="148">
        <f>B557*ID규칙_옵션_그룹_단위+COUNTIF($B$4:B557,B557)</f>
        <v>850020</v>
      </c>
      <c r="B557" s="103">
        <f>INDEX(INDEX_ITEM!$F$23:$F$40,MATCH(ITEM_OPTION_GROUP!I557,INDEX_ITEM!$G$23:$G$40,0))*1000+H557*100+IF(J557="주옵션",1,0)</f>
        <v>8500</v>
      </c>
      <c r="C557" s="148">
        <v>5</v>
      </c>
      <c r="D557" s="148">
        <v>0</v>
      </c>
      <c r="E557" s="148">
        <v>23</v>
      </c>
      <c r="F557" s="148">
        <v>23</v>
      </c>
      <c r="G557" s="12" t="str">
        <f t="shared" si="9"/>
        <v>방어력 +23pt</v>
      </c>
      <c r="H557" s="148">
        <v>5</v>
      </c>
      <c r="I557" s="148" t="s">
        <v>4269</v>
      </c>
      <c r="J557" s="103" t="s">
        <v>1310</v>
      </c>
    </row>
    <row r="558" spans="1:10">
      <c r="A558" s="148">
        <f>B558*ID규칙_옵션_그룹_단위+COUNTIF($B$4:B558,B558)</f>
        <v>850021</v>
      </c>
      <c r="B558" s="103">
        <f>INDEX(INDEX_ITEM!$F$23:$F$40,MATCH(ITEM_OPTION_GROUP!I558,INDEX_ITEM!$G$23:$G$40,0))*1000+H558*100+IF(J558="주옵션",1,0)</f>
        <v>8500</v>
      </c>
      <c r="C558" s="148">
        <v>6</v>
      </c>
      <c r="D558" s="148">
        <v>1</v>
      </c>
      <c r="E558" s="148">
        <v>510</v>
      </c>
      <c r="F558" s="148">
        <v>510</v>
      </c>
      <c r="G558" s="12" t="str">
        <f t="shared" si="9"/>
        <v>방어력 [%] +5.1%</v>
      </c>
      <c r="H558" s="148">
        <v>5</v>
      </c>
      <c r="I558" s="148" t="s">
        <v>4269</v>
      </c>
      <c r="J558" s="103" t="s">
        <v>1310</v>
      </c>
    </row>
    <row r="559" spans="1:10">
      <c r="A559" s="148">
        <f>B559*ID규칙_옵션_그룹_단위+COUNTIF($B$4:B559,B559)</f>
        <v>850022</v>
      </c>
      <c r="B559" s="103">
        <f>INDEX(INDEX_ITEM!$F$23:$F$40,MATCH(ITEM_OPTION_GROUP!I559,INDEX_ITEM!$G$23:$G$40,0))*1000+H559*100+IF(J559="주옵션",1,0)</f>
        <v>8500</v>
      </c>
      <c r="C559" s="148">
        <v>6</v>
      </c>
      <c r="D559" s="148">
        <v>1</v>
      </c>
      <c r="E559" s="148">
        <v>580</v>
      </c>
      <c r="F559" s="148">
        <v>580</v>
      </c>
      <c r="G559" s="12" t="str">
        <f t="shared" si="9"/>
        <v>방어력 [%] +5.8%</v>
      </c>
      <c r="H559" s="148">
        <v>5</v>
      </c>
      <c r="I559" s="148" t="s">
        <v>4269</v>
      </c>
      <c r="J559" s="103" t="s">
        <v>1310</v>
      </c>
    </row>
    <row r="560" spans="1:10">
      <c r="A560" s="148">
        <f>B560*ID규칙_옵션_그룹_단위+COUNTIF($B$4:B560,B560)</f>
        <v>850023</v>
      </c>
      <c r="B560" s="103">
        <f>INDEX(INDEX_ITEM!$F$23:$F$40,MATCH(ITEM_OPTION_GROUP!I560,INDEX_ITEM!$G$23:$G$40,0))*1000+H560*100+IF(J560="주옵션",1,0)</f>
        <v>8500</v>
      </c>
      <c r="C560" s="148">
        <v>6</v>
      </c>
      <c r="D560" s="148">
        <v>1</v>
      </c>
      <c r="E560" s="148">
        <v>660</v>
      </c>
      <c r="F560" s="148">
        <v>660</v>
      </c>
      <c r="G560" s="12" t="str">
        <f t="shared" si="9"/>
        <v>방어력 [%] +6.6%</v>
      </c>
      <c r="H560" s="148">
        <v>5</v>
      </c>
      <c r="I560" s="148" t="s">
        <v>4269</v>
      </c>
      <c r="J560" s="103" t="s">
        <v>1310</v>
      </c>
    </row>
    <row r="561" spans="1:10">
      <c r="A561" s="148">
        <f>B561*ID규칙_옵션_그룹_단위+COUNTIF($B$4:B561,B561)</f>
        <v>850024</v>
      </c>
      <c r="B561" s="103">
        <f>INDEX(INDEX_ITEM!$F$23:$F$40,MATCH(ITEM_OPTION_GROUP!I561,INDEX_ITEM!$G$23:$G$40,0))*1000+H561*100+IF(J561="주옵션",1,0)</f>
        <v>8500</v>
      </c>
      <c r="C561" s="148">
        <v>6</v>
      </c>
      <c r="D561" s="148">
        <v>1</v>
      </c>
      <c r="E561" s="148">
        <v>730</v>
      </c>
      <c r="F561" s="148">
        <v>730</v>
      </c>
      <c r="G561" s="12" t="str">
        <f t="shared" si="9"/>
        <v>방어력 [%] +7.3%</v>
      </c>
      <c r="H561" s="148">
        <v>5</v>
      </c>
      <c r="I561" s="148" t="s">
        <v>4269</v>
      </c>
      <c r="J561" s="103" t="s">
        <v>1310</v>
      </c>
    </row>
    <row r="562" spans="1:10">
      <c r="A562" s="148">
        <f>B562*ID규칙_옵션_그룹_단위+COUNTIF($B$4:B562,B562)</f>
        <v>850025</v>
      </c>
      <c r="B562" s="103">
        <f>INDEX(INDEX_ITEM!$F$23:$F$40,MATCH(ITEM_OPTION_GROUP!I562,INDEX_ITEM!$G$23:$G$40,0))*1000+H562*100+IF(J562="주옵션",1,0)</f>
        <v>8500</v>
      </c>
      <c r="C562" s="148">
        <v>7</v>
      </c>
      <c r="D562" s="148">
        <v>0</v>
      </c>
      <c r="E562" s="148">
        <v>16</v>
      </c>
      <c r="F562" s="148">
        <v>16</v>
      </c>
      <c r="G562" s="12" t="str">
        <f t="shared" si="9"/>
        <v>원소 마스터리 +16pt</v>
      </c>
      <c r="H562" s="148">
        <v>5</v>
      </c>
      <c r="I562" s="148" t="s">
        <v>4269</v>
      </c>
      <c r="J562" s="103" t="s">
        <v>1310</v>
      </c>
    </row>
    <row r="563" spans="1:10">
      <c r="A563" s="148">
        <f>B563*ID규칙_옵션_그룹_단위+COUNTIF($B$4:B563,B563)</f>
        <v>850026</v>
      </c>
      <c r="B563" s="103">
        <f>INDEX(INDEX_ITEM!$F$23:$F$40,MATCH(ITEM_OPTION_GROUP!I563,INDEX_ITEM!$G$23:$G$40,0))*1000+H563*100+IF(J563="주옵션",1,0)</f>
        <v>8500</v>
      </c>
      <c r="C563" s="148">
        <v>7</v>
      </c>
      <c r="D563" s="148">
        <v>0</v>
      </c>
      <c r="E563" s="148">
        <v>19</v>
      </c>
      <c r="F563" s="148">
        <v>19</v>
      </c>
      <c r="G563" s="12" t="str">
        <f t="shared" si="9"/>
        <v>원소 마스터리 +19pt</v>
      </c>
      <c r="H563" s="148">
        <v>5</v>
      </c>
      <c r="I563" s="148" t="s">
        <v>4269</v>
      </c>
      <c r="J563" s="103" t="s">
        <v>1310</v>
      </c>
    </row>
    <row r="564" spans="1:10">
      <c r="A564" s="148">
        <f>B564*ID규칙_옵션_그룹_단위+COUNTIF($B$4:B564,B564)</f>
        <v>850027</v>
      </c>
      <c r="B564" s="103">
        <f>INDEX(INDEX_ITEM!$F$23:$F$40,MATCH(ITEM_OPTION_GROUP!I564,INDEX_ITEM!$G$23:$G$40,0))*1000+H564*100+IF(J564="주옵션",1,0)</f>
        <v>8500</v>
      </c>
      <c r="C564" s="148">
        <v>7</v>
      </c>
      <c r="D564" s="148">
        <v>0</v>
      </c>
      <c r="E564" s="148">
        <v>21</v>
      </c>
      <c r="F564" s="148">
        <v>21</v>
      </c>
      <c r="G564" s="12" t="str">
        <f t="shared" si="9"/>
        <v>원소 마스터리 +21pt</v>
      </c>
      <c r="H564" s="148">
        <v>5</v>
      </c>
      <c r="I564" s="148" t="s">
        <v>4269</v>
      </c>
      <c r="J564" s="103" t="s">
        <v>1310</v>
      </c>
    </row>
    <row r="565" spans="1:10">
      <c r="A565" s="148">
        <f>B565*ID규칙_옵션_그룹_단위+COUNTIF($B$4:B565,B565)</f>
        <v>850028</v>
      </c>
      <c r="B565" s="103">
        <f>INDEX(INDEX_ITEM!$F$23:$F$40,MATCH(ITEM_OPTION_GROUP!I565,INDEX_ITEM!$G$23:$G$40,0))*1000+H565*100+IF(J565="주옵션",1,0)</f>
        <v>8500</v>
      </c>
      <c r="C565" s="148">
        <v>7</v>
      </c>
      <c r="D565" s="148">
        <v>0</v>
      </c>
      <c r="E565" s="148">
        <v>23</v>
      </c>
      <c r="F565" s="148">
        <v>23</v>
      </c>
      <c r="G565" s="12" t="str">
        <f t="shared" si="9"/>
        <v>원소 마스터리 +23pt</v>
      </c>
      <c r="H565" s="148">
        <v>5</v>
      </c>
      <c r="I565" s="148" t="s">
        <v>4269</v>
      </c>
      <c r="J565" s="103" t="s">
        <v>1310</v>
      </c>
    </row>
    <row r="566" spans="1:10">
      <c r="A566" s="148">
        <f>B566*ID규칙_옵션_그룹_단위+COUNTIF($B$4:B566,B566)</f>
        <v>850029</v>
      </c>
      <c r="B566" s="103">
        <f>INDEX(INDEX_ITEM!$F$23:$F$40,MATCH(ITEM_OPTION_GROUP!I566,INDEX_ITEM!$G$23:$G$40,0))*1000+H566*100+IF(J566="주옵션",1,0)</f>
        <v>8500</v>
      </c>
      <c r="C566" s="148">
        <v>8</v>
      </c>
      <c r="D566" s="148">
        <v>1</v>
      </c>
      <c r="E566" s="148">
        <v>450</v>
      </c>
      <c r="F566" s="148">
        <v>450</v>
      </c>
      <c r="G566" s="12" t="str">
        <f t="shared" si="9"/>
        <v>원소 충전 효율 +4.5%</v>
      </c>
      <c r="H566" s="148">
        <v>5</v>
      </c>
      <c r="I566" s="148" t="s">
        <v>4269</v>
      </c>
      <c r="J566" s="103" t="s">
        <v>1310</v>
      </c>
    </row>
    <row r="567" spans="1:10">
      <c r="A567" s="148">
        <f>B567*ID규칙_옵션_그룹_단위+COUNTIF($B$4:B567,B567)</f>
        <v>850030</v>
      </c>
      <c r="B567" s="103">
        <f>INDEX(INDEX_ITEM!$F$23:$F$40,MATCH(ITEM_OPTION_GROUP!I567,INDEX_ITEM!$G$23:$G$40,0))*1000+H567*100+IF(J567="주옵션",1,0)</f>
        <v>8500</v>
      </c>
      <c r="C567" s="148">
        <v>8</v>
      </c>
      <c r="D567" s="148">
        <v>1</v>
      </c>
      <c r="E567" s="148">
        <v>520</v>
      </c>
      <c r="F567" s="148">
        <v>520</v>
      </c>
      <c r="G567" s="12" t="str">
        <f t="shared" si="9"/>
        <v>원소 충전 효율 +5.2%</v>
      </c>
      <c r="H567" s="148">
        <v>5</v>
      </c>
      <c r="I567" s="148" t="s">
        <v>4269</v>
      </c>
      <c r="J567" s="103" t="s">
        <v>1310</v>
      </c>
    </row>
    <row r="568" spans="1:10">
      <c r="A568" s="148">
        <f>B568*ID규칙_옵션_그룹_단위+COUNTIF($B$4:B568,B568)</f>
        <v>850031</v>
      </c>
      <c r="B568" s="103">
        <f>INDEX(INDEX_ITEM!$F$23:$F$40,MATCH(ITEM_OPTION_GROUP!I568,INDEX_ITEM!$G$23:$G$40,0))*1000+H568*100+IF(J568="주옵션",1,0)</f>
        <v>8500</v>
      </c>
      <c r="C568" s="148">
        <v>8</v>
      </c>
      <c r="D568" s="148">
        <v>1</v>
      </c>
      <c r="E568" s="148">
        <v>580</v>
      </c>
      <c r="F568" s="148">
        <v>580</v>
      </c>
      <c r="G568" s="12" t="str">
        <f t="shared" si="9"/>
        <v>원소 충전 효율 +5.8%</v>
      </c>
      <c r="H568" s="148">
        <v>5</v>
      </c>
      <c r="I568" s="148" t="s">
        <v>4269</v>
      </c>
      <c r="J568" s="103" t="s">
        <v>1310</v>
      </c>
    </row>
    <row r="569" spans="1:10">
      <c r="A569" s="148">
        <f>B569*ID규칙_옵션_그룹_단위+COUNTIF($B$4:B569,B569)</f>
        <v>850032</v>
      </c>
      <c r="B569" s="103">
        <f>INDEX(INDEX_ITEM!$F$23:$F$40,MATCH(ITEM_OPTION_GROUP!I569,INDEX_ITEM!$G$23:$G$40,0))*1000+H569*100+IF(J569="주옵션",1,0)</f>
        <v>8500</v>
      </c>
      <c r="C569" s="148">
        <v>8</v>
      </c>
      <c r="D569" s="148">
        <v>1</v>
      </c>
      <c r="E569" s="148">
        <v>650</v>
      </c>
      <c r="F569" s="148">
        <v>650</v>
      </c>
      <c r="G569" s="12" t="str">
        <f t="shared" si="9"/>
        <v>원소 충전 효율 +6.5%</v>
      </c>
      <c r="H569" s="148">
        <v>5</v>
      </c>
      <c r="I569" s="148" t="s">
        <v>4269</v>
      </c>
      <c r="J569" s="103" t="s">
        <v>1310</v>
      </c>
    </row>
    <row r="570" spans="1:10">
      <c r="A570" s="148">
        <f>B570*ID규칙_옵션_그룹_단위+COUNTIF($B$4:B570,B570)</f>
        <v>850033</v>
      </c>
      <c r="B570" s="103">
        <f>INDEX(INDEX_ITEM!$F$23:$F$40,MATCH(ITEM_OPTION_GROUP!I570,INDEX_ITEM!$G$23:$G$40,0))*1000+H570*100+IF(J570="주옵션",1,0)</f>
        <v>8500</v>
      </c>
      <c r="C570" s="148">
        <v>17</v>
      </c>
      <c r="D570" s="148">
        <v>1</v>
      </c>
      <c r="E570" s="148">
        <v>270</v>
      </c>
      <c r="F570" s="148">
        <v>270</v>
      </c>
      <c r="G570" s="12" t="str">
        <f t="shared" si="9"/>
        <v>치명타 확률 +2.7%</v>
      </c>
      <c r="H570" s="148">
        <v>5</v>
      </c>
      <c r="I570" s="148" t="s">
        <v>4269</v>
      </c>
      <c r="J570" s="103" t="s">
        <v>1310</v>
      </c>
    </row>
    <row r="571" spans="1:10">
      <c r="A571" s="148">
        <f>B571*ID규칙_옵션_그룹_단위+COUNTIF($B$4:B571,B571)</f>
        <v>850034</v>
      </c>
      <c r="B571" s="103">
        <f>INDEX(INDEX_ITEM!$F$23:$F$40,MATCH(ITEM_OPTION_GROUP!I571,INDEX_ITEM!$G$23:$G$40,0))*1000+H571*100+IF(J571="주옵션",1,0)</f>
        <v>8500</v>
      </c>
      <c r="C571" s="148">
        <v>17</v>
      </c>
      <c r="D571" s="148">
        <v>1</v>
      </c>
      <c r="E571" s="148">
        <v>310</v>
      </c>
      <c r="F571" s="148">
        <v>310</v>
      </c>
      <c r="G571" s="12" t="str">
        <f t="shared" si="9"/>
        <v>치명타 확률 +3.1%</v>
      </c>
      <c r="H571" s="148">
        <v>5</v>
      </c>
      <c r="I571" s="148" t="s">
        <v>4269</v>
      </c>
      <c r="J571" s="103" t="s">
        <v>1310</v>
      </c>
    </row>
    <row r="572" spans="1:10">
      <c r="A572" s="148">
        <f>B572*ID규칙_옵션_그룹_단위+COUNTIF($B$4:B572,B572)</f>
        <v>850035</v>
      </c>
      <c r="B572" s="103">
        <f>INDEX(INDEX_ITEM!$F$23:$F$40,MATCH(ITEM_OPTION_GROUP!I572,INDEX_ITEM!$G$23:$G$40,0))*1000+H572*100+IF(J572="주옵션",1,0)</f>
        <v>8500</v>
      </c>
      <c r="C572" s="148">
        <v>17</v>
      </c>
      <c r="D572" s="148">
        <v>1</v>
      </c>
      <c r="E572" s="148">
        <v>350</v>
      </c>
      <c r="F572" s="148">
        <v>350</v>
      </c>
      <c r="G572" s="12" t="str">
        <f t="shared" si="9"/>
        <v>치명타 확률 +3.5%</v>
      </c>
      <c r="H572" s="148">
        <v>5</v>
      </c>
      <c r="I572" s="148" t="s">
        <v>4269</v>
      </c>
      <c r="J572" s="103" t="s">
        <v>1310</v>
      </c>
    </row>
    <row r="573" spans="1:10">
      <c r="A573" s="148">
        <f>B573*ID규칙_옵션_그룹_단위+COUNTIF($B$4:B573,B573)</f>
        <v>850036</v>
      </c>
      <c r="B573" s="103">
        <f>INDEX(INDEX_ITEM!$F$23:$F$40,MATCH(ITEM_OPTION_GROUP!I573,INDEX_ITEM!$G$23:$G$40,0))*1000+H573*100+IF(J573="주옵션",1,0)</f>
        <v>8500</v>
      </c>
      <c r="C573" s="148">
        <v>17</v>
      </c>
      <c r="D573" s="148">
        <v>1</v>
      </c>
      <c r="E573" s="148">
        <v>390</v>
      </c>
      <c r="F573" s="148">
        <v>390</v>
      </c>
      <c r="G573" s="12" t="str">
        <f t="shared" si="9"/>
        <v>치명타 확률 +3.9%</v>
      </c>
      <c r="H573" s="148">
        <v>5</v>
      </c>
      <c r="I573" s="148" t="s">
        <v>4269</v>
      </c>
      <c r="J573" s="103" t="s">
        <v>1310</v>
      </c>
    </row>
    <row r="574" spans="1:10">
      <c r="A574" s="148">
        <f>B574*ID규칙_옵션_그룹_단위+COUNTIF($B$4:B574,B574)</f>
        <v>850037</v>
      </c>
      <c r="B574" s="103">
        <f>INDEX(INDEX_ITEM!$F$23:$F$40,MATCH(ITEM_OPTION_GROUP!I574,INDEX_ITEM!$G$23:$G$40,0))*1000+H574*100+IF(J574="주옵션",1,0)</f>
        <v>8500</v>
      </c>
      <c r="C574" s="148">
        <v>18</v>
      </c>
      <c r="D574" s="148">
        <v>1</v>
      </c>
      <c r="E574" s="148">
        <v>540</v>
      </c>
      <c r="F574" s="148">
        <v>540</v>
      </c>
      <c r="G574" s="12" t="str">
        <f t="shared" si="9"/>
        <v>치명타 피해 +5.4%</v>
      </c>
      <c r="H574" s="148">
        <v>5</v>
      </c>
      <c r="I574" s="148" t="s">
        <v>4269</v>
      </c>
      <c r="J574" s="103" t="s">
        <v>1310</v>
      </c>
    </row>
    <row r="575" spans="1:10">
      <c r="A575" s="148">
        <f>B575*ID규칙_옵션_그룹_단위+COUNTIF($B$4:B575,B575)</f>
        <v>850038</v>
      </c>
      <c r="B575" s="103">
        <f>INDEX(INDEX_ITEM!$F$23:$F$40,MATCH(ITEM_OPTION_GROUP!I575,INDEX_ITEM!$G$23:$G$40,0))*1000+H575*100+IF(J575="주옵션",1,0)</f>
        <v>8500</v>
      </c>
      <c r="C575" s="148">
        <v>18</v>
      </c>
      <c r="D575" s="148">
        <v>1</v>
      </c>
      <c r="E575" s="148">
        <v>620</v>
      </c>
      <c r="F575" s="148">
        <v>620</v>
      </c>
      <c r="G575" s="12" t="str">
        <f t="shared" si="9"/>
        <v>치명타 피해 +6.2%</v>
      </c>
      <c r="H575" s="148">
        <v>5</v>
      </c>
      <c r="I575" s="148" t="s">
        <v>4269</v>
      </c>
      <c r="J575" s="103" t="s">
        <v>1310</v>
      </c>
    </row>
    <row r="576" spans="1:10">
      <c r="A576" s="148">
        <f>B576*ID규칙_옵션_그룹_단위+COUNTIF($B$4:B576,B576)</f>
        <v>850039</v>
      </c>
      <c r="B576" s="103">
        <f>INDEX(INDEX_ITEM!$F$23:$F$40,MATCH(ITEM_OPTION_GROUP!I576,INDEX_ITEM!$G$23:$G$40,0))*1000+H576*100+IF(J576="주옵션",1,0)</f>
        <v>8500</v>
      </c>
      <c r="C576" s="148">
        <v>18</v>
      </c>
      <c r="D576" s="148">
        <v>1</v>
      </c>
      <c r="E576" s="148">
        <v>700</v>
      </c>
      <c r="F576" s="148">
        <v>700</v>
      </c>
      <c r="G576" s="12" t="str">
        <f t="shared" si="9"/>
        <v>치명타 피해 +7%</v>
      </c>
      <c r="H576" s="148">
        <v>5</v>
      </c>
      <c r="I576" s="148" t="s">
        <v>4269</v>
      </c>
      <c r="J576" s="103" t="s">
        <v>1310</v>
      </c>
    </row>
    <row r="577" spans="1:10">
      <c r="A577" s="148">
        <f>B577*ID규칙_옵션_그룹_단위+COUNTIF($B$4:B577,B577)</f>
        <v>850040</v>
      </c>
      <c r="B577" s="103">
        <f>INDEX(INDEX_ITEM!$F$23:$F$40,MATCH(ITEM_OPTION_GROUP!I577,INDEX_ITEM!$G$23:$G$40,0))*1000+H577*100+IF(J577="주옵션",1,0)</f>
        <v>8500</v>
      </c>
      <c r="C577" s="148">
        <v>18</v>
      </c>
      <c r="D577" s="148">
        <v>1</v>
      </c>
      <c r="E577" s="148">
        <v>780</v>
      </c>
      <c r="F577" s="148">
        <v>780</v>
      </c>
      <c r="G577" s="12" t="str">
        <f t="shared" si="9"/>
        <v>치명타 피해 +7.8%</v>
      </c>
      <c r="H577" s="148">
        <v>5</v>
      </c>
      <c r="I577" s="148" t="s">
        <v>4269</v>
      </c>
      <c r="J577" s="103" t="s">
        <v>1310</v>
      </c>
    </row>
    <row r="578" spans="1:10">
      <c r="A578" s="148">
        <f>B578*ID규칙_옵션_그룹_단위+COUNTIF($B$4:B578,B578)</f>
        <v>920001</v>
      </c>
      <c r="B578" s="103">
        <f>INDEX(INDEX_ITEM!$F$23:$F$40,MATCH(ITEM_OPTION_GROUP!I578,INDEX_ITEM!$G$23:$G$40,0))*1000+H578*100+IF(J578="주옵션",1,0)</f>
        <v>9200</v>
      </c>
      <c r="C578" s="148">
        <v>1</v>
      </c>
      <c r="D578" s="148">
        <v>0</v>
      </c>
      <c r="E578" s="148">
        <v>50</v>
      </c>
      <c r="F578" s="148">
        <v>50</v>
      </c>
      <c r="G578" s="12" t="str">
        <f t="shared" si="9"/>
        <v>HP +50pt</v>
      </c>
      <c r="H578" s="148">
        <v>2</v>
      </c>
      <c r="I578" s="148" t="s">
        <v>4270</v>
      </c>
      <c r="J578" s="103" t="s">
        <v>1310</v>
      </c>
    </row>
    <row r="579" spans="1:10">
      <c r="A579" s="148">
        <f>B579*ID규칙_옵션_그룹_단위+COUNTIF($B$4:B579,B579)</f>
        <v>920002</v>
      </c>
      <c r="B579" s="103">
        <f>INDEX(INDEX_ITEM!$F$23:$F$40,MATCH(ITEM_OPTION_GROUP!I579,INDEX_ITEM!$G$23:$G$40,0))*1000+H579*100+IF(J579="주옵션",1,0)</f>
        <v>9200</v>
      </c>
      <c r="C579" s="148">
        <v>1</v>
      </c>
      <c r="D579" s="148">
        <v>0</v>
      </c>
      <c r="E579" s="148">
        <v>54</v>
      </c>
      <c r="F579" s="148">
        <v>54</v>
      </c>
      <c r="G579" s="12" t="str">
        <f t="shared" si="9"/>
        <v>HP +54pt</v>
      </c>
      <c r="H579" s="148">
        <v>2</v>
      </c>
      <c r="I579" s="148" t="s">
        <v>4270</v>
      </c>
      <c r="J579" s="103" t="s">
        <v>1310</v>
      </c>
    </row>
    <row r="580" spans="1:10">
      <c r="A580" s="148">
        <f>B580*ID규칙_옵션_그룹_단위+COUNTIF($B$4:B580,B580)</f>
        <v>920003</v>
      </c>
      <c r="B580" s="103">
        <f>INDEX(INDEX_ITEM!$F$23:$F$40,MATCH(ITEM_OPTION_GROUP!I580,INDEX_ITEM!$G$23:$G$40,0))*1000+H580*100+IF(J580="주옵션",1,0)</f>
        <v>9200</v>
      </c>
      <c r="C580" s="148">
        <v>1</v>
      </c>
      <c r="D580" s="148">
        <v>0</v>
      </c>
      <c r="E580" s="148">
        <v>58</v>
      </c>
      <c r="F580" s="148">
        <v>58</v>
      </c>
      <c r="G580" s="12" t="str">
        <f t="shared" si="9"/>
        <v>HP +58pt</v>
      </c>
      <c r="H580" s="148">
        <v>2</v>
      </c>
      <c r="I580" s="148" t="s">
        <v>4270</v>
      </c>
      <c r="J580" s="103" t="s">
        <v>1310</v>
      </c>
    </row>
    <row r="581" spans="1:10">
      <c r="A581" s="148">
        <f>B581*ID규칙_옵션_그룹_단위+COUNTIF($B$4:B581,B581)</f>
        <v>920004</v>
      </c>
      <c r="B581" s="103">
        <f>INDEX(INDEX_ITEM!$F$23:$F$40,MATCH(ITEM_OPTION_GROUP!I581,INDEX_ITEM!$G$23:$G$40,0))*1000+H581*100+IF(J581="주옵션",1,0)</f>
        <v>9200</v>
      </c>
      <c r="C581" s="148">
        <v>1</v>
      </c>
      <c r="D581" s="148">
        <v>0</v>
      </c>
      <c r="E581" s="148">
        <v>61</v>
      </c>
      <c r="F581" s="148">
        <v>61</v>
      </c>
      <c r="G581" s="12" t="str">
        <f t="shared" si="9"/>
        <v>HP +61pt</v>
      </c>
      <c r="H581" s="148">
        <v>2</v>
      </c>
      <c r="I581" s="148" t="s">
        <v>4270</v>
      </c>
      <c r="J581" s="103" t="s">
        <v>1310</v>
      </c>
    </row>
    <row r="582" spans="1:10">
      <c r="A582" s="148">
        <f>B582*ID규칙_옵션_그룹_단위+COUNTIF($B$4:B582,B582)</f>
        <v>920005</v>
      </c>
      <c r="B582" s="103">
        <f>INDEX(INDEX_ITEM!$F$23:$F$40,MATCH(ITEM_OPTION_GROUP!I582,INDEX_ITEM!$G$23:$G$40,0))*1000+H582*100+IF(J582="주옵션",1,0)</f>
        <v>9200</v>
      </c>
      <c r="C582" s="148">
        <v>2</v>
      </c>
      <c r="D582" s="148">
        <v>1</v>
      </c>
      <c r="E582" s="148">
        <v>160</v>
      </c>
      <c r="F582" s="148">
        <v>160</v>
      </c>
      <c r="G582" s="12" t="str">
        <f t="shared" ref="G582:G645" si="10">VLOOKUP(C582,주옵션_타입,2,0)&amp;IF(E582&lt;&gt;F582,IF(E582=0,"",IF(D582=0," ["&amp;E582," ["&amp;E582/100))&amp;IF(E582&gt;=1," ~","")&amp;IF(F582=0,"",IF(D582=0," "&amp;F582&amp;"pt]"," "&amp;F582/100&amp;"%"&amp;"]")),IF(C582=0,"",IF(D582=0," +"&amp;F582&amp;"pt"," +"&amp;F582/100&amp;"%")))</f>
        <v>HP [%] +1.6%</v>
      </c>
      <c r="H582" s="148">
        <v>2</v>
      </c>
      <c r="I582" s="148" t="s">
        <v>4270</v>
      </c>
      <c r="J582" s="103" t="s">
        <v>1310</v>
      </c>
    </row>
    <row r="583" spans="1:10">
      <c r="A583" s="148">
        <f>B583*ID규칙_옵션_그룹_단위+COUNTIF($B$4:B583,B583)</f>
        <v>920006</v>
      </c>
      <c r="B583" s="103">
        <f>INDEX(INDEX_ITEM!$F$23:$F$40,MATCH(ITEM_OPTION_GROUP!I583,INDEX_ITEM!$G$23:$G$40,0))*1000+H583*100+IF(J583="주옵션",1,0)</f>
        <v>9200</v>
      </c>
      <c r="C583" s="148">
        <v>2</v>
      </c>
      <c r="D583" s="148">
        <v>1</v>
      </c>
      <c r="E583" s="148">
        <v>200</v>
      </c>
      <c r="F583" s="148">
        <v>200</v>
      </c>
      <c r="G583" s="12" t="str">
        <f t="shared" si="10"/>
        <v>HP [%] +2%</v>
      </c>
      <c r="H583" s="148">
        <v>2</v>
      </c>
      <c r="I583" s="148" t="s">
        <v>4270</v>
      </c>
      <c r="J583" s="103" t="s">
        <v>1310</v>
      </c>
    </row>
    <row r="584" spans="1:10">
      <c r="A584" s="148">
        <f>B584*ID규칙_옵션_그룹_단위+COUNTIF($B$4:B584,B584)</f>
        <v>920007</v>
      </c>
      <c r="B584" s="103">
        <f>INDEX(INDEX_ITEM!$F$23:$F$40,MATCH(ITEM_OPTION_GROUP!I584,INDEX_ITEM!$G$23:$G$40,0))*1000+H584*100+IF(J584="주옵션",1,0)</f>
        <v>9200</v>
      </c>
      <c r="C584" s="148">
        <v>2</v>
      </c>
      <c r="D584" s="148">
        <v>1</v>
      </c>
      <c r="E584" s="148">
        <v>230</v>
      </c>
      <c r="F584" s="148">
        <v>230</v>
      </c>
      <c r="G584" s="12" t="str">
        <f t="shared" si="10"/>
        <v>HP [%] +2.3%</v>
      </c>
      <c r="H584" s="148">
        <v>2</v>
      </c>
      <c r="I584" s="148" t="s">
        <v>4270</v>
      </c>
      <c r="J584" s="103" t="s">
        <v>1310</v>
      </c>
    </row>
    <row r="585" spans="1:10">
      <c r="A585" s="148">
        <f>B585*ID규칙_옵션_그룹_단위+COUNTIF($B$4:B585,B585)</f>
        <v>920008</v>
      </c>
      <c r="B585" s="103">
        <f>INDEX(INDEX_ITEM!$F$23:$F$40,MATCH(ITEM_OPTION_GROUP!I585,INDEX_ITEM!$G$23:$G$40,0))*1000+H585*100+IF(J585="주옵션",1,0)</f>
        <v>9200</v>
      </c>
      <c r="C585" s="148">
        <v>2</v>
      </c>
      <c r="D585" s="148">
        <v>1</v>
      </c>
      <c r="E585" s="148">
        <v>260</v>
      </c>
      <c r="F585" s="148">
        <v>260</v>
      </c>
      <c r="G585" s="12" t="str">
        <f t="shared" si="10"/>
        <v>HP [%] +2.6%</v>
      </c>
      <c r="H585" s="148">
        <v>2</v>
      </c>
      <c r="I585" s="148" t="s">
        <v>4270</v>
      </c>
      <c r="J585" s="103" t="s">
        <v>1310</v>
      </c>
    </row>
    <row r="586" spans="1:10">
      <c r="A586" s="148">
        <f>B586*ID규칙_옵션_그룹_단위+COUNTIF($B$4:B586,B586)</f>
        <v>920009</v>
      </c>
      <c r="B586" s="103">
        <f>INDEX(INDEX_ITEM!$F$23:$F$40,MATCH(ITEM_OPTION_GROUP!I586,INDEX_ITEM!$G$23:$G$40,0))*1000+H586*100+IF(J586="주옵션",1,0)</f>
        <v>9200</v>
      </c>
      <c r="C586" s="148">
        <v>3</v>
      </c>
      <c r="D586" s="148">
        <v>0</v>
      </c>
      <c r="E586" s="148">
        <v>3</v>
      </c>
      <c r="F586" s="148">
        <v>3</v>
      </c>
      <c r="G586" s="12" t="str">
        <f t="shared" si="10"/>
        <v>공격력 +3pt</v>
      </c>
      <c r="H586" s="148">
        <v>2</v>
      </c>
      <c r="I586" s="148" t="s">
        <v>4270</v>
      </c>
      <c r="J586" s="103" t="s">
        <v>1310</v>
      </c>
    </row>
    <row r="587" spans="1:10">
      <c r="A587" s="148">
        <f>B587*ID규칙_옵션_그룹_단위+COUNTIF($B$4:B587,B587)</f>
        <v>920010</v>
      </c>
      <c r="B587" s="103">
        <f>INDEX(INDEX_ITEM!$F$23:$F$40,MATCH(ITEM_OPTION_GROUP!I587,INDEX_ITEM!$G$23:$G$40,0))*1000+H587*100+IF(J587="주옵션",1,0)</f>
        <v>9200</v>
      </c>
      <c r="C587" s="148">
        <v>3</v>
      </c>
      <c r="D587" s="148">
        <v>0</v>
      </c>
      <c r="E587" s="148">
        <v>4</v>
      </c>
      <c r="F587" s="148">
        <v>4</v>
      </c>
      <c r="G587" s="12" t="str">
        <f t="shared" si="10"/>
        <v>공격력 +4pt</v>
      </c>
      <c r="H587" s="148">
        <v>2</v>
      </c>
      <c r="I587" s="148" t="s">
        <v>4270</v>
      </c>
      <c r="J587" s="103" t="s">
        <v>1310</v>
      </c>
    </row>
    <row r="588" spans="1:10">
      <c r="A588" s="148">
        <f>B588*ID규칙_옵션_그룹_단위+COUNTIF($B$4:B588,B588)</f>
        <v>920011</v>
      </c>
      <c r="B588" s="103">
        <f>INDEX(INDEX_ITEM!$F$23:$F$40,MATCH(ITEM_OPTION_GROUP!I588,INDEX_ITEM!$G$23:$G$40,0))*1000+H588*100+IF(J588="주옵션",1,0)</f>
        <v>9200</v>
      </c>
      <c r="C588" s="148">
        <v>3</v>
      </c>
      <c r="D588" s="148">
        <v>0</v>
      </c>
      <c r="E588" s="148">
        <v>5</v>
      </c>
      <c r="F588" s="148">
        <v>5</v>
      </c>
      <c r="G588" s="12" t="str">
        <f t="shared" si="10"/>
        <v>공격력 +5pt</v>
      </c>
      <c r="H588" s="148">
        <v>2</v>
      </c>
      <c r="I588" s="148" t="s">
        <v>4270</v>
      </c>
      <c r="J588" s="103" t="s">
        <v>1310</v>
      </c>
    </row>
    <row r="589" spans="1:10">
      <c r="A589" s="148">
        <f>B589*ID규칙_옵션_그룹_단위+COUNTIF($B$4:B589,B589)</f>
        <v>920012</v>
      </c>
      <c r="B589" s="103">
        <f>INDEX(INDEX_ITEM!$F$23:$F$40,MATCH(ITEM_OPTION_GROUP!I589,INDEX_ITEM!$G$23:$G$40,0))*1000+H589*100+IF(J589="주옵션",1,0)</f>
        <v>9200</v>
      </c>
      <c r="C589" s="148">
        <v>3</v>
      </c>
      <c r="D589" s="148">
        <v>0</v>
      </c>
      <c r="E589" s="148">
        <v>6</v>
      </c>
      <c r="F589" s="148">
        <v>6</v>
      </c>
      <c r="G589" s="12" t="str">
        <f t="shared" si="10"/>
        <v>공격력 +6pt</v>
      </c>
      <c r="H589" s="148">
        <v>2</v>
      </c>
      <c r="I589" s="148" t="s">
        <v>4270</v>
      </c>
      <c r="J589" s="103" t="s">
        <v>1310</v>
      </c>
    </row>
    <row r="590" spans="1:10">
      <c r="A590" s="148">
        <f>B590*ID규칙_옵션_그룹_단위+COUNTIF($B$4:B590,B590)</f>
        <v>920013</v>
      </c>
      <c r="B590" s="103">
        <f>INDEX(INDEX_ITEM!$F$23:$F$40,MATCH(ITEM_OPTION_GROUP!I590,INDEX_ITEM!$G$23:$G$40,0))*1000+H590*100+IF(J590="주옵션",1,0)</f>
        <v>9200</v>
      </c>
      <c r="C590" s="148">
        <v>4</v>
      </c>
      <c r="D590" s="148">
        <v>1</v>
      </c>
      <c r="E590" s="148">
        <v>160</v>
      </c>
      <c r="F590" s="148">
        <v>160</v>
      </c>
      <c r="G590" s="12" t="str">
        <f t="shared" si="10"/>
        <v>공격력 [%] +1.6%</v>
      </c>
      <c r="H590" s="148">
        <v>2</v>
      </c>
      <c r="I590" s="148" t="s">
        <v>4270</v>
      </c>
      <c r="J590" s="103" t="s">
        <v>1310</v>
      </c>
    </row>
    <row r="591" spans="1:10">
      <c r="A591" s="148">
        <f>B591*ID규칙_옵션_그룹_단위+COUNTIF($B$4:B591,B591)</f>
        <v>920014</v>
      </c>
      <c r="B591" s="103">
        <f>INDEX(INDEX_ITEM!$F$23:$F$40,MATCH(ITEM_OPTION_GROUP!I591,INDEX_ITEM!$G$23:$G$40,0))*1000+H591*100+IF(J591="주옵션",1,0)</f>
        <v>9200</v>
      </c>
      <c r="C591" s="148">
        <v>4</v>
      </c>
      <c r="D591" s="148">
        <v>1</v>
      </c>
      <c r="E591" s="148">
        <v>190</v>
      </c>
      <c r="F591" s="148">
        <v>190</v>
      </c>
      <c r="G591" s="12" t="str">
        <f t="shared" si="10"/>
        <v>공격력 [%] +1.9%</v>
      </c>
      <c r="H591" s="148">
        <v>2</v>
      </c>
      <c r="I591" s="148" t="s">
        <v>4270</v>
      </c>
      <c r="J591" s="103" t="s">
        <v>1310</v>
      </c>
    </row>
    <row r="592" spans="1:10">
      <c r="A592" s="148">
        <f>B592*ID규칙_옵션_그룹_단위+COUNTIF($B$4:B592,B592)</f>
        <v>920015</v>
      </c>
      <c r="B592" s="103">
        <f>INDEX(INDEX_ITEM!$F$23:$F$40,MATCH(ITEM_OPTION_GROUP!I592,INDEX_ITEM!$G$23:$G$40,0))*1000+H592*100+IF(J592="주옵션",1,0)</f>
        <v>9200</v>
      </c>
      <c r="C592" s="148">
        <v>4</v>
      </c>
      <c r="D592" s="148">
        <v>1</v>
      </c>
      <c r="E592" s="148">
        <v>210</v>
      </c>
      <c r="F592" s="148">
        <v>210</v>
      </c>
      <c r="G592" s="12" t="str">
        <f t="shared" si="10"/>
        <v>공격력 [%] +2.1%</v>
      </c>
      <c r="H592" s="148">
        <v>2</v>
      </c>
      <c r="I592" s="148" t="s">
        <v>4270</v>
      </c>
      <c r="J592" s="103" t="s">
        <v>1310</v>
      </c>
    </row>
    <row r="593" spans="1:10">
      <c r="A593" s="148">
        <f>B593*ID규칙_옵션_그룹_단위+COUNTIF($B$4:B593,B593)</f>
        <v>920016</v>
      </c>
      <c r="B593" s="103">
        <f>INDEX(INDEX_ITEM!$F$23:$F$40,MATCH(ITEM_OPTION_GROUP!I593,INDEX_ITEM!$G$23:$G$40,0))*1000+H593*100+IF(J593="주옵션",1,0)</f>
        <v>9200</v>
      </c>
      <c r="C593" s="148">
        <v>4</v>
      </c>
      <c r="D593" s="148">
        <v>1</v>
      </c>
      <c r="E593" s="148">
        <v>230</v>
      </c>
      <c r="F593" s="148">
        <v>230</v>
      </c>
      <c r="G593" s="12" t="str">
        <f t="shared" si="10"/>
        <v>공격력 [%] +2.3%</v>
      </c>
      <c r="H593" s="148">
        <v>2</v>
      </c>
      <c r="I593" s="148" t="s">
        <v>4270</v>
      </c>
      <c r="J593" s="103" t="s">
        <v>1310</v>
      </c>
    </row>
    <row r="594" spans="1:10">
      <c r="A594" s="148">
        <f>B594*ID규칙_옵션_그룹_단위+COUNTIF($B$4:B594,B594)</f>
        <v>920017</v>
      </c>
      <c r="B594" s="103">
        <f>INDEX(INDEX_ITEM!$F$23:$F$40,MATCH(ITEM_OPTION_GROUP!I594,INDEX_ITEM!$G$23:$G$40,0))*1000+H594*100+IF(J594="주옵션",1,0)</f>
        <v>9200</v>
      </c>
      <c r="C594" s="148">
        <v>5</v>
      </c>
      <c r="D594" s="148">
        <v>0</v>
      </c>
      <c r="E594" s="148">
        <v>4</v>
      </c>
      <c r="F594" s="148">
        <v>4</v>
      </c>
      <c r="G594" s="12" t="str">
        <f t="shared" si="10"/>
        <v>방어력 +4pt</v>
      </c>
      <c r="H594" s="148">
        <v>2</v>
      </c>
      <c r="I594" s="148" t="s">
        <v>4270</v>
      </c>
      <c r="J594" s="103" t="s">
        <v>1310</v>
      </c>
    </row>
    <row r="595" spans="1:10">
      <c r="A595" s="148">
        <f>B595*ID규칙_옵션_그룹_단위+COUNTIF($B$4:B595,B595)</f>
        <v>920018</v>
      </c>
      <c r="B595" s="103">
        <f>INDEX(INDEX_ITEM!$F$23:$F$40,MATCH(ITEM_OPTION_GROUP!I595,INDEX_ITEM!$G$23:$G$40,0))*1000+H595*100+IF(J595="주옵션",1,0)</f>
        <v>9200</v>
      </c>
      <c r="C595" s="148">
        <v>5</v>
      </c>
      <c r="D595" s="148">
        <v>0</v>
      </c>
      <c r="E595" s="148">
        <v>5</v>
      </c>
      <c r="F595" s="148">
        <v>5</v>
      </c>
      <c r="G595" s="12" t="str">
        <f t="shared" si="10"/>
        <v>방어력 +5pt</v>
      </c>
      <c r="H595" s="148">
        <v>2</v>
      </c>
      <c r="I595" s="148" t="s">
        <v>4270</v>
      </c>
      <c r="J595" s="103" t="s">
        <v>1310</v>
      </c>
    </row>
    <row r="596" spans="1:10">
      <c r="A596" s="148">
        <f>B596*ID규칙_옵션_그룹_단위+COUNTIF($B$4:B596,B596)</f>
        <v>920019</v>
      </c>
      <c r="B596" s="103">
        <f>INDEX(INDEX_ITEM!$F$23:$F$40,MATCH(ITEM_OPTION_GROUP!I596,INDEX_ITEM!$G$23:$G$40,0))*1000+H596*100+IF(J596="주옵션",1,0)</f>
        <v>9200</v>
      </c>
      <c r="C596" s="148">
        <v>5</v>
      </c>
      <c r="D596" s="148">
        <v>0</v>
      </c>
      <c r="E596" s="148">
        <v>6</v>
      </c>
      <c r="F596" s="148">
        <v>6</v>
      </c>
      <c r="G596" s="12" t="str">
        <f t="shared" si="10"/>
        <v>방어력 +6pt</v>
      </c>
      <c r="H596" s="148">
        <v>2</v>
      </c>
      <c r="I596" s="148" t="s">
        <v>4270</v>
      </c>
      <c r="J596" s="103" t="s">
        <v>1310</v>
      </c>
    </row>
    <row r="597" spans="1:10">
      <c r="A597" s="148">
        <f>B597*ID규칙_옵션_그룹_단위+COUNTIF($B$4:B597,B597)</f>
        <v>920020</v>
      </c>
      <c r="B597" s="103">
        <f>INDEX(INDEX_ITEM!$F$23:$F$40,MATCH(ITEM_OPTION_GROUP!I597,INDEX_ITEM!$G$23:$G$40,0))*1000+H597*100+IF(J597="주옵션",1,0)</f>
        <v>9200</v>
      </c>
      <c r="C597" s="148">
        <v>5</v>
      </c>
      <c r="D597" s="148">
        <v>0</v>
      </c>
      <c r="E597" s="148">
        <v>7</v>
      </c>
      <c r="F597" s="148">
        <v>7</v>
      </c>
      <c r="G597" s="12" t="str">
        <f t="shared" si="10"/>
        <v>방어력 +7pt</v>
      </c>
      <c r="H597" s="148">
        <v>2</v>
      </c>
      <c r="I597" s="148" t="s">
        <v>4270</v>
      </c>
      <c r="J597" s="103" t="s">
        <v>1310</v>
      </c>
    </row>
    <row r="598" spans="1:10">
      <c r="A598" s="148">
        <f>B598*ID규칙_옵션_그룹_단위+COUNTIF($B$4:B598,B598)</f>
        <v>920021</v>
      </c>
      <c r="B598" s="103">
        <f>INDEX(INDEX_ITEM!$F$23:$F$40,MATCH(ITEM_OPTION_GROUP!I598,INDEX_ITEM!$G$23:$G$40,0))*1000+H598*100+IF(J598="주옵션",1,0)</f>
        <v>9200</v>
      </c>
      <c r="C598" s="148">
        <v>6</v>
      </c>
      <c r="D598" s="148">
        <v>1</v>
      </c>
      <c r="E598" s="148">
        <v>160</v>
      </c>
      <c r="F598" s="148">
        <v>160</v>
      </c>
      <c r="G598" s="12" t="str">
        <f t="shared" si="10"/>
        <v>방어력 [%] +1.6%</v>
      </c>
      <c r="H598" s="148">
        <v>2</v>
      </c>
      <c r="I598" s="148" t="s">
        <v>4270</v>
      </c>
      <c r="J598" s="103" t="s">
        <v>1310</v>
      </c>
    </row>
    <row r="599" spans="1:10">
      <c r="A599" s="148">
        <f>B599*ID규칙_옵션_그룹_단위+COUNTIF($B$4:B599,B599)</f>
        <v>920022</v>
      </c>
      <c r="B599" s="103">
        <f>INDEX(INDEX_ITEM!$F$23:$F$40,MATCH(ITEM_OPTION_GROUP!I599,INDEX_ITEM!$G$23:$G$40,0))*1000+H599*100+IF(J599="주옵션",1,0)</f>
        <v>9200</v>
      </c>
      <c r="C599" s="148">
        <v>6</v>
      </c>
      <c r="D599" s="148">
        <v>1</v>
      </c>
      <c r="E599" s="148">
        <v>200</v>
      </c>
      <c r="F599" s="148">
        <v>200</v>
      </c>
      <c r="G599" s="12" t="str">
        <f t="shared" si="10"/>
        <v>방어력 [%] +2%</v>
      </c>
      <c r="H599" s="148">
        <v>2</v>
      </c>
      <c r="I599" s="148" t="s">
        <v>4270</v>
      </c>
      <c r="J599" s="103" t="s">
        <v>1310</v>
      </c>
    </row>
    <row r="600" spans="1:10">
      <c r="A600" s="148">
        <f>B600*ID규칙_옵션_그룹_단위+COUNTIF($B$4:B600,B600)</f>
        <v>920023</v>
      </c>
      <c r="B600" s="103">
        <f>INDEX(INDEX_ITEM!$F$23:$F$40,MATCH(ITEM_OPTION_GROUP!I600,INDEX_ITEM!$G$23:$G$40,0))*1000+H600*100+IF(J600="주옵션",1,0)</f>
        <v>9200</v>
      </c>
      <c r="C600" s="148">
        <v>6</v>
      </c>
      <c r="D600" s="148">
        <v>1</v>
      </c>
      <c r="E600" s="148">
        <v>230</v>
      </c>
      <c r="F600" s="148">
        <v>230</v>
      </c>
      <c r="G600" s="12" t="str">
        <f t="shared" si="10"/>
        <v>방어력 [%] +2.3%</v>
      </c>
      <c r="H600" s="148">
        <v>2</v>
      </c>
      <c r="I600" s="148" t="s">
        <v>4270</v>
      </c>
      <c r="J600" s="103" t="s">
        <v>1310</v>
      </c>
    </row>
    <row r="601" spans="1:10">
      <c r="A601" s="148">
        <f>B601*ID규칙_옵션_그룹_단위+COUNTIF($B$4:B601,B601)</f>
        <v>920024</v>
      </c>
      <c r="B601" s="103">
        <f>INDEX(INDEX_ITEM!$F$23:$F$40,MATCH(ITEM_OPTION_GROUP!I601,INDEX_ITEM!$G$23:$G$40,0))*1000+H601*100+IF(J601="주옵션",1,0)</f>
        <v>9200</v>
      </c>
      <c r="C601" s="148">
        <v>6</v>
      </c>
      <c r="D601" s="148">
        <v>1</v>
      </c>
      <c r="E601" s="148">
        <v>260</v>
      </c>
      <c r="F601" s="148">
        <v>260</v>
      </c>
      <c r="G601" s="12" t="str">
        <f t="shared" si="10"/>
        <v>방어력 [%] +2.6%</v>
      </c>
      <c r="H601" s="148">
        <v>2</v>
      </c>
      <c r="I601" s="148" t="s">
        <v>4270</v>
      </c>
      <c r="J601" s="103" t="s">
        <v>1310</v>
      </c>
    </row>
    <row r="602" spans="1:10">
      <c r="A602" s="148">
        <f>B602*ID규칙_옵션_그룹_단위+COUNTIF($B$4:B602,B602)</f>
        <v>920025</v>
      </c>
      <c r="B602" s="103">
        <f>INDEX(INDEX_ITEM!$F$23:$F$40,MATCH(ITEM_OPTION_GROUP!I602,INDEX_ITEM!$G$23:$G$40,0))*1000+H602*100+IF(J602="주옵션",1,0)</f>
        <v>9200</v>
      </c>
      <c r="C602" s="148">
        <v>7</v>
      </c>
      <c r="D602" s="148">
        <v>0</v>
      </c>
      <c r="E602" s="148">
        <v>6</v>
      </c>
      <c r="F602" s="148">
        <v>6</v>
      </c>
      <c r="G602" s="12" t="str">
        <f t="shared" si="10"/>
        <v>원소 마스터리 +6pt</v>
      </c>
      <c r="H602" s="148">
        <v>2</v>
      </c>
      <c r="I602" s="148" t="s">
        <v>4270</v>
      </c>
      <c r="J602" s="103" t="s">
        <v>1310</v>
      </c>
    </row>
    <row r="603" spans="1:10">
      <c r="A603" s="148">
        <f>B603*ID규칙_옵션_그룹_단위+COUNTIF($B$4:B603,B603)</f>
        <v>920026</v>
      </c>
      <c r="B603" s="103">
        <f>INDEX(INDEX_ITEM!$F$23:$F$40,MATCH(ITEM_OPTION_GROUP!I603,INDEX_ITEM!$G$23:$G$40,0))*1000+H603*100+IF(J603="주옵션",1,0)</f>
        <v>9200</v>
      </c>
      <c r="C603" s="148">
        <v>7</v>
      </c>
      <c r="D603" s="148">
        <v>0</v>
      </c>
      <c r="E603" s="148">
        <v>7</v>
      </c>
      <c r="F603" s="148">
        <v>7</v>
      </c>
      <c r="G603" s="12" t="str">
        <f t="shared" si="10"/>
        <v>원소 마스터리 +7pt</v>
      </c>
      <c r="H603" s="148">
        <v>2</v>
      </c>
      <c r="I603" s="148" t="s">
        <v>4270</v>
      </c>
      <c r="J603" s="103" t="s">
        <v>1310</v>
      </c>
    </row>
    <row r="604" spans="1:10">
      <c r="A604" s="148">
        <f>B604*ID규칙_옵션_그룹_단위+COUNTIF($B$4:B604,B604)</f>
        <v>920027</v>
      </c>
      <c r="B604" s="103">
        <f>INDEX(INDEX_ITEM!$F$23:$F$40,MATCH(ITEM_OPTION_GROUP!I604,INDEX_ITEM!$G$23:$G$40,0))*1000+H604*100+IF(J604="주옵션",1,0)</f>
        <v>9200</v>
      </c>
      <c r="C604" s="148">
        <v>7</v>
      </c>
      <c r="D604" s="148">
        <v>0</v>
      </c>
      <c r="E604" s="148">
        <v>8</v>
      </c>
      <c r="F604" s="148">
        <v>8</v>
      </c>
      <c r="G604" s="12" t="str">
        <f t="shared" si="10"/>
        <v>원소 마스터리 +8pt</v>
      </c>
      <c r="H604" s="148">
        <v>2</v>
      </c>
      <c r="I604" s="148" t="s">
        <v>4270</v>
      </c>
      <c r="J604" s="103" t="s">
        <v>1310</v>
      </c>
    </row>
    <row r="605" spans="1:10">
      <c r="A605" s="148">
        <f>B605*ID규칙_옵션_그룹_단위+COUNTIF($B$4:B605,B605)</f>
        <v>920028</v>
      </c>
      <c r="B605" s="103">
        <f>INDEX(INDEX_ITEM!$F$23:$F$40,MATCH(ITEM_OPTION_GROUP!I605,INDEX_ITEM!$G$23:$G$40,0))*1000+H605*100+IF(J605="주옵션",1,0)</f>
        <v>9200</v>
      </c>
      <c r="C605" s="148">
        <v>7</v>
      </c>
      <c r="D605" s="148">
        <v>0</v>
      </c>
      <c r="E605" s="148">
        <v>9</v>
      </c>
      <c r="F605" s="148">
        <v>9</v>
      </c>
      <c r="G605" s="12" t="str">
        <f t="shared" si="10"/>
        <v>원소 마스터리 +9pt</v>
      </c>
      <c r="H605" s="148">
        <v>2</v>
      </c>
      <c r="I605" s="148" t="s">
        <v>4270</v>
      </c>
      <c r="J605" s="103" t="s">
        <v>1310</v>
      </c>
    </row>
    <row r="606" spans="1:10">
      <c r="A606" s="148">
        <f>B606*ID규칙_옵션_그룹_단위+COUNTIF($B$4:B606,B606)</f>
        <v>920029</v>
      </c>
      <c r="B606" s="103">
        <f>INDEX(INDEX_ITEM!$F$23:$F$40,MATCH(ITEM_OPTION_GROUP!I606,INDEX_ITEM!$G$23:$G$40,0))*1000+H606*100+IF(J606="주옵션",1,0)</f>
        <v>9200</v>
      </c>
      <c r="C606" s="148">
        <v>8</v>
      </c>
      <c r="D606" s="148">
        <v>1</v>
      </c>
      <c r="E606" s="148">
        <v>160</v>
      </c>
      <c r="F606" s="148">
        <v>160</v>
      </c>
      <c r="G606" s="12" t="str">
        <f t="shared" si="10"/>
        <v>원소 충전 효율 +1.6%</v>
      </c>
      <c r="H606" s="148">
        <v>2</v>
      </c>
      <c r="I606" s="148" t="s">
        <v>4270</v>
      </c>
      <c r="J606" s="103" t="s">
        <v>1310</v>
      </c>
    </row>
    <row r="607" spans="1:10">
      <c r="A607" s="148">
        <f>B607*ID규칙_옵션_그룹_단위+COUNTIF($B$4:B607,B607)</f>
        <v>920030</v>
      </c>
      <c r="B607" s="103">
        <f>INDEX(INDEX_ITEM!$F$23:$F$40,MATCH(ITEM_OPTION_GROUP!I607,INDEX_ITEM!$G$23:$G$40,0))*1000+H607*100+IF(J607="주옵션",1,0)</f>
        <v>9200</v>
      </c>
      <c r="C607" s="148">
        <v>8</v>
      </c>
      <c r="D607" s="148">
        <v>1</v>
      </c>
      <c r="E607" s="148">
        <v>200</v>
      </c>
      <c r="F607" s="148">
        <v>200</v>
      </c>
      <c r="G607" s="12" t="str">
        <f t="shared" si="10"/>
        <v>원소 충전 효율 +2%</v>
      </c>
      <c r="H607" s="148">
        <v>2</v>
      </c>
      <c r="I607" s="148" t="s">
        <v>4270</v>
      </c>
      <c r="J607" s="103" t="s">
        <v>1310</v>
      </c>
    </row>
    <row r="608" spans="1:10">
      <c r="A608" s="148">
        <f>B608*ID규칙_옵션_그룹_단위+COUNTIF($B$4:B608,B608)</f>
        <v>920031</v>
      </c>
      <c r="B608" s="103">
        <f>INDEX(INDEX_ITEM!$F$23:$F$40,MATCH(ITEM_OPTION_GROUP!I608,INDEX_ITEM!$G$23:$G$40,0))*1000+H608*100+IF(J608="주옵션",1,0)</f>
        <v>9200</v>
      </c>
      <c r="C608" s="148">
        <v>8</v>
      </c>
      <c r="D608" s="148">
        <v>1</v>
      </c>
      <c r="E608" s="148">
        <v>230</v>
      </c>
      <c r="F608" s="148">
        <v>230</v>
      </c>
      <c r="G608" s="12" t="str">
        <f t="shared" si="10"/>
        <v>원소 충전 효율 +2.3%</v>
      </c>
      <c r="H608" s="148">
        <v>2</v>
      </c>
      <c r="I608" s="148" t="s">
        <v>4270</v>
      </c>
      <c r="J608" s="103" t="s">
        <v>1310</v>
      </c>
    </row>
    <row r="609" spans="1:10">
      <c r="A609" s="148">
        <f>B609*ID규칙_옵션_그룹_단위+COUNTIF($B$4:B609,B609)</f>
        <v>920032</v>
      </c>
      <c r="B609" s="103">
        <f>INDEX(INDEX_ITEM!$F$23:$F$40,MATCH(ITEM_OPTION_GROUP!I609,INDEX_ITEM!$G$23:$G$40,0))*1000+H609*100+IF(J609="주옵션",1,0)</f>
        <v>9200</v>
      </c>
      <c r="C609" s="148">
        <v>8</v>
      </c>
      <c r="D609" s="148">
        <v>1</v>
      </c>
      <c r="E609" s="148">
        <v>260</v>
      </c>
      <c r="F609" s="148">
        <v>260</v>
      </c>
      <c r="G609" s="12" t="str">
        <f t="shared" si="10"/>
        <v>원소 충전 효율 +2.6%</v>
      </c>
      <c r="H609" s="148">
        <v>2</v>
      </c>
      <c r="I609" s="148" t="s">
        <v>4270</v>
      </c>
      <c r="J609" s="103" t="s">
        <v>1310</v>
      </c>
    </row>
    <row r="610" spans="1:10">
      <c r="A610" s="148">
        <f>B610*ID규칙_옵션_그룹_단위+COUNTIF($B$4:B610,B610)</f>
        <v>920033</v>
      </c>
      <c r="B610" s="103">
        <f>INDEX(INDEX_ITEM!$F$23:$F$40,MATCH(ITEM_OPTION_GROUP!I610,INDEX_ITEM!$G$23:$G$40,0))*1000+H610*100+IF(J610="주옵션",1,0)</f>
        <v>9200</v>
      </c>
      <c r="C610" s="148">
        <v>17</v>
      </c>
      <c r="D610" s="148">
        <v>1</v>
      </c>
      <c r="E610" s="148">
        <v>100</v>
      </c>
      <c r="F610" s="148">
        <v>100</v>
      </c>
      <c r="G610" s="12" t="str">
        <f t="shared" si="10"/>
        <v>치명타 확률 +1%</v>
      </c>
      <c r="H610" s="148">
        <v>2</v>
      </c>
      <c r="I610" s="148" t="s">
        <v>4270</v>
      </c>
      <c r="J610" s="103" t="s">
        <v>1310</v>
      </c>
    </row>
    <row r="611" spans="1:10">
      <c r="A611" s="148">
        <f>B611*ID규칙_옵션_그룹_단위+COUNTIF($B$4:B611,B611)</f>
        <v>920034</v>
      </c>
      <c r="B611" s="103">
        <f>INDEX(INDEX_ITEM!$F$23:$F$40,MATCH(ITEM_OPTION_GROUP!I611,INDEX_ITEM!$G$23:$G$40,0))*1000+H611*100+IF(J611="주옵션",1,0)</f>
        <v>9200</v>
      </c>
      <c r="C611" s="148">
        <v>17</v>
      </c>
      <c r="D611" s="148">
        <v>1</v>
      </c>
      <c r="E611" s="148">
        <v>130</v>
      </c>
      <c r="F611" s="148">
        <v>130</v>
      </c>
      <c r="G611" s="12" t="str">
        <f t="shared" si="10"/>
        <v>치명타 확률 +1.3%</v>
      </c>
      <c r="H611" s="148">
        <v>2</v>
      </c>
      <c r="I611" s="148" t="s">
        <v>4270</v>
      </c>
      <c r="J611" s="103" t="s">
        <v>1310</v>
      </c>
    </row>
    <row r="612" spans="1:10">
      <c r="A612" s="148">
        <f>B612*ID규칙_옵션_그룹_단위+COUNTIF($B$4:B612,B612)</f>
        <v>920035</v>
      </c>
      <c r="B612" s="103">
        <f>INDEX(INDEX_ITEM!$F$23:$F$40,MATCH(ITEM_OPTION_GROUP!I612,INDEX_ITEM!$G$23:$G$40,0))*1000+H612*100+IF(J612="주옵션",1,0)</f>
        <v>9200</v>
      </c>
      <c r="C612" s="148">
        <v>17</v>
      </c>
      <c r="D612" s="148">
        <v>1</v>
      </c>
      <c r="E612" s="148">
        <v>160</v>
      </c>
      <c r="F612" s="148">
        <v>160</v>
      </c>
      <c r="G612" s="12" t="str">
        <f t="shared" si="10"/>
        <v>치명타 확률 +1.6%</v>
      </c>
      <c r="H612" s="148">
        <v>2</v>
      </c>
      <c r="I612" s="148" t="s">
        <v>4270</v>
      </c>
      <c r="J612" s="103" t="s">
        <v>1310</v>
      </c>
    </row>
    <row r="613" spans="1:10">
      <c r="A613" s="148">
        <f>B613*ID규칙_옵션_그룹_단위+COUNTIF($B$4:B613,B613)</f>
        <v>920036</v>
      </c>
      <c r="B613" s="103">
        <f>INDEX(INDEX_ITEM!$F$23:$F$40,MATCH(ITEM_OPTION_GROUP!I613,INDEX_ITEM!$G$23:$G$40,0))*1000+H613*100+IF(J613="주옵션",1,0)</f>
        <v>9200</v>
      </c>
      <c r="C613" s="148">
        <v>17</v>
      </c>
      <c r="D613" s="148">
        <v>1</v>
      </c>
      <c r="E613" s="148">
        <v>190</v>
      </c>
      <c r="F613" s="148">
        <v>190</v>
      </c>
      <c r="G613" s="12" t="str">
        <f t="shared" si="10"/>
        <v>치명타 확률 +1.9%</v>
      </c>
      <c r="H613" s="148">
        <v>2</v>
      </c>
      <c r="I613" s="148" t="s">
        <v>4270</v>
      </c>
      <c r="J613" s="103" t="s">
        <v>1310</v>
      </c>
    </row>
    <row r="614" spans="1:10">
      <c r="A614" s="148">
        <f>B614*ID규칙_옵션_그룹_단위+COUNTIF($B$4:B614,B614)</f>
        <v>920037</v>
      </c>
      <c r="B614" s="103">
        <f>INDEX(INDEX_ITEM!$F$23:$F$40,MATCH(ITEM_OPTION_GROUP!I614,INDEX_ITEM!$G$23:$G$40,0))*1000+H614*100+IF(J614="주옵션",1,0)</f>
        <v>9200</v>
      </c>
      <c r="C614" s="148">
        <v>18</v>
      </c>
      <c r="D614" s="148">
        <v>1</v>
      </c>
      <c r="E614" s="148">
        <v>170</v>
      </c>
      <c r="F614" s="148">
        <v>170</v>
      </c>
      <c r="G614" s="12" t="str">
        <f t="shared" si="10"/>
        <v>치명타 피해 +1.7%</v>
      </c>
      <c r="H614" s="148">
        <v>2</v>
      </c>
      <c r="I614" s="148" t="s">
        <v>4270</v>
      </c>
      <c r="J614" s="103" t="s">
        <v>1310</v>
      </c>
    </row>
    <row r="615" spans="1:10">
      <c r="A615" s="148">
        <f>B615*ID규칙_옵션_그룹_단위+COUNTIF($B$4:B615,B615)</f>
        <v>920038</v>
      </c>
      <c r="B615" s="103">
        <f>INDEX(INDEX_ITEM!$F$23:$F$40,MATCH(ITEM_OPTION_GROUP!I615,INDEX_ITEM!$G$23:$G$40,0))*1000+H615*100+IF(J615="주옵션",1,0)</f>
        <v>9200</v>
      </c>
      <c r="C615" s="148">
        <v>18</v>
      </c>
      <c r="D615" s="148">
        <v>1</v>
      </c>
      <c r="E615" s="148">
        <v>210</v>
      </c>
      <c r="F615" s="148">
        <v>210</v>
      </c>
      <c r="G615" s="12" t="str">
        <f t="shared" si="10"/>
        <v>치명타 피해 +2.1%</v>
      </c>
      <c r="H615" s="148">
        <v>2</v>
      </c>
      <c r="I615" s="148" t="s">
        <v>4270</v>
      </c>
      <c r="J615" s="103" t="s">
        <v>1310</v>
      </c>
    </row>
    <row r="616" spans="1:10">
      <c r="A616" s="148">
        <f>B616*ID규칙_옵션_그룹_단위+COUNTIF($B$4:B616,B616)</f>
        <v>920039</v>
      </c>
      <c r="B616" s="103">
        <f>INDEX(INDEX_ITEM!$F$23:$F$40,MATCH(ITEM_OPTION_GROUP!I616,INDEX_ITEM!$G$23:$G$40,0))*1000+H616*100+IF(J616="주옵션",1,0)</f>
        <v>9200</v>
      </c>
      <c r="C616" s="148">
        <v>18</v>
      </c>
      <c r="D616" s="148">
        <v>1</v>
      </c>
      <c r="E616" s="148">
        <v>250</v>
      </c>
      <c r="F616" s="148">
        <v>250</v>
      </c>
      <c r="G616" s="12" t="str">
        <f t="shared" si="10"/>
        <v>치명타 피해 +2.5%</v>
      </c>
      <c r="H616" s="148">
        <v>2</v>
      </c>
      <c r="I616" s="148" t="s">
        <v>4270</v>
      </c>
      <c r="J616" s="103" t="s">
        <v>1310</v>
      </c>
    </row>
    <row r="617" spans="1:10">
      <c r="A617" s="148">
        <f>B617*ID규칙_옵션_그룹_단위+COUNTIF($B$4:B617,B617)</f>
        <v>920040</v>
      </c>
      <c r="B617" s="103">
        <f>INDEX(INDEX_ITEM!$F$23:$F$40,MATCH(ITEM_OPTION_GROUP!I617,INDEX_ITEM!$G$23:$G$40,0))*1000+H617*100+IF(J617="주옵션",1,0)</f>
        <v>9200</v>
      </c>
      <c r="C617" s="148">
        <v>18</v>
      </c>
      <c r="D617" s="148">
        <v>1</v>
      </c>
      <c r="E617" s="148">
        <v>280</v>
      </c>
      <c r="F617" s="148">
        <v>280</v>
      </c>
      <c r="G617" s="12" t="str">
        <f t="shared" si="10"/>
        <v>치명타 피해 +2.8%</v>
      </c>
      <c r="H617" s="148">
        <v>2</v>
      </c>
      <c r="I617" s="148" t="s">
        <v>4270</v>
      </c>
      <c r="J617" s="103" t="s">
        <v>1310</v>
      </c>
    </row>
    <row r="618" spans="1:10">
      <c r="A618" s="148">
        <f>B618*ID규칙_옵션_그룹_단위+COUNTIF($B$4:B618,B618)</f>
        <v>930001</v>
      </c>
      <c r="B618" s="103">
        <f>INDEX(INDEX_ITEM!$F$23:$F$40,MATCH(ITEM_OPTION_GROUP!I618,INDEX_ITEM!$G$23:$G$40,0))*1000+H618*100+IF(J618="주옵션",1,0)</f>
        <v>9300</v>
      </c>
      <c r="C618" s="148">
        <v>1</v>
      </c>
      <c r="D618" s="148">
        <v>0</v>
      </c>
      <c r="E618" s="148">
        <v>100</v>
      </c>
      <c r="F618" s="148">
        <v>100</v>
      </c>
      <c r="G618" s="12" t="str">
        <f t="shared" si="10"/>
        <v>HP +100pt</v>
      </c>
      <c r="H618" s="148">
        <v>3</v>
      </c>
      <c r="I618" s="148" t="s">
        <v>4270</v>
      </c>
      <c r="J618" s="103" t="s">
        <v>1310</v>
      </c>
    </row>
    <row r="619" spans="1:10">
      <c r="A619" s="148">
        <f>B619*ID규칙_옵션_그룹_단위+COUNTIF($B$4:B619,B619)</f>
        <v>930002</v>
      </c>
      <c r="B619" s="103">
        <f>INDEX(INDEX_ITEM!$F$23:$F$40,MATCH(ITEM_OPTION_GROUP!I619,INDEX_ITEM!$G$23:$G$40,0))*1000+H619*100+IF(J619="주옵션",1,0)</f>
        <v>9300</v>
      </c>
      <c r="C619" s="148">
        <v>1</v>
      </c>
      <c r="D619" s="148">
        <v>0</v>
      </c>
      <c r="E619" s="148">
        <v>115</v>
      </c>
      <c r="F619" s="148">
        <v>115</v>
      </c>
      <c r="G619" s="12" t="str">
        <f t="shared" si="10"/>
        <v>HP +115pt</v>
      </c>
      <c r="H619" s="148">
        <v>3</v>
      </c>
      <c r="I619" s="148" t="s">
        <v>4270</v>
      </c>
      <c r="J619" s="103" t="s">
        <v>1310</v>
      </c>
    </row>
    <row r="620" spans="1:10">
      <c r="A620" s="148">
        <f>B620*ID규칙_옵션_그룹_단위+COUNTIF($B$4:B620,B620)</f>
        <v>930003</v>
      </c>
      <c r="B620" s="103">
        <f>INDEX(INDEX_ITEM!$F$23:$F$40,MATCH(ITEM_OPTION_GROUP!I620,INDEX_ITEM!$G$23:$G$40,0))*1000+H620*100+IF(J620="주옵션",1,0)</f>
        <v>9300</v>
      </c>
      <c r="C620" s="148">
        <v>1</v>
      </c>
      <c r="D620" s="148">
        <v>0</v>
      </c>
      <c r="E620" s="148">
        <v>129</v>
      </c>
      <c r="F620" s="148">
        <v>129</v>
      </c>
      <c r="G620" s="12" t="str">
        <f t="shared" si="10"/>
        <v>HP +129pt</v>
      </c>
      <c r="H620" s="148">
        <v>3</v>
      </c>
      <c r="I620" s="148" t="s">
        <v>4270</v>
      </c>
      <c r="J620" s="103" t="s">
        <v>1310</v>
      </c>
    </row>
    <row r="621" spans="1:10">
      <c r="A621" s="148">
        <f>B621*ID규칙_옵션_그룹_단위+COUNTIF($B$4:B621,B621)</f>
        <v>930004</v>
      </c>
      <c r="B621" s="103">
        <f>INDEX(INDEX_ITEM!$F$23:$F$40,MATCH(ITEM_OPTION_GROUP!I621,INDEX_ITEM!$G$23:$G$40,0))*1000+H621*100+IF(J621="주옵션",1,0)</f>
        <v>9300</v>
      </c>
      <c r="C621" s="148">
        <v>1</v>
      </c>
      <c r="D621" s="148">
        <v>0</v>
      </c>
      <c r="E621" s="148">
        <v>143</v>
      </c>
      <c r="F621" s="148">
        <v>143</v>
      </c>
      <c r="G621" s="12" t="str">
        <f t="shared" si="10"/>
        <v>HP +143pt</v>
      </c>
      <c r="H621" s="148">
        <v>3</v>
      </c>
      <c r="I621" s="148" t="s">
        <v>4270</v>
      </c>
      <c r="J621" s="103" t="s">
        <v>1310</v>
      </c>
    </row>
    <row r="622" spans="1:10">
      <c r="A622" s="148">
        <f>B622*ID규칙_옵션_그룹_단위+COUNTIF($B$4:B622,B622)</f>
        <v>930005</v>
      </c>
      <c r="B622" s="103">
        <f>INDEX(INDEX_ITEM!$F$23:$F$40,MATCH(ITEM_OPTION_GROUP!I622,INDEX_ITEM!$G$23:$G$40,0))*1000+H622*100+IF(J622="주옵션",1,0)</f>
        <v>9300</v>
      </c>
      <c r="C622" s="148">
        <v>2</v>
      </c>
      <c r="D622" s="148">
        <v>1</v>
      </c>
      <c r="E622" s="148">
        <v>250</v>
      </c>
      <c r="F622" s="148">
        <v>250</v>
      </c>
      <c r="G622" s="12" t="str">
        <f t="shared" si="10"/>
        <v>HP [%] +2.5%</v>
      </c>
      <c r="H622" s="148">
        <v>3</v>
      </c>
      <c r="I622" s="148" t="s">
        <v>4270</v>
      </c>
      <c r="J622" s="103" t="s">
        <v>1310</v>
      </c>
    </row>
    <row r="623" spans="1:10">
      <c r="A623" s="148">
        <f>B623*ID규칙_옵션_그룹_단위+COUNTIF($B$4:B623,B623)</f>
        <v>930006</v>
      </c>
      <c r="B623" s="103">
        <f>INDEX(INDEX_ITEM!$F$23:$F$40,MATCH(ITEM_OPTION_GROUP!I623,INDEX_ITEM!$G$23:$G$40,0))*1000+H623*100+IF(J623="주옵션",1,0)</f>
        <v>9300</v>
      </c>
      <c r="C623" s="148">
        <v>2</v>
      </c>
      <c r="D623" s="148">
        <v>1</v>
      </c>
      <c r="E623" s="148">
        <v>280</v>
      </c>
      <c r="F623" s="148">
        <v>280</v>
      </c>
      <c r="G623" s="12" t="str">
        <f t="shared" si="10"/>
        <v>HP [%] +2.8%</v>
      </c>
      <c r="H623" s="148">
        <v>3</v>
      </c>
      <c r="I623" s="148" t="s">
        <v>4270</v>
      </c>
      <c r="J623" s="103" t="s">
        <v>1310</v>
      </c>
    </row>
    <row r="624" spans="1:10">
      <c r="A624" s="148">
        <f>B624*ID규칙_옵션_그룹_단위+COUNTIF($B$4:B624,B624)</f>
        <v>930007</v>
      </c>
      <c r="B624" s="103">
        <f>INDEX(INDEX_ITEM!$F$23:$F$40,MATCH(ITEM_OPTION_GROUP!I624,INDEX_ITEM!$G$23:$G$40,0))*1000+H624*100+IF(J624="주옵션",1,0)</f>
        <v>9300</v>
      </c>
      <c r="C624" s="148">
        <v>2</v>
      </c>
      <c r="D624" s="148">
        <v>1</v>
      </c>
      <c r="E624" s="148">
        <v>320</v>
      </c>
      <c r="F624" s="148">
        <v>320</v>
      </c>
      <c r="G624" s="12" t="str">
        <f t="shared" si="10"/>
        <v>HP [%] +3.2%</v>
      </c>
      <c r="H624" s="148">
        <v>3</v>
      </c>
      <c r="I624" s="148" t="s">
        <v>4270</v>
      </c>
      <c r="J624" s="103" t="s">
        <v>1310</v>
      </c>
    </row>
    <row r="625" spans="1:10">
      <c r="A625" s="148">
        <f>B625*ID규칙_옵션_그룹_단위+COUNTIF($B$4:B625,B625)</f>
        <v>930008</v>
      </c>
      <c r="B625" s="103">
        <f>INDEX(INDEX_ITEM!$F$23:$F$40,MATCH(ITEM_OPTION_GROUP!I625,INDEX_ITEM!$G$23:$G$40,0))*1000+H625*100+IF(J625="주옵션",1,0)</f>
        <v>9300</v>
      </c>
      <c r="C625" s="148">
        <v>2</v>
      </c>
      <c r="D625" s="148">
        <v>1</v>
      </c>
      <c r="E625" s="148">
        <v>350</v>
      </c>
      <c r="F625" s="148">
        <v>350</v>
      </c>
      <c r="G625" s="12" t="str">
        <f t="shared" si="10"/>
        <v>HP [%] +3.5%</v>
      </c>
      <c r="H625" s="148">
        <v>3</v>
      </c>
      <c r="I625" s="148" t="s">
        <v>4270</v>
      </c>
      <c r="J625" s="103" t="s">
        <v>1310</v>
      </c>
    </row>
    <row r="626" spans="1:10">
      <c r="A626" s="148">
        <f>B626*ID규칙_옵션_그룹_단위+COUNTIF($B$4:B626,B626)</f>
        <v>930009</v>
      </c>
      <c r="B626" s="103">
        <f>INDEX(INDEX_ITEM!$F$23:$F$40,MATCH(ITEM_OPTION_GROUP!I626,INDEX_ITEM!$G$23:$G$40,0))*1000+H626*100+IF(J626="주옵션",1,0)</f>
        <v>9300</v>
      </c>
      <c r="C626" s="148">
        <v>3</v>
      </c>
      <c r="D626" s="148">
        <v>0</v>
      </c>
      <c r="E626" s="148">
        <v>7</v>
      </c>
      <c r="F626" s="148">
        <v>7</v>
      </c>
      <c r="G626" s="12" t="str">
        <f t="shared" si="10"/>
        <v>공격력 +7pt</v>
      </c>
      <c r="H626" s="148">
        <v>3</v>
      </c>
      <c r="I626" s="148" t="s">
        <v>4270</v>
      </c>
      <c r="J626" s="103" t="s">
        <v>1310</v>
      </c>
    </row>
    <row r="627" spans="1:10">
      <c r="A627" s="148">
        <f>B627*ID규칙_옵션_그룹_단위+COUNTIF($B$4:B627,B627)</f>
        <v>930010</v>
      </c>
      <c r="B627" s="103">
        <f>INDEX(INDEX_ITEM!$F$23:$F$40,MATCH(ITEM_OPTION_GROUP!I627,INDEX_ITEM!$G$23:$G$40,0))*1000+H627*100+IF(J627="주옵션",1,0)</f>
        <v>9300</v>
      </c>
      <c r="C627" s="148">
        <v>3</v>
      </c>
      <c r="D627" s="148">
        <v>0</v>
      </c>
      <c r="E627" s="148">
        <v>8</v>
      </c>
      <c r="F627" s="148">
        <v>8</v>
      </c>
      <c r="G627" s="12" t="str">
        <f t="shared" si="10"/>
        <v>공격력 +8pt</v>
      </c>
      <c r="H627" s="148">
        <v>3</v>
      </c>
      <c r="I627" s="148" t="s">
        <v>4270</v>
      </c>
      <c r="J627" s="103" t="s">
        <v>1310</v>
      </c>
    </row>
    <row r="628" spans="1:10">
      <c r="A628" s="148">
        <f>B628*ID규칙_옵션_그룹_단위+COUNTIF($B$4:B628,B628)</f>
        <v>930011</v>
      </c>
      <c r="B628" s="103">
        <f>INDEX(INDEX_ITEM!$F$23:$F$40,MATCH(ITEM_OPTION_GROUP!I628,INDEX_ITEM!$G$23:$G$40,0))*1000+H628*100+IF(J628="주옵션",1,0)</f>
        <v>9300</v>
      </c>
      <c r="C628" s="148">
        <v>3</v>
      </c>
      <c r="D628" s="148">
        <v>0</v>
      </c>
      <c r="E628" s="148">
        <v>9</v>
      </c>
      <c r="F628" s="148">
        <v>9</v>
      </c>
      <c r="G628" s="12" t="str">
        <f t="shared" si="10"/>
        <v>공격력 +9pt</v>
      </c>
      <c r="H628" s="148">
        <v>3</v>
      </c>
      <c r="I628" s="148" t="s">
        <v>4270</v>
      </c>
      <c r="J628" s="103" t="s">
        <v>1310</v>
      </c>
    </row>
    <row r="629" spans="1:10">
      <c r="A629" s="148">
        <f>B629*ID규칙_옵션_그룹_단위+COUNTIF($B$4:B629,B629)</f>
        <v>930012</v>
      </c>
      <c r="B629" s="103">
        <f>INDEX(INDEX_ITEM!$F$23:$F$40,MATCH(ITEM_OPTION_GROUP!I629,INDEX_ITEM!$G$23:$G$40,0))*1000+H629*100+IF(J629="주옵션",1,0)</f>
        <v>9300</v>
      </c>
      <c r="C629" s="148">
        <v>3</v>
      </c>
      <c r="D629" s="148">
        <v>0</v>
      </c>
      <c r="E629" s="148">
        <v>10</v>
      </c>
      <c r="F629" s="148">
        <v>10</v>
      </c>
      <c r="G629" s="12" t="str">
        <f t="shared" si="10"/>
        <v>공격력 +10pt</v>
      </c>
      <c r="H629" s="148">
        <v>3</v>
      </c>
      <c r="I629" s="148" t="s">
        <v>4270</v>
      </c>
      <c r="J629" s="103" t="s">
        <v>1310</v>
      </c>
    </row>
    <row r="630" spans="1:10">
      <c r="A630" s="148">
        <f>B630*ID규칙_옵션_그룹_단위+COUNTIF($B$4:B630,B630)</f>
        <v>930013</v>
      </c>
      <c r="B630" s="103">
        <f>INDEX(INDEX_ITEM!$F$23:$F$40,MATCH(ITEM_OPTION_GROUP!I630,INDEX_ITEM!$G$23:$G$40,0))*1000+H630*100+IF(J630="주옵션",1,0)</f>
        <v>9300</v>
      </c>
      <c r="C630" s="148">
        <v>4</v>
      </c>
      <c r="D630" s="148">
        <v>1</v>
      </c>
      <c r="E630" s="148">
        <v>250</v>
      </c>
      <c r="F630" s="148">
        <v>250</v>
      </c>
      <c r="G630" s="12" t="str">
        <f t="shared" si="10"/>
        <v>공격력 [%] +2.5%</v>
      </c>
      <c r="H630" s="148">
        <v>3</v>
      </c>
      <c r="I630" s="148" t="s">
        <v>4270</v>
      </c>
      <c r="J630" s="103" t="s">
        <v>1310</v>
      </c>
    </row>
    <row r="631" spans="1:10">
      <c r="A631" s="148">
        <f>B631*ID규칙_옵션_그룹_단위+COUNTIF($B$4:B631,B631)</f>
        <v>930014</v>
      </c>
      <c r="B631" s="103">
        <f>INDEX(INDEX_ITEM!$F$23:$F$40,MATCH(ITEM_OPTION_GROUP!I631,INDEX_ITEM!$G$23:$G$40,0))*1000+H631*100+IF(J631="주옵션",1,0)</f>
        <v>9300</v>
      </c>
      <c r="C631" s="148">
        <v>4</v>
      </c>
      <c r="D631" s="148">
        <v>1</v>
      </c>
      <c r="E631" s="148">
        <v>280</v>
      </c>
      <c r="F631" s="148">
        <v>280</v>
      </c>
      <c r="G631" s="12" t="str">
        <f t="shared" si="10"/>
        <v>공격력 [%] +2.8%</v>
      </c>
      <c r="H631" s="148">
        <v>3</v>
      </c>
      <c r="I631" s="148" t="s">
        <v>4270</v>
      </c>
      <c r="J631" s="103" t="s">
        <v>1310</v>
      </c>
    </row>
    <row r="632" spans="1:10">
      <c r="A632" s="148">
        <f>B632*ID규칙_옵션_그룹_단위+COUNTIF($B$4:B632,B632)</f>
        <v>930015</v>
      </c>
      <c r="B632" s="103">
        <f>INDEX(INDEX_ITEM!$F$23:$F$40,MATCH(ITEM_OPTION_GROUP!I632,INDEX_ITEM!$G$23:$G$40,0))*1000+H632*100+IF(J632="주옵션",1,0)</f>
        <v>9300</v>
      </c>
      <c r="C632" s="148">
        <v>4</v>
      </c>
      <c r="D632" s="148">
        <v>1</v>
      </c>
      <c r="E632" s="148">
        <v>320</v>
      </c>
      <c r="F632" s="148">
        <v>320</v>
      </c>
      <c r="G632" s="12" t="str">
        <f t="shared" si="10"/>
        <v>공격력 [%] +3.2%</v>
      </c>
      <c r="H632" s="148">
        <v>3</v>
      </c>
      <c r="I632" s="148" t="s">
        <v>4270</v>
      </c>
      <c r="J632" s="103" t="s">
        <v>1310</v>
      </c>
    </row>
    <row r="633" spans="1:10">
      <c r="A633" s="148">
        <f>B633*ID규칙_옵션_그룹_단위+COUNTIF($B$4:B633,B633)</f>
        <v>930016</v>
      </c>
      <c r="B633" s="103">
        <f>INDEX(INDEX_ITEM!$F$23:$F$40,MATCH(ITEM_OPTION_GROUP!I633,INDEX_ITEM!$G$23:$G$40,0))*1000+H633*100+IF(J633="주옵션",1,0)</f>
        <v>9300</v>
      </c>
      <c r="C633" s="148">
        <v>4</v>
      </c>
      <c r="D633" s="148">
        <v>1</v>
      </c>
      <c r="E633" s="148">
        <v>350</v>
      </c>
      <c r="F633" s="148">
        <v>350</v>
      </c>
      <c r="G633" s="12" t="str">
        <f t="shared" si="10"/>
        <v>공격력 [%] +3.5%</v>
      </c>
      <c r="H633" s="148">
        <v>3</v>
      </c>
      <c r="I633" s="148" t="s">
        <v>4270</v>
      </c>
      <c r="J633" s="103" t="s">
        <v>1310</v>
      </c>
    </row>
    <row r="634" spans="1:10">
      <c r="A634" s="148">
        <f>B634*ID규칙_옵션_그룹_단위+COUNTIF($B$4:B634,B634)</f>
        <v>930017</v>
      </c>
      <c r="B634" s="103">
        <f>INDEX(INDEX_ITEM!$F$23:$F$40,MATCH(ITEM_OPTION_GROUP!I634,INDEX_ITEM!$G$23:$G$40,0))*1000+H634*100+IF(J634="주옵션",1,0)</f>
        <v>9300</v>
      </c>
      <c r="C634" s="148">
        <v>5</v>
      </c>
      <c r="D634" s="148">
        <v>0</v>
      </c>
      <c r="E634" s="148">
        <v>8</v>
      </c>
      <c r="F634" s="148">
        <v>8</v>
      </c>
      <c r="G634" s="12" t="str">
        <f t="shared" si="10"/>
        <v>방어력 +8pt</v>
      </c>
      <c r="H634" s="148">
        <v>3</v>
      </c>
      <c r="I634" s="148" t="s">
        <v>4270</v>
      </c>
      <c r="J634" s="103" t="s">
        <v>1310</v>
      </c>
    </row>
    <row r="635" spans="1:10">
      <c r="A635" s="148">
        <f>B635*ID규칙_옵션_그룹_단위+COUNTIF($B$4:B635,B635)</f>
        <v>930018</v>
      </c>
      <c r="B635" s="103">
        <f>INDEX(INDEX_ITEM!$F$23:$F$40,MATCH(ITEM_OPTION_GROUP!I635,INDEX_ITEM!$G$23:$G$40,0))*1000+H635*100+IF(J635="주옵션",1,0)</f>
        <v>9300</v>
      </c>
      <c r="C635" s="148">
        <v>5</v>
      </c>
      <c r="D635" s="148">
        <v>0</v>
      </c>
      <c r="E635" s="148">
        <v>9</v>
      </c>
      <c r="F635" s="148">
        <v>9</v>
      </c>
      <c r="G635" s="12" t="str">
        <f t="shared" si="10"/>
        <v>방어력 +9pt</v>
      </c>
      <c r="H635" s="148">
        <v>3</v>
      </c>
      <c r="I635" s="148" t="s">
        <v>4270</v>
      </c>
      <c r="J635" s="103" t="s">
        <v>1310</v>
      </c>
    </row>
    <row r="636" spans="1:10">
      <c r="A636" s="148">
        <f>B636*ID규칙_옵션_그룹_단위+COUNTIF($B$4:B636,B636)</f>
        <v>930019</v>
      </c>
      <c r="B636" s="103">
        <f>INDEX(INDEX_ITEM!$F$23:$F$40,MATCH(ITEM_OPTION_GROUP!I636,INDEX_ITEM!$G$23:$G$40,0))*1000+H636*100+IF(J636="주옵션",1,0)</f>
        <v>9300</v>
      </c>
      <c r="C636" s="148">
        <v>5</v>
      </c>
      <c r="D636" s="148">
        <v>0</v>
      </c>
      <c r="E636" s="148">
        <v>10</v>
      </c>
      <c r="F636" s="148">
        <v>10</v>
      </c>
      <c r="G636" s="12" t="str">
        <f t="shared" si="10"/>
        <v>방어력 +10pt</v>
      </c>
      <c r="H636" s="148">
        <v>3</v>
      </c>
      <c r="I636" s="148" t="s">
        <v>4270</v>
      </c>
      <c r="J636" s="103" t="s">
        <v>1310</v>
      </c>
    </row>
    <row r="637" spans="1:10">
      <c r="A637" s="148">
        <f>B637*ID규칙_옵션_그룹_단위+COUNTIF($B$4:B637,B637)</f>
        <v>930020</v>
      </c>
      <c r="B637" s="103">
        <f>INDEX(INDEX_ITEM!$F$23:$F$40,MATCH(ITEM_OPTION_GROUP!I637,INDEX_ITEM!$G$23:$G$40,0))*1000+H637*100+IF(J637="주옵션",1,0)</f>
        <v>9300</v>
      </c>
      <c r="C637" s="148">
        <v>5</v>
      </c>
      <c r="D637" s="148">
        <v>0</v>
      </c>
      <c r="E637" s="148">
        <v>11</v>
      </c>
      <c r="F637" s="148">
        <v>11</v>
      </c>
      <c r="G637" s="12" t="str">
        <f t="shared" si="10"/>
        <v>방어력 +11pt</v>
      </c>
      <c r="H637" s="148">
        <v>3</v>
      </c>
      <c r="I637" s="148" t="s">
        <v>4270</v>
      </c>
      <c r="J637" s="103" t="s">
        <v>1310</v>
      </c>
    </row>
    <row r="638" spans="1:10">
      <c r="A638" s="148">
        <f>B638*ID규칙_옵션_그룹_단위+COUNTIF($B$4:B638,B638)</f>
        <v>930021</v>
      </c>
      <c r="B638" s="103">
        <f>INDEX(INDEX_ITEM!$F$23:$F$40,MATCH(ITEM_OPTION_GROUP!I638,INDEX_ITEM!$G$23:$G$40,0))*1000+H638*100+IF(J638="주옵션",1,0)</f>
        <v>9300</v>
      </c>
      <c r="C638" s="148">
        <v>6</v>
      </c>
      <c r="D638" s="148">
        <v>1</v>
      </c>
      <c r="E638" s="148">
        <v>310</v>
      </c>
      <c r="F638" s="148">
        <v>310</v>
      </c>
      <c r="G638" s="12" t="str">
        <f t="shared" si="10"/>
        <v>방어력 [%] +3.1%</v>
      </c>
      <c r="H638" s="148">
        <v>3</v>
      </c>
      <c r="I638" s="148" t="s">
        <v>4270</v>
      </c>
      <c r="J638" s="103" t="s">
        <v>1310</v>
      </c>
    </row>
    <row r="639" spans="1:10">
      <c r="A639" s="148">
        <f>B639*ID규칙_옵션_그룹_단위+COUNTIF($B$4:B639,B639)</f>
        <v>930022</v>
      </c>
      <c r="B639" s="103">
        <f>INDEX(INDEX_ITEM!$F$23:$F$40,MATCH(ITEM_OPTION_GROUP!I639,INDEX_ITEM!$G$23:$G$40,0))*1000+H639*100+IF(J639="주옵션",1,0)</f>
        <v>9300</v>
      </c>
      <c r="C639" s="148">
        <v>6</v>
      </c>
      <c r="D639" s="148">
        <v>1</v>
      </c>
      <c r="E639" s="148">
        <v>350</v>
      </c>
      <c r="F639" s="148">
        <v>350</v>
      </c>
      <c r="G639" s="12" t="str">
        <f t="shared" si="10"/>
        <v>방어력 [%] +3.5%</v>
      </c>
      <c r="H639" s="148">
        <v>3</v>
      </c>
      <c r="I639" s="148" t="s">
        <v>4270</v>
      </c>
      <c r="J639" s="103" t="s">
        <v>1310</v>
      </c>
    </row>
    <row r="640" spans="1:10">
      <c r="A640" s="148">
        <f>B640*ID규칙_옵션_그룹_단위+COUNTIF($B$4:B640,B640)</f>
        <v>930023</v>
      </c>
      <c r="B640" s="103">
        <f>INDEX(INDEX_ITEM!$F$23:$F$40,MATCH(ITEM_OPTION_GROUP!I640,INDEX_ITEM!$G$23:$G$40,0))*1000+H640*100+IF(J640="주옵션",1,0)</f>
        <v>9300</v>
      </c>
      <c r="C640" s="148">
        <v>6</v>
      </c>
      <c r="D640" s="148">
        <v>1</v>
      </c>
      <c r="E640" s="148">
        <v>390</v>
      </c>
      <c r="F640" s="148">
        <v>390</v>
      </c>
      <c r="G640" s="12" t="str">
        <f t="shared" si="10"/>
        <v>방어력 [%] +3.9%</v>
      </c>
      <c r="H640" s="148">
        <v>3</v>
      </c>
      <c r="I640" s="148" t="s">
        <v>4270</v>
      </c>
      <c r="J640" s="103" t="s">
        <v>1310</v>
      </c>
    </row>
    <row r="641" spans="1:10">
      <c r="A641" s="148">
        <f>B641*ID규칙_옵션_그룹_단위+COUNTIF($B$4:B641,B641)</f>
        <v>930024</v>
      </c>
      <c r="B641" s="103">
        <f>INDEX(INDEX_ITEM!$F$23:$F$40,MATCH(ITEM_OPTION_GROUP!I641,INDEX_ITEM!$G$23:$G$40,0))*1000+H641*100+IF(J641="주옵션",1,0)</f>
        <v>9300</v>
      </c>
      <c r="C641" s="148">
        <v>6</v>
      </c>
      <c r="D641" s="148">
        <v>1</v>
      </c>
      <c r="E641" s="148">
        <v>440</v>
      </c>
      <c r="F641" s="148">
        <v>440</v>
      </c>
      <c r="G641" s="12" t="str">
        <f t="shared" si="10"/>
        <v>방어력 [%] +4.4%</v>
      </c>
      <c r="H641" s="148">
        <v>3</v>
      </c>
      <c r="I641" s="148" t="s">
        <v>4270</v>
      </c>
      <c r="J641" s="103" t="s">
        <v>1310</v>
      </c>
    </row>
    <row r="642" spans="1:10">
      <c r="A642" s="148">
        <f>B642*ID규칙_옵션_그룹_단위+COUNTIF($B$4:B642,B642)</f>
        <v>930025</v>
      </c>
      <c r="B642" s="103">
        <f>INDEX(INDEX_ITEM!$F$23:$F$40,MATCH(ITEM_OPTION_GROUP!I642,INDEX_ITEM!$G$23:$G$40,0))*1000+H642*100+IF(J642="주옵션",1,0)</f>
        <v>9300</v>
      </c>
      <c r="C642" s="148">
        <v>7</v>
      </c>
      <c r="D642" s="148">
        <v>0</v>
      </c>
      <c r="E642" s="148">
        <v>10</v>
      </c>
      <c r="F642" s="148">
        <v>10</v>
      </c>
      <c r="G642" s="12" t="str">
        <f t="shared" si="10"/>
        <v>원소 마스터리 +10pt</v>
      </c>
      <c r="H642" s="148">
        <v>3</v>
      </c>
      <c r="I642" s="148" t="s">
        <v>4270</v>
      </c>
      <c r="J642" s="103" t="s">
        <v>1310</v>
      </c>
    </row>
    <row r="643" spans="1:10">
      <c r="A643" s="148">
        <f>B643*ID규칙_옵션_그룹_단위+COUNTIF($B$4:B643,B643)</f>
        <v>930026</v>
      </c>
      <c r="B643" s="103">
        <f>INDEX(INDEX_ITEM!$F$23:$F$40,MATCH(ITEM_OPTION_GROUP!I643,INDEX_ITEM!$G$23:$G$40,0))*1000+H643*100+IF(J643="주옵션",1,0)</f>
        <v>9300</v>
      </c>
      <c r="C643" s="148">
        <v>7</v>
      </c>
      <c r="D643" s="148">
        <v>0</v>
      </c>
      <c r="E643" s="148">
        <v>11</v>
      </c>
      <c r="F643" s="148">
        <v>11</v>
      </c>
      <c r="G643" s="12" t="str">
        <f t="shared" si="10"/>
        <v>원소 마스터리 +11pt</v>
      </c>
      <c r="H643" s="148">
        <v>3</v>
      </c>
      <c r="I643" s="148" t="s">
        <v>4270</v>
      </c>
      <c r="J643" s="103" t="s">
        <v>1310</v>
      </c>
    </row>
    <row r="644" spans="1:10">
      <c r="A644" s="148">
        <f>B644*ID규칙_옵션_그룹_단위+COUNTIF($B$4:B644,B644)</f>
        <v>930027</v>
      </c>
      <c r="B644" s="103">
        <f>INDEX(INDEX_ITEM!$F$23:$F$40,MATCH(ITEM_OPTION_GROUP!I644,INDEX_ITEM!$G$23:$G$40,0))*1000+H644*100+IF(J644="주옵션",1,0)</f>
        <v>9300</v>
      </c>
      <c r="C644" s="148">
        <v>7</v>
      </c>
      <c r="D644" s="148">
        <v>0</v>
      </c>
      <c r="E644" s="148">
        <v>13</v>
      </c>
      <c r="F644" s="148">
        <v>13</v>
      </c>
      <c r="G644" s="12" t="str">
        <f t="shared" si="10"/>
        <v>원소 마스터리 +13pt</v>
      </c>
      <c r="H644" s="148">
        <v>3</v>
      </c>
      <c r="I644" s="148" t="s">
        <v>4270</v>
      </c>
      <c r="J644" s="103" t="s">
        <v>1310</v>
      </c>
    </row>
    <row r="645" spans="1:10">
      <c r="A645" s="148">
        <f>B645*ID규칙_옵션_그룹_단위+COUNTIF($B$4:B645,B645)</f>
        <v>930028</v>
      </c>
      <c r="B645" s="103">
        <f>INDEX(INDEX_ITEM!$F$23:$F$40,MATCH(ITEM_OPTION_GROUP!I645,INDEX_ITEM!$G$23:$G$40,0))*1000+H645*100+IF(J645="주옵션",1,0)</f>
        <v>9300</v>
      </c>
      <c r="C645" s="148">
        <v>7</v>
      </c>
      <c r="D645" s="148">
        <v>0</v>
      </c>
      <c r="E645" s="148">
        <v>14</v>
      </c>
      <c r="F645" s="148">
        <v>14</v>
      </c>
      <c r="G645" s="12" t="str">
        <f t="shared" si="10"/>
        <v>원소 마스터리 +14pt</v>
      </c>
      <c r="H645" s="148">
        <v>3</v>
      </c>
      <c r="I645" s="148" t="s">
        <v>4270</v>
      </c>
      <c r="J645" s="103" t="s">
        <v>1310</v>
      </c>
    </row>
    <row r="646" spans="1:10">
      <c r="A646" s="148">
        <f>B646*ID규칙_옵션_그룹_단위+COUNTIF($B$4:B646,B646)</f>
        <v>930029</v>
      </c>
      <c r="B646" s="103">
        <f>INDEX(INDEX_ITEM!$F$23:$F$40,MATCH(ITEM_OPTION_GROUP!I646,INDEX_ITEM!$G$23:$G$40,0))*1000+H646*100+IF(J646="주옵션",1,0)</f>
        <v>9300</v>
      </c>
      <c r="C646" s="148">
        <v>8</v>
      </c>
      <c r="D646" s="148">
        <v>1</v>
      </c>
      <c r="E646" s="148">
        <v>270</v>
      </c>
      <c r="F646" s="148">
        <v>270</v>
      </c>
      <c r="G646" s="12" t="str">
        <f t="shared" ref="G646:G709" si="11">VLOOKUP(C646,주옵션_타입,2,0)&amp;IF(E646&lt;&gt;F646,IF(E646=0,"",IF(D646=0," ["&amp;E646," ["&amp;E646/100))&amp;IF(E646&gt;=1," ~","")&amp;IF(F646=0,"",IF(D646=0," "&amp;F646&amp;"pt]"," "&amp;F646/100&amp;"%"&amp;"]")),IF(C646=0,"",IF(D646=0," +"&amp;F646&amp;"pt"," +"&amp;F646/100&amp;"%")))</f>
        <v>원소 충전 효율 +2.7%</v>
      </c>
      <c r="H646" s="148">
        <v>3</v>
      </c>
      <c r="I646" s="148" t="s">
        <v>4270</v>
      </c>
      <c r="J646" s="103" t="s">
        <v>1310</v>
      </c>
    </row>
    <row r="647" spans="1:10">
      <c r="A647" s="148">
        <f>B647*ID규칙_옵션_그룹_단위+COUNTIF($B$4:B647,B647)</f>
        <v>930030</v>
      </c>
      <c r="B647" s="103">
        <f>INDEX(INDEX_ITEM!$F$23:$F$40,MATCH(ITEM_OPTION_GROUP!I647,INDEX_ITEM!$G$23:$G$40,0))*1000+H647*100+IF(J647="주옵션",1,0)</f>
        <v>9300</v>
      </c>
      <c r="C647" s="148">
        <v>8</v>
      </c>
      <c r="D647" s="148">
        <v>1</v>
      </c>
      <c r="E647" s="148">
        <v>310</v>
      </c>
      <c r="F647" s="148">
        <v>310</v>
      </c>
      <c r="G647" s="12" t="str">
        <f t="shared" si="11"/>
        <v>원소 충전 효율 +3.1%</v>
      </c>
      <c r="H647" s="148">
        <v>3</v>
      </c>
      <c r="I647" s="148" t="s">
        <v>4270</v>
      </c>
      <c r="J647" s="103" t="s">
        <v>1310</v>
      </c>
    </row>
    <row r="648" spans="1:10">
      <c r="A648" s="148">
        <f>B648*ID규칙_옵션_그룹_단위+COUNTIF($B$4:B648,B648)</f>
        <v>930031</v>
      </c>
      <c r="B648" s="103">
        <f>INDEX(INDEX_ITEM!$F$23:$F$40,MATCH(ITEM_OPTION_GROUP!I648,INDEX_ITEM!$G$23:$G$40,0))*1000+H648*100+IF(J648="주옵션",1,0)</f>
        <v>9300</v>
      </c>
      <c r="C648" s="148">
        <v>8</v>
      </c>
      <c r="D648" s="148">
        <v>1</v>
      </c>
      <c r="E648" s="148">
        <v>350</v>
      </c>
      <c r="F648" s="148">
        <v>350</v>
      </c>
      <c r="G648" s="12" t="str">
        <f t="shared" si="11"/>
        <v>원소 충전 효율 +3.5%</v>
      </c>
      <c r="H648" s="148">
        <v>3</v>
      </c>
      <c r="I648" s="148" t="s">
        <v>4270</v>
      </c>
      <c r="J648" s="103" t="s">
        <v>1310</v>
      </c>
    </row>
    <row r="649" spans="1:10">
      <c r="A649" s="148">
        <f>B649*ID규칙_옵션_그룹_단위+COUNTIF($B$4:B649,B649)</f>
        <v>930032</v>
      </c>
      <c r="B649" s="103">
        <f>INDEX(INDEX_ITEM!$F$23:$F$40,MATCH(ITEM_OPTION_GROUP!I649,INDEX_ITEM!$G$23:$G$40,0))*1000+H649*100+IF(J649="주옵션",1,0)</f>
        <v>9300</v>
      </c>
      <c r="C649" s="148">
        <v>8</v>
      </c>
      <c r="D649" s="148">
        <v>1</v>
      </c>
      <c r="E649" s="148">
        <v>390</v>
      </c>
      <c r="F649" s="148">
        <v>390</v>
      </c>
      <c r="G649" s="12" t="str">
        <f t="shared" si="11"/>
        <v>원소 충전 효율 +3.9%</v>
      </c>
      <c r="H649" s="148">
        <v>3</v>
      </c>
      <c r="I649" s="148" t="s">
        <v>4270</v>
      </c>
      <c r="J649" s="103" t="s">
        <v>1310</v>
      </c>
    </row>
    <row r="650" spans="1:10">
      <c r="A650" s="148">
        <f>B650*ID규칙_옵션_그룹_단위+COUNTIF($B$4:B650,B650)</f>
        <v>930033</v>
      </c>
      <c r="B650" s="103">
        <f>INDEX(INDEX_ITEM!$F$23:$F$40,MATCH(ITEM_OPTION_GROUP!I650,INDEX_ITEM!$G$23:$G$40,0))*1000+H650*100+IF(J650="주옵션",1,0)</f>
        <v>9300</v>
      </c>
      <c r="C650" s="148">
        <v>17</v>
      </c>
      <c r="D650" s="148">
        <v>1</v>
      </c>
      <c r="E650" s="148">
        <v>160</v>
      </c>
      <c r="F650" s="148">
        <v>160</v>
      </c>
      <c r="G650" s="12" t="str">
        <f t="shared" si="11"/>
        <v>치명타 확률 +1.6%</v>
      </c>
      <c r="H650" s="148">
        <v>3</v>
      </c>
      <c r="I650" s="148" t="s">
        <v>4270</v>
      </c>
      <c r="J650" s="103" t="s">
        <v>1310</v>
      </c>
    </row>
    <row r="651" spans="1:10">
      <c r="A651" s="148">
        <f>B651*ID규칙_옵션_그룹_단위+COUNTIF($B$4:B651,B651)</f>
        <v>930034</v>
      </c>
      <c r="B651" s="103">
        <f>INDEX(INDEX_ITEM!$F$23:$F$40,MATCH(ITEM_OPTION_GROUP!I651,INDEX_ITEM!$G$23:$G$40,0))*1000+H651*100+IF(J651="주옵션",1,0)</f>
        <v>9300</v>
      </c>
      <c r="C651" s="148">
        <v>17</v>
      </c>
      <c r="D651" s="148">
        <v>1</v>
      </c>
      <c r="E651" s="148">
        <v>190</v>
      </c>
      <c r="F651" s="148">
        <v>190</v>
      </c>
      <c r="G651" s="12" t="str">
        <f t="shared" si="11"/>
        <v>치명타 확률 +1.9%</v>
      </c>
      <c r="H651" s="148">
        <v>3</v>
      </c>
      <c r="I651" s="148" t="s">
        <v>4270</v>
      </c>
      <c r="J651" s="103" t="s">
        <v>1310</v>
      </c>
    </row>
    <row r="652" spans="1:10">
      <c r="A652" s="148">
        <f>B652*ID규칙_옵션_그룹_단위+COUNTIF($B$4:B652,B652)</f>
        <v>930035</v>
      </c>
      <c r="B652" s="103">
        <f>INDEX(INDEX_ITEM!$F$23:$F$40,MATCH(ITEM_OPTION_GROUP!I652,INDEX_ITEM!$G$23:$G$40,0))*1000+H652*100+IF(J652="주옵션",1,0)</f>
        <v>9300</v>
      </c>
      <c r="C652" s="148">
        <v>17</v>
      </c>
      <c r="D652" s="148">
        <v>1</v>
      </c>
      <c r="E652" s="148">
        <v>210</v>
      </c>
      <c r="F652" s="148">
        <v>210</v>
      </c>
      <c r="G652" s="12" t="str">
        <f t="shared" si="11"/>
        <v>치명타 확률 +2.1%</v>
      </c>
      <c r="H652" s="148">
        <v>3</v>
      </c>
      <c r="I652" s="148" t="s">
        <v>4270</v>
      </c>
      <c r="J652" s="103" t="s">
        <v>1310</v>
      </c>
    </row>
    <row r="653" spans="1:10">
      <c r="A653" s="148">
        <f>B653*ID규칙_옵션_그룹_단위+COUNTIF($B$4:B653,B653)</f>
        <v>930036</v>
      </c>
      <c r="B653" s="103">
        <f>INDEX(INDEX_ITEM!$F$23:$F$40,MATCH(ITEM_OPTION_GROUP!I653,INDEX_ITEM!$G$23:$G$40,0))*1000+H653*100+IF(J653="주옵션",1,0)</f>
        <v>9300</v>
      </c>
      <c r="C653" s="148">
        <v>17</v>
      </c>
      <c r="D653" s="148">
        <v>1</v>
      </c>
      <c r="E653" s="148">
        <v>230</v>
      </c>
      <c r="F653" s="148">
        <v>230</v>
      </c>
      <c r="G653" s="12" t="str">
        <f t="shared" si="11"/>
        <v>치명타 확률 +2.3%</v>
      </c>
      <c r="H653" s="148">
        <v>3</v>
      </c>
      <c r="I653" s="148" t="s">
        <v>4270</v>
      </c>
      <c r="J653" s="103" t="s">
        <v>1310</v>
      </c>
    </row>
    <row r="654" spans="1:10">
      <c r="A654" s="148">
        <f>B654*ID규칙_옵션_그룹_단위+COUNTIF($B$4:B654,B654)</f>
        <v>930037</v>
      </c>
      <c r="B654" s="103">
        <f>INDEX(INDEX_ITEM!$F$23:$F$40,MATCH(ITEM_OPTION_GROUP!I654,INDEX_ITEM!$G$23:$G$40,0))*1000+H654*100+IF(J654="주옵션",1,0)</f>
        <v>9300</v>
      </c>
      <c r="C654" s="148">
        <v>18</v>
      </c>
      <c r="D654" s="148">
        <v>1</v>
      </c>
      <c r="E654" s="148">
        <v>330</v>
      </c>
      <c r="F654" s="148">
        <v>330</v>
      </c>
      <c r="G654" s="12" t="str">
        <f t="shared" si="11"/>
        <v>치명타 피해 +3.3%</v>
      </c>
      <c r="H654" s="148">
        <v>3</v>
      </c>
      <c r="I654" s="148" t="s">
        <v>4270</v>
      </c>
      <c r="J654" s="103" t="s">
        <v>1310</v>
      </c>
    </row>
    <row r="655" spans="1:10">
      <c r="A655" s="148">
        <f>B655*ID규칙_옵션_그룹_단위+COUNTIF($B$4:B655,B655)</f>
        <v>930038</v>
      </c>
      <c r="B655" s="103">
        <f>INDEX(INDEX_ITEM!$F$23:$F$40,MATCH(ITEM_OPTION_GROUP!I655,INDEX_ITEM!$G$23:$G$40,0))*1000+H655*100+IF(J655="주옵션",1,0)</f>
        <v>9300</v>
      </c>
      <c r="C655" s="148">
        <v>18</v>
      </c>
      <c r="D655" s="148">
        <v>1</v>
      </c>
      <c r="E655" s="148">
        <v>370</v>
      </c>
      <c r="F655" s="148">
        <v>370</v>
      </c>
      <c r="G655" s="12" t="str">
        <f t="shared" si="11"/>
        <v>치명타 피해 +3.7%</v>
      </c>
      <c r="H655" s="148">
        <v>3</v>
      </c>
      <c r="I655" s="148" t="s">
        <v>4270</v>
      </c>
      <c r="J655" s="103" t="s">
        <v>1310</v>
      </c>
    </row>
    <row r="656" spans="1:10">
      <c r="A656" s="148">
        <f>B656*ID규칙_옵션_그룹_단위+COUNTIF($B$4:B656,B656)</f>
        <v>930039</v>
      </c>
      <c r="B656" s="103">
        <f>INDEX(INDEX_ITEM!$F$23:$F$40,MATCH(ITEM_OPTION_GROUP!I656,INDEX_ITEM!$G$23:$G$40,0))*1000+H656*100+IF(J656="주옵션",1,0)</f>
        <v>9300</v>
      </c>
      <c r="C656" s="148">
        <v>18</v>
      </c>
      <c r="D656" s="148">
        <v>1</v>
      </c>
      <c r="E656" s="148">
        <v>420</v>
      </c>
      <c r="F656" s="148">
        <v>420</v>
      </c>
      <c r="G656" s="12" t="str">
        <f t="shared" si="11"/>
        <v>치명타 피해 +4.2%</v>
      </c>
      <c r="H656" s="148">
        <v>3</v>
      </c>
      <c r="I656" s="148" t="s">
        <v>4270</v>
      </c>
      <c r="J656" s="103" t="s">
        <v>1310</v>
      </c>
    </row>
    <row r="657" spans="1:10">
      <c r="A657" s="148">
        <f>B657*ID규칙_옵션_그룹_단위+COUNTIF($B$4:B657,B657)</f>
        <v>930040</v>
      </c>
      <c r="B657" s="103">
        <f>INDEX(INDEX_ITEM!$F$23:$F$40,MATCH(ITEM_OPTION_GROUP!I657,INDEX_ITEM!$G$23:$G$40,0))*1000+H657*100+IF(J657="주옵션",1,0)</f>
        <v>9300</v>
      </c>
      <c r="C657" s="148">
        <v>18</v>
      </c>
      <c r="D657" s="148">
        <v>1</v>
      </c>
      <c r="E657" s="148">
        <v>470</v>
      </c>
      <c r="F657" s="148">
        <v>470</v>
      </c>
      <c r="G657" s="12" t="str">
        <f t="shared" si="11"/>
        <v>치명타 피해 +4.7%</v>
      </c>
      <c r="H657" s="148">
        <v>3</v>
      </c>
      <c r="I657" s="148" t="s">
        <v>4270</v>
      </c>
      <c r="J657" s="103" t="s">
        <v>1310</v>
      </c>
    </row>
    <row r="658" spans="1:10">
      <c r="A658" s="148">
        <f>B658*ID규칙_옵션_그룹_단위+COUNTIF($B$4:B658,B658)</f>
        <v>940001</v>
      </c>
      <c r="B658" s="103">
        <f>INDEX(INDEX_ITEM!$F$23:$F$40,MATCH(ITEM_OPTION_GROUP!I658,INDEX_ITEM!$G$23:$G$40,0))*1000+H658*100+IF(J658="주옵션",1,0)</f>
        <v>9400</v>
      </c>
      <c r="C658" s="148">
        <v>1</v>
      </c>
      <c r="D658" s="148">
        <v>0</v>
      </c>
      <c r="E658" s="148">
        <v>167</v>
      </c>
      <c r="F658" s="148">
        <v>167</v>
      </c>
      <c r="G658" s="12" t="str">
        <f t="shared" si="11"/>
        <v>HP +167pt</v>
      </c>
      <c r="H658" s="148">
        <v>4</v>
      </c>
      <c r="I658" s="148" t="s">
        <v>4270</v>
      </c>
      <c r="J658" s="103" t="s">
        <v>1310</v>
      </c>
    </row>
    <row r="659" spans="1:10">
      <c r="A659" s="148">
        <f>B659*ID규칙_옵션_그룹_단위+COUNTIF($B$4:B659,B659)</f>
        <v>940002</v>
      </c>
      <c r="B659" s="103">
        <f>INDEX(INDEX_ITEM!$F$23:$F$40,MATCH(ITEM_OPTION_GROUP!I659,INDEX_ITEM!$G$23:$G$40,0))*1000+H659*100+IF(J659="주옵션",1,0)</f>
        <v>9400</v>
      </c>
      <c r="C659" s="148">
        <v>1</v>
      </c>
      <c r="D659" s="148">
        <v>0</v>
      </c>
      <c r="E659" s="148">
        <v>191</v>
      </c>
      <c r="F659" s="148">
        <v>191</v>
      </c>
      <c r="G659" s="12" t="str">
        <f t="shared" si="11"/>
        <v>HP +191pt</v>
      </c>
      <c r="H659" s="148">
        <v>4</v>
      </c>
      <c r="I659" s="148" t="s">
        <v>4270</v>
      </c>
      <c r="J659" s="103" t="s">
        <v>1310</v>
      </c>
    </row>
    <row r="660" spans="1:10">
      <c r="A660" s="148">
        <f>B660*ID규칙_옵션_그룹_단위+COUNTIF($B$4:B660,B660)</f>
        <v>940003</v>
      </c>
      <c r="B660" s="103">
        <f>INDEX(INDEX_ITEM!$F$23:$F$40,MATCH(ITEM_OPTION_GROUP!I660,INDEX_ITEM!$G$23:$G$40,0))*1000+H660*100+IF(J660="주옵션",1,0)</f>
        <v>9400</v>
      </c>
      <c r="C660" s="148">
        <v>1</v>
      </c>
      <c r="D660" s="148">
        <v>0</v>
      </c>
      <c r="E660" s="148">
        <v>215</v>
      </c>
      <c r="F660" s="148">
        <v>215</v>
      </c>
      <c r="G660" s="12" t="str">
        <f t="shared" si="11"/>
        <v>HP +215pt</v>
      </c>
      <c r="H660" s="148">
        <v>4</v>
      </c>
      <c r="I660" s="148" t="s">
        <v>4270</v>
      </c>
      <c r="J660" s="103" t="s">
        <v>1310</v>
      </c>
    </row>
    <row r="661" spans="1:10">
      <c r="A661" s="148">
        <f>B661*ID규칙_옵션_그룹_단위+COUNTIF($B$4:B661,B661)</f>
        <v>940004</v>
      </c>
      <c r="B661" s="103">
        <f>INDEX(INDEX_ITEM!$F$23:$F$40,MATCH(ITEM_OPTION_GROUP!I661,INDEX_ITEM!$G$23:$G$40,0))*1000+H661*100+IF(J661="주옵션",1,0)</f>
        <v>9400</v>
      </c>
      <c r="C661" s="148">
        <v>1</v>
      </c>
      <c r="D661" s="148">
        <v>0</v>
      </c>
      <c r="E661" s="148">
        <v>239</v>
      </c>
      <c r="F661" s="148">
        <v>239</v>
      </c>
      <c r="G661" s="12" t="str">
        <f t="shared" si="11"/>
        <v>HP +239pt</v>
      </c>
      <c r="H661" s="148">
        <v>4</v>
      </c>
      <c r="I661" s="148" t="s">
        <v>4270</v>
      </c>
      <c r="J661" s="103" t="s">
        <v>1310</v>
      </c>
    </row>
    <row r="662" spans="1:10">
      <c r="A662" s="148">
        <f>B662*ID규칙_옵션_그룹_단위+COUNTIF($B$4:B662,B662)</f>
        <v>940005</v>
      </c>
      <c r="B662" s="103">
        <f>INDEX(INDEX_ITEM!$F$23:$F$40,MATCH(ITEM_OPTION_GROUP!I662,INDEX_ITEM!$G$23:$G$40,0))*1000+H662*100+IF(J662="주옵션",1,0)</f>
        <v>9400</v>
      </c>
      <c r="C662" s="148">
        <v>2</v>
      </c>
      <c r="D662" s="148">
        <v>1</v>
      </c>
      <c r="E662" s="148">
        <v>330</v>
      </c>
      <c r="F662" s="148">
        <v>330</v>
      </c>
      <c r="G662" s="12" t="str">
        <f t="shared" si="11"/>
        <v>HP [%] +3.3%</v>
      </c>
      <c r="H662" s="148">
        <v>4</v>
      </c>
      <c r="I662" s="148" t="s">
        <v>4270</v>
      </c>
      <c r="J662" s="103" t="s">
        <v>1310</v>
      </c>
    </row>
    <row r="663" spans="1:10">
      <c r="A663" s="148">
        <f>B663*ID규칙_옵션_그룹_단위+COUNTIF($B$4:B663,B663)</f>
        <v>940006</v>
      </c>
      <c r="B663" s="103">
        <f>INDEX(INDEX_ITEM!$F$23:$F$40,MATCH(ITEM_OPTION_GROUP!I663,INDEX_ITEM!$G$23:$G$40,0))*1000+H663*100+IF(J663="주옵션",1,0)</f>
        <v>9400</v>
      </c>
      <c r="C663" s="148">
        <v>2</v>
      </c>
      <c r="D663" s="148">
        <v>1</v>
      </c>
      <c r="E663" s="148">
        <v>370</v>
      </c>
      <c r="F663" s="148">
        <v>370</v>
      </c>
      <c r="G663" s="12" t="str">
        <f t="shared" si="11"/>
        <v>HP [%] +3.7%</v>
      </c>
      <c r="H663" s="148">
        <v>4</v>
      </c>
      <c r="I663" s="148" t="s">
        <v>4270</v>
      </c>
      <c r="J663" s="103" t="s">
        <v>1310</v>
      </c>
    </row>
    <row r="664" spans="1:10">
      <c r="A664" s="148">
        <f>B664*ID규칙_옵션_그룹_단위+COUNTIF($B$4:B664,B664)</f>
        <v>940007</v>
      </c>
      <c r="B664" s="103">
        <f>INDEX(INDEX_ITEM!$F$23:$F$40,MATCH(ITEM_OPTION_GROUP!I664,INDEX_ITEM!$G$23:$G$40,0))*1000+H664*100+IF(J664="주옵션",1,0)</f>
        <v>9400</v>
      </c>
      <c r="C664" s="148">
        <v>2</v>
      </c>
      <c r="D664" s="148">
        <v>1</v>
      </c>
      <c r="E664" s="148">
        <v>420</v>
      </c>
      <c r="F664" s="148">
        <v>420</v>
      </c>
      <c r="G664" s="12" t="str">
        <f t="shared" si="11"/>
        <v>HP [%] +4.2%</v>
      </c>
      <c r="H664" s="148">
        <v>4</v>
      </c>
      <c r="I664" s="148" t="s">
        <v>4270</v>
      </c>
      <c r="J664" s="103" t="s">
        <v>1310</v>
      </c>
    </row>
    <row r="665" spans="1:10">
      <c r="A665" s="148">
        <f>B665*ID규칙_옵션_그룹_단위+COUNTIF($B$4:B665,B665)</f>
        <v>940008</v>
      </c>
      <c r="B665" s="103">
        <f>INDEX(INDEX_ITEM!$F$23:$F$40,MATCH(ITEM_OPTION_GROUP!I665,INDEX_ITEM!$G$23:$G$40,0))*1000+H665*100+IF(J665="주옵션",1,0)</f>
        <v>9400</v>
      </c>
      <c r="C665" s="148">
        <v>2</v>
      </c>
      <c r="D665" s="148">
        <v>1</v>
      </c>
      <c r="E665" s="148">
        <v>470</v>
      </c>
      <c r="F665" s="148">
        <v>470</v>
      </c>
      <c r="G665" s="12" t="str">
        <f t="shared" si="11"/>
        <v>HP [%] +4.7%</v>
      </c>
      <c r="H665" s="148">
        <v>4</v>
      </c>
      <c r="I665" s="148" t="s">
        <v>4270</v>
      </c>
      <c r="J665" s="103" t="s">
        <v>1310</v>
      </c>
    </row>
    <row r="666" spans="1:10">
      <c r="A666" s="148">
        <f>B666*ID규칙_옵션_그룹_단위+COUNTIF($B$4:B666,B666)</f>
        <v>940009</v>
      </c>
      <c r="B666" s="103">
        <f>INDEX(INDEX_ITEM!$F$23:$F$40,MATCH(ITEM_OPTION_GROUP!I666,INDEX_ITEM!$G$23:$G$40,0))*1000+H666*100+IF(J666="주옵션",1,0)</f>
        <v>9400</v>
      </c>
      <c r="C666" s="148">
        <v>3</v>
      </c>
      <c r="D666" s="148">
        <v>0</v>
      </c>
      <c r="E666" s="148">
        <v>11</v>
      </c>
      <c r="F666" s="148">
        <v>11</v>
      </c>
      <c r="G666" s="12" t="str">
        <f t="shared" si="11"/>
        <v>공격력 +11pt</v>
      </c>
      <c r="H666" s="148">
        <v>4</v>
      </c>
      <c r="I666" s="148" t="s">
        <v>4270</v>
      </c>
      <c r="J666" s="103" t="s">
        <v>1310</v>
      </c>
    </row>
    <row r="667" spans="1:10">
      <c r="A667" s="148">
        <f>B667*ID규칙_옵션_그룹_단위+COUNTIF($B$4:B667,B667)</f>
        <v>940010</v>
      </c>
      <c r="B667" s="103">
        <f>INDEX(INDEX_ITEM!$F$23:$F$40,MATCH(ITEM_OPTION_GROUP!I667,INDEX_ITEM!$G$23:$G$40,0))*1000+H667*100+IF(J667="주옵션",1,0)</f>
        <v>9400</v>
      </c>
      <c r="C667" s="148">
        <v>3</v>
      </c>
      <c r="D667" s="148">
        <v>0</v>
      </c>
      <c r="E667" s="148">
        <v>12</v>
      </c>
      <c r="F667" s="148">
        <v>12</v>
      </c>
      <c r="G667" s="12" t="str">
        <f t="shared" si="11"/>
        <v>공격력 +12pt</v>
      </c>
      <c r="H667" s="148">
        <v>4</v>
      </c>
      <c r="I667" s="148" t="s">
        <v>4270</v>
      </c>
      <c r="J667" s="103" t="s">
        <v>1310</v>
      </c>
    </row>
    <row r="668" spans="1:10">
      <c r="A668" s="148">
        <f>B668*ID규칙_옵션_그룹_단위+COUNTIF($B$4:B668,B668)</f>
        <v>940011</v>
      </c>
      <c r="B668" s="103">
        <f>INDEX(INDEX_ITEM!$F$23:$F$40,MATCH(ITEM_OPTION_GROUP!I668,INDEX_ITEM!$G$23:$G$40,0))*1000+H668*100+IF(J668="주옵션",1,0)</f>
        <v>9400</v>
      </c>
      <c r="C668" s="148">
        <v>3</v>
      </c>
      <c r="D668" s="148">
        <v>0</v>
      </c>
      <c r="E668" s="148">
        <v>14</v>
      </c>
      <c r="F668" s="148">
        <v>14</v>
      </c>
      <c r="G668" s="12" t="str">
        <f t="shared" si="11"/>
        <v>공격력 +14pt</v>
      </c>
      <c r="H668" s="148">
        <v>4</v>
      </c>
      <c r="I668" s="148" t="s">
        <v>4270</v>
      </c>
      <c r="J668" s="103" t="s">
        <v>1310</v>
      </c>
    </row>
    <row r="669" spans="1:10">
      <c r="A669" s="148">
        <f>B669*ID규칙_옵션_그룹_단위+COUNTIF($B$4:B669,B669)</f>
        <v>940012</v>
      </c>
      <c r="B669" s="103">
        <f>INDEX(INDEX_ITEM!$F$23:$F$40,MATCH(ITEM_OPTION_GROUP!I669,INDEX_ITEM!$G$23:$G$40,0))*1000+H669*100+IF(J669="주옵션",1,0)</f>
        <v>9400</v>
      </c>
      <c r="C669" s="148">
        <v>3</v>
      </c>
      <c r="D669" s="148">
        <v>0</v>
      </c>
      <c r="E669" s="148">
        <v>16</v>
      </c>
      <c r="F669" s="148">
        <v>16</v>
      </c>
      <c r="G669" s="12" t="str">
        <f t="shared" si="11"/>
        <v>공격력 +16pt</v>
      </c>
      <c r="H669" s="148">
        <v>4</v>
      </c>
      <c r="I669" s="148" t="s">
        <v>4270</v>
      </c>
      <c r="J669" s="103" t="s">
        <v>1310</v>
      </c>
    </row>
    <row r="670" spans="1:10">
      <c r="A670" s="148">
        <f>B670*ID규칙_옵션_그룹_단위+COUNTIF($B$4:B670,B670)</f>
        <v>940013</v>
      </c>
      <c r="B670" s="103">
        <f>INDEX(INDEX_ITEM!$F$23:$F$40,MATCH(ITEM_OPTION_GROUP!I670,INDEX_ITEM!$G$23:$G$40,0))*1000+H670*100+IF(J670="주옵션",1,0)</f>
        <v>9400</v>
      </c>
      <c r="C670" s="148">
        <v>4</v>
      </c>
      <c r="D670" s="148">
        <v>1</v>
      </c>
      <c r="E670" s="148">
        <v>330</v>
      </c>
      <c r="F670" s="148">
        <v>330</v>
      </c>
      <c r="G670" s="12" t="str">
        <f t="shared" si="11"/>
        <v>공격력 [%] +3.3%</v>
      </c>
      <c r="H670" s="148">
        <v>4</v>
      </c>
      <c r="I670" s="148" t="s">
        <v>4270</v>
      </c>
      <c r="J670" s="103" t="s">
        <v>1310</v>
      </c>
    </row>
    <row r="671" spans="1:10">
      <c r="A671" s="148">
        <f>B671*ID규칙_옵션_그룹_단위+COUNTIF($B$4:B671,B671)</f>
        <v>940014</v>
      </c>
      <c r="B671" s="103">
        <f>INDEX(INDEX_ITEM!$F$23:$F$40,MATCH(ITEM_OPTION_GROUP!I671,INDEX_ITEM!$G$23:$G$40,0))*1000+H671*100+IF(J671="주옵션",1,0)</f>
        <v>9400</v>
      </c>
      <c r="C671" s="148">
        <v>4</v>
      </c>
      <c r="D671" s="148">
        <v>1</v>
      </c>
      <c r="E671" s="148">
        <v>370</v>
      </c>
      <c r="F671" s="148">
        <v>370</v>
      </c>
      <c r="G671" s="12" t="str">
        <f t="shared" si="11"/>
        <v>공격력 [%] +3.7%</v>
      </c>
      <c r="H671" s="148">
        <v>4</v>
      </c>
      <c r="I671" s="148" t="s">
        <v>4270</v>
      </c>
      <c r="J671" s="103" t="s">
        <v>1310</v>
      </c>
    </row>
    <row r="672" spans="1:10">
      <c r="A672" s="148">
        <f>B672*ID규칙_옵션_그룹_단위+COUNTIF($B$4:B672,B672)</f>
        <v>940015</v>
      </c>
      <c r="B672" s="103">
        <f>INDEX(INDEX_ITEM!$F$23:$F$40,MATCH(ITEM_OPTION_GROUP!I672,INDEX_ITEM!$G$23:$G$40,0))*1000+H672*100+IF(J672="주옵션",1,0)</f>
        <v>9400</v>
      </c>
      <c r="C672" s="148">
        <v>4</v>
      </c>
      <c r="D672" s="148">
        <v>1</v>
      </c>
      <c r="E672" s="148">
        <v>420</v>
      </c>
      <c r="F672" s="148">
        <v>420</v>
      </c>
      <c r="G672" s="12" t="str">
        <f t="shared" si="11"/>
        <v>공격력 [%] +4.2%</v>
      </c>
      <c r="H672" s="148">
        <v>4</v>
      </c>
      <c r="I672" s="148" t="s">
        <v>4270</v>
      </c>
      <c r="J672" s="103" t="s">
        <v>1310</v>
      </c>
    </row>
    <row r="673" spans="1:10">
      <c r="A673" s="148">
        <f>B673*ID규칙_옵션_그룹_단위+COUNTIF($B$4:B673,B673)</f>
        <v>940016</v>
      </c>
      <c r="B673" s="103">
        <f>INDEX(INDEX_ITEM!$F$23:$F$40,MATCH(ITEM_OPTION_GROUP!I673,INDEX_ITEM!$G$23:$G$40,0))*1000+H673*100+IF(J673="주옵션",1,0)</f>
        <v>9400</v>
      </c>
      <c r="C673" s="148">
        <v>4</v>
      </c>
      <c r="D673" s="148">
        <v>1</v>
      </c>
      <c r="E673" s="148">
        <v>470</v>
      </c>
      <c r="F673" s="148">
        <v>470</v>
      </c>
      <c r="G673" s="12" t="str">
        <f t="shared" si="11"/>
        <v>공격력 [%] +4.7%</v>
      </c>
      <c r="H673" s="148">
        <v>4</v>
      </c>
      <c r="I673" s="148" t="s">
        <v>4270</v>
      </c>
      <c r="J673" s="103" t="s">
        <v>1310</v>
      </c>
    </row>
    <row r="674" spans="1:10">
      <c r="A674" s="148">
        <f>B674*ID규칙_옵션_그룹_단위+COUNTIF($B$4:B674,B674)</f>
        <v>940017</v>
      </c>
      <c r="B674" s="103">
        <f>INDEX(INDEX_ITEM!$F$23:$F$40,MATCH(ITEM_OPTION_GROUP!I674,INDEX_ITEM!$G$23:$G$40,0))*1000+H674*100+IF(J674="주옵션",1,0)</f>
        <v>9400</v>
      </c>
      <c r="C674" s="148">
        <v>5</v>
      </c>
      <c r="D674" s="148">
        <v>0</v>
      </c>
      <c r="E674" s="148">
        <v>13</v>
      </c>
      <c r="F674" s="148">
        <v>13</v>
      </c>
      <c r="G674" s="12" t="str">
        <f t="shared" si="11"/>
        <v>방어력 +13pt</v>
      </c>
      <c r="H674" s="148">
        <v>4</v>
      </c>
      <c r="I674" s="148" t="s">
        <v>4270</v>
      </c>
      <c r="J674" s="103" t="s">
        <v>1310</v>
      </c>
    </row>
    <row r="675" spans="1:10">
      <c r="A675" s="148">
        <f>B675*ID규칙_옵션_그룹_단위+COUNTIF($B$4:B675,B675)</f>
        <v>940018</v>
      </c>
      <c r="B675" s="103">
        <f>INDEX(INDEX_ITEM!$F$23:$F$40,MATCH(ITEM_OPTION_GROUP!I675,INDEX_ITEM!$G$23:$G$40,0))*1000+H675*100+IF(J675="주옵션",1,0)</f>
        <v>9400</v>
      </c>
      <c r="C675" s="148">
        <v>5</v>
      </c>
      <c r="D675" s="148">
        <v>0</v>
      </c>
      <c r="E675" s="148">
        <v>15</v>
      </c>
      <c r="F675" s="148">
        <v>15</v>
      </c>
      <c r="G675" s="12" t="str">
        <f t="shared" si="11"/>
        <v>방어력 +15pt</v>
      </c>
      <c r="H675" s="148">
        <v>4</v>
      </c>
      <c r="I675" s="148" t="s">
        <v>4270</v>
      </c>
      <c r="J675" s="103" t="s">
        <v>1310</v>
      </c>
    </row>
    <row r="676" spans="1:10">
      <c r="A676" s="148">
        <f>B676*ID규칙_옵션_그룹_단위+COUNTIF($B$4:B676,B676)</f>
        <v>940019</v>
      </c>
      <c r="B676" s="103">
        <f>INDEX(INDEX_ITEM!$F$23:$F$40,MATCH(ITEM_OPTION_GROUP!I676,INDEX_ITEM!$G$23:$G$40,0))*1000+H676*100+IF(J676="주옵션",1,0)</f>
        <v>9400</v>
      </c>
      <c r="C676" s="148">
        <v>5</v>
      </c>
      <c r="D676" s="148">
        <v>0</v>
      </c>
      <c r="E676" s="148">
        <v>17</v>
      </c>
      <c r="F676" s="148">
        <v>17</v>
      </c>
      <c r="G676" s="12" t="str">
        <f t="shared" si="11"/>
        <v>방어력 +17pt</v>
      </c>
      <c r="H676" s="148">
        <v>4</v>
      </c>
      <c r="I676" s="148" t="s">
        <v>4270</v>
      </c>
      <c r="J676" s="103" t="s">
        <v>1310</v>
      </c>
    </row>
    <row r="677" spans="1:10">
      <c r="A677" s="148">
        <f>B677*ID규칙_옵션_그룹_단위+COUNTIF($B$4:B677,B677)</f>
        <v>940020</v>
      </c>
      <c r="B677" s="103">
        <f>INDEX(INDEX_ITEM!$F$23:$F$40,MATCH(ITEM_OPTION_GROUP!I677,INDEX_ITEM!$G$23:$G$40,0))*1000+H677*100+IF(J677="주옵션",1,0)</f>
        <v>9400</v>
      </c>
      <c r="C677" s="148">
        <v>5</v>
      </c>
      <c r="D677" s="148">
        <v>0</v>
      </c>
      <c r="E677" s="148">
        <v>19</v>
      </c>
      <c r="F677" s="148">
        <v>19</v>
      </c>
      <c r="G677" s="12" t="str">
        <f t="shared" si="11"/>
        <v>방어력 +19pt</v>
      </c>
      <c r="H677" s="148">
        <v>4</v>
      </c>
      <c r="I677" s="148" t="s">
        <v>4270</v>
      </c>
      <c r="J677" s="103" t="s">
        <v>1310</v>
      </c>
    </row>
    <row r="678" spans="1:10">
      <c r="A678" s="148">
        <f>B678*ID규칙_옵션_그룹_단위+COUNTIF($B$4:B678,B678)</f>
        <v>940021</v>
      </c>
      <c r="B678" s="103">
        <f>INDEX(INDEX_ITEM!$F$23:$F$40,MATCH(ITEM_OPTION_GROUP!I678,INDEX_ITEM!$G$23:$G$40,0))*1000+H678*100+IF(J678="주옵션",1,0)</f>
        <v>9400</v>
      </c>
      <c r="C678" s="148">
        <v>6</v>
      </c>
      <c r="D678" s="148">
        <v>1</v>
      </c>
      <c r="E678" s="148">
        <v>410</v>
      </c>
      <c r="F678" s="148">
        <v>410</v>
      </c>
      <c r="G678" s="12" t="str">
        <f t="shared" si="11"/>
        <v>방어력 [%] +4.1%</v>
      </c>
      <c r="H678" s="148">
        <v>4</v>
      </c>
      <c r="I678" s="148" t="s">
        <v>4270</v>
      </c>
      <c r="J678" s="103" t="s">
        <v>1310</v>
      </c>
    </row>
    <row r="679" spans="1:10">
      <c r="A679" s="148">
        <f>B679*ID규칙_옵션_그룹_단위+COUNTIF($B$4:B679,B679)</f>
        <v>940022</v>
      </c>
      <c r="B679" s="103">
        <f>INDEX(INDEX_ITEM!$F$23:$F$40,MATCH(ITEM_OPTION_GROUP!I679,INDEX_ITEM!$G$23:$G$40,0))*1000+H679*100+IF(J679="주옵션",1,0)</f>
        <v>9400</v>
      </c>
      <c r="C679" s="148">
        <v>6</v>
      </c>
      <c r="D679" s="148">
        <v>1</v>
      </c>
      <c r="E679" s="148">
        <v>470</v>
      </c>
      <c r="F679" s="148">
        <v>470</v>
      </c>
      <c r="G679" s="12" t="str">
        <f t="shared" si="11"/>
        <v>방어력 [%] +4.7%</v>
      </c>
      <c r="H679" s="148">
        <v>4</v>
      </c>
      <c r="I679" s="148" t="s">
        <v>4270</v>
      </c>
      <c r="J679" s="103" t="s">
        <v>1310</v>
      </c>
    </row>
    <row r="680" spans="1:10">
      <c r="A680" s="148">
        <f>B680*ID규칙_옵션_그룹_단위+COUNTIF($B$4:B680,B680)</f>
        <v>940023</v>
      </c>
      <c r="B680" s="103">
        <f>INDEX(INDEX_ITEM!$F$23:$F$40,MATCH(ITEM_OPTION_GROUP!I680,INDEX_ITEM!$G$23:$G$40,0))*1000+H680*100+IF(J680="주옵션",1,0)</f>
        <v>9400</v>
      </c>
      <c r="C680" s="148">
        <v>6</v>
      </c>
      <c r="D680" s="148">
        <v>1</v>
      </c>
      <c r="E680" s="148">
        <v>530</v>
      </c>
      <c r="F680" s="148">
        <v>530</v>
      </c>
      <c r="G680" s="12" t="str">
        <f t="shared" si="11"/>
        <v>방어력 [%] +5.3%</v>
      </c>
      <c r="H680" s="148">
        <v>4</v>
      </c>
      <c r="I680" s="148" t="s">
        <v>4270</v>
      </c>
      <c r="J680" s="103" t="s">
        <v>1310</v>
      </c>
    </row>
    <row r="681" spans="1:10">
      <c r="A681" s="148">
        <f>B681*ID규칙_옵션_그룹_단위+COUNTIF($B$4:B681,B681)</f>
        <v>940024</v>
      </c>
      <c r="B681" s="103">
        <f>INDEX(INDEX_ITEM!$F$23:$F$40,MATCH(ITEM_OPTION_GROUP!I681,INDEX_ITEM!$G$23:$G$40,0))*1000+H681*100+IF(J681="주옵션",1,0)</f>
        <v>9400</v>
      </c>
      <c r="C681" s="148">
        <v>6</v>
      </c>
      <c r="D681" s="148">
        <v>1</v>
      </c>
      <c r="E681" s="148">
        <v>580</v>
      </c>
      <c r="F681" s="148">
        <v>580</v>
      </c>
      <c r="G681" s="12" t="str">
        <f t="shared" si="11"/>
        <v>방어력 [%] +5.8%</v>
      </c>
      <c r="H681" s="148">
        <v>4</v>
      </c>
      <c r="I681" s="148" t="s">
        <v>4270</v>
      </c>
      <c r="J681" s="103" t="s">
        <v>1310</v>
      </c>
    </row>
    <row r="682" spans="1:10">
      <c r="A682" s="148">
        <f>B682*ID규칙_옵션_그룹_단위+COUNTIF($B$4:B682,B682)</f>
        <v>940025</v>
      </c>
      <c r="B682" s="103">
        <f>INDEX(INDEX_ITEM!$F$23:$F$40,MATCH(ITEM_OPTION_GROUP!I682,INDEX_ITEM!$G$23:$G$40,0))*1000+H682*100+IF(J682="주옵션",1,0)</f>
        <v>9400</v>
      </c>
      <c r="C682" s="148">
        <v>7</v>
      </c>
      <c r="D682" s="148">
        <v>0</v>
      </c>
      <c r="E682" s="148">
        <v>13</v>
      </c>
      <c r="F682" s="148">
        <v>13</v>
      </c>
      <c r="G682" s="12" t="str">
        <f t="shared" si="11"/>
        <v>원소 마스터리 +13pt</v>
      </c>
      <c r="H682" s="148">
        <v>4</v>
      </c>
      <c r="I682" s="148" t="s">
        <v>4270</v>
      </c>
      <c r="J682" s="103" t="s">
        <v>1310</v>
      </c>
    </row>
    <row r="683" spans="1:10">
      <c r="A683" s="148">
        <f>B683*ID규칙_옵션_그룹_단위+COUNTIF($B$4:B683,B683)</f>
        <v>940026</v>
      </c>
      <c r="B683" s="103">
        <f>INDEX(INDEX_ITEM!$F$23:$F$40,MATCH(ITEM_OPTION_GROUP!I683,INDEX_ITEM!$G$23:$G$40,0))*1000+H683*100+IF(J683="주옵션",1,0)</f>
        <v>9400</v>
      </c>
      <c r="C683" s="148">
        <v>7</v>
      </c>
      <c r="D683" s="148">
        <v>0</v>
      </c>
      <c r="E683" s="148">
        <v>15</v>
      </c>
      <c r="F683" s="148">
        <v>15</v>
      </c>
      <c r="G683" s="12" t="str">
        <f t="shared" si="11"/>
        <v>원소 마스터리 +15pt</v>
      </c>
      <c r="H683" s="148">
        <v>4</v>
      </c>
      <c r="I683" s="148" t="s">
        <v>4270</v>
      </c>
      <c r="J683" s="103" t="s">
        <v>1310</v>
      </c>
    </row>
    <row r="684" spans="1:10">
      <c r="A684" s="148">
        <f>B684*ID규칙_옵션_그룹_단위+COUNTIF($B$4:B684,B684)</f>
        <v>940027</v>
      </c>
      <c r="B684" s="103">
        <f>INDEX(INDEX_ITEM!$F$23:$F$40,MATCH(ITEM_OPTION_GROUP!I684,INDEX_ITEM!$G$23:$G$40,0))*1000+H684*100+IF(J684="주옵션",1,0)</f>
        <v>9400</v>
      </c>
      <c r="C684" s="148">
        <v>7</v>
      </c>
      <c r="D684" s="148">
        <v>0</v>
      </c>
      <c r="E684" s="148">
        <v>17</v>
      </c>
      <c r="F684" s="148">
        <v>17</v>
      </c>
      <c r="G684" s="12" t="str">
        <f t="shared" si="11"/>
        <v>원소 마스터리 +17pt</v>
      </c>
      <c r="H684" s="148">
        <v>4</v>
      </c>
      <c r="I684" s="148" t="s">
        <v>4270</v>
      </c>
      <c r="J684" s="103" t="s">
        <v>1310</v>
      </c>
    </row>
    <row r="685" spans="1:10">
      <c r="A685" s="148">
        <f>B685*ID규칙_옵션_그룹_단위+COUNTIF($B$4:B685,B685)</f>
        <v>940028</v>
      </c>
      <c r="B685" s="103">
        <f>INDEX(INDEX_ITEM!$F$23:$F$40,MATCH(ITEM_OPTION_GROUP!I685,INDEX_ITEM!$G$23:$G$40,0))*1000+H685*100+IF(J685="주옵션",1,0)</f>
        <v>9400</v>
      </c>
      <c r="C685" s="148">
        <v>7</v>
      </c>
      <c r="D685" s="148">
        <v>0</v>
      </c>
      <c r="E685" s="148">
        <v>19</v>
      </c>
      <c r="F685" s="148">
        <v>19</v>
      </c>
      <c r="G685" s="12" t="str">
        <f t="shared" si="11"/>
        <v>원소 마스터리 +19pt</v>
      </c>
      <c r="H685" s="148">
        <v>4</v>
      </c>
      <c r="I685" s="148" t="s">
        <v>4270</v>
      </c>
      <c r="J685" s="103" t="s">
        <v>1310</v>
      </c>
    </row>
    <row r="686" spans="1:10">
      <c r="A686" s="148">
        <f>B686*ID규칙_옵션_그룹_단위+COUNTIF($B$4:B686,B686)</f>
        <v>940029</v>
      </c>
      <c r="B686" s="103">
        <f>INDEX(INDEX_ITEM!$F$23:$F$40,MATCH(ITEM_OPTION_GROUP!I686,INDEX_ITEM!$G$23:$G$40,0))*1000+H686*100+IF(J686="주옵션",1,0)</f>
        <v>9400</v>
      </c>
      <c r="C686" s="148">
        <v>8</v>
      </c>
      <c r="D686" s="148">
        <v>1</v>
      </c>
      <c r="E686" s="148">
        <v>360</v>
      </c>
      <c r="F686" s="148">
        <v>360</v>
      </c>
      <c r="G686" s="12" t="str">
        <f t="shared" si="11"/>
        <v>원소 충전 효율 +3.6%</v>
      </c>
      <c r="H686" s="148">
        <v>4</v>
      </c>
      <c r="I686" s="148" t="s">
        <v>4270</v>
      </c>
      <c r="J686" s="103" t="s">
        <v>1310</v>
      </c>
    </row>
    <row r="687" spans="1:10">
      <c r="A687" s="148">
        <f>B687*ID규칙_옵션_그룹_단위+COUNTIF($B$4:B687,B687)</f>
        <v>940030</v>
      </c>
      <c r="B687" s="103">
        <f>INDEX(INDEX_ITEM!$F$23:$F$40,MATCH(ITEM_OPTION_GROUP!I687,INDEX_ITEM!$G$23:$G$40,0))*1000+H687*100+IF(J687="주옵션",1,0)</f>
        <v>9400</v>
      </c>
      <c r="C687" s="148">
        <v>8</v>
      </c>
      <c r="D687" s="148">
        <v>1</v>
      </c>
      <c r="E687" s="148">
        <v>410</v>
      </c>
      <c r="F687" s="148">
        <v>410</v>
      </c>
      <c r="G687" s="12" t="str">
        <f t="shared" si="11"/>
        <v>원소 충전 효율 +4.1%</v>
      </c>
      <c r="H687" s="148">
        <v>4</v>
      </c>
      <c r="I687" s="148" t="s">
        <v>4270</v>
      </c>
      <c r="J687" s="103" t="s">
        <v>1310</v>
      </c>
    </row>
    <row r="688" spans="1:10">
      <c r="A688" s="148">
        <f>B688*ID규칙_옵션_그룹_단위+COUNTIF($B$4:B688,B688)</f>
        <v>940031</v>
      </c>
      <c r="B688" s="103">
        <f>INDEX(INDEX_ITEM!$F$23:$F$40,MATCH(ITEM_OPTION_GROUP!I688,INDEX_ITEM!$G$23:$G$40,0))*1000+H688*100+IF(J688="주옵션",1,0)</f>
        <v>9400</v>
      </c>
      <c r="C688" s="148">
        <v>8</v>
      </c>
      <c r="D688" s="148">
        <v>1</v>
      </c>
      <c r="E688" s="148">
        <v>470</v>
      </c>
      <c r="F688" s="148">
        <v>470</v>
      </c>
      <c r="G688" s="12" t="str">
        <f t="shared" si="11"/>
        <v>원소 충전 효율 +4.7%</v>
      </c>
      <c r="H688" s="148">
        <v>4</v>
      </c>
      <c r="I688" s="148" t="s">
        <v>4270</v>
      </c>
      <c r="J688" s="103" t="s">
        <v>1310</v>
      </c>
    </row>
    <row r="689" spans="1:10">
      <c r="A689" s="148">
        <f>B689*ID규칙_옵션_그룹_단위+COUNTIF($B$4:B689,B689)</f>
        <v>940032</v>
      </c>
      <c r="B689" s="103">
        <f>INDEX(INDEX_ITEM!$F$23:$F$40,MATCH(ITEM_OPTION_GROUP!I689,INDEX_ITEM!$G$23:$G$40,0))*1000+H689*100+IF(J689="주옵션",1,0)</f>
        <v>9400</v>
      </c>
      <c r="C689" s="148">
        <v>8</v>
      </c>
      <c r="D689" s="148">
        <v>1</v>
      </c>
      <c r="E689" s="148">
        <v>520</v>
      </c>
      <c r="F689" s="148">
        <v>520</v>
      </c>
      <c r="G689" s="12" t="str">
        <f t="shared" si="11"/>
        <v>원소 충전 효율 +5.2%</v>
      </c>
      <c r="H689" s="148">
        <v>4</v>
      </c>
      <c r="I689" s="148" t="s">
        <v>4270</v>
      </c>
      <c r="J689" s="103" t="s">
        <v>1310</v>
      </c>
    </row>
    <row r="690" spans="1:10">
      <c r="A690" s="148">
        <f>B690*ID규칙_옵션_그룹_단위+COUNTIF($B$4:B690,B690)</f>
        <v>940033</v>
      </c>
      <c r="B690" s="103">
        <f>INDEX(INDEX_ITEM!$F$23:$F$40,MATCH(ITEM_OPTION_GROUP!I690,INDEX_ITEM!$G$23:$G$40,0))*1000+H690*100+IF(J690="주옵션",1,0)</f>
        <v>9400</v>
      </c>
      <c r="C690" s="148">
        <v>17</v>
      </c>
      <c r="D690" s="148">
        <v>1</v>
      </c>
      <c r="E690" s="148">
        <v>220</v>
      </c>
      <c r="F690" s="148">
        <v>220</v>
      </c>
      <c r="G690" s="12" t="str">
        <f t="shared" si="11"/>
        <v>치명타 확률 +2.2%</v>
      </c>
      <c r="H690" s="148">
        <v>4</v>
      </c>
      <c r="I690" s="148" t="s">
        <v>4270</v>
      </c>
      <c r="J690" s="103" t="s">
        <v>1310</v>
      </c>
    </row>
    <row r="691" spans="1:10">
      <c r="A691" s="148">
        <f>B691*ID규칙_옵션_그룹_단위+COUNTIF($B$4:B691,B691)</f>
        <v>940034</v>
      </c>
      <c r="B691" s="103">
        <f>INDEX(INDEX_ITEM!$F$23:$F$40,MATCH(ITEM_OPTION_GROUP!I691,INDEX_ITEM!$G$23:$G$40,0))*1000+H691*100+IF(J691="주옵션",1,0)</f>
        <v>9400</v>
      </c>
      <c r="C691" s="148">
        <v>17</v>
      </c>
      <c r="D691" s="148">
        <v>1</v>
      </c>
      <c r="E691" s="148">
        <v>250</v>
      </c>
      <c r="F691" s="148">
        <v>250</v>
      </c>
      <c r="G691" s="12" t="str">
        <f t="shared" si="11"/>
        <v>치명타 확률 +2.5%</v>
      </c>
      <c r="H691" s="148">
        <v>4</v>
      </c>
      <c r="I691" s="148" t="s">
        <v>4270</v>
      </c>
      <c r="J691" s="103" t="s">
        <v>1310</v>
      </c>
    </row>
    <row r="692" spans="1:10">
      <c r="A692" s="148">
        <f>B692*ID규칙_옵션_그룹_단위+COUNTIF($B$4:B692,B692)</f>
        <v>940035</v>
      </c>
      <c r="B692" s="103">
        <f>INDEX(INDEX_ITEM!$F$23:$F$40,MATCH(ITEM_OPTION_GROUP!I692,INDEX_ITEM!$G$23:$G$40,0))*1000+H692*100+IF(J692="주옵션",1,0)</f>
        <v>9400</v>
      </c>
      <c r="C692" s="148">
        <v>17</v>
      </c>
      <c r="D692" s="148">
        <v>1</v>
      </c>
      <c r="E692" s="148">
        <v>280</v>
      </c>
      <c r="F692" s="148">
        <v>280</v>
      </c>
      <c r="G692" s="12" t="str">
        <f t="shared" si="11"/>
        <v>치명타 확률 +2.8%</v>
      </c>
      <c r="H692" s="148">
        <v>4</v>
      </c>
      <c r="I692" s="148" t="s">
        <v>4270</v>
      </c>
      <c r="J692" s="103" t="s">
        <v>1310</v>
      </c>
    </row>
    <row r="693" spans="1:10">
      <c r="A693" s="148">
        <f>B693*ID규칙_옵션_그룹_단위+COUNTIF($B$4:B693,B693)</f>
        <v>940036</v>
      </c>
      <c r="B693" s="103">
        <f>INDEX(INDEX_ITEM!$F$23:$F$40,MATCH(ITEM_OPTION_GROUP!I693,INDEX_ITEM!$G$23:$G$40,0))*1000+H693*100+IF(J693="주옵션",1,0)</f>
        <v>9400</v>
      </c>
      <c r="C693" s="148">
        <v>17</v>
      </c>
      <c r="D693" s="148">
        <v>1</v>
      </c>
      <c r="E693" s="148">
        <v>310</v>
      </c>
      <c r="F693" s="148">
        <v>310</v>
      </c>
      <c r="G693" s="12" t="str">
        <f t="shared" si="11"/>
        <v>치명타 확률 +3.1%</v>
      </c>
      <c r="H693" s="148">
        <v>4</v>
      </c>
      <c r="I693" s="148" t="s">
        <v>4270</v>
      </c>
      <c r="J693" s="103" t="s">
        <v>1310</v>
      </c>
    </row>
    <row r="694" spans="1:10">
      <c r="A694" s="148">
        <f>B694*ID규칙_옵션_그룹_단위+COUNTIF($B$4:B694,B694)</f>
        <v>940037</v>
      </c>
      <c r="B694" s="103">
        <f>INDEX(INDEX_ITEM!$F$23:$F$40,MATCH(ITEM_OPTION_GROUP!I694,INDEX_ITEM!$G$23:$G$40,0))*1000+H694*100+IF(J694="주옵션",1,0)</f>
        <v>9400</v>
      </c>
      <c r="C694" s="148">
        <v>18</v>
      </c>
      <c r="D694" s="148">
        <v>1</v>
      </c>
      <c r="E694" s="148">
        <v>440</v>
      </c>
      <c r="F694" s="148">
        <v>440</v>
      </c>
      <c r="G694" s="12" t="str">
        <f t="shared" si="11"/>
        <v>치명타 피해 +4.4%</v>
      </c>
      <c r="H694" s="148">
        <v>4</v>
      </c>
      <c r="I694" s="148" t="s">
        <v>4270</v>
      </c>
      <c r="J694" s="103" t="s">
        <v>1310</v>
      </c>
    </row>
    <row r="695" spans="1:10">
      <c r="A695" s="148">
        <f>B695*ID규칙_옵션_그룹_단위+COUNTIF($B$4:B695,B695)</f>
        <v>940038</v>
      </c>
      <c r="B695" s="103">
        <f>INDEX(INDEX_ITEM!$F$23:$F$40,MATCH(ITEM_OPTION_GROUP!I695,INDEX_ITEM!$G$23:$G$40,0))*1000+H695*100+IF(J695="주옵션",1,0)</f>
        <v>9400</v>
      </c>
      <c r="C695" s="148">
        <v>18</v>
      </c>
      <c r="D695" s="148">
        <v>1</v>
      </c>
      <c r="E695" s="148">
        <v>500</v>
      </c>
      <c r="F695" s="148">
        <v>500</v>
      </c>
      <c r="G695" s="12" t="str">
        <f t="shared" si="11"/>
        <v>치명타 피해 +5%</v>
      </c>
      <c r="H695" s="148">
        <v>4</v>
      </c>
      <c r="I695" s="148" t="s">
        <v>4270</v>
      </c>
      <c r="J695" s="103" t="s">
        <v>1310</v>
      </c>
    </row>
    <row r="696" spans="1:10">
      <c r="A696" s="148">
        <f>B696*ID규칙_옵션_그룹_단위+COUNTIF($B$4:B696,B696)</f>
        <v>940039</v>
      </c>
      <c r="B696" s="103">
        <f>INDEX(INDEX_ITEM!$F$23:$F$40,MATCH(ITEM_OPTION_GROUP!I696,INDEX_ITEM!$G$23:$G$40,0))*1000+H696*100+IF(J696="주옵션",1,0)</f>
        <v>9400</v>
      </c>
      <c r="C696" s="148">
        <v>18</v>
      </c>
      <c r="D696" s="148">
        <v>1</v>
      </c>
      <c r="E696" s="148">
        <v>560</v>
      </c>
      <c r="F696" s="148">
        <v>560</v>
      </c>
      <c r="G696" s="12" t="str">
        <f t="shared" si="11"/>
        <v>치명타 피해 +5.6%</v>
      </c>
      <c r="H696" s="148">
        <v>4</v>
      </c>
      <c r="I696" s="148" t="s">
        <v>4270</v>
      </c>
      <c r="J696" s="103" t="s">
        <v>1310</v>
      </c>
    </row>
    <row r="697" spans="1:10">
      <c r="A697" s="148">
        <f>B697*ID규칙_옵션_그룹_단위+COUNTIF($B$4:B697,B697)</f>
        <v>940040</v>
      </c>
      <c r="B697" s="103">
        <f>INDEX(INDEX_ITEM!$F$23:$F$40,MATCH(ITEM_OPTION_GROUP!I697,INDEX_ITEM!$G$23:$G$40,0))*1000+H697*100+IF(J697="주옵션",1,0)</f>
        <v>9400</v>
      </c>
      <c r="C697" s="148">
        <v>18</v>
      </c>
      <c r="D697" s="148">
        <v>1</v>
      </c>
      <c r="E697" s="148">
        <v>620</v>
      </c>
      <c r="F697" s="148">
        <v>620</v>
      </c>
      <c r="G697" s="12" t="str">
        <f t="shared" si="11"/>
        <v>치명타 피해 +6.2%</v>
      </c>
      <c r="H697" s="148">
        <v>4</v>
      </c>
      <c r="I697" s="148" t="s">
        <v>4270</v>
      </c>
      <c r="J697" s="103" t="s">
        <v>1310</v>
      </c>
    </row>
    <row r="698" spans="1:10">
      <c r="A698" s="148">
        <f>B698*ID규칙_옵션_그룹_단위+COUNTIF($B$4:B698,B698)</f>
        <v>950001</v>
      </c>
      <c r="B698" s="103">
        <f>INDEX(INDEX_ITEM!$F$23:$F$40,MATCH(ITEM_OPTION_GROUP!I698,INDEX_ITEM!$G$23:$G$40,0))*1000+H698*100+IF(J698="주옵션",1,0)</f>
        <v>9500</v>
      </c>
      <c r="C698" s="148">
        <v>1</v>
      </c>
      <c r="D698" s="148">
        <v>0</v>
      </c>
      <c r="E698" s="148">
        <v>209</v>
      </c>
      <c r="F698" s="148">
        <v>209</v>
      </c>
      <c r="G698" s="12" t="str">
        <f t="shared" si="11"/>
        <v>HP +209pt</v>
      </c>
      <c r="H698" s="148">
        <v>5</v>
      </c>
      <c r="I698" s="148" t="s">
        <v>4270</v>
      </c>
      <c r="J698" s="103" t="s">
        <v>1310</v>
      </c>
    </row>
    <row r="699" spans="1:10">
      <c r="A699" s="148">
        <f>B699*ID규칙_옵션_그룹_단위+COUNTIF($B$4:B699,B699)</f>
        <v>950002</v>
      </c>
      <c r="B699" s="103">
        <f>INDEX(INDEX_ITEM!$F$23:$F$40,MATCH(ITEM_OPTION_GROUP!I699,INDEX_ITEM!$G$23:$G$40,0))*1000+H699*100+IF(J699="주옵션",1,0)</f>
        <v>9500</v>
      </c>
      <c r="C699" s="148">
        <v>1</v>
      </c>
      <c r="D699" s="148">
        <v>0</v>
      </c>
      <c r="E699" s="148">
        <v>239</v>
      </c>
      <c r="F699" s="148">
        <v>239</v>
      </c>
      <c r="G699" s="12" t="str">
        <f t="shared" si="11"/>
        <v>HP +239pt</v>
      </c>
      <c r="H699" s="148">
        <v>5</v>
      </c>
      <c r="I699" s="148" t="s">
        <v>4270</v>
      </c>
      <c r="J699" s="103" t="s">
        <v>1310</v>
      </c>
    </row>
    <row r="700" spans="1:10">
      <c r="A700" s="148">
        <f>B700*ID규칙_옵션_그룹_단위+COUNTIF($B$4:B700,B700)</f>
        <v>950003</v>
      </c>
      <c r="B700" s="103">
        <f>INDEX(INDEX_ITEM!$F$23:$F$40,MATCH(ITEM_OPTION_GROUP!I700,INDEX_ITEM!$G$23:$G$40,0))*1000+H700*100+IF(J700="주옵션",1,0)</f>
        <v>9500</v>
      </c>
      <c r="C700" s="148">
        <v>1</v>
      </c>
      <c r="D700" s="148">
        <v>0</v>
      </c>
      <c r="E700" s="148">
        <v>269</v>
      </c>
      <c r="F700" s="148">
        <v>269</v>
      </c>
      <c r="G700" s="12" t="str">
        <f t="shared" si="11"/>
        <v>HP +269pt</v>
      </c>
      <c r="H700" s="148">
        <v>5</v>
      </c>
      <c r="I700" s="148" t="s">
        <v>4270</v>
      </c>
      <c r="J700" s="103" t="s">
        <v>1310</v>
      </c>
    </row>
    <row r="701" spans="1:10">
      <c r="A701" s="148">
        <f>B701*ID규칙_옵션_그룹_단위+COUNTIF($B$4:B701,B701)</f>
        <v>950004</v>
      </c>
      <c r="B701" s="103">
        <f>INDEX(INDEX_ITEM!$F$23:$F$40,MATCH(ITEM_OPTION_GROUP!I701,INDEX_ITEM!$G$23:$G$40,0))*1000+H701*100+IF(J701="주옵션",1,0)</f>
        <v>9500</v>
      </c>
      <c r="C701" s="148">
        <v>1</v>
      </c>
      <c r="D701" s="148">
        <v>0</v>
      </c>
      <c r="E701" s="148">
        <v>299</v>
      </c>
      <c r="F701" s="148">
        <v>299</v>
      </c>
      <c r="G701" s="12" t="str">
        <f t="shared" si="11"/>
        <v>HP +299pt</v>
      </c>
      <c r="H701" s="148">
        <v>5</v>
      </c>
      <c r="I701" s="148" t="s">
        <v>4270</v>
      </c>
      <c r="J701" s="103" t="s">
        <v>1310</v>
      </c>
    </row>
    <row r="702" spans="1:10">
      <c r="A702" s="148">
        <f>B702*ID규칙_옵션_그룹_단위+COUNTIF($B$4:B702,B702)</f>
        <v>950005</v>
      </c>
      <c r="B702" s="103">
        <f>INDEX(INDEX_ITEM!$F$23:$F$40,MATCH(ITEM_OPTION_GROUP!I702,INDEX_ITEM!$G$23:$G$40,0))*1000+H702*100+IF(J702="주옵션",1,0)</f>
        <v>9500</v>
      </c>
      <c r="C702" s="148">
        <v>2</v>
      </c>
      <c r="D702" s="148">
        <v>1</v>
      </c>
      <c r="E702" s="148">
        <v>410</v>
      </c>
      <c r="F702" s="148">
        <v>410</v>
      </c>
      <c r="G702" s="12" t="str">
        <f t="shared" si="11"/>
        <v>HP [%] +4.1%</v>
      </c>
      <c r="H702" s="148">
        <v>5</v>
      </c>
      <c r="I702" s="148" t="s">
        <v>4270</v>
      </c>
      <c r="J702" s="103" t="s">
        <v>1310</v>
      </c>
    </row>
    <row r="703" spans="1:10">
      <c r="A703" s="148">
        <f>B703*ID규칙_옵션_그룹_단위+COUNTIF($B$4:B703,B703)</f>
        <v>950006</v>
      </c>
      <c r="B703" s="103">
        <f>INDEX(INDEX_ITEM!$F$23:$F$40,MATCH(ITEM_OPTION_GROUP!I703,INDEX_ITEM!$G$23:$G$40,0))*1000+H703*100+IF(J703="주옵션",1,0)</f>
        <v>9500</v>
      </c>
      <c r="C703" s="148">
        <v>2</v>
      </c>
      <c r="D703" s="148">
        <v>1</v>
      </c>
      <c r="E703" s="148">
        <v>470</v>
      </c>
      <c r="F703" s="148">
        <v>470</v>
      </c>
      <c r="G703" s="12" t="str">
        <f t="shared" si="11"/>
        <v>HP [%] +4.7%</v>
      </c>
      <c r="H703" s="148">
        <v>5</v>
      </c>
      <c r="I703" s="148" t="s">
        <v>4270</v>
      </c>
      <c r="J703" s="103" t="s">
        <v>1310</v>
      </c>
    </row>
    <row r="704" spans="1:10">
      <c r="A704" s="148">
        <f>B704*ID규칙_옵션_그룹_단위+COUNTIF($B$4:B704,B704)</f>
        <v>950007</v>
      </c>
      <c r="B704" s="103">
        <f>INDEX(INDEX_ITEM!$F$23:$F$40,MATCH(ITEM_OPTION_GROUP!I704,INDEX_ITEM!$G$23:$G$40,0))*1000+H704*100+IF(J704="주옵션",1,0)</f>
        <v>9500</v>
      </c>
      <c r="C704" s="148">
        <v>2</v>
      </c>
      <c r="D704" s="148">
        <v>1</v>
      </c>
      <c r="E704" s="148">
        <v>530</v>
      </c>
      <c r="F704" s="148">
        <v>530</v>
      </c>
      <c r="G704" s="12" t="str">
        <f t="shared" si="11"/>
        <v>HP [%] +5.3%</v>
      </c>
      <c r="H704" s="148">
        <v>5</v>
      </c>
      <c r="I704" s="148" t="s">
        <v>4270</v>
      </c>
      <c r="J704" s="103" t="s">
        <v>1310</v>
      </c>
    </row>
    <row r="705" spans="1:10">
      <c r="A705" s="148">
        <f>B705*ID규칙_옵션_그룹_단위+COUNTIF($B$4:B705,B705)</f>
        <v>950008</v>
      </c>
      <c r="B705" s="103">
        <f>INDEX(INDEX_ITEM!$F$23:$F$40,MATCH(ITEM_OPTION_GROUP!I705,INDEX_ITEM!$G$23:$G$40,0))*1000+H705*100+IF(J705="주옵션",1,0)</f>
        <v>9500</v>
      </c>
      <c r="C705" s="148">
        <v>2</v>
      </c>
      <c r="D705" s="148">
        <v>1</v>
      </c>
      <c r="E705" s="148">
        <v>580</v>
      </c>
      <c r="F705" s="148">
        <v>580</v>
      </c>
      <c r="G705" s="12" t="str">
        <f t="shared" si="11"/>
        <v>HP [%] +5.8%</v>
      </c>
      <c r="H705" s="148">
        <v>5</v>
      </c>
      <c r="I705" s="148" t="s">
        <v>4270</v>
      </c>
      <c r="J705" s="103" t="s">
        <v>1310</v>
      </c>
    </row>
    <row r="706" spans="1:10">
      <c r="A706" s="148">
        <f>B706*ID규칙_옵션_그룹_단위+COUNTIF($B$4:B706,B706)</f>
        <v>950009</v>
      </c>
      <c r="B706" s="103">
        <f>INDEX(INDEX_ITEM!$F$23:$F$40,MATCH(ITEM_OPTION_GROUP!I706,INDEX_ITEM!$G$23:$G$40,0))*1000+H706*100+IF(J706="주옵션",1,0)</f>
        <v>9500</v>
      </c>
      <c r="C706" s="148">
        <v>3</v>
      </c>
      <c r="D706" s="148">
        <v>0</v>
      </c>
      <c r="E706" s="148">
        <v>14</v>
      </c>
      <c r="F706" s="148">
        <v>14</v>
      </c>
      <c r="G706" s="12" t="str">
        <f t="shared" si="11"/>
        <v>공격력 +14pt</v>
      </c>
      <c r="H706" s="148">
        <v>5</v>
      </c>
      <c r="I706" s="148" t="s">
        <v>4270</v>
      </c>
      <c r="J706" s="103" t="s">
        <v>1310</v>
      </c>
    </row>
    <row r="707" spans="1:10">
      <c r="A707" s="148">
        <f>B707*ID규칙_옵션_그룹_단위+COUNTIF($B$4:B707,B707)</f>
        <v>950010</v>
      </c>
      <c r="B707" s="103">
        <f>INDEX(INDEX_ITEM!$F$23:$F$40,MATCH(ITEM_OPTION_GROUP!I707,INDEX_ITEM!$G$23:$G$40,0))*1000+H707*100+IF(J707="주옵션",1,0)</f>
        <v>9500</v>
      </c>
      <c r="C707" s="148">
        <v>3</v>
      </c>
      <c r="D707" s="148">
        <v>0</v>
      </c>
      <c r="E707" s="148">
        <v>16</v>
      </c>
      <c r="F707" s="148">
        <v>16</v>
      </c>
      <c r="G707" s="12" t="str">
        <f t="shared" si="11"/>
        <v>공격력 +16pt</v>
      </c>
      <c r="H707" s="148">
        <v>5</v>
      </c>
      <c r="I707" s="148" t="s">
        <v>4270</v>
      </c>
      <c r="J707" s="103" t="s">
        <v>1310</v>
      </c>
    </row>
    <row r="708" spans="1:10">
      <c r="A708" s="148">
        <f>B708*ID규칙_옵션_그룹_단위+COUNTIF($B$4:B708,B708)</f>
        <v>950011</v>
      </c>
      <c r="B708" s="103">
        <f>INDEX(INDEX_ITEM!$F$23:$F$40,MATCH(ITEM_OPTION_GROUP!I708,INDEX_ITEM!$G$23:$G$40,0))*1000+H708*100+IF(J708="주옵션",1,0)</f>
        <v>9500</v>
      </c>
      <c r="C708" s="148">
        <v>3</v>
      </c>
      <c r="D708" s="148">
        <v>0</v>
      </c>
      <c r="E708" s="148">
        <v>18</v>
      </c>
      <c r="F708" s="148">
        <v>18</v>
      </c>
      <c r="G708" s="12" t="str">
        <f t="shared" si="11"/>
        <v>공격력 +18pt</v>
      </c>
      <c r="H708" s="148">
        <v>5</v>
      </c>
      <c r="I708" s="148" t="s">
        <v>4270</v>
      </c>
      <c r="J708" s="103" t="s">
        <v>1310</v>
      </c>
    </row>
    <row r="709" spans="1:10">
      <c r="A709" s="148">
        <f>B709*ID규칙_옵션_그룹_단위+COUNTIF($B$4:B709,B709)</f>
        <v>950012</v>
      </c>
      <c r="B709" s="103">
        <f>INDEX(INDEX_ITEM!$F$23:$F$40,MATCH(ITEM_OPTION_GROUP!I709,INDEX_ITEM!$G$23:$G$40,0))*1000+H709*100+IF(J709="주옵션",1,0)</f>
        <v>9500</v>
      </c>
      <c r="C709" s="148">
        <v>3</v>
      </c>
      <c r="D709" s="148">
        <v>0</v>
      </c>
      <c r="E709" s="148">
        <v>19</v>
      </c>
      <c r="F709" s="148">
        <v>19</v>
      </c>
      <c r="G709" s="12" t="str">
        <f t="shared" si="11"/>
        <v>공격력 +19pt</v>
      </c>
      <c r="H709" s="148">
        <v>5</v>
      </c>
      <c r="I709" s="148" t="s">
        <v>4270</v>
      </c>
      <c r="J709" s="103" t="s">
        <v>1310</v>
      </c>
    </row>
    <row r="710" spans="1:10">
      <c r="A710" s="148">
        <f>B710*ID규칙_옵션_그룹_단위+COUNTIF($B$4:B710,B710)</f>
        <v>950013</v>
      </c>
      <c r="B710" s="103">
        <f>INDEX(INDEX_ITEM!$F$23:$F$40,MATCH(ITEM_OPTION_GROUP!I710,INDEX_ITEM!$G$23:$G$40,0))*1000+H710*100+IF(J710="주옵션",1,0)</f>
        <v>9500</v>
      </c>
      <c r="C710" s="148">
        <v>4</v>
      </c>
      <c r="D710" s="148">
        <v>1</v>
      </c>
      <c r="E710" s="148">
        <v>410</v>
      </c>
      <c r="F710" s="148">
        <v>410</v>
      </c>
      <c r="G710" s="12" t="str">
        <f t="shared" ref="G710:G773" si="12">VLOOKUP(C710,주옵션_타입,2,0)&amp;IF(E710&lt;&gt;F710,IF(E710=0,"",IF(D710=0," ["&amp;E710," ["&amp;E710/100))&amp;IF(E710&gt;=1," ~","")&amp;IF(F710=0,"",IF(D710=0," "&amp;F710&amp;"pt]"," "&amp;F710/100&amp;"%"&amp;"]")),IF(C710=0,"",IF(D710=0," +"&amp;F710&amp;"pt"," +"&amp;F710/100&amp;"%")))</f>
        <v>공격력 [%] +4.1%</v>
      </c>
      <c r="H710" s="148">
        <v>5</v>
      </c>
      <c r="I710" s="148" t="s">
        <v>4270</v>
      </c>
      <c r="J710" s="103" t="s">
        <v>1310</v>
      </c>
    </row>
    <row r="711" spans="1:10">
      <c r="A711" s="148">
        <f>B711*ID규칙_옵션_그룹_단위+COUNTIF($B$4:B711,B711)</f>
        <v>950014</v>
      </c>
      <c r="B711" s="103">
        <f>INDEX(INDEX_ITEM!$F$23:$F$40,MATCH(ITEM_OPTION_GROUP!I711,INDEX_ITEM!$G$23:$G$40,0))*1000+H711*100+IF(J711="주옵션",1,0)</f>
        <v>9500</v>
      </c>
      <c r="C711" s="148">
        <v>4</v>
      </c>
      <c r="D711" s="148">
        <v>1</v>
      </c>
      <c r="E711" s="148">
        <v>470</v>
      </c>
      <c r="F711" s="148">
        <v>470</v>
      </c>
      <c r="G711" s="12" t="str">
        <f t="shared" si="12"/>
        <v>공격력 [%] +4.7%</v>
      </c>
      <c r="H711" s="148">
        <v>5</v>
      </c>
      <c r="I711" s="148" t="s">
        <v>4270</v>
      </c>
      <c r="J711" s="103" t="s">
        <v>1310</v>
      </c>
    </row>
    <row r="712" spans="1:10">
      <c r="A712" s="148">
        <f>B712*ID규칙_옵션_그룹_단위+COUNTIF($B$4:B712,B712)</f>
        <v>950015</v>
      </c>
      <c r="B712" s="103">
        <f>INDEX(INDEX_ITEM!$F$23:$F$40,MATCH(ITEM_OPTION_GROUP!I712,INDEX_ITEM!$G$23:$G$40,0))*1000+H712*100+IF(J712="주옵션",1,0)</f>
        <v>9500</v>
      </c>
      <c r="C712" s="148">
        <v>4</v>
      </c>
      <c r="D712" s="148">
        <v>1</v>
      </c>
      <c r="E712" s="148">
        <v>530</v>
      </c>
      <c r="F712" s="148">
        <v>530</v>
      </c>
      <c r="G712" s="12" t="str">
        <f t="shared" si="12"/>
        <v>공격력 [%] +5.3%</v>
      </c>
      <c r="H712" s="148">
        <v>5</v>
      </c>
      <c r="I712" s="148" t="s">
        <v>4270</v>
      </c>
      <c r="J712" s="103" t="s">
        <v>1310</v>
      </c>
    </row>
    <row r="713" spans="1:10">
      <c r="A713" s="148">
        <f>B713*ID규칙_옵션_그룹_단위+COUNTIF($B$4:B713,B713)</f>
        <v>950016</v>
      </c>
      <c r="B713" s="103">
        <f>INDEX(INDEX_ITEM!$F$23:$F$40,MATCH(ITEM_OPTION_GROUP!I713,INDEX_ITEM!$G$23:$G$40,0))*1000+H713*100+IF(J713="주옵션",1,0)</f>
        <v>9500</v>
      </c>
      <c r="C713" s="148">
        <v>4</v>
      </c>
      <c r="D713" s="148">
        <v>1</v>
      </c>
      <c r="E713" s="148">
        <v>580</v>
      </c>
      <c r="F713" s="148">
        <v>580</v>
      </c>
      <c r="G713" s="12" t="str">
        <f t="shared" si="12"/>
        <v>공격력 [%] +5.8%</v>
      </c>
      <c r="H713" s="148">
        <v>5</v>
      </c>
      <c r="I713" s="148" t="s">
        <v>4270</v>
      </c>
      <c r="J713" s="103" t="s">
        <v>1310</v>
      </c>
    </row>
    <row r="714" spans="1:10">
      <c r="A714" s="148">
        <f>B714*ID규칙_옵션_그룹_단위+COUNTIF($B$4:B714,B714)</f>
        <v>950017</v>
      </c>
      <c r="B714" s="103">
        <f>INDEX(INDEX_ITEM!$F$23:$F$40,MATCH(ITEM_OPTION_GROUP!I714,INDEX_ITEM!$G$23:$G$40,0))*1000+H714*100+IF(J714="주옵션",1,0)</f>
        <v>9500</v>
      </c>
      <c r="C714" s="148">
        <v>5</v>
      </c>
      <c r="D714" s="148">
        <v>0</v>
      </c>
      <c r="E714" s="148">
        <v>16</v>
      </c>
      <c r="F714" s="148">
        <v>16</v>
      </c>
      <c r="G714" s="12" t="str">
        <f t="shared" si="12"/>
        <v>방어력 +16pt</v>
      </c>
      <c r="H714" s="148">
        <v>5</v>
      </c>
      <c r="I714" s="148" t="s">
        <v>4270</v>
      </c>
      <c r="J714" s="103" t="s">
        <v>1310</v>
      </c>
    </row>
    <row r="715" spans="1:10">
      <c r="A715" s="148">
        <f>B715*ID규칙_옵션_그룹_단위+COUNTIF($B$4:B715,B715)</f>
        <v>950018</v>
      </c>
      <c r="B715" s="103">
        <f>INDEX(INDEX_ITEM!$F$23:$F$40,MATCH(ITEM_OPTION_GROUP!I715,INDEX_ITEM!$G$23:$G$40,0))*1000+H715*100+IF(J715="주옵션",1,0)</f>
        <v>9500</v>
      </c>
      <c r="C715" s="148">
        <v>5</v>
      </c>
      <c r="D715" s="148">
        <v>0</v>
      </c>
      <c r="E715" s="148">
        <v>19</v>
      </c>
      <c r="F715" s="148">
        <v>19</v>
      </c>
      <c r="G715" s="12" t="str">
        <f t="shared" si="12"/>
        <v>방어력 +19pt</v>
      </c>
      <c r="H715" s="148">
        <v>5</v>
      </c>
      <c r="I715" s="148" t="s">
        <v>4270</v>
      </c>
      <c r="J715" s="103" t="s">
        <v>1310</v>
      </c>
    </row>
    <row r="716" spans="1:10">
      <c r="A716" s="148">
        <f>B716*ID규칙_옵션_그룹_단위+COUNTIF($B$4:B716,B716)</f>
        <v>950019</v>
      </c>
      <c r="B716" s="103">
        <f>INDEX(INDEX_ITEM!$F$23:$F$40,MATCH(ITEM_OPTION_GROUP!I716,INDEX_ITEM!$G$23:$G$40,0))*1000+H716*100+IF(J716="주옵션",1,0)</f>
        <v>9500</v>
      </c>
      <c r="C716" s="148">
        <v>5</v>
      </c>
      <c r="D716" s="148">
        <v>0</v>
      </c>
      <c r="E716" s="148">
        <v>21</v>
      </c>
      <c r="F716" s="148">
        <v>21</v>
      </c>
      <c r="G716" s="12" t="str">
        <f t="shared" si="12"/>
        <v>방어력 +21pt</v>
      </c>
      <c r="H716" s="148">
        <v>5</v>
      </c>
      <c r="I716" s="148" t="s">
        <v>4270</v>
      </c>
      <c r="J716" s="103" t="s">
        <v>1310</v>
      </c>
    </row>
    <row r="717" spans="1:10">
      <c r="A717" s="148">
        <f>B717*ID규칙_옵션_그룹_단위+COUNTIF($B$4:B717,B717)</f>
        <v>950020</v>
      </c>
      <c r="B717" s="103">
        <f>INDEX(INDEX_ITEM!$F$23:$F$40,MATCH(ITEM_OPTION_GROUP!I717,INDEX_ITEM!$G$23:$G$40,0))*1000+H717*100+IF(J717="주옵션",1,0)</f>
        <v>9500</v>
      </c>
      <c r="C717" s="148">
        <v>5</v>
      </c>
      <c r="D717" s="148">
        <v>0</v>
      </c>
      <c r="E717" s="148">
        <v>23</v>
      </c>
      <c r="F717" s="148">
        <v>23</v>
      </c>
      <c r="G717" s="12" t="str">
        <f t="shared" si="12"/>
        <v>방어력 +23pt</v>
      </c>
      <c r="H717" s="148">
        <v>5</v>
      </c>
      <c r="I717" s="148" t="s">
        <v>4270</v>
      </c>
      <c r="J717" s="103" t="s">
        <v>1310</v>
      </c>
    </row>
    <row r="718" spans="1:10">
      <c r="A718" s="148">
        <f>B718*ID규칙_옵션_그룹_단위+COUNTIF($B$4:B718,B718)</f>
        <v>950021</v>
      </c>
      <c r="B718" s="103">
        <f>INDEX(INDEX_ITEM!$F$23:$F$40,MATCH(ITEM_OPTION_GROUP!I718,INDEX_ITEM!$G$23:$G$40,0))*1000+H718*100+IF(J718="주옵션",1,0)</f>
        <v>9500</v>
      </c>
      <c r="C718" s="148">
        <v>6</v>
      </c>
      <c r="D718" s="148">
        <v>1</v>
      </c>
      <c r="E718" s="148">
        <v>510</v>
      </c>
      <c r="F718" s="148">
        <v>510</v>
      </c>
      <c r="G718" s="12" t="str">
        <f t="shared" si="12"/>
        <v>방어력 [%] +5.1%</v>
      </c>
      <c r="H718" s="148">
        <v>5</v>
      </c>
      <c r="I718" s="148" t="s">
        <v>4270</v>
      </c>
      <c r="J718" s="103" t="s">
        <v>1310</v>
      </c>
    </row>
    <row r="719" spans="1:10">
      <c r="A719" s="148">
        <f>B719*ID규칙_옵션_그룹_단위+COUNTIF($B$4:B719,B719)</f>
        <v>950022</v>
      </c>
      <c r="B719" s="103">
        <f>INDEX(INDEX_ITEM!$F$23:$F$40,MATCH(ITEM_OPTION_GROUP!I719,INDEX_ITEM!$G$23:$G$40,0))*1000+H719*100+IF(J719="주옵션",1,0)</f>
        <v>9500</v>
      </c>
      <c r="C719" s="148">
        <v>6</v>
      </c>
      <c r="D719" s="148">
        <v>1</v>
      </c>
      <c r="E719" s="148">
        <v>580</v>
      </c>
      <c r="F719" s="148">
        <v>580</v>
      </c>
      <c r="G719" s="12" t="str">
        <f t="shared" si="12"/>
        <v>방어력 [%] +5.8%</v>
      </c>
      <c r="H719" s="148">
        <v>5</v>
      </c>
      <c r="I719" s="148" t="s">
        <v>4270</v>
      </c>
      <c r="J719" s="103" t="s">
        <v>1310</v>
      </c>
    </row>
    <row r="720" spans="1:10">
      <c r="A720" s="148">
        <f>B720*ID규칙_옵션_그룹_단위+COUNTIF($B$4:B720,B720)</f>
        <v>950023</v>
      </c>
      <c r="B720" s="103">
        <f>INDEX(INDEX_ITEM!$F$23:$F$40,MATCH(ITEM_OPTION_GROUP!I720,INDEX_ITEM!$G$23:$G$40,0))*1000+H720*100+IF(J720="주옵션",1,0)</f>
        <v>9500</v>
      </c>
      <c r="C720" s="148">
        <v>6</v>
      </c>
      <c r="D720" s="148">
        <v>1</v>
      </c>
      <c r="E720" s="148">
        <v>660</v>
      </c>
      <c r="F720" s="148">
        <v>660</v>
      </c>
      <c r="G720" s="12" t="str">
        <f t="shared" si="12"/>
        <v>방어력 [%] +6.6%</v>
      </c>
      <c r="H720" s="148">
        <v>5</v>
      </c>
      <c r="I720" s="148" t="s">
        <v>4270</v>
      </c>
      <c r="J720" s="103" t="s">
        <v>1310</v>
      </c>
    </row>
    <row r="721" spans="1:10">
      <c r="A721" s="148">
        <f>B721*ID규칙_옵션_그룹_단위+COUNTIF($B$4:B721,B721)</f>
        <v>950024</v>
      </c>
      <c r="B721" s="103">
        <f>INDEX(INDEX_ITEM!$F$23:$F$40,MATCH(ITEM_OPTION_GROUP!I721,INDEX_ITEM!$G$23:$G$40,0))*1000+H721*100+IF(J721="주옵션",1,0)</f>
        <v>9500</v>
      </c>
      <c r="C721" s="148">
        <v>6</v>
      </c>
      <c r="D721" s="148">
        <v>1</v>
      </c>
      <c r="E721" s="148">
        <v>730</v>
      </c>
      <c r="F721" s="148">
        <v>730</v>
      </c>
      <c r="G721" s="12" t="str">
        <f t="shared" si="12"/>
        <v>방어력 [%] +7.3%</v>
      </c>
      <c r="H721" s="148">
        <v>5</v>
      </c>
      <c r="I721" s="148" t="s">
        <v>4270</v>
      </c>
      <c r="J721" s="103" t="s">
        <v>1310</v>
      </c>
    </row>
    <row r="722" spans="1:10">
      <c r="A722" s="148">
        <f>B722*ID규칙_옵션_그룹_단위+COUNTIF($B$4:B722,B722)</f>
        <v>950025</v>
      </c>
      <c r="B722" s="103">
        <f>INDEX(INDEX_ITEM!$F$23:$F$40,MATCH(ITEM_OPTION_GROUP!I722,INDEX_ITEM!$G$23:$G$40,0))*1000+H722*100+IF(J722="주옵션",1,0)</f>
        <v>9500</v>
      </c>
      <c r="C722" s="148">
        <v>7</v>
      </c>
      <c r="D722" s="148">
        <v>0</v>
      </c>
      <c r="E722" s="148">
        <v>16</v>
      </c>
      <c r="F722" s="148">
        <v>16</v>
      </c>
      <c r="G722" s="12" t="str">
        <f t="shared" si="12"/>
        <v>원소 마스터리 +16pt</v>
      </c>
      <c r="H722" s="148">
        <v>5</v>
      </c>
      <c r="I722" s="148" t="s">
        <v>4270</v>
      </c>
      <c r="J722" s="103" t="s">
        <v>1310</v>
      </c>
    </row>
    <row r="723" spans="1:10">
      <c r="A723" s="148">
        <f>B723*ID규칙_옵션_그룹_단위+COUNTIF($B$4:B723,B723)</f>
        <v>950026</v>
      </c>
      <c r="B723" s="103">
        <f>INDEX(INDEX_ITEM!$F$23:$F$40,MATCH(ITEM_OPTION_GROUP!I723,INDEX_ITEM!$G$23:$G$40,0))*1000+H723*100+IF(J723="주옵션",1,0)</f>
        <v>9500</v>
      </c>
      <c r="C723" s="148">
        <v>7</v>
      </c>
      <c r="D723" s="148">
        <v>0</v>
      </c>
      <c r="E723" s="148">
        <v>19</v>
      </c>
      <c r="F723" s="148">
        <v>19</v>
      </c>
      <c r="G723" s="12" t="str">
        <f t="shared" si="12"/>
        <v>원소 마스터리 +19pt</v>
      </c>
      <c r="H723" s="148">
        <v>5</v>
      </c>
      <c r="I723" s="148" t="s">
        <v>4270</v>
      </c>
      <c r="J723" s="103" t="s">
        <v>1310</v>
      </c>
    </row>
    <row r="724" spans="1:10">
      <c r="A724" s="148">
        <f>B724*ID규칙_옵션_그룹_단위+COUNTIF($B$4:B724,B724)</f>
        <v>950027</v>
      </c>
      <c r="B724" s="103">
        <f>INDEX(INDEX_ITEM!$F$23:$F$40,MATCH(ITEM_OPTION_GROUP!I724,INDEX_ITEM!$G$23:$G$40,0))*1000+H724*100+IF(J724="주옵션",1,0)</f>
        <v>9500</v>
      </c>
      <c r="C724" s="148">
        <v>7</v>
      </c>
      <c r="D724" s="148">
        <v>0</v>
      </c>
      <c r="E724" s="148">
        <v>21</v>
      </c>
      <c r="F724" s="148">
        <v>21</v>
      </c>
      <c r="G724" s="12" t="str">
        <f t="shared" si="12"/>
        <v>원소 마스터리 +21pt</v>
      </c>
      <c r="H724" s="148">
        <v>5</v>
      </c>
      <c r="I724" s="148" t="s">
        <v>4270</v>
      </c>
      <c r="J724" s="103" t="s">
        <v>1310</v>
      </c>
    </row>
    <row r="725" spans="1:10">
      <c r="A725" s="148">
        <f>B725*ID규칙_옵션_그룹_단위+COUNTIF($B$4:B725,B725)</f>
        <v>950028</v>
      </c>
      <c r="B725" s="103">
        <f>INDEX(INDEX_ITEM!$F$23:$F$40,MATCH(ITEM_OPTION_GROUP!I725,INDEX_ITEM!$G$23:$G$40,0))*1000+H725*100+IF(J725="주옵션",1,0)</f>
        <v>9500</v>
      </c>
      <c r="C725" s="148">
        <v>7</v>
      </c>
      <c r="D725" s="148">
        <v>0</v>
      </c>
      <c r="E725" s="148">
        <v>23</v>
      </c>
      <c r="F725" s="148">
        <v>23</v>
      </c>
      <c r="G725" s="12" t="str">
        <f t="shared" si="12"/>
        <v>원소 마스터리 +23pt</v>
      </c>
      <c r="H725" s="148">
        <v>5</v>
      </c>
      <c r="I725" s="148" t="s">
        <v>4270</v>
      </c>
      <c r="J725" s="103" t="s">
        <v>1310</v>
      </c>
    </row>
    <row r="726" spans="1:10">
      <c r="A726" s="148">
        <f>B726*ID규칙_옵션_그룹_단위+COUNTIF($B$4:B726,B726)</f>
        <v>950029</v>
      </c>
      <c r="B726" s="103">
        <f>INDEX(INDEX_ITEM!$F$23:$F$40,MATCH(ITEM_OPTION_GROUP!I726,INDEX_ITEM!$G$23:$G$40,0))*1000+H726*100+IF(J726="주옵션",1,0)</f>
        <v>9500</v>
      </c>
      <c r="C726" s="148">
        <v>8</v>
      </c>
      <c r="D726" s="148">
        <v>1</v>
      </c>
      <c r="E726" s="148">
        <v>450</v>
      </c>
      <c r="F726" s="148">
        <v>450</v>
      </c>
      <c r="G726" s="12" t="str">
        <f t="shared" si="12"/>
        <v>원소 충전 효율 +4.5%</v>
      </c>
      <c r="H726" s="148">
        <v>5</v>
      </c>
      <c r="I726" s="148" t="s">
        <v>4270</v>
      </c>
      <c r="J726" s="103" t="s">
        <v>1310</v>
      </c>
    </row>
    <row r="727" spans="1:10">
      <c r="A727" s="148">
        <f>B727*ID규칙_옵션_그룹_단위+COUNTIF($B$4:B727,B727)</f>
        <v>950030</v>
      </c>
      <c r="B727" s="103">
        <f>INDEX(INDEX_ITEM!$F$23:$F$40,MATCH(ITEM_OPTION_GROUP!I727,INDEX_ITEM!$G$23:$G$40,0))*1000+H727*100+IF(J727="주옵션",1,0)</f>
        <v>9500</v>
      </c>
      <c r="C727" s="148">
        <v>8</v>
      </c>
      <c r="D727" s="148">
        <v>1</v>
      </c>
      <c r="E727" s="148">
        <v>520</v>
      </c>
      <c r="F727" s="148">
        <v>520</v>
      </c>
      <c r="G727" s="12" t="str">
        <f t="shared" si="12"/>
        <v>원소 충전 효율 +5.2%</v>
      </c>
      <c r="H727" s="148">
        <v>5</v>
      </c>
      <c r="I727" s="148" t="s">
        <v>4270</v>
      </c>
      <c r="J727" s="103" t="s">
        <v>1310</v>
      </c>
    </row>
    <row r="728" spans="1:10">
      <c r="A728" s="148">
        <f>B728*ID규칙_옵션_그룹_단위+COUNTIF($B$4:B728,B728)</f>
        <v>950031</v>
      </c>
      <c r="B728" s="103">
        <f>INDEX(INDEX_ITEM!$F$23:$F$40,MATCH(ITEM_OPTION_GROUP!I728,INDEX_ITEM!$G$23:$G$40,0))*1000+H728*100+IF(J728="주옵션",1,0)</f>
        <v>9500</v>
      </c>
      <c r="C728" s="148">
        <v>8</v>
      </c>
      <c r="D728" s="148">
        <v>1</v>
      </c>
      <c r="E728" s="148">
        <v>580</v>
      </c>
      <c r="F728" s="148">
        <v>580</v>
      </c>
      <c r="G728" s="12" t="str">
        <f t="shared" si="12"/>
        <v>원소 충전 효율 +5.8%</v>
      </c>
      <c r="H728" s="148">
        <v>5</v>
      </c>
      <c r="I728" s="148" t="s">
        <v>4270</v>
      </c>
      <c r="J728" s="103" t="s">
        <v>1310</v>
      </c>
    </row>
    <row r="729" spans="1:10">
      <c r="A729" s="148">
        <f>B729*ID규칙_옵션_그룹_단위+COUNTIF($B$4:B729,B729)</f>
        <v>950032</v>
      </c>
      <c r="B729" s="103">
        <f>INDEX(INDEX_ITEM!$F$23:$F$40,MATCH(ITEM_OPTION_GROUP!I729,INDEX_ITEM!$G$23:$G$40,0))*1000+H729*100+IF(J729="주옵션",1,0)</f>
        <v>9500</v>
      </c>
      <c r="C729" s="148">
        <v>8</v>
      </c>
      <c r="D729" s="148">
        <v>1</v>
      </c>
      <c r="E729" s="148">
        <v>650</v>
      </c>
      <c r="F729" s="148">
        <v>650</v>
      </c>
      <c r="G729" s="12" t="str">
        <f t="shared" si="12"/>
        <v>원소 충전 효율 +6.5%</v>
      </c>
      <c r="H729" s="148">
        <v>5</v>
      </c>
      <c r="I729" s="148" t="s">
        <v>4270</v>
      </c>
      <c r="J729" s="103" t="s">
        <v>1310</v>
      </c>
    </row>
    <row r="730" spans="1:10">
      <c r="A730" s="148">
        <f>B730*ID규칙_옵션_그룹_단위+COUNTIF($B$4:B730,B730)</f>
        <v>950033</v>
      </c>
      <c r="B730" s="103">
        <f>INDEX(INDEX_ITEM!$F$23:$F$40,MATCH(ITEM_OPTION_GROUP!I730,INDEX_ITEM!$G$23:$G$40,0))*1000+H730*100+IF(J730="주옵션",1,0)</f>
        <v>9500</v>
      </c>
      <c r="C730" s="148">
        <v>17</v>
      </c>
      <c r="D730" s="148">
        <v>1</v>
      </c>
      <c r="E730" s="148">
        <v>270</v>
      </c>
      <c r="F730" s="148">
        <v>270</v>
      </c>
      <c r="G730" s="12" t="str">
        <f t="shared" si="12"/>
        <v>치명타 확률 +2.7%</v>
      </c>
      <c r="H730" s="148">
        <v>5</v>
      </c>
      <c r="I730" s="148" t="s">
        <v>4270</v>
      </c>
      <c r="J730" s="103" t="s">
        <v>1310</v>
      </c>
    </row>
    <row r="731" spans="1:10">
      <c r="A731" s="148">
        <f>B731*ID규칙_옵션_그룹_단위+COUNTIF($B$4:B731,B731)</f>
        <v>950034</v>
      </c>
      <c r="B731" s="103">
        <f>INDEX(INDEX_ITEM!$F$23:$F$40,MATCH(ITEM_OPTION_GROUP!I731,INDEX_ITEM!$G$23:$G$40,0))*1000+H731*100+IF(J731="주옵션",1,0)</f>
        <v>9500</v>
      </c>
      <c r="C731" s="148">
        <v>17</v>
      </c>
      <c r="D731" s="148">
        <v>1</v>
      </c>
      <c r="E731" s="148">
        <v>310</v>
      </c>
      <c r="F731" s="148">
        <v>310</v>
      </c>
      <c r="G731" s="12" t="str">
        <f t="shared" si="12"/>
        <v>치명타 확률 +3.1%</v>
      </c>
      <c r="H731" s="148">
        <v>5</v>
      </c>
      <c r="I731" s="148" t="s">
        <v>4270</v>
      </c>
      <c r="J731" s="103" t="s">
        <v>1310</v>
      </c>
    </row>
    <row r="732" spans="1:10">
      <c r="A732" s="148">
        <f>B732*ID규칙_옵션_그룹_단위+COUNTIF($B$4:B732,B732)</f>
        <v>950035</v>
      </c>
      <c r="B732" s="103">
        <f>INDEX(INDEX_ITEM!$F$23:$F$40,MATCH(ITEM_OPTION_GROUP!I732,INDEX_ITEM!$G$23:$G$40,0))*1000+H732*100+IF(J732="주옵션",1,0)</f>
        <v>9500</v>
      </c>
      <c r="C732" s="148">
        <v>17</v>
      </c>
      <c r="D732" s="148">
        <v>1</v>
      </c>
      <c r="E732" s="148">
        <v>350</v>
      </c>
      <c r="F732" s="148">
        <v>350</v>
      </c>
      <c r="G732" s="12" t="str">
        <f t="shared" si="12"/>
        <v>치명타 확률 +3.5%</v>
      </c>
      <c r="H732" s="148">
        <v>5</v>
      </c>
      <c r="I732" s="148" t="s">
        <v>4270</v>
      </c>
      <c r="J732" s="103" t="s">
        <v>1310</v>
      </c>
    </row>
    <row r="733" spans="1:10">
      <c r="A733" s="148">
        <f>B733*ID규칙_옵션_그룹_단위+COUNTIF($B$4:B733,B733)</f>
        <v>950036</v>
      </c>
      <c r="B733" s="103">
        <f>INDEX(INDEX_ITEM!$F$23:$F$40,MATCH(ITEM_OPTION_GROUP!I733,INDEX_ITEM!$G$23:$G$40,0))*1000+H733*100+IF(J733="주옵션",1,0)</f>
        <v>9500</v>
      </c>
      <c r="C733" s="148">
        <v>17</v>
      </c>
      <c r="D733" s="148">
        <v>1</v>
      </c>
      <c r="E733" s="148">
        <v>390</v>
      </c>
      <c r="F733" s="148">
        <v>390</v>
      </c>
      <c r="G733" s="12" t="str">
        <f t="shared" si="12"/>
        <v>치명타 확률 +3.9%</v>
      </c>
      <c r="H733" s="148">
        <v>5</v>
      </c>
      <c r="I733" s="148" t="s">
        <v>4270</v>
      </c>
      <c r="J733" s="103" t="s">
        <v>1310</v>
      </c>
    </row>
    <row r="734" spans="1:10">
      <c r="A734" s="148">
        <f>B734*ID규칙_옵션_그룹_단위+COUNTIF($B$4:B734,B734)</f>
        <v>950037</v>
      </c>
      <c r="B734" s="103">
        <f>INDEX(INDEX_ITEM!$F$23:$F$40,MATCH(ITEM_OPTION_GROUP!I734,INDEX_ITEM!$G$23:$G$40,0))*1000+H734*100+IF(J734="주옵션",1,0)</f>
        <v>9500</v>
      </c>
      <c r="C734" s="148">
        <v>18</v>
      </c>
      <c r="D734" s="148">
        <v>1</v>
      </c>
      <c r="E734" s="148">
        <v>540</v>
      </c>
      <c r="F734" s="148">
        <v>540</v>
      </c>
      <c r="G734" s="12" t="str">
        <f t="shared" si="12"/>
        <v>치명타 피해 +5.4%</v>
      </c>
      <c r="H734" s="148">
        <v>5</v>
      </c>
      <c r="I734" s="148" t="s">
        <v>4270</v>
      </c>
      <c r="J734" s="103" t="s">
        <v>1310</v>
      </c>
    </row>
    <row r="735" spans="1:10">
      <c r="A735" s="148">
        <f>B735*ID규칙_옵션_그룹_단위+COUNTIF($B$4:B735,B735)</f>
        <v>950038</v>
      </c>
      <c r="B735" s="103">
        <f>INDEX(INDEX_ITEM!$F$23:$F$40,MATCH(ITEM_OPTION_GROUP!I735,INDEX_ITEM!$G$23:$G$40,0))*1000+H735*100+IF(J735="주옵션",1,0)</f>
        <v>9500</v>
      </c>
      <c r="C735" s="148">
        <v>18</v>
      </c>
      <c r="D735" s="148">
        <v>1</v>
      </c>
      <c r="E735" s="148">
        <v>620</v>
      </c>
      <c r="F735" s="148">
        <v>620</v>
      </c>
      <c r="G735" s="12" t="str">
        <f t="shared" si="12"/>
        <v>치명타 피해 +6.2%</v>
      </c>
      <c r="H735" s="148">
        <v>5</v>
      </c>
      <c r="I735" s="148" t="s">
        <v>4270</v>
      </c>
      <c r="J735" s="103" t="s">
        <v>1310</v>
      </c>
    </row>
    <row r="736" spans="1:10">
      <c r="A736" s="148">
        <f>B736*ID규칙_옵션_그룹_단위+COUNTIF($B$4:B736,B736)</f>
        <v>950039</v>
      </c>
      <c r="B736" s="103">
        <f>INDEX(INDEX_ITEM!$F$23:$F$40,MATCH(ITEM_OPTION_GROUP!I736,INDEX_ITEM!$G$23:$G$40,0))*1000+H736*100+IF(J736="주옵션",1,0)</f>
        <v>9500</v>
      </c>
      <c r="C736" s="148">
        <v>18</v>
      </c>
      <c r="D736" s="148">
        <v>1</v>
      </c>
      <c r="E736" s="148">
        <v>700</v>
      </c>
      <c r="F736" s="148">
        <v>700</v>
      </c>
      <c r="G736" s="12" t="str">
        <f t="shared" si="12"/>
        <v>치명타 피해 +7%</v>
      </c>
      <c r="H736" s="148">
        <v>5</v>
      </c>
      <c r="I736" s="148" t="s">
        <v>4270</v>
      </c>
      <c r="J736" s="103" t="s">
        <v>1310</v>
      </c>
    </row>
    <row r="737" spans="1:10">
      <c r="A737" s="148">
        <f>B737*ID규칙_옵션_그룹_단위+COUNTIF($B$4:B737,B737)</f>
        <v>950040</v>
      </c>
      <c r="B737" s="103">
        <f>INDEX(INDEX_ITEM!$F$23:$F$40,MATCH(ITEM_OPTION_GROUP!I737,INDEX_ITEM!$G$23:$G$40,0))*1000+H737*100+IF(J737="주옵션",1,0)</f>
        <v>9500</v>
      </c>
      <c r="C737" s="148">
        <v>18</v>
      </c>
      <c r="D737" s="148">
        <v>1</v>
      </c>
      <c r="E737" s="148">
        <v>780</v>
      </c>
      <c r="F737" s="148">
        <v>780</v>
      </c>
      <c r="G737" s="12" t="str">
        <f t="shared" si="12"/>
        <v>치명타 피해 +7.8%</v>
      </c>
      <c r="H737" s="148">
        <v>5</v>
      </c>
      <c r="I737" s="148" t="s">
        <v>4270</v>
      </c>
      <c r="J737" s="103" t="s">
        <v>1310</v>
      </c>
    </row>
    <row r="738" spans="1:10">
      <c r="A738" s="148">
        <f>B738*ID규칙_옵션_그룹_단위+COUNTIF($B$4:B738,B738)</f>
        <v>1020001</v>
      </c>
      <c r="B738" s="103">
        <f>INDEX(INDEX_ITEM!$F$23:$F$40,MATCH(ITEM_OPTION_GROUP!I738,INDEX_ITEM!$G$23:$G$40,0))*1000+H738*100+IF(J738="주옵션",1,0)</f>
        <v>10200</v>
      </c>
      <c r="C738" s="148">
        <v>1</v>
      </c>
      <c r="D738" s="148">
        <v>0</v>
      </c>
      <c r="E738" s="148">
        <v>50</v>
      </c>
      <c r="F738" s="148">
        <v>50</v>
      </c>
      <c r="G738" s="12" t="str">
        <f t="shared" si="12"/>
        <v>HP +50pt</v>
      </c>
      <c r="H738" s="148">
        <v>2</v>
      </c>
      <c r="I738" s="148" t="s">
        <v>4271</v>
      </c>
      <c r="J738" s="103" t="s">
        <v>1310</v>
      </c>
    </row>
    <row r="739" spans="1:10">
      <c r="A739" s="148">
        <f>B739*ID규칙_옵션_그룹_단위+COUNTIF($B$4:B739,B739)</f>
        <v>1020002</v>
      </c>
      <c r="B739" s="103">
        <f>INDEX(INDEX_ITEM!$F$23:$F$40,MATCH(ITEM_OPTION_GROUP!I739,INDEX_ITEM!$G$23:$G$40,0))*1000+H739*100+IF(J739="주옵션",1,0)</f>
        <v>10200</v>
      </c>
      <c r="C739" s="148">
        <v>1</v>
      </c>
      <c r="D739" s="148">
        <v>0</v>
      </c>
      <c r="E739" s="148">
        <v>54</v>
      </c>
      <c r="F739" s="148">
        <v>54</v>
      </c>
      <c r="G739" s="12" t="str">
        <f t="shared" si="12"/>
        <v>HP +54pt</v>
      </c>
      <c r="H739" s="148">
        <v>2</v>
      </c>
      <c r="I739" s="148" t="s">
        <v>4271</v>
      </c>
      <c r="J739" s="103" t="s">
        <v>1310</v>
      </c>
    </row>
    <row r="740" spans="1:10">
      <c r="A740" s="148">
        <f>B740*ID규칙_옵션_그룹_단위+COUNTIF($B$4:B740,B740)</f>
        <v>1020003</v>
      </c>
      <c r="B740" s="103">
        <f>INDEX(INDEX_ITEM!$F$23:$F$40,MATCH(ITEM_OPTION_GROUP!I740,INDEX_ITEM!$G$23:$G$40,0))*1000+H740*100+IF(J740="주옵션",1,0)</f>
        <v>10200</v>
      </c>
      <c r="C740" s="148">
        <v>1</v>
      </c>
      <c r="D740" s="148">
        <v>0</v>
      </c>
      <c r="E740" s="148">
        <v>58</v>
      </c>
      <c r="F740" s="148">
        <v>58</v>
      </c>
      <c r="G740" s="12" t="str">
        <f t="shared" si="12"/>
        <v>HP +58pt</v>
      </c>
      <c r="H740" s="148">
        <v>2</v>
      </c>
      <c r="I740" s="148" t="s">
        <v>4271</v>
      </c>
      <c r="J740" s="103" t="s">
        <v>1310</v>
      </c>
    </row>
    <row r="741" spans="1:10">
      <c r="A741" s="148">
        <f>B741*ID규칙_옵션_그룹_단위+COUNTIF($B$4:B741,B741)</f>
        <v>1020004</v>
      </c>
      <c r="B741" s="103">
        <f>INDEX(INDEX_ITEM!$F$23:$F$40,MATCH(ITEM_OPTION_GROUP!I741,INDEX_ITEM!$G$23:$G$40,0))*1000+H741*100+IF(J741="주옵션",1,0)</f>
        <v>10200</v>
      </c>
      <c r="C741" s="148">
        <v>1</v>
      </c>
      <c r="D741" s="148">
        <v>0</v>
      </c>
      <c r="E741" s="148">
        <v>61</v>
      </c>
      <c r="F741" s="148">
        <v>61</v>
      </c>
      <c r="G741" s="12" t="str">
        <f t="shared" si="12"/>
        <v>HP +61pt</v>
      </c>
      <c r="H741" s="148">
        <v>2</v>
      </c>
      <c r="I741" s="148" t="s">
        <v>4271</v>
      </c>
      <c r="J741" s="103" t="s">
        <v>1310</v>
      </c>
    </row>
    <row r="742" spans="1:10">
      <c r="A742" s="148">
        <f>B742*ID규칙_옵션_그룹_단위+COUNTIF($B$4:B742,B742)</f>
        <v>1020005</v>
      </c>
      <c r="B742" s="103">
        <f>INDEX(INDEX_ITEM!$F$23:$F$40,MATCH(ITEM_OPTION_GROUP!I742,INDEX_ITEM!$G$23:$G$40,0))*1000+H742*100+IF(J742="주옵션",1,0)</f>
        <v>10200</v>
      </c>
      <c r="C742" s="148">
        <v>2</v>
      </c>
      <c r="D742" s="148">
        <v>1</v>
      </c>
      <c r="E742" s="148">
        <v>160</v>
      </c>
      <c r="F742" s="148">
        <v>160</v>
      </c>
      <c r="G742" s="12" t="str">
        <f t="shared" si="12"/>
        <v>HP [%] +1.6%</v>
      </c>
      <c r="H742" s="148">
        <v>2</v>
      </c>
      <c r="I742" s="148" t="s">
        <v>4271</v>
      </c>
      <c r="J742" s="103" t="s">
        <v>1310</v>
      </c>
    </row>
    <row r="743" spans="1:10">
      <c r="A743" s="148">
        <f>B743*ID규칙_옵션_그룹_단위+COUNTIF($B$4:B743,B743)</f>
        <v>1020006</v>
      </c>
      <c r="B743" s="103">
        <f>INDEX(INDEX_ITEM!$F$23:$F$40,MATCH(ITEM_OPTION_GROUP!I743,INDEX_ITEM!$G$23:$G$40,0))*1000+H743*100+IF(J743="주옵션",1,0)</f>
        <v>10200</v>
      </c>
      <c r="C743" s="148">
        <v>2</v>
      </c>
      <c r="D743" s="148">
        <v>1</v>
      </c>
      <c r="E743" s="148">
        <v>200</v>
      </c>
      <c r="F743" s="148">
        <v>200</v>
      </c>
      <c r="G743" s="12" t="str">
        <f t="shared" si="12"/>
        <v>HP [%] +2%</v>
      </c>
      <c r="H743" s="148">
        <v>2</v>
      </c>
      <c r="I743" s="148" t="s">
        <v>4271</v>
      </c>
      <c r="J743" s="103" t="s">
        <v>1310</v>
      </c>
    </row>
    <row r="744" spans="1:10">
      <c r="A744" s="148">
        <f>B744*ID규칙_옵션_그룹_단위+COUNTIF($B$4:B744,B744)</f>
        <v>1020007</v>
      </c>
      <c r="B744" s="103">
        <f>INDEX(INDEX_ITEM!$F$23:$F$40,MATCH(ITEM_OPTION_GROUP!I744,INDEX_ITEM!$G$23:$G$40,0))*1000+H744*100+IF(J744="주옵션",1,0)</f>
        <v>10200</v>
      </c>
      <c r="C744" s="148">
        <v>2</v>
      </c>
      <c r="D744" s="148">
        <v>1</v>
      </c>
      <c r="E744" s="148">
        <v>230</v>
      </c>
      <c r="F744" s="148">
        <v>230</v>
      </c>
      <c r="G744" s="12" t="str">
        <f t="shared" si="12"/>
        <v>HP [%] +2.3%</v>
      </c>
      <c r="H744" s="148">
        <v>2</v>
      </c>
      <c r="I744" s="148" t="s">
        <v>4271</v>
      </c>
      <c r="J744" s="103" t="s">
        <v>1310</v>
      </c>
    </row>
    <row r="745" spans="1:10">
      <c r="A745" s="148">
        <f>B745*ID규칙_옵션_그룹_단위+COUNTIF($B$4:B745,B745)</f>
        <v>1020008</v>
      </c>
      <c r="B745" s="103">
        <f>INDEX(INDEX_ITEM!$F$23:$F$40,MATCH(ITEM_OPTION_GROUP!I745,INDEX_ITEM!$G$23:$G$40,0))*1000+H745*100+IF(J745="주옵션",1,0)</f>
        <v>10200</v>
      </c>
      <c r="C745" s="148">
        <v>2</v>
      </c>
      <c r="D745" s="148">
        <v>1</v>
      </c>
      <c r="E745" s="148">
        <v>260</v>
      </c>
      <c r="F745" s="148">
        <v>260</v>
      </c>
      <c r="G745" s="12" t="str">
        <f t="shared" si="12"/>
        <v>HP [%] +2.6%</v>
      </c>
      <c r="H745" s="148">
        <v>2</v>
      </c>
      <c r="I745" s="148" t="s">
        <v>4271</v>
      </c>
      <c r="J745" s="103" t="s">
        <v>1310</v>
      </c>
    </row>
    <row r="746" spans="1:10">
      <c r="A746" s="148">
        <f>B746*ID규칙_옵션_그룹_단위+COUNTIF($B$4:B746,B746)</f>
        <v>1020009</v>
      </c>
      <c r="B746" s="103">
        <f>INDEX(INDEX_ITEM!$F$23:$F$40,MATCH(ITEM_OPTION_GROUP!I746,INDEX_ITEM!$G$23:$G$40,0))*1000+H746*100+IF(J746="주옵션",1,0)</f>
        <v>10200</v>
      </c>
      <c r="C746" s="148">
        <v>3</v>
      </c>
      <c r="D746" s="148">
        <v>0</v>
      </c>
      <c r="E746" s="148">
        <v>3</v>
      </c>
      <c r="F746" s="148">
        <v>3</v>
      </c>
      <c r="G746" s="12" t="str">
        <f t="shared" si="12"/>
        <v>공격력 +3pt</v>
      </c>
      <c r="H746" s="148">
        <v>2</v>
      </c>
      <c r="I746" s="148" t="s">
        <v>4271</v>
      </c>
      <c r="J746" s="103" t="s">
        <v>1310</v>
      </c>
    </row>
    <row r="747" spans="1:10">
      <c r="A747" s="148">
        <f>B747*ID규칙_옵션_그룹_단위+COUNTIF($B$4:B747,B747)</f>
        <v>1020010</v>
      </c>
      <c r="B747" s="103">
        <f>INDEX(INDEX_ITEM!$F$23:$F$40,MATCH(ITEM_OPTION_GROUP!I747,INDEX_ITEM!$G$23:$G$40,0))*1000+H747*100+IF(J747="주옵션",1,0)</f>
        <v>10200</v>
      </c>
      <c r="C747" s="148">
        <v>3</v>
      </c>
      <c r="D747" s="148">
        <v>0</v>
      </c>
      <c r="E747" s="148">
        <v>4</v>
      </c>
      <c r="F747" s="148">
        <v>4</v>
      </c>
      <c r="G747" s="12" t="str">
        <f t="shared" si="12"/>
        <v>공격력 +4pt</v>
      </c>
      <c r="H747" s="148">
        <v>2</v>
      </c>
      <c r="I747" s="148" t="s">
        <v>4271</v>
      </c>
      <c r="J747" s="103" t="s">
        <v>1310</v>
      </c>
    </row>
    <row r="748" spans="1:10">
      <c r="A748" s="148">
        <f>B748*ID규칙_옵션_그룹_단위+COUNTIF($B$4:B748,B748)</f>
        <v>1020011</v>
      </c>
      <c r="B748" s="103">
        <f>INDEX(INDEX_ITEM!$F$23:$F$40,MATCH(ITEM_OPTION_GROUP!I748,INDEX_ITEM!$G$23:$G$40,0))*1000+H748*100+IF(J748="주옵션",1,0)</f>
        <v>10200</v>
      </c>
      <c r="C748" s="148">
        <v>3</v>
      </c>
      <c r="D748" s="148">
        <v>0</v>
      </c>
      <c r="E748" s="148">
        <v>5</v>
      </c>
      <c r="F748" s="148">
        <v>5</v>
      </c>
      <c r="G748" s="12" t="str">
        <f t="shared" si="12"/>
        <v>공격력 +5pt</v>
      </c>
      <c r="H748" s="148">
        <v>2</v>
      </c>
      <c r="I748" s="148" t="s">
        <v>4271</v>
      </c>
      <c r="J748" s="103" t="s">
        <v>1310</v>
      </c>
    </row>
    <row r="749" spans="1:10">
      <c r="A749" s="148">
        <f>B749*ID규칙_옵션_그룹_단위+COUNTIF($B$4:B749,B749)</f>
        <v>1020012</v>
      </c>
      <c r="B749" s="103">
        <f>INDEX(INDEX_ITEM!$F$23:$F$40,MATCH(ITEM_OPTION_GROUP!I749,INDEX_ITEM!$G$23:$G$40,0))*1000+H749*100+IF(J749="주옵션",1,0)</f>
        <v>10200</v>
      </c>
      <c r="C749" s="148">
        <v>3</v>
      </c>
      <c r="D749" s="148">
        <v>0</v>
      </c>
      <c r="E749" s="148">
        <v>6</v>
      </c>
      <c r="F749" s="148">
        <v>6</v>
      </c>
      <c r="G749" s="12" t="str">
        <f t="shared" si="12"/>
        <v>공격력 +6pt</v>
      </c>
      <c r="H749" s="148">
        <v>2</v>
      </c>
      <c r="I749" s="148" t="s">
        <v>4271</v>
      </c>
      <c r="J749" s="103" t="s">
        <v>1310</v>
      </c>
    </row>
    <row r="750" spans="1:10">
      <c r="A750" s="148">
        <f>B750*ID규칙_옵션_그룹_단위+COUNTIF($B$4:B750,B750)</f>
        <v>1020013</v>
      </c>
      <c r="B750" s="103">
        <f>INDEX(INDEX_ITEM!$F$23:$F$40,MATCH(ITEM_OPTION_GROUP!I750,INDEX_ITEM!$G$23:$G$40,0))*1000+H750*100+IF(J750="주옵션",1,0)</f>
        <v>10200</v>
      </c>
      <c r="C750" s="148">
        <v>4</v>
      </c>
      <c r="D750" s="148">
        <v>1</v>
      </c>
      <c r="E750" s="148">
        <v>160</v>
      </c>
      <c r="F750" s="148">
        <v>160</v>
      </c>
      <c r="G750" s="12" t="str">
        <f t="shared" si="12"/>
        <v>공격력 [%] +1.6%</v>
      </c>
      <c r="H750" s="148">
        <v>2</v>
      </c>
      <c r="I750" s="148" t="s">
        <v>4271</v>
      </c>
      <c r="J750" s="103" t="s">
        <v>1310</v>
      </c>
    </row>
    <row r="751" spans="1:10">
      <c r="A751" s="148">
        <f>B751*ID규칙_옵션_그룹_단위+COUNTIF($B$4:B751,B751)</f>
        <v>1020014</v>
      </c>
      <c r="B751" s="103">
        <f>INDEX(INDEX_ITEM!$F$23:$F$40,MATCH(ITEM_OPTION_GROUP!I751,INDEX_ITEM!$G$23:$G$40,0))*1000+H751*100+IF(J751="주옵션",1,0)</f>
        <v>10200</v>
      </c>
      <c r="C751" s="148">
        <v>4</v>
      </c>
      <c r="D751" s="148">
        <v>1</v>
      </c>
      <c r="E751" s="148">
        <v>190</v>
      </c>
      <c r="F751" s="148">
        <v>190</v>
      </c>
      <c r="G751" s="12" t="str">
        <f t="shared" si="12"/>
        <v>공격력 [%] +1.9%</v>
      </c>
      <c r="H751" s="148">
        <v>2</v>
      </c>
      <c r="I751" s="148" t="s">
        <v>4271</v>
      </c>
      <c r="J751" s="103" t="s">
        <v>1310</v>
      </c>
    </row>
    <row r="752" spans="1:10">
      <c r="A752" s="148">
        <f>B752*ID규칙_옵션_그룹_단위+COUNTIF($B$4:B752,B752)</f>
        <v>1020015</v>
      </c>
      <c r="B752" s="103">
        <f>INDEX(INDEX_ITEM!$F$23:$F$40,MATCH(ITEM_OPTION_GROUP!I752,INDEX_ITEM!$G$23:$G$40,0))*1000+H752*100+IF(J752="주옵션",1,0)</f>
        <v>10200</v>
      </c>
      <c r="C752" s="148">
        <v>4</v>
      </c>
      <c r="D752" s="148">
        <v>1</v>
      </c>
      <c r="E752" s="148">
        <v>210</v>
      </c>
      <c r="F752" s="148">
        <v>210</v>
      </c>
      <c r="G752" s="12" t="str">
        <f t="shared" si="12"/>
        <v>공격력 [%] +2.1%</v>
      </c>
      <c r="H752" s="148">
        <v>2</v>
      </c>
      <c r="I752" s="148" t="s">
        <v>4271</v>
      </c>
      <c r="J752" s="103" t="s">
        <v>1310</v>
      </c>
    </row>
    <row r="753" spans="1:10">
      <c r="A753" s="148">
        <f>B753*ID규칙_옵션_그룹_단위+COUNTIF($B$4:B753,B753)</f>
        <v>1020016</v>
      </c>
      <c r="B753" s="103">
        <f>INDEX(INDEX_ITEM!$F$23:$F$40,MATCH(ITEM_OPTION_GROUP!I753,INDEX_ITEM!$G$23:$G$40,0))*1000+H753*100+IF(J753="주옵션",1,0)</f>
        <v>10200</v>
      </c>
      <c r="C753" s="148">
        <v>4</v>
      </c>
      <c r="D753" s="148">
        <v>1</v>
      </c>
      <c r="E753" s="148">
        <v>230</v>
      </c>
      <c r="F753" s="148">
        <v>230</v>
      </c>
      <c r="G753" s="12" t="str">
        <f t="shared" si="12"/>
        <v>공격력 [%] +2.3%</v>
      </c>
      <c r="H753" s="148">
        <v>2</v>
      </c>
      <c r="I753" s="148" t="s">
        <v>4271</v>
      </c>
      <c r="J753" s="103" t="s">
        <v>1310</v>
      </c>
    </row>
    <row r="754" spans="1:10">
      <c r="A754" s="148">
        <f>B754*ID규칙_옵션_그룹_단위+COUNTIF($B$4:B754,B754)</f>
        <v>1020017</v>
      </c>
      <c r="B754" s="103">
        <f>INDEX(INDEX_ITEM!$F$23:$F$40,MATCH(ITEM_OPTION_GROUP!I754,INDEX_ITEM!$G$23:$G$40,0))*1000+H754*100+IF(J754="주옵션",1,0)</f>
        <v>10200</v>
      </c>
      <c r="C754" s="148">
        <v>5</v>
      </c>
      <c r="D754" s="148">
        <v>0</v>
      </c>
      <c r="E754" s="148">
        <v>4</v>
      </c>
      <c r="F754" s="148">
        <v>4</v>
      </c>
      <c r="G754" s="12" t="str">
        <f t="shared" si="12"/>
        <v>방어력 +4pt</v>
      </c>
      <c r="H754" s="148">
        <v>2</v>
      </c>
      <c r="I754" s="148" t="s">
        <v>4271</v>
      </c>
      <c r="J754" s="103" t="s">
        <v>1310</v>
      </c>
    </row>
    <row r="755" spans="1:10">
      <c r="A755" s="148">
        <f>B755*ID규칙_옵션_그룹_단위+COUNTIF($B$4:B755,B755)</f>
        <v>1020018</v>
      </c>
      <c r="B755" s="103">
        <f>INDEX(INDEX_ITEM!$F$23:$F$40,MATCH(ITEM_OPTION_GROUP!I755,INDEX_ITEM!$G$23:$G$40,0))*1000+H755*100+IF(J755="주옵션",1,0)</f>
        <v>10200</v>
      </c>
      <c r="C755" s="148">
        <v>5</v>
      </c>
      <c r="D755" s="148">
        <v>0</v>
      </c>
      <c r="E755" s="148">
        <v>5</v>
      </c>
      <c r="F755" s="148">
        <v>5</v>
      </c>
      <c r="G755" s="12" t="str">
        <f t="shared" si="12"/>
        <v>방어력 +5pt</v>
      </c>
      <c r="H755" s="148">
        <v>2</v>
      </c>
      <c r="I755" s="148" t="s">
        <v>4271</v>
      </c>
      <c r="J755" s="103" t="s">
        <v>1310</v>
      </c>
    </row>
    <row r="756" spans="1:10">
      <c r="A756" s="148">
        <f>B756*ID규칙_옵션_그룹_단위+COUNTIF($B$4:B756,B756)</f>
        <v>1020019</v>
      </c>
      <c r="B756" s="103">
        <f>INDEX(INDEX_ITEM!$F$23:$F$40,MATCH(ITEM_OPTION_GROUP!I756,INDEX_ITEM!$G$23:$G$40,0))*1000+H756*100+IF(J756="주옵션",1,0)</f>
        <v>10200</v>
      </c>
      <c r="C756" s="148">
        <v>5</v>
      </c>
      <c r="D756" s="148">
        <v>0</v>
      </c>
      <c r="E756" s="148">
        <v>6</v>
      </c>
      <c r="F756" s="148">
        <v>6</v>
      </c>
      <c r="G756" s="12" t="str">
        <f t="shared" si="12"/>
        <v>방어력 +6pt</v>
      </c>
      <c r="H756" s="148">
        <v>2</v>
      </c>
      <c r="I756" s="148" t="s">
        <v>4271</v>
      </c>
      <c r="J756" s="103" t="s">
        <v>1310</v>
      </c>
    </row>
    <row r="757" spans="1:10">
      <c r="A757" s="148">
        <f>B757*ID규칙_옵션_그룹_단위+COUNTIF($B$4:B757,B757)</f>
        <v>1020020</v>
      </c>
      <c r="B757" s="103">
        <f>INDEX(INDEX_ITEM!$F$23:$F$40,MATCH(ITEM_OPTION_GROUP!I757,INDEX_ITEM!$G$23:$G$40,0))*1000+H757*100+IF(J757="주옵션",1,0)</f>
        <v>10200</v>
      </c>
      <c r="C757" s="148">
        <v>5</v>
      </c>
      <c r="D757" s="148">
        <v>0</v>
      </c>
      <c r="E757" s="148">
        <v>7</v>
      </c>
      <c r="F757" s="148">
        <v>7</v>
      </c>
      <c r="G757" s="12" t="str">
        <f t="shared" si="12"/>
        <v>방어력 +7pt</v>
      </c>
      <c r="H757" s="148">
        <v>2</v>
      </c>
      <c r="I757" s="148" t="s">
        <v>4271</v>
      </c>
      <c r="J757" s="103" t="s">
        <v>1310</v>
      </c>
    </row>
    <row r="758" spans="1:10">
      <c r="A758" s="148">
        <f>B758*ID규칙_옵션_그룹_단위+COUNTIF($B$4:B758,B758)</f>
        <v>1020021</v>
      </c>
      <c r="B758" s="103">
        <f>INDEX(INDEX_ITEM!$F$23:$F$40,MATCH(ITEM_OPTION_GROUP!I758,INDEX_ITEM!$G$23:$G$40,0))*1000+H758*100+IF(J758="주옵션",1,0)</f>
        <v>10200</v>
      </c>
      <c r="C758" s="148">
        <v>6</v>
      </c>
      <c r="D758" s="148">
        <v>1</v>
      </c>
      <c r="E758" s="148">
        <v>160</v>
      </c>
      <c r="F758" s="148">
        <v>160</v>
      </c>
      <c r="G758" s="12" t="str">
        <f t="shared" si="12"/>
        <v>방어력 [%] +1.6%</v>
      </c>
      <c r="H758" s="148">
        <v>2</v>
      </c>
      <c r="I758" s="148" t="s">
        <v>4271</v>
      </c>
      <c r="J758" s="103" t="s">
        <v>1310</v>
      </c>
    </row>
    <row r="759" spans="1:10">
      <c r="A759" s="148">
        <f>B759*ID규칙_옵션_그룹_단위+COUNTIF($B$4:B759,B759)</f>
        <v>1020022</v>
      </c>
      <c r="B759" s="103">
        <f>INDEX(INDEX_ITEM!$F$23:$F$40,MATCH(ITEM_OPTION_GROUP!I759,INDEX_ITEM!$G$23:$G$40,0))*1000+H759*100+IF(J759="주옵션",1,0)</f>
        <v>10200</v>
      </c>
      <c r="C759" s="148">
        <v>6</v>
      </c>
      <c r="D759" s="148">
        <v>1</v>
      </c>
      <c r="E759" s="148">
        <v>200</v>
      </c>
      <c r="F759" s="148">
        <v>200</v>
      </c>
      <c r="G759" s="12" t="str">
        <f t="shared" si="12"/>
        <v>방어력 [%] +2%</v>
      </c>
      <c r="H759" s="148">
        <v>2</v>
      </c>
      <c r="I759" s="148" t="s">
        <v>4271</v>
      </c>
      <c r="J759" s="103" t="s">
        <v>1310</v>
      </c>
    </row>
    <row r="760" spans="1:10">
      <c r="A760" s="148">
        <f>B760*ID규칙_옵션_그룹_단위+COUNTIF($B$4:B760,B760)</f>
        <v>1020023</v>
      </c>
      <c r="B760" s="103">
        <f>INDEX(INDEX_ITEM!$F$23:$F$40,MATCH(ITEM_OPTION_GROUP!I760,INDEX_ITEM!$G$23:$G$40,0))*1000+H760*100+IF(J760="주옵션",1,0)</f>
        <v>10200</v>
      </c>
      <c r="C760" s="148">
        <v>6</v>
      </c>
      <c r="D760" s="148">
        <v>1</v>
      </c>
      <c r="E760" s="148">
        <v>230</v>
      </c>
      <c r="F760" s="148">
        <v>230</v>
      </c>
      <c r="G760" s="12" t="str">
        <f t="shared" si="12"/>
        <v>방어력 [%] +2.3%</v>
      </c>
      <c r="H760" s="148">
        <v>2</v>
      </c>
      <c r="I760" s="148" t="s">
        <v>4271</v>
      </c>
      <c r="J760" s="103" t="s">
        <v>1310</v>
      </c>
    </row>
    <row r="761" spans="1:10">
      <c r="A761" s="148">
        <f>B761*ID규칙_옵션_그룹_단위+COUNTIF($B$4:B761,B761)</f>
        <v>1020024</v>
      </c>
      <c r="B761" s="103">
        <f>INDEX(INDEX_ITEM!$F$23:$F$40,MATCH(ITEM_OPTION_GROUP!I761,INDEX_ITEM!$G$23:$G$40,0))*1000+H761*100+IF(J761="주옵션",1,0)</f>
        <v>10200</v>
      </c>
      <c r="C761" s="148">
        <v>6</v>
      </c>
      <c r="D761" s="148">
        <v>1</v>
      </c>
      <c r="E761" s="148">
        <v>260</v>
      </c>
      <c r="F761" s="148">
        <v>260</v>
      </c>
      <c r="G761" s="12" t="str">
        <f t="shared" si="12"/>
        <v>방어력 [%] +2.6%</v>
      </c>
      <c r="H761" s="148">
        <v>2</v>
      </c>
      <c r="I761" s="148" t="s">
        <v>4271</v>
      </c>
      <c r="J761" s="103" t="s">
        <v>1310</v>
      </c>
    </row>
    <row r="762" spans="1:10">
      <c r="A762" s="148">
        <f>B762*ID규칙_옵션_그룹_단위+COUNTIF($B$4:B762,B762)</f>
        <v>1020025</v>
      </c>
      <c r="B762" s="103">
        <f>INDEX(INDEX_ITEM!$F$23:$F$40,MATCH(ITEM_OPTION_GROUP!I762,INDEX_ITEM!$G$23:$G$40,0))*1000+H762*100+IF(J762="주옵션",1,0)</f>
        <v>10200</v>
      </c>
      <c r="C762" s="148">
        <v>7</v>
      </c>
      <c r="D762" s="148">
        <v>0</v>
      </c>
      <c r="E762" s="148">
        <v>6</v>
      </c>
      <c r="F762" s="148">
        <v>6</v>
      </c>
      <c r="G762" s="12" t="str">
        <f t="shared" si="12"/>
        <v>원소 마스터리 +6pt</v>
      </c>
      <c r="H762" s="148">
        <v>2</v>
      </c>
      <c r="I762" s="148" t="s">
        <v>4271</v>
      </c>
      <c r="J762" s="103" t="s">
        <v>1310</v>
      </c>
    </row>
    <row r="763" spans="1:10">
      <c r="A763" s="148">
        <f>B763*ID규칙_옵션_그룹_단위+COUNTIF($B$4:B763,B763)</f>
        <v>1020026</v>
      </c>
      <c r="B763" s="103">
        <f>INDEX(INDEX_ITEM!$F$23:$F$40,MATCH(ITEM_OPTION_GROUP!I763,INDEX_ITEM!$G$23:$G$40,0))*1000+H763*100+IF(J763="주옵션",1,0)</f>
        <v>10200</v>
      </c>
      <c r="C763" s="148">
        <v>7</v>
      </c>
      <c r="D763" s="148">
        <v>0</v>
      </c>
      <c r="E763" s="148">
        <v>7</v>
      </c>
      <c r="F763" s="148">
        <v>7</v>
      </c>
      <c r="G763" s="12" t="str">
        <f t="shared" si="12"/>
        <v>원소 마스터리 +7pt</v>
      </c>
      <c r="H763" s="148">
        <v>2</v>
      </c>
      <c r="I763" s="148" t="s">
        <v>4271</v>
      </c>
      <c r="J763" s="103" t="s">
        <v>1310</v>
      </c>
    </row>
    <row r="764" spans="1:10">
      <c r="A764" s="148">
        <f>B764*ID규칙_옵션_그룹_단위+COUNTIF($B$4:B764,B764)</f>
        <v>1020027</v>
      </c>
      <c r="B764" s="103">
        <f>INDEX(INDEX_ITEM!$F$23:$F$40,MATCH(ITEM_OPTION_GROUP!I764,INDEX_ITEM!$G$23:$G$40,0))*1000+H764*100+IF(J764="주옵션",1,0)</f>
        <v>10200</v>
      </c>
      <c r="C764" s="148">
        <v>7</v>
      </c>
      <c r="D764" s="148">
        <v>0</v>
      </c>
      <c r="E764" s="148">
        <v>8</v>
      </c>
      <c r="F764" s="148">
        <v>8</v>
      </c>
      <c r="G764" s="12" t="str">
        <f t="shared" si="12"/>
        <v>원소 마스터리 +8pt</v>
      </c>
      <c r="H764" s="148">
        <v>2</v>
      </c>
      <c r="I764" s="148" t="s">
        <v>4271</v>
      </c>
      <c r="J764" s="103" t="s">
        <v>1310</v>
      </c>
    </row>
    <row r="765" spans="1:10">
      <c r="A765" s="148">
        <f>B765*ID규칙_옵션_그룹_단위+COUNTIF($B$4:B765,B765)</f>
        <v>1020028</v>
      </c>
      <c r="B765" s="103">
        <f>INDEX(INDEX_ITEM!$F$23:$F$40,MATCH(ITEM_OPTION_GROUP!I765,INDEX_ITEM!$G$23:$G$40,0))*1000+H765*100+IF(J765="주옵션",1,0)</f>
        <v>10200</v>
      </c>
      <c r="C765" s="148">
        <v>7</v>
      </c>
      <c r="D765" s="148">
        <v>0</v>
      </c>
      <c r="E765" s="148">
        <v>9</v>
      </c>
      <c r="F765" s="148">
        <v>9</v>
      </c>
      <c r="G765" s="12" t="str">
        <f t="shared" si="12"/>
        <v>원소 마스터리 +9pt</v>
      </c>
      <c r="H765" s="148">
        <v>2</v>
      </c>
      <c r="I765" s="148" t="s">
        <v>4271</v>
      </c>
      <c r="J765" s="103" t="s">
        <v>1310</v>
      </c>
    </row>
    <row r="766" spans="1:10">
      <c r="A766" s="148">
        <f>B766*ID규칙_옵션_그룹_단위+COUNTIF($B$4:B766,B766)</f>
        <v>1020029</v>
      </c>
      <c r="B766" s="103">
        <f>INDEX(INDEX_ITEM!$F$23:$F$40,MATCH(ITEM_OPTION_GROUP!I766,INDEX_ITEM!$G$23:$G$40,0))*1000+H766*100+IF(J766="주옵션",1,0)</f>
        <v>10200</v>
      </c>
      <c r="C766" s="148">
        <v>8</v>
      </c>
      <c r="D766" s="148">
        <v>1</v>
      </c>
      <c r="E766" s="148">
        <v>160</v>
      </c>
      <c r="F766" s="148">
        <v>160</v>
      </c>
      <c r="G766" s="12" t="str">
        <f t="shared" si="12"/>
        <v>원소 충전 효율 +1.6%</v>
      </c>
      <c r="H766" s="148">
        <v>2</v>
      </c>
      <c r="I766" s="148" t="s">
        <v>4271</v>
      </c>
      <c r="J766" s="103" t="s">
        <v>1310</v>
      </c>
    </row>
    <row r="767" spans="1:10">
      <c r="A767" s="148">
        <f>B767*ID규칙_옵션_그룹_단위+COUNTIF($B$4:B767,B767)</f>
        <v>1020030</v>
      </c>
      <c r="B767" s="103">
        <f>INDEX(INDEX_ITEM!$F$23:$F$40,MATCH(ITEM_OPTION_GROUP!I767,INDEX_ITEM!$G$23:$G$40,0))*1000+H767*100+IF(J767="주옵션",1,0)</f>
        <v>10200</v>
      </c>
      <c r="C767" s="148">
        <v>8</v>
      </c>
      <c r="D767" s="148">
        <v>1</v>
      </c>
      <c r="E767" s="148">
        <v>200</v>
      </c>
      <c r="F767" s="148">
        <v>200</v>
      </c>
      <c r="G767" s="12" t="str">
        <f t="shared" si="12"/>
        <v>원소 충전 효율 +2%</v>
      </c>
      <c r="H767" s="148">
        <v>2</v>
      </c>
      <c r="I767" s="148" t="s">
        <v>4271</v>
      </c>
      <c r="J767" s="103" t="s">
        <v>1310</v>
      </c>
    </row>
    <row r="768" spans="1:10">
      <c r="A768" s="148">
        <f>B768*ID규칙_옵션_그룹_단위+COUNTIF($B$4:B768,B768)</f>
        <v>1020031</v>
      </c>
      <c r="B768" s="103">
        <f>INDEX(INDEX_ITEM!$F$23:$F$40,MATCH(ITEM_OPTION_GROUP!I768,INDEX_ITEM!$G$23:$G$40,0))*1000+H768*100+IF(J768="주옵션",1,0)</f>
        <v>10200</v>
      </c>
      <c r="C768" s="148">
        <v>8</v>
      </c>
      <c r="D768" s="148">
        <v>1</v>
      </c>
      <c r="E768" s="148">
        <v>230</v>
      </c>
      <c r="F768" s="148">
        <v>230</v>
      </c>
      <c r="G768" s="12" t="str">
        <f t="shared" si="12"/>
        <v>원소 충전 효율 +2.3%</v>
      </c>
      <c r="H768" s="148">
        <v>2</v>
      </c>
      <c r="I768" s="148" t="s">
        <v>4271</v>
      </c>
      <c r="J768" s="103" t="s">
        <v>1310</v>
      </c>
    </row>
    <row r="769" spans="1:10">
      <c r="A769" s="148">
        <f>B769*ID규칙_옵션_그룹_단위+COUNTIF($B$4:B769,B769)</f>
        <v>1020032</v>
      </c>
      <c r="B769" s="103">
        <f>INDEX(INDEX_ITEM!$F$23:$F$40,MATCH(ITEM_OPTION_GROUP!I769,INDEX_ITEM!$G$23:$G$40,0))*1000+H769*100+IF(J769="주옵션",1,0)</f>
        <v>10200</v>
      </c>
      <c r="C769" s="148">
        <v>8</v>
      </c>
      <c r="D769" s="148">
        <v>1</v>
      </c>
      <c r="E769" s="148">
        <v>260</v>
      </c>
      <c r="F769" s="148">
        <v>260</v>
      </c>
      <c r="G769" s="12" t="str">
        <f t="shared" si="12"/>
        <v>원소 충전 효율 +2.6%</v>
      </c>
      <c r="H769" s="148">
        <v>2</v>
      </c>
      <c r="I769" s="148" t="s">
        <v>4271</v>
      </c>
      <c r="J769" s="103" t="s">
        <v>1310</v>
      </c>
    </row>
    <row r="770" spans="1:10">
      <c r="A770" s="148">
        <f>B770*ID규칙_옵션_그룹_단위+COUNTIF($B$4:B770,B770)</f>
        <v>1020033</v>
      </c>
      <c r="B770" s="103">
        <f>INDEX(INDEX_ITEM!$F$23:$F$40,MATCH(ITEM_OPTION_GROUP!I770,INDEX_ITEM!$G$23:$G$40,0))*1000+H770*100+IF(J770="주옵션",1,0)</f>
        <v>10200</v>
      </c>
      <c r="C770" s="148">
        <v>17</v>
      </c>
      <c r="D770" s="148">
        <v>1</v>
      </c>
      <c r="E770" s="148">
        <v>100</v>
      </c>
      <c r="F770" s="148">
        <v>100</v>
      </c>
      <c r="G770" s="12" t="str">
        <f t="shared" si="12"/>
        <v>치명타 확률 +1%</v>
      </c>
      <c r="H770" s="148">
        <v>2</v>
      </c>
      <c r="I770" s="148" t="s">
        <v>4271</v>
      </c>
      <c r="J770" s="103" t="s">
        <v>1310</v>
      </c>
    </row>
    <row r="771" spans="1:10">
      <c r="A771" s="148">
        <f>B771*ID규칙_옵션_그룹_단위+COUNTIF($B$4:B771,B771)</f>
        <v>1020034</v>
      </c>
      <c r="B771" s="103">
        <f>INDEX(INDEX_ITEM!$F$23:$F$40,MATCH(ITEM_OPTION_GROUP!I771,INDEX_ITEM!$G$23:$G$40,0))*1000+H771*100+IF(J771="주옵션",1,0)</f>
        <v>10200</v>
      </c>
      <c r="C771" s="148">
        <v>17</v>
      </c>
      <c r="D771" s="148">
        <v>1</v>
      </c>
      <c r="E771" s="148">
        <v>130</v>
      </c>
      <c r="F771" s="148">
        <v>130</v>
      </c>
      <c r="G771" s="12" t="str">
        <f t="shared" si="12"/>
        <v>치명타 확률 +1.3%</v>
      </c>
      <c r="H771" s="148">
        <v>2</v>
      </c>
      <c r="I771" s="148" t="s">
        <v>4271</v>
      </c>
      <c r="J771" s="103" t="s">
        <v>1310</v>
      </c>
    </row>
    <row r="772" spans="1:10">
      <c r="A772" s="148">
        <f>B772*ID규칙_옵션_그룹_단위+COUNTIF($B$4:B772,B772)</f>
        <v>1020035</v>
      </c>
      <c r="B772" s="103">
        <f>INDEX(INDEX_ITEM!$F$23:$F$40,MATCH(ITEM_OPTION_GROUP!I772,INDEX_ITEM!$G$23:$G$40,0))*1000+H772*100+IF(J772="주옵션",1,0)</f>
        <v>10200</v>
      </c>
      <c r="C772" s="148">
        <v>17</v>
      </c>
      <c r="D772" s="148">
        <v>1</v>
      </c>
      <c r="E772" s="148">
        <v>160</v>
      </c>
      <c r="F772" s="148">
        <v>160</v>
      </c>
      <c r="G772" s="12" t="str">
        <f t="shared" si="12"/>
        <v>치명타 확률 +1.6%</v>
      </c>
      <c r="H772" s="148">
        <v>2</v>
      </c>
      <c r="I772" s="148" t="s">
        <v>4271</v>
      </c>
      <c r="J772" s="103" t="s">
        <v>1310</v>
      </c>
    </row>
    <row r="773" spans="1:10">
      <c r="A773" s="148">
        <f>B773*ID규칙_옵션_그룹_단위+COUNTIF($B$4:B773,B773)</f>
        <v>1020036</v>
      </c>
      <c r="B773" s="103">
        <f>INDEX(INDEX_ITEM!$F$23:$F$40,MATCH(ITEM_OPTION_GROUP!I773,INDEX_ITEM!$G$23:$G$40,0))*1000+H773*100+IF(J773="주옵션",1,0)</f>
        <v>10200</v>
      </c>
      <c r="C773" s="148">
        <v>17</v>
      </c>
      <c r="D773" s="148">
        <v>1</v>
      </c>
      <c r="E773" s="148">
        <v>190</v>
      </c>
      <c r="F773" s="148">
        <v>190</v>
      </c>
      <c r="G773" s="12" t="str">
        <f t="shared" si="12"/>
        <v>치명타 확률 +1.9%</v>
      </c>
      <c r="H773" s="148">
        <v>2</v>
      </c>
      <c r="I773" s="148" t="s">
        <v>4271</v>
      </c>
      <c r="J773" s="103" t="s">
        <v>1310</v>
      </c>
    </row>
    <row r="774" spans="1:10">
      <c r="A774" s="148">
        <f>B774*ID규칙_옵션_그룹_단위+COUNTIF($B$4:B774,B774)</f>
        <v>1020037</v>
      </c>
      <c r="B774" s="103">
        <f>INDEX(INDEX_ITEM!$F$23:$F$40,MATCH(ITEM_OPTION_GROUP!I774,INDEX_ITEM!$G$23:$G$40,0))*1000+H774*100+IF(J774="주옵션",1,0)</f>
        <v>10200</v>
      </c>
      <c r="C774" s="148">
        <v>18</v>
      </c>
      <c r="D774" s="148">
        <v>1</v>
      </c>
      <c r="E774" s="148">
        <v>170</v>
      </c>
      <c r="F774" s="148">
        <v>170</v>
      </c>
      <c r="G774" s="12" t="str">
        <f t="shared" ref="G774:G837" si="13">VLOOKUP(C774,주옵션_타입,2,0)&amp;IF(E774&lt;&gt;F774,IF(E774=0,"",IF(D774=0," ["&amp;E774," ["&amp;E774/100))&amp;IF(E774&gt;=1," ~","")&amp;IF(F774=0,"",IF(D774=0," "&amp;F774&amp;"pt]"," "&amp;F774/100&amp;"%"&amp;"]")),IF(C774=0,"",IF(D774=0," +"&amp;F774&amp;"pt"," +"&amp;F774/100&amp;"%")))</f>
        <v>치명타 피해 +1.7%</v>
      </c>
      <c r="H774" s="148">
        <v>2</v>
      </c>
      <c r="I774" s="148" t="s">
        <v>4271</v>
      </c>
      <c r="J774" s="103" t="s">
        <v>1310</v>
      </c>
    </row>
    <row r="775" spans="1:10">
      <c r="A775" s="148">
        <f>B775*ID규칙_옵션_그룹_단위+COUNTIF($B$4:B775,B775)</f>
        <v>1020038</v>
      </c>
      <c r="B775" s="103">
        <f>INDEX(INDEX_ITEM!$F$23:$F$40,MATCH(ITEM_OPTION_GROUP!I775,INDEX_ITEM!$G$23:$G$40,0))*1000+H775*100+IF(J775="주옵션",1,0)</f>
        <v>10200</v>
      </c>
      <c r="C775" s="148">
        <v>18</v>
      </c>
      <c r="D775" s="148">
        <v>1</v>
      </c>
      <c r="E775" s="148">
        <v>210</v>
      </c>
      <c r="F775" s="148">
        <v>210</v>
      </c>
      <c r="G775" s="12" t="str">
        <f t="shared" si="13"/>
        <v>치명타 피해 +2.1%</v>
      </c>
      <c r="H775" s="148">
        <v>2</v>
      </c>
      <c r="I775" s="148" t="s">
        <v>4271</v>
      </c>
      <c r="J775" s="103" t="s">
        <v>1310</v>
      </c>
    </row>
    <row r="776" spans="1:10">
      <c r="A776" s="148">
        <f>B776*ID규칙_옵션_그룹_단위+COUNTIF($B$4:B776,B776)</f>
        <v>1020039</v>
      </c>
      <c r="B776" s="103">
        <f>INDEX(INDEX_ITEM!$F$23:$F$40,MATCH(ITEM_OPTION_GROUP!I776,INDEX_ITEM!$G$23:$G$40,0))*1000+H776*100+IF(J776="주옵션",1,0)</f>
        <v>10200</v>
      </c>
      <c r="C776" s="148">
        <v>18</v>
      </c>
      <c r="D776" s="148">
        <v>1</v>
      </c>
      <c r="E776" s="148">
        <v>250</v>
      </c>
      <c r="F776" s="148">
        <v>250</v>
      </c>
      <c r="G776" s="12" t="str">
        <f t="shared" si="13"/>
        <v>치명타 피해 +2.5%</v>
      </c>
      <c r="H776" s="148">
        <v>2</v>
      </c>
      <c r="I776" s="148" t="s">
        <v>4271</v>
      </c>
      <c r="J776" s="103" t="s">
        <v>1310</v>
      </c>
    </row>
    <row r="777" spans="1:10">
      <c r="A777" s="148">
        <f>B777*ID규칙_옵션_그룹_단위+COUNTIF($B$4:B777,B777)</f>
        <v>1020040</v>
      </c>
      <c r="B777" s="103">
        <f>INDEX(INDEX_ITEM!$F$23:$F$40,MATCH(ITEM_OPTION_GROUP!I777,INDEX_ITEM!$G$23:$G$40,0))*1000+H777*100+IF(J777="주옵션",1,0)</f>
        <v>10200</v>
      </c>
      <c r="C777" s="148">
        <v>18</v>
      </c>
      <c r="D777" s="148">
        <v>1</v>
      </c>
      <c r="E777" s="148">
        <v>280</v>
      </c>
      <c r="F777" s="148">
        <v>280</v>
      </c>
      <c r="G777" s="12" t="str">
        <f t="shared" si="13"/>
        <v>치명타 피해 +2.8%</v>
      </c>
      <c r="H777" s="148">
        <v>2</v>
      </c>
      <c r="I777" s="148" t="s">
        <v>4271</v>
      </c>
      <c r="J777" s="103" t="s">
        <v>1310</v>
      </c>
    </row>
    <row r="778" spans="1:10">
      <c r="A778" s="148">
        <f>B778*ID규칙_옵션_그룹_단위+COUNTIF($B$4:B778,B778)</f>
        <v>1030001</v>
      </c>
      <c r="B778" s="103">
        <f>INDEX(INDEX_ITEM!$F$23:$F$40,MATCH(ITEM_OPTION_GROUP!I778,INDEX_ITEM!$G$23:$G$40,0))*1000+H778*100+IF(J778="주옵션",1,0)</f>
        <v>10300</v>
      </c>
      <c r="C778" s="148">
        <v>1</v>
      </c>
      <c r="D778" s="148">
        <v>0</v>
      </c>
      <c r="E778" s="148">
        <v>100</v>
      </c>
      <c r="F778" s="148">
        <v>100</v>
      </c>
      <c r="G778" s="12" t="str">
        <f t="shared" si="13"/>
        <v>HP +100pt</v>
      </c>
      <c r="H778" s="148">
        <v>3</v>
      </c>
      <c r="I778" s="148" t="s">
        <v>4271</v>
      </c>
      <c r="J778" s="103" t="s">
        <v>1310</v>
      </c>
    </row>
    <row r="779" spans="1:10">
      <c r="A779" s="148">
        <f>B779*ID규칙_옵션_그룹_단위+COUNTIF($B$4:B779,B779)</f>
        <v>1030002</v>
      </c>
      <c r="B779" s="103">
        <f>INDEX(INDEX_ITEM!$F$23:$F$40,MATCH(ITEM_OPTION_GROUP!I779,INDEX_ITEM!$G$23:$G$40,0))*1000+H779*100+IF(J779="주옵션",1,0)</f>
        <v>10300</v>
      </c>
      <c r="C779" s="148">
        <v>1</v>
      </c>
      <c r="D779" s="148">
        <v>0</v>
      </c>
      <c r="E779" s="148">
        <v>115</v>
      </c>
      <c r="F779" s="148">
        <v>115</v>
      </c>
      <c r="G779" s="12" t="str">
        <f t="shared" si="13"/>
        <v>HP +115pt</v>
      </c>
      <c r="H779" s="148">
        <v>3</v>
      </c>
      <c r="I779" s="148" t="s">
        <v>4271</v>
      </c>
      <c r="J779" s="103" t="s">
        <v>1310</v>
      </c>
    </row>
    <row r="780" spans="1:10">
      <c r="A780" s="148">
        <f>B780*ID규칙_옵션_그룹_단위+COUNTIF($B$4:B780,B780)</f>
        <v>1030003</v>
      </c>
      <c r="B780" s="103">
        <f>INDEX(INDEX_ITEM!$F$23:$F$40,MATCH(ITEM_OPTION_GROUP!I780,INDEX_ITEM!$G$23:$G$40,0))*1000+H780*100+IF(J780="주옵션",1,0)</f>
        <v>10300</v>
      </c>
      <c r="C780" s="148">
        <v>1</v>
      </c>
      <c r="D780" s="148">
        <v>0</v>
      </c>
      <c r="E780" s="148">
        <v>129</v>
      </c>
      <c r="F780" s="148">
        <v>129</v>
      </c>
      <c r="G780" s="12" t="str">
        <f t="shared" si="13"/>
        <v>HP +129pt</v>
      </c>
      <c r="H780" s="148">
        <v>3</v>
      </c>
      <c r="I780" s="148" t="s">
        <v>4271</v>
      </c>
      <c r="J780" s="103" t="s">
        <v>1310</v>
      </c>
    </row>
    <row r="781" spans="1:10">
      <c r="A781" s="148">
        <f>B781*ID규칙_옵션_그룹_단위+COUNTIF($B$4:B781,B781)</f>
        <v>1030004</v>
      </c>
      <c r="B781" s="103">
        <f>INDEX(INDEX_ITEM!$F$23:$F$40,MATCH(ITEM_OPTION_GROUP!I781,INDEX_ITEM!$G$23:$G$40,0))*1000+H781*100+IF(J781="주옵션",1,0)</f>
        <v>10300</v>
      </c>
      <c r="C781" s="148">
        <v>1</v>
      </c>
      <c r="D781" s="148">
        <v>0</v>
      </c>
      <c r="E781" s="148">
        <v>143</v>
      </c>
      <c r="F781" s="148">
        <v>143</v>
      </c>
      <c r="G781" s="12" t="str">
        <f t="shared" si="13"/>
        <v>HP +143pt</v>
      </c>
      <c r="H781" s="148">
        <v>3</v>
      </c>
      <c r="I781" s="148" t="s">
        <v>4271</v>
      </c>
      <c r="J781" s="103" t="s">
        <v>1310</v>
      </c>
    </row>
    <row r="782" spans="1:10">
      <c r="A782" s="148">
        <f>B782*ID규칙_옵션_그룹_단위+COUNTIF($B$4:B782,B782)</f>
        <v>1030005</v>
      </c>
      <c r="B782" s="103">
        <f>INDEX(INDEX_ITEM!$F$23:$F$40,MATCH(ITEM_OPTION_GROUP!I782,INDEX_ITEM!$G$23:$G$40,0))*1000+H782*100+IF(J782="주옵션",1,0)</f>
        <v>10300</v>
      </c>
      <c r="C782" s="148">
        <v>2</v>
      </c>
      <c r="D782" s="148">
        <v>1</v>
      </c>
      <c r="E782" s="148">
        <v>250</v>
      </c>
      <c r="F782" s="148">
        <v>250</v>
      </c>
      <c r="G782" s="12" t="str">
        <f t="shared" si="13"/>
        <v>HP [%] +2.5%</v>
      </c>
      <c r="H782" s="148">
        <v>3</v>
      </c>
      <c r="I782" s="148" t="s">
        <v>4271</v>
      </c>
      <c r="J782" s="103" t="s">
        <v>1310</v>
      </c>
    </row>
    <row r="783" spans="1:10">
      <c r="A783" s="148">
        <f>B783*ID규칙_옵션_그룹_단위+COUNTIF($B$4:B783,B783)</f>
        <v>1030006</v>
      </c>
      <c r="B783" s="103">
        <f>INDEX(INDEX_ITEM!$F$23:$F$40,MATCH(ITEM_OPTION_GROUP!I783,INDEX_ITEM!$G$23:$G$40,0))*1000+H783*100+IF(J783="주옵션",1,0)</f>
        <v>10300</v>
      </c>
      <c r="C783" s="148">
        <v>2</v>
      </c>
      <c r="D783" s="148">
        <v>1</v>
      </c>
      <c r="E783" s="148">
        <v>280</v>
      </c>
      <c r="F783" s="148">
        <v>280</v>
      </c>
      <c r="G783" s="12" t="str">
        <f t="shared" si="13"/>
        <v>HP [%] +2.8%</v>
      </c>
      <c r="H783" s="148">
        <v>3</v>
      </c>
      <c r="I783" s="148" t="s">
        <v>4271</v>
      </c>
      <c r="J783" s="103" t="s">
        <v>1310</v>
      </c>
    </row>
    <row r="784" spans="1:10">
      <c r="A784" s="148">
        <f>B784*ID규칙_옵션_그룹_단위+COUNTIF($B$4:B784,B784)</f>
        <v>1030007</v>
      </c>
      <c r="B784" s="103">
        <f>INDEX(INDEX_ITEM!$F$23:$F$40,MATCH(ITEM_OPTION_GROUP!I784,INDEX_ITEM!$G$23:$G$40,0))*1000+H784*100+IF(J784="주옵션",1,0)</f>
        <v>10300</v>
      </c>
      <c r="C784" s="148">
        <v>2</v>
      </c>
      <c r="D784" s="148">
        <v>1</v>
      </c>
      <c r="E784" s="148">
        <v>320</v>
      </c>
      <c r="F784" s="148">
        <v>320</v>
      </c>
      <c r="G784" s="12" t="str">
        <f t="shared" si="13"/>
        <v>HP [%] +3.2%</v>
      </c>
      <c r="H784" s="148">
        <v>3</v>
      </c>
      <c r="I784" s="148" t="s">
        <v>4271</v>
      </c>
      <c r="J784" s="103" t="s">
        <v>1310</v>
      </c>
    </row>
    <row r="785" spans="1:10">
      <c r="A785" s="148">
        <f>B785*ID규칙_옵션_그룹_단위+COUNTIF($B$4:B785,B785)</f>
        <v>1030008</v>
      </c>
      <c r="B785" s="103">
        <f>INDEX(INDEX_ITEM!$F$23:$F$40,MATCH(ITEM_OPTION_GROUP!I785,INDEX_ITEM!$G$23:$G$40,0))*1000+H785*100+IF(J785="주옵션",1,0)</f>
        <v>10300</v>
      </c>
      <c r="C785" s="148">
        <v>2</v>
      </c>
      <c r="D785" s="148">
        <v>1</v>
      </c>
      <c r="E785" s="148">
        <v>350</v>
      </c>
      <c r="F785" s="148">
        <v>350</v>
      </c>
      <c r="G785" s="12" t="str">
        <f t="shared" si="13"/>
        <v>HP [%] +3.5%</v>
      </c>
      <c r="H785" s="148">
        <v>3</v>
      </c>
      <c r="I785" s="148" t="s">
        <v>4271</v>
      </c>
      <c r="J785" s="103" t="s">
        <v>1310</v>
      </c>
    </row>
    <row r="786" spans="1:10">
      <c r="A786" s="148">
        <f>B786*ID규칙_옵션_그룹_단위+COUNTIF($B$4:B786,B786)</f>
        <v>1030009</v>
      </c>
      <c r="B786" s="103">
        <f>INDEX(INDEX_ITEM!$F$23:$F$40,MATCH(ITEM_OPTION_GROUP!I786,INDEX_ITEM!$G$23:$G$40,0))*1000+H786*100+IF(J786="주옵션",1,0)</f>
        <v>10300</v>
      </c>
      <c r="C786" s="148">
        <v>3</v>
      </c>
      <c r="D786" s="148">
        <v>0</v>
      </c>
      <c r="E786" s="148">
        <v>7</v>
      </c>
      <c r="F786" s="148">
        <v>7</v>
      </c>
      <c r="G786" s="12" t="str">
        <f t="shared" si="13"/>
        <v>공격력 +7pt</v>
      </c>
      <c r="H786" s="148">
        <v>3</v>
      </c>
      <c r="I786" s="148" t="s">
        <v>4271</v>
      </c>
      <c r="J786" s="103" t="s">
        <v>1310</v>
      </c>
    </row>
    <row r="787" spans="1:10">
      <c r="A787" s="148">
        <f>B787*ID규칙_옵션_그룹_단위+COUNTIF($B$4:B787,B787)</f>
        <v>1030010</v>
      </c>
      <c r="B787" s="103">
        <f>INDEX(INDEX_ITEM!$F$23:$F$40,MATCH(ITEM_OPTION_GROUP!I787,INDEX_ITEM!$G$23:$G$40,0))*1000+H787*100+IF(J787="주옵션",1,0)</f>
        <v>10300</v>
      </c>
      <c r="C787" s="148">
        <v>3</v>
      </c>
      <c r="D787" s="148">
        <v>0</v>
      </c>
      <c r="E787" s="148">
        <v>8</v>
      </c>
      <c r="F787" s="148">
        <v>8</v>
      </c>
      <c r="G787" s="12" t="str">
        <f t="shared" si="13"/>
        <v>공격력 +8pt</v>
      </c>
      <c r="H787" s="148">
        <v>3</v>
      </c>
      <c r="I787" s="148" t="s">
        <v>4271</v>
      </c>
      <c r="J787" s="103" t="s">
        <v>1310</v>
      </c>
    </row>
    <row r="788" spans="1:10">
      <c r="A788" s="148">
        <f>B788*ID규칙_옵션_그룹_단위+COUNTIF($B$4:B788,B788)</f>
        <v>1030011</v>
      </c>
      <c r="B788" s="103">
        <f>INDEX(INDEX_ITEM!$F$23:$F$40,MATCH(ITEM_OPTION_GROUP!I788,INDEX_ITEM!$G$23:$G$40,0))*1000+H788*100+IF(J788="주옵션",1,0)</f>
        <v>10300</v>
      </c>
      <c r="C788" s="148">
        <v>3</v>
      </c>
      <c r="D788" s="148">
        <v>0</v>
      </c>
      <c r="E788" s="148">
        <v>9</v>
      </c>
      <c r="F788" s="148">
        <v>9</v>
      </c>
      <c r="G788" s="12" t="str">
        <f t="shared" si="13"/>
        <v>공격력 +9pt</v>
      </c>
      <c r="H788" s="148">
        <v>3</v>
      </c>
      <c r="I788" s="148" t="s">
        <v>4271</v>
      </c>
      <c r="J788" s="103" t="s">
        <v>1310</v>
      </c>
    </row>
    <row r="789" spans="1:10">
      <c r="A789" s="148">
        <f>B789*ID규칙_옵션_그룹_단위+COUNTIF($B$4:B789,B789)</f>
        <v>1030012</v>
      </c>
      <c r="B789" s="103">
        <f>INDEX(INDEX_ITEM!$F$23:$F$40,MATCH(ITEM_OPTION_GROUP!I789,INDEX_ITEM!$G$23:$G$40,0))*1000+H789*100+IF(J789="주옵션",1,0)</f>
        <v>10300</v>
      </c>
      <c r="C789" s="148">
        <v>3</v>
      </c>
      <c r="D789" s="148">
        <v>0</v>
      </c>
      <c r="E789" s="148">
        <v>10</v>
      </c>
      <c r="F789" s="148">
        <v>10</v>
      </c>
      <c r="G789" s="12" t="str">
        <f t="shared" si="13"/>
        <v>공격력 +10pt</v>
      </c>
      <c r="H789" s="148">
        <v>3</v>
      </c>
      <c r="I789" s="148" t="s">
        <v>4271</v>
      </c>
      <c r="J789" s="103" t="s">
        <v>1310</v>
      </c>
    </row>
    <row r="790" spans="1:10">
      <c r="A790" s="148">
        <f>B790*ID규칙_옵션_그룹_단위+COUNTIF($B$4:B790,B790)</f>
        <v>1030013</v>
      </c>
      <c r="B790" s="103">
        <f>INDEX(INDEX_ITEM!$F$23:$F$40,MATCH(ITEM_OPTION_GROUP!I790,INDEX_ITEM!$G$23:$G$40,0))*1000+H790*100+IF(J790="주옵션",1,0)</f>
        <v>10300</v>
      </c>
      <c r="C790" s="148">
        <v>4</v>
      </c>
      <c r="D790" s="148">
        <v>1</v>
      </c>
      <c r="E790" s="148">
        <v>250</v>
      </c>
      <c r="F790" s="148">
        <v>250</v>
      </c>
      <c r="G790" s="12" t="str">
        <f t="shared" si="13"/>
        <v>공격력 [%] +2.5%</v>
      </c>
      <c r="H790" s="148">
        <v>3</v>
      </c>
      <c r="I790" s="148" t="s">
        <v>4271</v>
      </c>
      <c r="J790" s="103" t="s">
        <v>1310</v>
      </c>
    </row>
    <row r="791" spans="1:10">
      <c r="A791" s="148">
        <f>B791*ID규칙_옵션_그룹_단위+COUNTIF($B$4:B791,B791)</f>
        <v>1030014</v>
      </c>
      <c r="B791" s="103">
        <f>INDEX(INDEX_ITEM!$F$23:$F$40,MATCH(ITEM_OPTION_GROUP!I791,INDEX_ITEM!$G$23:$G$40,0))*1000+H791*100+IF(J791="주옵션",1,0)</f>
        <v>10300</v>
      </c>
      <c r="C791" s="148">
        <v>4</v>
      </c>
      <c r="D791" s="148">
        <v>1</v>
      </c>
      <c r="E791" s="148">
        <v>280</v>
      </c>
      <c r="F791" s="148">
        <v>280</v>
      </c>
      <c r="G791" s="12" t="str">
        <f t="shared" si="13"/>
        <v>공격력 [%] +2.8%</v>
      </c>
      <c r="H791" s="148">
        <v>3</v>
      </c>
      <c r="I791" s="148" t="s">
        <v>4271</v>
      </c>
      <c r="J791" s="103" t="s">
        <v>1310</v>
      </c>
    </row>
    <row r="792" spans="1:10">
      <c r="A792" s="148">
        <f>B792*ID규칙_옵션_그룹_단위+COUNTIF($B$4:B792,B792)</f>
        <v>1030015</v>
      </c>
      <c r="B792" s="103">
        <f>INDEX(INDEX_ITEM!$F$23:$F$40,MATCH(ITEM_OPTION_GROUP!I792,INDEX_ITEM!$G$23:$G$40,0))*1000+H792*100+IF(J792="주옵션",1,0)</f>
        <v>10300</v>
      </c>
      <c r="C792" s="148">
        <v>4</v>
      </c>
      <c r="D792" s="148">
        <v>1</v>
      </c>
      <c r="E792" s="148">
        <v>320</v>
      </c>
      <c r="F792" s="148">
        <v>320</v>
      </c>
      <c r="G792" s="12" t="str">
        <f t="shared" si="13"/>
        <v>공격력 [%] +3.2%</v>
      </c>
      <c r="H792" s="148">
        <v>3</v>
      </c>
      <c r="I792" s="148" t="s">
        <v>4271</v>
      </c>
      <c r="J792" s="103" t="s">
        <v>1310</v>
      </c>
    </row>
    <row r="793" spans="1:10">
      <c r="A793" s="148">
        <f>B793*ID규칙_옵션_그룹_단위+COUNTIF($B$4:B793,B793)</f>
        <v>1030016</v>
      </c>
      <c r="B793" s="103">
        <f>INDEX(INDEX_ITEM!$F$23:$F$40,MATCH(ITEM_OPTION_GROUP!I793,INDEX_ITEM!$G$23:$G$40,0))*1000+H793*100+IF(J793="주옵션",1,0)</f>
        <v>10300</v>
      </c>
      <c r="C793" s="148">
        <v>4</v>
      </c>
      <c r="D793" s="148">
        <v>1</v>
      </c>
      <c r="E793" s="148">
        <v>350</v>
      </c>
      <c r="F793" s="148">
        <v>350</v>
      </c>
      <c r="G793" s="12" t="str">
        <f t="shared" si="13"/>
        <v>공격력 [%] +3.5%</v>
      </c>
      <c r="H793" s="148">
        <v>3</v>
      </c>
      <c r="I793" s="148" t="s">
        <v>4271</v>
      </c>
      <c r="J793" s="103" t="s">
        <v>1310</v>
      </c>
    </row>
    <row r="794" spans="1:10">
      <c r="A794" s="148">
        <f>B794*ID규칙_옵션_그룹_단위+COUNTIF($B$4:B794,B794)</f>
        <v>1030017</v>
      </c>
      <c r="B794" s="103">
        <f>INDEX(INDEX_ITEM!$F$23:$F$40,MATCH(ITEM_OPTION_GROUP!I794,INDEX_ITEM!$G$23:$G$40,0))*1000+H794*100+IF(J794="주옵션",1,0)</f>
        <v>10300</v>
      </c>
      <c r="C794" s="148">
        <v>5</v>
      </c>
      <c r="D794" s="148">
        <v>0</v>
      </c>
      <c r="E794" s="148">
        <v>8</v>
      </c>
      <c r="F794" s="148">
        <v>8</v>
      </c>
      <c r="G794" s="12" t="str">
        <f t="shared" si="13"/>
        <v>방어력 +8pt</v>
      </c>
      <c r="H794" s="148">
        <v>3</v>
      </c>
      <c r="I794" s="148" t="s">
        <v>4271</v>
      </c>
      <c r="J794" s="103" t="s">
        <v>1310</v>
      </c>
    </row>
    <row r="795" spans="1:10">
      <c r="A795" s="148">
        <f>B795*ID규칙_옵션_그룹_단위+COUNTIF($B$4:B795,B795)</f>
        <v>1030018</v>
      </c>
      <c r="B795" s="103">
        <f>INDEX(INDEX_ITEM!$F$23:$F$40,MATCH(ITEM_OPTION_GROUP!I795,INDEX_ITEM!$G$23:$G$40,0))*1000+H795*100+IF(J795="주옵션",1,0)</f>
        <v>10300</v>
      </c>
      <c r="C795" s="148">
        <v>5</v>
      </c>
      <c r="D795" s="148">
        <v>0</v>
      </c>
      <c r="E795" s="148">
        <v>9</v>
      </c>
      <c r="F795" s="148">
        <v>9</v>
      </c>
      <c r="G795" s="12" t="str">
        <f t="shared" si="13"/>
        <v>방어력 +9pt</v>
      </c>
      <c r="H795" s="148">
        <v>3</v>
      </c>
      <c r="I795" s="148" t="s">
        <v>4271</v>
      </c>
      <c r="J795" s="103" t="s">
        <v>1310</v>
      </c>
    </row>
    <row r="796" spans="1:10">
      <c r="A796" s="148">
        <f>B796*ID규칙_옵션_그룹_단위+COUNTIF($B$4:B796,B796)</f>
        <v>1030019</v>
      </c>
      <c r="B796" s="103">
        <f>INDEX(INDEX_ITEM!$F$23:$F$40,MATCH(ITEM_OPTION_GROUP!I796,INDEX_ITEM!$G$23:$G$40,0))*1000+H796*100+IF(J796="주옵션",1,0)</f>
        <v>10300</v>
      </c>
      <c r="C796" s="148">
        <v>5</v>
      </c>
      <c r="D796" s="148">
        <v>0</v>
      </c>
      <c r="E796" s="148">
        <v>10</v>
      </c>
      <c r="F796" s="148">
        <v>10</v>
      </c>
      <c r="G796" s="12" t="str">
        <f t="shared" si="13"/>
        <v>방어력 +10pt</v>
      </c>
      <c r="H796" s="148">
        <v>3</v>
      </c>
      <c r="I796" s="148" t="s">
        <v>4271</v>
      </c>
      <c r="J796" s="103" t="s">
        <v>1310</v>
      </c>
    </row>
    <row r="797" spans="1:10">
      <c r="A797" s="148">
        <f>B797*ID규칙_옵션_그룹_단위+COUNTIF($B$4:B797,B797)</f>
        <v>1030020</v>
      </c>
      <c r="B797" s="103">
        <f>INDEX(INDEX_ITEM!$F$23:$F$40,MATCH(ITEM_OPTION_GROUP!I797,INDEX_ITEM!$G$23:$G$40,0))*1000+H797*100+IF(J797="주옵션",1,0)</f>
        <v>10300</v>
      </c>
      <c r="C797" s="148">
        <v>5</v>
      </c>
      <c r="D797" s="148">
        <v>0</v>
      </c>
      <c r="E797" s="148">
        <v>11</v>
      </c>
      <c r="F797" s="148">
        <v>11</v>
      </c>
      <c r="G797" s="12" t="str">
        <f t="shared" si="13"/>
        <v>방어력 +11pt</v>
      </c>
      <c r="H797" s="148">
        <v>3</v>
      </c>
      <c r="I797" s="148" t="s">
        <v>4271</v>
      </c>
      <c r="J797" s="103" t="s">
        <v>1310</v>
      </c>
    </row>
    <row r="798" spans="1:10">
      <c r="A798" s="148">
        <f>B798*ID규칙_옵션_그룹_단위+COUNTIF($B$4:B798,B798)</f>
        <v>1030021</v>
      </c>
      <c r="B798" s="103">
        <f>INDEX(INDEX_ITEM!$F$23:$F$40,MATCH(ITEM_OPTION_GROUP!I798,INDEX_ITEM!$G$23:$G$40,0))*1000+H798*100+IF(J798="주옵션",1,0)</f>
        <v>10300</v>
      </c>
      <c r="C798" s="148">
        <v>6</v>
      </c>
      <c r="D798" s="148">
        <v>1</v>
      </c>
      <c r="E798" s="148">
        <v>310</v>
      </c>
      <c r="F798" s="148">
        <v>310</v>
      </c>
      <c r="G798" s="12" t="str">
        <f t="shared" si="13"/>
        <v>방어력 [%] +3.1%</v>
      </c>
      <c r="H798" s="148">
        <v>3</v>
      </c>
      <c r="I798" s="148" t="s">
        <v>4271</v>
      </c>
      <c r="J798" s="103" t="s">
        <v>1310</v>
      </c>
    </row>
    <row r="799" spans="1:10">
      <c r="A799" s="148">
        <f>B799*ID규칙_옵션_그룹_단위+COUNTIF($B$4:B799,B799)</f>
        <v>1030022</v>
      </c>
      <c r="B799" s="103">
        <f>INDEX(INDEX_ITEM!$F$23:$F$40,MATCH(ITEM_OPTION_GROUP!I799,INDEX_ITEM!$G$23:$G$40,0))*1000+H799*100+IF(J799="주옵션",1,0)</f>
        <v>10300</v>
      </c>
      <c r="C799" s="148">
        <v>6</v>
      </c>
      <c r="D799" s="148">
        <v>1</v>
      </c>
      <c r="E799" s="148">
        <v>350</v>
      </c>
      <c r="F799" s="148">
        <v>350</v>
      </c>
      <c r="G799" s="12" t="str">
        <f t="shared" si="13"/>
        <v>방어력 [%] +3.5%</v>
      </c>
      <c r="H799" s="148">
        <v>3</v>
      </c>
      <c r="I799" s="148" t="s">
        <v>4271</v>
      </c>
      <c r="J799" s="103" t="s">
        <v>1310</v>
      </c>
    </row>
    <row r="800" spans="1:10">
      <c r="A800" s="148">
        <f>B800*ID규칙_옵션_그룹_단위+COUNTIF($B$4:B800,B800)</f>
        <v>1030023</v>
      </c>
      <c r="B800" s="103">
        <f>INDEX(INDEX_ITEM!$F$23:$F$40,MATCH(ITEM_OPTION_GROUP!I800,INDEX_ITEM!$G$23:$G$40,0))*1000+H800*100+IF(J800="주옵션",1,0)</f>
        <v>10300</v>
      </c>
      <c r="C800" s="148">
        <v>6</v>
      </c>
      <c r="D800" s="148">
        <v>1</v>
      </c>
      <c r="E800" s="148">
        <v>390</v>
      </c>
      <c r="F800" s="148">
        <v>390</v>
      </c>
      <c r="G800" s="12" t="str">
        <f t="shared" si="13"/>
        <v>방어력 [%] +3.9%</v>
      </c>
      <c r="H800" s="148">
        <v>3</v>
      </c>
      <c r="I800" s="148" t="s">
        <v>4271</v>
      </c>
      <c r="J800" s="103" t="s">
        <v>1310</v>
      </c>
    </row>
    <row r="801" spans="1:10">
      <c r="A801" s="148">
        <f>B801*ID규칙_옵션_그룹_단위+COUNTIF($B$4:B801,B801)</f>
        <v>1030024</v>
      </c>
      <c r="B801" s="103">
        <f>INDEX(INDEX_ITEM!$F$23:$F$40,MATCH(ITEM_OPTION_GROUP!I801,INDEX_ITEM!$G$23:$G$40,0))*1000+H801*100+IF(J801="주옵션",1,0)</f>
        <v>10300</v>
      </c>
      <c r="C801" s="148">
        <v>6</v>
      </c>
      <c r="D801" s="148">
        <v>1</v>
      </c>
      <c r="E801" s="148">
        <v>440</v>
      </c>
      <c r="F801" s="148">
        <v>440</v>
      </c>
      <c r="G801" s="12" t="str">
        <f t="shared" si="13"/>
        <v>방어력 [%] +4.4%</v>
      </c>
      <c r="H801" s="148">
        <v>3</v>
      </c>
      <c r="I801" s="148" t="s">
        <v>4271</v>
      </c>
      <c r="J801" s="103" t="s">
        <v>1310</v>
      </c>
    </row>
    <row r="802" spans="1:10">
      <c r="A802" s="148">
        <f>B802*ID규칙_옵션_그룹_단위+COUNTIF($B$4:B802,B802)</f>
        <v>1030025</v>
      </c>
      <c r="B802" s="103">
        <f>INDEX(INDEX_ITEM!$F$23:$F$40,MATCH(ITEM_OPTION_GROUP!I802,INDEX_ITEM!$G$23:$G$40,0))*1000+H802*100+IF(J802="주옵션",1,0)</f>
        <v>10300</v>
      </c>
      <c r="C802" s="148">
        <v>7</v>
      </c>
      <c r="D802" s="148">
        <v>0</v>
      </c>
      <c r="E802" s="148">
        <v>10</v>
      </c>
      <c r="F802" s="148">
        <v>10</v>
      </c>
      <c r="G802" s="12" t="str">
        <f t="shared" si="13"/>
        <v>원소 마스터리 +10pt</v>
      </c>
      <c r="H802" s="148">
        <v>3</v>
      </c>
      <c r="I802" s="148" t="s">
        <v>4271</v>
      </c>
      <c r="J802" s="103" t="s">
        <v>1310</v>
      </c>
    </row>
    <row r="803" spans="1:10">
      <c r="A803" s="148">
        <f>B803*ID규칙_옵션_그룹_단위+COUNTIF($B$4:B803,B803)</f>
        <v>1030026</v>
      </c>
      <c r="B803" s="103">
        <f>INDEX(INDEX_ITEM!$F$23:$F$40,MATCH(ITEM_OPTION_GROUP!I803,INDEX_ITEM!$G$23:$G$40,0))*1000+H803*100+IF(J803="주옵션",1,0)</f>
        <v>10300</v>
      </c>
      <c r="C803" s="148">
        <v>7</v>
      </c>
      <c r="D803" s="148">
        <v>0</v>
      </c>
      <c r="E803" s="148">
        <v>11</v>
      </c>
      <c r="F803" s="148">
        <v>11</v>
      </c>
      <c r="G803" s="12" t="str">
        <f t="shared" si="13"/>
        <v>원소 마스터리 +11pt</v>
      </c>
      <c r="H803" s="148">
        <v>3</v>
      </c>
      <c r="I803" s="148" t="s">
        <v>4271</v>
      </c>
      <c r="J803" s="103" t="s">
        <v>1310</v>
      </c>
    </row>
    <row r="804" spans="1:10">
      <c r="A804" s="148">
        <f>B804*ID규칙_옵션_그룹_단위+COUNTIF($B$4:B804,B804)</f>
        <v>1030027</v>
      </c>
      <c r="B804" s="103">
        <f>INDEX(INDEX_ITEM!$F$23:$F$40,MATCH(ITEM_OPTION_GROUP!I804,INDEX_ITEM!$G$23:$G$40,0))*1000+H804*100+IF(J804="주옵션",1,0)</f>
        <v>10300</v>
      </c>
      <c r="C804" s="148">
        <v>7</v>
      </c>
      <c r="D804" s="148">
        <v>0</v>
      </c>
      <c r="E804" s="148">
        <v>13</v>
      </c>
      <c r="F804" s="148">
        <v>13</v>
      </c>
      <c r="G804" s="12" t="str">
        <f t="shared" si="13"/>
        <v>원소 마스터리 +13pt</v>
      </c>
      <c r="H804" s="148">
        <v>3</v>
      </c>
      <c r="I804" s="148" t="s">
        <v>4271</v>
      </c>
      <c r="J804" s="103" t="s">
        <v>1310</v>
      </c>
    </row>
    <row r="805" spans="1:10">
      <c r="A805" s="148">
        <f>B805*ID규칙_옵션_그룹_단위+COUNTIF($B$4:B805,B805)</f>
        <v>1030028</v>
      </c>
      <c r="B805" s="103">
        <f>INDEX(INDEX_ITEM!$F$23:$F$40,MATCH(ITEM_OPTION_GROUP!I805,INDEX_ITEM!$G$23:$G$40,0))*1000+H805*100+IF(J805="주옵션",1,0)</f>
        <v>10300</v>
      </c>
      <c r="C805" s="148">
        <v>7</v>
      </c>
      <c r="D805" s="148">
        <v>0</v>
      </c>
      <c r="E805" s="148">
        <v>14</v>
      </c>
      <c r="F805" s="148">
        <v>14</v>
      </c>
      <c r="G805" s="12" t="str">
        <f t="shared" si="13"/>
        <v>원소 마스터리 +14pt</v>
      </c>
      <c r="H805" s="148">
        <v>3</v>
      </c>
      <c r="I805" s="148" t="s">
        <v>4271</v>
      </c>
      <c r="J805" s="103" t="s">
        <v>1310</v>
      </c>
    </row>
    <row r="806" spans="1:10">
      <c r="A806" s="148">
        <f>B806*ID규칙_옵션_그룹_단위+COUNTIF($B$4:B806,B806)</f>
        <v>1030029</v>
      </c>
      <c r="B806" s="103">
        <f>INDEX(INDEX_ITEM!$F$23:$F$40,MATCH(ITEM_OPTION_GROUP!I806,INDEX_ITEM!$G$23:$G$40,0))*1000+H806*100+IF(J806="주옵션",1,0)</f>
        <v>10300</v>
      </c>
      <c r="C806" s="148">
        <v>8</v>
      </c>
      <c r="D806" s="148">
        <v>1</v>
      </c>
      <c r="E806" s="148">
        <v>270</v>
      </c>
      <c r="F806" s="148">
        <v>270</v>
      </c>
      <c r="G806" s="12" t="str">
        <f t="shared" si="13"/>
        <v>원소 충전 효율 +2.7%</v>
      </c>
      <c r="H806" s="148">
        <v>3</v>
      </c>
      <c r="I806" s="148" t="s">
        <v>4271</v>
      </c>
      <c r="J806" s="103" t="s">
        <v>1310</v>
      </c>
    </row>
    <row r="807" spans="1:10">
      <c r="A807" s="148">
        <f>B807*ID규칙_옵션_그룹_단위+COUNTIF($B$4:B807,B807)</f>
        <v>1030030</v>
      </c>
      <c r="B807" s="103">
        <f>INDEX(INDEX_ITEM!$F$23:$F$40,MATCH(ITEM_OPTION_GROUP!I807,INDEX_ITEM!$G$23:$G$40,0))*1000+H807*100+IF(J807="주옵션",1,0)</f>
        <v>10300</v>
      </c>
      <c r="C807" s="148">
        <v>8</v>
      </c>
      <c r="D807" s="148">
        <v>1</v>
      </c>
      <c r="E807" s="148">
        <v>310</v>
      </c>
      <c r="F807" s="148">
        <v>310</v>
      </c>
      <c r="G807" s="12" t="str">
        <f t="shared" si="13"/>
        <v>원소 충전 효율 +3.1%</v>
      </c>
      <c r="H807" s="148">
        <v>3</v>
      </c>
      <c r="I807" s="148" t="s">
        <v>4271</v>
      </c>
      <c r="J807" s="103" t="s">
        <v>1310</v>
      </c>
    </row>
    <row r="808" spans="1:10">
      <c r="A808" s="148">
        <f>B808*ID규칙_옵션_그룹_단위+COUNTIF($B$4:B808,B808)</f>
        <v>1030031</v>
      </c>
      <c r="B808" s="103">
        <f>INDEX(INDEX_ITEM!$F$23:$F$40,MATCH(ITEM_OPTION_GROUP!I808,INDEX_ITEM!$G$23:$G$40,0))*1000+H808*100+IF(J808="주옵션",1,0)</f>
        <v>10300</v>
      </c>
      <c r="C808" s="148">
        <v>8</v>
      </c>
      <c r="D808" s="148">
        <v>1</v>
      </c>
      <c r="E808" s="148">
        <v>350</v>
      </c>
      <c r="F808" s="148">
        <v>350</v>
      </c>
      <c r="G808" s="12" t="str">
        <f t="shared" si="13"/>
        <v>원소 충전 효율 +3.5%</v>
      </c>
      <c r="H808" s="148">
        <v>3</v>
      </c>
      <c r="I808" s="148" t="s">
        <v>4271</v>
      </c>
      <c r="J808" s="103" t="s">
        <v>1310</v>
      </c>
    </row>
    <row r="809" spans="1:10">
      <c r="A809" s="148">
        <f>B809*ID규칙_옵션_그룹_단위+COUNTIF($B$4:B809,B809)</f>
        <v>1030032</v>
      </c>
      <c r="B809" s="103">
        <f>INDEX(INDEX_ITEM!$F$23:$F$40,MATCH(ITEM_OPTION_GROUP!I809,INDEX_ITEM!$G$23:$G$40,0))*1000+H809*100+IF(J809="주옵션",1,0)</f>
        <v>10300</v>
      </c>
      <c r="C809" s="148">
        <v>8</v>
      </c>
      <c r="D809" s="148">
        <v>1</v>
      </c>
      <c r="E809" s="148">
        <v>390</v>
      </c>
      <c r="F809" s="148">
        <v>390</v>
      </c>
      <c r="G809" s="12" t="str">
        <f t="shared" si="13"/>
        <v>원소 충전 효율 +3.9%</v>
      </c>
      <c r="H809" s="148">
        <v>3</v>
      </c>
      <c r="I809" s="148" t="s">
        <v>4271</v>
      </c>
      <c r="J809" s="103" t="s">
        <v>1310</v>
      </c>
    </row>
    <row r="810" spans="1:10">
      <c r="A810" s="148">
        <f>B810*ID규칙_옵션_그룹_단위+COUNTIF($B$4:B810,B810)</f>
        <v>1030033</v>
      </c>
      <c r="B810" s="103">
        <f>INDEX(INDEX_ITEM!$F$23:$F$40,MATCH(ITEM_OPTION_GROUP!I810,INDEX_ITEM!$G$23:$G$40,0))*1000+H810*100+IF(J810="주옵션",1,0)</f>
        <v>10300</v>
      </c>
      <c r="C810" s="148">
        <v>17</v>
      </c>
      <c r="D810" s="148">
        <v>1</v>
      </c>
      <c r="E810" s="148">
        <v>160</v>
      </c>
      <c r="F810" s="148">
        <v>160</v>
      </c>
      <c r="G810" s="12" t="str">
        <f t="shared" si="13"/>
        <v>치명타 확률 +1.6%</v>
      </c>
      <c r="H810" s="148">
        <v>3</v>
      </c>
      <c r="I810" s="148" t="s">
        <v>4271</v>
      </c>
      <c r="J810" s="103" t="s">
        <v>1310</v>
      </c>
    </row>
    <row r="811" spans="1:10">
      <c r="A811" s="148">
        <f>B811*ID규칙_옵션_그룹_단위+COUNTIF($B$4:B811,B811)</f>
        <v>1030034</v>
      </c>
      <c r="B811" s="103">
        <f>INDEX(INDEX_ITEM!$F$23:$F$40,MATCH(ITEM_OPTION_GROUP!I811,INDEX_ITEM!$G$23:$G$40,0))*1000+H811*100+IF(J811="주옵션",1,0)</f>
        <v>10300</v>
      </c>
      <c r="C811" s="148">
        <v>17</v>
      </c>
      <c r="D811" s="148">
        <v>1</v>
      </c>
      <c r="E811" s="148">
        <v>190</v>
      </c>
      <c r="F811" s="148">
        <v>190</v>
      </c>
      <c r="G811" s="12" t="str">
        <f t="shared" si="13"/>
        <v>치명타 확률 +1.9%</v>
      </c>
      <c r="H811" s="148">
        <v>3</v>
      </c>
      <c r="I811" s="148" t="s">
        <v>4271</v>
      </c>
      <c r="J811" s="103" t="s">
        <v>1310</v>
      </c>
    </row>
    <row r="812" spans="1:10">
      <c r="A812" s="148">
        <f>B812*ID규칙_옵션_그룹_단위+COUNTIF($B$4:B812,B812)</f>
        <v>1030035</v>
      </c>
      <c r="B812" s="103">
        <f>INDEX(INDEX_ITEM!$F$23:$F$40,MATCH(ITEM_OPTION_GROUP!I812,INDEX_ITEM!$G$23:$G$40,0))*1000+H812*100+IF(J812="주옵션",1,0)</f>
        <v>10300</v>
      </c>
      <c r="C812" s="148">
        <v>17</v>
      </c>
      <c r="D812" s="148">
        <v>1</v>
      </c>
      <c r="E812" s="148">
        <v>210</v>
      </c>
      <c r="F812" s="148">
        <v>210</v>
      </c>
      <c r="G812" s="12" t="str">
        <f t="shared" si="13"/>
        <v>치명타 확률 +2.1%</v>
      </c>
      <c r="H812" s="148">
        <v>3</v>
      </c>
      <c r="I812" s="148" t="s">
        <v>4271</v>
      </c>
      <c r="J812" s="103" t="s">
        <v>1310</v>
      </c>
    </row>
    <row r="813" spans="1:10">
      <c r="A813" s="148">
        <f>B813*ID규칙_옵션_그룹_단위+COUNTIF($B$4:B813,B813)</f>
        <v>1030036</v>
      </c>
      <c r="B813" s="103">
        <f>INDEX(INDEX_ITEM!$F$23:$F$40,MATCH(ITEM_OPTION_GROUP!I813,INDEX_ITEM!$G$23:$G$40,0))*1000+H813*100+IF(J813="주옵션",1,0)</f>
        <v>10300</v>
      </c>
      <c r="C813" s="148">
        <v>17</v>
      </c>
      <c r="D813" s="148">
        <v>1</v>
      </c>
      <c r="E813" s="148">
        <v>230</v>
      </c>
      <c r="F813" s="148">
        <v>230</v>
      </c>
      <c r="G813" s="12" t="str">
        <f t="shared" si="13"/>
        <v>치명타 확률 +2.3%</v>
      </c>
      <c r="H813" s="148">
        <v>3</v>
      </c>
      <c r="I813" s="148" t="s">
        <v>4271</v>
      </c>
      <c r="J813" s="103" t="s">
        <v>1310</v>
      </c>
    </row>
    <row r="814" spans="1:10">
      <c r="A814" s="148">
        <f>B814*ID규칙_옵션_그룹_단위+COUNTIF($B$4:B814,B814)</f>
        <v>1030037</v>
      </c>
      <c r="B814" s="103">
        <f>INDEX(INDEX_ITEM!$F$23:$F$40,MATCH(ITEM_OPTION_GROUP!I814,INDEX_ITEM!$G$23:$G$40,0))*1000+H814*100+IF(J814="주옵션",1,0)</f>
        <v>10300</v>
      </c>
      <c r="C814" s="148">
        <v>18</v>
      </c>
      <c r="D814" s="148">
        <v>1</v>
      </c>
      <c r="E814" s="148">
        <v>330</v>
      </c>
      <c r="F814" s="148">
        <v>330</v>
      </c>
      <c r="G814" s="12" t="str">
        <f t="shared" si="13"/>
        <v>치명타 피해 +3.3%</v>
      </c>
      <c r="H814" s="148">
        <v>3</v>
      </c>
      <c r="I814" s="148" t="s">
        <v>4271</v>
      </c>
      <c r="J814" s="103" t="s">
        <v>1310</v>
      </c>
    </row>
    <row r="815" spans="1:10">
      <c r="A815" s="148">
        <f>B815*ID규칙_옵션_그룹_단위+COUNTIF($B$4:B815,B815)</f>
        <v>1030038</v>
      </c>
      <c r="B815" s="103">
        <f>INDEX(INDEX_ITEM!$F$23:$F$40,MATCH(ITEM_OPTION_GROUP!I815,INDEX_ITEM!$G$23:$G$40,0))*1000+H815*100+IF(J815="주옵션",1,0)</f>
        <v>10300</v>
      </c>
      <c r="C815" s="148">
        <v>18</v>
      </c>
      <c r="D815" s="148">
        <v>1</v>
      </c>
      <c r="E815" s="148">
        <v>370</v>
      </c>
      <c r="F815" s="148">
        <v>370</v>
      </c>
      <c r="G815" s="12" t="str">
        <f t="shared" si="13"/>
        <v>치명타 피해 +3.7%</v>
      </c>
      <c r="H815" s="148">
        <v>3</v>
      </c>
      <c r="I815" s="148" t="s">
        <v>4271</v>
      </c>
      <c r="J815" s="103" t="s">
        <v>1310</v>
      </c>
    </row>
    <row r="816" spans="1:10">
      <c r="A816" s="148">
        <f>B816*ID규칙_옵션_그룹_단위+COUNTIF($B$4:B816,B816)</f>
        <v>1030039</v>
      </c>
      <c r="B816" s="103">
        <f>INDEX(INDEX_ITEM!$F$23:$F$40,MATCH(ITEM_OPTION_GROUP!I816,INDEX_ITEM!$G$23:$G$40,0))*1000+H816*100+IF(J816="주옵션",1,0)</f>
        <v>10300</v>
      </c>
      <c r="C816" s="148">
        <v>18</v>
      </c>
      <c r="D816" s="148">
        <v>1</v>
      </c>
      <c r="E816" s="148">
        <v>420</v>
      </c>
      <c r="F816" s="148">
        <v>420</v>
      </c>
      <c r="G816" s="12" t="str">
        <f t="shared" si="13"/>
        <v>치명타 피해 +4.2%</v>
      </c>
      <c r="H816" s="148">
        <v>3</v>
      </c>
      <c r="I816" s="148" t="s">
        <v>4271</v>
      </c>
      <c r="J816" s="103" t="s">
        <v>1310</v>
      </c>
    </row>
    <row r="817" spans="1:10">
      <c r="A817" s="148">
        <f>B817*ID규칙_옵션_그룹_단위+COUNTIF($B$4:B817,B817)</f>
        <v>1030040</v>
      </c>
      <c r="B817" s="103">
        <f>INDEX(INDEX_ITEM!$F$23:$F$40,MATCH(ITEM_OPTION_GROUP!I817,INDEX_ITEM!$G$23:$G$40,0))*1000+H817*100+IF(J817="주옵션",1,0)</f>
        <v>10300</v>
      </c>
      <c r="C817" s="148">
        <v>18</v>
      </c>
      <c r="D817" s="148">
        <v>1</v>
      </c>
      <c r="E817" s="148">
        <v>470</v>
      </c>
      <c r="F817" s="148">
        <v>470</v>
      </c>
      <c r="G817" s="12" t="str">
        <f t="shared" si="13"/>
        <v>치명타 피해 +4.7%</v>
      </c>
      <c r="H817" s="148">
        <v>3</v>
      </c>
      <c r="I817" s="148" t="s">
        <v>4271</v>
      </c>
      <c r="J817" s="103" t="s">
        <v>1310</v>
      </c>
    </row>
    <row r="818" spans="1:10">
      <c r="A818" s="148">
        <f>B818*ID규칙_옵션_그룹_단위+COUNTIF($B$4:B818,B818)</f>
        <v>1040001</v>
      </c>
      <c r="B818" s="103">
        <f>INDEX(INDEX_ITEM!$F$23:$F$40,MATCH(ITEM_OPTION_GROUP!I818,INDEX_ITEM!$G$23:$G$40,0))*1000+H818*100+IF(J818="주옵션",1,0)</f>
        <v>10400</v>
      </c>
      <c r="C818" s="148">
        <v>1</v>
      </c>
      <c r="D818" s="148">
        <v>0</v>
      </c>
      <c r="E818" s="148">
        <v>167</v>
      </c>
      <c r="F818" s="148">
        <v>167</v>
      </c>
      <c r="G818" s="12" t="str">
        <f t="shared" si="13"/>
        <v>HP +167pt</v>
      </c>
      <c r="H818" s="148">
        <v>4</v>
      </c>
      <c r="I818" s="148" t="s">
        <v>4271</v>
      </c>
      <c r="J818" s="103" t="s">
        <v>1310</v>
      </c>
    </row>
    <row r="819" spans="1:10">
      <c r="A819" s="148">
        <f>B819*ID규칙_옵션_그룹_단위+COUNTIF($B$4:B819,B819)</f>
        <v>1040002</v>
      </c>
      <c r="B819" s="103">
        <f>INDEX(INDEX_ITEM!$F$23:$F$40,MATCH(ITEM_OPTION_GROUP!I819,INDEX_ITEM!$G$23:$G$40,0))*1000+H819*100+IF(J819="주옵션",1,0)</f>
        <v>10400</v>
      </c>
      <c r="C819" s="148">
        <v>1</v>
      </c>
      <c r="D819" s="148">
        <v>0</v>
      </c>
      <c r="E819" s="148">
        <v>191</v>
      </c>
      <c r="F819" s="148">
        <v>191</v>
      </c>
      <c r="G819" s="12" t="str">
        <f t="shared" si="13"/>
        <v>HP +191pt</v>
      </c>
      <c r="H819" s="148">
        <v>4</v>
      </c>
      <c r="I819" s="148" t="s">
        <v>4271</v>
      </c>
      <c r="J819" s="103" t="s">
        <v>1310</v>
      </c>
    </row>
    <row r="820" spans="1:10">
      <c r="A820" s="148">
        <f>B820*ID규칙_옵션_그룹_단위+COUNTIF($B$4:B820,B820)</f>
        <v>1040003</v>
      </c>
      <c r="B820" s="103">
        <f>INDEX(INDEX_ITEM!$F$23:$F$40,MATCH(ITEM_OPTION_GROUP!I820,INDEX_ITEM!$G$23:$G$40,0))*1000+H820*100+IF(J820="주옵션",1,0)</f>
        <v>10400</v>
      </c>
      <c r="C820" s="148">
        <v>1</v>
      </c>
      <c r="D820" s="148">
        <v>0</v>
      </c>
      <c r="E820" s="148">
        <v>215</v>
      </c>
      <c r="F820" s="148">
        <v>215</v>
      </c>
      <c r="G820" s="12" t="str">
        <f t="shared" si="13"/>
        <v>HP +215pt</v>
      </c>
      <c r="H820" s="148">
        <v>4</v>
      </c>
      <c r="I820" s="148" t="s">
        <v>4271</v>
      </c>
      <c r="J820" s="103" t="s">
        <v>1310</v>
      </c>
    </row>
    <row r="821" spans="1:10">
      <c r="A821" s="148">
        <f>B821*ID규칙_옵션_그룹_단위+COUNTIF($B$4:B821,B821)</f>
        <v>1040004</v>
      </c>
      <c r="B821" s="103">
        <f>INDEX(INDEX_ITEM!$F$23:$F$40,MATCH(ITEM_OPTION_GROUP!I821,INDEX_ITEM!$G$23:$G$40,0))*1000+H821*100+IF(J821="주옵션",1,0)</f>
        <v>10400</v>
      </c>
      <c r="C821" s="148">
        <v>1</v>
      </c>
      <c r="D821" s="148">
        <v>0</v>
      </c>
      <c r="E821" s="148">
        <v>239</v>
      </c>
      <c r="F821" s="148">
        <v>239</v>
      </c>
      <c r="G821" s="12" t="str">
        <f t="shared" si="13"/>
        <v>HP +239pt</v>
      </c>
      <c r="H821" s="148">
        <v>4</v>
      </c>
      <c r="I821" s="148" t="s">
        <v>4271</v>
      </c>
      <c r="J821" s="103" t="s">
        <v>1310</v>
      </c>
    </row>
    <row r="822" spans="1:10">
      <c r="A822" s="148">
        <f>B822*ID규칙_옵션_그룹_단위+COUNTIF($B$4:B822,B822)</f>
        <v>1040005</v>
      </c>
      <c r="B822" s="103">
        <f>INDEX(INDEX_ITEM!$F$23:$F$40,MATCH(ITEM_OPTION_GROUP!I822,INDEX_ITEM!$G$23:$G$40,0))*1000+H822*100+IF(J822="주옵션",1,0)</f>
        <v>10400</v>
      </c>
      <c r="C822" s="148">
        <v>2</v>
      </c>
      <c r="D822" s="148">
        <v>1</v>
      </c>
      <c r="E822" s="148">
        <v>330</v>
      </c>
      <c r="F822" s="148">
        <v>330</v>
      </c>
      <c r="G822" s="12" t="str">
        <f t="shared" si="13"/>
        <v>HP [%] +3.3%</v>
      </c>
      <c r="H822" s="148">
        <v>4</v>
      </c>
      <c r="I822" s="148" t="s">
        <v>4271</v>
      </c>
      <c r="J822" s="103" t="s">
        <v>1310</v>
      </c>
    </row>
    <row r="823" spans="1:10">
      <c r="A823" s="148">
        <f>B823*ID규칙_옵션_그룹_단위+COUNTIF($B$4:B823,B823)</f>
        <v>1040006</v>
      </c>
      <c r="B823" s="103">
        <f>INDEX(INDEX_ITEM!$F$23:$F$40,MATCH(ITEM_OPTION_GROUP!I823,INDEX_ITEM!$G$23:$G$40,0))*1000+H823*100+IF(J823="주옵션",1,0)</f>
        <v>10400</v>
      </c>
      <c r="C823" s="148">
        <v>2</v>
      </c>
      <c r="D823" s="148">
        <v>1</v>
      </c>
      <c r="E823" s="148">
        <v>370</v>
      </c>
      <c r="F823" s="148">
        <v>370</v>
      </c>
      <c r="G823" s="12" t="str">
        <f t="shared" si="13"/>
        <v>HP [%] +3.7%</v>
      </c>
      <c r="H823" s="148">
        <v>4</v>
      </c>
      <c r="I823" s="148" t="s">
        <v>4271</v>
      </c>
      <c r="J823" s="103" t="s">
        <v>1310</v>
      </c>
    </row>
    <row r="824" spans="1:10">
      <c r="A824" s="148">
        <f>B824*ID규칙_옵션_그룹_단위+COUNTIF($B$4:B824,B824)</f>
        <v>1040007</v>
      </c>
      <c r="B824" s="103">
        <f>INDEX(INDEX_ITEM!$F$23:$F$40,MATCH(ITEM_OPTION_GROUP!I824,INDEX_ITEM!$G$23:$G$40,0))*1000+H824*100+IF(J824="주옵션",1,0)</f>
        <v>10400</v>
      </c>
      <c r="C824" s="148">
        <v>2</v>
      </c>
      <c r="D824" s="148">
        <v>1</v>
      </c>
      <c r="E824" s="148">
        <v>420</v>
      </c>
      <c r="F824" s="148">
        <v>420</v>
      </c>
      <c r="G824" s="12" t="str">
        <f t="shared" si="13"/>
        <v>HP [%] +4.2%</v>
      </c>
      <c r="H824" s="148">
        <v>4</v>
      </c>
      <c r="I824" s="148" t="s">
        <v>4271</v>
      </c>
      <c r="J824" s="103" t="s">
        <v>1310</v>
      </c>
    </row>
    <row r="825" spans="1:10">
      <c r="A825" s="148">
        <f>B825*ID규칙_옵션_그룹_단위+COUNTIF($B$4:B825,B825)</f>
        <v>1040008</v>
      </c>
      <c r="B825" s="103">
        <f>INDEX(INDEX_ITEM!$F$23:$F$40,MATCH(ITEM_OPTION_GROUP!I825,INDEX_ITEM!$G$23:$G$40,0))*1000+H825*100+IF(J825="주옵션",1,0)</f>
        <v>10400</v>
      </c>
      <c r="C825" s="148">
        <v>2</v>
      </c>
      <c r="D825" s="148">
        <v>1</v>
      </c>
      <c r="E825" s="148">
        <v>470</v>
      </c>
      <c r="F825" s="148">
        <v>470</v>
      </c>
      <c r="G825" s="12" t="str">
        <f t="shared" si="13"/>
        <v>HP [%] +4.7%</v>
      </c>
      <c r="H825" s="148">
        <v>4</v>
      </c>
      <c r="I825" s="148" t="s">
        <v>4271</v>
      </c>
      <c r="J825" s="103" t="s">
        <v>1310</v>
      </c>
    </row>
    <row r="826" spans="1:10">
      <c r="A826" s="148">
        <f>B826*ID규칙_옵션_그룹_단위+COUNTIF($B$4:B826,B826)</f>
        <v>1040009</v>
      </c>
      <c r="B826" s="103">
        <f>INDEX(INDEX_ITEM!$F$23:$F$40,MATCH(ITEM_OPTION_GROUP!I826,INDEX_ITEM!$G$23:$G$40,0))*1000+H826*100+IF(J826="주옵션",1,0)</f>
        <v>10400</v>
      </c>
      <c r="C826" s="148">
        <v>3</v>
      </c>
      <c r="D826" s="148">
        <v>0</v>
      </c>
      <c r="E826" s="148">
        <v>11</v>
      </c>
      <c r="F826" s="148">
        <v>11</v>
      </c>
      <c r="G826" s="12" t="str">
        <f t="shared" si="13"/>
        <v>공격력 +11pt</v>
      </c>
      <c r="H826" s="148">
        <v>4</v>
      </c>
      <c r="I826" s="148" t="s">
        <v>4271</v>
      </c>
      <c r="J826" s="103" t="s">
        <v>1310</v>
      </c>
    </row>
    <row r="827" spans="1:10">
      <c r="A827" s="148">
        <f>B827*ID규칙_옵션_그룹_단위+COUNTIF($B$4:B827,B827)</f>
        <v>1040010</v>
      </c>
      <c r="B827" s="103">
        <f>INDEX(INDEX_ITEM!$F$23:$F$40,MATCH(ITEM_OPTION_GROUP!I827,INDEX_ITEM!$G$23:$G$40,0))*1000+H827*100+IF(J827="주옵션",1,0)</f>
        <v>10400</v>
      </c>
      <c r="C827" s="148">
        <v>3</v>
      </c>
      <c r="D827" s="148">
        <v>0</v>
      </c>
      <c r="E827" s="148">
        <v>12</v>
      </c>
      <c r="F827" s="148">
        <v>12</v>
      </c>
      <c r="G827" s="12" t="str">
        <f t="shared" si="13"/>
        <v>공격력 +12pt</v>
      </c>
      <c r="H827" s="148">
        <v>4</v>
      </c>
      <c r="I827" s="148" t="s">
        <v>4271</v>
      </c>
      <c r="J827" s="103" t="s">
        <v>1310</v>
      </c>
    </row>
    <row r="828" spans="1:10">
      <c r="A828" s="148">
        <f>B828*ID규칙_옵션_그룹_단위+COUNTIF($B$4:B828,B828)</f>
        <v>1040011</v>
      </c>
      <c r="B828" s="103">
        <f>INDEX(INDEX_ITEM!$F$23:$F$40,MATCH(ITEM_OPTION_GROUP!I828,INDEX_ITEM!$G$23:$G$40,0))*1000+H828*100+IF(J828="주옵션",1,0)</f>
        <v>10400</v>
      </c>
      <c r="C828" s="148">
        <v>3</v>
      </c>
      <c r="D828" s="148">
        <v>0</v>
      </c>
      <c r="E828" s="148">
        <v>14</v>
      </c>
      <c r="F828" s="148">
        <v>14</v>
      </c>
      <c r="G828" s="12" t="str">
        <f t="shared" si="13"/>
        <v>공격력 +14pt</v>
      </c>
      <c r="H828" s="148">
        <v>4</v>
      </c>
      <c r="I828" s="148" t="s">
        <v>4271</v>
      </c>
      <c r="J828" s="103" t="s">
        <v>1310</v>
      </c>
    </row>
    <row r="829" spans="1:10">
      <c r="A829" s="148">
        <f>B829*ID규칙_옵션_그룹_단위+COUNTIF($B$4:B829,B829)</f>
        <v>1040012</v>
      </c>
      <c r="B829" s="103">
        <f>INDEX(INDEX_ITEM!$F$23:$F$40,MATCH(ITEM_OPTION_GROUP!I829,INDEX_ITEM!$G$23:$G$40,0))*1000+H829*100+IF(J829="주옵션",1,0)</f>
        <v>10400</v>
      </c>
      <c r="C829" s="148">
        <v>3</v>
      </c>
      <c r="D829" s="148">
        <v>0</v>
      </c>
      <c r="E829" s="148">
        <v>16</v>
      </c>
      <c r="F829" s="148">
        <v>16</v>
      </c>
      <c r="G829" s="12" t="str">
        <f t="shared" si="13"/>
        <v>공격력 +16pt</v>
      </c>
      <c r="H829" s="148">
        <v>4</v>
      </c>
      <c r="I829" s="148" t="s">
        <v>4271</v>
      </c>
      <c r="J829" s="103" t="s">
        <v>1310</v>
      </c>
    </row>
    <row r="830" spans="1:10">
      <c r="A830" s="148">
        <f>B830*ID규칙_옵션_그룹_단위+COUNTIF($B$4:B830,B830)</f>
        <v>1040013</v>
      </c>
      <c r="B830" s="103">
        <f>INDEX(INDEX_ITEM!$F$23:$F$40,MATCH(ITEM_OPTION_GROUP!I830,INDEX_ITEM!$G$23:$G$40,0))*1000+H830*100+IF(J830="주옵션",1,0)</f>
        <v>10400</v>
      </c>
      <c r="C830" s="148">
        <v>4</v>
      </c>
      <c r="D830" s="148">
        <v>1</v>
      </c>
      <c r="E830" s="148">
        <v>330</v>
      </c>
      <c r="F830" s="148">
        <v>330</v>
      </c>
      <c r="G830" s="12" t="str">
        <f t="shared" si="13"/>
        <v>공격력 [%] +3.3%</v>
      </c>
      <c r="H830" s="148">
        <v>4</v>
      </c>
      <c r="I830" s="148" t="s">
        <v>4271</v>
      </c>
      <c r="J830" s="103" t="s">
        <v>1310</v>
      </c>
    </row>
    <row r="831" spans="1:10">
      <c r="A831" s="148">
        <f>B831*ID규칙_옵션_그룹_단위+COUNTIF($B$4:B831,B831)</f>
        <v>1040014</v>
      </c>
      <c r="B831" s="103">
        <f>INDEX(INDEX_ITEM!$F$23:$F$40,MATCH(ITEM_OPTION_GROUP!I831,INDEX_ITEM!$G$23:$G$40,0))*1000+H831*100+IF(J831="주옵션",1,0)</f>
        <v>10400</v>
      </c>
      <c r="C831" s="148">
        <v>4</v>
      </c>
      <c r="D831" s="148">
        <v>1</v>
      </c>
      <c r="E831" s="148">
        <v>370</v>
      </c>
      <c r="F831" s="148">
        <v>370</v>
      </c>
      <c r="G831" s="12" t="str">
        <f t="shared" si="13"/>
        <v>공격력 [%] +3.7%</v>
      </c>
      <c r="H831" s="148">
        <v>4</v>
      </c>
      <c r="I831" s="148" t="s">
        <v>4271</v>
      </c>
      <c r="J831" s="103" t="s">
        <v>1310</v>
      </c>
    </row>
    <row r="832" spans="1:10">
      <c r="A832" s="148">
        <f>B832*ID규칙_옵션_그룹_단위+COUNTIF($B$4:B832,B832)</f>
        <v>1040015</v>
      </c>
      <c r="B832" s="103">
        <f>INDEX(INDEX_ITEM!$F$23:$F$40,MATCH(ITEM_OPTION_GROUP!I832,INDEX_ITEM!$G$23:$G$40,0))*1000+H832*100+IF(J832="주옵션",1,0)</f>
        <v>10400</v>
      </c>
      <c r="C832" s="148">
        <v>4</v>
      </c>
      <c r="D832" s="148">
        <v>1</v>
      </c>
      <c r="E832" s="148">
        <v>420</v>
      </c>
      <c r="F832" s="148">
        <v>420</v>
      </c>
      <c r="G832" s="12" t="str">
        <f t="shared" si="13"/>
        <v>공격력 [%] +4.2%</v>
      </c>
      <c r="H832" s="148">
        <v>4</v>
      </c>
      <c r="I832" s="148" t="s">
        <v>4271</v>
      </c>
      <c r="J832" s="103" t="s">
        <v>1310</v>
      </c>
    </row>
    <row r="833" spans="1:10">
      <c r="A833" s="148">
        <f>B833*ID규칙_옵션_그룹_단위+COUNTIF($B$4:B833,B833)</f>
        <v>1040016</v>
      </c>
      <c r="B833" s="103">
        <f>INDEX(INDEX_ITEM!$F$23:$F$40,MATCH(ITEM_OPTION_GROUP!I833,INDEX_ITEM!$G$23:$G$40,0))*1000+H833*100+IF(J833="주옵션",1,0)</f>
        <v>10400</v>
      </c>
      <c r="C833" s="148">
        <v>4</v>
      </c>
      <c r="D833" s="148">
        <v>1</v>
      </c>
      <c r="E833" s="148">
        <v>470</v>
      </c>
      <c r="F833" s="148">
        <v>470</v>
      </c>
      <c r="G833" s="12" t="str">
        <f t="shared" si="13"/>
        <v>공격력 [%] +4.7%</v>
      </c>
      <c r="H833" s="148">
        <v>4</v>
      </c>
      <c r="I833" s="148" t="s">
        <v>4271</v>
      </c>
      <c r="J833" s="103" t="s">
        <v>1310</v>
      </c>
    </row>
    <row r="834" spans="1:10">
      <c r="A834" s="148">
        <f>B834*ID규칙_옵션_그룹_단위+COUNTIF($B$4:B834,B834)</f>
        <v>1040017</v>
      </c>
      <c r="B834" s="103">
        <f>INDEX(INDEX_ITEM!$F$23:$F$40,MATCH(ITEM_OPTION_GROUP!I834,INDEX_ITEM!$G$23:$G$40,0))*1000+H834*100+IF(J834="주옵션",1,0)</f>
        <v>10400</v>
      </c>
      <c r="C834" s="148">
        <v>5</v>
      </c>
      <c r="D834" s="148">
        <v>0</v>
      </c>
      <c r="E834" s="148">
        <v>13</v>
      </c>
      <c r="F834" s="148">
        <v>13</v>
      </c>
      <c r="G834" s="12" t="str">
        <f t="shared" si="13"/>
        <v>방어력 +13pt</v>
      </c>
      <c r="H834" s="148">
        <v>4</v>
      </c>
      <c r="I834" s="148" t="s">
        <v>4271</v>
      </c>
      <c r="J834" s="103" t="s">
        <v>1310</v>
      </c>
    </row>
    <row r="835" spans="1:10">
      <c r="A835" s="148">
        <f>B835*ID규칙_옵션_그룹_단위+COUNTIF($B$4:B835,B835)</f>
        <v>1040018</v>
      </c>
      <c r="B835" s="103">
        <f>INDEX(INDEX_ITEM!$F$23:$F$40,MATCH(ITEM_OPTION_GROUP!I835,INDEX_ITEM!$G$23:$G$40,0))*1000+H835*100+IF(J835="주옵션",1,0)</f>
        <v>10400</v>
      </c>
      <c r="C835" s="148">
        <v>5</v>
      </c>
      <c r="D835" s="148">
        <v>0</v>
      </c>
      <c r="E835" s="148">
        <v>15</v>
      </c>
      <c r="F835" s="148">
        <v>15</v>
      </c>
      <c r="G835" s="12" t="str">
        <f t="shared" si="13"/>
        <v>방어력 +15pt</v>
      </c>
      <c r="H835" s="148">
        <v>4</v>
      </c>
      <c r="I835" s="148" t="s">
        <v>4271</v>
      </c>
      <c r="J835" s="103" t="s">
        <v>1310</v>
      </c>
    </row>
    <row r="836" spans="1:10">
      <c r="A836" s="148">
        <f>B836*ID규칙_옵션_그룹_단위+COUNTIF($B$4:B836,B836)</f>
        <v>1040019</v>
      </c>
      <c r="B836" s="103">
        <f>INDEX(INDEX_ITEM!$F$23:$F$40,MATCH(ITEM_OPTION_GROUP!I836,INDEX_ITEM!$G$23:$G$40,0))*1000+H836*100+IF(J836="주옵션",1,0)</f>
        <v>10400</v>
      </c>
      <c r="C836" s="148">
        <v>5</v>
      </c>
      <c r="D836" s="148">
        <v>0</v>
      </c>
      <c r="E836" s="148">
        <v>17</v>
      </c>
      <c r="F836" s="148">
        <v>17</v>
      </c>
      <c r="G836" s="12" t="str">
        <f t="shared" si="13"/>
        <v>방어력 +17pt</v>
      </c>
      <c r="H836" s="148">
        <v>4</v>
      </c>
      <c r="I836" s="148" t="s">
        <v>4271</v>
      </c>
      <c r="J836" s="103" t="s">
        <v>1310</v>
      </c>
    </row>
    <row r="837" spans="1:10">
      <c r="A837" s="148">
        <f>B837*ID규칙_옵션_그룹_단위+COUNTIF($B$4:B837,B837)</f>
        <v>1040020</v>
      </c>
      <c r="B837" s="103">
        <f>INDEX(INDEX_ITEM!$F$23:$F$40,MATCH(ITEM_OPTION_GROUP!I837,INDEX_ITEM!$G$23:$G$40,0))*1000+H837*100+IF(J837="주옵션",1,0)</f>
        <v>10400</v>
      </c>
      <c r="C837" s="148">
        <v>5</v>
      </c>
      <c r="D837" s="148">
        <v>0</v>
      </c>
      <c r="E837" s="148">
        <v>19</v>
      </c>
      <c r="F837" s="148">
        <v>19</v>
      </c>
      <c r="G837" s="12" t="str">
        <f t="shared" si="13"/>
        <v>방어력 +19pt</v>
      </c>
      <c r="H837" s="148">
        <v>4</v>
      </c>
      <c r="I837" s="148" t="s">
        <v>4271</v>
      </c>
      <c r="J837" s="103" t="s">
        <v>1310</v>
      </c>
    </row>
    <row r="838" spans="1:10">
      <c r="A838" s="148">
        <f>B838*ID규칙_옵션_그룹_단위+COUNTIF($B$4:B838,B838)</f>
        <v>1040021</v>
      </c>
      <c r="B838" s="103">
        <f>INDEX(INDEX_ITEM!$F$23:$F$40,MATCH(ITEM_OPTION_GROUP!I838,INDEX_ITEM!$G$23:$G$40,0))*1000+H838*100+IF(J838="주옵션",1,0)</f>
        <v>10400</v>
      </c>
      <c r="C838" s="148">
        <v>6</v>
      </c>
      <c r="D838" s="148">
        <v>1</v>
      </c>
      <c r="E838" s="148">
        <v>410</v>
      </c>
      <c r="F838" s="148">
        <v>410</v>
      </c>
      <c r="G838" s="12" t="str">
        <f t="shared" ref="G838:G897" si="14">VLOOKUP(C838,주옵션_타입,2,0)&amp;IF(E838&lt;&gt;F838,IF(E838=0,"",IF(D838=0," ["&amp;E838," ["&amp;E838/100))&amp;IF(E838&gt;=1," ~","")&amp;IF(F838=0,"",IF(D838=0," "&amp;F838&amp;"pt]"," "&amp;F838/100&amp;"%"&amp;"]")),IF(C838=0,"",IF(D838=0," +"&amp;F838&amp;"pt"," +"&amp;F838/100&amp;"%")))</f>
        <v>방어력 [%] +4.1%</v>
      </c>
      <c r="H838" s="148">
        <v>4</v>
      </c>
      <c r="I838" s="148" t="s">
        <v>4271</v>
      </c>
      <c r="J838" s="103" t="s">
        <v>1310</v>
      </c>
    </row>
    <row r="839" spans="1:10">
      <c r="A839" s="148">
        <f>B839*ID규칙_옵션_그룹_단위+COUNTIF($B$4:B839,B839)</f>
        <v>1040022</v>
      </c>
      <c r="B839" s="103">
        <f>INDEX(INDEX_ITEM!$F$23:$F$40,MATCH(ITEM_OPTION_GROUP!I839,INDEX_ITEM!$G$23:$G$40,0))*1000+H839*100+IF(J839="주옵션",1,0)</f>
        <v>10400</v>
      </c>
      <c r="C839" s="148">
        <v>6</v>
      </c>
      <c r="D839" s="148">
        <v>1</v>
      </c>
      <c r="E839" s="148">
        <v>470</v>
      </c>
      <c r="F839" s="148">
        <v>470</v>
      </c>
      <c r="G839" s="12" t="str">
        <f t="shared" si="14"/>
        <v>방어력 [%] +4.7%</v>
      </c>
      <c r="H839" s="148">
        <v>4</v>
      </c>
      <c r="I839" s="148" t="s">
        <v>4271</v>
      </c>
      <c r="J839" s="103" t="s">
        <v>1310</v>
      </c>
    </row>
    <row r="840" spans="1:10">
      <c r="A840" s="148">
        <f>B840*ID규칙_옵션_그룹_단위+COUNTIF($B$4:B840,B840)</f>
        <v>1040023</v>
      </c>
      <c r="B840" s="103">
        <f>INDEX(INDEX_ITEM!$F$23:$F$40,MATCH(ITEM_OPTION_GROUP!I840,INDEX_ITEM!$G$23:$G$40,0))*1000+H840*100+IF(J840="주옵션",1,0)</f>
        <v>10400</v>
      </c>
      <c r="C840" s="148">
        <v>6</v>
      </c>
      <c r="D840" s="148">
        <v>1</v>
      </c>
      <c r="E840" s="148">
        <v>530</v>
      </c>
      <c r="F840" s="148">
        <v>530</v>
      </c>
      <c r="G840" s="12" t="str">
        <f t="shared" si="14"/>
        <v>방어력 [%] +5.3%</v>
      </c>
      <c r="H840" s="148">
        <v>4</v>
      </c>
      <c r="I840" s="148" t="s">
        <v>4271</v>
      </c>
      <c r="J840" s="103" t="s">
        <v>1310</v>
      </c>
    </row>
    <row r="841" spans="1:10">
      <c r="A841" s="148">
        <f>B841*ID규칙_옵션_그룹_단위+COUNTIF($B$4:B841,B841)</f>
        <v>1040024</v>
      </c>
      <c r="B841" s="103">
        <f>INDEX(INDEX_ITEM!$F$23:$F$40,MATCH(ITEM_OPTION_GROUP!I841,INDEX_ITEM!$G$23:$G$40,0))*1000+H841*100+IF(J841="주옵션",1,0)</f>
        <v>10400</v>
      </c>
      <c r="C841" s="148">
        <v>6</v>
      </c>
      <c r="D841" s="148">
        <v>1</v>
      </c>
      <c r="E841" s="148">
        <v>580</v>
      </c>
      <c r="F841" s="148">
        <v>580</v>
      </c>
      <c r="G841" s="12" t="str">
        <f t="shared" si="14"/>
        <v>방어력 [%] +5.8%</v>
      </c>
      <c r="H841" s="148">
        <v>4</v>
      </c>
      <c r="I841" s="148" t="s">
        <v>4271</v>
      </c>
      <c r="J841" s="103" t="s">
        <v>1310</v>
      </c>
    </row>
    <row r="842" spans="1:10">
      <c r="A842" s="148">
        <f>B842*ID규칙_옵션_그룹_단위+COUNTIF($B$4:B842,B842)</f>
        <v>1040025</v>
      </c>
      <c r="B842" s="103">
        <f>INDEX(INDEX_ITEM!$F$23:$F$40,MATCH(ITEM_OPTION_GROUP!I842,INDEX_ITEM!$G$23:$G$40,0))*1000+H842*100+IF(J842="주옵션",1,0)</f>
        <v>10400</v>
      </c>
      <c r="C842" s="148">
        <v>7</v>
      </c>
      <c r="D842" s="148">
        <v>0</v>
      </c>
      <c r="E842" s="148">
        <v>13</v>
      </c>
      <c r="F842" s="148">
        <v>13</v>
      </c>
      <c r="G842" s="12" t="str">
        <f t="shared" si="14"/>
        <v>원소 마스터리 +13pt</v>
      </c>
      <c r="H842" s="148">
        <v>4</v>
      </c>
      <c r="I842" s="148" t="s">
        <v>4271</v>
      </c>
      <c r="J842" s="103" t="s">
        <v>1310</v>
      </c>
    </row>
    <row r="843" spans="1:10">
      <c r="A843" s="148">
        <f>B843*ID규칙_옵션_그룹_단위+COUNTIF($B$4:B843,B843)</f>
        <v>1040026</v>
      </c>
      <c r="B843" s="103">
        <f>INDEX(INDEX_ITEM!$F$23:$F$40,MATCH(ITEM_OPTION_GROUP!I843,INDEX_ITEM!$G$23:$G$40,0))*1000+H843*100+IF(J843="주옵션",1,0)</f>
        <v>10400</v>
      </c>
      <c r="C843" s="148">
        <v>7</v>
      </c>
      <c r="D843" s="148">
        <v>0</v>
      </c>
      <c r="E843" s="148">
        <v>15</v>
      </c>
      <c r="F843" s="148">
        <v>15</v>
      </c>
      <c r="G843" s="12" t="str">
        <f t="shared" si="14"/>
        <v>원소 마스터리 +15pt</v>
      </c>
      <c r="H843" s="148">
        <v>4</v>
      </c>
      <c r="I843" s="148" t="s">
        <v>4271</v>
      </c>
      <c r="J843" s="103" t="s">
        <v>1310</v>
      </c>
    </row>
    <row r="844" spans="1:10">
      <c r="A844" s="148">
        <f>B844*ID규칙_옵션_그룹_단위+COUNTIF($B$4:B844,B844)</f>
        <v>1040027</v>
      </c>
      <c r="B844" s="103">
        <f>INDEX(INDEX_ITEM!$F$23:$F$40,MATCH(ITEM_OPTION_GROUP!I844,INDEX_ITEM!$G$23:$G$40,0))*1000+H844*100+IF(J844="주옵션",1,0)</f>
        <v>10400</v>
      </c>
      <c r="C844" s="148">
        <v>7</v>
      </c>
      <c r="D844" s="148">
        <v>0</v>
      </c>
      <c r="E844" s="148">
        <v>17</v>
      </c>
      <c r="F844" s="148">
        <v>17</v>
      </c>
      <c r="G844" s="12" t="str">
        <f t="shared" si="14"/>
        <v>원소 마스터리 +17pt</v>
      </c>
      <c r="H844" s="148">
        <v>4</v>
      </c>
      <c r="I844" s="148" t="s">
        <v>4271</v>
      </c>
      <c r="J844" s="103" t="s">
        <v>1310</v>
      </c>
    </row>
    <row r="845" spans="1:10">
      <c r="A845" s="148">
        <f>B845*ID규칙_옵션_그룹_단위+COUNTIF($B$4:B845,B845)</f>
        <v>1040028</v>
      </c>
      <c r="B845" s="103">
        <f>INDEX(INDEX_ITEM!$F$23:$F$40,MATCH(ITEM_OPTION_GROUP!I845,INDEX_ITEM!$G$23:$G$40,0))*1000+H845*100+IF(J845="주옵션",1,0)</f>
        <v>10400</v>
      </c>
      <c r="C845" s="148">
        <v>7</v>
      </c>
      <c r="D845" s="148">
        <v>0</v>
      </c>
      <c r="E845" s="148">
        <v>19</v>
      </c>
      <c r="F845" s="148">
        <v>19</v>
      </c>
      <c r="G845" s="12" t="str">
        <f t="shared" si="14"/>
        <v>원소 마스터리 +19pt</v>
      </c>
      <c r="H845" s="148">
        <v>4</v>
      </c>
      <c r="I845" s="148" t="s">
        <v>4271</v>
      </c>
      <c r="J845" s="103" t="s">
        <v>1310</v>
      </c>
    </row>
    <row r="846" spans="1:10">
      <c r="A846" s="148">
        <f>B846*ID규칙_옵션_그룹_단위+COUNTIF($B$4:B846,B846)</f>
        <v>1040029</v>
      </c>
      <c r="B846" s="103">
        <f>INDEX(INDEX_ITEM!$F$23:$F$40,MATCH(ITEM_OPTION_GROUP!I846,INDEX_ITEM!$G$23:$G$40,0))*1000+H846*100+IF(J846="주옵션",1,0)</f>
        <v>10400</v>
      </c>
      <c r="C846" s="148">
        <v>8</v>
      </c>
      <c r="D846" s="148">
        <v>1</v>
      </c>
      <c r="E846" s="148">
        <v>360</v>
      </c>
      <c r="F846" s="148">
        <v>360</v>
      </c>
      <c r="G846" s="12" t="str">
        <f t="shared" si="14"/>
        <v>원소 충전 효율 +3.6%</v>
      </c>
      <c r="H846" s="148">
        <v>4</v>
      </c>
      <c r="I846" s="148" t="s">
        <v>4271</v>
      </c>
      <c r="J846" s="103" t="s">
        <v>1310</v>
      </c>
    </row>
    <row r="847" spans="1:10">
      <c r="A847" s="148">
        <f>B847*ID규칙_옵션_그룹_단위+COUNTIF($B$4:B847,B847)</f>
        <v>1040030</v>
      </c>
      <c r="B847" s="103">
        <f>INDEX(INDEX_ITEM!$F$23:$F$40,MATCH(ITEM_OPTION_GROUP!I847,INDEX_ITEM!$G$23:$G$40,0))*1000+H847*100+IF(J847="주옵션",1,0)</f>
        <v>10400</v>
      </c>
      <c r="C847" s="148">
        <v>8</v>
      </c>
      <c r="D847" s="148">
        <v>1</v>
      </c>
      <c r="E847" s="148">
        <v>410</v>
      </c>
      <c r="F847" s="148">
        <v>410</v>
      </c>
      <c r="G847" s="12" t="str">
        <f t="shared" si="14"/>
        <v>원소 충전 효율 +4.1%</v>
      </c>
      <c r="H847" s="148">
        <v>4</v>
      </c>
      <c r="I847" s="148" t="s">
        <v>4271</v>
      </c>
      <c r="J847" s="103" t="s">
        <v>1310</v>
      </c>
    </row>
    <row r="848" spans="1:10">
      <c r="A848" s="148">
        <f>B848*ID규칙_옵션_그룹_단위+COUNTIF($B$4:B848,B848)</f>
        <v>1040031</v>
      </c>
      <c r="B848" s="103">
        <f>INDEX(INDEX_ITEM!$F$23:$F$40,MATCH(ITEM_OPTION_GROUP!I848,INDEX_ITEM!$G$23:$G$40,0))*1000+H848*100+IF(J848="주옵션",1,0)</f>
        <v>10400</v>
      </c>
      <c r="C848" s="148">
        <v>8</v>
      </c>
      <c r="D848" s="148">
        <v>1</v>
      </c>
      <c r="E848" s="148">
        <v>470</v>
      </c>
      <c r="F848" s="148">
        <v>470</v>
      </c>
      <c r="G848" s="12" t="str">
        <f t="shared" si="14"/>
        <v>원소 충전 효율 +4.7%</v>
      </c>
      <c r="H848" s="148">
        <v>4</v>
      </c>
      <c r="I848" s="148" t="s">
        <v>4271</v>
      </c>
      <c r="J848" s="103" t="s">
        <v>1310</v>
      </c>
    </row>
    <row r="849" spans="1:10">
      <c r="A849" s="148">
        <f>B849*ID규칙_옵션_그룹_단위+COUNTIF($B$4:B849,B849)</f>
        <v>1040032</v>
      </c>
      <c r="B849" s="103">
        <f>INDEX(INDEX_ITEM!$F$23:$F$40,MATCH(ITEM_OPTION_GROUP!I849,INDEX_ITEM!$G$23:$G$40,0))*1000+H849*100+IF(J849="주옵션",1,0)</f>
        <v>10400</v>
      </c>
      <c r="C849" s="148">
        <v>8</v>
      </c>
      <c r="D849" s="148">
        <v>1</v>
      </c>
      <c r="E849" s="148">
        <v>520</v>
      </c>
      <c r="F849" s="148">
        <v>520</v>
      </c>
      <c r="G849" s="12" t="str">
        <f t="shared" si="14"/>
        <v>원소 충전 효율 +5.2%</v>
      </c>
      <c r="H849" s="148">
        <v>4</v>
      </c>
      <c r="I849" s="148" t="s">
        <v>4271</v>
      </c>
      <c r="J849" s="103" t="s">
        <v>1310</v>
      </c>
    </row>
    <row r="850" spans="1:10">
      <c r="A850" s="148">
        <f>B850*ID규칙_옵션_그룹_단위+COUNTIF($B$4:B850,B850)</f>
        <v>1040033</v>
      </c>
      <c r="B850" s="103">
        <f>INDEX(INDEX_ITEM!$F$23:$F$40,MATCH(ITEM_OPTION_GROUP!I850,INDEX_ITEM!$G$23:$G$40,0))*1000+H850*100+IF(J850="주옵션",1,0)</f>
        <v>10400</v>
      </c>
      <c r="C850" s="148">
        <v>17</v>
      </c>
      <c r="D850" s="148">
        <v>1</v>
      </c>
      <c r="E850" s="148">
        <v>220</v>
      </c>
      <c r="F850" s="148">
        <v>220</v>
      </c>
      <c r="G850" s="12" t="str">
        <f t="shared" si="14"/>
        <v>치명타 확률 +2.2%</v>
      </c>
      <c r="H850" s="148">
        <v>4</v>
      </c>
      <c r="I850" s="148" t="s">
        <v>4271</v>
      </c>
      <c r="J850" s="103" t="s">
        <v>1310</v>
      </c>
    </row>
    <row r="851" spans="1:10">
      <c r="A851" s="148">
        <f>B851*ID규칙_옵션_그룹_단위+COUNTIF($B$4:B851,B851)</f>
        <v>1040034</v>
      </c>
      <c r="B851" s="103">
        <f>INDEX(INDEX_ITEM!$F$23:$F$40,MATCH(ITEM_OPTION_GROUP!I851,INDEX_ITEM!$G$23:$G$40,0))*1000+H851*100+IF(J851="주옵션",1,0)</f>
        <v>10400</v>
      </c>
      <c r="C851" s="148">
        <v>17</v>
      </c>
      <c r="D851" s="148">
        <v>1</v>
      </c>
      <c r="E851" s="148">
        <v>250</v>
      </c>
      <c r="F851" s="148">
        <v>250</v>
      </c>
      <c r="G851" s="12" t="str">
        <f t="shared" si="14"/>
        <v>치명타 확률 +2.5%</v>
      </c>
      <c r="H851" s="148">
        <v>4</v>
      </c>
      <c r="I851" s="148" t="s">
        <v>4271</v>
      </c>
      <c r="J851" s="103" t="s">
        <v>1310</v>
      </c>
    </row>
    <row r="852" spans="1:10">
      <c r="A852" s="148">
        <f>B852*ID규칙_옵션_그룹_단위+COUNTIF($B$4:B852,B852)</f>
        <v>1040035</v>
      </c>
      <c r="B852" s="103">
        <f>INDEX(INDEX_ITEM!$F$23:$F$40,MATCH(ITEM_OPTION_GROUP!I852,INDEX_ITEM!$G$23:$G$40,0))*1000+H852*100+IF(J852="주옵션",1,0)</f>
        <v>10400</v>
      </c>
      <c r="C852" s="148">
        <v>17</v>
      </c>
      <c r="D852" s="148">
        <v>1</v>
      </c>
      <c r="E852" s="148">
        <v>280</v>
      </c>
      <c r="F852" s="148">
        <v>280</v>
      </c>
      <c r="G852" s="12" t="str">
        <f t="shared" si="14"/>
        <v>치명타 확률 +2.8%</v>
      </c>
      <c r="H852" s="148">
        <v>4</v>
      </c>
      <c r="I852" s="148" t="s">
        <v>4271</v>
      </c>
      <c r="J852" s="103" t="s">
        <v>1310</v>
      </c>
    </row>
    <row r="853" spans="1:10">
      <c r="A853" s="148">
        <f>B853*ID규칙_옵션_그룹_단위+COUNTIF($B$4:B853,B853)</f>
        <v>1040036</v>
      </c>
      <c r="B853" s="103">
        <f>INDEX(INDEX_ITEM!$F$23:$F$40,MATCH(ITEM_OPTION_GROUP!I853,INDEX_ITEM!$G$23:$G$40,0))*1000+H853*100+IF(J853="주옵션",1,0)</f>
        <v>10400</v>
      </c>
      <c r="C853" s="148">
        <v>17</v>
      </c>
      <c r="D853" s="148">
        <v>1</v>
      </c>
      <c r="E853" s="148">
        <v>310</v>
      </c>
      <c r="F853" s="148">
        <v>310</v>
      </c>
      <c r="G853" s="12" t="str">
        <f t="shared" si="14"/>
        <v>치명타 확률 +3.1%</v>
      </c>
      <c r="H853" s="148">
        <v>4</v>
      </c>
      <c r="I853" s="148" t="s">
        <v>4271</v>
      </c>
      <c r="J853" s="103" t="s">
        <v>1310</v>
      </c>
    </row>
    <row r="854" spans="1:10">
      <c r="A854" s="148">
        <f>B854*ID규칙_옵션_그룹_단위+COUNTIF($B$4:B854,B854)</f>
        <v>1040037</v>
      </c>
      <c r="B854" s="103">
        <f>INDEX(INDEX_ITEM!$F$23:$F$40,MATCH(ITEM_OPTION_GROUP!I854,INDEX_ITEM!$G$23:$G$40,0))*1000+H854*100+IF(J854="주옵션",1,0)</f>
        <v>10400</v>
      </c>
      <c r="C854" s="148">
        <v>18</v>
      </c>
      <c r="D854" s="148">
        <v>1</v>
      </c>
      <c r="E854" s="148">
        <v>440</v>
      </c>
      <c r="F854" s="148">
        <v>440</v>
      </c>
      <c r="G854" s="12" t="str">
        <f t="shared" si="14"/>
        <v>치명타 피해 +4.4%</v>
      </c>
      <c r="H854" s="148">
        <v>4</v>
      </c>
      <c r="I854" s="148" t="s">
        <v>4271</v>
      </c>
      <c r="J854" s="103" t="s">
        <v>1310</v>
      </c>
    </row>
    <row r="855" spans="1:10">
      <c r="A855" s="148">
        <f>B855*ID규칙_옵션_그룹_단위+COUNTIF($B$4:B855,B855)</f>
        <v>1040038</v>
      </c>
      <c r="B855" s="103">
        <f>INDEX(INDEX_ITEM!$F$23:$F$40,MATCH(ITEM_OPTION_GROUP!I855,INDEX_ITEM!$G$23:$G$40,0))*1000+H855*100+IF(J855="주옵션",1,0)</f>
        <v>10400</v>
      </c>
      <c r="C855" s="148">
        <v>18</v>
      </c>
      <c r="D855" s="148">
        <v>1</v>
      </c>
      <c r="E855" s="148">
        <v>500</v>
      </c>
      <c r="F855" s="148">
        <v>500</v>
      </c>
      <c r="G855" s="12" t="str">
        <f t="shared" si="14"/>
        <v>치명타 피해 +5%</v>
      </c>
      <c r="H855" s="148">
        <v>4</v>
      </c>
      <c r="I855" s="148" t="s">
        <v>4271</v>
      </c>
      <c r="J855" s="103" t="s">
        <v>1310</v>
      </c>
    </row>
    <row r="856" spans="1:10">
      <c r="A856" s="148">
        <f>B856*ID규칙_옵션_그룹_단위+COUNTIF($B$4:B856,B856)</f>
        <v>1040039</v>
      </c>
      <c r="B856" s="103">
        <f>INDEX(INDEX_ITEM!$F$23:$F$40,MATCH(ITEM_OPTION_GROUP!I856,INDEX_ITEM!$G$23:$G$40,0))*1000+H856*100+IF(J856="주옵션",1,0)</f>
        <v>10400</v>
      </c>
      <c r="C856" s="148">
        <v>18</v>
      </c>
      <c r="D856" s="148">
        <v>1</v>
      </c>
      <c r="E856" s="148">
        <v>560</v>
      </c>
      <c r="F856" s="148">
        <v>560</v>
      </c>
      <c r="G856" s="12" t="str">
        <f t="shared" si="14"/>
        <v>치명타 피해 +5.6%</v>
      </c>
      <c r="H856" s="148">
        <v>4</v>
      </c>
      <c r="I856" s="148" t="s">
        <v>4271</v>
      </c>
      <c r="J856" s="103" t="s">
        <v>1310</v>
      </c>
    </row>
    <row r="857" spans="1:10">
      <c r="A857" s="148">
        <f>B857*ID규칙_옵션_그룹_단위+COUNTIF($B$4:B857,B857)</f>
        <v>1040040</v>
      </c>
      <c r="B857" s="103">
        <f>INDEX(INDEX_ITEM!$F$23:$F$40,MATCH(ITEM_OPTION_GROUP!I857,INDEX_ITEM!$G$23:$G$40,0))*1000+H857*100+IF(J857="주옵션",1,0)</f>
        <v>10400</v>
      </c>
      <c r="C857" s="148">
        <v>18</v>
      </c>
      <c r="D857" s="148">
        <v>1</v>
      </c>
      <c r="E857" s="148">
        <v>620</v>
      </c>
      <c r="F857" s="148">
        <v>620</v>
      </c>
      <c r="G857" s="12" t="str">
        <f t="shared" si="14"/>
        <v>치명타 피해 +6.2%</v>
      </c>
      <c r="H857" s="148">
        <v>4</v>
      </c>
      <c r="I857" s="148" t="s">
        <v>4271</v>
      </c>
      <c r="J857" s="103" t="s">
        <v>1310</v>
      </c>
    </row>
    <row r="858" spans="1:10">
      <c r="A858" s="148">
        <f>B858*ID규칙_옵션_그룹_단위+COUNTIF($B$4:B858,B858)</f>
        <v>1050001</v>
      </c>
      <c r="B858" s="103">
        <f>INDEX(INDEX_ITEM!$F$23:$F$40,MATCH(ITEM_OPTION_GROUP!I858,INDEX_ITEM!$G$23:$G$40,0))*1000+H858*100+IF(J858="주옵션",1,0)</f>
        <v>10500</v>
      </c>
      <c r="C858" s="148">
        <v>1</v>
      </c>
      <c r="D858" s="148">
        <v>0</v>
      </c>
      <c r="E858" s="148">
        <v>209</v>
      </c>
      <c r="F858" s="148">
        <v>209</v>
      </c>
      <c r="G858" s="12" t="str">
        <f t="shared" si="14"/>
        <v>HP +209pt</v>
      </c>
      <c r="H858" s="148">
        <v>5</v>
      </c>
      <c r="I858" s="148" t="s">
        <v>4271</v>
      </c>
      <c r="J858" s="103" t="s">
        <v>1310</v>
      </c>
    </row>
    <row r="859" spans="1:10">
      <c r="A859" s="148">
        <f>B859*ID규칙_옵션_그룹_단위+COUNTIF($B$4:B859,B859)</f>
        <v>1050002</v>
      </c>
      <c r="B859" s="103">
        <f>INDEX(INDEX_ITEM!$F$23:$F$40,MATCH(ITEM_OPTION_GROUP!I859,INDEX_ITEM!$G$23:$G$40,0))*1000+H859*100+IF(J859="주옵션",1,0)</f>
        <v>10500</v>
      </c>
      <c r="C859" s="148">
        <v>1</v>
      </c>
      <c r="D859" s="148">
        <v>0</v>
      </c>
      <c r="E859" s="148">
        <v>239</v>
      </c>
      <c r="F859" s="148">
        <v>239</v>
      </c>
      <c r="G859" s="12" t="str">
        <f t="shared" si="14"/>
        <v>HP +239pt</v>
      </c>
      <c r="H859" s="148">
        <v>5</v>
      </c>
      <c r="I859" s="148" t="s">
        <v>4271</v>
      </c>
      <c r="J859" s="103" t="s">
        <v>1310</v>
      </c>
    </row>
    <row r="860" spans="1:10">
      <c r="A860" s="148">
        <f>B860*ID규칙_옵션_그룹_단위+COUNTIF($B$4:B860,B860)</f>
        <v>1050003</v>
      </c>
      <c r="B860" s="103">
        <f>INDEX(INDEX_ITEM!$F$23:$F$40,MATCH(ITEM_OPTION_GROUP!I860,INDEX_ITEM!$G$23:$G$40,0))*1000+H860*100+IF(J860="주옵션",1,0)</f>
        <v>10500</v>
      </c>
      <c r="C860" s="148">
        <v>1</v>
      </c>
      <c r="D860" s="148">
        <v>0</v>
      </c>
      <c r="E860" s="148">
        <v>269</v>
      </c>
      <c r="F860" s="148">
        <v>269</v>
      </c>
      <c r="G860" s="12" t="str">
        <f t="shared" si="14"/>
        <v>HP +269pt</v>
      </c>
      <c r="H860" s="148">
        <v>5</v>
      </c>
      <c r="I860" s="148" t="s">
        <v>4271</v>
      </c>
      <c r="J860" s="103" t="s">
        <v>1310</v>
      </c>
    </row>
    <row r="861" spans="1:10">
      <c r="A861" s="148">
        <f>B861*ID규칙_옵션_그룹_단위+COUNTIF($B$4:B861,B861)</f>
        <v>1050004</v>
      </c>
      <c r="B861" s="103">
        <f>INDEX(INDEX_ITEM!$F$23:$F$40,MATCH(ITEM_OPTION_GROUP!I861,INDEX_ITEM!$G$23:$G$40,0))*1000+H861*100+IF(J861="주옵션",1,0)</f>
        <v>10500</v>
      </c>
      <c r="C861" s="148">
        <v>1</v>
      </c>
      <c r="D861" s="148">
        <v>0</v>
      </c>
      <c r="E861" s="148">
        <v>299</v>
      </c>
      <c r="F861" s="148">
        <v>299</v>
      </c>
      <c r="G861" s="12" t="str">
        <f t="shared" si="14"/>
        <v>HP +299pt</v>
      </c>
      <c r="H861" s="148">
        <v>5</v>
      </c>
      <c r="I861" s="148" t="s">
        <v>4271</v>
      </c>
      <c r="J861" s="103" t="s">
        <v>1310</v>
      </c>
    </row>
    <row r="862" spans="1:10">
      <c r="A862" s="148">
        <f>B862*ID규칙_옵션_그룹_단위+COUNTIF($B$4:B862,B862)</f>
        <v>1050005</v>
      </c>
      <c r="B862" s="103">
        <f>INDEX(INDEX_ITEM!$F$23:$F$40,MATCH(ITEM_OPTION_GROUP!I862,INDEX_ITEM!$G$23:$G$40,0))*1000+H862*100+IF(J862="주옵션",1,0)</f>
        <v>10500</v>
      </c>
      <c r="C862" s="148">
        <v>2</v>
      </c>
      <c r="D862" s="148">
        <v>1</v>
      </c>
      <c r="E862" s="148">
        <v>410</v>
      </c>
      <c r="F862" s="148">
        <v>410</v>
      </c>
      <c r="G862" s="12" t="str">
        <f t="shared" si="14"/>
        <v>HP [%] +4.1%</v>
      </c>
      <c r="H862" s="148">
        <v>5</v>
      </c>
      <c r="I862" s="148" t="s">
        <v>4271</v>
      </c>
      <c r="J862" s="103" t="s">
        <v>1310</v>
      </c>
    </row>
    <row r="863" spans="1:10">
      <c r="A863" s="148">
        <f>B863*ID규칙_옵션_그룹_단위+COUNTIF($B$4:B863,B863)</f>
        <v>1050006</v>
      </c>
      <c r="B863" s="103">
        <f>INDEX(INDEX_ITEM!$F$23:$F$40,MATCH(ITEM_OPTION_GROUP!I863,INDEX_ITEM!$G$23:$G$40,0))*1000+H863*100+IF(J863="주옵션",1,0)</f>
        <v>10500</v>
      </c>
      <c r="C863" s="148">
        <v>2</v>
      </c>
      <c r="D863" s="148">
        <v>1</v>
      </c>
      <c r="E863" s="148">
        <v>470</v>
      </c>
      <c r="F863" s="148">
        <v>470</v>
      </c>
      <c r="G863" s="12" t="str">
        <f t="shared" si="14"/>
        <v>HP [%] +4.7%</v>
      </c>
      <c r="H863" s="148">
        <v>5</v>
      </c>
      <c r="I863" s="148" t="s">
        <v>4271</v>
      </c>
      <c r="J863" s="103" t="s">
        <v>1310</v>
      </c>
    </row>
    <row r="864" spans="1:10">
      <c r="A864" s="148">
        <f>B864*ID규칙_옵션_그룹_단위+COUNTIF($B$4:B864,B864)</f>
        <v>1050007</v>
      </c>
      <c r="B864" s="103">
        <f>INDEX(INDEX_ITEM!$F$23:$F$40,MATCH(ITEM_OPTION_GROUP!I864,INDEX_ITEM!$G$23:$G$40,0))*1000+H864*100+IF(J864="주옵션",1,0)</f>
        <v>10500</v>
      </c>
      <c r="C864" s="148">
        <v>2</v>
      </c>
      <c r="D864" s="148">
        <v>1</v>
      </c>
      <c r="E864" s="148">
        <v>530</v>
      </c>
      <c r="F864" s="148">
        <v>530</v>
      </c>
      <c r="G864" s="12" t="str">
        <f t="shared" si="14"/>
        <v>HP [%] +5.3%</v>
      </c>
      <c r="H864" s="148">
        <v>5</v>
      </c>
      <c r="I864" s="148" t="s">
        <v>4271</v>
      </c>
      <c r="J864" s="103" t="s">
        <v>1310</v>
      </c>
    </row>
    <row r="865" spans="1:10">
      <c r="A865" s="148">
        <f>B865*ID규칙_옵션_그룹_단위+COUNTIF($B$4:B865,B865)</f>
        <v>1050008</v>
      </c>
      <c r="B865" s="103">
        <f>INDEX(INDEX_ITEM!$F$23:$F$40,MATCH(ITEM_OPTION_GROUP!I865,INDEX_ITEM!$G$23:$G$40,0))*1000+H865*100+IF(J865="주옵션",1,0)</f>
        <v>10500</v>
      </c>
      <c r="C865" s="148">
        <v>2</v>
      </c>
      <c r="D865" s="148">
        <v>1</v>
      </c>
      <c r="E865" s="148">
        <v>580</v>
      </c>
      <c r="F865" s="148">
        <v>580</v>
      </c>
      <c r="G865" s="12" t="str">
        <f t="shared" si="14"/>
        <v>HP [%] +5.8%</v>
      </c>
      <c r="H865" s="148">
        <v>5</v>
      </c>
      <c r="I865" s="148" t="s">
        <v>4271</v>
      </c>
      <c r="J865" s="103" t="s">
        <v>1310</v>
      </c>
    </row>
    <row r="866" spans="1:10">
      <c r="A866" s="148">
        <f>B866*ID규칙_옵션_그룹_단위+COUNTIF($B$4:B866,B866)</f>
        <v>1050009</v>
      </c>
      <c r="B866" s="103">
        <f>INDEX(INDEX_ITEM!$F$23:$F$40,MATCH(ITEM_OPTION_GROUP!I866,INDEX_ITEM!$G$23:$G$40,0))*1000+H866*100+IF(J866="주옵션",1,0)</f>
        <v>10500</v>
      </c>
      <c r="C866" s="148">
        <v>3</v>
      </c>
      <c r="D866" s="148">
        <v>0</v>
      </c>
      <c r="E866" s="148">
        <v>14</v>
      </c>
      <c r="F866" s="148">
        <v>14</v>
      </c>
      <c r="G866" s="12" t="str">
        <f t="shared" si="14"/>
        <v>공격력 +14pt</v>
      </c>
      <c r="H866" s="148">
        <v>5</v>
      </c>
      <c r="I866" s="148" t="s">
        <v>4271</v>
      </c>
      <c r="J866" s="103" t="s">
        <v>1310</v>
      </c>
    </row>
    <row r="867" spans="1:10">
      <c r="A867" s="148">
        <f>B867*ID규칙_옵션_그룹_단위+COUNTIF($B$4:B867,B867)</f>
        <v>1050010</v>
      </c>
      <c r="B867" s="103">
        <f>INDEX(INDEX_ITEM!$F$23:$F$40,MATCH(ITEM_OPTION_GROUP!I867,INDEX_ITEM!$G$23:$G$40,0))*1000+H867*100+IF(J867="주옵션",1,0)</f>
        <v>10500</v>
      </c>
      <c r="C867" s="148">
        <v>3</v>
      </c>
      <c r="D867" s="148">
        <v>0</v>
      </c>
      <c r="E867" s="148">
        <v>16</v>
      </c>
      <c r="F867" s="148">
        <v>16</v>
      </c>
      <c r="G867" s="12" t="str">
        <f t="shared" si="14"/>
        <v>공격력 +16pt</v>
      </c>
      <c r="H867" s="148">
        <v>5</v>
      </c>
      <c r="I867" s="148" t="s">
        <v>4271</v>
      </c>
      <c r="J867" s="103" t="s">
        <v>1310</v>
      </c>
    </row>
    <row r="868" spans="1:10">
      <c r="A868" s="148">
        <f>B868*ID규칙_옵션_그룹_단위+COUNTIF($B$4:B868,B868)</f>
        <v>1050011</v>
      </c>
      <c r="B868" s="103">
        <f>INDEX(INDEX_ITEM!$F$23:$F$40,MATCH(ITEM_OPTION_GROUP!I868,INDEX_ITEM!$G$23:$G$40,0))*1000+H868*100+IF(J868="주옵션",1,0)</f>
        <v>10500</v>
      </c>
      <c r="C868" s="148">
        <v>3</v>
      </c>
      <c r="D868" s="148">
        <v>0</v>
      </c>
      <c r="E868" s="148">
        <v>18</v>
      </c>
      <c r="F868" s="148">
        <v>18</v>
      </c>
      <c r="G868" s="12" t="str">
        <f t="shared" si="14"/>
        <v>공격력 +18pt</v>
      </c>
      <c r="H868" s="148">
        <v>5</v>
      </c>
      <c r="I868" s="148" t="s">
        <v>4271</v>
      </c>
      <c r="J868" s="103" t="s">
        <v>1310</v>
      </c>
    </row>
    <row r="869" spans="1:10">
      <c r="A869" s="148">
        <f>B869*ID규칙_옵션_그룹_단위+COUNTIF($B$4:B869,B869)</f>
        <v>1050012</v>
      </c>
      <c r="B869" s="103">
        <f>INDEX(INDEX_ITEM!$F$23:$F$40,MATCH(ITEM_OPTION_GROUP!I869,INDEX_ITEM!$G$23:$G$40,0))*1000+H869*100+IF(J869="주옵션",1,0)</f>
        <v>10500</v>
      </c>
      <c r="C869" s="148">
        <v>3</v>
      </c>
      <c r="D869" s="148">
        <v>0</v>
      </c>
      <c r="E869" s="148">
        <v>19</v>
      </c>
      <c r="F869" s="148">
        <v>19</v>
      </c>
      <c r="G869" s="12" t="str">
        <f t="shared" si="14"/>
        <v>공격력 +19pt</v>
      </c>
      <c r="H869" s="148">
        <v>5</v>
      </c>
      <c r="I869" s="148" t="s">
        <v>4271</v>
      </c>
      <c r="J869" s="103" t="s">
        <v>1310</v>
      </c>
    </row>
    <row r="870" spans="1:10">
      <c r="A870" s="148">
        <f>B870*ID규칙_옵션_그룹_단위+COUNTIF($B$4:B870,B870)</f>
        <v>1050013</v>
      </c>
      <c r="B870" s="103">
        <f>INDEX(INDEX_ITEM!$F$23:$F$40,MATCH(ITEM_OPTION_GROUP!I870,INDEX_ITEM!$G$23:$G$40,0))*1000+H870*100+IF(J870="주옵션",1,0)</f>
        <v>10500</v>
      </c>
      <c r="C870" s="148">
        <v>4</v>
      </c>
      <c r="D870" s="148">
        <v>1</v>
      </c>
      <c r="E870" s="148">
        <v>410</v>
      </c>
      <c r="F870" s="148">
        <v>410</v>
      </c>
      <c r="G870" s="12" t="str">
        <f t="shared" si="14"/>
        <v>공격력 [%] +4.1%</v>
      </c>
      <c r="H870" s="148">
        <v>5</v>
      </c>
      <c r="I870" s="148" t="s">
        <v>4271</v>
      </c>
      <c r="J870" s="103" t="s">
        <v>1310</v>
      </c>
    </row>
    <row r="871" spans="1:10">
      <c r="A871" s="148">
        <f>B871*ID규칙_옵션_그룹_단위+COUNTIF($B$4:B871,B871)</f>
        <v>1050014</v>
      </c>
      <c r="B871" s="103">
        <f>INDEX(INDEX_ITEM!$F$23:$F$40,MATCH(ITEM_OPTION_GROUP!I871,INDEX_ITEM!$G$23:$G$40,0))*1000+H871*100+IF(J871="주옵션",1,0)</f>
        <v>10500</v>
      </c>
      <c r="C871" s="148">
        <v>4</v>
      </c>
      <c r="D871" s="148">
        <v>1</v>
      </c>
      <c r="E871" s="148">
        <v>470</v>
      </c>
      <c r="F871" s="148">
        <v>470</v>
      </c>
      <c r="G871" s="12" t="str">
        <f t="shared" si="14"/>
        <v>공격력 [%] +4.7%</v>
      </c>
      <c r="H871" s="148">
        <v>5</v>
      </c>
      <c r="I871" s="148" t="s">
        <v>4271</v>
      </c>
      <c r="J871" s="103" t="s">
        <v>1310</v>
      </c>
    </row>
    <row r="872" spans="1:10">
      <c r="A872" s="148">
        <f>B872*ID규칙_옵션_그룹_단위+COUNTIF($B$4:B872,B872)</f>
        <v>1050015</v>
      </c>
      <c r="B872" s="103">
        <f>INDEX(INDEX_ITEM!$F$23:$F$40,MATCH(ITEM_OPTION_GROUP!I872,INDEX_ITEM!$G$23:$G$40,0))*1000+H872*100+IF(J872="주옵션",1,0)</f>
        <v>10500</v>
      </c>
      <c r="C872" s="148">
        <v>4</v>
      </c>
      <c r="D872" s="148">
        <v>1</v>
      </c>
      <c r="E872" s="148">
        <v>530</v>
      </c>
      <c r="F872" s="148">
        <v>530</v>
      </c>
      <c r="G872" s="12" t="str">
        <f t="shared" si="14"/>
        <v>공격력 [%] +5.3%</v>
      </c>
      <c r="H872" s="148">
        <v>5</v>
      </c>
      <c r="I872" s="148" t="s">
        <v>4271</v>
      </c>
      <c r="J872" s="103" t="s">
        <v>1310</v>
      </c>
    </row>
    <row r="873" spans="1:10">
      <c r="A873" s="148">
        <f>B873*ID규칙_옵션_그룹_단위+COUNTIF($B$4:B873,B873)</f>
        <v>1050016</v>
      </c>
      <c r="B873" s="103">
        <f>INDEX(INDEX_ITEM!$F$23:$F$40,MATCH(ITEM_OPTION_GROUP!I873,INDEX_ITEM!$G$23:$G$40,0))*1000+H873*100+IF(J873="주옵션",1,0)</f>
        <v>10500</v>
      </c>
      <c r="C873" s="148">
        <v>4</v>
      </c>
      <c r="D873" s="148">
        <v>1</v>
      </c>
      <c r="E873" s="148">
        <v>580</v>
      </c>
      <c r="F873" s="148">
        <v>580</v>
      </c>
      <c r="G873" s="12" t="str">
        <f t="shared" si="14"/>
        <v>공격력 [%] +5.8%</v>
      </c>
      <c r="H873" s="148">
        <v>5</v>
      </c>
      <c r="I873" s="148" t="s">
        <v>4271</v>
      </c>
      <c r="J873" s="103" t="s">
        <v>1310</v>
      </c>
    </row>
    <row r="874" spans="1:10">
      <c r="A874" s="148">
        <f>B874*ID규칙_옵션_그룹_단위+COUNTIF($B$4:B874,B874)</f>
        <v>1050017</v>
      </c>
      <c r="B874" s="103">
        <f>INDEX(INDEX_ITEM!$F$23:$F$40,MATCH(ITEM_OPTION_GROUP!I874,INDEX_ITEM!$G$23:$G$40,0))*1000+H874*100+IF(J874="주옵션",1,0)</f>
        <v>10500</v>
      </c>
      <c r="C874" s="148">
        <v>5</v>
      </c>
      <c r="D874" s="148">
        <v>0</v>
      </c>
      <c r="E874" s="148">
        <v>16</v>
      </c>
      <c r="F874" s="148">
        <v>16</v>
      </c>
      <c r="G874" s="12" t="str">
        <f t="shared" si="14"/>
        <v>방어력 +16pt</v>
      </c>
      <c r="H874" s="148">
        <v>5</v>
      </c>
      <c r="I874" s="148" t="s">
        <v>4271</v>
      </c>
      <c r="J874" s="103" t="s">
        <v>1310</v>
      </c>
    </row>
    <row r="875" spans="1:10">
      <c r="A875" s="148">
        <f>B875*ID규칙_옵션_그룹_단위+COUNTIF($B$4:B875,B875)</f>
        <v>1050018</v>
      </c>
      <c r="B875" s="103">
        <f>INDEX(INDEX_ITEM!$F$23:$F$40,MATCH(ITEM_OPTION_GROUP!I875,INDEX_ITEM!$G$23:$G$40,0))*1000+H875*100+IF(J875="주옵션",1,0)</f>
        <v>10500</v>
      </c>
      <c r="C875" s="148">
        <v>5</v>
      </c>
      <c r="D875" s="148">
        <v>0</v>
      </c>
      <c r="E875" s="148">
        <v>19</v>
      </c>
      <c r="F875" s="148">
        <v>19</v>
      </c>
      <c r="G875" s="12" t="str">
        <f t="shared" si="14"/>
        <v>방어력 +19pt</v>
      </c>
      <c r="H875" s="148">
        <v>5</v>
      </c>
      <c r="I875" s="148" t="s">
        <v>4271</v>
      </c>
      <c r="J875" s="103" t="s">
        <v>1310</v>
      </c>
    </row>
    <row r="876" spans="1:10">
      <c r="A876" s="148">
        <f>B876*ID규칙_옵션_그룹_단위+COUNTIF($B$4:B876,B876)</f>
        <v>1050019</v>
      </c>
      <c r="B876" s="103">
        <f>INDEX(INDEX_ITEM!$F$23:$F$40,MATCH(ITEM_OPTION_GROUP!I876,INDEX_ITEM!$G$23:$G$40,0))*1000+H876*100+IF(J876="주옵션",1,0)</f>
        <v>10500</v>
      </c>
      <c r="C876" s="148">
        <v>5</v>
      </c>
      <c r="D876" s="148">
        <v>0</v>
      </c>
      <c r="E876" s="148">
        <v>21</v>
      </c>
      <c r="F876" s="148">
        <v>21</v>
      </c>
      <c r="G876" s="12" t="str">
        <f t="shared" si="14"/>
        <v>방어력 +21pt</v>
      </c>
      <c r="H876" s="148">
        <v>5</v>
      </c>
      <c r="I876" s="148" t="s">
        <v>4271</v>
      </c>
      <c r="J876" s="103" t="s">
        <v>1310</v>
      </c>
    </row>
    <row r="877" spans="1:10">
      <c r="A877" s="148">
        <f>B877*ID규칙_옵션_그룹_단위+COUNTIF($B$4:B877,B877)</f>
        <v>1050020</v>
      </c>
      <c r="B877" s="103">
        <f>INDEX(INDEX_ITEM!$F$23:$F$40,MATCH(ITEM_OPTION_GROUP!I877,INDEX_ITEM!$G$23:$G$40,0))*1000+H877*100+IF(J877="주옵션",1,0)</f>
        <v>10500</v>
      </c>
      <c r="C877" s="148">
        <v>5</v>
      </c>
      <c r="D877" s="148">
        <v>0</v>
      </c>
      <c r="E877" s="148">
        <v>23</v>
      </c>
      <c r="F877" s="148">
        <v>23</v>
      </c>
      <c r="G877" s="12" t="str">
        <f t="shared" si="14"/>
        <v>방어력 +23pt</v>
      </c>
      <c r="H877" s="148">
        <v>5</v>
      </c>
      <c r="I877" s="148" t="s">
        <v>4271</v>
      </c>
      <c r="J877" s="103" t="s">
        <v>1310</v>
      </c>
    </row>
    <row r="878" spans="1:10">
      <c r="A878" s="148">
        <f>B878*ID규칙_옵션_그룹_단위+COUNTIF($B$4:B878,B878)</f>
        <v>1050021</v>
      </c>
      <c r="B878" s="103">
        <f>INDEX(INDEX_ITEM!$F$23:$F$40,MATCH(ITEM_OPTION_GROUP!I878,INDEX_ITEM!$G$23:$G$40,0))*1000+H878*100+IF(J878="주옵션",1,0)</f>
        <v>10500</v>
      </c>
      <c r="C878" s="148">
        <v>6</v>
      </c>
      <c r="D878" s="148">
        <v>1</v>
      </c>
      <c r="E878" s="148">
        <v>510</v>
      </c>
      <c r="F878" s="148">
        <v>510</v>
      </c>
      <c r="G878" s="12" t="str">
        <f t="shared" si="14"/>
        <v>방어력 [%] +5.1%</v>
      </c>
      <c r="H878" s="148">
        <v>5</v>
      </c>
      <c r="I878" s="148" t="s">
        <v>4271</v>
      </c>
      <c r="J878" s="103" t="s">
        <v>1310</v>
      </c>
    </row>
    <row r="879" spans="1:10">
      <c r="A879" s="148">
        <f>B879*ID규칙_옵션_그룹_단위+COUNTIF($B$4:B879,B879)</f>
        <v>1050022</v>
      </c>
      <c r="B879" s="103">
        <f>INDEX(INDEX_ITEM!$F$23:$F$40,MATCH(ITEM_OPTION_GROUP!I879,INDEX_ITEM!$G$23:$G$40,0))*1000+H879*100+IF(J879="주옵션",1,0)</f>
        <v>10500</v>
      </c>
      <c r="C879" s="148">
        <v>6</v>
      </c>
      <c r="D879" s="148">
        <v>1</v>
      </c>
      <c r="E879" s="148">
        <v>580</v>
      </c>
      <c r="F879" s="148">
        <v>580</v>
      </c>
      <c r="G879" s="12" t="str">
        <f t="shared" si="14"/>
        <v>방어력 [%] +5.8%</v>
      </c>
      <c r="H879" s="148">
        <v>5</v>
      </c>
      <c r="I879" s="148" t="s">
        <v>4271</v>
      </c>
      <c r="J879" s="103" t="s">
        <v>1310</v>
      </c>
    </row>
    <row r="880" spans="1:10">
      <c r="A880" s="148">
        <f>B880*ID규칙_옵션_그룹_단위+COUNTIF($B$4:B880,B880)</f>
        <v>1050023</v>
      </c>
      <c r="B880" s="103">
        <f>INDEX(INDEX_ITEM!$F$23:$F$40,MATCH(ITEM_OPTION_GROUP!I880,INDEX_ITEM!$G$23:$G$40,0))*1000+H880*100+IF(J880="주옵션",1,0)</f>
        <v>10500</v>
      </c>
      <c r="C880" s="148">
        <v>6</v>
      </c>
      <c r="D880" s="148">
        <v>1</v>
      </c>
      <c r="E880" s="148">
        <v>660</v>
      </c>
      <c r="F880" s="148">
        <v>660</v>
      </c>
      <c r="G880" s="12" t="str">
        <f t="shared" si="14"/>
        <v>방어력 [%] +6.6%</v>
      </c>
      <c r="H880" s="148">
        <v>5</v>
      </c>
      <c r="I880" s="148" t="s">
        <v>4271</v>
      </c>
      <c r="J880" s="103" t="s">
        <v>1310</v>
      </c>
    </row>
    <row r="881" spans="1:10">
      <c r="A881" s="148">
        <f>B881*ID규칙_옵션_그룹_단위+COUNTIF($B$4:B881,B881)</f>
        <v>1050024</v>
      </c>
      <c r="B881" s="103">
        <f>INDEX(INDEX_ITEM!$F$23:$F$40,MATCH(ITEM_OPTION_GROUP!I881,INDEX_ITEM!$G$23:$G$40,0))*1000+H881*100+IF(J881="주옵션",1,0)</f>
        <v>10500</v>
      </c>
      <c r="C881" s="148">
        <v>6</v>
      </c>
      <c r="D881" s="148">
        <v>1</v>
      </c>
      <c r="E881" s="148">
        <v>730</v>
      </c>
      <c r="F881" s="148">
        <v>730</v>
      </c>
      <c r="G881" s="12" t="str">
        <f t="shared" si="14"/>
        <v>방어력 [%] +7.3%</v>
      </c>
      <c r="H881" s="148">
        <v>5</v>
      </c>
      <c r="I881" s="148" t="s">
        <v>4271</v>
      </c>
      <c r="J881" s="103" t="s">
        <v>1310</v>
      </c>
    </row>
    <row r="882" spans="1:10">
      <c r="A882" s="148">
        <f>B882*ID규칙_옵션_그룹_단위+COUNTIF($B$4:B882,B882)</f>
        <v>1050025</v>
      </c>
      <c r="B882" s="103">
        <f>INDEX(INDEX_ITEM!$F$23:$F$40,MATCH(ITEM_OPTION_GROUP!I882,INDEX_ITEM!$G$23:$G$40,0))*1000+H882*100+IF(J882="주옵션",1,0)</f>
        <v>10500</v>
      </c>
      <c r="C882" s="148">
        <v>7</v>
      </c>
      <c r="D882" s="148">
        <v>0</v>
      </c>
      <c r="E882" s="148">
        <v>16</v>
      </c>
      <c r="F882" s="148">
        <v>16</v>
      </c>
      <c r="G882" s="12" t="str">
        <f t="shared" si="14"/>
        <v>원소 마스터리 +16pt</v>
      </c>
      <c r="H882" s="148">
        <v>5</v>
      </c>
      <c r="I882" s="148" t="s">
        <v>4271</v>
      </c>
      <c r="J882" s="103" t="s">
        <v>1310</v>
      </c>
    </row>
    <row r="883" spans="1:10">
      <c r="A883" s="148">
        <f>B883*ID규칙_옵션_그룹_단위+COUNTIF($B$4:B883,B883)</f>
        <v>1050026</v>
      </c>
      <c r="B883" s="103">
        <f>INDEX(INDEX_ITEM!$F$23:$F$40,MATCH(ITEM_OPTION_GROUP!I883,INDEX_ITEM!$G$23:$G$40,0))*1000+H883*100+IF(J883="주옵션",1,0)</f>
        <v>10500</v>
      </c>
      <c r="C883" s="148">
        <v>7</v>
      </c>
      <c r="D883" s="148">
        <v>0</v>
      </c>
      <c r="E883" s="148">
        <v>19</v>
      </c>
      <c r="F883" s="148">
        <v>19</v>
      </c>
      <c r="G883" s="12" t="str">
        <f t="shared" si="14"/>
        <v>원소 마스터리 +19pt</v>
      </c>
      <c r="H883" s="148">
        <v>5</v>
      </c>
      <c r="I883" s="148" t="s">
        <v>4271</v>
      </c>
      <c r="J883" s="103" t="s">
        <v>1310</v>
      </c>
    </row>
    <row r="884" spans="1:10">
      <c r="A884" s="148">
        <f>B884*ID규칙_옵션_그룹_단위+COUNTIF($B$4:B884,B884)</f>
        <v>1050027</v>
      </c>
      <c r="B884" s="103">
        <f>INDEX(INDEX_ITEM!$F$23:$F$40,MATCH(ITEM_OPTION_GROUP!I884,INDEX_ITEM!$G$23:$G$40,0))*1000+H884*100+IF(J884="주옵션",1,0)</f>
        <v>10500</v>
      </c>
      <c r="C884" s="148">
        <v>7</v>
      </c>
      <c r="D884" s="148">
        <v>0</v>
      </c>
      <c r="E884" s="148">
        <v>21</v>
      </c>
      <c r="F884" s="148">
        <v>21</v>
      </c>
      <c r="G884" s="12" t="str">
        <f t="shared" si="14"/>
        <v>원소 마스터리 +21pt</v>
      </c>
      <c r="H884" s="148">
        <v>5</v>
      </c>
      <c r="I884" s="148" t="s">
        <v>4271</v>
      </c>
      <c r="J884" s="103" t="s">
        <v>1310</v>
      </c>
    </row>
    <row r="885" spans="1:10">
      <c r="A885" s="148">
        <f>B885*ID규칙_옵션_그룹_단위+COUNTIF($B$4:B885,B885)</f>
        <v>1050028</v>
      </c>
      <c r="B885" s="103">
        <f>INDEX(INDEX_ITEM!$F$23:$F$40,MATCH(ITEM_OPTION_GROUP!I885,INDEX_ITEM!$G$23:$G$40,0))*1000+H885*100+IF(J885="주옵션",1,0)</f>
        <v>10500</v>
      </c>
      <c r="C885" s="148">
        <v>7</v>
      </c>
      <c r="D885" s="148">
        <v>0</v>
      </c>
      <c r="E885" s="148">
        <v>23</v>
      </c>
      <c r="F885" s="148">
        <v>23</v>
      </c>
      <c r="G885" s="12" t="str">
        <f t="shared" si="14"/>
        <v>원소 마스터리 +23pt</v>
      </c>
      <c r="H885" s="148">
        <v>5</v>
      </c>
      <c r="I885" s="148" t="s">
        <v>4271</v>
      </c>
      <c r="J885" s="103" t="s">
        <v>1310</v>
      </c>
    </row>
    <row r="886" spans="1:10">
      <c r="A886" s="148">
        <f>B886*ID규칙_옵션_그룹_단위+COUNTIF($B$4:B886,B886)</f>
        <v>1050029</v>
      </c>
      <c r="B886" s="103">
        <f>INDEX(INDEX_ITEM!$F$23:$F$40,MATCH(ITEM_OPTION_GROUP!I886,INDEX_ITEM!$G$23:$G$40,0))*1000+H886*100+IF(J886="주옵션",1,0)</f>
        <v>10500</v>
      </c>
      <c r="C886" s="148">
        <v>8</v>
      </c>
      <c r="D886" s="148">
        <v>1</v>
      </c>
      <c r="E886" s="148">
        <v>450</v>
      </c>
      <c r="F886" s="148">
        <v>450</v>
      </c>
      <c r="G886" s="12" t="str">
        <f t="shared" si="14"/>
        <v>원소 충전 효율 +4.5%</v>
      </c>
      <c r="H886" s="148">
        <v>5</v>
      </c>
      <c r="I886" s="148" t="s">
        <v>4271</v>
      </c>
      <c r="J886" s="103" t="s">
        <v>1310</v>
      </c>
    </row>
    <row r="887" spans="1:10">
      <c r="A887" s="148">
        <f>B887*ID규칙_옵션_그룹_단위+COUNTIF($B$4:B887,B887)</f>
        <v>1050030</v>
      </c>
      <c r="B887" s="103">
        <f>INDEX(INDEX_ITEM!$F$23:$F$40,MATCH(ITEM_OPTION_GROUP!I887,INDEX_ITEM!$G$23:$G$40,0))*1000+H887*100+IF(J887="주옵션",1,0)</f>
        <v>10500</v>
      </c>
      <c r="C887" s="148">
        <v>8</v>
      </c>
      <c r="D887" s="148">
        <v>1</v>
      </c>
      <c r="E887" s="148">
        <v>520</v>
      </c>
      <c r="F887" s="148">
        <v>520</v>
      </c>
      <c r="G887" s="12" t="str">
        <f t="shared" si="14"/>
        <v>원소 충전 효율 +5.2%</v>
      </c>
      <c r="H887" s="148">
        <v>5</v>
      </c>
      <c r="I887" s="148" t="s">
        <v>4271</v>
      </c>
      <c r="J887" s="103" t="s">
        <v>1310</v>
      </c>
    </row>
    <row r="888" spans="1:10">
      <c r="A888" s="148">
        <f>B888*ID규칙_옵션_그룹_단위+COUNTIF($B$4:B888,B888)</f>
        <v>1050031</v>
      </c>
      <c r="B888" s="103">
        <f>INDEX(INDEX_ITEM!$F$23:$F$40,MATCH(ITEM_OPTION_GROUP!I888,INDEX_ITEM!$G$23:$G$40,0))*1000+H888*100+IF(J888="주옵션",1,0)</f>
        <v>10500</v>
      </c>
      <c r="C888" s="148">
        <v>8</v>
      </c>
      <c r="D888" s="148">
        <v>1</v>
      </c>
      <c r="E888" s="148">
        <v>580</v>
      </c>
      <c r="F888" s="148">
        <v>580</v>
      </c>
      <c r="G888" s="12" t="str">
        <f t="shared" si="14"/>
        <v>원소 충전 효율 +5.8%</v>
      </c>
      <c r="H888" s="148">
        <v>5</v>
      </c>
      <c r="I888" s="148" t="s">
        <v>4271</v>
      </c>
      <c r="J888" s="103" t="s">
        <v>1310</v>
      </c>
    </row>
    <row r="889" spans="1:10">
      <c r="A889" s="148">
        <f>B889*ID규칙_옵션_그룹_단위+COUNTIF($B$4:B889,B889)</f>
        <v>1050032</v>
      </c>
      <c r="B889" s="103">
        <f>INDEX(INDEX_ITEM!$F$23:$F$40,MATCH(ITEM_OPTION_GROUP!I889,INDEX_ITEM!$G$23:$G$40,0))*1000+H889*100+IF(J889="주옵션",1,0)</f>
        <v>10500</v>
      </c>
      <c r="C889" s="148">
        <v>8</v>
      </c>
      <c r="D889" s="148">
        <v>1</v>
      </c>
      <c r="E889" s="148">
        <v>650</v>
      </c>
      <c r="F889" s="148">
        <v>650</v>
      </c>
      <c r="G889" s="12" t="str">
        <f t="shared" si="14"/>
        <v>원소 충전 효율 +6.5%</v>
      </c>
      <c r="H889" s="148">
        <v>5</v>
      </c>
      <c r="I889" s="148" t="s">
        <v>4271</v>
      </c>
      <c r="J889" s="103" t="s">
        <v>1310</v>
      </c>
    </row>
    <row r="890" spans="1:10">
      <c r="A890" s="148">
        <f>B890*ID규칙_옵션_그룹_단위+COUNTIF($B$4:B890,B890)</f>
        <v>1050033</v>
      </c>
      <c r="B890" s="103">
        <f>INDEX(INDEX_ITEM!$F$23:$F$40,MATCH(ITEM_OPTION_GROUP!I890,INDEX_ITEM!$G$23:$G$40,0))*1000+H890*100+IF(J890="주옵션",1,0)</f>
        <v>10500</v>
      </c>
      <c r="C890" s="148">
        <v>17</v>
      </c>
      <c r="D890" s="148">
        <v>1</v>
      </c>
      <c r="E890" s="148">
        <v>270</v>
      </c>
      <c r="F890" s="148">
        <v>270</v>
      </c>
      <c r="G890" s="12" t="str">
        <f t="shared" si="14"/>
        <v>치명타 확률 +2.7%</v>
      </c>
      <c r="H890" s="148">
        <v>5</v>
      </c>
      <c r="I890" s="148" t="s">
        <v>4271</v>
      </c>
      <c r="J890" s="103" t="s">
        <v>1310</v>
      </c>
    </row>
    <row r="891" spans="1:10">
      <c r="A891" s="148">
        <f>B891*ID규칙_옵션_그룹_단위+COUNTIF($B$4:B891,B891)</f>
        <v>1050034</v>
      </c>
      <c r="B891" s="103">
        <f>INDEX(INDEX_ITEM!$F$23:$F$40,MATCH(ITEM_OPTION_GROUP!I891,INDEX_ITEM!$G$23:$G$40,0))*1000+H891*100+IF(J891="주옵션",1,0)</f>
        <v>10500</v>
      </c>
      <c r="C891" s="148">
        <v>17</v>
      </c>
      <c r="D891" s="148">
        <v>1</v>
      </c>
      <c r="E891" s="148">
        <v>310</v>
      </c>
      <c r="F891" s="148">
        <v>310</v>
      </c>
      <c r="G891" s="12" t="str">
        <f t="shared" si="14"/>
        <v>치명타 확률 +3.1%</v>
      </c>
      <c r="H891" s="148">
        <v>5</v>
      </c>
      <c r="I891" s="148" t="s">
        <v>4271</v>
      </c>
      <c r="J891" s="103" t="s">
        <v>1310</v>
      </c>
    </row>
    <row r="892" spans="1:10">
      <c r="A892" s="148">
        <f>B892*ID규칙_옵션_그룹_단위+COUNTIF($B$4:B892,B892)</f>
        <v>1050035</v>
      </c>
      <c r="B892" s="103">
        <f>INDEX(INDEX_ITEM!$F$23:$F$40,MATCH(ITEM_OPTION_GROUP!I892,INDEX_ITEM!$G$23:$G$40,0))*1000+H892*100+IF(J892="주옵션",1,0)</f>
        <v>10500</v>
      </c>
      <c r="C892" s="148">
        <v>17</v>
      </c>
      <c r="D892" s="148">
        <v>1</v>
      </c>
      <c r="E892" s="148">
        <v>350</v>
      </c>
      <c r="F892" s="148">
        <v>350</v>
      </c>
      <c r="G892" s="12" t="str">
        <f t="shared" si="14"/>
        <v>치명타 확률 +3.5%</v>
      </c>
      <c r="H892" s="148">
        <v>5</v>
      </c>
      <c r="I892" s="148" t="s">
        <v>4271</v>
      </c>
      <c r="J892" s="103" t="s">
        <v>1310</v>
      </c>
    </row>
    <row r="893" spans="1:10">
      <c r="A893" s="148">
        <f>B893*ID규칙_옵션_그룹_단위+COUNTIF($B$4:B893,B893)</f>
        <v>1050036</v>
      </c>
      <c r="B893" s="103">
        <f>INDEX(INDEX_ITEM!$F$23:$F$40,MATCH(ITEM_OPTION_GROUP!I893,INDEX_ITEM!$G$23:$G$40,0))*1000+H893*100+IF(J893="주옵션",1,0)</f>
        <v>10500</v>
      </c>
      <c r="C893" s="148">
        <v>17</v>
      </c>
      <c r="D893" s="148">
        <v>1</v>
      </c>
      <c r="E893" s="148">
        <v>390</v>
      </c>
      <c r="F893" s="148">
        <v>390</v>
      </c>
      <c r="G893" s="12" t="str">
        <f t="shared" si="14"/>
        <v>치명타 확률 +3.9%</v>
      </c>
      <c r="H893" s="148">
        <v>5</v>
      </c>
      <c r="I893" s="148" t="s">
        <v>4271</v>
      </c>
      <c r="J893" s="103" t="s">
        <v>1310</v>
      </c>
    </row>
    <row r="894" spans="1:10">
      <c r="A894" s="148">
        <f>B894*ID규칙_옵션_그룹_단위+COUNTIF($B$4:B894,B894)</f>
        <v>1050037</v>
      </c>
      <c r="B894" s="103">
        <f>INDEX(INDEX_ITEM!$F$23:$F$40,MATCH(ITEM_OPTION_GROUP!I894,INDEX_ITEM!$G$23:$G$40,0))*1000+H894*100+IF(J894="주옵션",1,0)</f>
        <v>10500</v>
      </c>
      <c r="C894" s="148">
        <v>18</v>
      </c>
      <c r="D894" s="148">
        <v>1</v>
      </c>
      <c r="E894" s="148">
        <v>540</v>
      </c>
      <c r="F894" s="148">
        <v>540</v>
      </c>
      <c r="G894" s="12" t="str">
        <f t="shared" si="14"/>
        <v>치명타 피해 +5.4%</v>
      </c>
      <c r="H894" s="148">
        <v>5</v>
      </c>
      <c r="I894" s="148" t="s">
        <v>4271</v>
      </c>
      <c r="J894" s="103" t="s">
        <v>1310</v>
      </c>
    </row>
    <row r="895" spans="1:10">
      <c r="A895" s="148">
        <f>B895*ID규칙_옵션_그룹_단위+COUNTIF($B$4:B895,B895)</f>
        <v>1050038</v>
      </c>
      <c r="B895" s="103">
        <f>INDEX(INDEX_ITEM!$F$23:$F$40,MATCH(ITEM_OPTION_GROUP!I895,INDEX_ITEM!$G$23:$G$40,0))*1000+H895*100+IF(J895="주옵션",1,0)</f>
        <v>10500</v>
      </c>
      <c r="C895" s="148">
        <v>18</v>
      </c>
      <c r="D895" s="148">
        <v>1</v>
      </c>
      <c r="E895" s="148">
        <v>620</v>
      </c>
      <c r="F895" s="148">
        <v>620</v>
      </c>
      <c r="G895" s="12" t="str">
        <f t="shared" si="14"/>
        <v>치명타 피해 +6.2%</v>
      </c>
      <c r="H895" s="148">
        <v>5</v>
      </c>
      <c r="I895" s="148" t="s">
        <v>4271</v>
      </c>
      <c r="J895" s="103" t="s">
        <v>1310</v>
      </c>
    </row>
    <row r="896" spans="1:10">
      <c r="A896" s="148">
        <f>B896*ID규칙_옵션_그룹_단위+COUNTIF($B$4:B896,B896)</f>
        <v>1050039</v>
      </c>
      <c r="B896" s="103">
        <f>INDEX(INDEX_ITEM!$F$23:$F$40,MATCH(ITEM_OPTION_GROUP!I896,INDEX_ITEM!$G$23:$G$40,0))*1000+H896*100+IF(J896="주옵션",1,0)</f>
        <v>10500</v>
      </c>
      <c r="C896" s="148">
        <v>18</v>
      </c>
      <c r="D896" s="148">
        <v>1</v>
      </c>
      <c r="E896" s="148">
        <v>700</v>
      </c>
      <c r="F896" s="148">
        <v>700</v>
      </c>
      <c r="G896" s="12" t="str">
        <f t="shared" si="14"/>
        <v>치명타 피해 +7%</v>
      </c>
      <c r="H896" s="148">
        <v>5</v>
      </c>
      <c r="I896" s="148" t="s">
        <v>4271</v>
      </c>
      <c r="J896" s="103" t="s">
        <v>1310</v>
      </c>
    </row>
    <row r="897" spans="1:10">
      <c r="A897" s="148">
        <f>B897*ID규칙_옵션_그룹_단위+COUNTIF($B$4:B897,B897)</f>
        <v>1050040</v>
      </c>
      <c r="B897" s="103">
        <f>INDEX(INDEX_ITEM!$F$23:$F$40,MATCH(ITEM_OPTION_GROUP!I897,INDEX_ITEM!$G$23:$G$40,0))*1000+H897*100+IF(J897="주옵션",1,0)</f>
        <v>10500</v>
      </c>
      <c r="C897" s="148">
        <v>18</v>
      </c>
      <c r="D897" s="148">
        <v>1</v>
      </c>
      <c r="E897" s="148">
        <v>780</v>
      </c>
      <c r="F897" s="148">
        <v>780</v>
      </c>
      <c r="G897" s="12" t="str">
        <f t="shared" si="14"/>
        <v>치명타 피해 +7.8%</v>
      </c>
      <c r="H897" s="148">
        <v>5</v>
      </c>
      <c r="I897" s="148" t="s">
        <v>4271</v>
      </c>
      <c r="J897" s="103" t="s">
        <v>1310</v>
      </c>
    </row>
  </sheetData>
  <phoneticPr fontId="3" type="noConversion"/>
  <conditionalFormatting sqref="A4:A897">
    <cfRule type="duplicateValues" dxfId="3" priority="1"/>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9"/>
  <dimension ref="A1:P85"/>
  <sheetViews>
    <sheetView showGridLines="0" zoomScaleNormal="100" workbookViewId="0">
      <pane ySplit="3" topLeftCell="A4" activePane="bottomLeft" state="frozen"/>
      <selection pane="bottomLeft" activeCell="A4" sqref="A4"/>
    </sheetView>
  </sheetViews>
  <sheetFormatPr defaultRowHeight="16.5"/>
  <cols>
    <col min="1" max="1" width="6.75" customWidth="1"/>
    <col min="2" max="2" width="9.375" bestFit="1" customWidth="1"/>
    <col min="3" max="3" width="6.5" customWidth="1"/>
    <col min="4" max="4" width="14.25" customWidth="1"/>
    <col min="5" max="5" width="16.125" bestFit="1" customWidth="1"/>
    <col min="6" max="6" width="15.125" bestFit="1" customWidth="1"/>
    <col min="7" max="7" width="11" bestFit="1" customWidth="1"/>
    <col min="8" max="8" width="13" bestFit="1" customWidth="1"/>
    <col min="9" max="9" width="12.25" bestFit="1" customWidth="1"/>
    <col min="10" max="10" width="8.125" bestFit="1" customWidth="1"/>
    <col min="11" max="11" width="15.125" customWidth="1"/>
    <col min="12" max="12" width="9.75" bestFit="1" customWidth="1"/>
    <col min="13" max="13" width="11.125" bestFit="1" customWidth="1"/>
    <col min="14" max="14" width="21.75" bestFit="1" customWidth="1"/>
    <col min="15" max="15" width="27.75" customWidth="1"/>
    <col min="16" max="16" width="45.875" customWidth="1"/>
  </cols>
  <sheetData>
    <row r="1" spans="1:16">
      <c r="A1" s="4" t="s">
        <v>1</v>
      </c>
      <c r="B1" s="4" t="s">
        <v>68</v>
      </c>
      <c r="C1" s="4" t="s">
        <v>73</v>
      </c>
      <c r="D1" s="4" t="s">
        <v>167</v>
      </c>
      <c r="E1" s="4" t="s">
        <v>6297</v>
      </c>
      <c r="F1" s="4" t="s">
        <v>169</v>
      </c>
      <c r="G1" s="4" t="s">
        <v>141</v>
      </c>
      <c r="H1" s="4" t="s">
        <v>6298</v>
      </c>
      <c r="I1" s="4" t="s">
        <v>173</v>
      </c>
      <c r="J1" s="4" t="s">
        <v>176</v>
      </c>
      <c r="K1" s="4" t="s">
        <v>927</v>
      </c>
      <c r="L1" s="4" t="s">
        <v>359</v>
      </c>
      <c r="M1" s="4" t="s">
        <v>75</v>
      </c>
      <c r="N1" s="4" t="s">
        <v>291</v>
      </c>
      <c r="O1" s="4" t="s">
        <v>292</v>
      </c>
      <c r="P1" s="4" t="s">
        <v>293</v>
      </c>
    </row>
    <row r="2" spans="1:16">
      <c r="A2" s="2" t="s">
        <v>0</v>
      </c>
      <c r="B2" s="2" t="s">
        <v>69</v>
      </c>
      <c r="C2" s="2" t="s">
        <v>74</v>
      </c>
      <c r="D2" s="2" t="s">
        <v>100</v>
      </c>
      <c r="E2" s="2" t="s">
        <v>6300</v>
      </c>
      <c r="F2" s="2" t="s">
        <v>172</v>
      </c>
      <c r="G2" s="2" t="s">
        <v>102</v>
      </c>
      <c r="H2" s="2" t="s">
        <v>6301</v>
      </c>
      <c r="I2" s="2" t="s">
        <v>174</v>
      </c>
      <c r="J2" s="2" t="s">
        <v>177</v>
      </c>
      <c r="K2" s="2" t="s">
        <v>175</v>
      </c>
      <c r="L2" s="2" t="s">
        <v>6299</v>
      </c>
      <c r="M2" s="2" t="s">
        <v>76</v>
      </c>
      <c r="N2" s="2" t="s">
        <v>76</v>
      </c>
      <c r="O2" s="2" t="s">
        <v>100</v>
      </c>
      <c r="P2" s="2" t="s">
        <v>102</v>
      </c>
    </row>
    <row r="3" spans="1:16">
      <c r="A3" s="3" t="s">
        <v>5</v>
      </c>
      <c r="B3" s="3" t="s">
        <v>5</v>
      </c>
      <c r="C3" s="3" t="s">
        <v>5</v>
      </c>
      <c r="D3" s="3" t="s">
        <v>5</v>
      </c>
      <c r="E3" s="3" t="s">
        <v>5</v>
      </c>
      <c r="F3" s="3" t="s">
        <v>5</v>
      </c>
      <c r="G3" s="3" t="s">
        <v>5</v>
      </c>
      <c r="H3" s="3" t="s">
        <v>5</v>
      </c>
      <c r="I3" s="3" t="s">
        <v>5</v>
      </c>
      <c r="J3" s="3" t="s">
        <v>5</v>
      </c>
      <c r="K3" s="3" t="s">
        <v>5</v>
      </c>
      <c r="L3" s="3" t="s">
        <v>5</v>
      </c>
      <c r="M3" s="3" t="s">
        <v>6</v>
      </c>
      <c r="N3" s="3" t="s">
        <v>145</v>
      </c>
      <c r="O3" s="3" t="s">
        <v>145</v>
      </c>
      <c r="P3" s="3" t="s">
        <v>145</v>
      </c>
    </row>
    <row r="4" spans="1:16">
      <c r="A4" s="147">
        <f t="shared" ref="A4:A35" si="0">10000+B4*ID규칙_세트_그룹_단위+C4</f>
        <v>10102</v>
      </c>
      <c r="B4" s="65">
        <v>1</v>
      </c>
      <c r="C4" s="147">
        <v>2</v>
      </c>
      <c r="D4" s="147">
        <v>0</v>
      </c>
      <c r="E4" s="147">
        <v>0</v>
      </c>
      <c r="F4" s="147">
        <v>0</v>
      </c>
      <c r="G4" s="147">
        <v>7</v>
      </c>
      <c r="H4" s="147">
        <v>0</v>
      </c>
      <c r="I4" s="147">
        <v>1000</v>
      </c>
      <c r="J4" s="147">
        <v>0</v>
      </c>
      <c r="K4" s="147">
        <v>0</v>
      </c>
      <c r="L4" s="147">
        <v>1</v>
      </c>
      <c r="M4" s="147" t="str">
        <f>"ITEM_SET_"&amp;B4</f>
        <v>ITEM_SET_1</v>
      </c>
      <c r="N4" s="11" t="str">
        <f>VLOOKUP(M4,STRING!$A$2742:$B$2784,2,0)</f>
        <v>모험가</v>
      </c>
      <c r="O4" s="11" t="str">
        <f t="shared" ref="O4:O35" si="1">IF(D4=0,"-",VLOOKUP(D4,세트_컨디션타입,2,0))&amp;IF(F4=0,"",(IF(E4=0,F4," "&amp;F4/100&amp;"%")))</f>
        <v>-</v>
      </c>
      <c r="P4" s="51" t="str">
        <f t="shared" ref="P4:P35" si="2">VLOOKUP(G4,세트_옵션타입,2,0)&amp;IF(I4&gt;0," +","")&amp;IF(I4=0,"",(IF(H4=0,I4,""&amp;I4/100&amp;"%")))&amp;IF(J4=0,"",IF(K4&gt;=1," ["&amp;J4/1000&amp;"초마다 ",IF(K4&gt;=1,J4," ["&amp;J4/1000&amp;"초 동안]")))&amp;IF(K4=0,"",K4&amp;"회]")</f>
        <v>HP 최대치 +1000</v>
      </c>
    </row>
    <row r="5" spans="1:16">
      <c r="A5" s="147">
        <f t="shared" si="0"/>
        <v>10104</v>
      </c>
      <c r="B5" s="65">
        <v>1</v>
      </c>
      <c r="C5" s="147">
        <v>4</v>
      </c>
      <c r="D5" s="147">
        <v>1</v>
      </c>
      <c r="E5" s="147">
        <v>0</v>
      </c>
      <c r="F5" s="147">
        <v>0</v>
      </c>
      <c r="G5" s="147">
        <v>6</v>
      </c>
      <c r="H5" s="147">
        <v>1</v>
      </c>
      <c r="I5" s="147">
        <v>3000</v>
      </c>
      <c r="J5" s="147">
        <v>5000</v>
      </c>
      <c r="K5" s="147">
        <v>0</v>
      </c>
      <c r="L5" s="147">
        <v>1</v>
      </c>
      <c r="M5" s="147" t="str">
        <f>"ITEM_SET_"&amp;B5</f>
        <v>ITEM_SET_1</v>
      </c>
      <c r="N5" s="11" t="str">
        <f>VLOOKUP(M5,STRING!$A$2742:$B$2784,2,0)</f>
        <v>모험가</v>
      </c>
      <c r="O5" s="11" t="str">
        <f t="shared" si="1"/>
        <v>보물 상자 오픈 시</v>
      </c>
      <c r="P5" s="51" t="str">
        <f t="shared" si="2"/>
        <v>HP 회복 +30% [5초 동안]</v>
      </c>
    </row>
    <row r="6" spans="1:16">
      <c r="A6" s="147">
        <f t="shared" si="0"/>
        <v>10202</v>
      </c>
      <c r="B6" s="66">
        <v>2</v>
      </c>
      <c r="C6" s="148">
        <v>2</v>
      </c>
      <c r="D6" s="148">
        <v>0</v>
      </c>
      <c r="E6" s="148">
        <v>0</v>
      </c>
      <c r="F6" s="148">
        <v>0</v>
      </c>
      <c r="G6" s="148">
        <v>8</v>
      </c>
      <c r="H6" s="148">
        <v>0</v>
      </c>
      <c r="I6" s="148">
        <v>100</v>
      </c>
      <c r="J6" s="148">
        <v>0</v>
      </c>
      <c r="K6" s="148">
        <v>0</v>
      </c>
      <c r="L6" s="147">
        <v>1</v>
      </c>
      <c r="M6" s="147" t="str">
        <f t="shared" ref="M6:M69" si="3">"ITEM_SET_"&amp;B6</f>
        <v>ITEM_SET_2</v>
      </c>
      <c r="N6" s="11" t="str">
        <f>VLOOKUP(M6,STRING!$A$2742:$B$2784,2,0)</f>
        <v>행운아</v>
      </c>
      <c r="O6" s="11" t="str">
        <f t="shared" si="1"/>
        <v>-</v>
      </c>
      <c r="P6" s="51" t="str">
        <f t="shared" si="2"/>
        <v>방어력 +100</v>
      </c>
    </row>
    <row r="7" spans="1:16">
      <c r="A7" s="147">
        <f t="shared" si="0"/>
        <v>10204</v>
      </c>
      <c r="B7" s="66">
        <v>2</v>
      </c>
      <c r="C7" s="148">
        <v>4</v>
      </c>
      <c r="D7" s="148">
        <v>2</v>
      </c>
      <c r="E7" s="148">
        <v>0</v>
      </c>
      <c r="F7" s="148">
        <v>0</v>
      </c>
      <c r="G7" s="148">
        <v>6</v>
      </c>
      <c r="H7" s="148">
        <v>0</v>
      </c>
      <c r="I7" s="148">
        <v>300</v>
      </c>
      <c r="J7" s="148">
        <v>0</v>
      </c>
      <c r="K7" s="148">
        <v>0</v>
      </c>
      <c r="L7" s="147">
        <v>1</v>
      </c>
      <c r="M7" s="147" t="str">
        <f t="shared" si="3"/>
        <v>ITEM_SET_2</v>
      </c>
      <c r="N7" s="11" t="str">
        <f>VLOOKUP(M7,STRING!$A$2742:$B$2784,2,0)</f>
        <v>행운아</v>
      </c>
      <c r="O7" s="11" t="str">
        <f t="shared" si="1"/>
        <v>모라 획득 시</v>
      </c>
      <c r="P7" s="51" t="str">
        <f t="shared" si="2"/>
        <v>HP 회복 +300</v>
      </c>
    </row>
    <row r="8" spans="1:16">
      <c r="A8" s="147">
        <f t="shared" si="0"/>
        <v>10302</v>
      </c>
      <c r="B8" s="66">
        <v>3</v>
      </c>
      <c r="C8" s="148">
        <v>2</v>
      </c>
      <c r="D8" s="148">
        <v>0</v>
      </c>
      <c r="E8" s="148">
        <v>0</v>
      </c>
      <c r="F8" s="148">
        <v>0</v>
      </c>
      <c r="G8" s="148">
        <v>5</v>
      </c>
      <c r="H8" s="148">
        <v>1</v>
      </c>
      <c r="I8" s="148">
        <v>2000</v>
      </c>
      <c r="J8" s="148">
        <v>0</v>
      </c>
      <c r="K8" s="148">
        <v>0</v>
      </c>
      <c r="L8" s="147">
        <v>1</v>
      </c>
      <c r="M8" s="147" t="str">
        <f t="shared" si="3"/>
        <v>ITEM_SET_3</v>
      </c>
      <c r="N8" s="11" t="str">
        <f>VLOOKUP(M8,STRING!$A$2742:$B$2784,2,0)</f>
        <v>떠돌이 의사</v>
      </c>
      <c r="O8" s="11" t="str">
        <f t="shared" si="1"/>
        <v>-</v>
      </c>
      <c r="P8" s="51" t="str">
        <f t="shared" si="2"/>
        <v>치유 효과 +20%</v>
      </c>
    </row>
    <row r="9" spans="1:16">
      <c r="A9" s="147">
        <f t="shared" si="0"/>
        <v>10304</v>
      </c>
      <c r="B9" s="66">
        <v>3</v>
      </c>
      <c r="C9" s="148">
        <v>4</v>
      </c>
      <c r="D9" s="148">
        <v>16</v>
      </c>
      <c r="E9" s="148">
        <v>0</v>
      </c>
      <c r="F9" s="148">
        <v>0</v>
      </c>
      <c r="G9" s="148">
        <v>6</v>
      </c>
      <c r="H9" s="148">
        <v>1</v>
      </c>
      <c r="I9" s="148">
        <v>2000</v>
      </c>
      <c r="J9" s="148">
        <v>0</v>
      </c>
      <c r="K9" s="148">
        <v>0</v>
      </c>
      <c r="L9" s="147">
        <v>1</v>
      </c>
      <c r="M9" s="147" t="str">
        <f t="shared" si="3"/>
        <v>ITEM_SET_3</v>
      </c>
      <c r="N9" s="11" t="str">
        <f>VLOOKUP(M9,STRING!$A$2742:$B$2784,2,0)</f>
        <v>떠돌이 의사</v>
      </c>
      <c r="O9" s="11" t="str">
        <f t="shared" si="1"/>
        <v>원소 폭발 발동 시</v>
      </c>
      <c r="P9" s="51" t="str">
        <f t="shared" si="2"/>
        <v>HP 회복 +20%</v>
      </c>
    </row>
    <row r="10" spans="1:16">
      <c r="A10" s="147">
        <f t="shared" si="0"/>
        <v>10402</v>
      </c>
      <c r="B10" s="66">
        <v>4</v>
      </c>
      <c r="C10" s="148">
        <v>2</v>
      </c>
      <c r="D10" s="148">
        <v>0</v>
      </c>
      <c r="E10" s="148">
        <v>0</v>
      </c>
      <c r="F10" s="148">
        <v>0</v>
      </c>
      <c r="G10" s="148">
        <v>4</v>
      </c>
      <c r="H10" s="148">
        <v>1</v>
      </c>
      <c r="I10" s="148">
        <v>1800</v>
      </c>
      <c r="J10" s="148">
        <v>0</v>
      </c>
      <c r="K10" s="148">
        <v>0</v>
      </c>
      <c r="L10" s="147">
        <v>1</v>
      </c>
      <c r="M10" s="147" t="str">
        <f t="shared" si="3"/>
        <v>ITEM_SET_4</v>
      </c>
      <c r="N10" s="11" t="str">
        <f>VLOOKUP(M10,STRING!$A$2742:$B$2784,2,0)</f>
        <v>행자의 마음</v>
      </c>
      <c r="O10" s="11" t="str">
        <f t="shared" si="1"/>
        <v>-</v>
      </c>
      <c r="P10" s="51" t="str">
        <f t="shared" si="2"/>
        <v>공격력 +18%</v>
      </c>
    </row>
    <row r="11" spans="1:16">
      <c r="A11" s="147">
        <f t="shared" si="0"/>
        <v>10404</v>
      </c>
      <c r="B11" s="66">
        <v>4</v>
      </c>
      <c r="C11" s="148">
        <v>4</v>
      </c>
      <c r="D11" s="148">
        <v>0</v>
      </c>
      <c r="E11" s="148">
        <v>0</v>
      </c>
      <c r="F11" s="148">
        <v>0</v>
      </c>
      <c r="G11" s="148">
        <v>9</v>
      </c>
      <c r="H11" s="148">
        <v>1</v>
      </c>
      <c r="I11" s="148">
        <v>3000</v>
      </c>
      <c r="J11" s="148">
        <v>0</v>
      </c>
      <c r="K11" s="148">
        <v>0</v>
      </c>
      <c r="L11" s="147">
        <v>1</v>
      </c>
      <c r="M11" s="147" t="str">
        <f t="shared" si="3"/>
        <v>ITEM_SET_4</v>
      </c>
      <c r="N11" s="11" t="str">
        <f>VLOOKUP(M11,STRING!$A$2742:$B$2784,2,0)</f>
        <v>행자의 마음</v>
      </c>
      <c r="O11" s="11" t="str">
        <f t="shared" si="1"/>
        <v>-</v>
      </c>
      <c r="P11" s="51" t="str">
        <f t="shared" si="2"/>
        <v>치명타 확률 +30%</v>
      </c>
    </row>
    <row r="12" spans="1:16">
      <c r="A12" s="147">
        <f t="shared" si="0"/>
        <v>10502</v>
      </c>
      <c r="B12" s="66">
        <v>5</v>
      </c>
      <c r="C12" s="148">
        <v>2</v>
      </c>
      <c r="D12" s="148">
        <v>0</v>
      </c>
      <c r="E12" s="148">
        <v>0</v>
      </c>
      <c r="F12" s="148">
        <v>0</v>
      </c>
      <c r="G12" s="148">
        <v>34</v>
      </c>
      <c r="H12" s="148">
        <v>1</v>
      </c>
      <c r="I12" s="148">
        <v>2000</v>
      </c>
      <c r="J12" s="148">
        <v>0</v>
      </c>
      <c r="K12" s="148">
        <v>0</v>
      </c>
      <c r="L12" s="147">
        <v>1</v>
      </c>
      <c r="M12" s="147" t="str">
        <f t="shared" si="3"/>
        <v>ITEM_SET_5</v>
      </c>
      <c r="N12" s="11" t="str">
        <f>VLOOKUP(M12,STRING!$A$2742:$B$2784,2,0)</f>
        <v>기적</v>
      </c>
      <c r="O12" s="11" t="str">
        <f t="shared" si="1"/>
        <v>-</v>
      </c>
      <c r="P12" s="51" t="str">
        <f t="shared" si="2"/>
        <v>원소 내성 +20%</v>
      </c>
    </row>
    <row r="13" spans="1:16">
      <c r="A13" s="147">
        <f t="shared" si="0"/>
        <v>10504</v>
      </c>
      <c r="B13" s="66">
        <v>5</v>
      </c>
      <c r="C13" s="148">
        <v>4</v>
      </c>
      <c r="D13" s="148">
        <v>25</v>
      </c>
      <c r="E13" s="148">
        <v>0</v>
      </c>
      <c r="F13" s="148">
        <v>0</v>
      </c>
      <c r="G13" s="148">
        <v>33</v>
      </c>
      <c r="H13" s="148">
        <v>1</v>
      </c>
      <c r="I13" s="148">
        <v>3000</v>
      </c>
      <c r="J13" s="148">
        <v>10000</v>
      </c>
      <c r="K13" s="148">
        <v>1</v>
      </c>
      <c r="L13" s="147">
        <v>1</v>
      </c>
      <c r="M13" s="147" t="str">
        <f t="shared" si="3"/>
        <v>ITEM_SET_5</v>
      </c>
      <c r="N13" s="11" t="str">
        <f>VLOOKUP(M13,STRING!$A$2742:$B$2784,2,0)</f>
        <v>기적</v>
      </c>
      <c r="O13" s="11" t="str">
        <f t="shared" si="1"/>
        <v>받은 원소 공격에 대응하는</v>
      </c>
      <c r="P13" s="51" t="str">
        <f t="shared" si="2"/>
        <v>원소 마스터리 +30% [10초마다 1회]</v>
      </c>
    </row>
    <row r="14" spans="1:16">
      <c r="A14" s="147">
        <f t="shared" si="0"/>
        <v>10602</v>
      </c>
      <c r="B14" s="66">
        <v>6</v>
      </c>
      <c r="C14" s="148">
        <v>2</v>
      </c>
      <c r="D14" s="148">
        <v>0</v>
      </c>
      <c r="E14" s="148">
        <v>0</v>
      </c>
      <c r="F14" s="148">
        <v>0</v>
      </c>
      <c r="G14" s="148">
        <v>9</v>
      </c>
      <c r="H14" s="148">
        <v>1</v>
      </c>
      <c r="I14" s="148">
        <v>1200</v>
      </c>
      <c r="J14" s="148">
        <v>0</v>
      </c>
      <c r="K14" s="148">
        <v>0</v>
      </c>
      <c r="L14" s="147">
        <v>1</v>
      </c>
      <c r="M14" s="147" t="str">
        <f t="shared" si="3"/>
        <v>ITEM_SET_6</v>
      </c>
      <c r="N14" s="11" t="str">
        <f>VLOOKUP(M14,STRING!$A$2742:$B$2784,2,0)</f>
        <v>전투광</v>
      </c>
      <c r="O14" s="11" t="str">
        <f t="shared" si="1"/>
        <v>-</v>
      </c>
      <c r="P14" s="51" t="str">
        <f t="shared" si="2"/>
        <v>치명타 확률 +12%</v>
      </c>
    </row>
    <row r="15" spans="1:16">
      <c r="A15" s="147">
        <f t="shared" si="0"/>
        <v>10604</v>
      </c>
      <c r="B15" s="66">
        <v>6</v>
      </c>
      <c r="C15" s="148">
        <v>4</v>
      </c>
      <c r="D15" s="148">
        <v>3</v>
      </c>
      <c r="E15" s="148">
        <v>1</v>
      </c>
      <c r="F15" s="148">
        <v>7000</v>
      </c>
      <c r="G15" s="148">
        <v>9</v>
      </c>
      <c r="H15" s="148">
        <v>1</v>
      </c>
      <c r="I15" s="148">
        <v>2400</v>
      </c>
      <c r="J15" s="148">
        <v>0</v>
      </c>
      <c r="K15" s="148">
        <v>0</v>
      </c>
      <c r="L15" s="147">
        <v>1</v>
      </c>
      <c r="M15" s="147" t="str">
        <f t="shared" si="3"/>
        <v>ITEM_SET_6</v>
      </c>
      <c r="N15" s="11" t="str">
        <f>VLOOKUP(M15,STRING!$A$2742:$B$2784,2,0)</f>
        <v>전투광</v>
      </c>
      <c r="O15" s="11" t="str">
        <f t="shared" si="1"/>
        <v>HP 미만 시 70%</v>
      </c>
      <c r="P15" s="51" t="str">
        <f t="shared" si="2"/>
        <v>치명타 확률 +24%</v>
      </c>
    </row>
    <row r="16" spans="1:16">
      <c r="A16" s="147">
        <f t="shared" si="0"/>
        <v>10702</v>
      </c>
      <c r="B16" s="66">
        <v>7</v>
      </c>
      <c r="C16" s="148">
        <v>2</v>
      </c>
      <c r="D16" s="148">
        <v>0</v>
      </c>
      <c r="E16" s="148">
        <v>0</v>
      </c>
      <c r="F16" s="148">
        <v>0</v>
      </c>
      <c r="G16" s="148">
        <v>32</v>
      </c>
      <c r="H16" s="148">
        <v>0</v>
      </c>
      <c r="I16" s="148">
        <v>80</v>
      </c>
      <c r="J16" s="148">
        <v>0</v>
      </c>
      <c r="K16" s="148">
        <v>0</v>
      </c>
      <c r="L16" s="147">
        <v>1</v>
      </c>
      <c r="M16" s="147" t="str">
        <f t="shared" si="3"/>
        <v>ITEM_SET_7</v>
      </c>
      <c r="N16" s="11" t="str">
        <f>VLOOKUP(M16,STRING!$A$2742:$B$2784,2,0)</f>
        <v>교관</v>
      </c>
      <c r="O16" s="11" t="str">
        <f t="shared" si="1"/>
        <v>-</v>
      </c>
      <c r="P16" s="51" t="str">
        <f t="shared" si="2"/>
        <v>특정 캐릭터 원소 에너지 회복 +80</v>
      </c>
    </row>
    <row r="17" spans="1:16">
      <c r="A17" s="147">
        <f t="shared" si="0"/>
        <v>10704</v>
      </c>
      <c r="B17" s="66">
        <v>7</v>
      </c>
      <c r="C17" s="148">
        <v>4</v>
      </c>
      <c r="D17" s="148">
        <v>15</v>
      </c>
      <c r="E17" s="148">
        <v>0</v>
      </c>
      <c r="F17" s="148">
        <v>0</v>
      </c>
      <c r="G17" s="148">
        <v>32</v>
      </c>
      <c r="H17" s="148">
        <v>0</v>
      </c>
      <c r="I17" s="148">
        <v>120</v>
      </c>
      <c r="J17" s="148">
        <v>8000</v>
      </c>
      <c r="K17" s="148">
        <v>0</v>
      </c>
      <c r="L17" s="147">
        <v>1</v>
      </c>
      <c r="M17" s="147" t="str">
        <f t="shared" si="3"/>
        <v>ITEM_SET_7</v>
      </c>
      <c r="N17" s="11" t="str">
        <f>VLOOKUP(M17,STRING!$A$2742:$B$2784,2,0)</f>
        <v>교관</v>
      </c>
      <c r="O17" s="11" t="str">
        <f t="shared" si="1"/>
        <v>원소 반응 발동 시</v>
      </c>
      <c r="P17" s="51" t="str">
        <f>VLOOKUP(G17,세트_옵션타입,2,0)&amp;IF(I17&gt;0," +","")&amp;IF(I17=0,"",(IF(H17=0,I17,""&amp;I17/100&amp;"%")))&amp;IF(J17=0,"",IF(K17&gt;=1," ["&amp;J17/1000&amp;"초마다 ",IF(K17&gt;=1,J17," ["&amp;J17/1000&amp;"초 동안]")))&amp;IF(K17=0,"",K17&amp;"회]")</f>
        <v>특정 캐릭터 원소 에너지 회복 +120 [8초 동안]</v>
      </c>
    </row>
    <row r="18" spans="1:16">
      <c r="A18" s="147">
        <f t="shared" si="0"/>
        <v>10802</v>
      </c>
      <c r="B18" s="66">
        <v>8</v>
      </c>
      <c r="C18" s="148">
        <v>2</v>
      </c>
      <c r="D18" s="148">
        <v>0</v>
      </c>
      <c r="E18" s="148">
        <v>0</v>
      </c>
      <c r="F18" s="148">
        <v>0</v>
      </c>
      <c r="G18" s="148">
        <v>29</v>
      </c>
      <c r="H18" s="148">
        <v>1</v>
      </c>
      <c r="I18" s="148">
        <v>2000</v>
      </c>
      <c r="J18" s="148">
        <v>0</v>
      </c>
      <c r="K18" s="148">
        <v>0</v>
      </c>
      <c r="L18" s="147">
        <v>1</v>
      </c>
      <c r="M18" s="147" t="str">
        <f t="shared" si="3"/>
        <v>ITEM_SET_8</v>
      </c>
      <c r="N18" s="11" t="str">
        <f>VLOOKUP(M18,STRING!$A$2742:$B$2784,2,0)</f>
        <v>유배자</v>
      </c>
      <c r="O18" s="11" t="str">
        <f t="shared" si="1"/>
        <v>-</v>
      </c>
      <c r="P18" s="51" t="str">
        <f t="shared" si="2"/>
        <v>원소 전투 스킬 피해 +20%</v>
      </c>
    </row>
    <row r="19" spans="1:16">
      <c r="A19" s="147">
        <f t="shared" si="0"/>
        <v>10804</v>
      </c>
      <c r="B19" s="66">
        <v>8</v>
      </c>
      <c r="C19" s="148">
        <v>4</v>
      </c>
      <c r="D19" s="148">
        <v>16</v>
      </c>
      <c r="E19" s="148">
        <v>0</v>
      </c>
      <c r="F19" s="148">
        <v>0</v>
      </c>
      <c r="G19" s="148">
        <v>30</v>
      </c>
      <c r="H19" s="148">
        <v>0</v>
      </c>
      <c r="I19" s="148">
        <v>2</v>
      </c>
      <c r="J19" s="148">
        <v>6000</v>
      </c>
      <c r="K19" s="148">
        <v>0</v>
      </c>
      <c r="L19" s="148">
        <v>0</v>
      </c>
      <c r="M19" s="147" t="str">
        <f t="shared" si="3"/>
        <v>ITEM_SET_8</v>
      </c>
      <c r="N19" s="11" t="str">
        <f>VLOOKUP(M19,STRING!$A$2742:$B$2784,2,0)</f>
        <v>유배자</v>
      </c>
      <c r="O19" s="11" t="str">
        <f t="shared" si="1"/>
        <v>원소 폭발 발동 시</v>
      </c>
      <c r="P19" s="51" t="str">
        <f t="shared" si="2"/>
        <v>원소 충전 효율 +2 [6초 동안]</v>
      </c>
    </row>
    <row r="20" spans="1:16">
      <c r="A20" s="147">
        <f t="shared" si="0"/>
        <v>10902</v>
      </c>
      <c r="B20" s="66">
        <v>9</v>
      </c>
      <c r="C20" s="148">
        <v>2</v>
      </c>
      <c r="D20" s="148">
        <v>0</v>
      </c>
      <c r="E20" s="148">
        <v>0</v>
      </c>
      <c r="F20" s="148">
        <v>0</v>
      </c>
      <c r="G20" s="148">
        <v>8</v>
      </c>
      <c r="H20" s="148">
        <v>1</v>
      </c>
      <c r="I20" s="148">
        <v>3000</v>
      </c>
      <c r="J20" s="148">
        <v>0</v>
      </c>
      <c r="K20" s="148">
        <v>0</v>
      </c>
      <c r="L20" s="148">
        <v>1</v>
      </c>
      <c r="M20" s="147" t="str">
        <f t="shared" si="3"/>
        <v>ITEM_SET_9</v>
      </c>
      <c r="N20" s="11" t="str">
        <f>VLOOKUP(M20,STRING!$A$2742:$B$2784,2,0)</f>
        <v>수호자의 마음</v>
      </c>
      <c r="O20" s="11" t="str">
        <f t="shared" si="1"/>
        <v>-</v>
      </c>
      <c r="P20" s="51" t="str">
        <f t="shared" si="2"/>
        <v>방어력 +30%</v>
      </c>
    </row>
    <row r="21" spans="1:16">
      <c r="A21" s="147">
        <f t="shared" si="0"/>
        <v>10904</v>
      </c>
      <c r="B21" s="66">
        <v>9</v>
      </c>
      <c r="C21" s="148">
        <v>4</v>
      </c>
      <c r="D21" s="148">
        <v>22</v>
      </c>
      <c r="E21" s="148">
        <v>0</v>
      </c>
      <c r="F21" s="148">
        <v>0</v>
      </c>
      <c r="G21" s="148">
        <v>33</v>
      </c>
      <c r="H21" s="148">
        <v>1</v>
      </c>
      <c r="I21" s="148">
        <v>3000</v>
      </c>
      <c r="J21" s="148">
        <v>0</v>
      </c>
      <c r="K21" s="148">
        <v>0</v>
      </c>
      <c r="L21" s="148">
        <v>1</v>
      </c>
      <c r="M21" s="147" t="str">
        <f t="shared" si="3"/>
        <v>ITEM_SET_9</v>
      </c>
      <c r="N21" s="11" t="str">
        <f>VLOOKUP(M21,STRING!$A$2742:$B$2784,2,0)</f>
        <v>수호자의 마음</v>
      </c>
      <c r="O21" s="11" t="str">
        <f t="shared" si="1"/>
        <v>파티 내 다른 원소 타입의 캐릭터 존재 시</v>
      </c>
      <c r="P21" s="51" t="str">
        <f t="shared" si="2"/>
        <v>원소 마스터리 +30%</v>
      </c>
    </row>
    <row r="22" spans="1:16">
      <c r="A22" s="147">
        <f t="shared" si="0"/>
        <v>11002</v>
      </c>
      <c r="B22" s="66">
        <v>10</v>
      </c>
      <c r="C22" s="148">
        <v>2</v>
      </c>
      <c r="D22" s="148">
        <v>0</v>
      </c>
      <c r="E22" s="148">
        <v>0</v>
      </c>
      <c r="F22" s="148">
        <v>0</v>
      </c>
      <c r="G22" s="148">
        <v>4</v>
      </c>
      <c r="H22" s="148">
        <v>1</v>
      </c>
      <c r="I22" s="148">
        <v>1800</v>
      </c>
      <c r="J22" s="148">
        <v>0</v>
      </c>
      <c r="K22" s="148">
        <v>0</v>
      </c>
      <c r="L22" s="148">
        <v>1</v>
      </c>
      <c r="M22" s="147" t="str">
        <f t="shared" si="3"/>
        <v>ITEM_SET_10</v>
      </c>
      <c r="N22" s="11" t="str">
        <f>VLOOKUP(M22,STRING!$A$2742:$B$2784,2,0)</f>
        <v>용사의 마음</v>
      </c>
      <c r="O22" s="11" t="str">
        <f t="shared" si="1"/>
        <v>-</v>
      </c>
      <c r="P22" s="51" t="str">
        <f t="shared" si="2"/>
        <v>공격력 +18%</v>
      </c>
    </row>
    <row r="23" spans="1:16">
      <c r="A23" s="147">
        <f t="shared" si="0"/>
        <v>11004</v>
      </c>
      <c r="B23" s="66">
        <v>10</v>
      </c>
      <c r="C23" s="148">
        <v>4</v>
      </c>
      <c r="D23" s="148">
        <v>26</v>
      </c>
      <c r="E23" s="148">
        <v>0</v>
      </c>
      <c r="F23" s="148">
        <v>0</v>
      </c>
      <c r="G23" s="148">
        <v>3</v>
      </c>
      <c r="H23" s="148">
        <v>1</v>
      </c>
      <c r="I23" s="148">
        <v>3000</v>
      </c>
      <c r="J23" s="148">
        <v>0</v>
      </c>
      <c r="K23" s="148">
        <v>0</v>
      </c>
      <c r="L23" s="148">
        <v>1</v>
      </c>
      <c r="M23" s="147" t="str">
        <f t="shared" si="3"/>
        <v>ITEM_SET_10</v>
      </c>
      <c r="N23" s="11" t="str">
        <f>VLOOKUP(M23,STRING!$A$2742:$B$2784,2,0)</f>
        <v>용사의 마음</v>
      </c>
      <c r="O23" s="11" t="str">
        <f t="shared" si="1"/>
        <v>HP가 50% 초과하는 적 공격 시</v>
      </c>
      <c r="P23" s="51" t="str">
        <f t="shared" si="2"/>
        <v>일반 공격 및 강공격 피해 +30%</v>
      </c>
    </row>
    <row r="24" spans="1:16">
      <c r="A24" s="147">
        <f t="shared" si="0"/>
        <v>11102</v>
      </c>
      <c r="B24" s="66">
        <v>11</v>
      </c>
      <c r="C24" s="148">
        <v>2</v>
      </c>
      <c r="D24" s="148">
        <v>0</v>
      </c>
      <c r="E24" s="148">
        <v>0</v>
      </c>
      <c r="F24" s="148">
        <v>0</v>
      </c>
      <c r="G24" s="148">
        <v>3</v>
      </c>
      <c r="H24" s="148">
        <v>1</v>
      </c>
      <c r="I24" s="148">
        <v>1500</v>
      </c>
      <c r="J24" s="148">
        <v>0</v>
      </c>
      <c r="K24" s="148">
        <v>0</v>
      </c>
      <c r="L24" s="148">
        <v>1</v>
      </c>
      <c r="M24" s="147" t="str">
        <f t="shared" si="3"/>
        <v>ITEM_SET_11</v>
      </c>
      <c r="N24" s="11" t="str">
        <f>VLOOKUP(M24,STRING!$A$2742:$B$2784,2,0)</f>
        <v>무인</v>
      </c>
      <c r="O24" s="11" t="str">
        <f t="shared" si="1"/>
        <v>-</v>
      </c>
      <c r="P24" s="51" t="str">
        <f t="shared" si="2"/>
        <v>일반 공격 및 강공격 피해 +15%</v>
      </c>
    </row>
    <row r="25" spans="1:16">
      <c r="A25" s="147">
        <f t="shared" si="0"/>
        <v>11104</v>
      </c>
      <c r="B25" s="66">
        <v>11</v>
      </c>
      <c r="C25" s="148">
        <v>4</v>
      </c>
      <c r="D25" s="148">
        <v>17</v>
      </c>
      <c r="E25" s="148">
        <v>0</v>
      </c>
      <c r="F25" s="148">
        <v>0</v>
      </c>
      <c r="G25" s="148">
        <v>3</v>
      </c>
      <c r="H25" s="148">
        <v>1</v>
      </c>
      <c r="I25" s="148">
        <v>2500</v>
      </c>
      <c r="J25" s="148">
        <v>8000</v>
      </c>
      <c r="K25" s="148">
        <v>0</v>
      </c>
      <c r="L25" s="148">
        <v>1</v>
      </c>
      <c r="M25" s="147" t="str">
        <f t="shared" si="3"/>
        <v>ITEM_SET_11</v>
      </c>
      <c r="N25" s="11" t="str">
        <f>VLOOKUP(M25,STRING!$A$2742:$B$2784,2,0)</f>
        <v>무인</v>
      </c>
      <c r="O25" s="11" t="str">
        <f t="shared" si="1"/>
        <v>원소 전투 스킬 발동 시</v>
      </c>
      <c r="P25" s="51" t="str">
        <f t="shared" si="2"/>
        <v>일반 공격 및 강공격 피해 +25% [8초 동안]</v>
      </c>
    </row>
    <row r="26" spans="1:16">
      <c r="A26" s="147">
        <f t="shared" si="0"/>
        <v>11202</v>
      </c>
      <c r="B26" s="66">
        <v>12</v>
      </c>
      <c r="C26" s="148">
        <v>2</v>
      </c>
      <c r="D26" s="148">
        <v>0</v>
      </c>
      <c r="E26" s="148">
        <v>0</v>
      </c>
      <c r="F26" s="148">
        <v>0</v>
      </c>
      <c r="G26" s="148">
        <v>28</v>
      </c>
      <c r="H26" s="148">
        <v>1</v>
      </c>
      <c r="I26" s="148">
        <v>2000</v>
      </c>
      <c r="J26" s="148">
        <v>0</v>
      </c>
      <c r="K26" s="148">
        <v>0</v>
      </c>
      <c r="L26" s="148">
        <v>1</v>
      </c>
      <c r="M26" s="147" t="str">
        <f t="shared" si="3"/>
        <v>ITEM_SET_12</v>
      </c>
      <c r="N26" s="11" t="str">
        <f>VLOOKUP(M26,STRING!$A$2742:$B$2784,2,0)</f>
        <v>노름꾼</v>
      </c>
      <c r="O26" s="11" t="str">
        <f t="shared" si="1"/>
        <v>-</v>
      </c>
      <c r="P26" s="51" t="str">
        <f t="shared" si="2"/>
        <v>원소 전투 스킬 재사용 대기 시간 초기화 +20%</v>
      </c>
    </row>
    <row r="27" spans="1:16">
      <c r="A27" s="147">
        <f t="shared" si="0"/>
        <v>11204</v>
      </c>
      <c r="B27" s="66">
        <v>12</v>
      </c>
      <c r="C27" s="148">
        <v>4</v>
      </c>
      <c r="D27" s="148">
        <v>5</v>
      </c>
      <c r="E27" s="148">
        <v>0</v>
      </c>
      <c r="F27" s="148">
        <v>0</v>
      </c>
      <c r="G27" s="148">
        <v>27</v>
      </c>
      <c r="H27" s="148">
        <v>0</v>
      </c>
      <c r="I27" s="148">
        <v>0</v>
      </c>
      <c r="J27" s="148">
        <v>15000</v>
      </c>
      <c r="K27" s="148">
        <v>1</v>
      </c>
      <c r="L27" s="148">
        <v>1</v>
      </c>
      <c r="M27" s="147" t="str">
        <f t="shared" si="3"/>
        <v>ITEM_SET_12</v>
      </c>
      <c r="N27" s="11" t="str">
        <f>VLOOKUP(M27,STRING!$A$2742:$B$2784,2,0)</f>
        <v>노름꾼</v>
      </c>
      <c r="O27" s="11" t="str">
        <f t="shared" si="1"/>
        <v>적 처치 시</v>
      </c>
      <c r="P27" s="51" t="str">
        <f t="shared" si="2"/>
        <v>원소 전투 스킬 재사용 대기 시간 감소 [15초마다 1회]</v>
      </c>
    </row>
    <row r="28" spans="1:16">
      <c r="A28" s="147">
        <f t="shared" si="0"/>
        <v>11302</v>
      </c>
      <c r="B28" s="66">
        <v>13</v>
      </c>
      <c r="C28" s="148">
        <v>2</v>
      </c>
      <c r="D28" s="148">
        <v>0</v>
      </c>
      <c r="E28" s="148">
        <v>0</v>
      </c>
      <c r="F28" s="148">
        <v>0</v>
      </c>
      <c r="G28" s="148">
        <v>29</v>
      </c>
      <c r="H28" s="148">
        <v>1</v>
      </c>
      <c r="I28" s="148">
        <v>2000</v>
      </c>
      <c r="J28" s="148">
        <v>0</v>
      </c>
      <c r="K28" s="148">
        <v>0</v>
      </c>
      <c r="L28" s="148">
        <v>1</v>
      </c>
      <c r="M28" s="147" t="str">
        <f t="shared" si="3"/>
        <v>ITEM_SET_13</v>
      </c>
      <c r="N28" s="11" t="str">
        <f>VLOOKUP(M28,STRING!$A$2742:$B$2784,2,0)</f>
        <v>학사</v>
      </c>
      <c r="O28" s="11" t="str">
        <f t="shared" si="1"/>
        <v>-</v>
      </c>
      <c r="P28" s="51" t="str">
        <f t="shared" si="2"/>
        <v>원소 전투 스킬 피해 +20%</v>
      </c>
    </row>
    <row r="29" spans="1:16">
      <c r="A29" s="147">
        <f t="shared" si="0"/>
        <v>11304</v>
      </c>
      <c r="B29" s="66">
        <v>13</v>
      </c>
      <c r="C29" s="148">
        <v>4</v>
      </c>
      <c r="D29" s="148">
        <v>20</v>
      </c>
      <c r="E29" s="148">
        <v>0</v>
      </c>
      <c r="F29" s="148">
        <v>0</v>
      </c>
      <c r="G29" s="148">
        <v>30</v>
      </c>
      <c r="H29" s="148">
        <v>0</v>
      </c>
      <c r="I29" s="148">
        <v>3</v>
      </c>
      <c r="J29" s="148">
        <v>3000</v>
      </c>
      <c r="K29" s="148">
        <v>1</v>
      </c>
      <c r="L29" s="148">
        <v>1</v>
      </c>
      <c r="M29" s="147" t="str">
        <f t="shared" si="3"/>
        <v>ITEM_SET_13</v>
      </c>
      <c r="N29" s="11" t="str">
        <f>VLOOKUP(M29,STRING!$A$2742:$B$2784,2,0)</f>
        <v>학사</v>
      </c>
      <c r="O29" s="11" t="str">
        <f t="shared" si="1"/>
        <v>법구 또는 활 사용 시</v>
      </c>
      <c r="P29" s="51" t="str">
        <f t="shared" si="2"/>
        <v>원소 충전 효율 +3 [3초마다 1회]</v>
      </c>
    </row>
    <row r="30" spans="1:16">
      <c r="A30" s="147">
        <f t="shared" si="0"/>
        <v>11401</v>
      </c>
      <c r="B30" s="66">
        <v>14</v>
      </c>
      <c r="C30" s="148">
        <v>1</v>
      </c>
      <c r="D30" s="148">
        <v>17</v>
      </c>
      <c r="E30" s="148">
        <v>0</v>
      </c>
      <c r="F30" s="148">
        <v>0</v>
      </c>
      <c r="G30" s="148">
        <v>35</v>
      </c>
      <c r="H30" s="148">
        <v>1</v>
      </c>
      <c r="I30" s="148">
        <v>4000</v>
      </c>
      <c r="J30" s="148">
        <v>0</v>
      </c>
      <c r="K30" s="148">
        <v>0</v>
      </c>
      <c r="L30" s="148">
        <v>1</v>
      </c>
      <c r="M30" s="147" t="str">
        <f t="shared" si="3"/>
        <v>ITEM_SET_14</v>
      </c>
      <c r="N30" s="11" t="str">
        <f>VLOOKUP(M30,STRING!$A$2742:$B$2784,2,0)</f>
        <v>불을 모시는 자</v>
      </c>
      <c r="O30" s="11" t="str">
        <f t="shared" si="1"/>
        <v>원소 전투 스킬 발동 시</v>
      </c>
      <c r="P30" s="51" t="str">
        <f t="shared" si="2"/>
        <v>적의 원소 내성 감소 +40%</v>
      </c>
    </row>
    <row r="31" spans="1:16">
      <c r="A31" s="147">
        <f t="shared" si="0"/>
        <v>11501</v>
      </c>
      <c r="B31" s="66">
        <v>15</v>
      </c>
      <c r="C31" s="148">
        <v>1</v>
      </c>
      <c r="D31" s="148">
        <v>17</v>
      </c>
      <c r="E31" s="148">
        <v>0</v>
      </c>
      <c r="F31" s="148">
        <v>0</v>
      </c>
      <c r="G31" s="148">
        <v>35</v>
      </c>
      <c r="H31" s="148">
        <v>1</v>
      </c>
      <c r="I31" s="148">
        <v>4000</v>
      </c>
      <c r="J31" s="148">
        <v>0</v>
      </c>
      <c r="K31" s="148">
        <v>0</v>
      </c>
      <c r="L31" s="148">
        <v>1</v>
      </c>
      <c r="M31" s="147" t="str">
        <f t="shared" si="3"/>
        <v>ITEM_SET_15</v>
      </c>
      <c r="N31" s="11" t="str">
        <f>VLOOKUP(M31,STRING!$A$2742:$B$2784,2,0)</f>
        <v>물을 모시는 자</v>
      </c>
      <c r="O31" s="11" t="str">
        <f t="shared" si="1"/>
        <v>원소 전투 스킬 발동 시</v>
      </c>
      <c r="P31" s="51" t="str">
        <f t="shared" si="2"/>
        <v>적의 원소 내성 감소 +40%</v>
      </c>
    </row>
    <row r="32" spans="1:16">
      <c r="A32" s="147">
        <f t="shared" si="0"/>
        <v>11601</v>
      </c>
      <c r="B32" s="66">
        <v>16</v>
      </c>
      <c r="C32" s="148">
        <v>1</v>
      </c>
      <c r="D32" s="148">
        <v>17</v>
      </c>
      <c r="E32" s="148">
        <v>0</v>
      </c>
      <c r="F32" s="148">
        <v>0</v>
      </c>
      <c r="G32" s="148">
        <v>35</v>
      </c>
      <c r="H32" s="148">
        <v>1</v>
      </c>
      <c r="I32" s="148">
        <v>4000</v>
      </c>
      <c r="J32" s="148">
        <v>0</v>
      </c>
      <c r="K32" s="148">
        <v>0</v>
      </c>
      <c r="L32" s="148">
        <v>1</v>
      </c>
      <c r="M32" s="147" t="str">
        <f t="shared" si="3"/>
        <v>ITEM_SET_16</v>
      </c>
      <c r="N32" s="11" t="str">
        <f>VLOOKUP(M32,STRING!$A$2742:$B$2784,2,0)</f>
        <v>뇌명을 모시는 자</v>
      </c>
      <c r="O32" s="11" t="str">
        <f t="shared" si="1"/>
        <v>원소 전투 스킬 발동 시</v>
      </c>
      <c r="P32" s="51" t="str">
        <f t="shared" si="2"/>
        <v>적의 원소 내성 감소 +40%</v>
      </c>
    </row>
    <row r="33" spans="1:16">
      <c r="A33" s="147">
        <f t="shared" si="0"/>
        <v>11701</v>
      </c>
      <c r="B33" s="66">
        <v>17</v>
      </c>
      <c r="C33" s="148">
        <v>1</v>
      </c>
      <c r="D33" s="148">
        <v>17</v>
      </c>
      <c r="E33" s="148">
        <v>0</v>
      </c>
      <c r="F33" s="148">
        <v>0</v>
      </c>
      <c r="G33" s="148">
        <v>35</v>
      </c>
      <c r="H33" s="148">
        <v>1</v>
      </c>
      <c r="I33" s="148">
        <v>4000</v>
      </c>
      <c r="J33" s="148">
        <v>0</v>
      </c>
      <c r="K33" s="148">
        <v>0</v>
      </c>
      <c r="L33" s="148">
        <v>1</v>
      </c>
      <c r="M33" s="147" t="str">
        <f t="shared" si="3"/>
        <v>ITEM_SET_17</v>
      </c>
      <c r="N33" s="11" t="str">
        <f>VLOOKUP(M33,STRING!$A$2742:$B$2784,2,0)</f>
        <v>얼음을 모시는 자</v>
      </c>
      <c r="O33" s="11" t="str">
        <f t="shared" si="1"/>
        <v>원소 전투 스킬 발동 시</v>
      </c>
      <c r="P33" s="51" t="str">
        <f t="shared" si="2"/>
        <v>적의 원소 내성 감소 +40%</v>
      </c>
    </row>
    <row r="34" spans="1:16">
      <c r="A34" s="147">
        <f t="shared" si="0"/>
        <v>11802</v>
      </c>
      <c r="B34" s="66">
        <v>18</v>
      </c>
      <c r="C34" s="148">
        <v>2</v>
      </c>
      <c r="D34" s="148">
        <v>0</v>
      </c>
      <c r="E34" s="148">
        <v>0</v>
      </c>
      <c r="F34" s="148">
        <v>0</v>
      </c>
      <c r="G34" s="148">
        <v>4</v>
      </c>
      <c r="H34" s="148">
        <v>1</v>
      </c>
      <c r="I34" s="148">
        <v>1800</v>
      </c>
      <c r="J34" s="148">
        <v>0</v>
      </c>
      <c r="K34" s="148">
        <v>0</v>
      </c>
      <c r="L34" s="148">
        <v>1</v>
      </c>
      <c r="M34" s="147" t="str">
        <f t="shared" si="3"/>
        <v>ITEM_SET_18</v>
      </c>
      <c r="N34" s="11" t="str">
        <f>VLOOKUP(M34,STRING!$A$2742:$B$2784,2,0)</f>
        <v>검투사의 피날레</v>
      </c>
      <c r="O34" s="11" t="str">
        <f t="shared" si="1"/>
        <v>-</v>
      </c>
      <c r="P34" s="51" t="str">
        <f t="shared" si="2"/>
        <v>공격력 +18%</v>
      </c>
    </row>
    <row r="35" spans="1:16">
      <c r="A35" s="147">
        <f t="shared" si="0"/>
        <v>11804</v>
      </c>
      <c r="B35" s="66">
        <v>18</v>
      </c>
      <c r="C35" s="148">
        <v>4</v>
      </c>
      <c r="D35" s="148">
        <v>21</v>
      </c>
      <c r="E35" s="148">
        <v>0</v>
      </c>
      <c r="F35" s="148">
        <v>0</v>
      </c>
      <c r="G35" s="148">
        <v>1</v>
      </c>
      <c r="H35" s="148">
        <v>1</v>
      </c>
      <c r="I35" s="148">
        <v>3500</v>
      </c>
      <c r="J35" s="148">
        <v>0</v>
      </c>
      <c r="K35" s="148">
        <v>0</v>
      </c>
      <c r="L35" s="148">
        <v>1</v>
      </c>
      <c r="M35" s="147" t="str">
        <f t="shared" si="3"/>
        <v>ITEM_SET_18</v>
      </c>
      <c r="N35" s="11" t="str">
        <f>VLOOKUP(M35,STRING!$A$2742:$B$2784,2,0)</f>
        <v>검투사의 피날레</v>
      </c>
      <c r="O35" s="11" t="str">
        <f t="shared" si="1"/>
        <v>한손검, 양손검, 장병기 사용 시</v>
      </c>
      <c r="P35" s="51" t="str">
        <f t="shared" si="2"/>
        <v>일반 공격 피해 +35%</v>
      </c>
    </row>
    <row r="36" spans="1:16">
      <c r="A36" s="147">
        <f t="shared" ref="A36:A67" si="4">10000+B36*ID규칙_세트_그룹_단위+C36</f>
        <v>11902</v>
      </c>
      <c r="B36" s="66">
        <v>19</v>
      </c>
      <c r="C36" s="148">
        <v>2</v>
      </c>
      <c r="D36" s="148">
        <v>0</v>
      </c>
      <c r="E36" s="148">
        <v>0</v>
      </c>
      <c r="F36" s="148">
        <v>0</v>
      </c>
      <c r="G36" s="148">
        <v>33</v>
      </c>
      <c r="H36" s="148">
        <v>0</v>
      </c>
      <c r="I36" s="148">
        <v>80</v>
      </c>
      <c r="J36" s="148">
        <v>0</v>
      </c>
      <c r="K36" s="148">
        <v>0</v>
      </c>
      <c r="L36" s="148">
        <v>1</v>
      </c>
      <c r="M36" s="147" t="str">
        <f t="shared" si="3"/>
        <v>ITEM_SET_19</v>
      </c>
      <c r="N36" s="11" t="str">
        <f>VLOOKUP(M36,STRING!$A$2742:$B$2784,2,0)</f>
        <v>대지를 유랑하는 악단</v>
      </c>
      <c r="O36" s="11" t="str">
        <f t="shared" ref="O36:O67" si="5">IF(D36=0,"-",VLOOKUP(D36,세트_컨디션타입,2,0))&amp;IF(F36=0,"",(IF(E36=0,F36," "&amp;F36/100&amp;"%")))</f>
        <v>-</v>
      </c>
      <c r="P36" s="51" t="str">
        <f t="shared" ref="P36:P67" si="6">VLOOKUP(G36,세트_옵션타입,2,0)&amp;IF(I36&gt;0," +","")&amp;IF(I36=0,"",(IF(H36=0,I36,""&amp;I36/100&amp;"%")))&amp;IF(J36=0,"",IF(K36&gt;=1," ["&amp;J36/1000&amp;"초마다 ",IF(K36&gt;=1,J36," ["&amp;J36/1000&amp;"초 동안]")))&amp;IF(K36=0,"",K36&amp;"회]")</f>
        <v>원소 마스터리 +80</v>
      </c>
    </row>
    <row r="37" spans="1:16">
      <c r="A37" s="147">
        <f t="shared" si="4"/>
        <v>11904</v>
      </c>
      <c r="B37" s="66">
        <v>19</v>
      </c>
      <c r="C37" s="148">
        <v>4</v>
      </c>
      <c r="D37" s="148">
        <v>20</v>
      </c>
      <c r="E37" s="148">
        <v>0</v>
      </c>
      <c r="F37" s="148">
        <v>0</v>
      </c>
      <c r="G37" s="148">
        <v>2</v>
      </c>
      <c r="H37" s="148">
        <v>1</v>
      </c>
      <c r="I37" s="148">
        <v>3500</v>
      </c>
      <c r="J37" s="148">
        <v>0</v>
      </c>
      <c r="K37" s="148">
        <v>0</v>
      </c>
      <c r="L37" s="148">
        <v>1</v>
      </c>
      <c r="M37" s="147" t="str">
        <f t="shared" si="3"/>
        <v>ITEM_SET_19</v>
      </c>
      <c r="N37" s="11" t="str">
        <f>VLOOKUP(M37,STRING!$A$2742:$B$2784,2,0)</f>
        <v>대지를 유랑하는 악단</v>
      </c>
      <c r="O37" s="11" t="str">
        <f t="shared" si="5"/>
        <v>법구 또는 활 사용 시</v>
      </c>
      <c r="P37" s="51" t="str">
        <f t="shared" si="6"/>
        <v>강공격 피해 +35%</v>
      </c>
    </row>
    <row r="38" spans="1:16">
      <c r="A38" s="147">
        <f t="shared" si="4"/>
        <v>12002</v>
      </c>
      <c r="B38" s="66">
        <v>20</v>
      </c>
      <c r="C38" s="148">
        <v>2</v>
      </c>
      <c r="D38" s="148">
        <v>0</v>
      </c>
      <c r="E38" s="148">
        <v>0</v>
      </c>
      <c r="F38" s="148">
        <v>0</v>
      </c>
      <c r="G38" s="148">
        <v>21</v>
      </c>
      <c r="H38" s="148">
        <v>1</v>
      </c>
      <c r="I38" s="148">
        <v>1500</v>
      </c>
      <c r="J38" s="148">
        <v>0</v>
      </c>
      <c r="K38" s="148">
        <v>0</v>
      </c>
      <c r="L38" s="148">
        <v>1</v>
      </c>
      <c r="M38" s="147" t="str">
        <f t="shared" si="3"/>
        <v>ITEM_SET_20</v>
      </c>
      <c r="N38" s="11" t="str">
        <f>VLOOKUP(M38,STRING!$A$2742:$B$2784,2,0)</f>
        <v>번개 같은 분노</v>
      </c>
      <c r="O38" s="11" t="str">
        <f t="shared" si="5"/>
        <v>-</v>
      </c>
      <c r="P38" s="51" t="str">
        <f t="shared" si="6"/>
        <v>번개 원소 피해 보너스 +15%</v>
      </c>
    </row>
    <row r="39" spans="1:16">
      <c r="A39" s="147">
        <f t="shared" si="4"/>
        <v>12004</v>
      </c>
      <c r="B39" s="66">
        <v>20</v>
      </c>
      <c r="C39" s="148">
        <v>4</v>
      </c>
      <c r="D39" s="148">
        <v>15</v>
      </c>
      <c r="E39" s="148">
        <v>0</v>
      </c>
      <c r="F39" s="148">
        <v>0</v>
      </c>
      <c r="G39" s="148">
        <v>26</v>
      </c>
      <c r="H39" s="148">
        <v>1</v>
      </c>
      <c r="I39" s="148">
        <v>1000</v>
      </c>
      <c r="J39" s="148">
        <v>800</v>
      </c>
      <c r="K39" s="148">
        <v>1</v>
      </c>
      <c r="L39" s="148">
        <v>1</v>
      </c>
      <c r="M39" s="147" t="str">
        <f t="shared" si="3"/>
        <v>ITEM_SET_20</v>
      </c>
      <c r="N39" s="11" t="str">
        <f>VLOOKUP(M39,STRING!$A$2742:$B$2784,2,0)</f>
        <v>번개 같은 분노</v>
      </c>
      <c r="O39" s="11" t="str">
        <f t="shared" si="5"/>
        <v>원소 반응 발동 시</v>
      </c>
      <c r="P39" s="51" t="str">
        <f t="shared" si="6"/>
        <v>확산 반응 피해 증가 +10% [0.8초마다 1회]</v>
      </c>
    </row>
    <row r="40" spans="1:16">
      <c r="A40" s="147">
        <f t="shared" si="4"/>
        <v>12102</v>
      </c>
      <c r="B40" s="66">
        <v>21</v>
      </c>
      <c r="C40" s="148">
        <v>2</v>
      </c>
      <c r="D40" s="148">
        <v>0</v>
      </c>
      <c r="E40" s="148">
        <v>0</v>
      </c>
      <c r="F40" s="148">
        <v>0</v>
      </c>
      <c r="G40" s="148">
        <v>14</v>
      </c>
      <c r="H40" s="148">
        <v>1</v>
      </c>
      <c r="I40" s="148">
        <v>4000</v>
      </c>
      <c r="J40" s="148">
        <v>0</v>
      </c>
      <c r="K40" s="148">
        <v>0</v>
      </c>
      <c r="L40" s="148">
        <v>1</v>
      </c>
      <c r="M40" s="147" t="str">
        <f t="shared" si="3"/>
        <v>ITEM_SET_21</v>
      </c>
      <c r="N40" s="11" t="str">
        <f>VLOOKUP(M40,STRING!$A$2742:$B$2784,2,0)</f>
        <v>뇌명을 평정한 존자</v>
      </c>
      <c r="O40" s="11" t="str">
        <f t="shared" si="5"/>
        <v>-</v>
      </c>
      <c r="P40" s="51" t="str">
        <f t="shared" si="6"/>
        <v>번개 원소 내성 +40%</v>
      </c>
    </row>
    <row r="41" spans="1:16">
      <c r="A41" s="147">
        <f t="shared" si="4"/>
        <v>12104</v>
      </c>
      <c r="B41" s="66">
        <v>21</v>
      </c>
      <c r="C41" s="148">
        <v>4</v>
      </c>
      <c r="D41" s="148">
        <v>11</v>
      </c>
      <c r="E41" s="148">
        <v>0</v>
      </c>
      <c r="F41" s="148">
        <v>0</v>
      </c>
      <c r="G41" s="148">
        <v>3</v>
      </c>
      <c r="H41" s="148">
        <v>1</v>
      </c>
      <c r="I41" s="148">
        <v>3500</v>
      </c>
      <c r="J41" s="148">
        <v>0</v>
      </c>
      <c r="K41" s="148">
        <v>0</v>
      </c>
      <c r="L41" s="148">
        <v>1</v>
      </c>
      <c r="M41" s="147" t="str">
        <f t="shared" si="3"/>
        <v>ITEM_SET_21</v>
      </c>
      <c r="N41" s="11" t="str">
        <f>VLOOKUP(M41,STRING!$A$2742:$B$2784,2,0)</f>
        <v>뇌명을 평정한 존자</v>
      </c>
      <c r="O41" s="11" t="str">
        <f t="shared" si="5"/>
        <v>번개 원소의 영향을 받은 적에게</v>
      </c>
      <c r="P41" s="51" t="str">
        <f t="shared" si="6"/>
        <v>일반 공격 및 강공격 피해 +35%</v>
      </c>
    </row>
    <row r="42" spans="1:16">
      <c r="A42" s="147">
        <f t="shared" si="4"/>
        <v>12202</v>
      </c>
      <c r="B42" s="66">
        <v>22</v>
      </c>
      <c r="C42" s="148">
        <v>2</v>
      </c>
      <c r="D42" s="148">
        <v>0</v>
      </c>
      <c r="E42" s="148">
        <v>0</v>
      </c>
      <c r="F42" s="148">
        <v>0</v>
      </c>
      <c r="G42" s="148">
        <v>23</v>
      </c>
      <c r="H42" s="148">
        <v>1</v>
      </c>
      <c r="I42" s="148">
        <v>1500</v>
      </c>
      <c r="J42" s="148">
        <v>0</v>
      </c>
      <c r="K42" s="148">
        <v>0</v>
      </c>
      <c r="L42" s="148">
        <v>1</v>
      </c>
      <c r="M42" s="147" t="str">
        <f t="shared" si="3"/>
        <v>ITEM_SET_22</v>
      </c>
      <c r="N42" s="11" t="str">
        <f>VLOOKUP(M42,STRING!$A$2742:$B$2784,2,0)</f>
        <v>청록색 그림자</v>
      </c>
      <c r="O42" s="11" t="str">
        <f t="shared" si="5"/>
        <v>-</v>
      </c>
      <c r="P42" s="51" t="str">
        <f t="shared" si="6"/>
        <v>바람 원소 피해 보너스 +15%</v>
      </c>
    </row>
    <row r="43" spans="1:16">
      <c r="A43" s="147">
        <f t="shared" si="4"/>
        <v>12204</v>
      </c>
      <c r="B43" s="66">
        <v>22</v>
      </c>
      <c r="C43" s="148">
        <v>4</v>
      </c>
      <c r="D43" s="148">
        <v>0</v>
      </c>
      <c r="E43" s="148">
        <v>0</v>
      </c>
      <c r="F43" s="148">
        <v>0</v>
      </c>
      <c r="G43" s="148">
        <v>25</v>
      </c>
      <c r="H43" s="148">
        <v>1</v>
      </c>
      <c r="I43" s="148">
        <v>6000</v>
      </c>
      <c r="J43" s="148">
        <v>10000</v>
      </c>
      <c r="K43" s="148">
        <v>0</v>
      </c>
      <c r="L43" s="148">
        <v>1</v>
      </c>
      <c r="M43" s="147" t="str">
        <f t="shared" si="3"/>
        <v>ITEM_SET_22</v>
      </c>
      <c r="N43" s="11" t="str">
        <f>VLOOKUP(M43,STRING!$A$2742:$B$2784,2,0)</f>
        <v>청록색 그림자</v>
      </c>
      <c r="O43" s="11" t="str">
        <f t="shared" si="5"/>
        <v>-</v>
      </c>
      <c r="P43" s="51" t="str">
        <f t="shared" si="6"/>
        <v>개화, 만개, 발화 반응 피해 증가 +60% [10초 동안]</v>
      </c>
    </row>
    <row r="44" spans="1:16">
      <c r="A44" s="147">
        <f t="shared" si="4"/>
        <v>12302</v>
      </c>
      <c r="B44" s="66">
        <v>23</v>
      </c>
      <c r="C44" s="148">
        <v>2</v>
      </c>
      <c r="D44" s="148">
        <v>0</v>
      </c>
      <c r="E44" s="148">
        <v>0</v>
      </c>
      <c r="F44" s="148">
        <v>0</v>
      </c>
      <c r="G44" s="148">
        <v>5</v>
      </c>
      <c r="H44" s="148">
        <v>1</v>
      </c>
      <c r="I44" s="148">
        <v>1500</v>
      </c>
      <c r="J44" s="148">
        <v>0</v>
      </c>
      <c r="K44" s="148">
        <v>0</v>
      </c>
      <c r="L44" s="148">
        <v>1</v>
      </c>
      <c r="M44" s="147" t="str">
        <f>"ITEM_SET_"&amp;B44</f>
        <v>ITEM_SET_23</v>
      </c>
      <c r="N44" s="11" t="str">
        <f>VLOOKUP(M44,STRING!$A$2742:$B$2784,2,0)</f>
        <v>사랑받는 소녀</v>
      </c>
      <c r="O44" s="11" t="str">
        <f t="shared" si="5"/>
        <v>-</v>
      </c>
      <c r="P44" s="51" t="str">
        <f t="shared" si="6"/>
        <v>치유 효과 +15%</v>
      </c>
    </row>
    <row r="45" spans="1:16">
      <c r="A45" s="147">
        <f t="shared" si="4"/>
        <v>12304</v>
      </c>
      <c r="B45" s="66">
        <v>23</v>
      </c>
      <c r="C45" s="148">
        <v>4</v>
      </c>
      <c r="D45" s="148">
        <v>16</v>
      </c>
      <c r="E45" s="148">
        <v>0</v>
      </c>
      <c r="F45" s="148">
        <v>0</v>
      </c>
      <c r="G45" s="148">
        <v>5</v>
      </c>
      <c r="H45" s="148">
        <v>1</v>
      </c>
      <c r="I45" s="148">
        <v>2000</v>
      </c>
      <c r="J45" s="148">
        <v>10000</v>
      </c>
      <c r="K45" s="148">
        <v>0</v>
      </c>
      <c r="L45" s="148">
        <v>1</v>
      </c>
      <c r="M45" s="147" t="str">
        <f t="shared" si="3"/>
        <v>ITEM_SET_23</v>
      </c>
      <c r="N45" s="11" t="str">
        <f>VLOOKUP(M45,STRING!$A$2742:$B$2784,2,0)</f>
        <v>사랑받는 소녀</v>
      </c>
      <c r="O45" s="11" t="str">
        <f t="shared" si="5"/>
        <v>원소 폭발 발동 시</v>
      </c>
      <c r="P45" s="51" t="str">
        <f t="shared" si="6"/>
        <v>치유 효과 +20% [10초 동안]</v>
      </c>
    </row>
    <row r="46" spans="1:16">
      <c r="A46" s="147">
        <f t="shared" si="4"/>
        <v>12402</v>
      </c>
      <c r="B46" s="66">
        <v>24</v>
      </c>
      <c r="C46" s="148">
        <v>2</v>
      </c>
      <c r="D46" s="148">
        <v>0</v>
      </c>
      <c r="E46" s="148">
        <v>0</v>
      </c>
      <c r="F46" s="148">
        <v>0</v>
      </c>
      <c r="G46" s="148">
        <v>22</v>
      </c>
      <c r="H46" s="148">
        <v>1</v>
      </c>
      <c r="I46" s="148">
        <v>1500</v>
      </c>
      <c r="J46" s="148">
        <v>0</v>
      </c>
      <c r="K46" s="148">
        <v>0</v>
      </c>
      <c r="L46" s="148">
        <v>1</v>
      </c>
      <c r="M46" s="147" t="str">
        <f t="shared" si="3"/>
        <v>ITEM_SET_24</v>
      </c>
      <c r="N46" s="11" t="str">
        <f>VLOOKUP(M46,STRING!$A$2742:$B$2784,2,0)</f>
        <v>유구한 반암</v>
      </c>
      <c r="O46" s="11" t="str">
        <f t="shared" si="5"/>
        <v>-</v>
      </c>
      <c r="P46" s="51" t="str">
        <f t="shared" si="6"/>
        <v>바위 원소 피해 보너스 +15%</v>
      </c>
    </row>
    <row r="47" spans="1:16">
      <c r="A47" s="147">
        <f t="shared" si="4"/>
        <v>12404</v>
      </c>
      <c r="B47" s="66">
        <v>24</v>
      </c>
      <c r="C47" s="148">
        <v>4</v>
      </c>
      <c r="D47" s="148">
        <v>27</v>
      </c>
      <c r="E47" s="148">
        <v>0</v>
      </c>
      <c r="F47" s="148">
        <v>0</v>
      </c>
      <c r="G47" s="148">
        <v>28</v>
      </c>
      <c r="H47" s="148">
        <v>1</v>
      </c>
      <c r="I47" s="148">
        <v>3500</v>
      </c>
      <c r="J47" s="148">
        <v>10000</v>
      </c>
      <c r="K47" s="148">
        <v>0</v>
      </c>
      <c r="L47" s="148">
        <v>0</v>
      </c>
      <c r="M47" s="147" t="str">
        <f t="shared" si="3"/>
        <v>ITEM_SET_24</v>
      </c>
      <c r="N47" s="11" t="str">
        <f>VLOOKUP(M47,STRING!$A$2742:$B$2784,2,0)</f>
        <v>유구한 반암</v>
      </c>
      <c r="O47" s="11" t="str">
        <f t="shared" si="5"/>
        <v>결정 반응으로 만들어진 결정을 획득 시</v>
      </c>
      <c r="P47" s="51" t="str">
        <f t="shared" si="6"/>
        <v>원소 전투 스킬 재사용 대기 시간 초기화 +35% [10초 동안]</v>
      </c>
    </row>
    <row r="48" spans="1:16">
      <c r="A48" s="147">
        <f t="shared" si="4"/>
        <v>12502</v>
      </c>
      <c r="B48" s="66">
        <v>25</v>
      </c>
      <c r="C48" s="148">
        <v>2</v>
      </c>
      <c r="D48" s="148">
        <v>0</v>
      </c>
      <c r="E48" s="148">
        <v>0</v>
      </c>
      <c r="F48" s="148">
        <v>0</v>
      </c>
      <c r="G48" s="148">
        <v>37</v>
      </c>
      <c r="H48" s="148">
        <v>1</v>
      </c>
      <c r="I48" s="148">
        <v>3500</v>
      </c>
      <c r="J48" s="148">
        <v>0</v>
      </c>
      <c r="K48" s="148">
        <v>0</v>
      </c>
      <c r="L48" s="148">
        <v>1</v>
      </c>
      <c r="M48" s="147" t="str">
        <f t="shared" si="3"/>
        <v>ITEM_SET_25</v>
      </c>
      <c r="N48" s="11" t="str">
        <f>VLOOKUP(M48,STRING!$A$2742:$B$2784,2,0)</f>
        <v>날아오르는 유성</v>
      </c>
      <c r="O48" s="11" t="str">
        <f t="shared" si="5"/>
        <v>-</v>
      </c>
      <c r="P48" s="51" t="str">
        <f t="shared" si="6"/>
        <v>원소 폭발 피해 +35%</v>
      </c>
    </row>
    <row r="49" spans="1:16">
      <c r="A49" s="147">
        <f t="shared" si="4"/>
        <v>12504</v>
      </c>
      <c r="B49" s="66">
        <v>25</v>
      </c>
      <c r="C49" s="148">
        <v>4</v>
      </c>
      <c r="D49" s="148">
        <v>23</v>
      </c>
      <c r="E49" s="148">
        <v>0</v>
      </c>
      <c r="F49" s="148">
        <v>0</v>
      </c>
      <c r="G49" s="148">
        <v>3</v>
      </c>
      <c r="H49" s="148">
        <v>1</v>
      </c>
      <c r="I49" s="148">
        <v>4000</v>
      </c>
      <c r="J49" s="148">
        <v>0</v>
      </c>
      <c r="K49" s="148">
        <v>0</v>
      </c>
      <c r="L49" s="148">
        <v>1</v>
      </c>
      <c r="M49" s="147" t="str">
        <f t="shared" si="3"/>
        <v>ITEM_SET_25</v>
      </c>
      <c r="N49" s="11" t="str">
        <f>VLOOKUP(M49,STRING!$A$2742:$B$2784,2,0)</f>
        <v>날아오르는 유성</v>
      </c>
      <c r="O49" s="11" t="str">
        <f t="shared" si="5"/>
        <v>보호막 존재 시</v>
      </c>
      <c r="P49" s="51" t="str">
        <f t="shared" si="6"/>
        <v>일반 공격 및 강공격 피해 +40%</v>
      </c>
    </row>
    <row r="50" spans="1:16">
      <c r="A50" s="147">
        <f t="shared" si="4"/>
        <v>12602</v>
      </c>
      <c r="B50" s="66">
        <v>26</v>
      </c>
      <c r="C50" s="148">
        <v>2</v>
      </c>
      <c r="D50" s="148">
        <v>0</v>
      </c>
      <c r="E50" s="148">
        <v>0</v>
      </c>
      <c r="F50" s="148">
        <v>0</v>
      </c>
      <c r="G50" s="148">
        <v>18</v>
      </c>
      <c r="H50" s="148">
        <v>1</v>
      </c>
      <c r="I50" s="148">
        <v>1500</v>
      </c>
      <c r="J50" s="148">
        <v>0</v>
      </c>
      <c r="K50" s="148">
        <v>0</v>
      </c>
      <c r="L50" s="148">
        <v>1</v>
      </c>
      <c r="M50" s="147" t="str">
        <f t="shared" si="3"/>
        <v>ITEM_SET_26</v>
      </c>
      <c r="N50" s="11" t="str">
        <f>VLOOKUP(M50,STRING!$A$2742:$B$2784,2,0)</f>
        <v>불타오르는 화염의 마녀</v>
      </c>
      <c r="O50" s="11" t="str">
        <f t="shared" si="5"/>
        <v>-</v>
      </c>
      <c r="P50" s="51" t="str">
        <f t="shared" si="6"/>
        <v>불 원소 피해 보너스 +15%</v>
      </c>
    </row>
    <row r="51" spans="1:16">
      <c r="A51" s="147">
        <f t="shared" si="4"/>
        <v>12604</v>
      </c>
      <c r="B51" s="66">
        <v>26</v>
      </c>
      <c r="C51" s="148">
        <v>4</v>
      </c>
      <c r="D51" s="148">
        <v>17</v>
      </c>
      <c r="E51" s="148">
        <v>0</v>
      </c>
      <c r="F51" s="148">
        <v>0</v>
      </c>
      <c r="G51" s="148">
        <v>18</v>
      </c>
      <c r="H51" s="148">
        <v>1</v>
      </c>
      <c r="I51" s="148">
        <v>4000</v>
      </c>
      <c r="J51" s="148">
        <v>10000</v>
      </c>
      <c r="K51" s="148">
        <v>0</v>
      </c>
      <c r="L51" s="148">
        <v>1</v>
      </c>
      <c r="M51" s="147" t="str">
        <f t="shared" si="3"/>
        <v>ITEM_SET_26</v>
      </c>
      <c r="N51" s="11" t="str">
        <f>VLOOKUP(M51,STRING!$A$2742:$B$2784,2,0)</f>
        <v>불타오르는 화염의 마녀</v>
      </c>
      <c r="O51" s="11" t="str">
        <f t="shared" si="5"/>
        <v>원소 전투 스킬 발동 시</v>
      </c>
      <c r="P51" s="51" t="str">
        <f t="shared" si="6"/>
        <v>불 원소 피해 보너스 +40% [10초 동안]</v>
      </c>
    </row>
    <row r="52" spans="1:16">
      <c r="A52" s="147">
        <f t="shared" si="4"/>
        <v>12702</v>
      </c>
      <c r="B52" s="66">
        <v>27</v>
      </c>
      <c r="C52" s="148">
        <v>2</v>
      </c>
      <c r="D52" s="148">
        <v>0</v>
      </c>
      <c r="E52" s="148">
        <v>0</v>
      </c>
      <c r="F52" s="148">
        <v>0</v>
      </c>
      <c r="G52" s="148">
        <v>11</v>
      </c>
      <c r="H52" s="148">
        <v>1</v>
      </c>
      <c r="I52" s="148">
        <v>4000</v>
      </c>
      <c r="J52" s="148">
        <v>0</v>
      </c>
      <c r="K52" s="148">
        <v>0</v>
      </c>
      <c r="L52" s="148">
        <v>1</v>
      </c>
      <c r="M52" s="147" t="str">
        <f t="shared" si="3"/>
        <v>ITEM_SET_27</v>
      </c>
      <c r="N52" s="11" t="str">
        <f>VLOOKUP(M52,STRING!$A$2742:$B$2784,2,0)</f>
        <v>불 위를 걷는 현인</v>
      </c>
      <c r="O52" s="11" t="str">
        <f t="shared" si="5"/>
        <v>-</v>
      </c>
      <c r="P52" s="51" t="str">
        <f t="shared" si="6"/>
        <v>불 원소 내성 +40%</v>
      </c>
    </row>
    <row r="53" spans="1:16">
      <c r="A53" s="147">
        <f t="shared" si="4"/>
        <v>12704</v>
      </c>
      <c r="B53" s="66">
        <v>27</v>
      </c>
      <c r="C53" s="148">
        <v>4</v>
      </c>
      <c r="D53" s="148">
        <v>8</v>
      </c>
      <c r="E53" s="148">
        <v>0</v>
      </c>
      <c r="F53" s="148">
        <v>0</v>
      </c>
      <c r="G53" s="148">
        <v>18</v>
      </c>
      <c r="H53" s="148">
        <v>1</v>
      </c>
      <c r="I53" s="148">
        <v>3500</v>
      </c>
      <c r="J53" s="148">
        <v>0</v>
      </c>
      <c r="K53" s="148">
        <v>0</v>
      </c>
      <c r="L53" s="148">
        <v>1</v>
      </c>
      <c r="M53" s="147" t="str">
        <f t="shared" si="3"/>
        <v>ITEM_SET_27</v>
      </c>
      <c r="N53" s="11" t="str">
        <f>VLOOKUP(M53,STRING!$A$2742:$B$2784,2,0)</f>
        <v>불 위를 걷는 현인</v>
      </c>
      <c r="O53" s="11" t="str">
        <f t="shared" si="5"/>
        <v>불 원소의 영향을 받은 적에게</v>
      </c>
      <c r="P53" s="51" t="str">
        <f t="shared" si="6"/>
        <v>불 원소 피해 보너스 +35%</v>
      </c>
    </row>
    <row r="54" spans="1:16">
      <c r="A54" s="147">
        <f t="shared" si="4"/>
        <v>12802</v>
      </c>
      <c r="B54" s="66">
        <v>28</v>
      </c>
      <c r="C54" s="148">
        <v>2</v>
      </c>
      <c r="D54" s="148">
        <v>0</v>
      </c>
      <c r="E54" s="148">
        <v>0</v>
      </c>
      <c r="F54" s="148">
        <v>0</v>
      </c>
      <c r="G54" s="148">
        <v>38</v>
      </c>
      <c r="H54" s="148">
        <v>1</v>
      </c>
      <c r="I54" s="148">
        <v>2500</v>
      </c>
      <c r="J54" s="148">
        <v>0</v>
      </c>
      <c r="K54" s="148">
        <v>0</v>
      </c>
      <c r="L54" s="148">
        <v>1</v>
      </c>
      <c r="M54" s="147" t="str">
        <f t="shared" si="3"/>
        <v>ITEM_SET_28</v>
      </c>
      <c r="N54" s="11" t="str">
        <f>VLOOKUP(M54,STRING!$A$2742:$B$2784,2,0)</f>
        <v>피에 물든 기사도</v>
      </c>
      <c r="O54" s="11" t="str">
        <f t="shared" si="5"/>
        <v>-</v>
      </c>
      <c r="P54" s="51" t="str">
        <f t="shared" si="6"/>
        <v>보호막 강화 효과 +25%</v>
      </c>
    </row>
    <row r="55" spans="1:16">
      <c r="A55" s="147">
        <f t="shared" si="4"/>
        <v>12804</v>
      </c>
      <c r="B55" s="66">
        <v>28</v>
      </c>
      <c r="C55" s="148">
        <v>4</v>
      </c>
      <c r="D55" s="148">
        <v>28</v>
      </c>
      <c r="E55" s="148">
        <v>0</v>
      </c>
      <c r="F55" s="148">
        <v>0</v>
      </c>
      <c r="G55" s="148">
        <v>2</v>
      </c>
      <c r="H55" s="148">
        <v>1</v>
      </c>
      <c r="I55" s="148">
        <v>5000</v>
      </c>
      <c r="J55" s="148">
        <v>10000</v>
      </c>
      <c r="K55" s="148">
        <v>0</v>
      </c>
      <c r="L55" s="148">
        <v>1</v>
      </c>
      <c r="M55" s="147" t="str">
        <f t="shared" si="3"/>
        <v>ITEM_SET_28</v>
      </c>
      <c r="N55" s="11" t="str">
        <f>VLOOKUP(M55,STRING!$A$2742:$B$2784,2,0)</f>
        <v>피에 물든 기사도</v>
      </c>
      <c r="O55" s="11" t="str">
        <f t="shared" si="5"/>
        <v>적 처치 후 강공격 사용 시</v>
      </c>
      <c r="P55" s="51" t="str">
        <f t="shared" si="6"/>
        <v>강공격 피해 +50% [10초 동안]</v>
      </c>
    </row>
    <row r="56" spans="1:16">
      <c r="A56" s="147">
        <f t="shared" si="4"/>
        <v>12902</v>
      </c>
      <c r="B56" s="66">
        <v>29</v>
      </c>
      <c r="C56" s="148">
        <v>2</v>
      </c>
      <c r="D56" s="148">
        <v>0</v>
      </c>
      <c r="E56" s="148">
        <v>0</v>
      </c>
      <c r="F56" s="148">
        <v>0</v>
      </c>
      <c r="G56" s="148">
        <v>36</v>
      </c>
      <c r="H56" s="148">
        <v>1</v>
      </c>
      <c r="I56" s="148">
        <v>2000</v>
      </c>
      <c r="J56" s="148">
        <v>0</v>
      </c>
      <c r="K56" s="148">
        <v>0</v>
      </c>
      <c r="L56" s="148">
        <v>1</v>
      </c>
      <c r="M56" s="147" t="str">
        <f t="shared" si="3"/>
        <v>ITEM_SET_29</v>
      </c>
      <c r="N56" s="11" t="str">
        <f>VLOOKUP(M56,STRING!$A$2742:$B$2784,2,0)</f>
        <v>옛 왕실의 의식</v>
      </c>
      <c r="O56" s="11" t="str">
        <f t="shared" si="5"/>
        <v>-</v>
      </c>
      <c r="P56" s="51" t="str">
        <f t="shared" si="6"/>
        <v>원소 부착 효과 지속 시간 감소 +20%</v>
      </c>
    </row>
    <row r="57" spans="1:16">
      <c r="A57" s="147">
        <f t="shared" si="4"/>
        <v>12904</v>
      </c>
      <c r="B57" s="66">
        <v>29</v>
      </c>
      <c r="C57" s="148">
        <v>4</v>
      </c>
      <c r="D57" s="148">
        <v>16</v>
      </c>
      <c r="E57" s="148">
        <v>0</v>
      </c>
      <c r="F57" s="148">
        <v>0</v>
      </c>
      <c r="G57" s="148">
        <v>4</v>
      </c>
      <c r="H57" s="148">
        <v>1</v>
      </c>
      <c r="I57" s="148">
        <v>2000</v>
      </c>
      <c r="J57" s="148">
        <v>12000</v>
      </c>
      <c r="K57" s="148">
        <v>0</v>
      </c>
      <c r="L57" s="148">
        <v>0</v>
      </c>
      <c r="M57" s="147" t="str">
        <f t="shared" si="3"/>
        <v>ITEM_SET_29</v>
      </c>
      <c r="N57" s="11" t="str">
        <f>VLOOKUP(M57,STRING!$A$2742:$B$2784,2,0)</f>
        <v>옛 왕실의 의식</v>
      </c>
      <c r="O57" s="11" t="str">
        <f t="shared" si="5"/>
        <v>원소 폭발 발동 시</v>
      </c>
      <c r="P57" s="51" t="str">
        <f t="shared" si="6"/>
        <v>공격력 +20% [12초 동안]</v>
      </c>
    </row>
    <row r="58" spans="1:16">
      <c r="A58" s="147">
        <f t="shared" si="4"/>
        <v>13002</v>
      </c>
      <c r="B58" s="66">
        <v>30</v>
      </c>
      <c r="C58" s="148">
        <v>2</v>
      </c>
      <c r="D58" s="148">
        <v>0</v>
      </c>
      <c r="E58" s="148">
        <v>0</v>
      </c>
      <c r="F58" s="148">
        <v>0</v>
      </c>
      <c r="G58" s="148">
        <v>19</v>
      </c>
      <c r="H58" s="148">
        <v>1</v>
      </c>
      <c r="I58" s="148">
        <v>1500</v>
      </c>
      <c r="J58" s="148">
        <v>0</v>
      </c>
      <c r="K58" s="148">
        <v>0</v>
      </c>
      <c r="L58" s="148">
        <v>1</v>
      </c>
      <c r="M58" s="147" t="str">
        <f t="shared" si="3"/>
        <v>ITEM_SET_30</v>
      </c>
      <c r="N58" s="11" t="str">
        <f>VLOOKUP(M58,STRING!$A$2742:$B$2784,2,0)</f>
        <v>얼음바람 속에서 길잃은 용사</v>
      </c>
      <c r="O58" s="11" t="str">
        <f t="shared" si="5"/>
        <v>-</v>
      </c>
      <c r="P58" s="51" t="str">
        <f t="shared" si="6"/>
        <v>얼음 원소 피해 보너스 +15%</v>
      </c>
    </row>
    <row r="59" spans="1:16">
      <c r="A59" s="147">
        <f t="shared" si="4"/>
        <v>13004</v>
      </c>
      <c r="B59" s="66">
        <v>30</v>
      </c>
      <c r="C59" s="148">
        <v>4</v>
      </c>
      <c r="D59" s="148">
        <v>9</v>
      </c>
      <c r="E59" s="148">
        <v>0</v>
      </c>
      <c r="F59" s="148">
        <v>0</v>
      </c>
      <c r="G59" s="148">
        <v>9</v>
      </c>
      <c r="H59" s="148">
        <v>1</v>
      </c>
      <c r="I59" s="148">
        <v>2000</v>
      </c>
      <c r="J59" s="148">
        <v>0</v>
      </c>
      <c r="K59" s="148">
        <v>0</v>
      </c>
      <c r="L59" s="148">
        <v>1</v>
      </c>
      <c r="M59" s="147" t="str">
        <f>"ITEM_SET_"&amp;B59</f>
        <v>ITEM_SET_30</v>
      </c>
      <c r="N59" s="11" t="str">
        <f>VLOOKUP(M59,STRING!$A$2742:$B$2784,2,0)</f>
        <v>얼음바람 속에서 길잃은 용사</v>
      </c>
      <c r="O59" s="11" t="str">
        <f t="shared" si="5"/>
        <v>얼음 원소의 영향을 받은 적에게</v>
      </c>
      <c r="P59" s="51" t="str">
        <f t="shared" si="6"/>
        <v>치명타 확률 +20%</v>
      </c>
    </row>
    <row r="60" spans="1:16">
      <c r="A60" s="147">
        <f t="shared" si="4"/>
        <v>13102</v>
      </c>
      <c r="B60" s="66">
        <v>31</v>
      </c>
      <c r="C60" s="148">
        <v>2</v>
      </c>
      <c r="D60" s="148">
        <v>0</v>
      </c>
      <c r="E60" s="148">
        <v>0</v>
      </c>
      <c r="F60" s="148">
        <v>0</v>
      </c>
      <c r="G60" s="148">
        <v>20</v>
      </c>
      <c r="H60" s="148">
        <v>1</v>
      </c>
      <c r="I60" s="148">
        <v>1500</v>
      </c>
      <c r="J60" s="148">
        <v>0</v>
      </c>
      <c r="K60" s="148">
        <v>0</v>
      </c>
      <c r="L60" s="148">
        <v>1</v>
      </c>
      <c r="M60" s="147" t="str">
        <f t="shared" si="3"/>
        <v>ITEM_SET_31</v>
      </c>
      <c r="N60" s="11" t="str">
        <f>VLOOKUP(M60,STRING!$A$2742:$B$2784,2,0)</f>
        <v>몰락한 마음</v>
      </c>
      <c r="O60" s="11" t="str">
        <f t="shared" si="5"/>
        <v>-</v>
      </c>
      <c r="P60" s="51" t="str">
        <f t="shared" si="6"/>
        <v>물 원소 피해 보너스 +15%</v>
      </c>
    </row>
    <row r="61" spans="1:16">
      <c r="A61" s="147">
        <f t="shared" si="4"/>
        <v>13104</v>
      </c>
      <c r="B61" s="66">
        <v>31</v>
      </c>
      <c r="C61" s="148">
        <v>4</v>
      </c>
      <c r="D61" s="148">
        <v>17</v>
      </c>
      <c r="E61" s="148">
        <v>0</v>
      </c>
      <c r="F61" s="148">
        <v>0</v>
      </c>
      <c r="G61" s="148">
        <v>3</v>
      </c>
      <c r="H61" s="148">
        <v>1</v>
      </c>
      <c r="I61" s="148">
        <v>3000</v>
      </c>
      <c r="J61" s="148">
        <v>15000</v>
      </c>
      <c r="K61" s="148">
        <v>0</v>
      </c>
      <c r="L61" s="148">
        <v>1</v>
      </c>
      <c r="M61" s="147" t="str">
        <f t="shared" si="3"/>
        <v>ITEM_SET_31</v>
      </c>
      <c r="N61" s="11" t="str">
        <f>VLOOKUP(M61,STRING!$A$2742:$B$2784,2,0)</f>
        <v>몰락한 마음</v>
      </c>
      <c r="O61" s="11" t="str">
        <f t="shared" si="5"/>
        <v>원소 전투 스킬 발동 시</v>
      </c>
      <c r="P61" s="51" t="str">
        <f t="shared" si="6"/>
        <v>일반 공격 및 강공격 피해 +30% [15초 동안]</v>
      </c>
    </row>
    <row r="62" spans="1:16">
      <c r="A62" s="147">
        <f t="shared" si="4"/>
        <v>13202</v>
      </c>
      <c r="B62" s="66">
        <v>32</v>
      </c>
      <c r="C62" s="148">
        <v>2</v>
      </c>
      <c r="D62" s="148">
        <v>0</v>
      </c>
      <c r="E62" s="148">
        <v>0</v>
      </c>
      <c r="F62" s="148">
        <v>0</v>
      </c>
      <c r="G62" s="148">
        <v>7</v>
      </c>
      <c r="H62" s="148">
        <v>1</v>
      </c>
      <c r="I62" s="148">
        <v>2000</v>
      </c>
      <c r="J62" s="148">
        <v>0</v>
      </c>
      <c r="K62" s="148">
        <v>0</v>
      </c>
      <c r="L62" s="148">
        <v>1</v>
      </c>
      <c r="M62" s="147" t="str">
        <f t="shared" si="3"/>
        <v>ITEM_SET_32</v>
      </c>
      <c r="N62" s="11" t="str">
        <f>VLOOKUP(M62,STRING!$A$2742:$B$2784,2,0)</f>
        <v>견고한 천암</v>
      </c>
      <c r="O62" s="11" t="str">
        <f t="shared" si="5"/>
        <v>-</v>
      </c>
      <c r="P62" s="51" t="str">
        <f t="shared" si="6"/>
        <v>HP 최대치 +20%</v>
      </c>
    </row>
    <row r="63" spans="1:16">
      <c r="A63" s="147">
        <f t="shared" si="4"/>
        <v>13204</v>
      </c>
      <c r="B63" s="66">
        <v>32</v>
      </c>
      <c r="C63" s="148">
        <v>4</v>
      </c>
      <c r="D63" s="148">
        <v>18</v>
      </c>
      <c r="E63" s="148">
        <v>0</v>
      </c>
      <c r="F63" s="148">
        <v>0</v>
      </c>
      <c r="G63" s="148">
        <v>1</v>
      </c>
      <c r="H63" s="148">
        <v>1</v>
      </c>
      <c r="I63" s="148">
        <v>2000</v>
      </c>
      <c r="J63" s="148">
        <v>500</v>
      </c>
      <c r="K63" s="148">
        <v>1</v>
      </c>
      <c r="L63" s="148">
        <v>1</v>
      </c>
      <c r="M63" s="147" t="str">
        <f t="shared" si="3"/>
        <v>ITEM_SET_32</v>
      </c>
      <c r="N63" s="11" t="str">
        <f>VLOOKUP(M63,STRING!$A$2742:$B$2784,2,0)</f>
        <v>견고한 천암</v>
      </c>
      <c r="O63" s="11" t="str">
        <f t="shared" si="5"/>
        <v>원소 전투 스킬 명중 시</v>
      </c>
      <c r="P63" s="51" t="str">
        <f t="shared" si="6"/>
        <v>일반 공격 피해 +20% [0.5초마다 1회]</v>
      </c>
    </row>
    <row r="64" spans="1:16">
      <c r="A64" s="147">
        <f t="shared" si="4"/>
        <v>13302</v>
      </c>
      <c r="B64" s="66">
        <v>33</v>
      </c>
      <c r="C64" s="148">
        <v>2</v>
      </c>
      <c r="D64" s="148">
        <v>0</v>
      </c>
      <c r="E64" s="148">
        <v>0</v>
      </c>
      <c r="F64" s="148">
        <v>0</v>
      </c>
      <c r="G64" s="148">
        <v>38</v>
      </c>
      <c r="H64" s="148">
        <v>1</v>
      </c>
      <c r="I64" s="148">
        <v>2500</v>
      </c>
      <c r="J64" s="148">
        <v>0</v>
      </c>
      <c r="K64" s="148">
        <v>0</v>
      </c>
      <c r="L64" s="148">
        <v>1</v>
      </c>
      <c r="M64" s="147" t="str">
        <f t="shared" si="3"/>
        <v>ITEM_SET_33</v>
      </c>
      <c r="N64" s="11" t="str">
        <f>VLOOKUP(M64,STRING!$A$2742:$B$2784,2,0)</f>
        <v>창백의 화염</v>
      </c>
      <c r="O64" s="11" t="str">
        <f t="shared" si="5"/>
        <v>-</v>
      </c>
      <c r="P64" s="51" t="str">
        <f t="shared" si="6"/>
        <v>보호막 강화 효과 +25%</v>
      </c>
    </row>
    <row r="65" spans="1:16">
      <c r="A65" s="147">
        <f t="shared" si="4"/>
        <v>13304</v>
      </c>
      <c r="B65" s="66">
        <v>33</v>
      </c>
      <c r="C65" s="148">
        <v>4</v>
      </c>
      <c r="D65" s="148">
        <v>18</v>
      </c>
      <c r="E65" s="148">
        <v>0</v>
      </c>
      <c r="F65" s="148">
        <v>0</v>
      </c>
      <c r="G65" s="148">
        <v>4</v>
      </c>
      <c r="H65" s="148">
        <v>1</v>
      </c>
      <c r="I65" s="148">
        <v>900</v>
      </c>
      <c r="J65" s="148">
        <v>300</v>
      </c>
      <c r="K65" s="148">
        <v>1</v>
      </c>
      <c r="L65" s="148">
        <v>1</v>
      </c>
      <c r="M65" s="147" t="str">
        <f t="shared" si="3"/>
        <v>ITEM_SET_33</v>
      </c>
      <c r="N65" s="11" t="str">
        <f>VLOOKUP(M65,STRING!$A$2742:$B$2784,2,0)</f>
        <v>창백의 화염</v>
      </c>
      <c r="O65" s="11" t="str">
        <f t="shared" si="5"/>
        <v>원소 전투 스킬 명중 시</v>
      </c>
      <c r="P65" s="51" t="str">
        <f t="shared" si="6"/>
        <v>공격력 +9% [0.3초마다 1회]</v>
      </c>
    </row>
    <row r="66" spans="1:16">
      <c r="A66" s="147">
        <f t="shared" si="4"/>
        <v>13402</v>
      </c>
      <c r="B66" s="66">
        <v>34</v>
      </c>
      <c r="C66" s="148">
        <v>2</v>
      </c>
      <c r="D66" s="148">
        <v>0</v>
      </c>
      <c r="E66" s="148">
        <v>0</v>
      </c>
      <c r="F66" s="148">
        <v>0</v>
      </c>
      <c r="G66" s="148">
        <v>4</v>
      </c>
      <c r="H66" s="148">
        <v>1</v>
      </c>
      <c r="I66" s="148">
        <v>1800</v>
      </c>
      <c r="J66" s="148">
        <v>0</v>
      </c>
      <c r="K66" s="148">
        <v>0</v>
      </c>
      <c r="L66" s="148">
        <v>1</v>
      </c>
      <c r="M66" s="147" t="str">
        <f t="shared" si="3"/>
        <v>ITEM_SET_34</v>
      </c>
      <c r="N66" s="11" t="str">
        <f>VLOOKUP(M66,STRING!$A$2742:$B$2784,2,0)</f>
        <v>추억의 시메나와</v>
      </c>
      <c r="O66" s="11" t="str">
        <f t="shared" si="5"/>
        <v>-</v>
      </c>
      <c r="P66" s="51" t="str">
        <f t="shared" si="6"/>
        <v>공격력 +18%</v>
      </c>
    </row>
    <row r="67" spans="1:16">
      <c r="A67" s="147">
        <f t="shared" si="4"/>
        <v>13404</v>
      </c>
      <c r="B67" s="66">
        <v>34</v>
      </c>
      <c r="C67" s="148">
        <v>4</v>
      </c>
      <c r="D67" s="148">
        <v>17</v>
      </c>
      <c r="E67" s="148">
        <v>0</v>
      </c>
      <c r="F67" s="148">
        <v>0</v>
      </c>
      <c r="G67" s="148">
        <v>3</v>
      </c>
      <c r="H67" s="148">
        <v>1</v>
      </c>
      <c r="I67" s="148">
        <v>5000</v>
      </c>
      <c r="J67" s="148">
        <v>10000</v>
      </c>
      <c r="K67" s="148">
        <v>0</v>
      </c>
      <c r="L67" s="148">
        <v>1</v>
      </c>
      <c r="M67" s="147" t="str">
        <f t="shared" si="3"/>
        <v>ITEM_SET_34</v>
      </c>
      <c r="N67" s="11" t="str">
        <f>VLOOKUP(M67,STRING!$A$2742:$B$2784,2,0)</f>
        <v>추억의 시메나와</v>
      </c>
      <c r="O67" s="11" t="str">
        <f t="shared" si="5"/>
        <v>원소 전투 스킬 발동 시</v>
      </c>
      <c r="P67" s="51" t="str">
        <f t="shared" si="6"/>
        <v>일반 공격 및 강공격 피해 +50% [10초 동안]</v>
      </c>
    </row>
    <row r="68" spans="1:16">
      <c r="A68" s="147">
        <f t="shared" ref="A68:A85" si="7">10000+B68*ID규칙_세트_그룹_단위+C68</f>
        <v>13502</v>
      </c>
      <c r="B68" s="66">
        <v>35</v>
      </c>
      <c r="C68" s="148">
        <v>2</v>
      </c>
      <c r="D68" s="148">
        <v>0</v>
      </c>
      <c r="E68" s="148">
        <v>0</v>
      </c>
      <c r="F68" s="148">
        <v>0</v>
      </c>
      <c r="G68" s="148">
        <v>29</v>
      </c>
      <c r="H68" s="148">
        <v>1</v>
      </c>
      <c r="I68" s="148">
        <v>2000</v>
      </c>
      <c r="J68" s="148">
        <v>0</v>
      </c>
      <c r="K68" s="148">
        <v>0</v>
      </c>
      <c r="L68" s="148">
        <v>1</v>
      </c>
      <c r="M68" s="147" t="str">
        <f t="shared" si="3"/>
        <v>ITEM_SET_35</v>
      </c>
      <c r="N68" s="11" t="str">
        <f>VLOOKUP(M68,STRING!$A$2742:$B$2784,2,0)</f>
        <v>절연의 기치</v>
      </c>
      <c r="O68" s="11" t="str">
        <f t="shared" ref="O68:O85" si="8">IF(D68=0,"-",VLOOKUP(D68,세트_컨디션타입,2,0))&amp;IF(F68=0,"",(IF(E68=0,F68," "&amp;F68/100&amp;"%")))</f>
        <v>-</v>
      </c>
      <c r="P68" s="51" t="str">
        <f t="shared" ref="P68:P85" si="9">VLOOKUP(G68,세트_옵션타입,2,0)&amp;IF(I68&gt;0," +","")&amp;IF(I68=0,"",(IF(H68=0,I68,""&amp;I68/100&amp;"%")))&amp;IF(J68=0,"",IF(K68&gt;=1," ["&amp;J68/1000&amp;"초마다 ",IF(K68&gt;=1,J68," ["&amp;J68/1000&amp;"초 동안]")))&amp;IF(K68=0,"",K68&amp;"회]")</f>
        <v>원소 전투 스킬 피해 +20%</v>
      </c>
    </row>
    <row r="69" spans="1:16">
      <c r="A69" s="147">
        <f t="shared" si="7"/>
        <v>13504</v>
      </c>
      <c r="B69" s="66">
        <v>35</v>
      </c>
      <c r="C69" s="148">
        <v>4</v>
      </c>
      <c r="D69" s="148">
        <v>16</v>
      </c>
      <c r="E69" s="148">
        <v>0</v>
      </c>
      <c r="F69" s="148">
        <v>0</v>
      </c>
      <c r="G69" s="148">
        <v>29</v>
      </c>
      <c r="H69" s="148">
        <v>1</v>
      </c>
      <c r="I69" s="148">
        <v>7500</v>
      </c>
      <c r="J69" s="148">
        <v>0</v>
      </c>
      <c r="K69" s="148">
        <v>0</v>
      </c>
      <c r="L69" s="148">
        <v>1</v>
      </c>
      <c r="M69" s="147" t="str">
        <f t="shared" si="3"/>
        <v>ITEM_SET_35</v>
      </c>
      <c r="N69" s="11" t="str">
        <f>VLOOKUP(M69,STRING!$A$2742:$B$2784,2,0)</f>
        <v>절연의 기치</v>
      </c>
      <c r="O69" s="11" t="str">
        <f t="shared" si="8"/>
        <v>원소 폭발 발동 시</v>
      </c>
      <c r="P69" s="51" t="str">
        <f t="shared" si="9"/>
        <v>원소 전투 스킬 피해 +75%</v>
      </c>
    </row>
    <row r="70" spans="1:16">
      <c r="A70" s="147">
        <f t="shared" si="7"/>
        <v>13602</v>
      </c>
      <c r="B70" s="66">
        <v>36</v>
      </c>
      <c r="C70" s="148">
        <v>2</v>
      </c>
      <c r="D70" s="148">
        <v>0</v>
      </c>
      <c r="E70" s="148">
        <v>0</v>
      </c>
      <c r="F70" s="148">
        <v>0</v>
      </c>
      <c r="G70" s="148">
        <v>5</v>
      </c>
      <c r="H70" s="148">
        <v>1</v>
      </c>
      <c r="I70" s="148">
        <v>1500</v>
      </c>
      <c r="J70" s="148">
        <v>0</v>
      </c>
      <c r="K70" s="148">
        <v>0</v>
      </c>
      <c r="L70" s="148">
        <v>1</v>
      </c>
      <c r="M70" s="147" t="str">
        <f t="shared" ref="M70:M77" si="10">"ITEM_SET_"&amp;B70</f>
        <v>ITEM_SET_36</v>
      </c>
      <c r="N70" s="11" t="str">
        <f>VLOOKUP(M70,STRING!$A$2742:$B$2784,2,0)</f>
        <v>바다에 물든 거대 조개</v>
      </c>
      <c r="O70" s="11" t="str">
        <f t="shared" si="8"/>
        <v>-</v>
      </c>
      <c r="P70" s="51" t="str">
        <f t="shared" si="9"/>
        <v>치유 효과 +15%</v>
      </c>
    </row>
    <row r="71" spans="1:16">
      <c r="A71" s="147">
        <f t="shared" si="7"/>
        <v>13604</v>
      </c>
      <c r="B71" s="66">
        <v>36</v>
      </c>
      <c r="C71" s="148">
        <v>4</v>
      </c>
      <c r="D71" s="148">
        <v>24</v>
      </c>
      <c r="E71" s="148">
        <v>0</v>
      </c>
      <c r="F71" s="148">
        <v>0</v>
      </c>
      <c r="G71" s="148">
        <v>5</v>
      </c>
      <c r="H71" s="148">
        <v>0</v>
      </c>
      <c r="I71" s="148">
        <v>30000</v>
      </c>
      <c r="J71" s="148">
        <v>3500</v>
      </c>
      <c r="K71" s="148">
        <v>1</v>
      </c>
      <c r="L71" s="148">
        <v>1</v>
      </c>
      <c r="M71" s="147" t="str">
        <f t="shared" si="10"/>
        <v>ITEM_SET_36</v>
      </c>
      <c r="N71" s="11" t="str">
        <f>VLOOKUP(M71,STRING!$A$2742:$B$2784,2,0)</f>
        <v>바다에 물든 거대 조개</v>
      </c>
      <c r="O71" s="11" t="str">
        <f t="shared" si="8"/>
        <v>해당 세트를 장착한 캐릭터가 치유 시</v>
      </c>
      <c r="P71" s="51" t="str">
        <f t="shared" si="9"/>
        <v>치유 효과 +30000 [3.5초마다 1회]</v>
      </c>
    </row>
    <row r="72" spans="1:16">
      <c r="A72" s="147">
        <f t="shared" si="7"/>
        <v>13702</v>
      </c>
      <c r="B72" s="66">
        <v>37</v>
      </c>
      <c r="C72" s="148">
        <v>2</v>
      </c>
      <c r="D72" s="148">
        <v>0</v>
      </c>
      <c r="E72" s="148">
        <v>0</v>
      </c>
      <c r="F72" s="148">
        <v>0</v>
      </c>
      <c r="G72" s="148">
        <v>8</v>
      </c>
      <c r="H72" s="148">
        <v>1</v>
      </c>
      <c r="I72" s="148">
        <v>3000</v>
      </c>
      <c r="J72" s="148">
        <v>0</v>
      </c>
      <c r="K72" s="148">
        <v>0</v>
      </c>
      <c r="L72" s="148">
        <v>1</v>
      </c>
      <c r="M72" s="147" t="str">
        <f t="shared" si="10"/>
        <v>ITEM_SET_37</v>
      </c>
      <c r="N72" s="11" t="str">
        <f>VLOOKUP(M72,STRING!$A$2742:$B$2784,2,0)</f>
        <v>풍요로운 꿈의 껍데기</v>
      </c>
      <c r="O72" s="11" t="str">
        <f t="shared" si="8"/>
        <v>-</v>
      </c>
      <c r="P72" s="51" t="str">
        <f t="shared" si="9"/>
        <v>방어력 +30%</v>
      </c>
    </row>
    <row r="73" spans="1:16">
      <c r="A73" s="147">
        <f t="shared" si="7"/>
        <v>13704</v>
      </c>
      <c r="B73" s="66">
        <v>37</v>
      </c>
      <c r="C73" s="148">
        <v>4</v>
      </c>
      <c r="D73" s="148">
        <v>18</v>
      </c>
      <c r="E73" s="148">
        <v>0</v>
      </c>
      <c r="F73" s="148">
        <v>0</v>
      </c>
      <c r="G73" s="148">
        <v>8</v>
      </c>
      <c r="H73" s="148">
        <v>1</v>
      </c>
      <c r="I73" s="148">
        <v>600</v>
      </c>
      <c r="J73" s="148">
        <v>300</v>
      </c>
      <c r="K73" s="148">
        <v>1</v>
      </c>
      <c r="L73" s="148">
        <v>1</v>
      </c>
      <c r="M73" s="147" t="str">
        <f t="shared" si="10"/>
        <v>ITEM_SET_37</v>
      </c>
      <c r="N73" s="11" t="str">
        <f>VLOOKUP(M73,STRING!$A$2742:$B$2784,2,0)</f>
        <v>풍요로운 꿈의 껍데기</v>
      </c>
      <c r="O73" s="11" t="str">
        <f t="shared" si="8"/>
        <v>원소 전투 스킬 명중 시</v>
      </c>
      <c r="P73" s="51" t="str">
        <f t="shared" si="9"/>
        <v>방어력 +6% [0.3초마다 1회]</v>
      </c>
    </row>
    <row r="74" spans="1:16">
      <c r="A74" s="147">
        <f t="shared" si="7"/>
        <v>13802</v>
      </c>
      <c r="B74" s="66">
        <v>38</v>
      </c>
      <c r="C74" s="148">
        <v>2</v>
      </c>
      <c r="D74" s="148">
        <v>0</v>
      </c>
      <c r="E74" s="148">
        <v>0</v>
      </c>
      <c r="F74" s="148">
        <v>0</v>
      </c>
      <c r="G74" s="148">
        <v>4</v>
      </c>
      <c r="H74" s="148">
        <v>1</v>
      </c>
      <c r="I74" s="148">
        <v>1800</v>
      </c>
      <c r="J74" s="148">
        <v>0</v>
      </c>
      <c r="K74" s="148">
        <v>0</v>
      </c>
      <c r="L74" s="148">
        <v>1</v>
      </c>
      <c r="M74" s="147" t="str">
        <f t="shared" si="10"/>
        <v>ITEM_SET_38</v>
      </c>
      <c r="N74" s="11" t="str">
        <f>VLOOKUP(M74,STRING!$A$2742:$B$2784,2,0)</f>
        <v>진사 왕생록</v>
      </c>
      <c r="O74" s="11" t="str">
        <f t="shared" si="8"/>
        <v>-</v>
      </c>
      <c r="P74" s="51" t="str">
        <f t="shared" si="9"/>
        <v>공격력 +18%</v>
      </c>
    </row>
    <row r="75" spans="1:16">
      <c r="A75" s="147">
        <f t="shared" si="7"/>
        <v>13804</v>
      </c>
      <c r="B75" s="66">
        <v>38</v>
      </c>
      <c r="C75" s="148">
        <v>4</v>
      </c>
      <c r="D75" s="148">
        <v>16</v>
      </c>
      <c r="E75" s="148">
        <v>0</v>
      </c>
      <c r="F75" s="148">
        <v>0</v>
      </c>
      <c r="G75" s="148">
        <v>4</v>
      </c>
      <c r="H75" s="148">
        <v>1</v>
      </c>
      <c r="I75" s="148">
        <v>800</v>
      </c>
      <c r="J75" s="148">
        <v>800</v>
      </c>
      <c r="K75" s="148">
        <v>1</v>
      </c>
      <c r="L75" s="148">
        <v>1</v>
      </c>
      <c r="M75" s="147" t="str">
        <f t="shared" si="10"/>
        <v>ITEM_SET_38</v>
      </c>
      <c r="N75" s="11" t="str">
        <f>VLOOKUP(M75,STRING!$A$2742:$B$2784,2,0)</f>
        <v>진사 왕생록</v>
      </c>
      <c r="O75" s="11" t="str">
        <f t="shared" si="8"/>
        <v>원소 폭발 발동 시</v>
      </c>
      <c r="P75" s="51" t="str">
        <f t="shared" si="9"/>
        <v>공격력 +8% [0.8초마다 1회]</v>
      </c>
    </row>
    <row r="76" spans="1:16">
      <c r="A76" s="147">
        <f t="shared" si="7"/>
        <v>13902</v>
      </c>
      <c r="B76" s="66">
        <v>39</v>
      </c>
      <c r="C76" s="148">
        <v>2</v>
      </c>
      <c r="D76" s="148">
        <v>0</v>
      </c>
      <c r="E76" s="148">
        <v>0</v>
      </c>
      <c r="F76" s="148">
        <v>0</v>
      </c>
      <c r="G76" s="148">
        <v>4</v>
      </c>
      <c r="H76" s="148">
        <v>1</v>
      </c>
      <c r="I76" s="148">
        <v>1800</v>
      </c>
      <c r="J76" s="148">
        <v>0</v>
      </c>
      <c r="K76" s="148">
        <v>0</v>
      </c>
      <c r="L76" s="148">
        <v>1</v>
      </c>
      <c r="M76" s="147" t="str">
        <f t="shared" si="10"/>
        <v>ITEM_SET_39</v>
      </c>
      <c r="N76" s="11" t="str">
        <f>VLOOKUP(M76,STRING!$A$2742:$B$2784,2,0)</f>
        <v>제사의 여운</v>
      </c>
      <c r="O76" s="11" t="str">
        <f t="shared" si="8"/>
        <v>-</v>
      </c>
      <c r="P76" s="51" t="str">
        <f t="shared" si="9"/>
        <v>공격력 +18%</v>
      </c>
    </row>
    <row r="77" spans="1:16">
      <c r="A77" s="147">
        <f t="shared" si="7"/>
        <v>13904</v>
      </c>
      <c r="B77" s="66">
        <v>39</v>
      </c>
      <c r="C77" s="148">
        <v>4</v>
      </c>
      <c r="D77" s="148">
        <v>29</v>
      </c>
      <c r="E77" s="148">
        <v>0</v>
      </c>
      <c r="F77" s="148">
        <v>0</v>
      </c>
      <c r="G77" s="148">
        <v>1</v>
      </c>
      <c r="H77" s="148">
        <v>1</v>
      </c>
      <c r="I77" s="148">
        <v>7000</v>
      </c>
      <c r="J77" s="148">
        <v>0</v>
      </c>
      <c r="K77" s="148">
        <v>0</v>
      </c>
      <c r="L77" s="148">
        <v>1</v>
      </c>
      <c r="M77" s="147" t="str">
        <f t="shared" si="10"/>
        <v>ITEM_SET_39</v>
      </c>
      <c r="N77" s="11" t="str">
        <f>VLOOKUP(M77,STRING!$A$2742:$B$2784,2,0)</f>
        <v>제사의 여운</v>
      </c>
      <c r="O77" s="11" t="str">
        <f t="shared" si="8"/>
        <v>일반 공격 명중 시</v>
      </c>
      <c r="P77" s="51" t="str">
        <f t="shared" si="9"/>
        <v>일반 공격 피해 +70%</v>
      </c>
    </row>
    <row r="78" spans="1:16">
      <c r="A78" s="147">
        <f t="shared" si="7"/>
        <v>14002</v>
      </c>
      <c r="B78" s="66">
        <v>40</v>
      </c>
      <c r="C78" s="148">
        <v>2</v>
      </c>
      <c r="D78" s="148">
        <v>0</v>
      </c>
      <c r="E78" s="148">
        <v>0</v>
      </c>
      <c r="F78" s="148">
        <v>0</v>
      </c>
      <c r="G78" s="148">
        <v>24</v>
      </c>
      <c r="H78" s="148">
        <v>1</v>
      </c>
      <c r="I78" s="148">
        <v>1500</v>
      </c>
      <c r="J78" s="148">
        <v>0</v>
      </c>
      <c r="K78" s="148">
        <v>0</v>
      </c>
      <c r="L78" s="148">
        <v>1</v>
      </c>
      <c r="M78" s="147" t="str">
        <f>"ITEM_SET_"&amp;B78</f>
        <v>ITEM_SET_40</v>
      </c>
      <c r="N78" s="11" t="str">
        <f>VLOOKUP(M78,STRING!$A$2742:$B$2784,2,0)</f>
        <v>숲의 기억</v>
      </c>
      <c r="O78" s="11" t="str">
        <f t="shared" si="8"/>
        <v>-</v>
      </c>
      <c r="P78" s="51" t="str">
        <f t="shared" si="9"/>
        <v>풀 원소 피해 보너스 +15%</v>
      </c>
    </row>
    <row r="79" spans="1:16">
      <c r="A79" s="147">
        <f t="shared" si="7"/>
        <v>14004</v>
      </c>
      <c r="B79" s="66">
        <v>40</v>
      </c>
      <c r="C79" s="148">
        <v>4</v>
      </c>
      <c r="D79" s="148">
        <v>18</v>
      </c>
      <c r="E79" s="148">
        <v>0</v>
      </c>
      <c r="F79" s="148">
        <v>0</v>
      </c>
      <c r="G79" s="148">
        <v>34</v>
      </c>
      <c r="H79" s="148">
        <v>1</v>
      </c>
      <c r="I79" s="148">
        <v>3000</v>
      </c>
      <c r="J79" s="148">
        <v>8000</v>
      </c>
      <c r="K79" s="148">
        <v>0</v>
      </c>
      <c r="L79" s="148">
        <v>1</v>
      </c>
      <c r="M79" s="147" t="str">
        <f t="shared" ref="M79:M83" si="11">"ITEM_SET_"&amp;B79</f>
        <v>ITEM_SET_40</v>
      </c>
      <c r="N79" s="11" t="str">
        <f>VLOOKUP(M79,STRING!$A$2742:$B$2784,2,0)</f>
        <v>숲의 기억</v>
      </c>
      <c r="O79" s="11" t="str">
        <f t="shared" si="8"/>
        <v>원소 전투 스킬 명중 시</v>
      </c>
      <c r="P79" s="51" t="str">
        <f t="shared" si="9"/>
        <v>원소 내성 +30% [8초 동안]</v>
      </c>
    </row>
    <row r="80" spans="1:16">
      <c r="A80" s="147">
        <f t="shared" si="7"/>
        <v>14102</v>
      </c>
      <c r="B80" s="66">
        <v>41</v>
      </c>
      <c r="C80" s="148">
        <v>2</v>
      </c>
      <c r="D80" s="148">
        <v>0</v>
      </c>
      <c r="E80" s="148">
        <v>0</v>
      </c>
      <c r="F80" s="148">
        <v>0</v>
      </c>
      <c r="G80" s="148">
        <v>32</v>
      </c>
      <c r="H80" s="148">
        <v>0</v>
      </c>
      <c r="I80" s="148">
        <v>80</v>
      </c>
      <c r="J80" s="148">
        <v>0</v>
      </c>
      <c r="K80" s="148">
        <v>0</v>
      </c>
      <c r="L80" s="148">
        <v>1</v>
      </c>
      <c r="M80" s="147" t="str">
        <f t="shared" si="11"/>
        <v>ITEM_SET_41</v>
      </c>
      <c r="N80" s="11" t="str">
        <f>VLOOKUP(M80,STRING!$A$2742:$B$2784,2,0)</f>
        <v>도금된 꿈</v>
      </c>
      <c r="O80" s="11" t="str">
        <f t="shared" si="8"/>
        <v>-</v>
      </c>
      <c r="P80" s="51" t="str">
        <f t="shared" si="9"/>
        <v>특정 캐릭터 원소 에너지 회복 +80</v>
      </c>
    </row>
    <row r="81" spans="1:16">
      <c r="A81" s="147">
        <f t="shared" si="7"/>
        <v>14104</v>
      </c>
      <c r="B81" s="66">
        <v>41</v>
      </c>
      <c r="C81" s="148">
        <v>4</v>
      </c>
      <c r="D81" s="148">
        <v>15</v>
      </c>
      <c r="E81" s="148">
        <v>0</v>
      </c>
      <c r="F81" s="148">
        <v>0</v>
      </c>
      <c r="G81" s="148">
        <v>4</v>
      </c>
      <c r="H81" s="148">
        <v>1</v>
      </c>
      <c r="I81" s="148">
        <v>1400</v>
      </c>
      <c r="J81" s="148">
        <v>8000</v>
      </c>
      <c r="K81" s="148">
        <v>1</v>
      </c>
      <c r="L81" s="148">
        <v>1</v>
      </c>
      <c r="M81" s="147" t="str">
        <f t="shared" si="11"/>
        <v>ITEM_SET_41</v>
      </c>
      <c r="N81" s="11" t="str">
        <f>VLOOKUP(M81,STRING!$A$2742:$B$2784,2,0)</f>
        <v>도금된 꿈</v>
      </c>
      <c r="O81" s="11" t="str">
        <f t="shared" si="8"/>
        <v>원소 반응 발동 시</v>
      </c>
      <c r="P81" s="51" t="str">
        <f t="shared" si="9"/>
        <v>공격력 +14% [8초마다 1회]</v>
      </c>
    </row>
    <row r="82" spans="1:16">
      <c r="A82" s="147">
        <f t="shared" si="7"/>
        <v>14202</v>
      </c>
      <c r="B82" s="66">
        <v>42</v>
      </c>
      <c r="C82" s="148">
        <v>2</v>
      </c>
      <c r="D82" s="148">
        <v>0</v>
      </c>
      <c r="E82" s="148">
        <v>0</v>
      </c>
      <c r="F82" s="148">
        <v>0</v>
      </c>
      <c r="G82" s="148">
        <v>23</v>
      </c>
      <c r="H82" s="148">
        <v>1</v>
      </c>
      <c r="I82" s="148">
        <v>1500</v>
      </c>
      <c r="J82" s="148">
        <v>0</v>
      </c>
      <c r="K82" s="148">
        <v>0</v>
      </c>
      <c r="L82" s="148">
        <v>1</v>
      </c>
      <c r="M82" s="147" t="str">
        <f t="shared" si="11"/>
        <v>ITEM_SET_42</v>
      </c>
      <c r="N82" s="11" t="str">
        <f>VLOOKUP(M82,STRING!$A$2742:$B$2784,2,0)</f>
        <v>모래 위 누각의 역사</v>
      </c>
      <c r="O82" s="11" t="str">
        <f t="shared" si="8"/>
        <v>-</v>
      </c>
      <c r="P82" s="51" t="str">
        <f t="shared" si="9"/>
        <v>바람 원소 피해 보너스 +15%</v>
      </c>
    </row>
    <row r="83" spans="1:16">
      <c r="A83" s="147">
        <f t="shared" si="7"/>
        <v>14204</v>
      </c>
      <c r="B83" s="66">
        <v>42</v>
      </c>
      <c r="C83" s="148">
        <v>4</v>
      </c>
      <c r="D83" s="148">
        <v>30</v>
      </c>
      <c r="E83" s="148">
        <v>0</v>
      </c>
      <c r="F83" s="148">
        <v>0</v>
      </c>
      <c r="G83" s="148">
        <v>3</v>
      </c>
      <c r="H83" s="148">
        <v>1</v>
      </c>
      <c r="I83" s="148">
        <v>4000</v>
      </c>
      <c r="J83" s="148">
        <v>15000</v>
      </c>
      <c r="K83" s="148">
        <v>0</v>
      </c>
      <c r="L83" s="148">
        <v>1</v>
      </c>
      <c r="M83" s="147" t="str">
        <f t="shared" si="11"/>
        <v>ITEM_SET_42</v>
      </c>
      <c r="N83" s="11" t="str">
        <f>VLOOKUP(M83,STRING!$A$2742:$B$2784,2,0)</f>
        <v>모래 위 누각의 역사</v>
      </c>
      <c r="O83" s="11" t="str">
        <f t="shared" si="8"/>
        <v>강공격 명중 시</v>
      </c>
      <c r="P83" s="51" t="str">
        <f t="shared" si="9"/>
        <v>일반 공격 및 강공격 피해 +40% [15초 동안]</v>
      </c>
    </row>
    <row r="84" spans="1:16">
      <c r="A84" s="147">
        <f t="shared" si="7"/>
        <v>14302</v>
      </c>
      <c r="B84" s="66">
        <v>43</v>
      </c>
      <c r="C84" s="148">
        <v>2</v>
      </c>
      <c r="D84" s="148">
        <v>0</v>
      </c>
      <c r="E84" s="148">
        <v>0</v>
      </c>
      <c r="F84" s="148">
        <v>0</v>
      </c>
      <c r="G84" s="148">
        <v>32</v>
      </c>
      <c r="H84" s="148">
        <v>0</v>
      </c>
      <c r="I84" s="148">
        <v>80</v>
      </c>
      <c r="J84" s="148">
        <v>0</v>
      </c>
      <c r="K84" s="148">
        <v>0</v>
      </c>
      <c r="L84" s="148">
        <v>1</v>
      </c>
      <c r="M84" s="148" t="s">
        <v>2092</v>
      </c>
      <c r="N84" s="11" t="str">
        <f>VLOOKUP(M84,STRING!$A$2742:$B$2784,2,0)</f>
        <v>잃어버린 낙원의 꽃</v>
      </c>
      <c r="O84" s="11" t="str">
        <f t="shared" si="8"/>
        <v>-</v>
      </c>
      <c r="P84" s="51" t="str">
        <f t="shared" si="9"/>
        <v>특정 캐릭터 원소 에너지 회복 +80</v>
      </c>
    </row>
    <row r="85" spans="1:16">
      <c r="A85" s="147">
        <f t="shared" si="7"/>
        <v>14304</v>
      </c>
      <c r="B85" s="66">
        <v>43</v>
      </c>
      <c r="C85" s="148">
        <v>4</v>
      </c>
      <c r="D85" s="148">
        <v>0</v>
      </c>
      <c r="E85" s="148">
        <v>0</v>
      </c>
      <c r="F85" s="148">
        <v>0</v>
      </c>
      <c r="G85" s="148">
        <v>25</v>
      </c>
      <c r="H85" s="148">
        <v>1</v>
      </c>
      <c r="I85" s="148">
        <v>4000</v>
      </c>
      <c r="J85" s="148">
        <v>10000</v>
      </c>
      <c r="K85" s="148">
        <v>4</v>
      </c>
      <c r="L85" s="148">
        <v>1</v>
      </c>
      <c r="M85" s="148" t="s">
        <v>2092</v>
      </c>
      <c r="N85" s="11" t="str">
        <f>VLOOKUP(M85,STRING!$A$2742:$B$2784,2,0)</f>
        <v>잃어버린 낙원의 꽃</v>
      </c>
      <c r="O85" s="11" t="str">
        <f t="shared" si="8"/>
        <v>-</v>
      </c>
      <c r="P85" s="51" t="str">
        <f t="shared" si="9"/>
        <v>개화, 만개, 발화 반응 피해 증가 +40% [10초마다 4회]</v>
      </c>
    </row>
  </sheetData>
  <phoneticPr fontId="3" type="noConversion"/>
  <conditionalFormatting sqref="A4:A85">
    <cfRule type="duplicateValues" dxfId="2" priority="450"/>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772"/>
  <sheetViews>
    <sheetView showGridLines="0" zoomScaleNormal="100" workbookViewId="0">
      <pane ySplit="3" topLeftCell="A4" activePane="bottomLeft" state="frozen"/>
      <selection pane="bottomLeft" activeCell="A4" sqref="A4"/>
    </sheetView>
  </sheetViews>
  <sheetFormatPr defaultRowHeight="16.5"/>
  <cols>
    <col min="2" max="2" width="10.875" bestFit="1" customWidth="1"/>
    <col min="3" max="3" width="13.375" bestFit="1" customWidth="1"/>
    <col min="4" max="4" width="12.375" bestFit="1" customWidth="1"/>
    <col min="5" max="5" width="14.75" customWidth="1"/>
    <col min="6" max="6" width="30.25" customWidth="1"/>
    <col min="7" max="7" width="22.75" bestFit="1" customWidth="1"/>
  </cols>
  <sheetData>
    <row r="1" spans="1:7">
      <c r="A1" s="4" t="s">
        <v>1</v>
      </c>
      <c r="B1" s="4" t="s">
        <v>70</v>
      </c>
      <c r="C1" s="4" t="s">
        <v>554</v>
      </c>
      <c r="D1" s="4" t="s">
        <v>1322</v>
      </c>
      <c r="E1" s="4" t="s">
        <v>555</v>
      </c>
      <c r="F1" s="4" t="s">
        <v>612</v>
      </c>
      <c r="G1" s="4" t="s">
        <v>750</v>
      </c>
    </row>
    <row r="2" spans="1:7">
      <c r="A2" s="2" t="s">
        <v>0</v>
      </c>
      <c r="B2" s="2" t="s">
        <v>71</v>
      </c>
      <c r="C2" s="2" t="s">
        <v>556</v>
      </c>
      <c r="D2" s="2" t="s">
        <v>1323</v>
      </c>
      <c r="E2" s="2" t="s">
        <v>610</v>
      </c>
      <c r="F2" s="2" t="s">
        <v>610</v>
      </c>
      <c r="G2" s="2" t="s">
        <v>58</v>
      </c>
    </row>
    <row r="3" spans="1:7">
      <c r="A3" s="3" t="s">
        <v>5</v>
      </c>
      <c r="B3" s="3" t="s">
        <v>5</v>
      </c>
      <c r="C3" s="3" t="s">
        <v>5</v>
      </c>
      <c r="D3" s="3" t="s">
        <v>5</v>
      </c>
      <c r="E3" s="3" t="s">
        <v>6</v>
      </c>
      <c r="F3" s="3" t="s">
        <v>145</v>
      </c>
      <c r="G3" s="3" t="s">
        <v>145</v>
      </c>
    </row>
    <row r="4" spans="1:7">
      <c r="A4" s="147">
        <f>100000+B4*ID규칙_획득처_그룹_단위+COUNTIF($B$4:B4,B4)</f>
        <v>100101</v>
      </c>
      <c r="B4" s="65">
        <v>1</v>
      </c>
      <c r="C4" s="147">
        <v>1</v>
      </c>
      <c r="D4" s="147">
        <v>0</v>
      </c>
      <c r="E4" s="147" t="str">
        <f>"ITEM_GAIN_"&amp;C4</f>
        <v>ITEM_GAIN_1</v>
      </c>
      <c r="F4" s="51" t="str">
        <f>IF(C4=0,"-",VLOOKUP(C4,획득_컨텐츠,2,0))</f>
        <v>축성 비경_한 여름의 정원</v>
      </c>
      <c r="G4" s="77" t="s">
        <v>6125</v>
      </c>
    </row>
    <row r="5" spans="1:7">
      <c r="A5" s="147">
        <f>100000+B5*ID규칙_획득처_그룹_단위+COUNTIF($B$4:B5,B5)</f>
        <v>100102</v>
      </c>
      <c r="B5" s="65">
        <v>1</v>
      </c>
      <c r="C5" s="147">
        <v>13</v>
      </c>
      <c r="D5" s="147">
        <v>0</v>
      </c>
      <c r="E5" s="147" t="str">
        <f>"ITEM_GAIN_"&amp;C5</f>
        <v>ITEM_GAIN_13</v>
      </c>
      <c r="F5" s="51" t="str">
        <f t="shared" ref="F5:F13" si="0">IF(C5=0,"-",VLOOKUP(C5,획득_컨텐츠,2,0))</f>
        <v>토벌 보스_무상의 물</v>
      </c>
      <c r="G5" s="77" t="s">
        <v>6125</v>
      </c>
    </row>
    <row r="6" spans="1:7">
      <c r="A6" s="147">
        <f>100000+B6*ID규칙_획득처_그룹_단위+COUNTIF($B$4:B6,B6)</f>
        <v>100103</v>
      </c>
      <c r="B6" s="65">
        <v>1</v>
      </c>
      <c r="C6" s="147">
        <v>14</v>
      </c>
      <c r="D6" s="147">
        <v>0</v>
      </c>
      <c r="E6" s="147" t="str">
        <f t="shared" ref="E6:E8" si="1">"ITEM_GAIN_"&amp;C6</f>
        <v>ITEM_GAIN_14</v>
      </c>
      <c r="F6" s="51" t="str">
        <f t="shared" si="0"/>
        <v>토벌 보스_무상의 불</v>
      </c>
      <c r="G6" s="77" t="s">
        <v>6125</v>
      </c>
    </row>
    <row r="7" spans="1:7">
      <c r="A7" s="147">
        <f>100000+B7*ID규칙_획득처_그룹_단위+COUNTIF($B$4:B7,B7)</f>
        <v>100104</v>
      </c>
      <c r="B7" s="65">
        <v>1</v>
      </c>
      <c r="C7" s="147">
        <v>15</v>
      </c>
      <c r="D7" s="147">
        <v>0</v>
      </c>
      <c r="E7" s="147" t="str">
        <f t="shared" si="1"/>
        <v>ITEM_GAIN_15</v>
      </c>
      <c r="F7" s="51" t="str">
        <f t="shared" si="0"/>
        <v>토벌 보스_무상의 풀</v>
      </c>
      <c r="G7" s="77" t="s">
        <v>6125</v>
      </c>
    </row>
    <row r="8" spans="1:7">
      <c r="A8" s="147">
        <f>100000+B8*ID규칙_획득처_그룹_단위+COUNTIF($B$4:B8,B8)</f>
        <v>100105</v>
      </c>
      <c r="B8" s="65">
        <v>1</v>
      </c>
      <c r="C8" s="147">
        <v>33</v>
      </c>
      <c r="D8" s="147">
        <v>0</v>
      </c>
      <c r="E8" s="147" t="str">
        <f t="shared" si="1"/>
        <v>ITEM_GAIN_33</v>
      </c>
      <c r="F8" s="51" t="str">
        <f t="shared" si="0"/>
        <v>토벌 보스_공포의 취령 버섯</v>
      </c>
      <c r="G8" s="77" t="s">
        <v>6125</v>
      </c>
    </row>
    <row r="9" spans="1:7">
      <c r="A9" s="147">
        <f>100000+B9*ID규칙_획득처_그룹_단위+COUNTIF($B$4:B9,B9)</f>
        <v>100106</v>
      </c>
      <c r="B9" s="65">
        <v>1</v>
      </c>
      <c r="C9" s="147">
        <v>20</v>
      </c>
      <c r="D9" s="147">
        <v>0</v>
      </c>
      <c r="E9" s="147" t="str">
        <f>"ITEM_GAIN_"&amp;C9</f>
        <v>ITEM_GAIN_20</v>
      </c>
      <c r="F9" s="51" t="str">
        <f t="shared" si="0"/>
        <v>토벌 보스_물의 정령</v>
      </c>
      <c r="G9" s="77" t="s">
        <v>6125</v>
      </c>
    </row>
    <row r="10" spans="1:7">
      <c r="A10" s="147">
        <f>100000+B10*ID규칙_획득처_그룹_단위+COUNTIF($B$4:B10,B10)</f>
        <v>100107</v>
      </c>
      <c r="B10" s="65">
        <v>1</v>
      </c>
      <c r="C10" s="147">
        <v>26</v>
      </c>
      <c r="D10" s="147">
        <v>0</v>
      </c>
      <c r="E10" s="147" t="str">
        <f t="shared" ref="E10:E13" si="2">"ITEM_GAIN_"&amp;C10</f>
        <v>ITEM_GAIN_26</v>
      </c>
      <c r="F10" s="51" t="str">
        <f t="shared" si="0"/>
        <v>토벌 보스_반영구 제어 매트릭스</v>
      </c>
      <c r="G10" s="77" t="s">
        <v>6125</v>
      </c>
    </row>
    <row r="11" spans="1:7">
      <c r="A11" s="147">
        <f>100000+B11*ID규칙_획득처_그룹_단위+COUNTIF($B$4:B11,B11)</f>
        <v>100108</v>
      </c>
      <c r="B11" s="65">
        <v>1</v>
      </c>
      <c r="C11" s="147">
        <v>28</v>
      </c>
      <c r="D11" s="147">
        <v>0</v>
      </c>
      <c r="E11" s="147" t="str">
        <f t="shared" si="2"/>
        <v>ITEM_GAIN_28</v>
      </c>
      <c r="F11" s="51" t="str">
        <f t="shared" si="0"/>
        <v>토벌 보스_폭염 나무</v>
      </c>
      <c r="G11" s="77" t="s">
        <v>6125</v>
      </c>
    </row>
    <row r="12" spans="1:7">
      <c r="A12" s="147">
        <f>100000+B12*ID규칙_획득처_그룹_단위+COUNTIF($B$4:B12,B12)</f>
        <v>100109</v>
      </c>
      <c r="B12" s="65">
        <v>1</v>
      </c>
      <c r="C12" s="147">
        <v>44</v>
      </c>
      <c r="D12" s="147">
        <v>0</v>
      </c>
      <c r="E12" s="147" t="str">
        <f t="shared" si="2"/>
        <v>ITEM_GAIN_44</v>
      </c>
      <c r="F12" s="51" t="str">
        <f t="shared" si="0"/>
        <v>보물 상자</v>
      </c>
      <c r="G12" s="77" t="s">
        <v>6125</v>
      </c>
    </row>
    <row r="13" spans="1:7">
      <c r="A13" s="147">
        <f>100000+B13*ID규칙_획득처_그룹_단위+COUNTIF($B$4:B13,B13)</f>
        <v>100110</v>
      </c>
      <c r="B13" s="65">
        <v>1</v>
      </c>
      <c r="C13" s="147">
        <v>45</v>
      </c>
      <c r="D13" s="147">
        <v>0</v>
      </c>
      <c r="E13" s="147" t="str">
        <f t="shared" si="2"/>
        <v>ITEM_GAIN_45</v>
      </c>
      <c r="F13" s="51" t="str">
        <f t="shared" si="0"/>
        <v>조사</v>
      </c>
      <c r="G13" s="77" t="s">
        <v>6125</v>
      </c>
    </row>
    <row r="14" spans="1:7">
      <c r="A14" s="147">
        <f>100000+B14*ID규칙_획득처_그룹_단위+COUNTIF($B$4:B14,B14)</f>
        <v>100201</v>
      </c>
      <c r="B14" s="65">
        <v>2</v>
      </c>
      <c r="C14" s="147">
        <v>3</v>
      </c>
      <c r="D14" s="147">
        <v>0</v>
      </c>
      <c r="E14" s="147" t="str">
        <f t="shared" ref="E14:E24" si="3">"ITEM_GAIN_"&amp;C14</f>
        <v>ITEM_GAIN_3</v>
      </c>
      <c r="F14" s="51" t="str">
        <f t="shared" ref="F14:F24" si="4">IF(C14=0,"-",VLOOKUP(C14,획득_컨텐츠,2,0))</f>
        <v>축성 비경_하늘을 찌르는 땅</v>
      </c>
      <c r="G14" s="77" t="s">
        <v>6126</v>
      </c>
    </row>
    <row r="15" spans="1:7">
      <c r="A15" s="147">
        <f>100000+B15*ID규칙_획득처_그룹_단위+COUNTIF($B$4:B15,B15)</f>
        <v>100202</v>
      </c>
      <c r="B15" s="65">
        <v>2</v>
      </c>
      <c r="C15" s="147">
        <v>23</v>
      </c>
      <c r="D15" s="147">
        <v>0</v>
      </c>
      <c r="E15" s="147" t="str">
        <f t="shared" si="3"/>
        <v>ITEM_GAIN_23</v>
      </c>
      <c r="F15" s="51" t="str">
        <f t="shared" si="4"/>
        <v>토벌 보스_꼭두각시 검귀</v>
      </c>
      <c r="G15" s="77" t="s">
        <v>6126</v>
      </c>
    </row>
    <row r="16" spans="1:7">
      <c r="A16" s="147">
        <f>100000+B16*ID규칙_획득처_그룹_단위+COUNTIF($B$4:B16,B16)</f>
        <v>100203</v>
      </c>
      <c r="B16" s="65">
        <v>2</v>
      </c>
      <c r="C16" s="147">
        <v>16</v>
      </c>
      <c r="D16" s="147">
        <v>0</v>
      </c>
      <c r="E16" s="147" t="str">
        <f t="shared" si="3"/>
        <v>ITEM_GAIN_16</v>
      </c>
      <c r="F16" s="51" t="str">
        <f t="shared" si="4"/>
        <v>토벌 보스_무상의 바람</v>
      </c>
      <c r="G16" s="77" t="s">
        <v>6126</v>
      </c>
    </row>
    <row r="17" spans="1:7">
      <c r="A17" s="147">
        <f>100000+B17*ID규칙_획득처_그룹_단위+COUNTIF($B$4:B17,B17)</f>
        <v>100204</v>
      </c>
      <c r="B17" s="65">
        <v>2</v>
      </c>
      <c r="C17" s="147">
        <v>18</v>
      </c>
      <c r="D17" s="147">
        <v>0</v>
      </c>
      <c r="E17" s="147" t="str">
        <f t="shared" si="3"/>
        <v>ITEM_GAIN_18</v>
      </c>
      <c r="F17" s="51" t="str">
        <f t="shared" si="4"/>
        <v>토벌 보스_무상의 얼음</v>
      </c>
      <c r="G17" s="77" t="s">
        <v>6126</v>
      </c>
    </row>
    <row r="18" spans="1:7">
      <c r="A18" s="147">
        <f>100000+B18*ID규칙_획득처_그룹_단위+COUNTIF($B$4:B18,B18)</f>
        <v>100205</v>
      </c>
      <c r="B18" s="65">
        <v>2</v>
      </c>
      <c r="C18" s="147">
        <v>34</v>
      </c>
      <c r="D18" s="147">
        <v>0</v>
      </c>
      <c r="E18" s="147" t="str">
        <f t="shared" si="3"/>
        <v>ITEM_GAIN_34</v>
      </c>
      <c r="F18" s="51" t="str">
        <f t="shared" si="4"/>
        <v>토벌 보스_바람 침식 모래 벌레</v>
      </c>
      <c r="G18" s="77" t="s">
        <v>6126</v>
      </c>
    </row>
    <row r="19" spans="1:7">
      <c r="A19" s="147">
        <f>100000+B19*ID규칙_획득처_그룹_단위+COUNTIF($B$4:B19,B19)</f>
        <v>100206</v>
      </c>
      <c r="B19" s="65">
        <v>2</v>
      </c>
      <c r="C19" s="147">
        <v>35</v>
      </c>
      <c r="D19" s="147">
        <v>0</v>
      </c>
      <c r="E19" s="147" t="str">
        <f t="shared" si="3"/>
        <v>ITEM_GAIN_35</v>
      </c>
      <c r="F19" s="51" t="str">
        <f t="shared" si="4"/>
        <v>토벌 보스_심해 용 도마뱀 무리</v>
      </c>
      <c r="G19" s="77" t="s">
        <v>6126</v>
      </c>
    </row>
    <row r="20" spans="1:7">
      <c r="A20" s="147">
        <f>100000+B20*ID규칙_획득처_그룹_단위+COUNTIF($B$4:B20,B20)</f>
        <v>100207</v>
      </c>
      <c r="B20" s="65">
        <v>2</v>
      </c>
      <c r="C20" s="147">
        <v>29</v>
      </c>
      <c r="D20" s="147">
        <v>0</v>
      </c>
      <c r="E20" s="147" t="str">
        <f t="shared" si="3"/>
        <v>ITEM_GAIN_29</v>
      </c>
      <c r="F20" s="51" t="str">
        <f t="shared" si="4"/>
        <v>토벌 보스_얼음 나무</v>
      </c>
      <c r="G20" s="77" t="s">
        <v>6126</v>
      </c>
    </row>
    <row r="21" spans="1:7">
      <c r="A21" s="147">
        <f>100000+B21*ID규칙_획득처_그룹_단위+COUNTIF($B$4:B21,B21)</f>
        <v>100208</v>
      </c>
      <c r="B21" s="65">
        <v>2</v>
      </c>
      <c r="C21" s="147">
        <v>27</v>
      </c>
      <c r="D21" s="147">
        <v>0</v>
      </c>
      <c r="E21" s="147" t="str">
        <f t="shared" si="3"/>
        <v>ITEM_GAIN_27</v>
      </c>
      <c r="F21" s="51" t="str">
        <f t="shared" si="4"/>
        <v>토벌 보스_영겁의 드레이크</v>
      </c>
      <c r="G21" s="77" t="s">
        <v>6126</v>
      </c>
    </row>
    <row r="22" spans="1:7">
      <c r="A22" s="147">
        <f>100000+B22*ID규칙_획득처_그룹_단위+COUNTIF($B$4:B22,B22)</f>
        <v>100209</v>
      </c>
      <c r="B22" s="65">
        <v>2</v>
      </c>
      <c r="C22" s="147">
        <v>24</v>
      </c>
      <c r="D22" s="147">
        <v>0</v>
      </c>
      <c r="E22" s="147" t="str">
        <f t="shared" si="3"/>
        <v>ITEM_GAIN_24</v>
      </c>
      <c r="F22" s="51" t="str">
        <f t="shared" si="4"/>
        <v>토벌 보스_영구 장치 진영</v>
      </c>
      <c r="G22" s="77" t="s">
        <v>6126</v>
      </c>
    </row>
    <row r="23" spans="1:7">
      <c r="A23" s="147">
        <f>100000+B23*ID규칙_획득처_그룹_단위+COUNTIF($B$4:B23,B23)</f>
        <v>100210</v>
      </c>
      <c r="B23" s="65">
        <v>2</v>
      </c>
      <c r="C23" s="147">
        <v>44</v>
      </c>
      <c r="D23" s="147">
        <v>0</v>
      </c>
      <c r="E23" s="147" t="str">
        <f t="shared" si="3"/>
        <v>ITEM_GAIN_44</v>
      </c>
      <c r="F23" s="51" t="str">
        <f t="shared" si="4"/>
        <v>보물 상자</v>
      </c>
      <c r="G23" s="77" t="s">
        <v>6126</v>
      </c>
    </row>
    <row r="24" spans="1:7">
      <c r="A24" s="147">
        <f>100000+B24*ID규칙_획득처_그룹_단위+COUNTIF($B$4:B24,B24)</f>
        <v>100211</v>
      </c>
      <c r="B24" s="65">
        <v>2</v>
      </c>
      <c r="C24" s="147">
        <v>45</v>
      </c>
      <c r="D24" s="147">
        <v>0</v>
      </c>
      <c r="E24" s="147" t="str">
        <f t="shared" si="3"/>
        <v>ITEM_GAIN_45</v>
      </c>
      <c r="F24" s="51" t="str">
        <f t="shared" si="4"/>
        <v>조사</v>
      </c>
      <c r="G24" s="77" t="s">
        <v>6126</v>
      </c>
    </row>
    <row r="25" spans="1:7">
      <c r="A25" s="147">
        <f>100000+B25*ID규칙_획득처_그룹_단위+COUNTIF($B$4:B25,B25)</f>
        <v>100301</v>
      </c>
      <c r="B25" s="65">
        <v>3</v>
      </c>
      <c r="C25" s="147">
        <v>2</v>
      </c>
      <c r="D25" s="147">
        <v>0</v>
      </c>
      <c r="E25" s="147" t="str">
        <f t="shared" ref="E25:E34" si="5">"ITEM_GAIN_"&amp;C25</f>
        <v>ITEM_GAIN_2</v>
      </c>
      <c r="F25" s="51" t="str">
        <f t="shared" ref="F25:F34" si="6">IF(C25=0,"-",VLOOKUP(C25,획득_컨텐츠,2,0))</f>
        <v>축성 비경_각인의 골짜기</v>
      </c>
      <c r="G25" s="77" t="s">
        <v>6127</v>
      </c>
    </row>
    <row r="26" spans="1:7">
      <c r="A26" s="147">
        <f>100000+B26*ID규칙_획득처_그룹_단위+COUNTIF($B$4:B26,B26)</f>
        <v>100302</v>
      </c>
      <c r="B26" s="65">
        <v>3</v>
      </c>
      <c r="C26" s="147">
        <v>21</v>
      </c>
      <c r="D26" s="147">
        <v>0</v>
      </c>
      <c r="E26" s="147" t="str">
        <f t="shared" si="5"/>
        <v>ITEM_GAIN_21</v>
      </c>
      <c r="F26" s="51" t="str">
        <f t="shared" si="6"/>
        <v>토벌 보스_뇌음의 권현</v>
      </c>
      <c r="G26" s="77" t="s">
        <v>6127</v>
      </c>
    </row>
    <row r="27" spans="1:7">
      <c r="A27" s="147">
        <f>100000+B27*ID규칙_획득처_그룹_단위+COUNTIF($B$4:B27,B27)</f>
        <v>100303</v>
      </c>
      <c r="B27" s="65">
        <v>3</v>
      </c>
      <c r="C27" s="147">
        <v>17</v>
      </c>
      <c r="D27" s="147">
        <v>0</v>
      </c>
      <c r="E27" s="147" t="str">
        <f t="shared" si="5"/>
        <v>ITEM_GAIN_17</v>
      </c>
      <c r="F27" s="51" t="str">
        <f t="shared" si="6"/>
        <v>토벌 보스_무상의 뇌전</v>
      </c>
      <c r="G27" s="77" t="s">
        <v>6127</v>
      </c>
    </row>
    <row r="28" spans="1:7">
      <c r="A28" s="147">
        <f>100000+B28*ID규칙_획득처_그룹_단위+COUNTIF($B$4:B28,B28)</f>
        <v>100304</v>
      </c>
      <c r="B28" s="65">
        <v>3</v>
      </c>
      <c r="C28" s="147">
        <v>19</v>
      </c>
      <c r="D28" s="147">
        <v>0</v>
      </c>
      <c r="E28" s="147" t="str">
        <f t="shared" si="5"/>
        <v>ITEM_GAIN_19</v>
      </c>
      <c r="F28" s="51" t="str">
        <f t="shared" si="6"/>
        <v>토벌 보스_무상의 바위</v>
      </c>
      <c r="G28" s="77" t="s">
        <v>6127</v>
      </c>
    </row>
    <row r="29" spans="1:7">
      <c r="A29" s="147">
        <f>100000+B29*ID규칙_획득처_그룹_단위+COUNTIF($B$4:B29,B29)</f>
        <v>100305</v>
      </c>
      <c r="B29" s="65">
        <v>3</v>
      </c>
      <c r="C29" s="147">
        <v>30</v>
      </c>
      <c r="D29" s="147">
        <v>0</v>
      </c>
      <c r="E29" s="147" t="str">
        <f t="shared" si="5"/>
        <v>ITEM_GAIN_30</v>
      </c>
      <c r="F29" s="51" t="str">
        <f t="shared" si="6"/>
        <v>토벌 보스_번개 나무</v>
      </c>
      <c r="G29" s="77" t="s">
        <v>6127</v>
      </c>
    </row>
    <row r="30" spans="1:7">
      <c r="A30" s="147">
        <f>100000+B30*ID규칙_획득처_그룹_단위+COUNTIF($B$4:B30,B30)</f>
        <v>100306</v>
      </c>
      <c r="B30" s="65">
        <v>3</v>
      </c>
      <c r="C30" s="147">
        <v>25</v>
      </c>
      <c r="D30" s="147">
        <v>0</v>
      </c>
      <c r="E30" s="147" t="str">
        <f t="shared" si="5"/>
        <v>ITEM_GAIN_25</v>
      </c>
      <c r="F30" s="51" t="str">
        <f t="shared" si="6"/>
        <v>토벌 보스_유적의 뱀</v>
      </c>
      <c r="G30" s="77" t="s">
        <v>6127</v>
      </c>
    </row>
    <row r="31" spans="1:7">
      <c r="A31" s="147">
        <f>100000+B31*ID규칙_획득처_그룹_단위+COUNTIF($B$4:B31,B31)</f>
        <v>100307</v>
      </c>
      <c r="B31" s="65">
        <v>3</v>
      </c>
      <c r="C31" s="147">
        <v>22</v>
      </c>
      <c r="D31" s="147">
        <v>0</v>
      </c>
      <c r="E31" s="147" t="str">
        <f t="shared" si="5"/>
        <v>ITEM_GAIN_22</v>
      </c>
      <c r="F31" s="51" t="str">
        <f t="shared" si="6"/>
        <v>토벌 보스_황금 늑대왕</v>
      </c>
      <c r="G31" s="77" t="s">
        <v>6127</v>
      </c>
    </row>
    <row r="32" spans="1:7">
      <c r="A32" s="147">
        <f>100000+B32*ID규칙_획득처_그룹_단위+COUNTIF($B$4:B32,B32)</f>
        <v>100308</v>
      </c>
      <c r="B32" s="65">
        <v>3</v>
      </c>
      <c r="C32" s="147">
        <v>44</v>
      </c>
      <c r="D32" s="147">
        <v>0</v>
      </c>
      <c r="E32" s="147" t="str">
        <f t="shared" si="5"/>
        <v>ITEM_GAIN_44</v>
      </c>
      <c r="F32" s="51" t="str">
        <f t="shared" si="6"/>
        <v>보물 상자</v>
      </c>
      <c r="G32" s="77" t="s">
        <v>6127</v>
      </c>
    </row>
    <row r="33" spans="1:7">
      <c r="A33" s="147">
        <f>100000+B33*ID규칙_획득처_그룹_단위+COUNTIF($B$4:B33,B33)</f>
        <v>100309</v>
      </c>
      <c r="B33" s="65">
        <v>3</v>
      </c>
      <c r="C33" s="147">
        <v>45</v>
      </c>
      <c r="D33" s="147">
        <v>0</v>
      </c>
      <c r="E33" s="147" t="str">
        <f t="shared" si="5"/>
        <v>ITEM_GAIN_45</v>
      </c>
      <c r="F33" s="51" t="str">
        <f t="shared" si="6"/>
        <v>조사</v>
      </c>
      <c r="G33" s="77" t="s">
        <v>6127</v>
      </c>
    </row>
    <row r="34" spans="1:7">
      <c r="A34" s="147">
        <f>100000+B34*ID규칙_획득처_그룹_단위+COUNTIF($B$4:B34,B34)</f>
        <v>100310</v>
      </c>
      <c r="B34" s="65">
        <v>3</v>
      </c>
      <c r="C34" s="147">
        <v>48</v>
      </c>
      <c r="D34" s="147">
        <v>0</v>
      </c>
      <c r="E34" s="147" t="str">
        <f t="shared" si="5"/>
        <v>ITEM_GAIN_48</v>
      </c>
      <c r="F34" s="51" t="str">
        <f t="shared" si="6"/>
        <v>엘리트 몬스터 토벌</v>
      </c>
      <c r="G34" s="77" t="s">
        <v>6127</v>
      </c>
    </row>
    <row r="35" spans="1:7">
      <c r="A35" s="147">
        <f>100000+B35*ID규칙_획득처_그룹_단위+COUNTIF($B$4:B35,B35)</f>
        <v>100401</v>
      </c>
      <c r="B35" s="65">
        <v>4</v>
      </c>
      <c r="C35" s="147">
        <v>1</v>
      </c>
      <c r="D35" s="147">
        <v>0</v>
      </c>
      <c r="E35" s="147" t="str">
        <f t="shared" ref="E35:E36" si="7">"ITEM_GAIN_"&amp;C35</f>
        <v>ITEM_GAIN_1</v>
      </c>
      <c r="F35" s="51" t="str">
        <f t="shared" ref="F35:F36" si="8">IF(C35=0,"-",VLOOKUP(C35,획득_컨텐츠,2,0))</f>
        <v>축성 비경_한 여름의 정원</v>
      </c>
      <c r="G35" s="77" t="s">
        <v>6128</v>
      </c>
    </row>
    <row r="36" spans="1:7">
      <c r="A36" s="147">
        <f>100000+B36*ID규칙_획득처_그룹_단위+COUNTIF($B$4:B36,B36)</f>
        <v>100402</v>
      </c>
      <c r="B36" s="65">
        <v>4</v>
      </c>
      <c r="C36" s="147">
        <v>8</v>
      </c>
      <c r="D36" s="147">
        <v>0</v>
      </c>
      <c r="E36" s="147" t="str">
        <f t="shared" si="7"/>
        <v>ITEM_GAIN_8</v>
      </c>
      <c r="F36" s="51" t="str">
        <f t="shared" si="8"/>
        <v>축성 비경_단풍의 정원</v>
      </c>
      <c r="G36" s="77" t="s">
        <v>6128</v>
      </c>
    </row>
    <row r="37" spans="1:7">
      <c r="A37" s="147">
        <f>100000+B37*ID규칙_획득처_그룹_단위+COUNTIF($B$4:B37,B37)</f>
        <v>100501</v>
      </c>
      <c r="B37" s="65">
        <v>5</v>
      </c>
      <c r="C37" s="147">
        <v>2</v>
      </c>
      <c r="D37" s="147">
        <v>0</v>
      </c>
      <c r="E37" s="147" t="str">
        <f t="shared" ref="E37:E39" si="9">"ITEM_GAIN_"&amp;C37</f>
        <v>ITEM_GAIN_2</v>
      </c>
      <c r="F37" s="51" t="str">
        <f t="shared" ref="F37:F39" si="10">IF(C37=0,"-",VLOOKUP(C37,획득_컨텐츠,2,0))</f>
        <v>축성 비경_각인의 골짜기</v>
      </c>
      <c r="G37" s="77" t="s">
        <v>6129</v>
      </c>
    </row>
    <row r="38" spans="1:7">
      <c r="A38" s="147">
        <f>100000+B38*ID규칙_획득처_그룹_단위+COUNTIF($B$4:B38,B38)</f>
        <v>100502</v>
      </c>
      <c r="B38" s="65">
        <v>5</v>
      </c>
      <c r="C38" s="147">
        <v>8</v>
      </c>
      <c r="D38" s="147">
        <v>0</v>
      </c>
      <c r="E38" s="147" t="str">
        <f t="shared" si="9"/>
        <v>ITEM_GAIN_8</v>
      </c>
      <c r="F38" s="51" t="str">
        <f t="shared" si="10"/>
        <v>축성 비경_단풍의 정원</v>
      </c>
      <c r="G38" s="77" t="s">
        <v>6129</v>
      </c>
    </row>
    <row r="39" spans="1:7">
      <c r="A39" s="147">
        <f>100000+B39*ID규칙_획득처_그룹_단위+COUNTIF($B$4:B39,B39)</f>
        <v>100503</v>
      </c>
      <c r="B39" s="65">
        <v>5</v>
      </c>
      <c r="C39" s="147">
        <v>11</v>
      </c>
      <c r="D39" s="147">
        <v>0</v>
      </c>
      <c r="E39" s="147" t="str">
        <f t="shared" si="9"/>
        <v>ITEM_GAIN_11</v>
      </c>
      <c r="F39" s="51" t="str">
        <f t="shared" si="10"/>
        <v>축성 비경_연각의 탑</v>
      </c>
      <c r="G39" s="77" t="s">
        <v>6129</v>
      </c>
    </row>
    <row r="40" spans="1:7">
      <c r="A40" s="147">
        <f>100000+B40*ID규칙_획득처_그룹_단위+COUNTIF($B$4:B40,B40)</f>
        <v>100601</v>
      </c>
      <c r="B40" s="65">
        <v>6</v>
      </c>
      <c r="C40" s="147">
        <v>46</v>
      </c>
      <c r="D40" s="147">
        <v>0</v>
      </c>
      <c r="E40" s="147" t="str">
        <f t="shared" ref="E40:E57" si="11">"ITEM_GAIN_"&amp;C40</f>
        <v>ITEM_GAIN_46</v>
      </c>
      <c r="F40" s="51" t="str">
        <f t="shared" ref="F40:F57" si="12">IF(C40=0,"-",VLOOKUP(C40,획득_컨텐츠,2,0))</f>
        <v>주간 보스 토벌</v>
      </c>
      <c r="G40" s="77" t="s">
        <v>6130</v>
      </c>
    </row>
    <row r="41" spans="1:7">
      <c r="A41" s="147">
        <f>100000+B41*ID규칙_획득처_그룹_단위+COUNTIF($B$4:B41,B41)</f>
        <v>100602</v>
      </c>
      <c r="B41" s="65">
        <v>6</v>
      </c>
      <c r="C41" s="147">
        <v>31</v>
      </c>
      <c r="D41" s="147">
        <v>0</v>
      </c>
      <c r="E41" s="147" t="str">
        <f t="shared" si="11"/>
        <v>ITEM_GAIN_31</v>
      </c>
      <c r="F41" s="51" t="str">
        <f t="shared" si="12"/>
        <v>토벌 보스_고대 바위 용 도마뱀</v>
      </c>
      <c r="G41" s="77" t="s">
        <v>6130</v>
      </c>
    </row>
    <row r="42" spans="1:7">
      <c r="A42" s="147">
        <f>100000+B42*ID규칙_획득처_그룹_단위+COUNTIF($B$4:B42,B42)</f>
        <v>100603</v>
      </c>
      <c r="B42" s="65">
        <v>6</v>
      </c>
      <c r="C42" s="147">
        <v>33</v>
      </c>
      <c r="D42" s="147">
        <v>0</v>
      </c>
      <c r="E42" s="147" t="str">
        <f t="shared" si="11"/>
        <v>ITEM_GAIN_33</v>
      </c>
      <c r="F42" s="51" t="str">
        <f t="shared" si="12"/>
        <v>토벌 보스_공포의 취령 버섯</v>
      </c>
      <c r="G42" s="77" t="s">
        <v>6130</v>
      </c>
    </row>
    <row r="43" spans="1:7">
      <c r="A43" s="147">
        <f>100000+B43*ID규칙_획득처_그룹_단위+COUNTIF($B$4:B43,B43)</f>
        <v>100604</v>
      </c>
      <c r="B43" s="65">
        <v>6</v>
      </c>
      <c r="C43" s="147">
        <v>23</v>
      </c>
      <c r="D43" s="147">
        <v>0</v>
      </c>
      <c r="E43" s="147" t="str">
        <f t="shared" si="11"/>
        <v>ITEM_GAIN_23</v>
      </c>
      <c r="F43" s="51" t="str">
        <f t="shared" si="12"/>
        <v>토벌 보스_꼭두각시 검귀</v>
      </c>
      <c r="G43" s="77" t="s">
        <v>6130</v>
      </c>
    </row>
    <row r="44" spans="1:7">
      <c r="A44" s="147">
        <f>100000+B44*ID규칙_획득처_그룹_단위+COUNTIF($B$4:B44,B44)</f>
        <v>100605</v>
      </c>
      <c r="B44" s="65">
        <v>6</v>
      </c>
      <c r="C44" s="147">
        <v>13</v>
      </c>
      <c r="D44" s="147">
        <v>0</v>
      </c>
      <c r="E44" s="147" t="str">
        <f t="shared" si="11"/>
        <v>ITEM_GAIN_13</v>
      </c>
      <c r="F44" s="51" t="str">
        <f t="shared" si="12"/>
        <v>토벌 보스_무상의 물</v>
      </c>
      <c r="G44" s="77" t="s">
        <v>6130</v>
      </c>
    </row>
    <row r="45" spans="1:7">
      <c r="A45" s="147">
        <f>100000+B45*ID규칙_획득처_그룹_단위+COUNTIF($B$4:B45,B45)</f>
        <v>100606</v>
      </c>
      <c r="B45" s="65">
        <v>6</v>
      </c>
      <c r="C45" s="147">
        <v>14</v>
      </c>
      <c r="D45" s="147">
        <v>0</v>
      </c>
      <c r="E45" s="147" t="str">
        <f t="shared" si="11"/>
        <v>ITEM_GAIN_14</v>
      </c>
      <c r="F45" s="51" t="str">
        <f t="shared" si="12"/>
        <v>토벌 보스_무상의 불</v>
      </c>
      <c r="G45" s="77" t="s">
        <v>6130</v>
      </c>
    </row>
    <row r="46" spans="1:7">
      <c r="A46" s="147">
        <f>100000+B46*ID규칙_획득처_그룹_단위+COUNTIF($B$4:B46,B46)</f>
        <v>100607</v>
      </c>
      <c r="B46" s="65">
        <v>6</v>
      </c>
      <c r="C46" s="147">
        <v>15</v>
      </c>
      <c r="D46" s="147">
        <v>0</v>
      </c>
      <c r="E46" s="147" t="str">
        <f t="shared" si="11"/>
        <v>ITEM_GAIN_15</v>
      </c>
      <c r="F46" s="51" t="str">
        <f t="shared" si="12"/>
        <v>토벌 보스_무상의 풀</v>
      </c>
      <c r="G46" s="77" t="s">
        <v>6130</v>
      </c>
    </row>
    <row r="47" spans="1:7">
      <c r="A47" s="147">
        <f>100000+B47*ID규칙_획득처_그룹_단위+COUNTIF($B$4:B47,B47)</f>
        <v>100608</v>
      </c>
      <c r="B47" s="65">
        <v>6</v>
      </c>
      <c r="C47" s="147">
        <v>16</v>
      </c>
      <c r="D47" s="147">
        <v>0</v>
      </c>
      <c r="E47" s="147" t="str">
        <f t="shared" si="11"/>
        <v>ITEM_GAIN_16</v>
      </c>
      <c r="F47" s="51" t="str">
        <f t="shared" si="12"/>
        <v>토벌 보스_무상의 바람</v>
      </c>
      <c r="G47" s="77" t="s">
        <v>6130</v>
      </c>
    </row>
    <row r="48" spans="1:7">
      <c r="A48" s="147">
        <f>100000+B48*ID규칙_획득처_그룹_단위+COUNTIF($B$4:B48,B48)</f>
        <v>100609</v>
      </c>
      <c r="B48" s="65">
        <v>6</v>
      </c>
      <c r="C48" s="147">
        <v>18</v>
      </c>
      <c r="D48" s="147">
        <v>0</v>
      </c>
      <c r="E48" s="147" t="str">
        <f t="shared" si="11"/>
        <v>ITEM_GAIN_18</v>
      </c>
      <c r="F48" s="51" t="str">
        <f t="shared" si="12"/>
        <v>토벌 보스_무상의 얼음</v>
      </c>
      <c r="G48" s="77" t="s">
        <v>6130</v>
      </c>
    </row>
    <row r="49" spans="1:7">
      <c r="A49" s="147">
        <f>100000+B49*ID규칙_획득처_그룹_단위+COUNTIF($B$4:B49,B49)</f>
        <v>100610</v>
      </c>
      <c r="B49" s="65">
        <v>6</v>
      </c>
      <c r="C49" s="147">
        <v>34</v>
      </c>
      <c r="D49" s="147">
        <v>0</v>
      </c>
      <c r="E49" s="147" t="str">
        <f t="shared" si="11"/>
        <v>ITEM_GAIN_34</v>
      </c>
      <c r="F49" s="51" t="str">
        <f t="shared" si="12"/>
        <v>토벌 보스_바람 침식 모래 벌레</v>
      </c>
      <c r="G49" s="77" t="s">
        <v>6130</v>
      </c>
    </row>
    <row r="50" spans="1:7">
      <c r="A50" s="147">
        <f>100000+B50*ID규칙_획득처_그룹_단위+COUNTIF($B$4:B50,B50)</f>
        <v>100611</v>
      </c>
      <c r="B50" s="65">
        <v>6</v>
      </c>
      <c r="C50" s="147">
        <v>26</v>
      </c>
      <c r="D50" s="147">
        <v>0</v>
      </c>
      <c r="E50" s="147" t="str">
        <f t="shared" si="11"/>
        <v>ITEM_GAIN_26</v>
      </c>
      <c r="F50" s="51" t="str">
        <f t="shared" si="12"/>
        <v>토벌 보스_반영구 제어 매트릭스</v>
      </c>
      <c r="G50" s="77" t="s">
        <v>6130</v>
      </c>
    </row>
    <row r="51" spans="1:7">
      <c r="A51" s="147">
        <f>100000+B51*ID규칙_획득처_그룹_단위+COUNTIF($B$4:B51,B51)</f>
        <v>100612</v>
      </c>
      <c r="B51" s="65">
        <v>6</v>
      </c>
      <c r="C51" s="147">
        <v>35</v>
      </c>
      <c r="D51" s="147">
        <v>0</v>
      </c>
      <c r="E51" s="147" t="str">
        <f t="shared" si="11"/>
        <v>ITEM_GAIN_35</v>
      </c>
      <c r="F51" s="51" t="str">
        <f t="shared" si="12"/>
        <v>토벌 보스_심해 용 도마뱀 무리</v>
      </c>
      <c r="G51" s="77" t="s">
        <v>6130</v>
      </c>
    </row>
    <row r="52" spans="1:7">
      <c r="A52" s="147">
        <f>100000+B52*ID규칙_획득처_그룹_단위+COUNTIF($B$4:B52,B52)</f>
        <v>100613</v>
      </c>
      <c r="B52" s="65">
        <v>6</v>
      </c>
      <c r="C52" s="147">
        <v>29</v>
      </c>
      <c r="D52" s="147">
        <v>0</v>
      </c>
      <c r="E52" s="147" t="str">
        <f t="shared" si="11"/>
        <v>ITEM_GAIN_29</v>
      </c>
      <c r="F52" s="51" t="str">
        <f t="shared" si="12"/>
        <v>토벌 보스_얼음 나무</v>
      </c>
      <c r="G52" s="77" t="s">
        <v>6130</v>
      </c>
    </row>
    <row r="53" spans="1:7">
      <c r="A53" s="147">
        <f>100000+B53*ID규칙_획득처_그룹_단위+COUNTIF($B$4:B53,B53)</f>
        <v>100614</v>
      </c>
      <c r="B53" s="65">
        <v>6</v>
      </c>
      <c r="C53" s="147">
        <v>27</v>
      </c>
      <c r="D53" s="147">
        <v>0</v>
      </c>
      <c r="E53" s="147" t="str">
        <f t="shared" si="11"/>
        <v>ITEM_GAIN_27</v>
      </c>
      <c r="F53" s="51" t="str">
        <f t="shared" si="12"/>
        <v>토벌 보스_영겁의 드레이크</v>
      </c>
      <c r="G53" s="77" t="s">
        <v>6130</v>
      </c>
    </row>
    <row r="54" spans="1:7">
      <c r="A54" s="147">
        <f>100000+B54*ID규칙_획득처_그룹_단위+COUNTIF($B$4:B54,B54)</f>
        <v>100615</v>
      </c>
      <c r="B54" s="65">
        <v>6</v>
      </c>
      <c r="C54" s="147">
        <v>24</v>
      </c>
      <c r="D54" s="147">
        <v>0</v>
      </c>
      <c r="E54" s="147" t="str">
        <f t="shared" si="11"/>
        <v>ITEM_GAIN_24</v>
      </c>
      <c r="F54" s="51" t="str">
        <f t="shared" si="12"/>
        <v>토벌 보스_영구 장치 진영</v>
      </c>
      <c r="G54" s="77" t="s">
        <v>6130</v>
      </c>
    </row>
    <row r="55" spans="1:7">
      <c r="A55" s="147">
        <f>100000+B55*ID규칙_획득처_그룹_단위+COUNTIF($B$4:B55,B55)</f>
        <v>100616</v>
      </c>
      <c r="B55" s="65">
        <v>6</v>
      </c>
      <c r="C55" s="147">
        <v>28</v>
      </c>
      <c r="D55" s="147">
        <v>0</v>
      </c>
      <c r="E55" s="147" t="str">
        <f t="shared" si="11"/>
        <v>ITEM_GAIN_28</v>
      </c>
      <c r="F55" s="51" t="str">
        <f t="shared" si="12"/>
        <v>토벌 보스_폭염 나무</v>
      </c>
      <c r="G55" s="77" t="s">
        <v>6130</v>
      </c>
    </row>
    <row r="56" spans="1:7">
      <c r="A56" s="147">
        <f>100000+B56*ID규칙_획득처_그룹_단위+COUNTIF($B$4:B56,B56)</f>
        <v>100617</v>
      </c>
      <c r="B56" s="65">
        <v>6</v>
      </c>
      <c r="C56" s="147">
        <v>44</v>
      </c>
      <c r="D56" s="147">
        <v>0</v>
      </c>
      <c r="E56" s="147" t="str">
        <f t="shared" si="11"/>
        <v>ITEM_GAIN_44</v>
      </c>
      <c r="F56" s="51" t="str">
        <f t="shared" si="12"/>
        <v>보물 상자</v>
      </c>
      <c r="G56" s="77" t="s">
        <v>6130</v>
      </c>
    </row>
    <row r="57" spans="1:7">
      <c r="A57" s="147">
        <f>100000+B57*ID규칙_획득처_그룹_단위+COUNTIF($B$4:B57,B57)</f>
        <v>100618</v>
      </c>
      <c r="B57" s="65">
        <v>6</v>
      </c>
      <c r="C57" s="147">
        <v>48</v>
      </c>
      <c r="D57" s="147">
        <v>0</v>
      </c>
      <c r="E57" s="147" t="str">
        <f t="shared" si="11"/>
        <v>ITEM_GAIN_48</v>
      </c>
      <c r="F57" s="51" t="str">
        <f t="shared" si="12"/>
        <v>엘리트 몬스터 토벌</v>
      </c>
      <c r="G57" s="77" t="s">
        <v>6130</v>
      </c>
    </row>
    <row r="58" spans="1:7">
      <c r="A58" s="147">
        <f>100000+B58*ID규칙_획득처_그룹_단위+COUNTIF($B$4:B58,B58)</f>
        <v>100701</v>
      </c>
      <c r="B58" s="65">
        <v>7</v>
      </c>
      <c r="C58" s="147">
        <v>46</v>
      </c>
      <c r="D58" s="147">
        <v>0</v>
      </c>
      <c r="E58" s="147" t="str">
        <f t="shared" ref="E58:E75" si="13">"ITEM_GAIN_"&amp;C58</f>
        <v>ITEM_GAIN_46</v>
      </c>
      <c r="F58" s="51" t="str">
        <f t="shared" ref="F58:F75" si="14">IF(C58=0,"-",VLOOKUP(C58,획득_컨텐츠,2,0))</f>
        <v>주간 보스 토벌</v>
      </c>
      <c r="G58" s="77" t="s">
        <v>6131</v>
      </c>
    </row>
    <row r="59" spans="1:7">
      <c r="A59" s="147">
        <f>100000+B59*ID규칙_획득처_그룹_단위+COUNTIF($B$4:B59,B59)</f>
        <v>100702</v>
      </c>
      <c r="B59" s="65">
        <v>7</v>
      </c>
      <c r="C59" s="147">
        <v>31</v>
      </c>
      <c r="D59" s="147">
        <v>0</v>
      </c>
      <c r="E59" s="147" t="str">
        <f t="shared" si="13"/>
        <v>ITEM_GAIN_31</v>
      </c>
      <c r="F59" s="51" t="str">
        <f t="shared" si="14"/>
        <v>토벌 보스_고대 바위 용 도마뱀</v>
      </c>
      <c r="G59" s="77" t="s">
        <v>6131</v>
      </c>
    </row>
    <row r="60" spans="1:7">
      <c r="A60" s="147">
        <f>100000+B60*ID규칙_획득처_그룹_단위+COUNTIF($B$4:B60,B60)</f>
        <v>100703</v>
      </c>
      <c r="B60" s="65">
        <v>7</v>
      </c>
      <c r="C60" s="147">
        <v>33</v>
      </c>
      <c r="D60" s="147">
        <v>0</v>
      </c>
      <c r="E60" s="147" t="str">
        <f t="shared" si="13"/>
        <v>ITEM_GAIN_33</v>
      </c>
      <c r="F60" s="51" t="str">
        <f t="shared" si="14"/>
        <v>토벌 보스_공포의 취령 버섯</v>
      </c>
      <c r="G60" s="77" t="s">
        <v>6131</v>
      </c>
    </row>
    <row r="61" spans="1:7">
      <c r="A61" s="147">
        <f>100000+B61*ID규칙_획득처_그룹_단위+COUNTIF($B$4:B61,B61)</f>
        <v>100704</v>
      </c>
      <c r="B61" s="65">
        <v>7</v>
      </c>
      <c r="C61" s="147">
        <v>23</v>
      </c>
      <c r="D61" s="147">
        <v>0</v>
      </c>
      <c r="E61" s="147" t="str">
        <f t="shared" si="13"/>
        <v>ITEM_GAIN_23</v>
      </c>
      <c r="F61" s="51" t="str">
        <f t="shared" si="14"/>
        <v>토벌 보스_꼭두각시 검귀</v>
      </c>
      <c r="G61" s="77" t="s">
        <v>6131</v>
      </c>
    </row>
    <row r="62" spans="1:7">
      <c r="A62" s="147">
        <f>100000+B62*ID규칙_획득처_그룹_단위+COUNTIF($B$4:B62,B62)</f>
        <v>100705</v>
      </c>
      <c r="B62" s="65">
        <v>7</v>
      </c>
      <c r="C62" s="147">
        <v>21</v>
      </c>
      <c r="D62" s="147">
        <v>0</v>
      </c>
      <c r="E62" s="147" t="str">
        <f t="shared" si="13"/>
        <v>ITEM_GAIN_21</v>
      </c>
      <c r="F62" s="51" t="str">
        <f t="shared" si="14"/>
        <v>토벌 보스_뇌음의 권현</v>
      </c>
      <c r="G62" s="77" t="s">
        <v>6131</v>
      </c>
    </row>
    <row r="63" spans="1:7">
      <c r="A63" s="147">
        <f>100000+B63*ID규칙_획득처_그룹_단위+COUNTIF($B$4:B63,B63)</f>
        <v>100706</v>
      </c>
      <c r="B63" s="65">
        <v>7</v>
      </c>
      <c r="C63" s="147">
        <v>16</v>
      </c>
      <c r="D63" s="147">
        <v>0</v>
      </c>
      <c r="E63" s="147" t="str">
        <f t="shared" si="13"/>
        <v>ITEM_GAIN_16</v>
      </c>
      <c r="F63" s="51" t="str">
        <f t="shared" si="14"/>
        <v>토벌 보스_무상의 바람</v>
      </c>
      <c r="G63" s="77" t="s">
        <v>6131</v>
      </c>
    </row>
    <row r="64" spans="1:7">
      <c r="A64" s="147">
        <f>100000+B64*ID규칙_획득처_그룹_단위+COUNTIF($B$4:B64,B64)</f>
        <v>100707</v>
      </c>
      <c r="B64" s="65">
        <v>7</v>
      </c>
      <c r="C64" s="147">
        <v>17</v>
      </c>
      <c r="D64" s="147">
        <v>0</v>
      </c>
      <c r="E64" s="147" t="str">
        <f t="shared" si="13"/>
        <v>ITEM_GAIN_17</v>
      </c>
      <c r="F64" s="51" t="str">
        <f t="shared" si="14"/>
        <v>토벌 보스_무상의 뇌전</v>
      </c>
      <c r="G64" s="77" t="s">
        <v>6131</v>
      </c>
    </row>
    <row r="65" spans="1:7">
      <c r="A65" s="147">
        <f>100000+B65*ID규칙_획득처_그룹_단위+COUNTIF($B$4:B65,B65)</f>
        <v>100708</v>
      </c>
      <c r="B65" s="65">
        <v>7</v>
      </c>
      <c r="C65" s="147">
        <v>19</v>
      </c>
      <c r="D65" s="147">
        <v>0</v>
      </c>
      <c r="E65" s="147" t="str">
        <f t="shared" si="13"/>
        <v>ITEM_GAIN_19</v>
      </c>
      <c r="F65" s="51" t="str">
        <f t="shared" si="14"/>
        <v>토벌 보스_무상의 바위</v>
      </c>
      <c r="G65" s="77" t="s">
        <v>6131</v>
      </c>
    </row>
    <row r="66" spans="1:7">
      <c r="A66" s="147">
        <f>100000+B66*ID규칙_획득처_그룹_단위+COUNTIF($B$4:B66,B66)</f>
        <v>100709</v>
      </c>
      <c r="B66" s="65">
        <v>7</v>
      </c>
      <c r="C66" s="147">
        <v>14</v>
      </c>
      <c r="D66" s="147">
        <v>0</v>
      </c>
      <c r="E66" s="147" t="str">
        <f t="shared" si="13"/>
        <v>ITEM_GAIN_14</v>
      </c>
      <c r="F66" s="51" t="str">
        <f t="shared" si="14"/>
        <v>토벌 보스_무상의 불</v>
      </c>
      <c r="G66" s="77" t="s">
        <v>6131</v>
      </c>
    </row>
    <row r="67" spans="1:7">
      <c r="A67" s="147">
        <f>100000+B67*ID규칙_획득처_그룹_단위+COUNTIF($B$4:B67,B67)</f>
        <v>100710</v>
      </c>
      <c r="B67" s="65">
        <v>7</v>
      </c>
      <c r="C67" s="147">
        <v>15</v>
      </c>
      <c r="D67" s="147">
        <v>0</v>
      </c>
      <c r="E67" s="147" t="str">
        <f t="shared" si="13"/>
        <v>ITEM_GAIN_15</v>
      </c>
      <c r="F67" s="51" t="str">
        <f t="shared" si="14"/>
        <v>토벌 보스_무상의 풀</v>
      </c>
      <c r="G67" s="77" t="s">
        <v>6131</v>
      </c>
    </row>
    <row r="68" spans="1:7">
      <c r="A68" s="147">
        <f>100000+B68*ID규칙_획득처_그룹_단위+COUNTIF($B$4:B68,B68)</f>
        <v>100711</v>
      </c>
      <c r="B68" s="65">
        <v>7</v>
      </c>
      <c r="C68" s="147">
        <v>34</v>
      </c>
      <c r="D68" s="147">
        <v>0</v>
      </c>
      <c r="E68" s="147" t="str">
        <f t="shared" si="13"/>
        <v>ITEM_GAIN_34</v>
      </c>
      <c r="F68" s="51" t="str">
        <f t="shared" si="14"/>
        <v>토벌 보스_바람 침식 모래 벌레</v>
      </c>
      <c r="G68" s="77" t="s">
        <v>6131</v>
      </c>
    </row>
    <row r="69" spans="1:7">
      <c r="A69" s="147">
        <f>100000+B69*ID규칙_획득처_그룹_단위+COUNTIF($B$4:B69,B69)</f>
        <v>100712</v>
      </c>
      <c r="B69" s="65">
        <v>7</v>
      </c>
      <c r="C69" s="147">
        <v>26</v>
      </c>
      <c r="D69" s="147">
        <v>0</v>
      </c>
      <c r="E69" s="147" t="str">
        <f t="shared" si="13"/>
        <v>ITEM_GAIN_26</v>
      </c>
      <c r="F69" s="51" t="str">
        <f t="shared" si="14"/>
        <v>토벌 보스_반영구 제어 매트릭스</v>
      </c>
      <c r="G69" s="77" t="s">
        <v>6131</v>
      </c>
    </row>
    <row r="70" spans="1:7">
      <c r="A70" s="147">
        <f>100000+B70*ID규칙_획득처_그룹_단위+COUNTIF($B$4:B70,B70)</f>
        <v>100713</v>
      </c>
      <c r="B70" s="65">
        <v>7</v>
      </c>
      <c r="C70" s="147">
        <v>30</v>
      </c>
      <c r="D70" s="147">
        <v>0</v>
      </c>
      <c r="E70" s="147" t="str">
        <f t="shared" si="13"/>
        <v>ITEM_GAIN_30</v>
      </c>
      <c r="F70" s="51" t="str">
        <f t="shared" si="14"/>
        <v>토벌 보스_번개 나무</v>
      </c>
      <c r="G70" s="77" t="s">
        <v>6131</v>
      </c>
    </row>
    <row r="71" spans="1:7">
      <c r="A71" s="147">
        <f>100000+B71*ID규칙_획득처_그룹_단위+COUNTIF($B$4:B71,B71)</f>
        <v>100714</v>
      </c>
      <c r="B71" s="65">
        <v>7</v>
      </c>
      <c r="C71" s="147">
        <v>25</v>
      </c>
      <c r="D71" s="147">
        <v>0</v>
      </c>
      <c r="E71" s="147" t="str">
        <f t="shared" si="13"/>
        <v>ITEM_GAIN_25</v>
      </c>
      <c r="F71" s="51" t="str">
        <f t="shared" si="14"/>
        <v>토벌 보스_유적의 뱀</v>
      </c>
      <c r="G71" s="77" t="s">
        <v>6131</v>
      </c>
    </row>
    <row r="72" spans="1:7">
      <c r="A72" s="147">
        <f>100000+B72*ID규칙_획득처_그룹_단위+COUNTIF($B$4:B72,B72)</f>
        <v>100715</v>
      </c>
      <c r="B72" s="65">
        <v>7</v>
      </c>
      <c r="C72" s="147">
        <v>28</v>
      </c>
      <c r="D72" s="147">
        <v>0</v>
      </c>
      <c r="E72" s="147" t="str">
        <f t="shared" si="13"/>
        <v>ITEM_GAIN_28</v>
      </c>
      <c r="F72" s="51" t="str">
        <f t="shared" si="14"/>
        <v>토벌 보스_폭염 나무</v>
      </c>
      <c r="G72" s="77" t="s">
        <v>6131</v>
      </c>
    </row>
    <row r="73" spans="1:7">
      <c r="A73" s="147">
        <f>100000+B73*ID규칙_획득처_그룹_단위+COUNTIF($B$4:B73,B73)</f>
        <v>100716</v>
      </c>
      <c r="B73" s="65">
        <v>7</v>
      </c>
      <c r="C73" s="147">
        <v>22</v>
      </c>
      <c r="D73" s="147">
        <v>0</v>
      </c>
      <c r="E73" s="147" t="str">
        <f t="shared" si="13"/>
        <v>ITEM_GAIN_22</v>
      </c>
      <c r="F73" s="51" t="str">
        <f t="shared" si="14"/>
        <v>토벌 보스_황금 늑대왕</v>
      </c>
      <c r="G73" s="77" t="s">
        <v>6131</v>
      </c>
    </row>
    <row r="74" spans="1:7">
      <c r="A74" s="147">
        <f>100000+B74*ID규칙_획득처_그룹_단위+COUNTIF($B$4:B74,B74)</f>
        <v>100717</v>
      </c>
      <c r="B74" s="65">
        <v>7</v>
      </c>
      <c r="C74" s="147">
        <v>44</v>
      </c>
      <c r="D74" s="147">
        <v>0</v>
      </c>
      <c r="E74" s="147" t="str">
        <f t="shared" si="13"/>
        <v>ITEM_GAIN_44</v>
      </c>
      <c r="F74" s="51" t="str">
        <f t="shared" si="14"/>
        <v>보물 상자</v>
      </c>
      <c r="G74" s="77" t="s">
        <v>6131</v>
      </c>
    </row>
    <row r="75" spans="1:7">
      <c r="A75" s="147">
        <f>100000+B75*ID규칙_획득처_그룹_단위+COUNTIF($B$4:B75,B75)</f>
        <v>100718</v>
      </c>
      <c r="B75" s="65">
        <v>7</v>
      </c>
      <c r="C75" s="147">
        <v>48</v>
      </c>
      <c r="D75" s="147">
        <v>0</v>
      </c>
      <c r="E75" s="147" t="str">
        <f t="shared" si="13"/>
        <v>ITEM_GAIN_48</v>
      </c>
      <c r="F75" s="51" t="str">
        <f t="shared" si="14"/>
        <v>엘리트 몬스터 토벌</v>
      </c>
      <c r="G75" s="77" t="s">
        <v>6131</v>
      </c>
    </row>
    <row r="76" spans="1:7">
      <c r="A76" s="147">
        <f>100000+B76*ID규칙_획득처_그룹_단위+COUNTIF($B$4:B76,B76)</f>
        <v>100801</v>
      </c>
      <c r="B76" s="65">
        <v>8</v>
      </c>
      <c r="C76" s="147">
        <v>46</v>
      </c>
      <c r="D76" s="147">
        <v>0</v>
      </c>
      <c r="E76" s="147" t="str">
        <f t="shared" ref="E76:E92" si="15">"ITEM_GAIN_"&amp;C76</f>
        <v>ITEM_GAIN_46</v>
      </c>
      <c r="F76" s="51" t="str">
        <f t="shared" ref="F76:F92" si="16">IF(C76=0,"-",VLOOKUP(C76,획득_컨텐츠,2,0))</f>
        <v>주간 보스 토벌</v>
      </c>
      <c r="G76" s="77" t="s">
        <v>6132</v>
      </c>
    </row>
    <row r="77" spans="1:7">
      <c r="A77" s="147">
        <f>100000+B77*ID규칙_획득처_그룹_단위+COUNTIF($B$4:B77,B77)</f>
        <v>100802</v>
      </c>
      <c r="B77" s="65">
        <v>8</v>
      </c>
      <c r="C77" s="147">
        <v>31</v>
      </c>
      <c r="D77" s="147">
        <v>0</v>
      </c>
      <c r="E77" s="147" t="str">
        <f t="shared" si="15"/>
        <v>ITEM_GAIN_31</v>
      </c>
      <c r="F77" s="51" t="str">
        <f t="shared" si="16"/>
        <v>토벌 보스_고대 바위 용 도마뱀</v>
      </c>
      <c r="G77" s="77" t="s">
        <v>6132</v>
      </c>
    </row>
    <row r="78" spans="1:7">
      <c r="A78" s="147">
        <f>100000+B78*ID규칙_획득처_그룹_단위+COUNTIF($B$4:B78,B78)</f>
        <v>100803</v>
      </c>
      <c r="B78" s="65">
        <v>8</v>
      </c>
      <c r="C78" s="147">
        <v>21</v>
      </c>
      <c r="D78" s="147">
        <v>0</v>
      </c>
      <c r="E78" s="147" t="str">
        <f t="shared" si="15"/>
        <v>ITEM_GAIN_21</v>
      </c>
      <c r="F78" s="51" t="str">
        <f t="shared" si="16"/>
        <v>토벌 보스_뇌음의 권현</v>
      </c>
      <c r="G78" s="77" t="s">
        <v>6132</v>
      </c>
    </row>
    <row r="79" spans="1:7">
      <c r="A79" s="147">
        <f>100000+B79*ID규칙_획득처_그룹_단위+COUNTIF($B$4:B79,B79)</f>
        <v>100804</v>
      </c>
      <c r="B79" s="65">
        <v>8</v>
      </c>
      <c r="C79" s="147">
        <v>17</v>
      </c>
      <c r="D79" s="147">
        <v>0</v>
      </c>
      <c r="E79" s="147" t="str">
        <f t="shared" si="15"/>
        <v>ITEM_GAIN_17</v>
      </c>
      <c r="F79" s="51" t="str">
        <f t="shared" si="16"/>
        <v>토벌 보스_무상의 뇌전</v>
      </c>
      <c r="G79" s="77" t="s">
        <v>6132</v>
      </c>
    </row>
    <row r="80" spans="1:7">
      <c r="A80" s="147">
        <f>100000+B80*ID규칙_획득처_그룹_단위+COUNTIF($B$4:B80,B80)</f>
        <v>100805</v>
      </c>
      <c r="B80" s="65">
        <v>8</v>
      </c>
      <c r="C80" s="147">
        <v>13</v>
      </c>
      <c r="D80" s="147">
        <v>0</v>
      </c>
      <c r="E80" s="147" t="str">
        <f t="shared" si="15"/>
        <v>ITEM_GAIN_13</v>
      </c>
      <c r="F80" s="51" t="str">
        <f t="shared" si="16"/>
        <v>토벌 보스_무상의 물</v>
      </c>
      <c r="G80" s="77" t="s">
        <v>6132</v>
      </c>
    </row>
    <row r="81" spans="1:7">
      <c r="A81" s="147">
        <f>100000+B81*ID규칙_획득처_그룹_단위+COUNTIF($B$4:B81,B81)</f>
        <v>100806</v>
      </c>
      <c r="B81" s="65">
        <v>8</v>
      </c>
      <c r="C81" s="147">
        <v>18</v>
      </c>
      <c r="D81" s="147">
        <v>0</v>
      </c>
      <c r="E81" s="147" t="str">
        <f t="shared" si="15"/>
        <v>ITEM_GAIN_18</v>
      </c>
      <c r="F81" s="51" t="str">
        <f t="shared" si="16"/>
        <v>토벌 보스_무상의 얼음</v>
      </c>
      <c r="G81" s="77" t="s">
        <v>6132</v>
      </c>
    </row>
    <row r="82" spans="1:7">
      <c r="A82" s="147">
        <f>100000+B82*ID규칙_획득처_그룹_단위+COUNTIF($B$4:B82,B82)</f>
        <v>100807</v>
      </c>
      <c r="B82" s="65">
        <v>8</v>
      </c>
      <c r="C82" s="147">
        <v>19</v>
      </c>
      <c r="D82" s="147">
        <v>0</v>
      </c>
      <c r="E82" s="147" t="str">
        <f t="shared" si="15"/>
        <v>ITEM_GAIN_19</v>
      </c>
      <c r="F82" s="51" t="str">
        <f t="shared" si="16"/>
        <v>토벌 보스_무상의 바위</v>
      </c>
      <c r="G82" s="77" t="s">
        <v>6132</v>
      </c>
    </row>
    <row r="83" spans="1:7">
      <c r="A83" s="147">
        <f>100000+B83*ID규칙_획득처_그룹_단위+COUNTIF($B$4:B83,B83)</f>
        <v>100808</v>
      </c>
      <c r="B83" s="65">
        <v>8</v>
      </c>
      <c r="C83" s="147">
        <v>20</v>
      </c>
      <c r="D83" s="147">
        <v>0</v>
      </c>
      <c r="E83" s="147" t="str">
        <f t="shared" si="15"/>
        <v>ITEM_GAIN_20</v>
      </c>
      <c r="F83" s="51" t="str">
        <f t="shared" si="16"/>
        <v>토벌 보스_물의 정령</v>
      </c>
      <c r="G83" s="77" t="s">
        <v>6132</v>
      </c>
    </row>
    <row r="84" spans="1:7">
      <c r="A84" s="147">
        <f>100000+B84*ID규칙_획득처_그룹_단위+COUNTIF($B$4:B84,B84)</f>
        <v>100809</v>
      </c>
      <c r="B84" s="65">
        <v>8</v>
      </c>
      <c r="C84" s="147">
        <v>30</v>
      </c>
      <c r="D84" s="147">
        <v>0</v>
      </c>
      <c r="E84" s="147" t="str">
        <f t="shared" si="15"/>
        <v>ITEM_GAIN_30</v>
      </c>
      <c r="F84" s="51" t="str">
        <f t="shared" si="16"/>
        <v>토벌 보스_번개 나무</v>
      </c>
      <c r="G84" s="77" t="s">
        <v>6132</v>
      </c>
    </row>
    <row r="85" spans="1:7">
      <c r="A85" s="147">
        <f>100000+B85*ID규칙_획득처_그룹_단위+COUNTIF($B$4:B85,B85)</f>
        <v>100810</v>
      </c>
      <c r="B85" s="65">
        <v>8</v>
      </c>
      <c r="C85" s="147">
        <v>35</v>
      </c>
      <c r="D85" s="147">
        <v>0</v>
      </c>
      <c r="E85" s="147" t="str">
        <f t="shared" si="15"/>
        <v>ITEM_GAIN_35</v>
      </c>
      <c r="F85" s="51" t="str">
        <f t="shared" si="16"/>
        <v>토벌 보스_심해 용 도마뱀 무리</v>
      </c>
      <c r="G85" s="77" t="s">
        <v>6132</v>
      </c>
    </row>
    <row r="86" spans="1:7">
      <c r="A86" s="147">
        <f>100000+B86*ID규칙_획득처_그룹_단위+COUNTIF($B$4:B86,B86)</f>
        <v>100811</v>
      </c>
      <c r="B86" s="65">
        <v>8</v>
      </c>
      <c r="C86" s="147">
        <v>29</v>
      </c>
      <c r="D86" s="147">
        <v>0</v>
      </c>
      <c r="E86" s="147" t="str">
        <f t="shared" si="15"/>
        <v>ITEM_GAIN_29</v>
      </c>
      <c r="F86" s="51" t="str">
        <f t="shared" si="16"/>
        <v>토벌 보스_얼음 나무</v>
      </c>
      <c r="G86" s="77" t="s">
        <v>6132</v>
      </c>
    </row>
    <row r="87" spans="1:7">
      <c r="A87" s="147">
        <f>100000+B87*ID규칙_획득처_그룹_단위+COUNTIF($B$4:B87,B87)</f>
        <v>100812</v>
      </c>
      <c r="B87" s="65">
        <v>8</v>
      </c>
      <c r="C87" s="147">
        <v>27</v>
      </c>
      <c r="D87" s="147">
        <v>0</v>
      </c>
      <c r="E87" s="147" t="str">
        <f t="shared" si="15"/>
        <v>ITEM_GAIN_27</v>
      </c>
      <c r="F87" s="51" t="str">
        <f t="shared" si="16"/>
        <v>토벌 보스_영겁의 드레이크</v>
      </c>
      <c r="G87" s="77" t="s">
        <v>6132</v>
      </c>
    </row>
    <row r="88" spans="1:7">
      <c r="A88" s="147">
        <f>100000+B88*ID규칙_획득처_그룹_단위+COUNTIF($B$4:B88,B88)</f>
        <v>100813</v>
      </c>
      <c r="B88" s="65">
        <v>8</v>
      </c>
      <c r="C88" s="147">
        <v>24</v>
      </c>
      <c r="D88" s="147">
        <v>0</v>
      </c>
      <c r="E88" s="147" t="str">
        <f t="shared" si="15"/>
        <v>ITEM_GAIN_24</v>
      </c>
      <c r="F88" s="51" t="str">
        <f t="shared" si="16"/>
        <v>토벌 보스_영구 장치 진영</v>
      </c>
      <c r="G88" s="77" t="s">
        <v>6132</v>
      </c>
    </row>
    <row r="89" spans="1:7">
      <c r="A89" s="147">
        <f>100000+B89*ID규칙_획득처_그룹_단위+COUNTIF($B$4:B89,B89)</f>
        <v>100814</v>
      </c>
      <c r="B89" s="65">
        <v>8</v>
      </c>
      <c r="C89" s="147">
        <v>25</v>
      </c>
      <c r="D89" s="147">
        <v>0</v>
      </c>
      <c r="E89" s="147" t="str">
        <f t="shared" si="15"/>
        <v>ITEM_GAIN_25</v>
      </c>
      <c r="F89" s="51" t="str">
        <f t="shared" si="16"/>
        <v>토벌 보스_유적의 뱀</v>
      </c>
      <c r="G89" s="77" t="s">
        <v>6132</v>
      </c>
    </row>
    <row r="90" spans="1:7">
      <c r="A90" s="147">
        <f>100000+B90*ID규칙_획득처_그룹_단위+COUNTIF($B$4:B90,B90)</f>
        <v>100815</v>
      </c>
      <c r="B90" s="65">
        <v>8</v>
      </c>
      <c r="C90" s="147">
        <v>22</v>
      </c>
      <c r="D90" s="147">
        <v>0</v>
      </c>
      <c r="E90" s="147" t="str">
        <f t="shared" si="15"/>
        <v>ITEM_GAIN_22</v>
      </c>
      <c r="F90" s="51" t="str">
        <f t="shared" si="16"/>
        <v>토벌 보스_황금 늑대왕</v>
      </c>
      <c r="G90" s="77" t="s">
        <v>6132</v>
      </c>
    </row>
    <row r="91" spans="1:7">
      <c r="A91" s="147">
        <f>100000+B91*ID규칙_획득처_그룹_단위+COUNTIF($B$4:B91,B91)</f>
        <v>100816</v>
      </c>
      <c r="B91" s="65">
        <v>8</v>
      </c>
      <c r="C91" s="147">
        <v>44</v>
      </c>
      <c r="D91" s="147">
        <v>0</v>
      </c>
      <c r="E91" s="147" t="str">
        <f t="shared" si="15"/>
        <v>ITEM_GAIN_44</v>
      </c>
      <c r="F91" s="51" t="str">
        <f t="shared" si="16"/>
        <v>보물 상자</v>
      </c>
      <c r="G91" s="77" t="s">
        <v>6132</v>
      </c>
    </row>
    <row r="92" spans="1:7">
      <c r="A92" s="147">
        <f>100000+B92*ID규칙_획득처_그룹_단위+COUNTIF($B$4:B92,B92)</f>
        <v>100817</v>
      </c>
      <c r="B92" s="65">
        <v>8</v>
      </c>
      <c r="C92" s="147">
        <v>48</v>
      </c>
      <c r="D92" s="147">
        <v>0</v>
      </c>
      <c r="E92" s="147" t="str">
        <f t="shared" si="15"/>
        <v>ITEM_GAIN_48</v>
      </c>
      <c r="F92" s="51" t="str">
        <f t="shared" si="16"/>
        <v>엘리트 몬스터 토벌</v>
      </c>
      <c r="G92" s="77" t="s">
        <v>6132</v>
      </c>
    </row>
    <row r="93" spans="1:7">
      <c r="A93" s="147">
        <f>100000+B93*ID규칙_획득처_그룹_단위+COUNTIF($B$4:B93,B93)</f>
        <v>100901</v>
      </c>
      <c r="B93" s="65">
        <v>9</v>
      </c>
      <c r="C93" s="147">
        <v>4</v>
      </c>
      <c r="D93" s="147">
        <v>0</v>
      </c>
      <c r="E93" s="147" t="str">
        <f t="shared" ref="E93:E95" si="17">"ITEM_GAIN_"&amp;C93</f>
        <v>ITEM_GAIN_4</v>
      </c>
      <c r="F93" s="51" t="str">
        <f t="shared" ref="F93:F95" si="18">IF(C93=0,"-",VLOOKUP(C93,획득_컨텐츠,2,0))</f>
        <v>축성 비경_무망 인구 밀궁</v>
      </c>
      <c r="G93" s="77" t="s">
        <v>6133</v>
      </c>
    </row>
    <row r="94" spans="1:7">
      <c r="A94" s="147">
        <f>100000+B94*ID규칙_획득처_그룹_단위+COUNTIF($B$4:B94,B94)</f>
        <v>100902</v>
      </c>
      <c r="B94" s="65">
        <v>9</v>
      </c>
      <c r="C94" s="147">
        <v>6</v>
      </c>
      <c r="D94" s="147">
        <v>0</v>
      </c>
      <c r="E94" s="147" t="str">
        <f t="shared" si="17"/>
        <v>ITEM_GAIN_6</v>
      </c>
      <c r="F94" s="51" t="str">
        <f t="shared" si="18"/>
        <v>축성 비경_빈다그니르의 정상</v>
      </c>
      <c r="G94" s="77" t="s">
        <v>6133</v>
      </c>
    </row>
    <row r="95" spans="1:7">
      <c r="A95" s="147">
        <f>100000+B95*ID규칙_획득처_그룹_단위+COUNTIF($B$4:B95,B95)</f>
        <v>100903</v>
      </c>
      <c r="B95" s="65">
        <v>9</v>
      </c>
      <c r="C95" s="147">
        <v>9</v>
      </c>
      <c r="D95" s="147">
        <v>0</v>
      </c>
      <c r="E95" s="147" t="str">
        <f t="shared" si="17"/>
        <v>ITEM_GAIN_9</v>
      </c>
      <c r="F95" s="51" t="str">
        <f t="shared" si="18"/>
        <v>축성 비경_깊이 잠든 정원</v>
      </c>
      <c r="G95" s="77" t="s">
        <v>6133</v>
      </c>
    </row>
    <row r="96" spans="1:7">
      <c r="A96" s="147">
        <f>100000+B96*ID규칙_획득처_그룹_단위+COUNTIF($B$4:B96,B96)</f>
        <v>101001</v>
      </c>
      <c r="B96" s="65">
        <v>10</v>
      </c>
      <c r="C96" s="147">
        <v>3</v>
      </c>
      <c r="D96" s="147">
        <v>0</v>
      </c>
      <c r="E96" s="147" t="str">
        <f t="shared" ref="E96:E98" si="19">"ITEM_GAIN_"&amp;C96</f>
        <v>ITEM_GAIN_3</v>
      </c>
      <c r="F96" s="51" t="str">
        <f t="shared" ref="F96:F98" si="20">IF(C96=0,"-",VLOOKUP(C96,획득_컨텐츠,2,0))</f>
        <v>축성 비경_하늘을 찌르는 땅</v>
      </c>
      <c r="G96" s="77" t="s">
        <v>6134</v>
      </c>
    </row>
    <row r="97" spans="1:7">
      <c r="A97" s="147">
        <f>100000+B97*ID규칙_획득처_그룹_단위+COUNTIF($B$4:B97,B97)</f>
        <v>101002</v>
      </c>
      <c r="B97" s="65">
        <v>10</v>
      </c>
      <c r="C97" s="147">
        <v>7</v>
      </c>
      <c r="D97" s="147">
        <v>0</v>
      </c>
      <c r="E97" s="147" t="str">
        <f t="shared" si="19"/>
        <v>ITEM_GAIN_7</v>
      </c>
      <c r="F97" s="51" t="str">
        <f t="shared" si="20"/>
        <v>축성 비경_산등성이의 파수꾼</v>
      </c>
      <c r="G97" s="77" t="s">
        <v>6134</v>
      </c>
    </row>
    <row r="98" spans="1:7">
      <c r="A98" s="147">
        <f>100000+B98*ID규칙_획득처_그룹_단위+COUNTIF($B$4:B98,B98)</f>
        <v>101003</v>
      </c>
      <c r="B98" s="65">
        <v>10</v>
      </c>
      <c r="C98" s="147">
        <v>9</v>
      </c>
      <c r="D98" s="147">
        <v>0</v>
      </c>
      <c r="E98" s="147" t="str">
        <f t="shared" si="19"/>
        <v>ITEM_GAIN_9</v>
      </c>
      <c r="F98" s="51" t="str">
        <f t="shared" si="20"/>
        <v>축성 비경_깊이 잠든 정원</v>
      </c>
      <c r="G98" s="77" t="s">
        <v>6134</v>
      </c>
    </row>
    <row r="99" spans="1:7">
      <c r="A99" s="147">
        <f>100000+B99*ID규칙_획득처_그룹_단위+COUNTIF($B$4:B99,B99)</f>
        <v>101101</v>
      </c>
      <c r="B99" s="65">
        <v>11</v>
      </c>
      <c r="C99" s="147">
        <v>4</v>
      </c>
      <c r="D99" s="147">
        <v>0</v>
      </c>
      <c r="E99" s="147" t="str">
        <f t="shared" ref="E99:E101" si="21">"ITEM_GAIN_"&amp;C99</f>
        <v>ITEM_GAIN_4</v>
      </c>
      <c r="F99" s="51" t="str">
        <f t="shared" ref="F99:F101" si="22">IF(C99=0,"-",VLOOKUP(C99,획득_컨텐츠,2,0))</f>
        <v>축성 비경_무망 인구 밀궁</v>
      </c>
      <c r="G99" s="77" t="s">
        <v>6135</v>
      </c>
    </row>
    <row r="100" spans="1:7">
      <c r="A100" s="147">
        <f>100000+B100*ID규칙_획득처_그룹_단위+COUNTIF($B$4:B100,B100)</f>
        <v>101102</v>
      </c>
      <c r="B100" s="65">
        <v>11</v>
      </c>
      <c r="C100" s="147">
        <v>7</v>
      </c>
      <c r="D100" s="147">
        <v>0</v>
      </c>
      <c r="E100" s="147" t="str">
        <f t="shared" si="21"/>
        <v>ITEM_GAIN_7</v>
      </c>
      <c r="F100" s="51" t="str">
        <f t="shared" si="22"/>
        <v>축성 비경_산등성이의 파수꾼</v>
      </c>
      <c r="G100" s="77" t="s">
        <v>6135</v>
      </c>
    </row>
    <row r="101" spans="1:7">
      <c r="A101" s="147">
        <f>100000+B101*ID규칙_획득처_그룹_단위+COUNTIF($B$4:B101,B101)</f>
        <v>101103</v>
      </c>
      <c r="B101" s="65">
        <v>11</v>
      </c>
      <c r="C101" s="147">
        <v>10</v>
      </c>
      <c r="D101" s="147">
        <v>0</v>
      </c>
      <c r="E101" s="147" t="str">
        <f t="shared" si="21"/>
        <v>ITEM_GAIN_10</v>
      </c>
      <c r="F101" s="51" t="str">
        <f t="shared" si="22"/>
        <v>축성 비경_암중 협곡</v>
      </c>
      <c r="G101" s="77" t="s">
        <v>6135</v>
      </c>
    </row>
    <row r="102" spans="1:7">
      <c r="A102" s="147">
        <f>100000+B102*ID규칙_획득처_그룹_단위+COUNTIF($B$4:B102,B102)</f>
        <v>101201</v>
      </c>
      <c r="B102" s="65">
        <v>12</v>
      </c>
      <c r="C102" s="147">
        <v>5</v>
      </c>
      <c r="D102" s="147">
        <v>0</v>
      </c>
      <c r="E102" s="147" t="str">
        <f t="shared" ref="E102:E105" si="23">"ITEM_GAIN_"&amp;C102</f>
        <v>ITEM_GAIN_5</v>
      </c>
      <c r="F102" s="51" t="str">
        <f t="shared" ref="F102:F105" si="24">IF(C102=0,"-",VLOOKUP(C102,획득_컨텐츠,2,0))</f>
        <v>축성 비경_화지 산굴</v>
      </c>
      <c r="G102" s="77" t="s">
        <v>6136</v>
      </c>
    </row>
    <row r="103" spans="1:7">
      <c r="A103" s="147">
        <f>100000+B103*ID규칙_획득처_그룹_단위+COUNTIF($B$4:B103,B103)</f>
        <v>101202</v>
      </c>
      <c r="B103" s="65">
        <v>12</v>
      </c>
      <c r="C103" s="147">
        <v>6</v>
      </c>
      <c r="D103" s="147">
        <v>0</v>
      </c>
      <c r="E103" s="147" t="str">
        <f t="shared" si="23"/>
        <v>ITEM_GAIN_6</v>
      </c>
      <c r="F103" s="51" t="str">
        <f t="shared" si="24"/>
        <v>축성 비경_빈다그니르의 정상</v>
      </c>
      <c r="G103" s="77" t="s">
        <v>6136</v>
      </c>
    </row>
    <row r="104" spans="1:7">
      <c r="A104" s="147">
        <f>100000+B104*ID규칙_획득처_그룹_단위+COUNTIF($B$4:B104,B104)</f>
        <v>101203</v>
      </c>
      <c r="B104" s="65">
        <v>12</v>
      </c>
      <c r="C104" s="147">
        <v>10</v>
      </c>
      <c r="D104" s="147">
        <v>0</v>
      </c>
      <c r="E104" s="147" t="str">
        <f t="shared" si="23"/>
        <v>ITEM_GAIN_10</v>
      </c>
      <c r="F104" s="51" t="str">
        <f t="shared" si="24"/>
        <v>축성 비경_암중 협곡</v>
      </c>
      <c r="G104" s="77" t="s">
        <v>6136</v>
      </c>
    </row>
    <row r="105" spans="1:7">
      <c r="A105" s="147">
        <f>100000+B105*ID규칙_획득처_그룹_단위+COUNTIF($B$4:B105,B105)</f>
        <v>101204</v>
      </c>
      <c r="B105" s="65">
        <v>12</v>
      </c>
      <c r="C105" s="147">
        <v>11</v>
      </c>
      <c r="D105" s="147">
        <v>0</v>
      </c>
      <c r="E105" s="147" t="str">
        <f t="shared" si="23"/>
        <v>ITEM_GAIN_11</v>
      </c>
      <c r="F105" s="51" t="str">
        <f t="shared" si="24"/>
        <v>축성 비경_연각의 탑</v>
      </c>
      <c r="G105" s="77" t="s">
        <v>6136</v>
      </c>
    </row>
    <row r="106" spans="1:7">
      <c r="A106" s="147">
        <f>100000+B106*ID규칙_획득처_그룹_단위+COUNTIF($B$4:B106,B106)</f>
        <v>101301</v>
      </c>
      <c r="B106" s="65">
        <v>13</v>
      </c>
      <c r="C106" s="147">
        <v>5</v>
      </c>
      <c r="D106" s="147">
        <v>0</v>
      </c>
      <c r="E106" s="147" t="str">
        <f t="shared" ref="E106" si="25">"ITEM_GAIN_"&amp;C106</f>
        <v>ITEM_GAIN_5</v>
      </c>
      <c r="F106" s="51" t="str">
        <f t="shared" ref="F106" si="26">IF(C106=0,"-",VLOOKUP(C106,획득_컨텐츠,2,0))</f>
        <v>축성 비경_화지 산굴</v>
      </c>
      <c r="G106" s="77" t="s">
        <v>6137</v>
      </c>
    </row>
    <row r="107" spans="1:7">
      <c r="A107" s="147">
        <f>100000+B107*ID규칙_획득처_그룹_단위+COUNTIF($B$4:B107,B107)</f>
        <v>101401</v>
      </c>
      <c r="B107" s="65">
        <v>14</v>
      </c>
      <c r="C107" s="147">
        <v>31</v>
      </c>
      <c r="D107" s="147">
        <v>0</v>
      </c>
      <c r="E107" s="147" t="str">
        <f t="shared" ref="E107:E132" si="27">"ITEM_GAIN_"&amp;C107</f>
        <v>ITEM_GAIN_31</v>
      </c>
      <c r="F107" s="51" t="str">
        <f t="shared" ref="F107:F132" si="28">IF(C107=0,"-",VLOOKUP(C107,획득_컨텐츠,2,0))</f>
        <v>토벌 보스_고대 바위 용 도마뱀</v>
      </c>
      <c r="G107" s="77" t="s">
        <v>2407</v>
      </c>
    </row>
    <row r="108" spans="1:7">
      <c r="A108" s="147">
        <f>100000+B108*ID규칙_획득처_그룹_단위+COUNTIF($B$4:B108,B108)</f>
        <v>101402</v>
      </c>
      <c r="B108" s="65">
        <v>14</v>
      </c>
      <c r="C108" s="147">
        <v>14</v>
      </c>
      <c r="D108" s="147">
        <v>0</v>
      </c>
      <c r="E108" s="147" t="str">
        <f t="shared" si="27"/>
        <v>ITEM_GAIN_14</v>
      </c>
      <c r="F108" s="51" t="str">
        <f t="shared" si="28"/>
        <v>토벌 보스_무상의 불</v>
      </c>
      <c r="G108" s="77" t="s">
        <v>2407</v>
      </c>
    </row>
    <row r="109" spans="1:7">
      <c r="A109" s="147">
        <f>100000+B109*ID규칙_획득처_그룹_단위+COUNTIF($B$4:B109,B109)</f>
        <v>101403</v>
      </c>
      <c r="B109" s="65">
        <v>14</v>
      </c>
      <c r="C109" s="147">
        <v>26</v>
      </c>
      <c r="D109" s="147">
        <v>0</v>
      </c>
      <c r="E109" s="147" t="str">
        <f t="shared" si="27"/>
        <v>ITEM_GAIN_26</v>
      </c>
      <c r="F109" s="51" t="str">
        <f t="shared" si="28"/>
        <v>토벌 보스_반영구 제어 매트릭스</v>
      </c>
      <c r="G109" s="77" t="s">
        <v>2407</v>
      </c>
    </row>
    <row r="110" spans="1:7">
      <c r="A110" s="147">
        <f>100000+B110*ID규칙_획득처_그룹_단위+COUNTIF($B$4:B110,B110)</f>
        <v>101404</v>
      </c>
      <c r="B110" s="65">
        <v>14</v>
      </c>
      <c r="C110" s="147">
        <v>28</v>
      </c>
      <c r="D110" s="147">
        <v>0</v>
      </c>
      <c r="E110" s="147" t="str">
        <f t="shared" si="27"/>
        <v>ITEM_GAIN_28</v>
      </c>
      <c r="F110" s="51" t="str">
        <f t="shared" si="28"/>
        <v>토벌 보스_폭염 나무</v>
      </c>
      <c r="G110" s="77" t="s">
        <v>2407</v>
      </c>
    </row>
    <row r="111" spans="1:7">
      <c r="A111" s="147">
        <f>100000+B111*ID규칙_획득처_그룹_단위+COUNTIF($B$4:B111,B111)</f>
        <v>101501</v>
      </c>
      <c r="B111" s="65">
        <v>15</v>
      </c>
      <c r="C111" s="147">
        <v>31</v>
      </c>
      <c r="D111" s="147">
        <v>0</v>
      </c>
      <c r="E111" s="147" t="str">
        <f t="shared" si="27"/>
        <v>ITEM_GAIN_31</v>
      </c>
      <c r="F111" s="51" t="str">
        <f t="shared" si="28"/>
        <v>토벌 보스_고대 바위 용 도마뱀</v>
      </c>
      <c r="G111" s="77" t="s">
        <v>6138</v>
      </c>
    </row>
    <row r="112" spans="1:7">
      <c r="A112" s="147">
        <f>100000+B112*ID규칙_획득처_그룹_단위+COUNTIF($B$4:B112,B112)</f>
        <v>101502</v>
      </c>
      <c r="B112" s="65">
        <v>15</v>
      </c>
      <c r="C112" s="147">
        <v>13</v>
      </c>
      <c r="D112" s="147">
        <v>0</v>
      </c>
      <c r="E112" s="147" t="str">
        <f t="shared" si="27"/>
        <v>ITEM_GAIN_13</v>
      </c>
      <c r="F112" s="51" t="str">
        <f t="shared" si="28"/>
        <v>토벌 보스_무상의 물</v>
      </c>
      <c r="G112" s="77" t="s">
        <v>6138</v>
      </c>
    </row>
    <row r="113" spans="1:7">
      <c r="A113" s="147">
        <f>100000+B113*ID규칙_획득처_그룹_단위+COUNTIF($B$4:B113,B113)</f>
        <v>101503</v>
      </c>
      <c r="B113" s="65">
        <v>15</v>
      </c>
      <c r="C113" s="147">
        <v>20</v>
      </c>
      <c r="D113" s="147">
        <v>0</v>
      </c>
      <c r="E113" s="147" t="str">
        <f t="shared" si="27"/>
        <v>ITEM_GAIN_20</v>
      </c>
      <c r="F113" s="51" t="str">
        <f t="shared" si="28"/>
        <v>토벌 보스_물의 정령</v>
      </c>
      <c r="G113" s="77" t="s">
        <v>6138</v>
      </c>
    </row>
    <row r="114" spans="1:7">
      <c r="A114" s="147">
        <f>100000+B114*ID규칙_획득처_그룹_단위+COUNTIF($B$4:B114,B114)</f>
        <v>101601</v>
      </c>
      <c r="B114" s="65">
        <v>16</v>
      </c>
      <c r="C114" s="147">
        <v>31</v>
      </c>
      <c r="D114" s="147">
        <v>0</v>
      </c>
      <c r="E114" s="147" t="str">
        <f t="shared" si="27"/>
        <v>ITEM_GAIN_31</v>
      </c>
      <c r="F114" s="51" t="str">
        <f t="shared" si="28"/>
        <v>토벌 보스_고대 바위 용 도마뱀</v>
      </c>
      <c r="G114" s="77" t="s">
        <v>6139</v>
      </c>
    </row>
    <row r="115" spans="1:7">
      <c r="A115" s="147">
        <f>100000+B115*ID규칙_획득처_그룹_단위+COUNTIF($B$4:B115,B115)</f>
        <v>101602</v>
      </c>
      <c r="B115" s="65">
        <v>16</v>
      </c>
      <c r="C115" s="147">
        <v>21</v>
      </c>
      <c r="D115" s="147">
        <v>0</v>
      </c>
      <c r="E115" s="147" t="str">
        <f t="shared" si="27"/>
        <v>ITEM_GAIN_21</v>
      </c>
      <c r="F115" s="51" t="str">
        <f t="shared" si="28"/>
        <v>토벌 보스_뇌음의 권현</v>
      </c>
      <c r="G115" s="77" t="s">
        <v>6139</v>
      </c>
    </row>
    <row r="116" spans="1:7">
      <c r="A116" s="147">
        <f>100000+B116*ID규칙_획득처_그룹_단위+COUNTIF($B$4:B116,B116)</f>
        <v>101603</v>
      </c>
      <c r="B116" s="65">
        <v>16</v>
      </c>
      <c r="C116" s="147">
        <v>17</v>
      </c>
      <c r="D116" s="147">
        <v>0</v>
      </c>
      <c r="E116" s="147" t="str">
        <f t="shared" si="27"/>
        <v>ITEM_GAIN_17</v>
      </c>
      <c r="F116" s="51" t="str">
        <f t="shared" si="28"/>
        <v>토벌 보스_무상의 뇌전</v>
      </c>
      <c r="G116" s="77" t="s">
        <v>6139</v>
      </c>
    </row>
    <row r="117" spans="1:7">
      <c r="A117" s="147">
        <f>100000+B117*ID규칙_획득처_그룹_단위+COUNTIF($B$4:B117,B117)</f>
        <v>101604</v>
      </c>
      <c r="B117" s="65">
        <v>16</v>
      </c>
      <c r="C117" s="147">
        <v>30</v>
      </c>
      <c r="D117" s="147">
        <v>0</v>
      </c>
      <c r="E117" s="147" t="str">
        <f t="shared" si="27"/>
        <v>ITEM_GAIN_30</v>
      </c>
      <c r="F117" s="51" t="str">
        <f t="shared" si="28"/>
        <v>토벌 보스_번개 나무</v>
      </c>
      <c r="G117" s="77" t="s">
        <v>6139</v>
      </c>
    </row>
    <row r="118" spans="1:7">
      <c r="A118" s="147">
        <f>100000+B118*ID규칙_획득처_그룹_단위+COUNTIF($B$4:B118,B118)</f>
        <v>101701</v>
      </c>
      <c r="B118" s="65">
        <v>17</v>
      </c>
      <c r="C118" s="147">
        <v>31</v>
      </c>
      <c r="D118" s="147">
        <v>0</v>
      </c>
      <c r="E118" s="147" t="str">
        <f t="shared" si="27"/>
        <v>ITEM_GAIN_31</v>
      </c>
      <c r="F118" s="51" t="str">
        <f t="shared" si="28"/>
        <v>토벌 보스_고대 바위 용 도마뱀</v>
      </c>
      <c r="G118" s="77" t="s">
        <v>6140</v>
      </c>
    </row>
    <row r="119" spans="1:7">
      <c r="A119" s="147">
        <f>100000+B119*ID규칙_획득처_그룹_단위+COUNTIF($B$4:B119,B119)</f>
        <v>101702</v>
      </c>
      <c r="B119" s="65">
        <v>17</v>
      </c>
      <c r="C119" s="147">
        <v>18</v>
      </c>
      <c r="D119" s="147">
        <v>0</v>
      </c>
      <c r="E119" s="147" t="str">
        <f t="shared" si="27"/>
        <v>ITEM_GAIN_18</v>
      </c>
      <c r="F119" s="51" t="str">
        <f t="shared" si="28"/>
        <v>토벌 보스_무상의 얼음</v>
      </c>
      <c r="G119" s="77" t="s">
        <v>6140</v>
      </c>
    </row>
    <row r="120" spans="1:7">
      <c r="A120" s="147">
        <f>100000+B120*ID규칙_획득처_그룹_단위+COUNTIF($B$4:B120,B120)</f>
        <v>101703</v>
      </c>
      <c r="B120" s="65">
        <v>17</v>
      </c>
      <c r="C120" s="147">
        <v>35</v>
      </c>
      <c r="D120" s="147">
        <v>0</v>
      </c>
      <c r="E120" s="147" t="str">
        <f t="shared" si="27"/>
        <v>ITEM_GAIN_35</v>
      </c>
      <c r="F120" s="51" t="str">
        <f t="shared" si="28"/>
        <v>토벌 보스_심해 용 도마뱀 무리</v>
      </c>
      <c r="G120" s="77" t="s">
        <v>6140</v>
      </c>
    </row>
    <row r="121" spans="1:7">
      <c r="A121" s="147">
        <f>100000+B121*ID규칙_획득처_그룹_단위+COUNTIF($B$4:B121,B121)</f>
        <v>101704</v>
      </c>
      <c r="B121" s="65">
        <v>17</v>
      </c>
      <c r="C121" s="147">
        <v>29</v>
      </c>
      <c r="D121" s="147">
        <v>0</v>
      </c>
      <c r="E121" s="147" t="str">
        <f t="shared" si="27"/>
        <v>ITEM_GAIN_29</v>
      </c>
      <c r="F121" s="51" t="str">
        <f t="shared" si="28"/>
        <v>토벌 보스_얼음 나무</v>
      </c>
      <c r="G121" s="77" t="s">
        <v>6140</v>
      </c>
    </row>
    <row r="122" spans="1:7">
      <c r="A122" s="147">
        <f>100000+B122*ID규칙_획득처_그룹_단위+COUNTIF($B$4:B122,B122)</f>
        <v>101705</v>
      </c>
      <c r="B122" s="65">
        <v>17</v>
      </c>
      <c r="C122" s="147">
        <v>27</v>
      </c>
      <c r="D122" s="147">
        <v>0</v>
      </c>
      <c r="E122" s="147" t="str">
        <f t="shared" si="27"/>
        <v>ITEM_GAIN_27</v>
      </c>
      <c r="F122" s="51" t="str">
        <f t="shared" si="28"/>
        <v>토벌 보스_영겁의 드레이크</v>
      </c>
      <c r="G122" s="77" t="s">
        <v>6140</v>
      </c>
    </row>
    <row r="123" spans="1:7">
      <c r="A123" s="147">
        <f>100000+B123*ID규칙_획득처_그룹_단위+COUNTIF($B$4:B123,B123)</f>
        <v>101706</v>
      </c>
      <c r="B123" s="65">
        <v>17</v>
      </c>
      <c r="C123" s="147">
        <v>24</v>
      </c>
      <c r="D123" s="147">
        <v>0</v>
      </c>
      <c r="E123" s="147" t="str">
        <f t="shared" si="27"/>
        <v>ITEM_GAIN_24</v>
      </c>
      <c r="F123" s="51" t="str">
        <f t="shared" si="28"/>
        <v>토벌 보스_영구 장치 진영</v>
      </c>
      <c r="G123" s="77" t="s">
        <v>6140</v>
      </c>
    </row>
    <row r="124" spans="1:7">
      <c r="A124" s="147">
        <f>100000+B124*ID규칙_획득처_그룹_단위+COUNTIF($B$4:B124,B124)</f>
        <v>101801</v>
      </c>
      <c r="B124" s="65">
        <v>18</v>
      </c>
      <c r="C124" s="147">
        <v>46</v>
      </c>
      <c r="D124" s="147">
        <v>0</v>
      </c>
      <c r="E124" s="147" t="str">
        <f t="shared" ref="E124:E126" si="29">"ITEM_GAIN_"&amp;C124</f>
        <v>ITEM_GAIN_46</v>
      </c>
      <c r="F124" s="51" t="str">
        <f t="shared" ref="F124:F126" si="30">IF(C124=0,"-",VLOOKUP(C124,획득_컨텐츠,2,0))</f>
        <v>주간 보스 토벌</v>
      </c>
      <c r="G124" s="77" t="s">
        <v>6141</v>
      </c>
    </row>
    <row r="125" spans="1:7">
      <c r="A125" s="147">
        <f>100000+B125*ID규칙_획득처_그룹_단위+COUNTIF($B$4:B125,B125)</f>
        <v>101802</v>
      </c>
      <c r="B125" s="65">
        <v>18</v>
      </c>
      <c r="C125" s="147">
        <v>47</v>
      </c>
      <c r="D125" s="147">
        <v>0</v>
      </c>
      <c r="E125" s="147" t="str">
        <f t="shared" si="29"/>
        <v>ITEM_GAIN_47</v>
      </c>
      <c r="F125" s="51" t="str">
        <f t="shared" si="30"/>
        <v>우두머리 토벌</v>
      </c>
      <c r="G125" s="77" t="s">
        <v>6141</v>
      </c>
    </row>
    <row r="126" spans="1:7">
      <c r="A126" s="147">
        <f>100000+B126*ID규칙_획득처_그룹_단위+COUNTIF($B$4:B126,B126)</f>
        <v>101803</v>
      </c>
      <c r="B126" s="65">
        <v>18</v>
      </c>
      <c r="C126" s="147">
        <v>49</v>
      </c>
      <c r="D126" s="147">
        <v>0</v>
      </c>
      <c r="E126" s="147" t="str">
        <f t="shared" si="29"/>
        <v>ITEM_GAIN_49</v>
      </c>
      <c r="F126" s="51" t="str">
        <f t="shared" si="30"/>
        <v>성유물 반환의 신비</v>
      </c>
      <c r="G126" s="77" t="s">
        <v>6141</v>
      </c>
    </row>
    <row r="127" spans="1:7">
      <c r="A127" s="147">
        <f>100000+B127*ID규칙_획득처_그룹_단위+COUNTIF($B$4:B127,B127)</f>
        <v>101901</v>
      </c>
      <c r="B127" s="65">
        <v>19</v>
      </c>
      <c r="C127" s="147">
        <v>46</v>
      </c>
      <c r="D127" s="147">
        <v>0</v>
      </c>
      <c r="E127" s="147" t="str">
        <f t="shared" ref="E127:E129" si="31">"ITEM_GAIN_"&amp;C127</f>
        <v>ITEM_GAIN_46</v>
      </c>
      <c r="F127" s="51" t="str">
        <f t="shared" ref="F127:F129" si="32">IF(C127=0,"-",VLOOKUP(C127,획득_컨텐츠,2,0))</f>
        <v>주간 보스 토벌</v>
      </c>
      <c r="G127" s="77" t="s">
        <v>2412</v>
      </c>
    </row>
    <row r="128" spans="1:7">
      <c r="A128" s="147">
        <f>100000+B128*ID규칙_획득처_그룹_단위+COUNTIF($B$4:B128,B128)</f>
        <v>101902</v>
      </c>
      <c r="B128" s="65">
        <v>19</v>
      </c>
      <c r="C128" s="147">
        <v>47</v>
      </c>
      <c r="D128" s="147">
        <v>0</v>
      </c>
      <c r="E128" s="147" t="str">
        <f t="shared" si="31"/>
        <v>ITEM_GAIN_47</v>
      </c>
      <c r="F128" s="51" t="str">
        <f t="shared" si="32"/>
        <v>우두머리 토벌</v>
      </c>
      <c r="G128" s="77" t="s">
        <v>2412</v>
      </c>
    </row>
    <row r="129" spans="1:7">
      <c r="A129" s="147">
        <f>100000+B129*ID규칙_획득처_그룹_단위+COUNTIF($B$4:B129,B129)</f>
        <v>101903</v>
      </c>
      <c r="B129" s="65">
        <v>19</v>
      </c>
      <c r="C129" s="147">
        <v>49</v>
      </c>
      <c r="D129" s="147">
        <v>0</v>
      </c>
      <c r="E129" s="147" t="str">
        <f t="shared" si="31"/>
        <v>ITEM_GAIN_49</v>
      </c>
      <c r="F129" s="51" t="str">
        <f t="shared" si="32"/>
        <v>성유물 반환의 신비</v>
      </c>
      <c r="G129" s="77" t="s">
        <v>2412</v>
      </c>
    </row>
    <row r="130" spans="1:7">
      <c r="A130" s="147">
        <f>100000+B130*ID규칙_획득처_그룹_단위+COUNTIF($B$4:B130,B130)</f>
        <v>101904</v>
      </c>
      <c r="B130" s="65">
        <v>19</v>
      </c>
      <c r="C130" s="147">
        <v>46</v>
      </c>
      <c r="D130" s="147">
        <v>0</v>
      </c>
      <c r="E130" s="147" t="str">
        <f t="shared" si="27"/>
        <v>ITEM_GAIN_46</v>
      </c>
      <c r="F130" s="51" t="str">
        <f t="shared" si="28"/>
        <v>주간 보스 토벌</v>
      </c>
      <c r="G130" s="77" t="s">
        <v>2413</v>
      </c>
    </row>
    <row r="131" spans="1:7">
      <c r="A131" s="147">
        <f>100000+B131*ID규칙_획득처_그룹_단위+COUNTIF($B$4:B131,B131)</f>
        <v>101905</v>
      </c>
      <c r="B131" s="65">
        <v>19</v>
      </c>
      <c r="C131" s="147">
        <v>47</v>
      </c>
      <c r="D131" s="147">
        <v>0</v>
      </c>
      <c r="E131" s="147" t="str">
        <f t="shared" si="27"/>
        <v>ITEM_GAIN_47</v>
      </c>
      <c r="F131" s="51" t="str">
        <f t="shared" si="28"/>
        <v>우두머리 토벌</v>
      </c>
      <c r="G131" s="77" t="s">
        <v>2413</v>
      </c>
    </row>
    <row r="132" spans="1:7">
      <c r="A132" s="147">
        <f>100000+B132*ID규칙_획득처_그룹_단위+COUNTIF($B$4:B132,B132)</f>
        <v>101906</v>
      </c>
      <c r="B132" s="65">
        <v>19</v>
      </c>
      <c r="C132" s="147">
        <v>49</v>
      </c>
      <c r="D132" s="147">
        <v>0</v>
      </c>
      <c r="E132" s="147" t="str">
        <f t="shared" si="27"/>
        <v>ITEM_GAIN_49</v>
      </c>
      <c r="F132" s="51" t="str">
        <f t="shared" si="28"/>
        <v>성유물 반환의 신비</v>
      </c>
      <c r="G132" s="77" t="s">
        <v>2413</v>
      </c>
    </row>
    <row r="133" spans="1:7">
      <c r="A133" s="147">
        <f>100000+B133*ID규칙_획득처_그룹_단위+COUNTIF($B$4:B133,B133)</f>
        <v>102101</v>
      </c>
      <c r="B133" s="65">
        <v>21</v>
      </c>
      <c r="C133" s="147">
        <v>1</v>
      </c>
      <c r="D133" s="147">
        <v>0</v>
      </c>
      <c r="E133" s="147" t="str">
        <f t="shared" ref="E133:E134" si="33">"ITEM_GAIN_"&amp;C133</f>
        <v>ITEM_GAIN_1</v>
      </c>
      <c r="F133" s="51" t="str">
        <f t="shared" ref="F133:F134" si="34">IF(C133=0,"-",VLOOKUP(C133,획득_컨텐츠,2,0))</f>
        <v>축성 비경_한 여름의 정원</v>
      </c>
      <c r="G133" s="77" t="s">
        <v>2414</v>
      </c>
    </row>
    <row r="134" spans="1:7">
      <c r="A134" s="147">
        <f>100000+B134*ID규칙_획득처_그룹_단위+COUNTIF($B$4:B134,B134)</f>
        <v>102102</v>
      </c>
      <c r="B134" s="65">
        <v>21</v>
      </c>
      <c r="C134" s="147">
        <v>49</v>
      </c>
      <c r="D134" s="147">
        <v>0</v>
      </c>
      <c r="E134" s="147" t="str">
        <f t="shared" si="33"/>
        <v>ITEM_GAIN_49</v>
      </c>
      <c r="F134" s="51" t="str">
        <f t="shared" si="34"/>
        <v>성유물 반환의 신비</v>
      </c>
      <c r="G134" s="77" t="s">
        <v>2414</v>
      </c>
    </row>
    <row r="135" spans="1:7">
      <c r="A135" s="147">
        <f>100000+B135*ID규칙_획득처_그룹_단위+COUNTIF($B$4:B135,B135)</f>
        <v>102201</v>
      </c>
      <c r="B135" s="65">
        <v>22</v>
      </c>
      <c r="C135" s="147">
        <v>2</v>
      </c>
      <c r="D135" s="147">
        <v>0</v>
      </c>
      <c r="E135" s="147" t="str">
        <f t="shared" ref="E135:E136" si="35">"ITEM_GAIN_"&amp;C135</f>
        <v>ITEM_GAIN_2</v>
      </c>
      <c r="F135" s="51" t="str">
        <f t="shared" ref="F135:F136" si="36">IF(C135=0,"-",VLOOKUP(C135,획득_컨텐츠,2,0))</f>
        <v>축성 비경_각인의 골짜기</v>
      </c>
      <c r="G135" s="77" t="s">
        <v>2415</v>
      </c>
    </row>
    <row r="136" spans="1:7">
      <c r="A136" s="147">
        <f>100000+B136*ID규칙_획득처_그룹_단위+COUNTIF($B$4:B136,B136)</f>
        <v>102202</v>
      </c>
      <c r="B136" s="65">
        <v>22</v>
      </c>
      <c r="C136" s="147">
        <v>49</v>
      </c>
      <c r="D136" s="147">
        <v>0</v>
      </c>
      <c r="E136" s="147" t="str">
        <f t="shared" si="35"/>
        <v>ITEM_GAIN_49</v>
      </c>
      <c r="F136" s="51" t="str">
        <f t="shared" si="36"/>
        <v>성유물 반환의 신비</v>
      </c>
      <c r="G136" s="77" t="s">
        <v>2415</v>
      </c>
    </row>
    <row r="137" spans="1:7">
      <c r="A137" s="147">
        <f>100000+B137*ID규칙_획득처_그룹_단위+COUNTIF($B$4:B137,B137)</f>
        <v>102301</v>
      </c>
      <c r="B137" s="65">
        <v>23</v>
      </c>
      <c r="C137" s="147">
        <v>2</v>
      </c>
      <c r="D137" s="147">
        <v>0</v>
      </c>
      <c r="E137" s="147" t="str">
        <f t="shared" ref="E137:E138" si="37">"ITEM_GAIN_"&amp;C137</f>
        <v>ITEM_GAIN_2</v>
      </c>
      <c r="F137" s="51" t="str">
        <f t="shared" ref="F137:F138" si="38">IF(C137=0,"-",VLOOKUP(C137,획득_컨텐츠,2,0))</f>
        <v>축성 비경_각인의 골짜기</v>
      </c>
      <c r="G137" s="77" t="s">
        <v>2416</v>
      </c>
    </row>
    <row r="138" spans="1:7">
      <c r="A138" s="147">
        <f>100000+B138*ID규칙_획득처_그룹_단위+COUNTIF($B$4:B138,B138)</f>
        <v>102302</v>
      </c>
      <c r="B138" s="65">
        <v>23</v>
      </c>
      <c r="C138" s="147">
        <v>49</v>
      </c>
      <c r="D138" s="147">
        <v>0</v>
      </c>
      <c r="E138" s="147" t="str">
        <f t="shared" si="37"/>
        <v>ITEM_GAIN_49</v>
      </c>
      <c r="F138" s="51" t="str">
        <f t="shared" si="38"/>
        <v>성유물 반환의 신비</v>
      </c>
      <c r="G138" s="77" t="s">
        <v>2416</v>
      </c>
    </row>
    <row r="139" spans="1:7">
      <c r="A139" s="147">
        <f>100000+B139*ID규칙_획득처_그룹_단위+COUNTIF($B$4:B139,B139)</f>
        <v>102401</v>
      </c>
      <c r="B139" s="65">
        <v>24</v>
      </c>
      <c r="C139" s="147">
        <v>3</v>
      </c>
      <c r="D139" s="147">
        <v>0</v>
      </c>
      <c r="E139" s="147" t="str">
        <f t="shared" ref="E139:E140" si="39">"ITEM_GAIN_"&amp;C139</f>
        <v>ITEM_GAIN_3</v>
      </c>
      <c r="F139" s="51" t="str">
        <f t="shared" ref="F139:F140" si="40">IF(C139=0,"-",VLOOKUP(C139,획득_컨텐츠,2,0))</f>
        <v>축성 비경_하늘을 찌르는 땅</v>
      </c>
      <c r="G139" s="77" t="s">
        <v>2417</v>
      </c>
    </row>
    <row r="140" spans="1:7">
      <c r="A140" s="147">
        <f>100000+B140*ID규칙_획득처_그룹_단위+COUNTIF($B$4:B140,B140)</f>
        <v>102402</v>
      </c>
      <c r="B140" s="65">
        <v>24</v>
      </c>
      <c r="C140" s="147">
        <v>49</v>
      </c>
      <c r="D140" s="147">
        <v>0</v>
      </c>
      <c r="E140" s="147" t="str">
        <f t="shared" si="39"/>
        <v>ITEM_GAIN_49</v>
      </c>
      <c r="F140" s="51" t="str">
        <f t="shared" si="40"/>
        <v>성유물 반환의 신비</v>
      </c>
      <c r="G140" s="77" t="s">
        <v>2417</v>
      </c>
    </row>
    <row r="141" spans="1:7">
      <c r="A141" s="147">
        <f>100000+B141*ID규칙_획득처_그룹_단위+COUNTIF($B$4:B141,B141)</f>
        <v>102501</v>
      </c>
      <c r="B141" s="65">
        <v>25</v>
      </c>
      <c r="C141" s="147">
        <v>3</v>
      </c>
      <c r="D141" s="147">
        <v>0</v>
      </c>
      <c r="E141" s="147" t="str">
        <f t="shared" ref="E141:E142" si="41">"ITEM_GAIN_"&amp;C141</f>
        <v>ITEM_GAIN_3</v>
      </c>
      <c r="F141" s="51" t="str">
        <f t="shared" ref="F141:F142" si="42">IF(C141=0,"-",VLOOKUP(C141,획득_컨텐츠,2,0))</f>
        <v>축성 비경_하늘을 찌르는 땅</v>
      </c>
      <c r="G141" s="77" t="s">
        <v>2418</v>
      </c>
    </row>
    <row r="142" spans="1:7">
      <c r="A142" s="147">
        <f>100000+B142*ID규칙_획득처_그룹_단위+COUNTIF($B$4:B142,B142)</f>
        <v>102502</v>
      </c>
      <c r="B142" s="65">
        <v>25</v>
      </c>
      <c r="C142" s="147">
        <v>49</v>
      </c>
      <c r="D142" s="147">
        <v>0</v>
      </c>
      <c r="E142" s="147" t="str">
        <f t="shared" si="41"/>
        <v>ITEM_GAIN_49</v>
      </c>
      <c r="F142" s="51" t="str">
        <f t="shared" si="42"/>
        <v>성유물 반환의 신비</v>
      </c>
      <c r="G142" s="77" t="s">
        <v>2418</v>
      </c>
    </row>
    <row r="143" spans="1:7">
      <c r="A143" s="147">
        <f>100000+B143*ID규칙_획득처_그룹_단위+COUNTIF($B$4:B143,B143)</f>
        <v>102601</v>
      </c>
      <c r="B143" s="65">
        <v>26</v>
      </c>
      <c r="C143" s="147">
        <v>4</v>
      </c>
      <c r="D143" s="147">
        <v>0</v>
      </c>
      <c r="E143" s="147" t="str">
        <f t="shared" ref="E143:E144" si="43">"ITEM_GAIN_"&amp;C143</f>
        <v>ITEM_GAIN_4</v>
      </c>
      <c r="F143" s="51" t="str">
        <f t="shared" ref="F143:F144" si="44">IF(C143=0,"-",VLOOKUP(C143,획득_컨텐츠,2,0))</f>
        <v>축성 비경_무망 인구 밀궁</v>
      </c>
      <c r="G143" s="77" t="s">
        <v>2419</v>
      </c>
    </row>
    <row r="144" spans="1:7">
      <c r="A144" s="147">
        <f>100000+B144*ID규칙_획득처_그룹_단위+COUNTIF($B$4:B144,B144)</f>
        <v>102602</v>
      </c>
      <c r="B144" s="65">
        <v>26</v>
      </c>
      <c r="C144" s="147">
        <v>49</v>
      </c>
      <c r="D144" s="147">
        <v>0</v>
      </c>
      <c r="E144" s="147" t="str">
        <f t="shared" si="43"/>
        <v>ITEM_GAIN_49</v>
      </c>
      <c r="F144" s="51" t="str">
        <f t="shared" si="44"/>
        <v>성유물 반환의 신비</v>
      </c>
      <c r="G144" s="77" t="s">
        <v>2419</v>
      </c>
    </row>
    <row r="145" spans="1:7">
      <c r="A145" s="147">
        <f>100000+B145*ID규칙_획득처_그룹_단위+COUNTIF($B$4:B145,B145)</f>
        <v>102701</v>
      </c>
      <c r="B145" s="65">
        <v>27</v>
      </c>
      <c r="C145" s="147">
        <v>4</v>
      </c>
      <c r="D145" s="147">
        <v>0</v>
      </c>
      <c r="E145" s="147" t="str">
        <f t="shared" ref="E145:E146" si="45">"ITEM_GAIN_"&amp;C145</f>
        <v>ITEM_GAIN_4</v>
      </c>
      <c r="F145" s="51" t="str">
        <f t="shared" ref="F145:F146" si="46">IF(C145=0,"-",VLOOKUP(C145,획득_컨텐츠,2,0))</f>
        <v>축성 비경_무망 인구 밀궁</v>
      </c>
      <c r="G145" s="77" t="s">
        <v>2420</v>
      </c>
    </row>
    <row r="146" spans="1:7">
      <c r="A146" s="147">
        <f>100000+B146*ID규칙_획득처_그룹_단위+COUNTIF($B$4:B146,B146)</f>
        <v>102702</v>
      </c>
      <c r="B146" s="65">
        <v>27</v>
      </c>
      <c r="C146" s="147">
        <v>49</v>
      </c>
      <c r="D146" s="147">
        <v>0</v>
      </c>
      <c r="E146" s="147" t="str">
        <f t="shared" si="45"/>
        <v>ITEM_GAIN_49</v>
      </c>
      <c r="F146" s="51" t="str">
        <f t="shared" si="46"/>
        <v>성유물 반환의 신비</v>
      </c>
      <c r="G146" s="77" t="s">
        <v>2420</v>
      </c>
    </row>
    <row r="147" spans="1:7">
      <c r="A147" s="147">
        <f>100000+B147*ID규칙_획득처_그룹_단위+COUNTIF($B$4:B147,B147)</f>
        <v>102801</v>
      </c>
      <c r="B147" s="65">
        <v>28</v>
      </c>
      <c r="C147" s="147">
        <v>5</v>
      </c>
      <c r="D147" s="147">
        <v>0</v>
      </c>
      <c r="E147" s="147" t="str">
        <f t="shared" ref="E147:E148" si="47">"ITEM_GAIN_"&amp;C147</f>
        <v>ITEM_GAIN_5</v>
      </c>
      <c r="F147" s="51" t="str">
        <f t="shared" ref="F147:F148" si="48">IF(C147=0,"-",VLOOKUP(C147,획득_컨텐츠,2,0))</f>
        <v>축성 비경_화지 산굴</v>
      </c>
      <c r="G147" s="77" t="s">
        <v>2421</v>
      </c>
    </row>
    <row r="148" spans="1:7">
      <c r="A148" s="147">
        <f>100000+B148*ID규칙_획득처_그룹_단위+COUNTIF($B$4:B148,B148)</f>
        <v>102802</v>
      </c>
      <c r="B148" s="65">
        <v>28</v>
      </c>
      <c r="C148" s="147">
        <v>49</v>
      </c>
      <c r="D148" s="147">
        <v>0</v>
      </c>
      <c r="E148" s="147" t="str">
        <f t="shared" si="47"/>
        <v>ITEM_GAIN_49</v>
      </c>
      <c r="F148" s="51" t="str">
        <f t="shared" si="48"/>
        <v>성유물 반환의 신비</v>
      </c>
      <c r="G148" s="77" t="s">
        <v>2421</v>
      </c>
    </row>
    <row r="149" spans="1:7">
      <c r="A149" s="147">
        <f>100000+B149*ID규칙_획득처_그룹_단위+COUNTIF($B$4:B149,B149)</f>
        <v>102901</v>
      </c>
      <c r="B149" s="65">
        <v>29</v>
      </c>
      <c r="C149" s="147">
        <v>5</v>
      </c>
      <c r="D149" s="147">
        <v>0</v>
      </c>
      <c r="E149" s="147" t="str">
        <f t="shared" ref="E149:E150" si="49">"ITEM_GAIN_"&amp;C149</f>
        <v>ITEM_GAIN_5</v>
      </c>
      <c r="F149" s="51" t="str">
        <f t="shared" ref="F149:F150" si="50">IF(C149=0,"-",VLOOKUP(C149,획득_컨텐츠,2,0))</f>
        <v>축성 비경_화지 산굴</v>
      </c>
      <c r="G149" s="77" t="s">
        <v>2422</v>
      </c>
    </row>
    <row r="150" spans="1:7">
      <c r="A150" s="147">
        <f>100000+B150*ID규칙_획득처_그룹_단위+COUNTIF($B$4:B150,B150)</f>
        <v>102902</v>
      </c>
      <c r="B150" s="65">
        <v>29</v>
      </c>
      <c r="C150" s="147">
        <v>49</v>
      </c>
      <c r="D150" s="147">
        <v>0</v>
      </c>
      <c r="E150" s="147" t="str">
        <f t="shared" si="49"/>
        <v>ITEM_GAIN_49</v>
      </c>
      <c r="F150" s="51" t="str">
        <f t="shared" si="50"/>
        <v>성유물 반환의 신비</v>
      </c>
      <c r="G150" s="77" t="s">
        <v>2422</v>
      </c>
    </row>
    <row r="151" spans="1:7">
      <c r="A151" s="147">
        <f>100000+B151*ID규칙_획득처_그룹_단위+COUNTIF($B$4:B151,B151)</f>
        <v>103001</v>
      </c>
      <c r="B151" s="65">
        <v>30</v>
      </c>
      <c r="C151" s="147">
        <v>6</v>
      </c>
      <c r="D151" s="147">
        <v>0</v>
      </c>
      <c r="E151" s="147" t="str">
        <f t="shared" ref="E151:E152" si="51">"ITEM_GAIN_"&amp;C151</f>
        <v>ITEM_GAIN_6</v>
      </c>
      <c r="F151" s="51" t="str">
        <f t="shared" ref="F151:F152" si="52">IF(C151=0,"-",VLOOKUP(C151,획득_컨텐츠,2,0))</f>
        <v>축성 비경_빈다그니르의 정상</v>
      </c>
      <c r="G151" s="77" t="s">
        <v>2423</v>
      </c>
    </row>
    <row r="152" spans="1:7">
      <c r="A152" s="147">
        <f>100000+B152*ID규칙_획득처_그룹_단위+COUNTIF($B$4:B152,B152)</f>
        <v>103002</v>
      </c>
      <c r="B152" s="65">
        <v>30</v>
      </c>
      <c r="C152" s="147">
        <v>49</v>
      </c>
      <c r="D152" s="147">
        <v>0</v>
      </c>
      <c r="E152" s="147" t="str">
        <f t="shared" si="51"/>
        <v>ITEM_GAIN_49</v>
      </c>
      <c r="F152" s="51" t="str">
        <f t="shared" si="52"/>
        <v>성유물 반환의 신비</v>
      </c>
      <c r="G152" s="77" t="s">
        <v>2423</v>
      </c>
    </row>
    <row r="153" spans="1:7">
      <c r="A153" s="147">
        <f>100000+B153*ID규칙_획득처_그룹_단위+COUNTIF($B$4:B153,B153)</f>
        <v>103101</v>
      </c>
      <c r="B153" s="65">
        <v>31</v>
      </c>
      <c r="C153" s="147">
        <v>6</v>
      </c>
      <c r="D153" s="147">
        <v>0</v>
      </c>
      <c r="E153" s="147" t="str">
        <f t="shared" ref="E153:E154" si="53">"ITEM_GAIN_"&amp;C153</f>
        <v>ITEM_GAIN_6</v>
      </c>
      <c r="F153" s="51" t="str">
        <f t="shared" ref="F153:F154" si="54">IF(C153=0,"-",VLOOKUP(C153,획득_컨텐츠,2,0))</f>
        <v>축성 비경_빈다그니르의 정상</v>
      </c>
      <c r="G153" s="77" t="s">
        <v>2424</v>
      </c>
    </row>
    <row r="154" spans="1:7">
      <c r="A154" s="147">
        <f>100000+B154*ID규칙_획득처_그룹_단위+COUNTIF($B$4:B154,B154)</f>
        <v>103102</v>
      </c>
      <c r="B154" s="65">
        <v>31</v>
      </c>
      <c r="C154" s="147">
        <v>49</v>
      </c>
      <c r="D154" s="147">
        <v>0</v>
      </c>
      <c r="E154" s="147" t="str">
        <f t="shared" si="53"/>
        <v>ITEM_GAIN_49</v>
      </c>
      <c r="F154" s="51" t="str">
        <f t="shared" si="54"/>
        <v>성유물 반환의 신비</v>
      </c>
      <c r="G154" s="77" t="s">
        <v>2424</v>
      </c>
    </row>
    <row r="155" spans="1:7">
      <c r="A155" s="147">
        <f>100000+B155*ID규칙_획득처_그룹_단위+COUNTIF($B$4:B155,B155)</f>
        <v>103201</v>
      </c>
      <c r="B155" s="65">
        <v>32</v>
      </c>
      <c r="C155" s="147">
        <v>7</v>
      </c>
      <c r="D155" s="147">
        <v>0</v>
      </c>
      <c r="E155" s="147" t="str">
        <f t="shared" ref="E155" si="55">"ITEM_GAIN_"&amp;C155</f>
        <v>ITEM_GAIN_7</v>
      </c>
      <c r="F155" s="51" t="str">
        <f t="shared" ref="F155" si="56">IF(C155=0,"-",VLOOKUP(C155,획득_컨텐츠,2,0))</f>
        <v>축성 비경_산등성이의 파수꾼</v>
      </c>
      <c r="G155" s="77" t="s">
        <v>2425</v>
      </c>
    </row>
    <row r="156" spans="1:7">
      <c r="A156" s="147">
        <f>100000+B156*ID규칙_획득처_그룹_단위+COUNTIF($B$4:B156,B156)</f>
        <v>103301</v>
      </c>
      <c r="B156" s="65">
        <v>33</v>
      </c>
      <c r="C156" s="147">
        <v>7</v>
      </c>
      <c r="D156" s="147">
        <v>0</v>
      </c>
      <c r="E156" s="147" t="str">
        <f t="shared" ref="E156:E157" si="57">"ITEM_GAIN_"&amp;C156</f>
        <v>ITEM_GAIN_7</v>
      </c>
      <c r="F156" s="51" t="str">
        <f t="shared" ref="F156:F157" si="58">IF(C156=0,"-",VLOOKUP(C156,획득_컨텐츠,2,0))</f>
        <v>축성 비경_산등성이의 파수꾼</v>
      </c>
      <c r="G156" s="77" t="s">
        <v>2426</v>
      </c>
    </row>
    <row r="157" spans="1:7">
      <c r="A157" s="147">
        <f>100000+B157*ID규칙_획득처_그룹_단위+COUNTIF($B$4:B157,B157)</f>
        <v>103401</v>
      </c>
      <c r="B157" s="65">
        <v>34</v>
      </c>
      <c r="C157" s="147">
        <v>8</v>
      </c>
      <c r="D157" s="147">
        <v>0</v>
      </c>
      <c r="E157" s="147" t="str">
        <f t="shared" si="57"/>
        <v>ITEM_GAIN_8</v>
      </c>
      <c r="F157" s="51" t="str">
        <f t="shared" si="58"/>
        <v>축성 비경_단풍의 정원</v>
      </c>
      <c r="G157" s="77" t="s">
        <v>2427</v>
      </c>
    </row>
    <row r="158" spans="1:7">
      <c r="A158" s="147">
        <f>100000+B158*ID규칙_획득처_그룹_단위+COUNTIF($B$4:B158,B158)</f>
        <v>103501</v>
      </c>
      <c r="B158" s="65">
        <v>35</v>
      </c>
      <c r="C158" s="147">
        <v>8</v>
      </c>
      <c r="D158" s="147">
        <v>0</v>
      </c>
      <c r="E158" s="147" t="str">
        <f t="shared" ref="E158" si="59">"ITEM_GAIN_"&amp;C158</f>
        <v>ITEM_GAIN_8</v>
      </c>
      <c r="F158" s="51" t="str">
        <f t="shared" ref="F158" si="60">IF(C158=0,"-",VLOOKUP(C158,획득_컨텐츠,2,0))</f>
        <v>축성 비경_단풍의 정원</v>
      </c>
      <c r="G158" s="77" t="s">
        <v>2428</v>
      </c>
    </row>
    <row r="159" spans="1:7">
      <c r="A159" s="147">
        <f>100000+B159*ID규칙_획득처_그룹_단위+COUNTIF($B$4:B159,B159)</f>
        <v>103601</v>
      </c>
      <c r="B159" s="65">
        <v>36</v>
      </c>
      <c r="C159" s="147">
        <v>9</v>
      </c>
      <c r="D159" s="147">
        <v>0</v>
      </c>
      <c r="E159" s="147" t="str">
        <f t="shared" ref="E159" si="61">"ITEM_GAIN_"&amp;C159</f>
        <v>ITEM_GAIN_9</v>
      </c>
      <c r="F159" s="51" t="str">
        <f t="shared" ref="F159" si="62">IF(C159=0,"-",VLOOKUP(C159,획득_컨텐츠,2,0))</f>
        <v>축성 비경_깊이 잠든 정원</v>
      </c>
      <c r="G159" s="77" t="s">
        <v>2429</v>
      </c>
    </row>
    <row r="160" spans="1:7">
      <c r="A160" s="147">
        <f>100000+B160*ID규칙_획득처_그룹_단위+COUNTIF($B$4:B160,B160)</f>
        <v>103701</v>
      </c>
      <c r="B160" s="65">
        <v>37</v>
      </c>
      <c r="C160" s="147">
        <v>9</v>
      </c>
      <c r="D160" s="147">
        <v>0</v>
      </c>
      <c r="E160" s="147" t="str">
        <f t="shared" ref="E160" si="63">"ITEM_GAIN_"&amp;C160</f>
        <v>ITEM_GAIN_9</v>
      </c>
      <c r="F160" s="51" t="str">
        <f t="shared" ref="F160" si="64">IF(C160=0,"-",VLOOKUP(C160,획득_컨텐츠,2,0))</f>
        <v>축성 비경_깊이 잠든 정원</v>
      </c>
      <c r="G160" s="77" t="s">
        <v>2430</v>
      </c>
    </row>
    <row r="161" spans="1:7">
      <c r="A161" s="147">
        <f>100000+B161*ID규칙_획득처_그룹_단위+COUNTIF($B$4:B161,B161)</f>
        <v>103801</v>
      </c>
      <c r="B161" s="65">
        <v>38</v>
      </c>
      <c r="C161" s="147">
        <v>10</v>
      </c>
      <c r="D161" s="147">
        <v>0</v>
      </c>
      <c r="E161" s="147" t="str">
        <f t="shared" ref="E161" si="65">"ITEM_GAIN_"&amp;C161</f>
        <v>ITEM_GAIN_10</v>
      </c>
      <c r="F161" s="51" t="str">
        <f t="shared" ref="F161" si="66">IF(C161=0,"-",VLOOKUP(C161,획득_컨텐츠,2,0))</f>
        <v>축성 비경_암중 협곡</v>
      </c>
      <c r="G161" s="77" t="s">
        <v>2431</v>
      </c>
    </row>
    <row r="162" spans="1:7">
      <c r="A162" s="147">
        <f>100000+B162*ID규칙_획득처_그룹_단위+COUNTIF($B$4:B162,B162)</f>
        <v>103901</v>
      </c>
      <c r="B162" s="65">
        <v>39</v>
      </c>
      <c r="C162" s="147">
        <v>10</v>
      </c>
      <c r="D162" s="147">
        <v>0</v>
      </c>
      <c r="E162" s="147" t="str">
        <f t="shared" ref="E162" si="67">"ITEM_GAIN_"&amp;C162</f>
        <v>ITEM_GAIN_10</v>
      </c>
      <c r="F162" s="51" t="str">
        <f t="shared" ref="F162" si="68">IF(C162=0,"-",VLOOKUP(C162,획득_컨텐츠,2,0))</f>
        <v>축성 비경_암중 협곡</v>
      </c>
      <c r="G162" s="77" t="s">
        <v>2432</v>
      </c>
    </row>
    <row r="163" spans="1:7">
      <c r="A163" s="147">
        <f>100000+B163*ID규칙_획득처_그룹_단위+COUNTIF($B$4:B163,B163)</f>
        <v>104001</v>
      </c>
      <c r="B163" s="65">
        <v>40</v>
      </c>
      <c r="C163" s="147">
        <v>11</v>
      </c>
      <c r="D163" s="147">
        <v>0</v>
      </c>
      <c r="E163" s="147" t="str">
        <f t="shared" ref="E163:E164" si="69">"ITEM_GAIN_"&amp;C163</f>
        <v>ITEM_GAIN_11</v>
      </c>
      <c r="F163" s="51" t="str">
        <f t="shared" ref="F163:F164" si="70">IF(C163=0,"-",VLOOKUP(C163,획득_컨텐츠,2,0))</f>
        <v>축성 비경_연각의 탑</v>
      </c>
      <c r="G163" s="77" t="s">
        <v>2433</v>
      </c>
    </row>
    <row r="164" spans="1:7">
      <c r="A164" s="147">
        <f>100000+B164*ID규칙_획득처_그룹_단위+COUNTIF($B$4:B164,B164)</f>
        <v>104002</v>
      </c>
      <c r="B164" s="65">
        <v>40</v>
      </c>
      <c r="C164" s="147">
        <v>58</v>
      </c>
      <c r="D164" s="147">
        <v>0</v>
      </c>
      <c r="E164" s="147" t="str">
        <f t="shared" si="69"/>
        <v>ITEM_GAIN_58</v>
      </c>
      <c r="F164" s="51" t="str">
        <f t="shared" si="70"/>
        <v>나선 비경</v>
      </c>
      <c r="G164" s="77" t="s">
        <v>2433</v>
      </c>
    </row>
    <row r="165" spans="1:7">
      <c r="A165" s="147">
        <f>100000+B165*ID규칙_획득처_그룹_단위+COUNTIF($B$4:B165,B165)</f>
        <v>104101</v>
      </c>
      <c r="B165" s="65">
        <v>41</v>
      </c>
      <c r="C165" s="147">
        <v>11</v>
      </c>
      <c r="D165" s="147">
        <v>0</v>
      </c>
      <c r="E165" s="147" t="str">
        <f t="shared" ref="E165:E166" si="71">"ITEM_GAIN_"&amp;C165</f>
        <v>ITEM_GAIN_11</v>
      </c>
      <c r="F165" s="51" t="str">
        <f t="shared" ref="F165:F166" si="72">IF(C165=0,"-",VLOOKUP(C165,획득_컨텐츠,2,0))</f>
        <v>축성 비경_연각의 탑</v>
      </c>
      <c r="G165" s="77" t="s">
        <v>2434</v>
      </c>
    </row>
    <row r="166" spans="1:7">
      <c r="A166" s="147">
        <f>100000+B166*ID규칙_획득처_그룹_단위+COUNTIF($B$4:B166,B166)</f>
        <v>104102</v>
      </c>
      <c r="B166" s="65">
        <v>41</v>
      </c>
      <c r="C166" s="147">
        <v>58</v>
      </c>
      <c r="D166" s="147">
        <v>0</v>
      </c>
      <c r="E166" s="147" t="str">
        <f t="shared" si="71"/>
        <v>ITEM_GAIN_58</v>
      </c>
      <c r="F166" s="51" t="str">
        <f t="shared" si="72"/>
        <v>나선 비경</v>
      </c>
      <c r="G166" s="77" t="s">
        <v>2434</v>
      </c>
    </row>
    <row r="167" spans="1:7">
      <c r="A167" s="147">
        <f>100000+B167*ID규칙_획득처_그룹_단위+COUNTIF($B$4:B167,B167)</f>
        <v>104201</v>
      </c>
      <c r="B167" s="65">
        <v>42</v>
      </c>
      <c r="C167" s="147">
        <v>12</v>
      </c>
      <c r="D167" s="147">
        <v>0</v>
      </c>
      <c r="E167" s="147" t="str">
        <f t="shared" ref="E167:E168" si="73">"ITEM_GAIN_"&amp;C167</f>
        <v>ITEM_GAIN_12</v>
      </c>
      <c r="F167" s="51" t="str">
        <f t="shared" ref="F167:F168" si="74">IF(C167=0,"-",VLOOKUP(C167,획득_컨텐츠,2,0))</f>
        <v>축성 비경_적금색 폐허</v>
      </c>
      <c r="G167" s="77" t="s">
        <v>2435</v>
      </c>
    </row>
    <row r="168" spans="1:7">
      <c r="A168" s="147">
        <f>100000+B168*ID규칙_획득처_그룹_단위+COUNTIF($B$4:B168,B168)</f>
        <v>104202</v>
      </c>
      <c r="B168" s="65">
        <v>42</v>
      </c>
      <c r="C168" s="147">
        <v>58</v>
      </c>
      <c r="D168" s="147">
        <v>0</v>
      </c>
      <c r="E168" s="147" t="str">
        <f t="shared" si="73"/>
        <v>ITEM_GAIN_58</v>
      </c>
      <c r="F168" s="51" t="str">
        <f t="shared" si="74"/>
        <v>나선 비경</v>
      </c>
      <c r="G168" s="77" t="s">
        <v>2435</v>
      </c>
    </row>
    <row r="169" spans="1:7">
      <c r="A169" s="147">
        <f>100000+B169*ID규칙_획득처_그룹_단위+COUNTIF($B$4:B169,B169)</f>
        <v>104301</v>
      </c>
      <c r="B169" s="65">
        <v>43</v>
      </c>
      <c r="C169" s="147">
        <v>12</v>
      </c>
      <c r="D169" s="147">
        <v>0</v>
      </c>
      <c r="E169" s="147" t="str">
        <f t="shared" ref="E169:E170" si="75">"ITEM_GAIN_"&amp;C169</f>
        <v>ITEM_GAIN_12</v>
      </c>
      <c r="F169" s="51" t="str">
        <f t="shared" ref="F169:F170" si="76">IF(C169=0,"-",VLOOKUP(C169,획득_컨텐츠,2,0))</f>
        <v>축성 비경_적금색 폐허</v>
      </c>
      <c r="G169" s="77" t="s">
        <v>6142</v>
      </c>
    </row>
    <row r="170" spans="1:7">
      <c r="A170" s="147">
        <f>100000+B170*ID규칙_획득처_그룹_단위+COUNTIF($B$4:B170,B170)</f>
        <v>104302</v>
      </c>
      <c r="B170" s="65">
        <v>43</v>
      </c>
      <c r="C170" s="147">
        <v>58</v>
      </c>
      <c r="D170" s="147">
        <v>0</v>
      </c>
      <c r="E170" s="147" t="str">
        <f t="shared" si="75"/>
        <v>ITEM_GAIN_58</v>
      </c>
      <c r="F170" s="51" t="str">
        <f t="shared" si="76"/>
        <v>나선 비경</v>
      </c>
      <c r="G170" s="77" t="s">
        <v>6142</v>
      </c>
    </row>
    <row r="171" spans="1:7">
      <c r="A171" s="147">
        <f>100000+B171*ID규칙_획득처_그룹_단위+COUNTIF($B$4:B171,B171)</f>
        <v>104401</v>
      </c>
      <c r="B171" s="65">
        <v>44</v>
      </c>
      <c r="C171" s="147">
        <v>50</v>
      </c>
      <c r="D171" s="147">
        <v>0</v>
      </c>
      <c r="E171" s="147" t="str">
        <f t="shared" ref="E171:E197" si="77">"ITEM_GAIN_"&amp;C171</f>
        <v>ITEM_GAIN_50</v>
      </c>
      <c r="F171" s="51" t="str">
        <f t="shared" ref="F171:F195" si="78">IF(C171=0,"-",VLOOKUP(C171,획득_컨텐츠,2,0))</f>
        <v>월드 이벤트 보상</v>
      </c>
      <c r="G171" s="51" t="s">
        <v>613</v>
      </c>
    </row>
    <row r="172" spans="1:7">
      <c r="A172" s="147">
        <f>100000+B172*ID규칙_획득처_그룹_단위+COUNTIF($B$4:B172,B172)</f>
        <v>104402</v>
      </c>
      <c r="B172" s="65">
        <v>44</v>
      </c>
      <c r="C172" s="147">
        <v>52</v>
      </c>
      <c r="D172" s="147">
        <v>0</v>
      </c>
      <c r="E172" s="147" t="str">
        <f t="shared" si="77"/>
        <v>ITEM_GAIN_52</v>
      </c>
      <c r="F172" s="51" t="str">
        <f t="shared" si="78"/>
        <v>계시의 꽃 활성화 보상</v>
      </c>
      <c r="G172" s="51" t="s">
        <v>613</v>
      </c>
    </row>
    <row r="173" spans="1:7">
      <c r="A173" s="147">
        <f>100000+B173*ID규칙_획득처_그룹_단위+COUNTIF($B$4:B173,B173)</f>
        <v>104403</v>
      </c>
      <c r="B173" s="65">
        <v>44</v>
      </c>
      <c r="C173" s="147">
        <v>53</v>
      </c>
      <c r="D173" s="147">
        <v>0</v>
      </c>
      <c r="E173" s="147" t="str">
        <f t="shared" si="77"/>
        <v>ITEM_GAIN_53</v>
      </c>
      <c r="F173" s="51" t="str">
        <f t="shared" si="78"/>
        <v>선계 보물 교환</v>
      </c>
      <c r="G173" s="51" t="s">
        <v>613</v>
      </c>
    </row>
    <row r="174" spans="1:7">
      <c r="A174" s="147">
        <f>100000+B174*ID규칙_획득처_그룹_단위+COUNTIF($B$4:B174,B174)</f>
        <v>104501</v>
      </c>
      <c r="B174" s="65">
        <v>45</v>
      </c>
      <c r="C174" s="147">
        <v>50</v>
      </c>
      <c r="D174" s="147">
        <v>0</v>
      </c>
      <c r="E174" s="147" t="str">
        <f t="shared" si="77"/>
        <v>ITEM_GAIN_50</v>
      </c>
      <c r="F174" s="51" t="str">
        <f t="shared" si="78"/>
        <v>월드 이벤트 보상</v>
      </c>
      <c r="G174" s="51" t="s">
        <v>614</v>
      </c>
    </row>
    <row r="175" spans="1:7">
      <c r="A175" s="147">
        <f>100000+B175*ID규칙_획득처_그룹_단위+COUNTIF($B$4:B175,B175)</f>
        <v>104502</v>
      </c>
      <c r="B175" s="65">
        <v>45</v>
      </c>
      <c r="C175" s="147">
        <v>52</v>
      </c>
      <c r="D175" s="147">
        <v>0</v>
      </c>
      <c r="E175" s="147" t="str">
        <f t="shared" si="77"/>
        <v>ITEM_GAIN_52</v>
      </c>
      <c r="F175" s="51" t="str">
        <f t="shared" si="78"/>
        <v>계시의 꽃 활성화 보상</v>
      </c>
      <c r="G175" s="51" t="s">
        <v>614</v>
      </c>
    </row>
    <row r="176" spans="1:7">
      <c r="A176" s="147">
        <f>100000+B176*ID규칙_획득처_그룹_단위+COUNTIF($B$4:B176,B176)</f>
        <v>104503</v>
      </c>
      <c r="B176" s="65">
        <v>45</v>
      </c>
      <c r="C176" s="147">
        <v>53</v>
      </c>
      <c r="D176" s="147">
        <v>0</v>
      </c>
      <c r="E176" s="147" t="str">
        <f t="shared" si="77"/>
        <v>ITEM_GAIN_53</v>
      </c>
      <c r="F176" s="51" t="str">
        <f t="shared" si="78"/>
        <v>선계 보물 교환</v>
      </c>
      <c r="G176" s="51" t="s">
        <v>614</v>
      </c>
    </row>
    <row r="177" spans="1:7">
      <c r="A177" s="147">
        <f>100000+B177*ID규칙_획득처_그룹_단위+COUNTIF($B$4:B177,B177)</f>
        <v>104601</v>
      </c>
      <c r="B177" s="65">
        <v>46</v>
      </c>
      <c r="C177" s="147">
        <v>50</v>
      </c>
      <c r="D177" s="147">
        <v>0</v>
      </c>
      <c r="E177" s="147" t="str">
        <f t="shared" si="77"/>
        <v>ITEM_GAIN_50</v>
      </c>
      <c r="F177" s="51" t="str">
        <f t="shared" si="78"/>
        <v>월드 이벤트 보상</v>
      </c>
      <c r="G177" s="51" t="s">
        <v>615</v>
      </c>
    </row>
    <row r="178" spans="1:7">
      <c r="A178" s="147">
        <f>100000+B178*ID규칙_획득처_그룹_단위+COUNTIF($B$4:B178,B178)</f>
        <v>104602</v>
      </c>
      <c r="B178" s="65">
        <v>46</v>
      </c>
      <c r="C178" s="147">
        <v>52</v>
      </c>
      <c r="D178" s="147">
        <v>0</v>
      </c>
      <c r="E178" s="147" t="str">
        <f t="shared" si="77"/>
        <v>ITEM_GAIN_52</v>
      </c>
      <c r="F178" s="51" t="str">
        <f t="shared" si="78"/>
        <v>계시의 꽃 활성화 보상</v>
      </c>
      <c r="G178" s="51" t="s">
        <v>615</v>
      </c>
    </row>
    <row r="179" spans="1:7">
      <c r="A179" s="147">
        <f>100000+B179*ID규칙_획득처_그룹_단위+COUNTIF($B$4:B179,B179)</f>
        <v>104603</v>
      </c>
      <c r="B179" s="65">
        <v>46</v>
      </c>
      <c r="C179" s="147">
        <v>53</v>
      </c>
      <c r="D179" s="147">
        <v>0</v>
      </c>
      <c r="E179" s="147" t="str">
        <f t="shared" si="77"/>
        <v>ITEM_GAIN_53</v>
      </c>
      <c r="F179" s="51" t="str">
        <f t="shared" si="78"/>
        <v>선계 보물 교환</v>
      </c>
      <c r="G179" s="51" t="s">
        <v>615</v>
      </c>
    </row>
    <row r="180" spans="1:7">
      <c r="A180" s="147">
        <f>100000+B180*ID규칙_획득처_그룹_단위+COUNTIF($B$4:B180,B180)</f>
        <v>104701</v>
      </c>
      <c r="B180" s="65">
        <v>47</v>
      </c>
      <c r="C180" s="147">
        <v>55</v>
      </c>
      <c r="D180" s="147">
        <v>1</v>
      </c>
      <c r="E180" s="147" t="str">
        <f t="shared" si="77"/>
        <v>ITEM_GAIN_55</v>
      </c>
      <c r="F180" s="51" t="str">
        <f t="shared" si="78"/>
        <v>몬스터 처치</v>
      </c>
      <c r="G180" s="51" t="s">
        <v>616</v>
      </c>
    </row>
    <row r="181" spans="1:7">
      <c r="A181" s="147">
        <f>100000+B181*ID규칙_획득처_그룹_단위+COUNTIF($B$4:B181,B181)</f>
        <v>104702</v>
      </c>
      <c r="B181" s="65">
        <v>47</v>
      </c>
      <c r="C181" s="147">
        <v>57</v>
      </c>
      <c r="D181" s="147">
        <v>1</v>
      </c>
      <c r="E181" s="147" t="str">
        <f t="shared" si="77"/>
        <v>ITEM_GAIN_57</v>
      </c>
      <c r="F181" s="51" t="str">
        <f t="shared" si="78"/>
        <v>스타더스트 교환</v>
      </c>
      <c r="G181" s="51" t="s">
        <v>616</v>
      </c>
    </row>
    <row r="182" spans="1:7">
      <c r="A182" s="147">
        <f>100000+B182*ID규칙_획득처_그룹_단위+COUNTIF($B$4:B182,B182)</f>
        <v>104801</v>
      </c>
      <c r="B182" s="65">
        <v>48</v>
      </c>
      <c r="C182" s="147">
        <v>55</v>
      </c>
      <c r="D182" s="147">
        <v>1</v>
      </c>
      <c r="E182" s="147" t="str">
        <f t="shared" si="77"/>
        <v>ITEM_GAIN_55</v>
      </c>
      <c r="F182" s="51" t="str">
        <f t="shared" si="78"/>
        <v>몬스터 처치</v>
      </c>
      <c r="G182" s="51" t="s">
        <v>1300</v>
      </c>
    </row>
    <row r="183" spans="1:7">
      <c r="A183" s="147">
        <f>100000+B183*ID규칙_획득처_그룹_단위+COUNTIF($B$4:B183,B183)</f>
        <v>104802</v>
      </c>
      <c r="B183" s="65">
        <v>48</v>
      </c>
      <c r="C183" s="147">
        <v>56</v>
      </c>
      <c r="D183" s="147">
        <v>0</v>
      </c>
      <c r="E183" s="147" t="str">
        <f t="shared" si="77"/>
        <v>ITEM_GAIN_56</v>
      </c>
      <c r="F183" s="51" t="str">
        <f t="shared" si="78"/>
        <v>합성</v>
      </c>
      <c r="G183" s="51" t="s">
        <v>1300</v>
      </c>
    </row>
    <row r="184" spans="1:7">
      <c r="A184" s="147">
        <f>100000+B184*ID규칙_획득처_그룹_단위+COUNTIF($B$4:B184,B184)</f>
        <v>104803</v>
      </c>
      <c r="B184" s="65">
        <v>48</v>
      </c>
      <c r="C184" s="147">
        <v>57</v>
      </c>
      <c r="D184" s="147">
        <v>1</v>
      </c>
      <c r="E184" s="147" t="str">
        <f t="shared" si="77"/>
        <v>ITEM_GAIN_57</v>
      </c>
      <c r="F184" s="51" t="str">
        <f t="shared" si="78"/>
        <v>스타더스트 교환</v>
      </c>
      <c r="G184" s="51" t="s">
        <v>1300</v>
      </c>
    </row>
    <row r="185" spans="1:7">
      <c r="A185" s="147">
        <f>100000+B185*ID규칙_획득처_그룹_단위+COUNTIF($B$4:B185,B185)</f>
        <v>104901</v>
      </c>
      <c r="B185" s="65">
        <v>49</v>
      </c>
      <c r="C185" s="147">
        <v>55</v>
      </c>
      <c r="D185" s="147">
        <v>1</v>
      </c>
      <c r="E185" s="147" t="str">
        <f t="shared" si="77"/>
        <v>ITEM_GAIN_55</v>
      </c>
      <c r="F185" s="51" t="str">
        <f t="shared" si="78"/>
        <v>몬스터 처치</v>
      </c>
      <c r="G185" s="51" t="s">
        <v>617</v>
      </c>
    </row>
    <row r="186" spans="1:7">
      <c r="A186" s="147">
        <f>100000+B186*ID규칙_획득처_그룹_단위+COUNTIF($B$4:B186,B186)</f>
        <v>104902</v>
      </c>
      <c r="B186" s="65">
        <v>49</v>
      </c>
      <c r="C186" s="147">
        <v>56</v>
      </c>
      <c r="D186" s="147">
        <v>0</v>
      </c>
      <c r="E186" s="147" t="str">
        <f t="shared" si="77"/>
        <v>ITEM_GAIN_56</v>
      </c>
      <c r="F186" s="51" t="str">
        <f t="shared" si="78"/>
        <v>합성</v>
      </c>
      <c r="G186" s="51" t="s">
        <v>617</v>
      </c>
    </row>
    <row r="187" spans="1:7">
      <c r="A187" s="147">
        <f>100000+B187*ID규칙_획득처_그룹_단위+COUNTIF($B$4:B187,B187)</f>
        <v>105001</v>
      </c>
      <c r="B187" s="65">
        <v>50</v>
      </c>
      <c r="C187" s="147">
        <v>55</v>
      </c>
      <c r="D187" s="147">
        <v>1</v>
      </c>
      <c r="E187" s="147" t="str">
        <f t="shared" si="77"/>
        <v>ITEM_GAIN_55</v>
      </c>
      <c r="F187" s="51" t="str">
        <f t="shared" si="78"/>
        <v>몬스터 처치</v>
      </c>
      <c r="G187" s="51" t="s">
        <v>618</v>
      </c>
    </row>
    <row r="188" spans="1:7">
      <c r="A188" s="147">
        <f>100000+B188*ID규칙_획득처_그룹_단위+COUNTIF($B$4:B188,B188)</f>
        <v>105002</v>
      </c>
      <c r="B188" s="65">
        <v>50</v>
      </c>
      <c r="C188" s="147">
        <v>57</v>
      </c>
      <c r="D188" s="147">
        <v>1</v>
      </c>
      <c r="E188" s="147" t="str">
        <f t="shared" si="77"/>
        <v>ITEM_GAIN_57</v>
      </c>
      <c r="F188" s="51" t="str">
        <f t="shared" si="78"/>
        <v>스타더스트 교환</v>
      </c>
      <c r="G188" s="51" t="s">
        <v>618</v>
      </c>
    </row>
    <row r="189" spans="1:7">
      <c r="A189" s="147">
        <f>100000+B189*ID규칙_획득처_그룹_단위+COUNTIF($B$4:B189,B189)</f>
        <v>105101</v>
      </c>
      <c r="B189" s="65">
        <v>51</v>
      </c>
      <c r="C189" s="147">
        <v>55</v>
      </c>
      <c r="D189" s="147">
        <v>1</v>
      </c>
      <c r="E189" s="147" t="str">
        <f t="shared" si="77"/>
        <v>ITEM_GAIN_55</v>
      </c>
      <c r="F189" s="51" t="str">
        <f t="shared" si="78"/>
        <v>몬스터 처치</v>
      </c>
      <c r="G189" s="51" t="s">
        <v>619</v>
      </c>
    </row>
    <row r="190" spans="1:7">
      <c r="A190" s="147">
        <f>100000+B190*ID규칙_획득처_그룹_단위+COUNTIF($B$4:B190,B190)</f>
        <v>105102</v>
      </c>
      <c r="B190" s="65">
        <v>51</v>
      </c>
      <c r="C190" s="147">
        <v>56</v>
      </c>
      <c r="D190" s="147">
        <v>0</v>
      </c>
      <c r="E190" s="147" t="str">
        <f t="shared" si="77"/>
        <v>ITEM_GAIN_56</v>
      </c>
      <c r="F190" s="51" t="str">
        <f t="shared" si="78"/>
        <v>합성</v>
      </c>
      <c r="G190" s="51" t="s">
        <v>619</v>
      </c>
    </row>
    <row r="191" spans="1:7">
      <c r="A191" s="147">
        <f>100000+B191*ID규칙_획득처_그룹_단위+COUNTIF($B$4:B191,B191)</f>
        <v>105103</v>
      </c>
      <c r="B191" s="65">
        <v>51</v>
      </c>
      <c r="C191" s="147">
        <v>57</v>
      </c>
      <c r="D191" s="147">
        <v>1</v>
      </c>
      <c r="E191" s="147" t="str">
        <f t="shared" si="77"/>
        <v>ITEM_GAIN_57</v>
      </c>
      <c r="F191" s="51" t="str">
        <f t="shared" si="78"/>
        <v>스타더스트 교환</v>
      </c>
      <c r="G191" s="51" t="s">
        <v>619</v>
      </c>
    </row>
    <row r="192" spans="1:7">
      <c r="A192" s="147">
        <f>100000+B192*ID규칙_획득처_그룹_단위+COUNTIF($B$4:B192,B192)</f>
        <v>105201</v>
      </c>
      <c r="B192" s="65">
        <v>52</v>
      </c>
      <c r="C192" s="147">
        <v>55</v>
      </c>
      <c r="D192" s="147">
        <v>1</v>
      </c>
      <c r="E192" s="147" t="str">
        <f t="shared" si="77"/>
        <v>ITEM_GAIN_55</v>
      </c>
      <c r="F192" s="51" t="str">
        <f t="shared" si="78"/>
        <v>몬스터 처치</v>
      </c>
      <c r="G192" s="51" t="s">
        <v>620</v>
      </c>
    </row>
    <row r="193" spans="1:7">
      <c r="A193" s="147">
        <f>100000+B193*ID규칙_획득처_그룹_단위+COUNTIF($B$4:B193,B193)</f>
        <v>105202</v>
      </c>
      <c r="B193" s="65">
        <v>52</v>
      </c>
      <c r="C193" s="147">
        <v>56</v>
      </c>
      <c r="D193" s="147">
        <v>0</v>
      </c>
      <c r="E193" s="147" t="str">
        <f t="shared" si="77"/>
        <v>ITEM_GAIN_56</v>
      </c>
      <c r="F193" s="51" t="str">
        <f t="shared" si="78"/>
        <v>합성</v>
      </c>
      <c r="G193" s="51" t="s">
        <v>620</v>
      </c>
    </row>
    <row r="194" spans="1:7">
      <c r="A194" s="147">
        <f>100000+B194*ID규칙_획득처_그룹_단위+COUNTIF($B$4:B194,B194)</f>
        <v>105301</v>
      </c>
      <c r="B194" s="65">
        <v>53</v>
      </c>
      <c r="C194" s="147">
        <v>55</v>
      </c>
      <c r="D194" s="147">
        <v>1</v>
      </c>
      <c r="E194" s="147" t="str">
        <f t="shared" si="77"/>
        <v>ITEM_GAIN_55</v>
      </c>
      <c r="F194" s="51" t="str">
        <f t="shared" si="78"/>
        <v>몬스터 처치</v>
      </c>
      <c r="G194" s="51" t="s">
        <v>621</v>
      </c>
    </row>
    <row r="195" spans="1:7">
      <c r="A195" s="147">
        <f>100000+B195*ID규칙_획득처_그룹_단위+COUNTIF($B$4:B195,B195)</f>
        <v>105302</v>
      </c>
      <c r="B195" s="65">
        <v>53</v>
      </c>
      <c r="C195" s="147">
        <v>57</v>
      </c>
      <c r="D195" s="147">
        <v>1</v>
      </c>
      <c r="E195" s="147" t="str">
        <f t="shared" si="77"/>
        <v>ITEM_GAIN_57</v>
      </c>
      <c r="F195" s="51" t="str">
        <f t="shared" si="78"/>
        <v>스타더스트 교환</v>
      </c>
      <c r="G195" s="51" t="s">
        <v>621</v>
      </c>
    </row>
    <row r="196" spans="1:7">
      <c r="A196" s="147">
        <f>100000+B196*ID규칙_획득처_그룹_단위+COUNTIF($B$4:B196,B196)</f>
        <v>105401</v>
      </c>
      <c r="B196" s="65">
        <v>54</v>
      </c>
      <c r="C196" s="147">
        <v>55</v>
      </c>
      <c r="D196" s="147">
        <v>1</v>
      </c>
      <c r="E196" s="147" t="str">
        <f t="shared" si="77"/>
        <v>ITEM_GAIN_55</v>
      </c>
      <c r="F196" s="51" t="str">
        <f t="shared" ref="F196:F259" si="79">IF(C196=0,"-",VLOOKUP(C196,획득_컨텐츠,2,0))</f>
        <v>몬스터 처치</v>
      </c>
      <c r="G196" s="51" t="s">
        <v>622</v>
      </c>
    </row>
    <row r="197" spans="1:7">
      <c r="A197" s="147">
        <f>100000+B197*ID규칙_획득처_그룹_단위+COUNTIF($B$4:B197,B197)</f>
        <v>105402</v>
      </c>
      <c r="B197" s="65">
        <v>54</v>
      </c>
      <c r="C197" s="147">
        <v>56</v>
      </c>
      <c r="D197" s="147">
        <v>0</v>
      </c>
      <c r="E197" s="147" t="str">
        <f t="shared" si="77"/>
        <v>ITEM_GAIN_56</v>
      </c>
      <c r="F197" s="51" t="str">
        <f t="shared" si="79"/>
        <v>합성</v>
      </c>
      <c r="G197" s="51" t="s">
        <v>622</v>
      </c>
    </row>
    <row r="198" spans="1:7">
      <c r="A198" s="147">
        <f>100000+B198*ID규칙_획득처_그룹_단위+COUNTIF($B$4:B198,B198)</f>
        <v>105403</v>
      </c>
      <c r="B198" s="65">
        <v>54</v>
      </c>
      <c r="C198" s="147">
        <v>57</v>
      </c>
      <c r="D198" s="147">
        <v>1</v>
      </c>
      <c r="E198" s="147" t="str">
        <f t="shared" ref="E198:E261" si="80">"ITEM_GAIN_"&amp;C198</f>
        <v>ITEM_GAIN_57</v>
      </c>
      <c r="F198" s="51" t="str">
        <f t="shared" si="79"/>
        <v>스타더스트 교환</v>
      </c>
      <c r="G198" s="51" t="s">
        <v>622</v>
      </c>
    </row>
    <row r="199" spans="1:7">
      <c r="A199" s="147">
        <f>100000+B199*ID규칙_획득처_그룹_단위+COUNTIF($B$4:B199,B199)</f>
        <v>105501</v>
      </c>
      <c r="B199" s="65">
        <v>55</v>
      </c>
      <c r="C199" s="147">
        <v>55</v>
      </c>
      <c r="D199" s="147">
        <v>1</v>
      </c>
      <c r="E199" s="147" t="str">
        <f t="shared" si="80"/>
        <v>ITEM_GAIN_55</v>
      </c>
      <c r="F199" s="51" t="str">
        <f t="shared" si="79"/>
        <v>몬스터 처치</v>
      </c>
      <c r="G199" s="51" t="s">
        <v>623</v>
      </c>
    </row>
    <row r="200" spans="1:7">
      <c r="A200" s="147">
        <f>100000+B200*ID규칙_획득처_그룹_단위+COUNTIF($B$4:B200,B200)</f>
        <v>105502</v>
      </c>
      <c r="B200" s="65">
        <v>55</v>
      </c>
      <c r="C200" s="147">
        <v>56</v>
      </c>
      <c r="D200" s="147">
        <v>0</v>
      </c>
      <c r="E200" s="147" t="str">
        <f t="shared" si="80"/>
        <v>ITEM_GAIN_56</v>
      </c>
      <c r="F200" s="51" t="str">
        <f t="shared" si="79"/>
        <v>합성</v>
      </c>
      <c r="G200" s="51" t="s">
        <v>623</v>
      </c>
    </row>
    <row r="201" spans="1:7">
      <c r="A201" s="147">
        <f>100000+B201*ID규칙_획득처_그룹_단위+COUNTIF($B$4:B201,B201)</f>
        <v>105601</v>
      </c>
      <c r="B201" s="65">
        <v>56</v>
      </c>
      <c r="C201" s="147">
        <v>55</v>
      </c>
      <c r="D201" s="147">
        <v>1</v>
      </c>
      <c r="E201" s="147" t="str">
        <f t="shared" si="80"/>
        <v>ITEM_GAIN_55</v>
      </c>
      <c r="F201" s="51" t="str">
        <f t="shared" si="79"/>
        <v>몬스터 처치</v>
      </c>
      <c r="G201" s="51" t="s">
        <v>624</v>
      </c>
    </row>
    <row r="202" spans="1:7">
      <c r="A202" s="147">
        <f>100000+B202*ID규칙_획득처_그룹_단위+COUNTIF($B$4:B202,B202)</f>
        <v>105602</v>
      </c>
      <c r="B202" s="65">
        <v>56</v>
      </c>
      <c r="C202" s="147">
        <v>57</v>
      </c>
      <c r="D202" s="147">
        <v>1</v>
      </c>
      <c r="E202" s="147" t="str">
        <f t="shared" si="80"/>
        <v>ITEM_GAIN_57</v>
      </c>
      <c r="F202" s="51" t="str">
        <f t="shared" si="79"/>
        <v>스타더스트 교환</v>
      </c>
      <c r="G202" s="51" t="s">
        <v>624</v>
      </c>
    </row>
    <row r="203" spans="1:7">
      <c r="A203" s="147">
        <f>100000+B203*ID규칙_획득처_그룹_단위+COUNTIF($B$4:B203,B203)</f>
        <v>105701</v>
      </c>
      <c r="B203" s="65">
        <v>57</v>
      </c>
      <c r="C203" s="147">
        <v>55</v>
      </c>
      <c r="D203" s="147">
        <v>1</v>
      </c>
      <c r="E203" s="147" t="str">
        <f t="shared" si="80"/>
        <v>ITEM_GAIN_55</v>
      </c>
      <c r="F203" s="51" t="str">
        <f t="shared" si="79"/>
        <v>몬스터 처치</v>
      </c>
      <c r="G203" s="51" t="s">
        <v>625</v>
      </c>
    </row>
    <row r="204" spans="1:7">
      <c r="A204" s="147">
        <f>100000+B204*ID규칙_획득처_그룹_단위+COUNTIF($B$4:B204,B204)</f>
        <v>105702</v>
      </c>
      <c r="B204" s="65">
        <v>57</v>
      </c>
      <c r="C204" s="147">
        <v>56</v>
      </c>
      <c r="D204" s="147">
        <v>0</v>
      </c>
      <c r="E204" s="147" t="str">
        <f t="shared" si="80"/>
        <v>ITEM_GAIN_56</v>
      </c>
      <c r="F204" s="51" t="str">
        <f t="shared" si="79"/>
        <v>합성</v>
      </c>
      <c r="G204" s="51" t="s">
        <v>625</v>
      </c>
    </row>
    <row r="205" spans="1:7">
      <c r="A205" s="147">
        <f>100000+B205*ID규칙_획득처_그룹_단위+COUNTIF($B$4:B205,B205)</f>
        <v>105703</v>
      </c>
      <c r="B205" s="65">
        <v>57</v>
      </c>
      <c r="C205" s="147">
        <v>57</v>
      </c>
      <c r="D205" s="147">
        <v>1</v>
      </c>
      <c r="E205" s="147" t="str">
        <f t="shared" si="80"/>
        <v>ITEM_GAIN_57</v>
      </c>
      <c r="F205" s="51" t="str">
        <f t="shared" si="79"/>
        <v>스타더스트 교환</v>
      </c>
      <c r="G205" s="51" t="s">
        <v>625</v>
      </c>
    </row>
    <row r="206" spans="1:7">
      <c r="A206" s="147">
        <f>100000+B206*ID규칙_획득처_그룹_단위+COUNTIF($B$4:B206,B206)</f>
        <v>105801</v>
      </c>
      <c r="B206" s="65">
        <v>58</v>
      </c>
      <c r="C206" s="147">
        <v>55</v>
      </c>
      <c r="D206" s="147">
        <v>1</v>
      </c>
      <c r="E206" s="147" t="str">
        <f t="shared" si="80"/>
        <v>ITEM_GAIN_55</v>
      </c>
      <c r="F206" s="51" t="str">
        <f t="shared" si="79"/>
        <v>몬스터 처치</v>
      </c>
      <c r="G206" s="51" t="s">
        <v>626</v>
      </c>
    </row>
    <row r="207" spans="1:7">
      <c r="A207" s="147">
        <f>100000+B207*ID규칙_획득처_그룹_단위+COUNTIF($B$4:B207,B207)</f>
        <v>105802</v>
      </c>
      <c r="B207" s="65">
        <v>58</v>
      </c>
      <c r="C207" s="147">
        <v>56</v>
      </c>
      <c r="D207" s="147">
        <v>0</v>
      </c>
      <c r="E207" s="147" t="str">
        <f t="shared" si="80"/>
        <v>ITEM_GAIN_56</v>
      </c>
      <c r="F207" s="51" t="str">
        <f t="shared" si="79"/>
        <v>합성</v>
      </c>
      <c r="G207" s="51" t="s">
        <v>626</v>
      </c>
    </row>
    <row r="208" spans="1:7">
      <c r="A208" s="147">
        <f>100000+B208*ID규칙_획득처_그룹_단위+COUNTIF($B$4:B208,B208)</f>
        <v>105901</v>
      </c>
      <c r="B208" s="65">
        <v>59</v>
      </c>
      <c r="C208" s="147">
        <v>55</v>
      </c>
      <c r="D208" s="147">
        <v>1</v>
      </c>
      <c r="E208" s="147" t="str">
        <f t="shared" si="80"/>
        <v>ITEM_GAIN_55</v>
      </c>
      <c r="F208" s="51" t="str">
        <f t="shared" si="79"/>
        <v>몬스터 처치</v>
      </c>
      <c r="G208" s="51" t="s">
        <v>627</v>
      </c>
    </row>
    <row r="209" spans="1:7">
      <c r="A209" s="147">
        <f>100000+B209*ID규칙_획득처_그룹_단위+COUNTIF($B$4:B209,B209)</f>
        <v>105902</v>
      </c>
      <c r="B209" s="65">
        <v>59</v>
      </c>
      <c r="C209" s="147">
        <v>57</v>
      </c>
      <c r="D209" s="147">
        <v>1</v>
      </c>
      <c r="E209" s="147" t="str">
        <f t="shared" si="80"/>
        <v>ITEM_GAIN_57</v>
      </c>
      <c r="F209" s="51" t="str">
        <f t="shared" si="79"/>
        <v>스타더스트 교환</v>
      </c>
      <c r="G209" s="51" t="s">
        <v>627</v>
      </c>
    </row>
    <row r="210" spans="1:7">
      <c r="A210" s="147">
        <f>100000+B210*ID규칙_획득처_그룹_단위+COUNTIF($B$4:B210,B210)</f>
        <v>106001</v>
      </c>
      <c r="B210" s="65">
        <v>60</v>
      </c>
      <c r="C210" s="147">
        <v>55</v>
      </c>
      <c r="D210" s="147">
        <v>1</v>
      </c>
      <c r="E210" s="147" t="str">
        <f t="shared" si="80"/>
        <v>ITEM_GAIN_55</v>
      </c>
      <c r="F210" s="51" t="str">
        <f t="shared" si="79"/>
        <v>몬스터 처치</v>
      </c>
      <c r="G210" s="51" t="s">
        <v>628</v>
      </c>
    </row>
    <row r="211" spans="1:7">
      <c r="A211" s="147">
        <f>100000+B211*ID규칙_획득처_그룹_단위+COUNTIF($B$4:B211,B211)</f>
        <v>106002</v>
      </c>
      <c r="B211" s="65">
        <v>60</v>
      </c>
      <c r="C211" s="147">
        <v>56</v>
      </c>
      <c r="D211" s="147">
        <v>0</v>
      </c>
      <c r="E211" s="147" t="str">
        <f t="shared" si="80"/>
        <v>ITEM_GAIN_56</v>
      </c>
      <c r="F211" s="51" t="str">
        <f t="shared" si="79"/>
        <v>합성</v>
      </c>
      <c r="G211" s="51" t="s">
        <v>628</v>
      </c>
    </row>
    <row r="212" spans="1:7">
      <c r="A212" s="147">
        <f>100000+B212*ID규칙_획득처_그룹_단위+COUNTIF($B$4:B212,B212)</f>
        <v>106003</v>
      </c>
      <c r="B212" s="65">
        <v>60</v>
      </c>
      <c r="C212" s="147">
        <v>57</v>
      </c>
      <c r="D212" s="147">
        <v>1</v>
      </c>
      <c r="E212" s="147" t="str">
        <f t="shared" si="80"/>
        <v>ITEM_GAIN_57</v>
      </c>
      <c r="F212" s="51" t="str">
        <f t="shared" si="79"/>
        <v>스타더스트 교환</v>
      </c>
      <c r="G212" s="51" t="s">
        <v>628</v>
      </c>
    </row>
    <row r="213" spans="1:7">
      <c r="A213" s="147">
        <f>100000+B213*ID규칙_획득처_그룹_단위+COUNTIF($B$4:B213,B213)</f>
        <v>106101</v>
      </c>
      <c r="B213" s="65">
        <v>61</v>
      </c>
      <c r="C213" s="147">
        <v>55</v>
      </c>
      <c r="D213" s="147">
        <v>1</v>
      </c>
      <c r="E213" s="147" t="str">
        <f t="shared" si="80"/>
        <v>ITEM_GAIN_55</v>
      </c>
      <c r="F213" s="51" t="str">
        <f t="shared" si="79"/>
        <v>몬스터 처치</v>
      </c>
      <c r="G213" s="51" t="s">
        <v>629</v>
      </c>
    </row>
    <row r="214" spans="1:7">
      <c r="A214" s="147">
        <f>100000+B214*ID규칙_획득처_그룹_단위+COUNTIF($B$4:B214,B214)</f>
        <v>106102</v>
      </c>
      <c r="B214" s="65">
        <v>61</v>
      </c>
      <c r="C214" s="147">
        <v>56</v>
      </c>
      <c r="D214" s="147">
        <v>0</v>
      </c>
      <c r="E214" s="147" t="str">
        <f t="shared" si="80"/>
        <v>ITEM_GAIN_56</v>
      </c>
      <c r="F214" s="51" t="str">
        <f t="shared" si="79"/>
        <v>합성</v>
      </c>
      <c r="G214" s="51" t="s">
        <v>629</v>
      </c>
    </row>
    <row r="215" spans="1:7">
      <c r="A215" s="147">
        <f>100000+B215*ID규칙_획득처_그룹_단위+COUNTIF($B$4:B215,B215)</f>
        <v>106201</v>
      </c>
      <c r="B215" s="65">
        <v>62</v>
      </c>
      <c r="C215" s="147">
        <v>55</v>
      </c>
      <c r="D215" s="147">
        <v>1</v>
      </c>
      <c r="E215" s="147" t="str">
        <f t="shared" si="80"/>
        <v>ITEM_GAIN_55</v>
      </c>
      <c r="F215" s="51" t="str">
        <f t="shared" si="79"/>
        <v>몬스터 처치</v>
      </c>
      <c r="G215" s="51" t="s">
        <v>630</v>
      </c>
    </row>
    <row r="216" spans="1:7">
      <c r="A216" s="147">
        <f>100000+B216*ID규칙_획득처_그룹_단위+COUNTIF($B$4:B216,B216)</f>
        <v>106202</v>
      </c>
      <c r="B216" s="65">
        <v>62</v>
      </c>
      <c r="C216" s="147">
        <v>57</v>
      </c>
      <c r="D216" s="147">
        <v>1</v>
      </c>
      <c r="E216" s="147" t="str">
        <f t="shared" si="80"/>
        <v>ITEM_GAIN_57</v>
      </c>
      <c r="F216" s="51" t="str">
        <f t="shared" si="79"/>
        <v>스타더스트 교환</v>
      </c>
      <c r="G216" s="51" t="s">
        <v>630</v>
      </c>
    </row>
    <row r="217" spans="1:7">
      <c r="A217" s="147">
        <f>100000+B217*ID규칙_획득처_그룹_단위+COUNTIF($B$4:B217,B217)</f>
        <v>106301</v>
      </c>
      <c r="B217" s="65">
        <v>63</v>
      </c>
      <c r="C217" s="147">
        <v>55</v>
      </c>
      <c r="D217" s="147">
        <v>1</v>
      </c>
      <c r="E217" s="147" t="str">
        <f t="shared" si="80"/>
        <v>ITEM_GAIN_55</v>
      </c>
      <c r="F217" s="51" t="str">
        <f t="shared" si="79"/>
        <v>몬스터 처치</v>
      </c>
      <c r="G217" s="51" t="s">
        <v>631</v>
      </c>
    </row>
    <row r="218" spans="1:7">
      <c r="A218" s="147">
        <f>100000+B218*ID규칙_획득처_그룹_단위+COUNTIF($B$4:B218,B218)</f>
        <v>106302</v>
      </c>
      <c r="B218" s="65">
        <v>63</v>
      </c>
      <c r="C218" s="147">
        <v>56</v>
      </c>
      <c r="D218" s="147">
        <v>0</v>
      </c>
      <c r="E218" s="147" t="str">
        <f t="shared" si="80"/>
        <v>ITEM_GAIN_56</v>
      </c>
      <c r="F218" s="51" t="str">
        <f t="shared" si="79"/>
        <v>합성</v>
      </c>
      <c r="G218" s="51" t="s">
        <v>631</v>
      </c>
    </row>
    <row r="219" spans="1:7">
      <c r="A219" s="147">
        <f>100000+B219*ID규칙_획득처_그룹_단위+COUNTIF($B$4:B219,B219)</f>
        <v>106303</v>
      </c>
      <c r="B219" s="65">
        <v>63</v>
      </c>
      <c r="C219" s="147">
        <v>57</v>
      </c>
      <c r="D219" s="147">
        <v>1</v>
      </c>
      <c r="E219" s="147" t="str">
        <f t="shared" si="80"/>
        <v>ITEM_GAIN_57</v>
      </c>
      <c r="F219" s="51" t="str">
        <f t="shared" si="79"/>
        <v>스타더스트 교환</v>
      </c>
      <c r="G219" s="51" t="s">
        <v>631</v>
      </c>
    </row>
    <row r="220" spans="1:7">
      <c r="A220" s="147">
        <f>100000+B220*ID규칙_획득처_그룹_단위+COUNTIF($B$4:B220,B220)</f>
        <v>106401</v>
      </c>
      <c r="B220" s="65">
        <v>64</v>
      </c>
      <c r="C220" s="147">
        <v>55</v>
      </c>
      <c r="D220" s="147">
        <v>1</v>
      </c>
      <c r="E220" s="147" t="str">
        <f t="shared" si="80"/>
        <v>ITEM_GAIN_55</v>
      </c>
      <c r="F220" s="51" t="str">
        <f t="shared" si="79"/>
        <v>몬스터 처치</v>
      </c>
      <c r="G220" s="51" t="s">
        <v>632</v>
      </c>
    </row>
    <row r="221" spans="1:7">
      <c r="A221" s="147">
        <f>100000+B221*ID규칙_획득처_그룹_단위+COUNTIF($B$4:B221,B221)</f>
        <v>106402</v>
      </c>
      <c r="B221" s="65">
        <v>64</v>
      </c>
      <c r="C221" s="147">
        <v>56</v>
      </c>
      <c r="D221" s="147">
        <v>0</v>
      </c>
      <c r="E221" s="147" t="str">
        <f t="shared" si="80"/>
        <v>ITEM_GAIN_56</v>
      </c>
      <c r="F221" s="51" t="str">
        <f t="shared" si="79"/>
        <v>합성</v>
      </c>
      <c r="G221" s="51" t="s">
        <v>632</v>
      </c>
    </row>
    <row r="222" spans="1:7">
      <c r="A222" s="147">
        <f>100000+B222*ID규칙_획득처_그룹_단위+COUNTIF($B$4:B222,B222)</f>
        <v>106501</v>
      </c>
      <c r="B222" s="65">
        <v>65</v>
      </c>
      <c r="C222" s="147">
        <v>55</v>
      </c>
      <c r="D222" s="147">
        <v>1</v>
      </c>
      <c r="E222" s="147" t="str">
        <f t="shared" si="80"/>
        <v>ITEM_GAIN_55</v>
      </c>
      <c r="F222" s="51" t="str">
        <f t="shared" si="79"/>
        <v>몬스터 처치</v>
      </c>
      <c r="G222" s="51" t="s">
        <v>633</v>
      </c>
    </row>
    <row r="223" spans="1:7">
      <c r="A223" s="147">
        <f>100000+B223*ID규칙_획득처_그룹_단위+COUNTIF($B$4:B223,B223)</f>
        <v>106502</v>
      </c>
      <c r="B223" s="65">
        <v>65</v>
      </c>
      <c r="C223" s="147">
        <v>57</v>
      </c>
      <c r="D223" s="147">
        <v>1</v>
      </c>
      <c r="E223" s="147" t="str">
        <f t="shared" si="80"/>
        <v>ITEM_GAIN_57</v>
      </c>
      <c r="F223" s="51" t="str">
        <f t="shared" si="79"/>
        <v>스타더스트 교환</v>
      </c>
      <c r="G223" s="51" t="s">
        <v>633</v>
      </c>
    </row>
    <row r="224" spans="1:7">
      <c r="A224" s="147">
        <f>100000+B224*ID규칙_획득처_그룹_단위+COUNTIF($B$4:B224,B224)</f>
        <v>106601</v>
      </c>
      <c r="B224" s="65">
        <v>66</v>
      </c>
      <c r="C224" s="147">
        <v>55</v>
      </c>
      <c r="D224" s="147">
        <v>1</v>
      </c>
      <c r="E224" s="147" t="str">
        <f t="shared" si="80"/>
        <v>ITEM_GAIN_55</v>
      </c>
      <c r="F224" s="51" t="str">
        <f t="shared" si="79"/>
        <v>몬스터 처치</v>
      </c>
      <c r="G224" s="51" t="s">
        <v>634</v>
      </c>
    </row>
    <row r="225" spans="1:7">
      <c r="A225" s="147">
        <f>100000+B225*ID규칙_획득처_그룹_단위+COUNTIF($B$4:B225,B225)</f>
        <v>106602</v>
      </c>
      <c r="B225" s="65">
        <v>66</v>
      </c>
      <c r="C225" s="147">
        <v>56</v>
      </c>
      <c r="D225" s="147">
        <v>0</v>
      </c>
      <c r="E225" s="147" t="str">
        <f t="shared" si="80"/>
        <v>ITEM_GAIN_56</v>
      </c>
      <c r="F225" s="51" t="str">
        <f t="shared" si="79"/>
        <v>합성</v>
      </c>
      <c r="G225" s="51" t="s">
        <v>634</v>
      </c>
    </row>
    <row r="226" spans="1:7">
      <c r="A226" s="147">
        <f>100000+B226*ID규칙_획득처_그룹_단위+COUNTIF($B$4:B226,B226)</f>
        <v>106603</v>
      </c>
      <c r="B226" s="65">
        <v>66</v>
      </c>
      <c r="C226" s="147">
        <v>57</v>
      </c>
      <c r="D226" s="147">
        <v>1</v>
      </c>
      <c r="E226" s="147" t="str">
        <f t="shared" si="80"/>
        <v>ITEM_GAIN_57</v>
      </c>
      <c r="F226" s="51" t="str">
        <f t="shared" si="79"/>
        <v>스타더스트 교환</v>
      </c>
      <c r="G226" s="51" t="s">
        <v>634</v>
      </c>
    </row>
    <row r="227" spans="1:7">
      <c r="A227" s="147">
        <f>100000+B227*ID규칙_획득처_그룹_단위+COUNTIF($B$4:B227,B227)</f>
        <v>106701</v>
      </c>
      <c r="B227" s="65">
        <v>67</v>
      </c>
      <c r="C227" s="147">
        <v>55</v>
      </c>
      <c r="D227" s="147">
        <v>1</v>
      </c>
      <c r="E227" s="147" t="str">
        <f t="shared" si="80"/>
        <v>ITEM_GAIN_55</v>
      </c>
      <c r="F227" s="51" t="str">
        <f t="shared" si="79"/>
        <v>몬스터 처치</v>
      </c>
      <c r="G227" s="51" t="s">
        <v>635</v>
      </c>
    </row>
    <row r="228" spans="1:7">
      <c r="A228" s="147">
        <f>100000+B228*ID규칙_획득처_그룹_단위+COUNTIF($B$4:B228,B228)</f>
        <v>106702</v>
      </c>
      <c r="B228" s="65">
        <v>67</v>
      </c>
      <c r="C228" s="147">
        <v>56</v>
      </c>
      <c r="D228" s="147">
        <v>0</v>
      </c>
      <c r="E228" s="147" t="str">
        <f t="shared" si="80"/>
        <v>ITEM_GAIN_56</v>
      </c>
      <c r="F228" s="51" t="str">
        <f t="shared" si="79"/>
        <v>합성</v>
      </c>
      <c r="G228" s="51" t="s">
        <v>635</v>
      </c>
    </row>
    <row r="229" spans="1:7">
      <c r="A229" s="147">
        <f>100000+B229*ID규칙_획득처_그룹_단위+COUNTIF($B$4:B229,B229)</f>
        <v>106801</v>
      </c>
      <c r="B229" s="65">
        <v>68</v>
      </c>
      <c r="C229" s="147">
        <v>55</v>
      </c>
      <c r="D229" s="147">
        <v>1</v>
      </c>
      <c r="E229" s="147" t="str">
        <f t="shared" si="80"/>
        <v>ITEM_GAIN_55</v>
      </c>
      <c r="F229" s="51" t="str">
        <f t="shared" si="79"/>
        <v>몬스터 처치</v>
      </c>
      <c r="G229" s="51" t="s">
        <v>636</v>
      </c>
    </row>
    <row r="230" spans="1:7">
      <c r="A230" s="147">
        <f>100000+B230*ID규칙_획득처_그룹_단위+COUNTIF($B$4:B230,B230)</f>
        <v>106802</v>
      </c>
      <c r="B230" s="65">
        <v>68</v>
      </c>
      <c r="C230" s="147">
        <v>57</v>
      </c>
      <c r="D230" s="147">
        <v>1</v>
      </c>
      <c r="E230" s="147" t="str">
        <f t="shared" si="80"/>
        <v>ITEM_GAIN_57</v>
      </c>
      <c r="F230" s="51" t="str">
        <f t="shared" si="79"/>
        <v>스타더스트 교환</v>
      </c>
      <c r="G230" s="51" t="s">
        <v>636</v>
      </c>
    </row>
    <row r="231" spans="1:7">
      <c r="A231" s="147">
        <f>100000+B231*ID규칙_획득처_그룹_단위+COUNTIF($B$4:B231,B231)</f>
        <v>106901</v>
      </c>
      <c r="B231" s="65">
        <v>69</v>
      </c>
      <c r="C231" s="147">
        <v>55</v>
      </c>
      <c r="D231" s="147">
        <v>1</v>
      </c>
      <c r="E231" s="147" t="str">
        <f t="shared" si="80"/>
        <v>ITEM_GAIN_55</v>
      </c>
      <c r="F231" s="51" t="str">
        <f t="shared" si="79"/>
        <v>몬스터 처치</v>
      </c>
      <c r="G231" s="51" t="s">
        <v>637</v>
      </c>
    </row>
    <row r="232" spans="1:7">
      <c r="A232" s="147">
        <f>100000+B232*ID규칙_획득처_그룹_단위+COUNTIF($B$4:B232,B232)</f>
        <v>106902</v>
      </c>
      <c r="B232" s="65">
        <v>69</v>
      </c>
      <c r="C232" s="147">
        <v>56</v>
      </c>
      <c r="D232" s="147">
        <v>0</v>
      </c>
      <c r="E232" s="147" t="str">
        <f t="shared" si="80"/>
        <v>ITEM_GAIN_56</v>
      </c>
      <c r="F232" s="51" t="str">
        <f t="shared" si="79"/>
        <v>합성</v>
      </c>
      <c r="G232" s="51" t="s">
        <v>637</v>
      </c>
    </row>
    <row r="233" spans="1:7">
      <c r="A233" s="147">
        <f>100000+B233*ID규칙_획득처_그룹_단위+COUNTIF($B$4:B233,B233)</f>
        <v>106903</v>
      </c>
      <c r="B233" s="65">
        <v>69</v>
      </c>
      <c r="C233" s="147">
        <v>57</v>
      </c>
      <c r="D233" s="147">
        <v>1</v>
      </c>
      <c r="E233" s="147" t="str">
        <f t="shared" si="80"/>
        <v>ITEM_GAIN_57</v>
      </c>
      <c r="F233" s="51" t="str">
        <f t="shared" si="79"/>
        <v>스타더스트 교환</v>
      </c>
      <c r="G233" s="51" t="s">
        <v>637</v>
      </c>
    </row>
    <row r="234" spans="1:7">
      <c r="A234" s="147">
        <f>100000+B234*ID규칙_획득처_그룹_단위+COUNTIF($B$4:B234,B234)</f>
        <v>107001</v>
      </c>
      <c r="B234" s="65">
        <v>70</v>
      </c>
      <c r="C234" s="147">
        <v>55</v>
      </c>
      <c r="D234" s="147">
        <v>1</v>
      </c>
      <c r="E234" s="147" t="str">
        <f t="shared" si="80"/>
        <v>ITEM_GAIN_55</v>
      </c>
      <c r="F234" s="51" t="str">
        <f t="shared" si="79"/>
        <v>몬스터 처치</v>
      </c>
      <c r="G234" s="51" t="s">
        <v>638</v>
      </c>
    </row>
    <row r="235" spans="1:7">
      <c r="A235" s="147">
        <f>100000+B235*ID규칙_획득처_그룹_단위+COUNTIF($B$4:B235,B235)</f>
        <v>107002</v>
      </c>
      <c r="B235" s="65">
        <v>70</v>
      </c>
      <c r="C235" s="147">
        <v>56</v>
      </c>
      <c r="D235" s="147">
        <v>0</v>
      </c>
      <c r="E235" s="147" t="str">
        <f t="shared" si="80"/>
        <v>ITEM_GAIN_56</v>
      </c>
      <c r="F235" s="51" t="str">
        <f t="shared" si="79"/>
        <v>합성</v>
      </c>
      <c r="G235" s="51" t="s">
        <v>638</v>
      </c>
    </row>
    <row r="236" spans="1:7">
      <c r="A236" s="147">
        <f>100000+B236*ID규칙_획득처_그룹_단위+COUNTIF($B$4:B236,B236)</f>
        <v>107101</v>
      </c>
      <c r="B236" s="65">
        <v>71</v>
      </c>
      <c r="C236" s="147">
        <v>55</v>
      </c>
      <c r="D236" s="147">
        <v>1</v>
      </c>
      <c r="E236" s="147" t="str">
        <f t="shared" si="80"/>
        <v>ITEM_GAIN_55</v>
      </c>
      <c r="F236" s="51" t="str">
        <f t="shared" si="79"/>
        <v>몬스터 처치</v>
      </c>
      <c r="G236" s="51" t="s">
        <v>639</v>
      </c>
    </row>
    <row r="237" spans="1:7">
      <c r="A237" s="147">
        <f>100000+B237*ID규칙_획득처_그룹_단위+COUNTIF($B$4:B237,B237)</f>
        <v>107102</v>
      </c>
      <c r="B237" s="65">
        <v>71</v>
      </c>
      <c r="C237" s="147">
        <v>57</v>
      </c>
      <c r="D237" s="147">
        <v>1</v>
      </c>
      <c r="E237" s="147" t="str">
        <f t="shared" si="80"/>
        <v>ITEM_GAIN_57</v>
      </c>
      <c r="F237" s="51" t="str">
        <f t="shared" si="79"/>
        <v>스타더스트 교환</v>
      </c>
      <c r="G237" s="51" t="s">
        <v>639</v>
      </c>
    </row>
    <row r="238" spans="1:7">
      <c r="A238" s="147">
        <f>100000+B238*ID규칙_획득처_그룹_단위+COUNTIF($B$4:B238,B238)</f>
        <v>107201</v>
      </c>
      <c r="B238" s="65">
        <v>72</v>
      </c>
      <c r="C238" s="147">
        <v>55</v>
      </c>
      <c r="D238" s="147">
        <v>1</v>
      </c>
      <c r="E238" s="147" t="str">
        <f t="shared" si="80"/>
        <v>ITEM_GAIN_55</v>
      </c>
      <c r="F238" s="51" t="str">
        <f t="shared" si="79"/>
        <v>몬스터 처치</v>
      </c>
      <c r="G238" s="51" t="s">
        <v>640</v>
      </c>
    </row>
    <row r="239" spans="1:7">
      <c r="A239" s="147">
        <f>100000+B239*ID규칙_획득처_그룹_단위+COUNTIF($B$4:B239,B239)</f>
        <v>107202</v>
      </c>
      <c r="B239" s="65">
        <v>72</v>
      </c>
      <c r="C239" s="147">
        <v>56</v>
      </c>
      <c r="D239" s="147">
        <v>0</v>
      </c>
      <c r="E239" s="147" t="str">
        <f t="shared" si="80"/>
        <v>ITEM_GAIN_56</v>
      </c>
      <c r="F239" s="51" t="str">
        <f t="shared" si="79"/>
        <v>합성</v>
      </c>
      <c r="G239" s="51" t="s">
        <v>640</v>
      </c>
    </row>
    <row r="240" spans="1:7">
      <c r="A240" s="147">
        <f>100000+B240*ID규칙_획득처_그룹_단위+COUNTIF($B$4:B240,B240)</f>
        <v>107203</v>
      </c>
      <c r="B240" s="65">
        <v>72</v>
      </c>
      <c r="C240" s="147">
        <v>57</v>
      </c>
      <c r="D240" s="147">
        <v>1</v>
      </c>
      <c r="E240" s="147" t="str">
        <f t="shared" si="80"/>
        <v>ITEM_GAIN_57</v>
      </c>
      <c r="F240" s="51" t="str">
        <f t="shared" si="79"/>
        <v>스타더스트 교환</v>
      </c>
      <c r="G240" s="51" t="s">
        <v>640</v>
      </c>
    </row>
    <row r="241" spans="1:7">
      <c r="A241" s="147">
        <f>100000+B241*ID규칙_획득처_그룹_단위+COUNTIF($B$4:B241,B241)</f>
        <v>107301</v>
      </c>
      <c r="B241" s="65">
        <v>73</v>
      </c>
      <c r="C241" s="147">
        <v>55</v>
      </c>
      <c r="D241" s="147">
        <v>1</v>
      </c>
      <c r="E241" s="147" t="str">
        <f t="shared" si="80"/>
        <v>ITEM_GAIN_55</v>
      </c>
      <c r="F241" s="51" t="str">
        <f t="shared" si="79"/>
        <v>몬스터 처치</v>
      </c>
      <c r="G241" s="51" t="s">
        <v>641</v>
      </c>
    </row>
    <row r="242" spans="1:7">
      <c r="A242" s="147">
        <f>100000+B242*ID규칙_획득처_그룹_단위+COUNTIF($B$4:B242,B242)</f>
        <v>107302</v>
      </c>
      <c r="B242" s="65">
        <v>73</v>
      </c>
      <c r="C242" s="147">
        <v>56</v>
      </c>
      <c r="D242" s="147">
        <v>0</v>
      </c>
      <c r="E242" s="147" t="str">
        <f t="shared" si="80"/>
        <v>ITEM_GAIN_56</v>
      </c>
      <c r="F242" s="51" t="str">
        <f t="shared" si="79"/>
        <v>합성</v>
      </c>
      <c r="G242" s="51" t="s">
        <v>641</v>
      </c>
    </row>
    <row r="243" spans="1:7">
      <c r="A243" s="147">
        <f>100000+B243*ID규칙_획득처_그룹_단위+COUNTIF($B$4:B243,B243)</f>
        <v>107401</v>
      </c>
      <c r="B243" s="65">
        <v>74</v>
      </c>
      <c r="C243" s="147">
        <v>55</v>
      </c>
      <c r="D243" s="147">
        <v>1</v>
      </c>
      <c r="E243" s="147" t="str">
        <f t="shared" si="80"/>
        <v>ITEM_GAIN_55</v>
      </c>
      <c r="F243" s="51" t="str">
        <f t="shared" si="79"/>
        <v>몬스터 처치</v>
      </c>
      <c r="G243" s="51" t="s">
        <v>505</v>
      </c>
    </row>
    <row r="244" spans="1:7">
      <c r="A244" s="147">
        <f>100000+B244*ID규칙_획득처_그룹_단위+COUNTIF($B$4:B244,B244)</f>
        <v>107402</v>
      </c>
      <c r="B244" s="65">
        <v>74</v>
      </c>
      <c r="C244" s="147">
        <v>57</v>
      </c>
      <c r="D244" s="147">
        <v>1</v>
      </c>
      <c r="E244" s="147" t="str">
        <f t="shared" si="80"/>
        <v>ITEM_GAIN_57</v>
      </c>
      <c r="F244" s="51" t="str">
        <f t="shared" si="79"/>
        <v>스타더스트 교환</v>
      </c>
      <c r="G244" s="51" t="s">
        <v>505</v>
      </c>
    </row>
    <row r="245" spans="1:7">
      <c r="A245" s="147">
        <f>100000+B245*ID규칙_획득처_그룹_단위+COUNTIF($B$4:B245,B245)</f>
        <v>107501</v>
      </c>
      <c r="B245" s="65">
        <v>75</v>
      </c>
      <c r="C245" s="147">
        <v>55</v>
      </c>
      <c r="D245" s="147">
        <v>1</v>
      </c>
      <c r="E245" s="147" t="str">
        <f t="shared" si="80"/>
        <v>ITEM_GAIN_55</v>
      </c>
      <c r="F245" s="51" t="str">
        <f t="shared" si="79"/>
        <v>몬스터 처치</v>
      </c>
      <c r="G245" s="51" t="s">
        <v>506</v>
      </c>
    </row>
    <row r="246" spans="1:7">
      <c r="A246" s="147">
        <f>100000+B246*ID규칙_획득처_그룹_단위+COUNTIF($B$4:B246,B246)</f>
        <v>107502</v>
      </c>
      <c r="B246" s="65">
        <v>75</v>
      </c>
      <c r="C246" s="147">
        <v>56</v>
      </c>
      <c r="D246" s="147">
        <v>0</v>
      </c>
      <c r="E246" s="147" t="str">
        <f t="shared" si="80"/>
        <v>ITEM_GAIN_56</v>
      </c>
      <c r="F246" s="51" t="str">
        <f t="shared" si="79"/>
        <v>합성</v>
      </c>
      <c r="G246" s="51" t="s">
        <v>506</v>
      </c>
    </row>
    <row r="247" spans="1:7">
      <c r="A247" s="147">
        <f>100000+B247*ID규칙_획득처_그룹_단위+COUNTIF($B$4:B247,B247)</f>
        <v>107503</v>
      </c>
      <c r="B247" s="65">
        <v>75</v>
      </c>
      <c r="C247" s="147">
        <v>57</v>
      </c>
      <c r="D247" s="147">
        <v>1</v>
      </c>
      <c r="E247" s="147" t="str">
        <f t="shared" si="80"/>
        <v>ITEM_GAIN_57</v>
      </c>
      <c r="F247" s="51" t="str">
        <f t="shared" si="79"/>
        <v>스타더스트 교환</v>
      </c>
      <c r="G247" s="51" t="s">
        <v>506</v>
      </c>
    </row>
    <row r="248" spans="1:7">
      <c r="A248" s="147">
        <f>100000+B248*ID규칙_획득처_그룹_단위+COUNTIF($B$4:B248,B248)</f>
        <v>107601</v>
      </c>
      <c r="B248" s="65">
        <v>76</v>
      </c>
      <c r="C248" s="147">
        <v>55</v>
      </c>
      <c r="D248" s="147">
        <v>1</v>
      </c>
      <c r="E248" s="147" t="str">
        <f t="shared" si="80"/>
        <v>ITEM_GAIN_55</v>
      </c>
      <c r="F248" s="51" t="str">
        <f t="shared" si="79"/>
        <v>몬스터 처치</v>
      </c>
      <c r="G248" s="51" t="s">
        <v>507</v>
      </c>
    </row>
    <row r="249" spans="1:7">
      <c r="A249" s="147">
        <f>100000+B249*ID규칙_획득처_그룹_단위+COUNTIF($B$4:B249,B249)</f>
        <v>107602</v>
      </c>
      <c r="B249" s="65">
        <v>76</v>
      </c>
      <c r="C249" s="147">
        <v>56</v>
      </c>
      <c r="D249" s="147">
        <v>0</v>
      </c>
      <c r="E249" s="147" t="str">
        <f t="shared" si="80"/>
        <v>ITEM_GAIN_56</v>
      </c>
      <c r="F249" s="51" t="str">
        <f t="shared" si="79"/>
        <v>합성</v>
      </c>
      <c r="G249" s="51" t="s">
        <v>507</v>
      </c>
    </row>
    <row r="250" spans="1:7">
      <c r="A250" s="147">
        <f>100000+B250*ID규칙_획득처_그룹_단위+COUNTIF($B$4:B250,B250)</f>
        <v>107701</v>
      </c>
      <c r="B250" s="65">
        <v>77</v>
      </c>
      <c r="C250" s="147">
        <v>55</v>
      </c>
      <c r="D250" s="147">
        <v>1</v>
      </c>
      <c r="E250" s="147" t="str">
        <f t="shared" si="80"/>
        <v>ITEM_GAIN_55</v>
      </c>
      <c r="F250" s="51" t="str">
        <f t="shared" si="79"/>
        <v>몬스터 처치</v>
      </c>
      <c r="G250" s="51" t="s">
        <v>508</v>
      </c>
    </row>
    <row r="251" spans="1:7">
      <c r="A251" s="147">
        <f>100000+B251*ID규칙_획득처_그룹_단위+COUNTIF($B$4:B251,B251)</f>
        <v>107702</v>
      </c>
      <c r="B251" s="65">
        <v>77</v>
      </c>
      <c r="C251" s="147">
        <v>57</v>
      </c>
      <c r="D251" s="147">
        <v>1</v>
      </c>
      <c r="E251" s="147" t="str">
        <f t="shared" si="80"/>
        <v>ITEM_GAIN_57</v>
      </c>
      <c r="F251" s="51" t="str">
        <f t="shared" si="79"/>
        <v>스타더스트 교환</v>
      </c>
      <c r="G251" s="51" t="s">
        <v>508</v>
      </c>
    </row>
    <row r="252" spans="1:7">
      <c r="A252" s="147">
        <f>100000+B252*ID규칙_획득처_그룹_단위+COUNTIF($B$4:B252,B252)</f>
        <v>107801</v>
      </c>
      <c r="B252" s="65">
        <v>78</v>
      </c>
      <c r="C252" s="147">
        <v>55</v>
      </c>
      <c r="D252" s="147">
        <v>1</v>
      </c>
      <c r="E252" s="147" t="str">
        <f t="shared" si="80"/>
        <v>ITEM_GAIN_55</v>
      </c>
      <c r="F252" s="51" t="str">
        <f t="shared" si="79"/>
        <v>몬스터 처치</v>
      </c>
      <c r="G252" s="51" t="s">
        <v>509</v>
      </c>
    </row>
    <row r="253" spans="1:7">
      <c r="A253" s="147">
        <f>100000+B253*ID규칙_획득처_그룹_단위+COUNTIF($B$4:B253,B253)</f>
        <v>107802</v>
      </c>
      <c r="B253" s="65">
        <v>78</v>
      </c>
      <c r="C253" s="147">
        <v>56</v>
      </c>
      <c r="D253" s="147">
        <v>0</v>
      </c>
      <c r="E253" s="147" t="str">
        <f t="shared" si="80"/>
        <v>ITEM_GAIN_56</v>
      </c>
      <c r="F253" s="51" t="str">
        <f t="shared" si="79"/>
        <v>합성</v>
      </c>
      <c r="G253" s="51" t="s">
        <v>509</v>
      </c>
    </row>
    <row r="254" spans="1:7">
      <c r="A254" s="147">
        <f>100000+B254*ID규칙_획득처_그룹_단위+COUNTIF($B$4:B254,B254)</f>
        <v>107803</v>
      </c>
      <c r="B254" s="65">
        <v>78</v>
      </c>
      <c r="C254" s="147">
        <v>57</v>
      </c>
      <c r="D254" s="147">
        <v>1</v>
      </c>
      <c r="E254" s="147" t="str">
        <f t="shared" si="80"/>
        <v>ITEM_GAIN_57</v>
      </c>
      <c r="F254" s="51" t="str">
        <f t="shared" si="79"/>
        <v>스타더스트 교환</v>
      </c>
      <c r="G254" s="51" t="s">
        <v>509</v>
      </c>
    </row>
    <row r="255" spans="1:7">
      <c r="A255" s="147">
        <f>100000+B255*ID규칙_획득처_그룹_단위+COUNTIF($B$4:B255,B255)</f>
        <v>107901</v>
      </c>
      <c r="B255" s="65">
        <v>79</v>
      </c>
      <c r="C255" s="147">
        <v>55</v>
      </c>
      <c r="D255" s="147">
        <v>1</v>
      </c>
      <c r="E255" s="147" t="str">
        <f t="shared" si="80"/>
        <v>ITEM_GAIN_55</v>
      </c>
      <c r="F255" s="51" t="str">
        <f t="shared" si="79"/>
        <v>몬스터 처치</v>
      </c>
      <c r="G255" s="51" t="s">
        <v>510</v>
      </c>
    </row>
    <row r="256" spans="1:7">
      <c r="A256" s="147">
        <f>100000+B256*ID규칙_획득처_그룹_단위+COUNTIF($B$4:B256,B256)</f>
        <v>107902</v>
      </c>
      <c r="B256" s="65">
        <v>79</v>
      </c>
      <c r="C256" s="147">
        <v>56</v>
      </c>
      <c r="D256" s="147">
        <v>0</v>
      </c>
      <c r="E256" s="147" t="str">
        <f t="shared" si="80"/>
        <v>ITEM_GAIN_56</v>
      </c>
      <c r="F256" s="51" t="str">
        <f t="shared" si="79"/>
        <v>합성</v>
      </c>
      <c r="G256" s="51" t="s">
        <v>510</v>
      </c>
    </row>
    <row r="257" spans="1:7">
      <c r="A257" s="147">
        <f>100000+B257*ID규칙_획득처_그룹_단위+COUNTIF($B$4:B257,B257)</f>
        <v>108001</v>
      </c>
      <c r="B257" s="65">
        <v>80</v>
      </c>
      <c r="C257" s="147">
        <v>55</v>
      </c>
      <c r="D257" s="147">
        <v>1</v>
      </c>
      <c r="E257" s="147" t="str">
        <f t="shared" si="80"/>
        <v>ITEM_GAIN_55</v>
      </c>
      <c r="F257" s="51" t="str">
        <f t="shared" si="79"/>
        <v>몬스터 처치</v>
      </c>
      <c r="G257" s="51" t="s">
        <v>642</v>
      </c>
    </row>
    <row r="258" spans="1:7">
      <c r="A258" s="147">
        <f>100000+B258*ID규칙_획득처_그룹_단위+COUNTIF($B$4:B258,B258)</f>
        <v>108002</v>
      </c>
      <c r="B258" s="65">
        <v>80</v>
      </c>
      <c r="C258" s="147">
        <v>57</v>
      </c>
      <c r="D258" s="147">
        <v>1</v>
      </c>
      <c r="E258" s="147" t="str">
        <f t="shared" si="80"/>
        <v>ITEM_GAIN_57</v>
      </c>
      <c r="F258" s="51" t="str">
        <f t="shared" si="79"/>
        <v>스타더스트 교환</v>
      </c>
      <c r="G258" s="51" t="s">
        <v>642</v>
      </c>
    </row>
    <row r="259" spans="1:7">
      <c r="A259" s="147">
        <f>100000+B259*ID규칙_획득처_그룹_단위+COUNTIF($B$4:B259,B259)</f>
        <v>108101</v>
      </c>
      <c r="B259" s="65">
        <v>81</v>
      </c>
      <c r="C259" s="147">
        <v>55</v>
      </c>
      <c r="D259" s="147">
        <v>1</v>
      </c>
      <c r="E259" s="147" t="str">
        <f t="shared" si="80"/>
        <v>ITEM_GAIN_55</v>
      </c>
      <c r="F259" s="51" t="str">
        <f t="shared" si="79"/>
        <v>몬스터 처치</v>
      </c>
      <c r="G259" s="51" t="s">
        <v>643</v>
      </c>
    </row>
    <row r="260" spans="1:7">
      <c r="A260" s="147">
        <f>100000+B260*ID규칙_획득처_그룹_단위+COUNTIF($B$4:B260,B260)</f>
        <v>108102</v>
      </c>
      <c r="B260" s="65">
        <v>81</v>
      </c>
      <c r="C260" s="147">
        <v>56</v>
      </c>
      <c r="D260" s="147">
        <v>0</v>
      </c>
      <c r="E260" s="147" t="str">
        <f t="shared" si="80"/>
        <v>ITEM_GAIN_56</v>
      </c>
      <c r="F260" s="51" t="str">
        <f t="shared" ref="F260:F323" si="81">IF(C260=0,"-",VLOOKUP(C260,획득_컨텐츠,2,0))</f>
        <v>합성</v>
      </c>
      <c r="G260" s="51" t="s">
        <v>643</v>
      </c>
    </row>
    <row r="261" spans="1:7">
      <c r="A261" s="147">
        <f>100000+B261*ID규칙_획득처_그룹_단위+COUNTIF($B$4:B261,B261)</f>
        <v>108103</v>
      </c>
      <c r="B261" s="65">
        <v>81</v>
      </c>
      <c r="C261" s="147">
        <v>57</v>
      </c>
      <c r="D261" s="147">
        <v>1</v>
      </c>
      <c r="E261" s="147" t="str">
        <f t="shared" si="80"/>
        <v>ITEM_GAIN_57</v>
      </c>
      <c r="F261" s="51" t="str">
        <f t="shared" si="81"/>
        <v>스타더스트 교환</v>
      </c>
      <c r="G261" s="51" t="s">
        <v>643</v>
      </c>
    </row>
    <row r="262" spans="1:7">
      <c r="A262" s="147">
        <f>100000+B262*ID규칙_획득처_그룹_단위+COUNTIF($B$4:B262,B262)</f>
        <v>108201</v>
      </c>
      <c r="B262" s="65">
        <v>82</v>
      </c>
      <c r="C262" s="147">
        <v>55</v>
      </c>
      <c r="D262" s="147">
        <v>1</v>
      </c>
      <c r="E262" s="147" t="str">
        <f t="shared" ref="E262:E325" si="82">"ITEM_GAIN_"&amp;C262</f>
        <v>ITEM_GAIN_55</v>
      </c>
      <c r="F262" s="51" t="str">
        <f t="shared" si="81"/>
        <v>몬스터 처치</v>
      </c>
      <c r="G262" s="51" t="s">
        <v>644</v>
      </c>
    </row>
    <row r="263" spans="1:7">
      <c r="A263" s="147">
        <f>100000+B263*ID규칙_획득처_그룹_단위+COUNTIF($B$4:B263,B263)</f>
        <v>108202</v>
      </c>
      <c r="B263" s="65">
        <v>82</v>
      </c>
      <c r="C263" s="147">
        <v>56</v>
      </c>
      <c r="D263" s="147">
        <v>0</v>
      </c>
      <c r="E263" s="147" t="str">
        <f t="shared" si="82"/>
        <v>ITEM_GAIN_56</v>
      </c>
      <c r="F263" s="51" t="str">
        <f t="shared" si="81"/>
        <v>합성</v>
      </c>
      <c r="G263" s="51" t="s">
        <v>644</v>
      </c>
    </row>
    <row r="264" spans="1:7">
      <c r="A264" s="147">
        <f>100000+B264*ID규칙_획득처_그룹_단위+COUNTIF($B$4:B264,B264)</f>
        <v>108301</v>
      </c>
      <c r="B264" s="65">
        <v>83</v>
      </c>
      <c r="C264" s="147">
        <v>55</v>
      </c>
      <c r="D264" s="147">
        <v>1</v>
      </c>
      <c r="E264" s="147" t="str">
        <f t="shared" si="82"/>
        <v>ITEM_GAIN_55</v>
      </c>
      <c r="F264" s="51" t="str">
        <f t="shared" si="81"/>
        <v>몬스터 처치</v>
      </c>
      <c r="G264" s="51" t="s">
        <v>645</v>
      </c>
    </row>
    <row r="265" spans="1:7">
      <c r="A265" s="147">
        <f>100000+B265*ID규칙_획득처_그룹_단위+COUNTIF($B$4:B265,B265)</f>
        <v>108302</v>
      </c>
      <c r="B265" s="65">
        <v>83</v>
      </c>
      <c r="C265" s="147">
        <v>57</v>
      </c>
      <c r="D265" s="147">
        <v>1</v>
      </c>
      <c r="E265" s="147" t="str">
        <f t="shared" si="82"/>
        <v>ITEM_GAIN_57</v>
      </c>
      <c r="F265" s="51" t="str">
        <f t="shared" si="81"/>
        <v>스타더스트 교환</v>
      </c>
      <c r="G265" s="51" t="s">
        <v>645</v>
      </c>
    </row>
    <row r="266" spans="1:7">
      <c r="A266" s="147">
        <f>100000+B266*ID규칙_획득처_그룹_단위+COUNTIF($B$4:B266,B266)</f>
        <v>108401</v>
      </c>
      <c r="B266" s="65">
        <v>84</v>
      </c>
      <c r="C266" s="147">
        <v>55</v>
      </c>
      <c r="D266" s="147">
        <v>1</v>
      </c>
      <c r="E266" s="147" t="str">
        <f t="shared" si="82"/>
        <v>ITEM_GAIN_55</v>
      </c>
      <c r="F266" s="51" t="str">
        <f t="shared" si="81"/>
        <v>몬스터 처치</v>
      </c>
      <c r="G266" s="51" t="s">
        <v>646</v>
      </c>
    </row>
    <row r="267" spans="1:7">
      <c r="A267" s="147">
        <f>100000+B267*ID규칙_획득처_그룹_단위+COUNTIF($B$4:B267,B267)</f>
        <v>108402</v>
      </c>
      <c r="B267" s="65">
        <v>84</v>
      </c>
      <c r="C267" s="147">
        <v>56</v>
      </c>
      <c r="D267" s="147">
        <v>0</v>
      </c>
      <c r="E267" s="147" t="str">
        <f t="shared" si="82"/>
        <v>ITEM_GAIN_56</v>
      </c>
      <c r="F267" s="51" t="str">
        <f t="shared" si="81"/>
        <v>합성</v>
      </c>
      <c r="G267" s="51" t="s">
        <v>646</v>
      </c>
    </row>
    <row r="268" spans="1:7">
      <c r="A268" s="147">
        <f>100000+B268*ID규칙_획득처_그룹_단위+COUNTIF($B$4:B268,B268)</f>
        <v>108403</v>
      </c>
      <c r="B268" s="65">
        <v>84</v>
      </c>
      <c r="C268" s="147">
        <v>57</v>
      </c>
      <c r="D268" s="147">
        <v>1</v>
      </c>
      <c r="E268" s="147" t="str">
        <f t="shared" si="82"/>
        <v>ITEM_GAIN_57</v>
      </c>
      <c r="F268" s="51" t="str">
        <f t="shared" si="81"/>
        <v>스타더스트 교환</v>
      </c>
      <c r="G268" s="51" t="s">
        <v>646</v>
      </c>
    </row>
    <row r="269" spans="1:7">
      <c r="A269" s="147">
        <f>100000+B269*ID규칙_획득처_그룹_단위+COUNTIF($B$4:B269,B269)</f>
        <v>108501</v>
      </c>
      <c r="B269" s="65">
        <v>85</v>
      </c>
      <c r="C269" s="147">
        <v>55</v>
      </c>
      <c r="D269" s="147">
        <v>1</v>
      </c>
      <c r="E269" s="147" t="str">
        <f t="shared" si="82"/>
        <v>ITEM_GAIN_55</v>
      </c>
      <c r="F269" s="51" t="str">
        <f t="shared" si="81"/>
        <v>몬스터 처치</v>
      </c>
      <c r="G269" s="51" t="s">
        <v>647</v>
      </c>
    </row>
    <row r="270" spans="1:7">
      <c r="A270" s="147">
        <f>100000+B270*ID규칙_획득처_그룹_단위+COUNTIF($B$4:B270,B270)</f>
        <v>108502</v>
      </c>
      <c r="B270" s="65">
        <v>85</v>
      </c>
      <c r="C270" s="147">
        <v>56</v>
      </c>
      <c r="D270" s="147">
        <v>0</v>
      </c>
      <c r="E270" s="147" t="str">
        <f t="shared" si="82"/>
        <v>ITEM_GAIN_56</v>
      </c>
      <c r="F270" s="51" t="str">
        <f t="shared" si="81"/>
        <v>합성</v>
      </c>
      <c r="G270" s="51" t="s">
        <v>647</v>
      </c>
    </row>
    <row r="271" spans="1:7">
      <c r="A271" s="147">
        <f>100000+B271*ID규칙_획득처_그룹_단위+COUNTIF($B$4:B271,B271)</f>
        <v>108601</v>
      </c>
      <c r="B271" s="65">
        <v>86</v>
      </c>
      <c r="C271" s="147">
        <v>55</v>
      </c>
      <c r="D271" s="147">
        <v>1</v>
      </c>
      <c r="E271" s="147" t="str">
        <f t="shared" si="82"/>
        <v>ITEM_GAIN_55</v>
      </c>
      <c r="F271" s="51" t="str">
        <f t="shared" si="81"/>
        <v>몬스터 처치</v>
      </c>
      <c r="G271" s="51" t="s">
        <v>648</v>
      </c>
    </row>
    <row r="272" spans="1:7">
      <c r="A272" s="147">
        <f>100000+B272*ID규칙_획득처_그룹_단위+COUNTIF($B$4:B272,B272)</f>
        <v>108602</v>
      </c>
      <c r="B272" s="65">
        <v>86</v>
      </c>
      <c r="C272" s="147">
        <v>57</v>
      </c>
      <c r="D272" s="147">
        <v>1</v>
      </c>
      <c r="E272" s="147" t="str">
        <f t="shared" si="82"/>
        <v>ITEM_GAIN_57</v>
      </c>
      <c r="F272" s="51" t="str">
        <f t="shared" si="81"/>
        <v>스타더스트 교환</v>
      </c>
      <c r="G272" s="51" t="s">
        <v>648</v>
      </c>
    </row>
    <row r="273" spans="1:7">
      <c r="A273" s="147">
        <f>100000+B273*ID규칙_획득처_그룹_단위+COUNTIF($B$4:B273,B273)</f>
        <v>108701</v>
      </c>
      <c r="B273" s="65">
        <v>87</v>
      </c>
      <c r="C273" s="147">
        <v>55</v>
      </c>
      <c r="D273" s="147">
        <v>1</v>
      </c>
      <c r="E273" s="147" t="str">
        <f t="shared" si="82"/>
        <v>ITEM_GAIN_55</v>
      </c>
      <c r="F273" s="51" t="str">
        <f t="shared" si="81"/>
        <v>몬스터 처치</v>
      </c>
      <c r="G273" s="51" t="s">
        <v>649</v>
      </c>
    </row>
    <row r="274" spans="1:7">
      <c r="A274" s="147">
        <f>100000+B274*ID규칙_획득처_그룹_단위+COUNTIF($B$4:B274,B274)</f>
        <v>108702</v>
      </c>
      <c r="B274" s="65">
        <v>87</v>
      </c>
      <c r="C274" s="147">
        <v>56</v>
      </c>
      <c r="D274" s="147">
        <v>0</v>
      </c>
      <c r="E274" s="147" t="str">
        <f t="shared" si="82"/>
        <v>ITEM_GAIN_56</v>
      </c>
      <c r="F274" s="51" t="str">
        <f t="shared" si="81"/>
        <v>합성</v>
      </c>
      <c r="G274" s="51" t="s">
        <v>649</v>
      </c>
    </row>
    <row r="275" spans="1:7">
      <c r="A275" s="147">
        <f>100000+B275*ID규칙_획득처_그룹_단위+COUNTIF($B$4:B275,B275)</f>
        <v>108703</v>
      </c>
      <c r="B275" s="65">
        <v>87</v>
      </c>
      <c r="C275" s="147">
        <v>57</v>
      </c>
      <c r="D275" s="147">
        <v>1</v>
      </c>
      <c r="E275" s="147" t="str">
        <f t="shared" si="82"/>
        <v>ITEM_GAIN_57</v>
      </c>
      <c r="F275" s="51" t="str">
        <f t="shared" si="81"/>
        <v>스타더스트 교환</v>
      </c>
      <c r="G275" s="51" t="s">
        <v>649</v>
      </c>
    </row>
    <row r="276" spans="1:7">
      <c r="A276" s="147">
        <f>100000+B276*ID규칙_획득처_그룹_단위+COUNTIF($B$4:B276,B276)</f>
        <v>108801</v>
      </c>
      <c r="B276" s="65">
        <v>88</v>
      </c>
      <c r="C276" s="147">
        <v>55</v>
      </c>
      <c r="D276" s="147">
        <v>1</v>
      </c>
      <c r="E276" s="147" t="str">
        <f t="shared" si="82"/>
        <v>ITEM_GAIN_55</v>
      </c>
      <c r="F276" s="51" t="str">
        <f t="shared" si="81"/>
        <v>몬스터 처치</v>
      </c>
      <c r="G276" s="51" t="s">
        <v>650</v>
      </c>
    </row>
    <row r="277" spans="1:7">
      <c r="A277" s="147">
        <f>100000+B277*ID규칙_획득처_그룹_단위+COUNTIF($B$4:B277,B277)</f>
        <v>108802</v>
      </c>
      <c r="B277" s="65">
        <v>88</v>
      </c>
      <c r="C277" s="147">
        <v>56</v>
      </c>
      <c r="D277" s="147">
        <v>0</v>
      </c>
      <c r="E277" s="147" t="str">
        <f t="shared" si="82"/>
        <v>ITEM_GAIN_56</v>
      </c>
      <c r="F277" s="51" t="str">
        <f t="shared" si="81"/>
        <v>합성</v>
      </c>
      <c r="G277" s="51" t="s">
        <v>650</v>
      </c>
    </row>
    <row r="278" spans="1:7">
      <c r="A278" s="147">
        <f>100000+B278*ID규칙_획득처_그룹_단위+COUNTIF($B$4:B278,B278)</f>
        <v>108901</v>
      </c>
      <c r="B278" s="65">
        <v>89</v>
      </c>
      <c r="C278" s="147">
        <v>55</v>
      </c>
      <c r="D278" s="147">
        <v>1</v>
      </c>
      <c r="E278" s="147" t="str">
        <f t="shared" si="82"/>
        <v>ITEM_GAIN_55</v>
      </c>
      <c r="F278" s="51" t="str">
        <f t="shared" si="81"/>
        <v>몬스터 처치</v>
      </c>
      <c r="G278" s="51" t="s">
        <v>651</v>
      </c>
    </row>
    <row r="279" spans="1:7">
      <c r="A279" s="147">
        <f>100000+B279*ID규칙_획득처_그룹_단위+COUNTIF($B$4:B279,B279)</f>
        <v>108902</v>
      </c>
      <c r="B279" s="65">
        <v>89</v>
      </c>
      <c r="C279" s="147">
        <v>57</v>
      </c>
      <c r="D279" s="147">
        <v>1</v>
      </c>
      <c r="E279" s="147" t="str">
        <f t="shared" si="82"/>
        <v>ITEM_GAIN_57</v>
      </c>
      <c r="F279" s="51" t="str">
        <f t="shared" si="81"/>
        <v>스타더스트 교환</v>
      </c>
      <c r="G279" s="51" t="s">
        <v>651</v>
      </c>
    </row>
    <row r="280" spans="1:7">
      <c r="A280" s="147">
        <f>100000+B280*ID규칙_획득처_그룹_단위+COUNTIF($B$4:B280,B280)</f>
        <v>109001</v>
      </c>
      <c r="B280" s="65">
        <v>90</v>
      </c>
      <c r="C280" s="147">
        <v>55</v>
      </c>
      <c r="D280" s="147">
        <v>1</v>
      </c>
      <c r="E280" s="147" t="str">
        <f t="shared" si="82"/>
        <v>ITEM_GAIN_55</v>
      </c>
      <c r="F280" s="51" t="str">
        <f t="shared" si="81"/>
        <v>몬스터 처치</v>
      </c>
      <c r="G280" s="51" t="s">
        <v>652</v>
      </c>
    </row>
    <row r="281" spans="1:7">
      <c r="A281" s="147">
        <f>100000+B281*ID규칙_획득처_그룹_단위+COUNTIF($B$4:B281,B281)</f>
        <v>109002</v>
      </c>
      <c r="B281" s="65">
        <v>90</v>
      </c>
      <c r="C281" s="147">
        <v>56</v>
      </c>
      <c r="D281" s="147">
        <v>0</v>
      </c>
      <c r="E281" s="147" t="str">
        <f t="shared" si="82"/>
        <v>ITEM_GAIN_56</v>
      </c>
      <c r="F281" s="51" t="str">
        <f t="shared" si="81"/>
        <v>합성</v>
      </c>
      <c r="G281" s="51" t="s">
        <v>652</v>
      </c>
    </row>
    <row r="282" spans="1:7">
      <c r="A282" s="147">
        <f>100000+B282*ID규칙_획득처_그룹_단위+COUNTIF($B$4:B282,B282)</f>
        <v>109003</v>
      </c>
      <c r="B282" s="65">
        <v>90</v>
      </c>
      <c r="C282" s="147">
        <v>57</v>
      </c>
      <c r="D282" s="147">
        <v>1</v>
      </c>
      <c r="E282" s="147" t="str">
        <f t="shared" si="82"/>
        <v>ITEM_GAIN_57</v>
      </c>
      <c r="F282" s="51" t="str">
        <f t="shared" si="81"/>
        <v>스타더스트 교환</v>
      </c>
      <c r="G282" s="51" t="s">
        <v>652</v>
      </c>
    </row>
    <row r="283" spans="1:7">
      <c r="A283" s="147">
        <f>100000+B283*ID규칙_획득처_그룹_단위+COUNTIF($B$4:B283,B283)</f>
        <v>109101</v>
      </c>
      <c r="B283" s="65">
        <v>91</v>
      </c>
      <c r="C283" s="147">
        <v>55</v>
      </c>
      <c r="D283" s="147">
        <v>1</v>
      </c>
      <c r="E283" s="147" t="str">
        <f t="shared" si="82"/>
        <v>ITEM_GAIN_55</v>
      </c>
      <c r="F283" s="51" t="str">
        <f t="shared" si="81"/>
        <v>몬스터 처치</v>
      </c>
      <c r="G283" s="51" t="s">
        <v>653</v>
      </c>
    </row>
    <row r="284" spans="1:7">
      <c r="A284" s="147">
        <f>100000+B284*ID규칙_획득처_그룹_단위+COUNTIF($B$4:B284,B284)</f>
        <v>109102</v>
      </c>
      <c r="B284" s="65">
        <v>91</v>
      </c>
      <c r="C284" s="147">
        <v>56</v>
      </c>
      <c r="D284" s="147">
        <v>0</v>
      </c>
      <c r="E284" s="147" t="str">
        <f t="shared" si="82"/>
        <v>ITEM_GAIN_56</v>
      </c>
      <c r="F284" s="51" t="str">
        <f t="shared" si="81"/>
        <v>합성</v>
      </c>
      <c r="G284" s="51" t="s">
        <v>653</v>
      </c>
    </row>
    <row r="285" spans="1:7">
      <c r="A285" s="147">
        <f>100000+B285*ID규칙_획득처_그룹_단위+COUNTIF($B$4:B285,B285)</f>
        <v>109201</v>
      </c>
      <c r="B285" s="65">
        <v>92</v>
      </c>
      <c r="C285" s="147">
        <v>55</v>
      </c>
      <c r="D285" s="147">
        <v>1</v>
      </c>
      <c r="E285" s="147" t="str">
        <f t="shared" si="82"/>
        <v>ITEM_GAIN_55</v>
      </c>
      <c r="F285" s="51" t="str">
        <f t="shared" si="81"/>
        <v>몬스터 처치</v>
      </c>
      <c r="G285" s="51" t="s">
        <v>654</v>
      </c>
    </row>
    <row r="286" spans="1:7">
      <c r="A286" s="147">
        <f>100000+B286*ID규칙_획득처_그룹_단위+COUNTIF($B$4:B286,B286)</f>
        <v>109202</v>
      </c>
      <c r="B286" s="65">
        <v>92</v>
      </c>
      <c r="C286" s="147">
        <v>57</v>
      </c>
      <c r="D286" s="147">
        <v>1</v>
      </c>
      <c r="E286" s="147" t="str">
        <f t="shared" si="82"/>
        <v>ITEM_GAIN_57</v>
      </c>
      <c r="F286" s="51" t="str">
        <f t="shared" si="81"/>
        <v>스타더스트 교환</v>
      </c>
      <c r="G286" s="51" t="s">
        <v>654</v>
      </c>
    </row>
    <row r="287" spans="1:7">
      <c r="A287" s="147">
        <f>100000+B287*ID규칙_획득처_그룹_단위+COUNTIF($B$4:B287,B287)</f>
        <v>109301</v>
      </c>
      <c r="B287" s="65">
        <v>93</v>
      </c>
      <c r="C287" s="147">
        <v>55</v>
      </c>
      <c r="D287" s="147">
        <v>1</v>
      </c>
      <c r="E287" s="147" t="str">
        <f t="shared" si="82"/>
        <v>ITEM_GAIN_55</v>
      </c>
      <c r="F287" s="51" t="str">
        <f t="shared" si="81"/>
        <v>몬스터 처치</v>
      </c>
      <c r="G287" s="51" t="s">
        <v>655</v>
      </c>
    </row>
    <row r="288" spans="1:7">
      <c r="A288" s="147">
        <f>100000+B288*ID규칙_획득처_그룹_단위+COUNTIF($B$4:B288,B288)</f>
        <v>109302</v>
      </c>
      <c r="B288" s="65">
        <v>93</v>
      </c>
      <c r="C288" s="147">
        <v>56</v>
      </c>
      <c r="D288" s="147">
        <v>0</v>
      </c>
      <c r="E288" s="147" t="str">
        <f t="shared" si="82"/>
        <v>ITEM_GAIN_56</v>
      </c>
      <c r="F288" s="51" t="str">
        <f t="shared" si="81"/>
        <v>합성</v>
      </c>
      <c r="G288" s="51" t="s">
        <v>655</v>
      </c>
    </row>
    <row r="289" spans="1:7">
      <c r="A289" s="147">
        <f>100000+B289*ID규칙_획득처_그룹_단위+COUNTIF($B$4:B289,B289)</f>
        <v>109303</v>
      </c>
      <c r="B289" s="65">
        <v>93</v>
      </c>
      <c r="C289" s="147">
        <v>57</v>
      </c>
      <c r="D289" s="147">
        <v>1</v>
      </c>
      <c r="E289" s="147" t="str">
        <f t="shared" si="82"/>
        <v>ITEM_GAIN_57</v>
      </c>
      <c r="F289" s="51" t="str">
        <f t="shared" si="81"/>
        <v>스타더스트 교환</v>
      </c>
      <c r="G289" s="51" t="s">
        <v>655</v>
      </c>
    </row>
    <row r="290" spans="1:7">
      <c r="A290" s="147">
        <f>100000+B290*ID규칙_획득처_그룹_단위+COUNTIF($B$4:B290,B290)</f>
        <v>109401</v>
      </c>
      <c r="B290" s="65">
        <v>94</v>
      </c>
      <c r="C290" s="147">
        <v>55</v>
      </c>
      <c r="D290" s="147">
        <v>1</v>
      </c>
      <c r="E290" s="147" t="str">
        <f t="shared" si="82"/>
        <v>ITEM_GAIN_55</v>
      </c>
      <c r="F290" s="51" t="str">
        <f t="shared" si="81"/>
        <v>몬스터 처치</v>
      </c>
      <c r="G290" s="51" t="s">
        <v>656</v>
      </c>
    </row>
    <row r="291" spans="1:7">
      <c r="A291" s="147">
        <f>100000+B291*ID규칙_획득처_그룹_단위+COUNTIF($B$4:B291,B291)</f>
        <v>109402</v>
      </c>
      <c r="B291" s="65">
        <v>94</v>
      </c>
      <c r="C291" s="147">
        <v>56</v>
      </c>
      <c r="D291" s="147">
        <v>0</v>
      </c>
      <c r="E291" s="147" t="str">
        <f t="shared" si="82"/>
        <v>ITEM_GAIN_56</v>
      </c>
      <c r="F291" s="51" t="str">
        <f t="shared" si="81"/>
        <v>합성</v>
      </c>
      <c r="G291" s="51" t="s">
        <v>656</v>
      </c>
    </row>
    <row r="292" spans="1:7">
      <c r="A292" s="147">
        <f>100000+B292*ID규칙_획득처_그룹_단위+COUNTIF($B$4:B292,B292)</f>
        <v>109501</v>
      </c>
      <c r="B292" s="65">
        <v>95</v>
      </c>
      <c r="C292" s="147">
        <v>55</v>
      </c>
      <c r="D292" s="147">
        <v>1</v>
      </c>
      <c r="E292" s="147" t="str">
        <f t="shared" si="82"/>
        <v>ITEM_GAIN_55</v>
      </c>
      <c r="F292" s="51" t="str">
        <f t="shared" si="81"/>
        <v>몬스터 처치</v>
      </c>
      <c r="G292" s="51" t="s">
        <v>657</v>
      </c>
    </row>
    <row r="293" spans="1:7">
      <c r="A293" s="147">
        <f>100000+B293*ID규칙_획득처_그룹_단위+COUNTIF($B$4:B293,B293)</f>
        <v>109502</v>
      </c>
      <c r="B293" s="65">
        <v>95</v>
      </c>
      <c r="C293" s="147">
        <v>57</v>
      </c>
      <c r="D293" s="147">
        <v>1</v>
      </c>
      <c r="E293" s="147" t="str">
        <f t="shared" si="82"/>
        <v>ITEM_GAIN_57</v>
      </c>
      <c r="F293" s="51" t="str">
        <f t="shared" si="81"/>
        <v>스타더스트 교환</v>
      </c>
      <c r="G293" s="51" t="s">
        <v>657</v>
      </c>
    </row>
    <row r="294" spans="1:7">
      <c r="A294" s="147">
        <f>100000+B294*ID규칙_획득처_그룹_단위+COUNTIF($B$4:B294,B294)</f>
        <v>109601</v>
      </c>
      <c r="B294" s="65">
        <v>96</v>
      </c>
      <c r="C294" s="147">
        <v>55</v>
      </c>
      <c r="D294" s="147">
        <v>1</v>
      </c>
      <c r="E294" s="147" t="str">
        <f t="shared" si="82"/>
        <v>ITEM_GAIN_55</v>
      </c>
      <c r="F294" s="51" t="str">
        <f t="shared" si="81"/>
        <v>몬스터 처치</v>
      </c>
      <c r="G294" s="51" t="s">
        <v>658</v>
      </c>
    </row>
    <row r="295" spans="1:7">
      <c r="A295" s="147">
        <f>100000+B295*ID규칙_획득처_그룹_단위+COUNTIF($B$4:B295,B295)</f>
        <v>109602</v>
      </c>
      <c r="B295" s="65">
        <v>96</v>
      </c>
      <c r="C295" s="147">
        <v>56</v>
      </c>
      <c r="D295" s="147">
        <v>0</v>
      </c>
      <c r="E295" s="147" t="str">
        <f t="shared" si="82"/>
        <v>ITEM_GAIN_56</v>
      </c>
      <c r="F295" s="51" t="str">
        <f t="shared" si="81"/>
        <v>합성</v>
      </c>
      <c r="G295" s="51" t="s">
        <v>658</v>
      </c>
    </row>
    <row r="296" spans="1:7">
      <c r="A296" s="147">
        <f>100000+B296*ID규칙_획득처_그룹_단위+COUNTIF($B$4:B296,B296)</f>
        <v>109603</v>
      </c>
      <c r="B296" s="65">
        <v>96</v>
      </c>
      <c r="C296" s="147">
        <v>57</v>
      </c>
      <c r="D296" s="147">
        <v>1</v>
      </c>
      <c r="E296" s="147" t="str">
        <f t="shared" si="82"/>
        <v>ITEM_GAIN_57</v>
      </c>
      <c r="F296" s="51" t="str">
        <f t="shared" si="81"/>
        <v>스타더스트 교환</v>
      </c>
      <c r="G296" s="51" t="s">
        <v>658</v>
      </c>
    </row>
    <row r="297" spans="1:7">
      <c r="A297" s="147">
        <f>100000+B297*ID규칙_획득처_그룹_단위+COUNTIF($B$4:B297,B297)</f>
        <v>109701</v>
      </c>
      <c r="B297" s="65">
        <v>97</v>
      </c>
      <c r="C297" s="147">
        <v>55</v>
      </c>
      <c r="D297" s="147">
        <v>1</v>
      </c>
      <c r="E297" s="147" t="str">
        <f t="shared" si="82"/>
        <v>ITEM_GAIN_55</v>
      </c>
      <c r="F297" s="51" t="str">
        <f t="shared" si="81"/>
        <v>몬스터 처치</v>
      </c>
      <c r="G297" s="51" t="s">
        <v>659</v>
      </c>
    </row>
    <row r="298" spans="1:7">
      <c r="A298" s="147">
        <f>100000+B298*ID규칙_획득처_그룹_단위+COUNTIF($B$4:B298,B298)</f>
        <v>109702</v>
      </c>
      <c r="B298" s="65">
        <v>97</v>
      </c>
      <c r="C298" s="147">
        <v>56</v>
      </c>
      <c r="D298" s="147">
        <v>0</v>
      </c>
      <c r="E298" s="147" t="str">
        <f t="shared" si="82"/>
        <v>ITEM_GAIN_56</v>
      </c>
      <c r="F298" s="51" t="str">
        <f t="shared" si="81"/>
        <v>합성</v>
      </c>
      <c r="G298" s="51" t="s">
        <v>659</v>
      </c>
    </row>
    <row r="299" spans="1:7">
      <c r="A299" s="147">
        <f>100000+B299*ID규칙_획득처_그룹_단위+COUNTIF($B$4:B299,B299)</f>
        <v>109801</v>
      </c>
      <c r="B299" s="65">
        <v>98</v>
      </c>
      <c r="C299" s="147">
        <v>55</v>
      </c>
      <c r="D299" s="147">
        <v>1</v>
      </c>
      <c r="E299" s="147" t="str">
        <f t="shared" si="82"/>
        <v>ITEM_GAIN_55</v>
      </c>
      <c r="F299" s="51" t="str">
        <f t="shared" si="81"/>
        <v>몬스터 처치</v>
      </c>
      <c r="G299" s="51" t="s">
        <v>660</v>
      </c>
    </row>
    <row r="300" spans="1:7">
      <c r="A300" s="147">
        <f>100000+B300*ID규칙_획득처_그룹_단위+COUNTIF($B$4:B300,B300)</f>
        <v>109802</v>
      </c>
      <c r="B300" s="65">
        <v>98</v>
      </c>
      <c r="C300" s="147">
        <v>57</v>
      </c>
      <c r="D300" s="147">
        <v>1</v>
      </c>
      <c r="E300" s="147" t="str">
        <f t="shared" si="82"/>
        <v>ITEM_GAIN_57</v>
      </c>
      <c r="F300" s="51" t="str">
        <f t="shared" si="81"/>
        <v>스타더스트 교환</v>
      </c>
      <c r="G300" s="51" t="s">
        <v>660</v>
      </c>
    </row>
    <row r="301" spans="1:7">
      <c r="A301" s="147">
        <f>100000+B301*ID규칙_획득처_그룹_단위+COUNTIF($B$4:B301,B301)</f>
        <v>109901</v>
      </c>
      <c r="B301" s="65">
        <v>99</v>
      </c>
      <c r="C301" s="147">
        <v>55</v>
      </c>
      <c r="D301" s="147">
        <v>1</v>
      </c>
      <c r="E301" s="147" t="str">
        <f t="shared" si="82"/>
        <v>ITEM_GAIN_55</v>
      </c>
      <c r="F301" s="51" t="str">
        <f t="shared" si="81"/>
        <v>몬스터 처치</v>
      </c>
      <c r="G301" s="51" t="s">
        <v>661</v>
      </c>
    </row>
    <row r="302" spans="1:7">
      <c r="A302" s="147">
        <f>100000+B302*ID규칙_획득처_그룹_단위+COUNTIF($B$4:B302,B302)</f>
        <v>109902</v>
      </c>
      <c r="B302" s="65">
        <v>99</v>
      </c>
      <c r="C302" s="147">
        <v>56</v>
      </c>
      <c r="D302" s="147">
        <v>0</v>
      </c>
      <c r="E302" s="147" t="str">
        <f t="shared" si="82"/>
        <v>ITEM_GAIN_56</v>
      </c>
      <c r="F302" s="51" t="str">
        <f t="shared" si="81"/>
        <v>합성</v>
      </c>
      <c r="G302" s="51" t="s">
        <v>661</v>
      </c>
    </row>
    <row r="303" spans="1:7">
      <c r="A303" s="147">
        <f>100000+B303*ID규칙_획득처_그룹_단위+COUNTIF($B$4:B303,B303)</f>
        <v>109903</v>
      </c>
      <c r="B303" s="65">
        <v>99</v>
      </c>
      <c r="C303" s="147">
        <v>57</v>
      </c>
      <c r="D303" s="147">
        <v>1</v>
      </c>
      <c r="E303" s="147" t="str">
        <f t="shared" si="82"/>
        <v>ITEM_GAIN_57</v>
      </c>
      <c r="F303" s="51" t="str">
        <f t="shared" si="81"/>
        <v>스타더스트 교환</v>
      </c>
      <c r="G303" s="51" t="s">
        <v>661</v>
      </c>
    </row>
    <row r="304" spans="1:7">
      <c r="A304" s="147">
        <f>100000+B304*ID규칙_획득처_그룹_단위+COUNTIF($B$4:B304,B304)</f>
        <v>110001</v>
      </c>
      <c r="B304" s="65">
        <v>100</v>
      </c>
      <c r="C304" s="147">
        <v>55</v>
      </c>
      <c r="D304" s="147">
        <v>1</v>
      </c>
      <c r="E304" s="147" t="str">
        <f t="shared" si="82"/>
        <v>ITEM_GAIN_55</v>
      </c>
      <c r="F304" s="51" t="str">
        <f t="shared" si="81"/>
        <v>몬스터 처치</v>
      </c>
      <c r="G304" s="51" t="s">
        <v>662</v>
      </c>
    </row>
    <row r="305" spans="1:7">
      <c r="A305" s="147">
        <f>100000+B305*ID규칙_획득처_그룹_단위+COUNTIF($B$4:B305,B305)</f>
        <v>110002</v>
      </c>
      <c r="B305" s="65">
        <v>100</v>
      </c>
      <c r="C305" s="147">
        <v>56</v>
      </c>
      <c r="D305" s="147">
        <v>0</v>
      </c>
      <c r="E305" s="147" t="str">
        <f t="shared" si="82"/>
        <v>ITEM_GAIN_56</v>
      </c>
      <c r="F305" s="51" t="str">
        <f t="shared" si="81"/>
        <v>합성</v>
      </c>
      <c r="G305" s="51" t="s">
        <v>662</v>
      </c>
    </row>
    <row r="306" spans="1:7">
      <c r="A306" s="147">
        <f>100000+B306*ID규칙_획득처_그룹_단위+COUNTIF($B$4:B306,B306)</f>
        <v>110101</v>
      </c>
      <c r="B306" s="65">
        <v>101</v>
      </c>
      <c r="C306" s="147">
        <v>55</v>
      </c>
      <c r="D306" s="147">
        <v>1</v>
      </c>
      <c r="E306" s="147" t="str">
        <f t="shared" si="82"/>
        <v>ITEM_GAIN_55</v>
      </c>
      <c r="F306" s="51" t="str">
        <f t="shared" si="81"/>
        <v>몬스터 처치</v>
      </c>
      <c r="G306" s="51" t="s">
        <v>663</v>
      </c>
    </row>
    <row r="307" spans="1:7">
      <c r="A307" s="147">
        <f>100000+B307*ID규칙_획득처_그룹_단위+COUNTIF($B$4:B307,B307)</f>
        <v>110102</v>
      </c>
      <c r="B307" s="65">
        <v>101</v>
      </c>
      <c r="C307" s="147">
        <v>57</v>
      </c>
      <c r="D307" s="147">
        <v>1</v>
      </c>
      <c r="E307" s="147" t="str">
        <f t="shared" si="82"/>
        <v>ITEM_GAIN_57</v>
      </c>
      <c r="F307" s="51" t="str">
        <f t="shared" si="81"/>
        <v>스타더스트 교환</v>
      </c>
      <c r="G307" s="51" t="s">
        <v>663</v>
      </c>
    </row>
    <row r="308" spans="1:7">
      <c r="A308" s="147">
        <f>100000+B308*ID규칙_획득처_그룹_단위+COUNTIF($B$4:B308,B308)</f>
        <v>110201</v>
      </c>
      <c r="B308" s="65">
        <v>102</v>
      </c>
      <c r="C308" s="147">
        <v>55</v>
      </c>
      <c r="D308" s="147">
        <v>1</v>
      </c>
      <c r="E308" s="147" t="str">
        <f t="shared" si="82"/>
        <v>ITEM_GAIN_55</v>
      </c>
      <c r="F308" s="51" t="str">
        <f t="shared" si="81"/>
        <v>몬스터 처치</v>
      </c>
      <c r="G308" s="51" t="s">
        <v>664</v>
      </c>
    </row>
    <row r="309" spans="1:7">
      <c r="A309" s="147">
        <f>100000+B309*ID규칙_획득처_그룹_단위+COUNTIF($B$4:B309,B309)</f>
        <v>110202</v>
      </c>
      <c r="B309" s="65">
        <v>102</v>
      </c>
      <c r="C309" s="147">
        <v>56</v>
      </c>
      <c r="D309" s="147">
        <v>0</v>
      </c>
      <c r="E309" s="147" t="str">
        <f t="shared" si="82"/>
        <v>ITEM_GAIN_56</v>
      </c>
      <c r="F309" s="51" t="str">
        <f t="shared" si="81"/>
        <v>합성</v>
      </c>
      <c r="G309" s="51" t="s">
        <v>664</v>
      </c>
    </row>
    <row r="310" spans="1:7">
      <c r="A310" s="147">
        <f>100000+B310*ID규칙_획득처_그룹_단위+COUNTIF($B$4:B310,B310)</f>
        <v>110203</v>
      </c>
      <c r="B310" s="65">
        <v>102</v>
      </c>
      <c r="C310" s="147">
        <v>57</v>
      </c>
      <c r="D310" s="147">
        <v>1</v>
      </c>
      <c r="E310" s="147" t="str">
        <f t="shared" si="82"/>
        <v>ITEM_GAIN_57</v>
      </c>
      <c r="F310" s="51" t="str">
        <f t="shared" si="81"/>
        <v>스타더스트 교환</v>
      </c>
      <c r="G310" s="51" t="s">
        <v>664</v>
      </c>
    </row>
    <row r="311" spans="1:7">
      <c r="A311" s="147">
        <f>100000+B311*ID규칙_획득처_그룹_단위+COUNTIF($B$4:B311,B311)</f>
        <v>110301</v>
      </c>
      <c r="B311" s="65">
        <v>103</v>
      </c>
      <c r="C311" s="147">
        <v>55</v>
      </c>
      <c r="D311" s="147">
        <v>1</v>
      </c>
      <c r="E311" s="147" t="str">
        <f t="shared" si="82"/>
        <v>ITEM_GAIN_55</v>
      </c>
      <c r="F311" s="51" t="str">
        <f t="shared" si="81"/>
        <v>몬스터 처치</v>
      </c>
      <c r="G311" s="51" t="s">
        <v>665</v>
      </c>
    </row>
    <row r="312" spans="1:7">
      <c r="A312" s="147">
        <f>100000+B312*ID규칙_획득처_그룹_단위+COUNTIF($B$4:B312,B312)</f>
        <v>110302</v>
      </c>
      <c r="B312" s="65">
        <v>103</v>
      </c>
      <c r="C312" s="147">
        <v>56</v>
      </c>
      <c r="D312" s="147">
        <v>0</v>
      </c>
      <c r="E312" s="147" t="str">
        <f t="shared" si="82"/>
        <v>ITEM_GAIN_56</v>
      </c>
      <c r="F312" s="51" t="str">
        <f t="shared" si="81"/>
        <v>합성</v>
      </c>
      <c r="G312" s="51" t="s">
        <v>665</v>
      </c>
    </row>
    <row r="313" spans="1:7">
      <c r="A313" s="147">
        <f>100000+B313*ID규칙_획득처_그룹_단위+COUNTIF($B$4:B313,B313)</f>
        <v>110401</v>
      </c>
      <c r="B313" s="65">
        <v>104</v>
      </c>
      <c r="C313" s="147">
        <v>55</v>
      </c>
      <c r="D313" s="147">
        <v>1</v>
      </c>
      <c r="E313" s="147" t="str">
        <f t="shared" si="82"/>
        <v>ITEM_GAIN_55</v>
      </c>
      <c r="F313" s="51" t="str">
        <f t="shared" si="81"/>
        <v>몬스터 처치</v>
      </c>
      <c r="G313" s="51" t="s">
        <v>666</v>
      </c>
    </row>
    <row r="314" spans="1:7">
      <c r="A314" s="147">
        <f>100000+B314*ID규칙_획득처_그룹_단위+COUNTIF($B$4:B314,B314)</f>
        <v>110402</v>
      </c>
      <c r="B314" s="65">
        <v>104</v>
      </c>
      <c r="C314" s="147">
        <v>57</v>
      </c>
      <c r="D314" s="147">
        <v>1</v>
      </c>
      <c r="E314" s="147" t="str">
        <f t="shared" si="82"/>
        <v>ITEM_GAIN_57</v>
      </c>
      <c r="F314" s="51" t="str">
        <f t="shared" si="81"/>
        <v>스타더스트 교환</v>
      </c>
      <c r="G314" s="51" t="s">
        <v>666</v>
      </c>
    </row>
    <row r="315" spans="1:7">
      <c r="A315" s="147">
        <f>100000+B315*ID규칙_획득처_그룹_단위+COUNTIF($B$4:B315,B315)</f>
        <v>110501</v>
      </c>
      <c r="B315" s="65">
        <v>105</v>
      </c>
      <c r="C315" s="147">
        <v>55</v>
      </c>
      <c r="D315" s="147">
        <v>1</v>
      </c>
      <c r="E315" s="147" t="str">
        <f t="shared" si="82"/>
        <v>ITEM_GAIN_55</v>
      </c>
      <c r="F315" s="51" t="str">
        <f t="shared" si="81"/>
        <v>몬스터 처치</v>
      </c>
      <c r="G315" s="51" t="s">
        <v>667</v>
      </c>
    </row>
    <row r="316" spans="1:7">
      <c r="A316" s="147">
        <f>100000+B316*ID규칙_획득처_그룹_단위+COUNTIF($B$4:B316,B316)</f>
        <v>110502</v>
      </c>
      <c r="B316" s="65">
        <v>105</v>
      </c>
      <c r="C316" s="147">
        <v>56</v>
      </c>
      <c r="D316" s="147">
        <v>0</v>
      </c>
      <c r="E316" s="147" t="str">
        <f t="shared" si="82"/>
        <v>ITEM_GAIN_56</v>
      </c>
      <c r="F316" s="51" t="str">
        <f t="shared" si="81"/>
        <v>합성</v>
      </c>
      <c r="G316" s="51" t="s">
        <v>667</v>
      </c>
    </row>
    <row r="317" spans="1:7">
      <c r="A317" s="147">
        <f>100000+B317*ID규칙_획득처_그룹_단위+COUNTIF($B$4:B317,B317)</f>
        <v>110503</v>
      </c>
      <c r="B317" s="65">
        <v>105</v>
      </c>
      <c r="C317" s="147">
        <v>57</v>
      </c>
      <c r="D317" s="147">
        <v>1</v>
      </c>
      <c r="E317" s="147" t="str">
        <f t="shared" si="82"/>
        <v>ITEM_GAIN_57</v>
      </c>
      <c r="F317" s="51" t="str">
        <f t="shared" si="81"/>
        <v>스타더스트 교환</v>
      </c>
      <c r="G317" s="51" t="s">
        <v>667</v>
      </c>
    </row>
    <row r="318" spans="1:7">
      <c r="A318" s="147">
        <f>100000+B318*ID규칙_획득처_그룹_단위+COUNTIF($B$4:B318,B318)</f>
        <v>110601</v>
      </c>
      <c r="B318" s="65">
        <v>106</v>
      </c>
      <c r="C318" s="147">
        <v>55</v>
      </c>
      <c r="D318" s="147">
        <v>1</v>
      </c>
      <c r="E318" s="147" t="str">
        <f t="shared" si="82"/>
        <v>ITEM_GAIN_55</v>
      </c>
      <c r="F318" s="51" t="str">
        <f t="shared" si="81"/>
        <v>몬스터 처치</v>
      </c>
      <c r="G318" s="51" t="s">
        <v>668</v>
      </c>
    </row>
    <row r="319" spans="1:7">
      <c r="A319" s="147">
        <f>100000+B319*ID규칙_획득처_그룹_단위+COUNTIF($B$4:B319,B319)</f>
        <v>110602</v>
      </c>
      <c r="B319" s="65">
        <v>106</v>
      </c>
      <c r="C319" s="147">
        <v>56</v>
      </c>
      <c r="D319" s="147">
        <v>0</v>
      </c>
      <c r="E319" s="147" t="str">
        <f t="shared" si="82"/>
        <v>ITEM_GAIN_56</v>
      </c>
      <c r="F319" s="51" t="str">
        <f t="shared" si="81"/>
        <v>합성</v>
      </c>
      <c r="G319" s="51" t="s">
        <v>668</v>
      </c>
    </row>
    <row r="320" spans="1:7">
      <c r="A320" s="147">
        <f>100000+B320*ID규칙_획득처_그룹_단위+COUNTIF($B$4:B320,B320)</f>
        <v>110701</v>
      </c>
      <c r="B320" s="65">
        <v>107</v>
      </c>
      <c r="C320" s="147">
        <v>55</v>
      </c>
      <c r="D320" s="147">
        <v>1</v>
      </c>
      <c r="E320" s="147" t="str">
        <f t="shared" si="82"/>
        <v>ITEM_GAIN_55</v>
      </c>
      <c r="F320" s="51" t="str">
        <f t="shared" si="81"/>
        <v>몬스터 처치</v>
      </c>
      <c r="G320" s="51" t="s">
        <v>511</v>
      </c>
    </row>
    <row r="321" spans="1:7">
      <c r="A321" s="147">
        <f>100000+B321*ID규칙_획득처_그룹_단위+COUNTIF($B$4:B321,B321)</f>
        <v>110702</v>
      </c>
      <c r="B321" s="65">
        <v>107</v>
      </c>
      <c r="C321" s="147">
        <v>57</v>
      </c>
      <c r="D321" s="147">
        <v>1</v>
      </c>
      <c r="E321" s="147" t="str">
        <f t="shared" si="82"/>
        <v>ITEM_GAIN_57</v>
      </c>
      <c r="F321" s="51" t="str">
        <f t="shared" si="81"/>
        <v>스타더스트 교환</v>
      </c>
      <c r="G321" s="51" t="s">
        <v>511</v>
      </c>
    </row>
    <row r="322" spans="1:7">
      <c r="A322" s="147">
        <f>100000+B322*ID규칙_획득처_그룹_단위+COUNTIF($B$4:B322,B322)</f>
        <v>110801</v>
      </c>
      <c r="B322" s="65">
        <v>108</v>
      </c>
      <c r="C322" s="147">
        <v>55</v>
      </c>
      <c r="D322" s="147">
        <v>1</v>
      </c>
      <c r="E322" s="147" t="str">
        <f t="shared" si="82"/>
        <v>ITEM_GAIN_55</v>
      </c>
      <c r="F322" s="51" t="str">
        <f t="shared" si="81"/>
        <v>몬스터 처치</v>
      </c>
      <c r="G322" s="51" t="s">
        <v>512</v>
      </c>
    </row>
    <row r="323" spans="1:7">
      <c r="A323" s="147">
        <f>100000+B323*ID규칙_획득처_그룹_단위+COUNTIF($B$4:B323,B323)</f>
        <v>110802</v>
      </c>
      <c r="B323" s="65">
        <v>108</v>
      </c>
      <c r="C323" s="147">
        <v>56</v>
      </c>
      <c r="D323" s="147">
        <v>0</v>
      </c>
      <c r="E323" s="147" t="str">
        <f t="shared" si="82"/>
        <v>ITEM_GAIN_56</v>
      </c>
      <c r="F323" s="51" t="str">
        <f t="shared" si="81"/>
        <v>합성</v>
      </c>
      <c r="G323" s="51" t="s">
        <v>512</v>
      </c>
    </row>
    <row r="324" spans="1:7">
      <c r="A324" s="147">
        <f>100000+B324*ID규칙_획득처_그룹_단위+COUNTIF($B$4:B324,B324)</f>
        <v>110803</v>
      </c>
      <c r="B324" s="65">
        <v>108</v>
      </c>
      <c r="C324" s="147">
        <v>57</v>
      </c>
      <c r="D324" s="147">
        <v>1</v>
      </c>
      <c r="E324" s="147" t="str">
        <f t="shared" si="82"/>
        <v>ITEM_GAIN_57</v>
      </c>
      <c r="F324" s="51" t="str">
        <f t="shared" ref="F324:F387" si="83">IF(C324=0,"-",VLOOKUP(C324,획득_컨텐츠,2,0))</f>
        <v>스타더스트 교환</v>
      </c>
      <c r="G324" s="51" t="s">
        <v>512</v>
      </c>
    </row>
    <row r="325" spans="1:7">
      <c r="A325" s="147">
        <f>100000+B325*ID규칙_획득처_그룹_단위+COUNTIF($B$4:B325,B325)</f>
        <v>110901</v>
      </c>
      <c r="B325" s="65">
        <v>109</v>
      </c>
      <c r="C325" s="147">
        <v>55</v>
      </c>
      <c r="D325" s="147">
        <v>1</v>
      </c>
      <c r="E325" s="147" t="str">
        <f t="shared" si="82"/>
        <v>ITEM_GAIN_55</v>
      </c>
      <c r="F325" s="51" t="str">
        <f t="shared" si="83"/>
        <v>몬스터 처치</v>
      </c>
      <c r="G325" s="51" t="s">
        <v>513</v>
      </c>
    </row>
    <row r="326" spans="1:7">
      <c r="A326" s="147">
        <f>100000+B326*ID규칙_획득처_그룹_단위+COUNTIF($B$4:B326,B326)</f>
        <v>110902</v>
      </c>
      <c r="B326" s="65">
        <v>109</v>
      </c>
      <c r="C326" s="147">
        <v>56</v>
      </c>
      <c r="D326" s="147">
        <v>0</v>
      </c>
      <c r="E326" s="147" t="str">
        <f t="shared" ref="E326:E389" si="84">"ITEM_GAIN_"&amp;C326</f>
        <v>ITEM_GAIN_56</v>
      </c>
      <c r="F326" s="51" t="str">
        <f t="shared" si="83"/>
        <v>합성</v>
      </c>
      <c r="G326" s="51" t="s">
        <v>513</v>
      </c>
    </row>
    <row r="327" spans="1:7">
      <c r="A327" s="147">
        <f>100000+B327*ID규칙_획득처_그룹_단위+COUNTIF($B$4:B327,B327)</f>
        <v>111001</v>
      </c>
      <c r="B327" s="65">
        <v>110</v>
      </c>
      <c r="C327" s="147">
        <v>55</v>
      </c>
      <c r="D327" s="147">
        <v>1</v>
      </c>
      <c r="E327" s="147" t="str">
        <f t="shared" si="84"/>
        <v>ITEM_GAIN_55</v>
      </c>
      <c r="F327" s="51" t="str">
        <f t="shared" si="83"/>
        <v>몬스터 처치</v>
      </c>
      <c r="G327" s="51" t="s">
        <v>515</v>
      </c>
    </row>
    <row r="328" spans="1:7">
      <c r="A328" s="147">
        <f>100000+B328*ID규칙_획득처_그룹_단위+COUNTIF($B$4:B328,B328)</f>
        <v>111002</v>
      </c>
      <c r="B328" s="65">
        <v>110</v>
      </c>
      <c r="C328" s="147">
        <v>57</v>
      </c>
      <c r="D328" s="147">
        <v>1</v>
      </c>
      <c r="E328" s="147" t="str">
        <f t="shared" si="84"/>
        <v>ITEM_GAIN_57</v>
      </c>
      <c r="F328" s="51" t="str">
        <f t="shared" si="83"/>
        <v>스타더스트 교환</v>
      </c>
      <c r="G328" s="51" t="s">
        <v>515</v>
      </c>
    </row>
    <row r="329" spans="1:7">
      <c r="A329" s="147">
        <f>100000+B329*ID규칙_획득처_그룹_단위+COUNTIF($B$4:B329,B329)</f>
        <v>111101</v>
      </c>
      <c r="B329" s="65">
        <v>111</v>
      </c>
      <c r="C329" s="147">
        <v>55</v>
      </c>
      <c r="D329" s="147">
        <v>1</v>
      </c>
      <c r="E329" s="147" t="str">
        <f t="shared" si="84"/>
        <v>ITEM_GAIN_55</v>
      </c>
      <c r="F329" s="51" t="str">
        <f t="shared" si="83"/>
        <v>몬스터 처치</v>
      </c>
      <c r="G329" s="51" t="s">
        <v>514</v>
      </c>
    </row>
    <row r="330" spans="1:7">
      <c r="A330" s="147">
        <f>100000+B330*ID규칙_획득처_그룹_단위+COUNTIF($B$4:B330,B330)</f>
        <v>111102</v>
      </c>
      <c r="B330" s="65">
        <v>111</v>
      </c>
      <c r="C330" s="147">
        <v>56</v>
      </c>
      <c r="D330" s="147">
        <v>0</v>
      </c>
      <c r="E330" s="147" t="str">
        <f t="shared" si="84"/>
        <v>ITEM_GAIN_56</v>
      </c>
      <c r="F330" s="51" t="str">
        <f t="shared" si="83"/>
        <v>합성</v>
      </c>
      <c r="G330" s="51" t="s">
        <v>514</v>
      </c>
    </row>
    <row r="331" spans="1:7">
      <c r="A331" s="147">
        <f>100000+B331*ID규칙_획득처_그룹_단위+COUNTIF($B$4:B331,B331)</f>
        <v>111103</v>
      </c>
      <c r="B331" s="65">
        <v>111</v>
      </c>
      <c r="C331" s="147">
        <v>57</v>
      </c>
      <c r="D331" s="147">
        <v>1</v>
      </c>
      <c r="E331" s="147" t="str">
        <f t="shared" si="84"/>
        <v>ITEM_GAIN_57</v>
      </c>
      <c r="F331" s="51" t="str">
        <f t="shared" si="83"/>
        <v>스타더스트 교환</v>
      </c>
      <c r="G331" s="51" t="s">
        <v>514</v>
      </c>
    </row>
    <row r="332" spans="1:7">
      <c r="A332" s="147">
        <f>100000+B332*ID규칙_획득처_그룹_단위+COUNTIF($B$4:B332,B332)</f>
        <v>111201</v>
      </c>
      <c r="B332" s="65">
        <v>112</v>
      </c>
      <c r="C332" s="147">
        <v>55</v>
      </c>
      <c r="D332" s="147">
        <v>1</v>
      </c>
      <c r="E332" s="147" t="str">
        <f t="shared" si="84"/>
        <v>ITEM_GAIN_55</v>
      </c>
      <c r="F332" s="51" t="str">
        <f t="shared" si="83"/>
        <v>몬스터 처치</v>
      </c>
      <c r="G332" s="51" t="s">
        <v>516</v>
      </c>
    </row>
    <row r="333" spans="1:7">
      <c r="A333" s="147">
        <f>100000+B333*ID규칙_획득처_그룹_단위+COUNTIF($B$4:B333,B333)</f>
        <v>111202</v>
      </c>
      <c r="B333" s="65">
        <v>112</v>
      </c>
      <c r="C333" s="147">
        <v>56</v>
      </c>
      <c r="D333" s="147">
        <v>0</v>
      </c>
      <c r="E333" s="147" t="str">
        <f t="shared" si="84"/>
        <v>ITEM_GAIN_56</v>
      </c>
      <c r="F333" s="51" t="str">
        <f t="shared" si="83"/>
        <v>합성</v>
      </c>
      <c r="G333" s="51" t="s">
        <v>516</v>
      </c>
    </row>
    <row r="334" spans="1:7">
      <c r="A334" s="147">
        <f>100000+B334*ID규칙_획득처_그룹_단위+COUNTIF($B$4:B334,B334)</f>
        <v>111301</v>
      </c>
      <c r="B334" s="65">
        <v>113</v>
      </c>
      <c r="C334" s="147">
        <v>55</v>
      </c>
      <c r="D334" s="147">
        <v>1</v>
      </c>
      <c r="E334" s="147" t="str">
        <f t="shared" si="84"/>
        <v>ITEM_GAIN_55</v>
      </c>
      <c r="F334" s="51" t="str">
        <f t="shared" si="83"/>
        <v>몬스터 처치</v>
      </c>
      <c r="G334" s="51" t="s">
        <v>517</v>
      </c>
    </row>
    <row r="335" spans="1:7">
      <c r="A335" s="147">
        <f>100000+B335*ID규칙_획득처_그룹_단위+COUNTIF($B$4:B335,B335)</f>
        <v>111302</v>
      </c>
      <c r="B335" s="65">
        <v>113</v>
      </c>
      <c r="C335" s="147">
        <v>57</v>
      </c>
      <c r="D335" s="147">
        <v>1</v>
      </c>
      <c r="E335" s="147" t="str">
        <f t="shared" si="84"/>
        <v>ITEM_GAIN_57</v>
      </c>
      <c r="F335" s="51" t="str">
        <f t="shared" si="83"/>
        <v>스타더스트 교환</v>
      </c>
      <c r="G335" s="51" t="s">
        <v>517</v>
      </c>
    </row>
    <row r="336" spans="1:7">
      <c r="A336" s="147">
        <f>100000+B336*ID규칙_획득처_그룹_단위+COUNTIF($B$4:B336,B336)</f>
        <v>111401</v>
      </c>
      <c r="B336" s="65">
        <v>114</v>
      </c>
      <c r="C336" s="147">
        <v>55</v>
      </c>
      <c r="D336" s="147">
        <v>1</v>
      </c>
      <c r="E336" s="147" t="str">
        <f t="shared" si="84"/>
        <v>ITEM_GAIN_55</v>
      </c>
      <c r="F336" s="51" t="str">
        <f t="shared" si="83"/>
        <v>몬스터 처치</v>
      </c>
      <c r="G336" s="51" t="s">
        <v>518</v>
      </c>
    </row>
    <row r="337" spans="1:7">
      <c r="A337" s="147">
        <f>100000+B337*ID규칙_획득처_그룹_단위+COUNTIF($B$4:B337,B337)</f>
        <v>111402</v>
      </c>
      <c r="B337" s="65">
        <v>114</v>
      </c>
      <c r="C337" s="147">
        <v>56</v>
      </c>
      <c r="D337" s="147">
        <v>0</v>
      </c>
      <c r="E337" s="147" t="str">
        <f t="shared" si="84"/>
        <v>ITEM_GAIN_56</v>
      </c>
      <c r="F337" s="51" t="str">
        <f t="shared" si="83"/>
        <v>합성</v>
      </c>
      <c r="G337" s="51" t="s">
        <v>518</v>
      </c>
    </row>
    <row r="338" spans="1:7">
      <c r="A338" s="147">
        <f>100000+B338*ID규칙_획득처_그룹_단위+COUNTIF($B$4:B338,B338)</f>
        <v>111403</v>
      </c>
      <c r="B338" s="65">
        <v>114</v>
      </c>
      <c r="C338" s="147">
        <v>57</v>
      </c>
      <c r="D338" s="147">
        <v>1</v>
      </c>
      <c r="E338" s="147" t="str">
        <f t="shared" si="84"/>
        <v>ITEM_GAIN_57</v>
      </c>
      <c r="F338" s="51" t="str">
        <f t="shared" si="83"/>
        <v>스타더스트 교환</v>
      </c>
      <c r="G338" s="51" t="s">
        <v>518</v>
      </c>
    </row>
    <row r="339" spans="1:7">
      <c r="A339" s="147">
        <f>100000+B339*ID규칙_획득처_그룹_단위+COUNTIF($B$4:B339,B339)</f>
        <v>111501</v>
      </c>
      <c r="B339" s="65">
        <v>115</v>
      </c>
      <c r="C339" s="147">
        <v>55</v>
      </c>
      <c r="D339" s="147">
        <v>1</v>
      </c>
      <c r="E339" s="147" t="str">
        <f t="shared" si="84"/>
        <v>ITEM_GAIN_55</v>
      </c>
      <c r="F339" s="51" t="str">
        <f t="shared" si="83"/>
        <v>몬스터 처치</v>
      </c>
      <c r="G339" s="51" t="s">
        <v>519</v>
      </c>
    </row>
    <row r="340" spans="1:7">
      <c r="A340" s="147">
        <f>100000+B340*ID규칙_획득처_그룹_단위+COUNTIF($B$4:B340,B340)</f>
        <v>111502</v>
      </c>
      <c r="B340" s="65">
        <v>115</v>
      </c>
      <c r="C340" s="147">
        <v>56</v>
      </c>
      <c r="D340" s="147">
        <v>0</v>
      </c>
      <c r="E340" s="147" t="str">
        <f t="shared" si="84"/>
        <v>ITEM_GAIN_56</v>
      </c>
      <c r="F340" s="51" t="str">
        <f t="shared" si="83"/>
        <v>합성</v>
      </c>
      <c r="G340" s="51" t="s">
        <v>519</v>
      </c>
    </row>
    <row r="341" spans="1:7">
      <c r="A341" s="147">
        <f>100000+B341*ID규칙_획득처_그룹_단위+COUNTIF($B$4:B341,B341)</f>
        <v>111601</v>
      </c>
      <c r="B341" s="65">
        <v>116</v>
      </c>
      <c r="C341" s="147">
        <v>55</v>
      </c>
      <c r="D341" s="147">
        <v>1</v>
      </c>
      <c r="E341" s="147" t="str">
        <f t="shared" si="84"/>
        <v>ITEM_GAIN_55</v>
      </c>
      <c r="F341" s="51" t="str">
        <f t="shared" si="83"/>
        <v>몬스터 처치</v>
      </c>
      <c r="G341" s="51" t="s">
        <v>520</v>
      </c>
    </row>
    <row r="342" spans="1:7">
      <c r="A342" s="147">
        <f>100000+B342*ID규칙_획득처_그룹_단위+COUNTIF($B$4:B342,B342)</f>
        <v>111602</v>
      </c>
      <c r="B342" s="65">
        <v>116</v>
      </c>
      <c r="C342" s="147">
        <v>57</v>
      </c>
      <c r="D342" s="147">
        <v>1</v>
      </c>
      <c r="E342" s="147" t="str">
        <f t="shared" si="84"/>
        <v>ITEM_GAIN_57</v>
      </c>
      <c r="F342" s="51" t="str">
        <f t="shared" si="83"/>
        <v>스타더스트 교환</v>
      </c>
      <c r="G342" s="51" t="s">
        <v>520</v>
      </c>
    </row>
    <row r="343" spans="1:7">
      <c r="A343" s="147">
        <f>100000+B343*ID규칙_획득처_그룹_단위+COUNTIF($B$4:B343,B343)</f>
        <v>111701</v>
      </c>
      <c r="B343" s="65">
        <v>117</v>
      </c>
      <c r="C343" s="147">
        <v>55</v>
      </c>
      <c r="D343" s="147">
        <v>1</v>
      </c>
      <c r="E343" s="147" t="str">
        <f t="shared" si="84"/>
        <v>ITEM_GAIN_55</v>
      </c>
      <c r="F343" s="51" t="str">
        <f t="shared" si="83"/>
        <v>몬스터 처치</v>
      </c>
      <c r="G343" s="51" t="s">
        <v>521</v>
      </c>
    </row>
    <row r="344" spans="1:7">
      <c r="A344" s="147">
        <f>100000+B344*ID규칙_획득처_그룹_단위+COUNTIF($B$4:B344,B344)</f>
        <v>111702</v>
      </c>
      <c r="B344" s="65">
        <v>117</v>
      </c>
      <c r="C344" s="147">
        <v>56</v>
      </c>
      <c r="D344" s="147">
        <v>0</v>
      </c>
      <c r="E344" s="147" t="str">
        <f t="shared" si="84"/>
        <v>ITEM_GAIN_56</v>
      </c>
      <c r="F344" s="51" t="str">
        <f t="shared" si="83"/>
        <v>합성</v>
      </c>
      <c r="G344" s="51" t="s">
        <v>521</v>
      </c>
    </row>
    <row r="345" spans="1:7">
      <c r="A345" s="147">
        <f>100000+B345*ID규칙_획득처_그룹_단위+COUNTIF($B$4:B345,B345)</f>
        <v>111703</v>
      </c>
      <c r="B345" s="65">
        <v>117</v>
      </c>
      <c r="C345" s="147">
        <v>57</v>
      </c>
      <c r="D345" s="147">
        <v>1</v>
      </c>
      <c r="E345" s="147" t="str">
        <f t="shared" si="84"/>
        <v>ITEM_GAIN_57</v>
      </c>
      <c r="F345" s="51" t="str">
        <f t="shared" si="83"/>
        <v>스타더스트 교환</v>
      </c>
      <c r="G345" s="51" t="s">
        <v>521</v>
      </c>
    </row>
    <row r="346" spans="1:7">
      <c r="A346" s="147">
        <f>100000+B346*ID규칙_획득처_그룹_단위+COUNTIF($B$4:B346,B346)</f>
        <v>111801</v>
      </c>
      <c r="B346" s="65">
        <v>118</v>
      </c>
      <c r="C346" s="147">
        <v>55</v>
      </c>
      <c r="D346" s="147">
        <v>1</v>
      </c>
      <c r="E346" s="147" t="str">
        <f t="shared" si="84"/>
        <v>ITEM_GAIN_55</v>
      </c>
      <c r="F346" s="51" t="str">
        <f t="shared" si="83"/>
        <v>몬스터 처치</v>
      </c>
      <c r="G346" s="51" t="s">
        <v>522</v>
      </c>
    </row>
    <row r="347" spans="1:7">
      <c r="A347" s="147">
        <f>100000+B347*ID규칙_획득처_그룹_단위+COUNTIF($B$4:B347,B347)</f>
        <v>111802</v>
      </c>
      <c r="B347" s="65">
        <v>118</v>
      </c>
      <c r="C347" s="147">
        <v>56</v>
      </c>
      <c r="D347" s="147">
        <v>0</v>
      </c>
      <c r="E347" s="147" t="str">
        <f t="shared" si="84"/>
        <v>ITEM_GAIN_56</v>
      </c>
      <c r="F347" s="51" t="str">
        <f t="shared" si="83"/>
        <v>합성</v>
      </c>
      <c r="G347" s="51" t="s">
        <v>522</v>
      </c>
    </row>
    <row r="348" spans="1:7">
      <c r="A348" s="147">
        <f>100000+B348*ID규칙_획득처_그룹_단위+COUNTIF($B$4:B348,B348)</f>
        <v>111901</v>
      </c>
      <c r="B348" s="65">
        <v>119</v>
      </c>
      <c r="C348" s="147">
        <v>55</v>
      </c>
      <c r="D348" s="147">
        <v>1</v>
      </c>
      <c r="E348" s="147" t="str">
        <f t="shared" si="84"/>
        <v>ITEM_GAIN_55</v>
      </c>
      <c r="F348" s="51" t="str">
        <f t="shared" si="83"/>
        <v>몬스터 처치</v>
      </c>
      <c r="G348" s="51" t="s">
        <v>523</v>
      </c>
    </row>
    <row r="349" spans="1:7">
      <c r="A349" s="147">
        <f>100000+B349*ID규칙_획득처_그룹_단위+COUNTIF($B$4:B349,B349)</f>
        <v>111902</v>
      </c>
      <c r="B349" s="65">
        <v>119</v>
      </c>
      <c r="C349" s="147">
        <v>57</v>
      </c>
      <c r="D349" s="147">
        <v>1</v>
      </c>
      <c r="E349" s="147" t="str">
        <f t="shared" si="84"/>
        <v>ITEM_GAIN_57</v>
      </c>
      <c r="F349" s="51" t="str">
        <f t="shared" si="83"/>
        <v>스타더스트 교환</v>
      </c>
      <c r="G349" s="51" t="s">
        <v>523</v>
      </c>
    </row>
    <row r="350" spans="1:7">
      <c r="A350" s="147">
        <f>100000+B350*ID규칙_획득처_그룹_단위+COUNTIF($B$4:B350,B350)</f>
        <v>112001</v>
      </c>
      <c r="B350" s="65">
        <v>120</v>
      </c>
      <c r="C350" s="147">
        <v>55</v>
      </c>
      <c r="D350" s="147">
        <v>1</v>
      </c>
      <c r="E350" s="147" t="str">
        <f t="shared" si="84"/>
        <v>ITEM_GAIN_55</v>
      </c>
      <c r="F350" s="51" t="str">
        <f t="shared" si="83"/>
        <v>몬스터 처치</v>
      </c>
      <c r="G350" s="51" t="s">
        <v>524</v>
      </c>
    </row>
    <row r="351" spans="1:7">
      <c r="A351" s="147">
        <f>100000+B351*ID규칙_획득처_그룹_단위+COUNTIF($B$4:B351,B351)</f>
        <v>112002</v>
      </c>
      <c r="B351" s="65">
        <v>120</v>
      </c>
      <c r="C351" s="147">
        <v>56</v>
      </c>
      <c r="D351" s="147">
        <v>0</v>
      </c>
      <c r="E351" s="147" t="str">
        <f t="shared" si="84"/>
        <v>ITEM_GAIN_56</v>
      </c>
      <c r="F351" s="51" t="str">
        <f t="shared" si="83"/>
        <v>합성</v>
      </c>
      <c r="G351" s="51" t="s">
        <v>524</v>
      </c>
    </row>
    <row r="352" spans="1:7">
      <c r="A352" s="147">
        <f>100000+B352*ID규칙_획득처_그룹_단위+COUNTIF($B$4:B352,B352)</f>
        <v>112003</v>
      </c>
      <c r="B352" s="65">
        <v>120</v>
      </c>
      <c r="C352" s="147">
        <v>57</v>
      </c>
      <c r="D352" s="147">
        <v>1</v>
      </c>
      <c r="E352" s="147" t="str">
        <f t="shared" si="84"/>
        <v>ITEM_GAIN_57</v>
      </c>
      <c r="F352" s="51" t="str">
        <f t="shared" si="83"/>
        <v>스타더스트 교환</v>
      </c>
      <c r="G352" s="51" t="s">
        <v>524</v>
      </c>
    </row>
    <row r="353" spans="1:7">
      <c r="A353" s="147">
        <f>100000+B353*ID규칙_획득처_그룹_단위+COUNTIF($B$4:B353,B353)</f>
        <v>112101</v>
      </c>
      <c r="B353" s="65">
        <v>121</v>
      </c>
      <c r="C353" s="147">
        <v>55</v>
      </c>
      <c r="D353" s="147">
        <v>1</v>
      </c>
      <c r="E353" s="147" t="str">
        <f t="shared" si="84"/>
        <v>ITEM_GAIN_55</v>
      </c>
      <c r="F353" s="51" t="str">
        <f t="shared" si="83"/>
        <v>몬스터 처치</v>
      </c>
      <c r="G353" s="51" t="s">
        <v>525</v>
      </c>
    </row>
    <row r="354" spans="1:7">
      <c r="A354" s="147">
        <f>100000+B354*ID규칙_획득처_그룹_단위+COUNTIF($B$4:B354,B354)</f>
        <v>112102</v>
      </c>
      <c r="B354" s="65">
        <v>121</v>
      </c>
      <c r="C354" s="147">
        <v>56</v>
      </c>
      <c r="D354" s="147">
        <v>0</v>
      </c>
      <c r="E354" s="147" t="str">
        <f t="shared" si="84"/>
        <v>ITEM_GAIN_56</v>
      </c>
      <c r="F354" s="51" t="str">
        <f t="shared" si="83"/>
        <v>합성</v>
      </c>
      <c r="G354" s="51" t="s">
        <v>525</v>
      </c>
    </row>
    <row r="355" spans="1:7">
      <c r="A355" s="147">
        <f>100000+B355*ID규칙_획득처_그룹_단위+COUNTIF($B$4:B355,B355)</f>
        <v>112201</v>
      </c>
      <c r="B355" s="65">
        <v>122</v>
      </c>
      <c r="C355" s="147">
        <v>28</v>
      </c>
      <c r="D355" s="147">
        <v>1</v>
      </c>
      <c r="E355" s="147" t="str">
        <f t="shared" si="84"/>
        <v>ITEM_GAIN_28</v>
      </c>
      <c r="F355" s="51" t="str">
        <f t="shared" si="83"/>
        <v>토벌 보스_폭염 나무</v>
      </c>
      <c r="G355" s="11" t="s">
        <v>413</v>
      </c>
    </row>
    <row r="356" spans="1:7">
      <c r="A356" s="147">
        <f>100000+B356*ID규칙_획득처_그룹_단위+COUNTIF($B$4:B356,B356)</f>
        <v>112301</v>
      </c>
      <c r="B356" s="65">
        <v>123</v>
      </c>
      <c r="C356" s="147">
        <v>20</v>
      </c>
      <c r="D356" s="147">
        <v>1</v>
      </c>
      <c r="E356" s="147" t="str">
        <f t="shared" si="84"/>
        <v>ITEM_GAIN_20</v>
      </c>
      <c r="F356" s="51" t="str">
        <f t="shared" si="83"/>
        <v>토벌 보스_물의 정령</v>
      </c>
      <c r="G356" s="11" t="s">
        <v>414</v>
      </c>
    </row>
    <row r="357" spans="1:7">
      <c r="A357" s="147">
        <f>100000+B357*ID규칙_획득처_그룹_단위+COUNTIF($B$4:B357,B357)</f>
        <v>112401</v>
      </c>
      <c r="B357" s="65">
        <v>124</v>
      </c>
      <c r="C357" s="147">
        <v>29</v>
      </c>
      <c r="D357" s="147">
        <v>1</v>
      </c>
      <c r="E357" s="147" t="str">
        <f t="shared" si="84"/>
        <v>ITEM_GAIN_29</v>
      </c>
      <c r="F357" s="51" t="str">
        <f t="shared" si="83"/>
        <v>토벌 보스_얼음 나무</v>
      </c>
      <c r="G357" s="11" t="s">
        <v>415</v>
      </c>
    </row>
    <row r="358" spans="1:7">
      <c r="A358" s="147">
        <f>100000+B358*ID규칙_획득처_그룹_단위+COUNTIF($B$4:B358,B358)</f>
        <v>112501</v>
      </c>
      <c r="B358" s="65">
        <v>125</v>
      </c>
      <c r="C358" s="147">
        <v>17</v>
      </c>
      <c r="D358" s="147">
        <v>1</v>
      </c>
      <c r="E358" s="147" t="str">
        <f t="shared" si="84"/>
        <v>ITEM_GAIN_17</v>
      </c>
      <c r="F358" s="51" t="str">
        <f t="shared" si="83"/>
        <v>토벌 보스_무상의 뇌전</v>
      </c>
      <c r="G358" s="11" t="s">
        <v>416</v>
      </c>
    </row>
    <row r="359" spans="1:7">
      <c r="A359" s="147">
        <f>100000+B359*ID규칙_획득처_그룹_단위+COUNTIF($B$4:B359,B359)</f>
        <v>112601</v>
      </c>
      <c r="B359" s="65">
        <v>126</v>
      </c>
      <c r="C359" s="147">
        <v>16</v>
      </c>
      <c r="D359" s="147">
        <v>1</v>
      </c>
      <c r="E359" s="147" t="str">
        <f t="shared" si="84"/>
        <v>ITEM_GAIN_16</v>
      </c>
      <c r="F359" s="51" t="str">
        <f t="shared" si="83"/>
        <v>토벌 보스_무상의 바람</v>
      </c>
      <c r="G359" s="11" t="s">
        <v>417</v>
      </c>
    </row>
    <row r="360" spans="1:7">
      <c r="A360" s="147">
        <f>100000+B360*ID규칙_획득처_그룹_단위+COUNTIF($B$4:B360,B360)</f>
        <v>112701</v>
      </c>
      <c r="B360" s="65">
        <v>127</v>
      </c>
      <c r="C360" s="147">
        <v>19</v>
      </c>
      <c r="D360" s="147">
        <v>1</v>
      </c>
      <c r="E360" s="147" t="str">
        <f t="shared" si="84"/>
        <v>ITEM_GAIN_19</v>
      </c>
      <c r="F360" s="51" t="str">
        <f t="shared" si="83"/>
        <v>토벌 보스_무상의 바위</v>
      </c>
      <c r="G360" s="11" t="s">
        <v>418</v>
      </c>
    </row>
    <row r="361" spans="1:7">
      <c r="A361" s="147">
        <f>100000+B361*ID규칙_획득처_그룹_단위+COUNTIF($B$4:B361,B361)</f>
        <v>112801</v>
      </c>
      <c r="B361" s="65">
        <v>128</v>
      </c>
      <c r="C361" s="147">
        <v>31</v>
      </c>
      <c r="D361" s="147">
        <v>1</v>
      </c>
      <c r="E361" s="147" t="str">
        <f t="shared" si="84"/>
        <v>ITEM_GAIN_31</v>
      </c>
      <c r="F361" s="51" t="str">
        <f t="shared" si="83"/>
        <v>토벌 보스_고대 바위 용 도마뱀</v>
      </c>
      <c r="G361" s="11" t="s">
        <v>419</v>
      </c>
    </row>
    <row r="362" spans="1:7">
      <c r="A362" s="147">
        <f>100000+B362*ID규칙_획득처_그룹_단위+COUNTIF($B$4:B362,B362)</f>
        <v>112901</v>
      </c>
      <c r="B362" s="65">
        <v>129</v>
      </c>
      <c r="C362" s="147">
        <v>18</v>
      </c>
      <c r="D362" s="147">
        <v>1</v>
      </c>
      <c r="E362" s="147" t="str">
        <f t="shared" si="84"/>
        <v>ITEM_GAIN_18</v>
      </c>
      <c r="F362" s="51" t="str">
        <f t="shared" si="83"/>
        <v>토벌 보스_무상의 얼음</v>
      </c>
      <c r="G362" s="11" t="s">
        <v>420</v>
      </c>
    </row>
    <row r="363" spans="1:7">
      <c r="A363" s="147">
        <f>100000+B363*ID규칙_획득처_그룹_단위+COUNTIF($B$4:B363,B363)</f>
        <v>113001</v>
      </c>
      <c r="B363" s="65">
        <v>130</v>
      </c>
      <c r="C363" s="147">
        <v>24</v>
      </c>
      <c r="D363" s="147">
        <v>1</v>
      </c>
      <c r="E363" s="147" t="str">
        <f t="shared" si="84"/>
        <v>ITEM_GAIN_24</v>
      </c>
      <c r="F363" s="51" t="str">
        <f t="shared" si="83"/>
        <v>토벌 보스_영구 장치 진영</v>
      </c>
      <c r="G363" s="11" t="s">
        <v>421</v>
      </c>
    </row>
    <row r="364" spans="1:7">
      <c r="A364" s="147">
        <f>100000+B364*ID규칙_획득처_그룹_단위+COUNTIF($B$4:B364,B364)</f>
        <v>113101</v>
      </c>
      <c r="B364" s="65">
        <v>131</v>
      </c>
      <c r="C364" s="147">
        <v>14</v>
      </c>
      <c r="D364" s="147">
        <v>1</v>
      </c>
      <c r="E364" s="147" t="str">
        <f t="shared" si="84"/>
        <v>ITEM_GAIN_14</v>
      </c>
      <c r="F364" s="51" t="str">
        <f t="shared" si="83"/>
        <v>토벌 보스_무상의 불</v>
      </c>
      <c r="G364" s="11" t="s">
        <v>422</v>
      </c>
    </row>
    <row r="365" spans="1:7">
      <c r="A365" s="147">
        <f>100000+B365*ID규칙_획득처_그룹_단위+COUNTIF($B$4:B365,B365)</f>
        <v>113201</v>
      </c>
      <c r="B365" s="65">
        <v>132</v>
      </c>
      <c r="C365" s="147">
        <v>23</v>
      </c>
      <c r="D365" s="147">
        <v>1</v>
      </c>
      <c r="E365" s="147" t="str">
        <f t="shared" si="84"/>
        <v>ITEM_GAIN_23</v>
      </c>
      <c r="F365" s="51" t="str">
        <f t="shared" si="83"/>
        <v>토벌 보스_꼭두각시 검귀</v>
      </c>
      <c r="G365" s="11" t="s">
        <v>423</v>
      </c>
    </row>
    <row r="366" spans="1:7">
      <c r="A366" s="147">
        <f>100000+B366*ID규칙_획득처_그룹_단위+COUNTIF($B$4:B366,B366)</f>
        <v>113301</v>
      </c>
      <c r="B366" s="65">
        <v>133</v>
      </c>
      <c r="C366" s="147">
        <v>21</v>
      </c>
      <c r="D366" s="147">
        <v>1</v>
      </c>
      <c r="E366" s="147" t="str">
        <f t="shared" si="84"/>
        <v>ITEM_GAIN_21</v>
      </c>
      <c r="F366" s="51" t="str">
        <f t="shared" si="83"/>
        <v>토벌 보스_뇌음의 권현</v>
      </c>
      <c r="G366" s="11" t="s">
        <v>424</v>
      </c>
    </row>
    <row r="367" spans="1:7">
      <c r="A367" s="147">
        <f>100000+B367*ID규칙_획득처_그룹_단위+COUNTIF($B$4:B367,B367)</f>
        <v>113401</v>
      </c>
      <c r="B367" s="65">
        <v>134</v>
      </c>
      <c r="C367" s="147">
        <v>13</v>
      </c>
      <c r="D367" s="147">
        <v>1</v>
      </c>
      <c r="E367" s="147" t="str">
        <f t="shared" si="84"/>
        <v>ITEM_GAIN_13</v>
      </c>
      <c r="F367" s="51" t="str">
        <f t="shared" si="83"/>
        <v>토벌 보스_무상의 물</v>
      </c>
      <c r="G367" s="11" t="s">
        <v>425</v>
      </c>
    </row>
    <row r="368" spans="1:7">
      <c r="A368" s="147">
        <f>100000+B368*ID규칙_획득처_그룹_단위+COUNTIF($B$4:B368,B368)</f>
        <v>113501</v>
      </c>
      <c r="B368" s="65">
        <v>135</v>
      </c>
      <c r="C368" s="147">
        <v>22</v>
      </c>
      <c r="D368" s="147">
        <v>1</v>
      </c>
      <c r="E368" s="147" t="str">
        <f t="shared" si="84"/>
        <v>ITEM_GAIN_22</v>
      </c>
      <c r="F368" s="51" t="str">
        <f t="shared" si="83"/>
        <v>토벌 보스_황금 늑대왕</v>
      </c>
      <c r="G368" s="77" t="s">
        <v>1197</v>
      </c>
    </row>
    <row r="369" spans="1:7">
      <c r="A369" s="147">
        <f>100000+B369*ID규칙_획득처_그룹_단위+COUNTIF($B$4:B369,B369)</f>
        <v>113601</v>
      </c>
      <c r="B369" s="65">
        <v>136</v>
      </c>
      <c r="C369" s="147">
        <v>35</v>
      </c>
      <c r="D369" s="147">
        <v>1</v>
      </c>
      <c r="E369" s="147" t="str">
        <f t="shared" si="84"/>
        <v>ITEM_GAIN_35</v>
      </c>
      <c r="F369" s="51" t="str">
        <f t="shared" si="83"/>
        <v>토벌 보스_심해 용 도마뱀 무리</v>
      </c>
      <c r="G369" s="11" t="s">
        <v>426</v>
      </c>
    </row>
    <row r="370" spans="1:7">
      <c r="A370" s="147">
        <f>100000+B370*ID규칙_획득처_그룹_단위+COUNTIF($B$4:B370,B370)</f>
        <v>113701</v>
      </c>
      <c r="B370" s="65">
        <v>137</v>
      </c>
      <c r="C370" s="147">
        <v>25</v>
      </c>
      <c r="D370" s="147">
        <v>1</v>
      </c>
      <c r="E370" s="147" t="str">
        <f t="shared" si="84"/>
        <v>ITEM_GAIN_25</v>
      </c>
      <c r="F370" s="51" t="str">
        <f t="shared" si="83"/>
        <v>토벌 보스_유적의 뱀</v>
      </c>
      <c r="G370" s="51" t="s">
        <v>526</v>
      </c>
    </row>
    <row r="371" spans="1:7">
      <c r="A371" s="147">
        <f>100000+B371*ID규칙_획득처_그룹_단위+COUNTIF($B$4:B371,B371)</f>
        <v>113801</v>
      </c>
      <c r="B371" s="65">
        <v>138</v>
      </c>
      <c r="C371" s="147">
        <v>33</v>
      </c>
      <c r="D371" s="147">
        <v>1</v>
      </c>
      <c r="E371" s="147" t="str">
        <f t="shared" si="84"/>
        <v>ITEM_GAIN_33</v>
      </c>
      <c r="F371" s="51" t="str">
        <f t="shared" si="83"/>
        <v>토벌 보스_공포의 취령 버섯</v>
      </c>
      <c r="G371" s="51" t="s">
        <v>527</v>
      </c>
    </row>
    <row r="372" spans="1:7">
      <c r="A372" s="147">
        <f>100000+B372*ID규칙_획득처_그룹_단위+COUNTIF($B$4:B372,B372)</f>
        <v>113901</v>
      </c>
      <c r="B372" s="65">
        <v>139</v>
      </c>
      <c r="C372" s="147">
        <v>30</v>
      </c>
      <c r="D372" s="147">
        <v>1</v>
      </c>
      <c r="E372" s="147" t="str">
        <f t="shared" si="84"/>
        <v>ITEM_GAIN_30</v>
      </c>
      <c r="F372" s="51" t="str">
        <f t="shared" si="83"/>
        <v>토벌 보스_번개 나무</v>
      </c>
      <c r="G372" s="51" t="s">
        <v>528</v>
      </c>
    </row>
    <row r="373" spans="1:7">
      <c r="A373" s="147">
        <f>100000+B373*ID규칙_획득처_그룹_단위+COUNTIF($B$4:B373,B373)</f>
        <v>114001</v>
      </c>
      <c r="B373" s="65">
        <v>140</v>
      </c>
      <c r="C373" s="147">
        <v>26</v>
      </c>
      <c r="D373" s="147">
        <v>1</v>
      </c>
      <c r="E373" s="147" t="str">
        <f t="shared" si="84"/>
        <v>ITEM_GAIN_26</v>
      </c>
      <c r="F373" s="51" t="str">
        <f t="shared" si="83"/>
        <v>토벌 보스_반영구 제어 매트릭스</v>
      </c>
      <c r="G373" s="51" t="s">
        <v>529</v>
      </c>
    </row>
    <row r="374" spans="1:7">
      <c r="A374" s="147">
        <f>100000+B374*ID규칙_획득처_그룹_단위+COUNTIF($B$4:B374,B374)</f>
        <v>114101</v>
      </c>
      <c r="B374" s="65">
        <v>141</v>
      </c>
      <c r="C374" s="147">
        <v>27</v>
      </c>
      <c r="D374" s="147">
        <v>1</v>
      </c>
      <c r="E374" s="147" t="str">
        <f t="shared" si="84"/>
        <v>ITEM_GAIN_27</v>
      </c>
      <c r="F374" s="51" t="str">
        <f t="shared" si="83"/>
        <v>토벌 보스_영겁의 드레이크</v>
      </c>
      <c r="G374" s="51" t="s">
        <v>530</v>
      </c>
    </row>
    <row r="375" spans="1:7">
      <c r="A375" s="147">
        <f>100000+B375*ID규칙_획득처_그룹_단위+COUNTIF($B$4:B375,B375)</f>
        <v>114201</v>
      </c>
      <c r="B375" s="65">
        <v>142</v>
      </c>
      <c r="C375" s="147">
        <v>15</v>
      </c>
      <c r="D375" s="147">
        <v>1</v>
      </c>
      <c r="E375" s="147" t="str">
        <f t="shared" si="84"/>
        <v>ITEM_GAIN_15</v>
      </c>
      <c r="F375" s="51" t="str">
        <f t="shared" si="83"/>
        <v>토벌 보스_무상의 풀</v>
      </c>
      <c r="G375" s="77" t="s">
        <v>1203</v>
      </c>
    </row>
    <row r="376" spans="1:7">
      <c r="A376" s="147">
        <f>100000+B376*ID규칙_획득처_그룹_단위+COUNTIF($B$4:B376,B376)</f>
        <v>114301</v>
      </c>
      <c r="B376" s="65">
        <v>143</v>
      </c>
      <c r="C376" s="147">
        <v>34</v>
      </c>
      <c r="D376" s="147">
        <v>1</v>
      </c>
      <c r="E376" s="147" t="str">
        <f t="shared" si="84"/>
        <v>ITEM_GAIN_34</v>
      </c>
      <c r="F376" s="51" t="str">
        <f t="shared" si="83"/>
        <v>토벌 보스_바람 침식 모래 벌레</v>
      </c>
      <c r="G376" s="51" t="s">
        <v>531</v>
      </c>
    </row>
    <row r="377" spans="1:7">
      <c r="A377" s="147">
        <f>100000+B377*ID규칙_획득처_그룹_단위+COUNTIF($B$4:B377,B377)</f>
        <v>114401</v>
      </c>
      <c r="B377" s="65">
        <v>144</v>
      </c>
      <c r="C377" s="147">
        <v>59</v>
      </c>
      <c r="D377" s="147">
        <v>0</v>
      </c>
      <c r="E377" s="147" t="str">
        <f t="shared" si="84"/>
        <v>ITEM_GAIN_59</v>
      </c>
      <c r="F377" s="51" t="str">
        <f t="shared" si="83"/>
        <v>풍마룡 도전 보상</v>
      </c>
      <c r="G377" s="11" t="s">
        <v>427</v>
      </c>
    </row>
    <row r="378" spans="1:7">
      <c r="A378" s="147">
        <f>100000+B378*ID규칙_획득처_그룹_단위+COUNTIF($B$4:B378,B378)</f>
        <v>114501</v>
      </c>
      <c r="B378" s="65">
        <v>145</v>
      </c>
      <c r="C378" s="147">
        <v>59</v>
      </c>
      <c r="D378" s="147">
        <v>0</v>
      </c>
      <c r="E378" s="147" t="str">
        <f t="shared" si="84"/>
        <v>ITEM_GAIN_59</v>
      </c>
      <c r="F378" s="51" t="str">
        <f t="shared" si="83"/>
        <v>풍마룡 도전 보상</v>
      </c>
      <c r="G378" s="11" t="s">
        <v>428</v>
      </c>
    </row>
    <row r="379" spans="1:7">
      <c r="A379" s="147">
        <f>100000+B379*ID규칙_획득처_그룹_단위+COUNTIF($B$4:B379,B379)</f>
        <v>114601</v>
      </c>
      <c r="B379" s="65">
        <v>146</v>
      </c>
      <c r="C379" s="147">
        <v>59</v>
      </c>
      <c r="D379" s="147">
        <v>0</v>
      </c>
      <c r="E379" s="147" t="str">
        <f t="shared" si="84"/>
        <v>ITEM_GAIN_59</v>
      </c>
      <c r="F379" s="51" t="str">
        <f t="shared" si="83"/>
        <v>풍마룡 도전 보상</v>
      </c>
      <c r="G379" s="11" t="s">
        <v>904</v>
      </c>
    </row>
    <row r="380" spans="1:7">
      <c r="A380" s="147">
        <f>100000+B380*ID규칙_획득처_그룹_단위+COUNTIF($B$4:B380,B380)</f>
        <v>114701</v>
      </c>
      <c r="B380" s="65">
        <v>147</v>
      </c>
      <c r="C380" s="147">
        <v>60</v>
      </c>
      <c r="D380" s="147">
        <v>0</v>
      </c>
      <c r="E380" s="147" t="str">
        <f t="shared" si="84"/>
        <v>ITEM_GAIN_60</v>
      </c>
      <c r="F380" s="51" t="str">
        <f t="shared" si="83"/>
        <v>북풍의 늑대 도전 보상</v>
      </c>
      <c r="G380" s="11" t="s">
        <v>429</v>
      </c>
    </row>
    <row r="381" spans="1:7">
      <c r="A381" s="147">
        <f>100000+B381*ID규칙_획득처_그룹_단위+COUNTIF($B$4:B381,B381)</f>
        <v>114801</v>
      </c>
      <c r="B381" s="65">
        <v>148</v>
      </c>
      <c r="C381" s="147">
        <v>60</v>
      </c>
      <c r="D381" s="147">
        <v>0</v>
      </c>
      <c r="E381" s="147" t="str">
        <f t="shared" si="84"/>
        <v>ITEM_GAIN_60</v>
      </c>
      <c r="F381" s="51" t="str">
        <f t="shared" si="83"/>
        <v>북풍의 늑대 도전 보상</v>
      </c>
      <c r="G381" s="11" t="s">
        <v>430</v>
      </c>
    </row>
    <row r="382" spans="1:7">
      <c r="A382" s="147">
        <f>100000+B382*ID규칙_획득처_그룹_단위+COUNTIF($B$4:B382,B382)</f>
        <v>114901</v>
      </c>
      <c r="B382" s="65">
        <v>149</v>
      </c>
      <c r="C382" s="147">
        <v>60</v>
      </c>
      <c r="D382" s="147">
        <v>0</v>
      </c>
      <c r="E382" s="147" t="str">
        <f t="shared" si="84"/>
        <v>ITEM_GAIN_60</v>
      </c>
      <c r="F382" s="51" t="str">
        <f t="shared" si="83"/>
        <v>북풍의 늑대 도전 보상</v>
      </c>
      <c r="G382" s="11" t="s">
        <v>431</v>
      </c>
    </row>
    <row r="383" spans="1:7">
      <c r="A383" s="147">
        <f>100000+B383*ID규칙_획득처_그룹_단위+COUNTIF($B$4:B383,B383)</f>
        <v>115001</v>
      </c>
      <c r="B383" s="65">
        <v>150</v>
      </c>
      <c r="C383" s="147">
        <v>61</v>
      </c>
      <c r="D383" s="147">
        <v>0</v>
      </c>
      <c r="E383" s="147" t="str">
        <f t="shared" si="84"/>
        <v>ITEM_GAIN_61</v>
      </c>
      <c r="F383" s="51" t="str">
        <f t="shared" si="83"/>
        <v>타르탈리아 도전 보상</v>
      </c>
      <c r="G383" s="11" t="s">
        <v>432</v>
      </c>
    </row>
    <row r="384" spans="1:7">
      <c r="A384" s="147">
        <f>100000+B384*ID규칙_획득처_그룹_단위+COUNTIF($B$4:B384,B384)</f>
        <v>115101</v>
      </c>
      <c r="B384" s="65">
        <v>151</v>
      </c>
      <c r="C384" s="147">
        <v>61</v>
      </c>
      <c r="D384" s="147">
        <v>0</v>
      </c>
      <c r="E384" s="147" t="str">
        <f t="shared" si="84"/>
        <v>ITEM_GAIN_61</v>
      </c>
      <c r="F384" s="51" t="str">
        <f t="shared" si="83"/>
        <v>타르탈리아 도전 보상</v>
      </c>
      <c r="G384" s="11" t="s">
        <v>433</v>
      </c>
    </row>
    <row r="385" spans="1:7">
      <c r="A385" s="147">
        <f>100000+B385*ID규칙_획득처_그룹_단위+COUNTIF($B$4:B385,B385)</f>
        <v>115201</v>
      </c>
      <c r="B385" s="65">
        <v>152</v>
      </c>
      <c r="C385" s="147">
        <v>61</v>
      </c>
      <c r="D385" s="147">
        <v>0</v>
      </c>
      <c r="E385" s="147" t="str">
        <f t="shared" si="84"/>
        <v>ITEM_GAIN_61</v>
      </c>
      <c r="F385" s="51" t="str">
        <f t="shared" si="83"/>
        <v>타르탈리아 도전 보상</v>
      </c>
      <c r="G385" s="11" t="s">
        <v>434</v>
      </c>
    </row>
    <row r="386" spans="1:7">
      <c r="A386" s="147">
        <f>100000+B386*ID규칙_획득처_그룹_단위+COUNTIF($B$4:B386,B386)</f>
        <v>115301</v>
      </c>
      <c r="B386" s="65">
        <v>153</v>
      </c>
      <c r="C386" s="147">
        <v>62</v>
      </c>
      <c r="D386" s="147">
        <v>0</v>
      </c>
      <c r="E386" s="147" t="str">
        <f t="shared" si="84"/>
        <v>ITEM_GAIN_62</v>
      </c>
      <c r="F386" s="51" t="str">
        <f t="shared" si="83"/>
        <v>야타용왕 도전 보상</v>
      </c>
      <c r="G386" s="11" t="s">
        <v>435</v>
      </c>
    </row>
    <row r="387" spans="1:7">
      <c r="A387" s="147">
        <f>100000+B387*ID규칙_획득처_그룹_단위+COUNTIF($B$4:B387,B387)</f>
        <v>115401</v>
      </c>
      <c r="B387" s="65">
        <v>154</v>
      </c>
      <c r="C387" s="147">
        <v>62</v>
      </c>
      <c r="D387" s="147">
        <v>0</v>
      </c>
      <c r="E387" s="147" t="str">
        <f t="shared" si="84"/>
        <v>ITEM_GAIN_62</v>
      </c>
      <c r="F387" s="51" t="str">
        <f t="shared" si="83"/>
        <v>야타용왕 도전 보상</v>
      </c>
      <c r="G387" s="11" t="s">
        <v>436</v>
      </c>
    </row>
    <row r="388" spans="1:7">
      <c r="A388" s="147">
        <f>100000+B388*ID규칙_획득처_그룹_단위+COUNTIF($B$4:B388,B388)</f>
        <v>115501</v>
      </c>
      <c r="B388" s="65">
        <v>155</v>
      </c>
      <c r="C388" s="147">
        <v>62</v>
      </c>
      <c r="D388" s="147">
        <v>0</v>
      </c>
      <c r="E388" s="147" t="str">
        <f t="shared" si="84"/>
        <v>ITEM_GAIN_62</v>
      </c>
      <c r="F388" s="51" t="str">
        <f t="shared" ref="F388:F452" si="85">IF(C388=0,"-",VLOOKUP(C388,획득_컨텐츠,2,0))</f>
        <v>야타용왕 도전 보상</v>
      </c>
      <c r="G388" s="11" t="s">
        <v>437</v>
      </c>
    </row>
    <row r="389" spans="1:7">
      <c r="A389" s="147">
        <f>100000+B389*ID규칙_획득처_그룹_단위+COUNTIF($B$4:B389,B389)</f>
        <v>115601</v>
      </c>
      <c r="B389" s="65">
        <v>156</v>
      </c>
      <c r="C389" s="147">
        <v>63</v>
      </c>
      <c r="D389" s="147">
        <v>0</v>
      </c>
      <c r="E389" s="147" t="str">
        <f t="shared" si="84"/>
        <v>ITEM_GAIN_63</v>
      </c>
      <c r="F389" s="51" t="str">
        <f t="shared" si="85"/>
        <v>시뇨라 도전 보상</v>
      </c>
      <c r="G389" s="11" t="s">
        <v>438</v>
      </c>
    </row>
    <row r="390" spans="1:7">
      <c r="A390" s="147">
        <f>100000+B390*ID규칙_획득처_그룹_단위+COUNTIF($B$4:B390,B390)</f>
        <v>115701</v>
      </c>
      <c r="B390" s="65">
        <v>157</v>
      </c>
      <c r="C390" s="147">
        <v>63</v>
      </c>
      <c r="D390" s="147">
        <v>0</v>
      </c>
      <c r="E390" s="147" t="str">
        <f t="shared" ref="E390:E454" si="86">"ITEM_GAIN_"&amp;C390</f>
        <v>ITEM_GAIN_63</v>
      </c>
      <c r="F390" s="51" t="str">
        <f t="shared" si="85"/>
        <v>시뇨라 도전 보상</v>
      </c>
      <c r="G390" s="11" t="s">
        <v>439</v>
      </c>
    </row>
    <row r="391" spans="1:7">
      <c r="A391" s="147">
        <f>100000+B391*ID규칙_획득처_그룹_단위+COUNTIF($B$4:B391,B391)</f>
        <v>115801</v>
      </c>
      <c r="B391" s="65">
        <v>158</v>
      </c>
      <c r="C391" s="147">
        <v>63</v>
      </c>
      <c r="D391" s="147">
        <v>0</v>
      </c>
      <c r="E391" s="147" t="str">
        <f t="shared" si="86"/>
        <v>ITEM_GAIN_63</v>
      </c>
      <c r="F391" s="51" t="str">
        <f t="shared" si="85"/>
        <v>시뇨라 도전 보상</v>
      </c>
      <c r="G391" s="11" t="s">
        <v>440</v>
      </c>
    </row>
    <row r="392" spans="1:7">
      <c r="A392" s="147">
        <f>100000+B392*ID규칙_획득처_그룹_단위+COUNTIF($B$4:B392,B392)</f>
        <v>115901</v>
      </c>
      <c r="B392" s="65">
        <v>159</v>
      </c>
      <c r="C392" s="147">
        <v>64</v>
      </c>
      <c r="D392" s="147">
        <v>0</v>
      </c>
      <c r="E392" s="147" t="str">
        <f t="shared" si="86"/>
        <v>ITEM_GAIN_64</v>
      </c>
      <c r="F392" s="51" t="str">
        <f t="shared" si="85"/>
        <v>영원의 수호자 도전 보상</v>
      </c>
      <c r="G392" s="11" t="s">
        <v>441</v>
      </c>
    </row>
    <row r="393" spans="1:7">
      <c r="A393" s="147">
        <f>100000+B393*ID규칙_획득처_그룹_단위+COUNTIF($B$4:B393,B393)</f>
        <v>116001</v>
      </c>
      <c r="B393" s="65">
        <v>160</v>
      </c>
      <c r="C393" s="147">
        <v>64</v>
      </c>
      <c r="D393" s="147">
        <v>0</v>
      </c>
      <c r="E393" s="147" t="str">
        <f t="shared" si="86"/>
        <v>ITEM_GAIN_64</v>
      </c>
      <c r="F393" s="51" t="str">
        <f t="shared" si="85"/>
        <v>영원의 수호자 도전 보상</v>
      </c>
      <c r="G393" s="11" t="s">
        <v>442</v>
      </c>
    </row>
    <row r="394" spans="1:7">
      <c r="A394" s="147">
        <f>100000+B394*ID규칙_획득처_그룹_단위+COUNTIF($B$4:B394,B394)</f>
        <v>116101</v>
      </c>
      <c r="B394" s="65">
        <v>161</v>
      </c>
      <c r="C394" s="147">
        <v>64</v>
      </c>
      <c r="D394" s="147">
        <v>0</v>
      </c>
      <c r="E394" s="147" t="str">
        <f t="shared" si="86"/>
        <v>ITEM_GAIN_64</v>
      </c>
      <c r="F394" s="51" t="str">
        <f t="shared" si="85"/>
        <v>영원의 수호자 도전 보상</v>
      </c>
      <c r="G394" s="77" t="s">
        <v>1206</v>
      </c>
    </row>
    <row r="395" spans="1:7">
      <c r="A395" s="147">
        <f>100000+B395*ID규칙_획득처_그룹_단위+COUNTIF($B$4:B395,B395)</f>
        <v>116201</v>
      </c>
      <c r="B395" s="65">
        <v>162</v>
      </c>
      <c r="C395" s="147">
        <v>65</v>
      </c>
      <c r="D395" s="147">
        <v>0</v>
      </c>
      <c r="E395" s="147" t="str">
        <f t="shared" si="86"/>
        <v>ITEM_GAIN_65</v>
      </c>
      <c r="F395" s="51" t="str">
        <f t="shared" si="85"/>
        <v>「정기(正機)의 신」 도전 보상</v>
      </c>
      <c r="G395" s="11" t="s">
        <v>532</v>
      </c>
    </row>
    <row r="396" spans="1:7">
      <c r="A396" s="147">
        <f>100000+B396*ID규칙_획득처_그룹_단위+COUNTIF($B$4:B396,B396)</f>
        <v>116301</v>
      </c>
      <c r="B396" s="65">
        <v>163</v>
      </c>
      <c r="C396" s="147">
        <v>65</v>
      </c>
      <c r="D396" s="147">
        <v>0</v>
      </c>
      <c r="E396" s="147" t="str">
        <f t="shared" si="86"/>
        <v>ITEM_GAIN_65</v>
      </c>
      <c r="F396" s="51" t="str">
        <f t="shared" si="85"/>
        <v>「정기(正機)의 신」 도전 보상</v>
      </c>
      <c r="G396" s="51" t="s">
        <v>533</v>
      </c>
    </row>
    <row r="397" spans="1:7">
      <c r="A397" s="147">
        <f>100000+B397*ID규칙_획득처_그룹_단위+COUNTIF($B$4:B397,B397)</f>
        <v>116401</v>
      </c>
      <c r="B397" s="65">
        <v>164</v>
      </c>
      <c r="C397" s="147">
        <v>65</v>
      </c>
      <c r="D397" s="147">
        <v>0</v>
      </c>
      <c r="E397" s="147" t="str">
        <f t="shared" si="86"/>
        <v>ITEM_GAIN_65</v>
      </c>
      <c r="F397" s="51" t="str">
        <f t="shared" si="85"/>
        <v>「정기(正機)의 신」 도전 보상</v>
      </c>
      <c r="G397" s="51" t="s">
        <v>534</v>
      </c>
    </row>
    <row r="398" spans="1:7">
      <c r="A398" s="147">
        <f>100000+B398*ID규칙_획득처_그룹_단위+COUNTIF($B$4:B398,B398)</f>
        <v>116501</v>
      </c>
      <c r="B398" s="65">
        <v>165</v>
      </c>
      <c r="C398" s="147">
        <v>14</v>
      </c>
      <c r="D398" s="147">
        <v>0</v>
      </c>
      <c r="E398" s="147" t="str">
        <f t="shared" si="86"/>
        <v>ITEM_GAIN_14</v>
      </c>
      <c r="F398" s="51" t="str">
        <f t="shared" si="85"/>
        <v>토벌 보스_무상의 불</v>
      </c>
      <c r="G398" s="51" t="s">
        <v>443</v>
      </c>
    </row>
    <row r="399" spans="1:7">
      <c r="A399" s="147">
        <f>100000+B399*ID규칙_획득처_그룹_단위+COUNTIF($B$4:B399,B399)</f>
        <v>116502</v>
      </c>
      <c r="B399" s="65">
        <v>165</v>
      </c>
      <c r="C399" s="147">
        <v>26</v>
      </c>
      <c r="D399" s="147">
        <v>0</v>
      </c>
      <c r="E399" s="147" t="str">
        <f t="shared" si="86"/>
        <v>ITEM_GAIN_26</v>
      </c>
      <c r="F399" s="51" t="str">
        <f t="shared" si="85"/>
        <v>토벌 보스_반영구 제어 매트릭스</v>
      </c>
      <c r="G399" s="51" t="s">
        <v>443</v>
      </c>
    </row>
    <row r="400" spans="1:7">
      <c r="A400" s="147">
        <f>100000+B400*ID규칙_획득처_그룹_단위+COUNTIF($B$4:B400,B400)</f>
        <v>116503</v>
      </c>
      <c r="B400" s="65">
        <v>165</v>
      </c>
      <c r="C400" s="147">
        <v>28</v>
      </c>
      <c r="D400" s="147">
        <v>0</v>
      </c>
      <c r="E400" s="147" t="str">
        <f t="shared" si="86"/>
        <v>ITEM_GAIN_28</v>
      </c>
      <c r="F400" s="51" t="str">
        <f t="shared" si="85"/>
        <v>토벌 보스_폭염 나무</v>
      </c>
      <c r="G400" s="51" t="s">
        <v>443</v>
      </c>
    </row>
    <row r="401" spans="1:7">
      <c r="A401" s="147">
        <f>100000+B401*ID규칙_획득처_그룹_단위+COUNTIF($B$4:B401,B401)</f>
        <v>116504</v>
      </c>
      <c r="B401" s="65">
        <v>165</v>
      </c>
      <c r="C401" s="147">
        <v>54</v>
      </c>
      <c r="D401" s="147">
        <v>0</v>
      </c>
      <c r="E401" s="147" t="str">
        <f t="shared" si="86"/>
        <v>ITEM_GAIN_54</v>
      </c>
      <c r="F401" s="51" t="str">
        <f t="shared" si="85"/>
        <v>기념품 상점 교환</v>
      </c>
      <c r="G401" s="51" t="s">
        <v>443</v>
      </c>
    </row>
    <row r="402" spans="1:7">
      <c r="A402" s="147">
        <f>100000+B402*ID규칙_획득처_그룹_단위+COUNTIF($B$4:B402,B402)</f>
        <v>116601</v>
      </c>
      <c r="B402" s="65">
        <v>166</v>
      </c>
      <c r="C402" s="147">
        <v>14</v>
      </c>
      <c r="D402" s="147">
        <v>0</v>
      </c>
      <c r="E402" s="147" t="str">
        <f t="shared" si="86"/>
        <v>ITEM_GAIN_14</v>
      </c>
      <c r="F402" s="51" t="str">
        <f t="shared" si="85"/>
        <v>토벌 보스_무상의 불</v>
      </c>
      <c r="G402" s="51" t="s">
        <v>675</v>
      </c>
    </row>
    <row r="403" spans="1:7">
      <c r="A403" s="147">
        <f>100000+B403*ID규칙_획득처_그룹_단위+COUNTIF($B$4:B403,B403)</f>
        <v>116602</v>
      </c>
      <c r="B403" s="65">
        <v>166</v>
      </c>
      <c r="C403" s="147">
        <v>26</v>
      </c>
      <c r="D403" s="147">
        <v>0</v>
      </c>
      <c r="E403" s="147" t="str">
        <f t="shared" si="86"/>
        <v>ITEM_GAIN_26</v>
      </c>
      <c r="F403" s="51" t="str">
        <f t="shared" si="85"/>
        <v>토벌 보스_반영구 제어 매트릭스</v>
      </c>
      <c r="G403" s="51" t="s">
        <v>675</v>
      </c>
    </row>
    <row r="404" spans="1:7">
      <c r="A404" s="147">
        <f>100000+B404*ID규칙_획득처_그룹_단위+COUNTIF($B$4:B404,B404)</f>
        <v>116603</v>
      </c>
      <c r="B404" s="65">
        <v>166</v>
      </c>
      <c r="C404" s="147">
        <v>28</v>
      </c>
      <c r="D404" s="147">
        <v>0</v>
      </c>
      <c r="E404" s="147" t="str">
        <f t="shared" si="86"/>
        <v>ITEM_GAIN_28</v>
      </c>
      <c r="F404" s="51" t="str">
        <f t="shared" si="85"/>
        <v>토벌 보스_폭염 나무</v>
      </c>
      <c r="G404" s="51" t="s">
        <v>675</v>
      </c>
    </row>
    <row r="405" spans="1:7">
      <c r="A405" s="147">
        <f>100000+B405*ID규칙_획득처_그룹_단위+COUNTIF($B$4:B405,B405)</f>
        <v>116604</v>
      </c>
      <c r="B405" s="65">
        <v>166</v>
      </c>
      <c r="C405" s="147">
        <v>56</v>
      </c>
      <c r="D405" s="147">
        <v>0</v>
      </c>
      <c r="E405" s="147" t="str">
        <f t="shared" si="86"/>
        <v>ITEM_GAIN_56</v>
      </c>
      <c r="F405" s="51" t="str">
        <f t="shared" si="85"/>
        <v>합성</v>
      </c>
      <c r="G405" s="51" t="s">
        <v>675</v>
      </c>
    </row>
    <row r="406" spans="1:7">
      <c r="A406" s="147">
        <f>100000+B406*ID규칙_획득처_그룹_단위+COUNTIF($B$4:B406,B406)</f>
        <v>116701</v>
      </c>
      <c r="B406" s="65">
        <v>167</v>
      </c>
      <c r="C406" s="147">
        <v>14</v>
      </c>
      <c r="D406" s="147">
        <v>0</v>
      </c>
      <c r="E406" s="147" t="str">
        <f t="shared" si="86"/>
        <v>ITEM_GAIN_14</v>
      </c>
      <c r="F406" s="51" t="str">
        <f t="shared" si="85"/>
        <v>토벌 보스_무상의 불</v>
      </c>
      <c r="G406" s="51" t="s">
        <v>676</v>
      </c>
    </row>
    <row r="407" spans="1:7">
      <c r="A407" s="147">
        <f>100000+B407*ID규칙_획득처_그룹_단위+COUNTIF($B$4:B407,B407)</f>
        <v>116702</v>
      </c>
      <c r="B407" s="65">
        <v>167</v>
      </c>
      <c r="C407" s="147">
        <v>26</v>
      </c>
      <c r="D407" s="147">
        <v>0</v>
      </c>
      <c r="E407" s="147" t="str">
        <f t="shared" si="86"/>
        <v>ITEM_GAIN_26</v>
      </c>
      <c r="F407" s="51" t="str">
        <f t="shared" si="85"/>
        <v>토벌 보스_반영구 제어 매트릭스</v>
      </c>
      <c r="G407" s="51" t="s">
        <v>676</v>
      </c>
    </row>
    <row r="408" spans="1:7">
      <c r="A408" s="147">
        <f>100000+B408*ID규칙_획득처_그룹_단위+COUNTIF($B$4:B408,B408)</f>
        <v>116703</v>
      </c>
      <c r="B408" s="65">
        <v>167</v>
      </c>
      <c r="C408" s="147">
        <v>28</v>
      </c>
      <c r="D408" s="147">
        <v>0</v>
      </c>
      <c r="E408" s="147" t="str">
        <f t="shared" si="86"/>
        <v>ITEM_GAIN_28</v>
      </c>
      <c r="F408" s="51" t="str">
        <f t="shared" si="85"/>
        <v>토벌 보스_폭염 나무</v>
      </c>
      <c r="G408" s="51" t="s">
        <v>676</v>
      </c>
    </row>
    <row r="409" spans="1:7">
      <c r="A409" s="147">
        <f>100000+B409*ID규칙_획득처_그룹_단위+COUNTIF($B$4:B409,B409)</f>
        <v>116704</v>
      </c>
      <c r="B409" s="65">
        <v>167</v>
      </c>
      <c r="C409" s="147">
        <v>56</v>
      </c>
      <c r="D409" s="147">
        <v>0</v>
      </c>
      <c r="E409" s="147" t="str">
        <f t="shared" si="86"/>
        <v>ITEM_GAIN_56</v>
      </c>
      <c r="F409" s="51" t="str">
        <f t="shared" si="85"/>
        <v>합성</v>
      </c>
      <c r="G409" s="51" t="s">
        <v>676</v>
      </c>
    </row>
    <row r="410" spans="1:7">
      <c r="A410" s="147">
        <f>100000+B410*ID규칙_획득처_그룹_단위+COUNTIF($B$4:B410,B410)</f>
        <v>116801</v>
      </c>
      <c r="B410" s="65">
        <v>168</v>
      </c>
      <c r="C410" s="147">
        <v>14</v>
      </c>
      <c r="D410" s="147">
        <v>0</v>
      </c>
      <c r="E410" s="147" t="str">
        <f t="shared" si="86"/>
        <v>ITEM_GAIN_14</v>
      </c>
      <c r="F410" s="51" t="str">
        <f t="shared" si="85"/>
        <v>토벌 보스_무상의 불</v>
      </c>
      <c r="G410" s="51" t="s">
        <v>677</v>
      </c>
    </row>
    <row r="411" spans="1:7">
      <c r="A411" s="147">
        <f>100000+B411*ID규칙_획득처_그룹_단위+COUNTIF($B$4:B411,B411)</f>
        <v>116802</v>
      </c>
      <c r="B411" s="65">
        <v>168</v>
      </c>
      <c r="C411" s="147">
        <v>26</v>
      </c>
      <c r="D411" s="147">
        <v>0</v>
      </c>
      <c r="E411" s="147" t="str">
        <f t="shared" si="86"/>
        <v>ITEM_GAIN_26</v>
      </c>
      <c r="F411" s="51" t="str">
        <f t="shared" si="85"/>
        <v>토벌 보스_반영구 제어 매트릭스</v>
      </c>
      <c r="G411" s="51" t="s">
        <v>677</v>
      </c>
    </row>
    <row r="412" spans="1:7">
      <c r="A412" s="147">
        <f>100000+B412*ID규칙_획득처_그룹_단위+COUNTIF($B$4:B412,B412)</f>
        <v>116803</v>
      </c>
      <c r="B412" s="65">
        <v>168</v>
      </c>
      <c r="C412" s="147">
        <v>28</v>
      </c>
      <c r="D412" s="147">
        <v>0</v>
      </c>
      <c r="E412" s="147" t="str">
        <f t="shared" si="86"/>
        <v>ITEM_GAIN_28</v>
      </c>
      <c r="F412" s="51" t="str">
        <f t="shared" si="85"/>
        <v>토벌 보스_폭염 나무</v>
      </c>
      <c r="G412" s="51" t="s">
        <v>677</v>
      </c>
    </row>
    <row r="413" spans="1:7">
      <c r="A413" s="147">
        <f>100000+B413*ID규칙_획득처_그룹_단위+COUNTIF($B$4:B413,B413)</f>
        <v>116804</v>
      </c>
      <c r="B413" s="65">
        <v>168</v>
      </c>
      <c r="C413" s="147">
        <v>56</v>
      </c>
      <c r="D413" s="147">
        <v>0</v>
      </c>
      <c r="E413" s="147" t="str">
        <f t="shared" si="86"/>
        <v>ITEM_GAIN_56</v>
      </c>
      <c r="F413" s="51" t="str">
        <f t="shared" si="85"/>
        <v>합성</v>
      </c>
      <c r="G413" s="51" t="s">
        <v>677</v>
      </c>
    </row>
    <row r="414" spans="1:7">
      <c r="A414" s="147">
        <f>100000+B414*ID규칙_획득처_그룹_단위+COUNTIF($B$4:B414,B414)</f>
        <v>116901</v>
      </c>
      <c r="B414" s="65">
        <v>169</v>
      </c>
      <c r="C414" s="147">
        <v>13</v>
      </c>
      <c r="D414" s="147">
        <v>0</v>
      </c>
      <c r="E414" s="147" t="str">
        <f t="shared" si="86"/>
        <v>ITEM_GAIN_13</v>
      </c>
      <c r="F414" s="51" t="str">
        <f t="shared" si="85"/>
        <v>토벌 보스_무상의 물</v>
      </c>
      <c r="G414" s="51" t="s">
        <v>678</v>
      </c>
    </row>
    <row r="415" spans="1:7">
      <c r="A415" s="147">
        <f>100000+B415*ID규칙_획득처_그룹_단위+COUNTIF($B$4:B415,B415)</f>
        <v>116902</v>
      </c>
      <c r="B415" s="65">
        <v>169</v>
      </c>
      <c r="C415" s="147">
        <v>20</v>
      </c>
      <c r="D415" s="147">
        <v>0</v>
      </c>
      <c r="E415" s="147" t="str">
        <f t="shared" si="86"/>
        <v>ITEM_GAIN_20</v>
      </c>
      <c r="F415" s="51" t="str">
        <f t="shared" si="85"/>
        <v>토벌 보스_물의 정령</v>
      </c>
      <c r="G415" s="51" t="s">
        <v>678</v>
      </c>
    </row>
    <row r="416" spans="1:7">
      <c r="A416" s="147">
        <f>100000+B416*ID규칙_획득처_그룹_단위+COUNTIF($B$4:B416,B416)</f>
        <v>116903</v>
      </c>
      <c r="B416" s="65">
        <v>169</v>
      </c>
      <c r="C416" s="147">
        <v>27</v>
      </c>
      <c r="D416" s="147">
        <v>0</v>
      </c>
      <c r="E416" s="147" t="str">
        <f t="shared" si="86"/>
        <v>ITEM_GAIN_27</v>
      </c>
      <c r="F416" s="51" t="str">
        <f t="shared" si="85"/>
        <v>토벌 보스_영겁의 드레이크</v>
      </c>
      <c r="G416" s="51" t="s">
        <v>678</v>
      </c>
    </row>
    <row r="417" spans="1:7">
      <c r="A417" s="147">
        <f>100000+B417*ID규칙_획득처_그룹_단위+COUNTIF($B$4:B417,B417)</f>
        <v>116904</v>
      </c>
      <c r="B417" s="65">
        <v>169</v>
      </c>
      <c r="C417" s="147">
        <v>54</v>
      </c>
      <c r="D417" s="147">
        <v>0</v>
      </c>
      <c r="E417" s="147" t="str">
        <f t="shared" si="86"/>
        <v>ITEM_GAIN_54</v>
      </c>
      <c r="F417" s="51" t="str">
        <f t="shared" si="85"/>
        <v>기념품 상점 교환</v>
      </c>
      <c r="G417" s="51" t="s">
        <v>678</v>
      </c>
    </row>
    <row r="418" spans="1:7">
      <c r="A418" s="147">
        <f>100000+B418*ID규칙_획득처_그룹_단위+COUNTIF($B$4:B418,B418)</f>
        <v>117001</v>
      </c>
      <c r="B418" s="65">
        <v>170</v>
      </c>
      <c r="C418" s="147">
        <v>13</v>
      </c>
      <c r="D418" s="147">
        <v>0</v>
      </c>
      <c r="E418" s="147" t="str">
        <f t="shared" si="86"/>
        <v>ITEM_GAIN_13</v>
      </c>
      <c r="F418" s="51" t="str">
        <f t="shared" si="85"/>
        <v>토벌 보스_무상의 물</v>
      </c>
      <c r="G418" s="51" t="s">
        <v>679</v>
      </c>
    </row>
    <row r="419" spans="1:7">
      <c r="A419" s="147">
        <f>100000+B419*ID규칙_획득처_그룹_단위+COUNTIF($B$4:B419,B419)</f>
        <v>117002</v>
      </c>
      <c r="B419" s="65">
        <v>170</v>
      </c>
      <c r="C419" s="147">
        <v>20</v>
      </c>
      <c r="D419" s="147">
        <v>0</v>
      </c>
      <c r="E419" s="147" t="str">
        <f t="shared" si="86"/>
        <v>ITEM_GAIN_20</v>
      </c>
      <c r="F419" s="51" t="str">
        <f t="shared" si="85"/>
        <v>토벌 보스_물의 정령</v>
      </c>
      <c r="G419" s="51" t="s">
        <v>679</v>
      </c>
    </row>
    <row r="420" spans="1:7">
      <c r="A420" s="147">
        <f>100000+B420*ID규칙_획득처_그룹_단위+COUNTIF($B$4:B420,B420)</f>
        <v>117003</v>
      </c>
      <c r="B420" s="65">
        <v>170</v>
      </c>
      <c r="C420" s="147">
        <v>27</v>
      </c>
      <c r="D420" s="147">
        <v>0</v>
      </c>
      <c r="E420" s="147" t="str">
        <f t="shared" si="86"/>
        <v>ITEM_GAIN_27</v>
      </c>
      <c r="F420" s="51" t="str">
        <f t="shared" si="85"/>
        <v>토벌 보스_영겁의 드레이크</v>
      </c>
      <c r="G420" s="51" t="s">
        <v>679</v>
      </c>
    </row>
    <row r="421" spans="1:7">
      <c r="A421" s="147">
        <f>100000+B421*ID규칙_획득처_그룹_단위+COUNTIF($B$4:B421,B421)</f>
        <v>117004</v>
      </c>
      <c r="B421" s="65">
        <v>170</v>
      </c>
      <c r="C421" s="147">
        <v>56</v>
      </c>
      <c r="D421" s="147">
        <v>0</v>
      </c>
      <c r="E421" s="147" t="str">
        <f t="shared" si="86"/>
        <v>ITEM_GAIN_56</v>
      </c>
      <c r="F421" s="51" t="str">
        <f t="shared" si="85"/>
        <v>합성</v>
      </c>
      <c r="G421" s="51" t="s">
        <v>679</v>
      </c>
    </row>
    <row r="422" spans="1:7">
      <c r="A422" s="147">
        <f>100000+B422*ID규칙_획득처_그룹_단위+COUNTIF($B$4:B422,B422)</f>
        <v>117101</v>
      </c>
      <c r="B422" s="65">
        <v>171</v>
      </c>
      <c r="C422" s="147">
        <v>13</v>
      </c>
      <c r="D422" s="147">
        <v>0</v>
      </c>
      <c r="E422" s="147" t="str">
        <f t="shared" si="86"/>
        <v>ITEM_GAIN_13</v>
      </c>
      <c r="F422" s="51" t="str">
        <f t="shared" si="85"/>
        <v>토벌 보스_무상의 물</v>
      </c>
      <c r="G422" s="51" t="s">
        <v>680</v>
      </c>
    </row>
    <row r="423" spans="1:7">
      <c r="A423" s="147">
        <f>100000+B423*ID규칙_획득처_그룹_단위+COUNTIF($B$4:B423,B423)</f>
        <v>117102</v>
      </c>
      <c r="B423" s="65">
        <v>171</v>
      </c>
      <c r="C423" s="147">
        <v>20</v>
      </c>
      <c r="D423" s="147">
        <v>0</v>
      </c>
      <c r="E423" s="147" t="str">
        <f t="shared" si="86"/>
        <v>ITEM_GAIN_20</v>
      </c>
      <c r="F423" s="51" t="str">
        <f t="shared" si="85"/>
        <v>토벌 보스_물의 정령</v>
      </c>
      <c r="G423" s="51" t="s">
        <v>680</v>
      </c>
    </row>
    <row r="424" spans="1:7">
      <c r="A424" s="147">
        <f>100000+B424*ID규칙_획득처_그룹_단위+COUNTIF($B$4:B424,B424)</f>
        <v>117103</v>
      </c>
      <c r="B424" s="65">
        <v>171</v>
      </c>
      <c r="C424" s="147">
        <v>27</v>
      </c>
      <c r="D424" s="147">
        <v>0</v>
      </c>
      <c r="E424" s="147" t="str">
        <f t="shared" si="86"/>
        <v>ITEM_GAIN_27</v>
      </c>
      <c r="F424" s="51" t="str">
        <f t="shared" si="85"/>
        <v>토벌 보스_영겁의 드레이크</v>
      </c>
      <c r="G424" s="51" t="s">
        <v>680</v>
      </c>
    </row>
    <row r="425" spans="1:7">
      <c r="A425" s="147">
        <f>100000+B425*ID규칙_획득처_그룹_단위+COUNTIF($B$4:B425,B425)</f>
        <v>117104</v>
      </c>
      <c r="B425" s="65">
        <v>171</v>
      </c>
      <c r="C425" s="147">
        <v>56</v>
      </c>
      <c r="D425" s="147">
        <v>0</v>
      </c>
      <c r="E425" s="147" t="str">
        <f t="shared" si="86"/>
        <v>ITEM_GAIN_56</v>
      </c>
      <c r="F425" s="51" t="str">
        <f t="shared" si="85"/>
        <v>합성</v>
      </c>
      <c r="G425" s="51" t="s">
        <v>680</v>
      </c>
    </row>
    <row r="426" spans="1:7">
      <c r="A426" s="147">
        <f>100000+B426*ID규칙_획득처_그룹_단위+COUNTIF($B$4:B426,B426)</f>
        <v>117201</v>
      </c>
      <c r="B426" s="65">
        <v>172</v>
      </c>
      <c r="C426" s="147">
        <v>13</v>
      </c>
      <c r="D426" s="147">
        <v>0</v>
      </c>
      <c r="E426" s="147" t="str">
        <f t="shared" si="86"/>
        <v>ITEM_GAIN_13</v>
      </c>
      <c r="F426" s="51" t="str">
        <f t="shared" si="85"/>
        <v>토벌 보스_무상의 물</v>
      </c>
      <c r="G426" s="51" t="s">
        <v>681</v>
      </c>
    </row>
    <row r="427" spans="1:7">
      <c r="A427" s="147">
        <f>100000+B427*ID규칙_획득처_그룹_단위+COUNTIF($B$4:B427,B427)</f>
        <v>117202</v>
      </c>
      <c r="B427" s="65">
        <v>172</v>
      </c>
      <c r="C427" s="147">
        <v>20</v>
      </c>
      <c r="D427" s="147">
        <v>0</v>
      </c>
      <c r="E427" s="147" t="str">
        <f t="shared" si="86"/>
        <v>ITEM_GAIN_20</v>
      </c>
      <c r="F427" s="51" t="str">
        <f t="shared" si="85"/>
        <v>토벌 보스_물의 정령</v>
      </c>
      <c r="G427" s="51" t="s">
        <v>681</v>
      </c>
    </row>
    <row r="428" spans="1:7">
      <c r="A428" s="147">
        <f>100000+B428*ID규칙_획득처_그룹_단위+COUNTIF($B$4:B428,B428)</f>
        <v>117203</v>
      </c>
      <c r="B428" s="65">
        <v>172</v>
      </c>
      <c r="C428" s="147">
        <v>27</v>
      </c>
      <c r="D428" s="147">
        <v>0</v>
      </c>
      <c r="E428" s="147" t="str">
        <f t="shared" si="86"/>
        <v>ITEM_GAIN_27</v>
      </c>
      <c r="F428" s="51" t="str">
        <f t="shared" si="85"/>
        <v>토벌 보스_영겁의 드레이크</v>
      </c>
      <c r="G428" s="51" t="s">
        <v>681</v>
      </c>
    </row>
    <row r="429" spans="1:7">
      <c r="A429" s="147">
        <f>100000+B429*ID규칙_획득처_그룹_단위+COUNTIF($B$4:B429,B429)</f>
        <v>117204</v>
      </c>
      <c r="B429" s="65">
        <v>172</v>
      </c>
      <c r="C429" s="147">
        <v>56</v>
      </c>
      <c r="D429" s="147">
        <v>0</v>
      </c>
      <c r="E429" s="147" t="str">
        <f t="shared" si="86"/>
        <v>ITEM_GAIN_56</v>
      </c>
      <c r="F429" s="51" t="str">
        <f t="shared" si="85"/>
        <v>합성</v>
      </c>
      <c r="G429" s="51" t="s">
        <v>681</v>
      </c>
    </row>
    <row r="430" spans="1:7">
      <c r="A430" s="147">
        <f>100000+B430*ID규칙_획득처_그룹_단위+COUNTIF($B$4:B430,B430)</f>
        <v>117301</v>
      </c>
      <c r="B430" s="65">
        <v>173</v>
      </c>
      <c r="C430" s="147">
        <v>15</v>
      </c>
      <c r="D430" s="147">
        <v>0</v>
      </c>
      <c r="E430" s="147" t="str">
        <f t="shared" si="86"/>
        <v>ITEM_GAIN_15</v>
      </c>
      <c r="F430" s="51" t="str">
        <f t="shared" si="85"/>
        <v>토벌 보스_무상의 풀</v>
      </c>
      <c r="G430" s="51" t="s">
        <v>535</v>
      </c>
    </row>
    <row r="431" spans="1:7">
      <c r="A431" s="147">
        <f>100000+B431*ID규칙_획득처_그룹_단위+COUNTIF($B$4:B431,B431)</f>
        <v>117302</v>
      </c>
      <c r="B431" s="65">
        <v>173</v>
      </c>
      <c r="C431" s="147">
        <v>33</v>
      </c>
      <c r="D431" s="147">
        <v>0</v>
      </c>
      <c r="E431" s="147" t="str">
        <f t="shared" si="86"/>
        <v>ITEM_GAIN_33</v>
      </c>
      <c r="F431" s="51" t="str">
        <f t="shared" si="85"/>
        <v>토벌 보스_공포의 취령 버섯</v>
      </c>
      <c r="G431" s="51" t="s">
        <v>535</v>
      </c>
    </row>
    <row r="432" spans="1:7">
      <c r="A432" s="147">
        <f>100000+B432*ID규칙_획득처_그룹_단위+COUNTIF($B$4:B432,B432)</f>
        <v>117401</v>
      </c>
      <c r="B432" s="65">
        <v>174</v>
      </c>
      <c r="C432" s="147">
        <v>15</v>
      </c>
      <c r="D432" s="147">
        <v>0</v>
      </c>
      <c r="E432" s="147" t="str">
        <f t="shared" si="86"/>
        <v>ITEM_GAIN_15</v>
      </c>
      <c r="F432" s="51" t="str">
        <f t="shared" si="85"/>
        <v>토벌 보스_무상의 풀</v>
      </c>
      <c r="G432" s="51" t="s">
        <v>536</v>
      </c>
    </row>
    <row r="433" spans="1:7">
      <c r="A433" s="147">
        <f>100000+B433*ID규칙_획득처_그룹_단위+COUNTIF($B$4:B433,B433)</f>
        <v>117402</v>
      </c>
      <c r="B433" s="65">
        <v>174</v>
      </c>
      <c r="C433" s="147">
        <v>33</v>
      </c>
      <c r="D433" s="147">
        <v>0</v>
      </c>
      <c r="E433" s="147" t="str">
        <f t="shared" si="86"/>
        <v>ITEM_GAIN_33</v>
      </c>
      <c r="F433" s="51" t="str">
        <f t="shared" si="85"/>
        <v>토벌 보스_공포의 취령 버섯</v>
      </c>
      <c r="G433" s="51" t="s">
        <v>536</v>
      </c>
    </row>
    <row r="434" spans="1:7">
      <c r="A434" s="147">
        <f>100000+B434*ID규칙_획득처_그룹_단위+COUNTIF($B$4:B434,B434)</f>
        <v>117403</v>
      </c>
      <c r="B434" s="65">
        <v>174</v>
      </c>
      <c r="C434" s="147">
        <v>56</v>
      </c>
      <c r="D434" s="147">
        <v>0</v>
      </c>
      <c r="E434" s="147" t="str">
        <f t="shared" si="86"/>
        <v>ITEM_GAIN_56</v>
      </c>
      <c r="F434" s="51" t="str">
        <f t="shared" si="85"/>
        <v>합성</v>
      </c>
      <c r="G434" s="51" t="s">
        <v>536</v>
      </c>
    </row>
    <row r="435" spans="1:7">
      <c r="A435" s="147">
        <f>100000+B435*ID규칙_획득처_그룹_단위+COUNTIF($B$4:B435,B435)</f>
        <v>117501</v>
      </c>
      <c r="B435" s="65">
        <v>175</v>
      </c>
      <c r="C435" s="147">
        <v>15</v>
      </c>
      <c r="D435" s="147">
        <v>0</v>
      </c>
      <c r="E435" s="147" t="str">
        <f t="shared" si="86"/>
        <v>ITEM_GAIN_15</v>
      </c>
      <c r="F435" s="51" t="str">
        <f t="shared" si="85"/>
        <v>토벌 보스_무상의 풀</v>
      </c>
      <c r="G435" s="51" t="s">
        <v>537</v>
      </c>
    </row>
    <row r="436" spans="1:7">
      <c r="A436" s="147">
        <f>100000+B436*ID규칙_획득처_그룹_단위+COUNTIF($B$4:B436,B436)</f>
        <v>117502</v>
      </c>
      <c r="B436" s="65">
        <v>175</v>
      </c>
      <c r="C436" s="147">
        <v>33</v>
      </c>
      <c r="D436" s="147">
        <v>0</v>
      </c>
      <c r="E436" s="147" t="str">
        <f t="shared" si="86"/>
        <v>ITEM_GAIN_33</v>
      </c>
      <c r="F436" s="51" t="str">
        <f t="shared" si="85"/>
        <v>토벌 보스_공포의 취령 버섯</v>
      </c>
      <c r="G436" s="51" t="s">
        <v>537</v>
      </c>
    </row>
    <row r="437" spans="1:7">
      <c r="A437" s="147">
        <f>100000+B437*ID규칙_획득처_그룹_단위+COUNTIF($B$4:B437,B437)</f>
        <v>117503</v>
      </c>
      <c r="B437" s="65">
        <v>175</v>
      </c>
      <c r="C437" s="147">
        <v>56</v>
      </c>
      <c r="D437" s="147">
        <v>0</v>
      </c>
      <c r="E437" s="147" t="str">
        <f t="shared" si="86"/>
        <v>ITEM_GAIN_56</v>
      </c>
      <c r="F437" s="51" t="str">
        <f t="shared" si="85"/>
        <v>합성</v>
      </c>
      <c r="G437" s="51" t="s">
        <v>537</v>
      </c>
    </row>
    <row r="438" spans="1:7">
      <c r="A438" s="147">
        <f>100000+B438*ID규칙_획득처_그룹_단위+COUNTIF($B$4:B438,B438)</f>
        <v>117601</v>
      </c>
      <c r="B438" s="65">
        <v>176</v>
      </c>
      <c r="C438" s="147">
        <v>15</v>
      </c>
      <c r="D438" s="147">
        <v>0</v>
      </c>
      <c r="E438" s="147" t="str">
        <f t="shared" si="86"/>
        <v>ITEM_GAIN_15</v>
      </c>
      <c r="F438" s="51" t="str">
        <f t="shared" si="85"/>
        <v>토벌 보스_무상의 풀</v>
      </c>
      <c r="G438" s="51" t="s">
        <v>538</v>
      </c>
    </row>
    <row r="439" spans="1:7">
      <c r="A439" s="147">
        <f>100000+B439*ID규칙_획득처_그룹_단위+COUNTIF($B$4:B439,B439)</f>
        <v>117602</v>
      </c>
      <c r="B439" s="65">
        <v>176</v>
      </c>
      <c r="C439" s="147">
        <v>33</v>
      </c>
      <c r="D439" s="147">
        <v>0</v>
      </c>
      <c r="E439" s="147" t="str">
        <f t="shared" si="86"/>
        <v>ITEM_GAIN_33</v>
      </c>
      <c r="F439" s="51" t="str">
        <f t="shared" si="85"/>
        <v>토벌 보스_공포의 취령 버섯</v>
      </c>
      <c r="G439" s="51" t="s">
        <v>538</v>
      </c>
    </row>
    <row r="440" spans="1:7">
      <c r="A440" s="147">
        <f>100000+B440*ID규칙_획득처_그룹_단위+COUNTIF($B$4:B440,B440)</f>
        <v>117603</v>
      </c>
      <c r="B440" s="65">
        <v>176</v>
      </c>
      <c r="C440" s="147">
        <v>56</v>
      </c>
      <c r="D440" s="147">
        <v>0</v>
      </c>
      <c r="E440" s="147" t="str">
        <f t="shared" si="86"/>
        <v>ITEM_GAIN_56</v>
      </c>
      <c r="F440" s="51" t="str">
        <f t="shared" si="85"/>
        <v>합성</v>
      </c>
      <c r="G440" s="51" t="s">
        <v>538</v>
      </c>
    </row>
    <row r="441" spans="1:7">
      <c r="A441" s="147">
        <f>100000+B441*ID규칙_획득처_그룹_단위+COUNTIF($B$4:B441,B441)</f>
        <v>117701</v>
      </c>
      <c r="B441" s="65">
        <v>177</v>
      </c>
      <c r="C441" s="147">
        <v>17</v>
      </c>
      <c r="D441" s="147">
        <v>0</v>
      </c>
      <c r="E441" s="147" t="str">
        <f t="shared" si="86"/>
        <v>ITEM_GAIN_17</v>
      </c>
      <c r="F441" s="51" t="str">
        <f t="shared" si="85"/>
        <v>토벌 보스_무상의 뇌전</v>
      </c>
      <c r="G441" s="51" t="s">
        <v>682</v>
      </c>
    </row>
    <row r="442" spans="1:7">
      <c r="A442" s="147">
        <f>100000+B442*ID규칙_획득처_그룹_단위+COUNTIF($B$4:B442,B442)</f>
        <v>117702</v>
      </c>
      <c r="B442" s="65">
        <v>177</v>
      </c>
      <c r="C442" s="147">
        <v>21</v>
      </c>
      <c r="D442" s="147">
        <v>0</v>
      </c>
      <c r="E442" s="147" t="str">
        <f t="shared" si="86"/>
        <v>ITEM_GAIN_21</v>
      </c>
      <c r="F442" s="51" t="str">
        <f t="shared" si="85"/>
        <v>토벌 보스_뇌음의 권현</v>
      </c>
      <c r="G442" s="51" t="s">
        <v>682</v>
      </c>
    </row>
    <row r="443" spans="1:7">
      <c r="A443" s="147">
        <f>100000+B443*ID규칙_획득처_그룹_단위+COUNTIF($B$4:B443,B443)</f>
        <v>117703</v>
      </c>
      <c r="B443" s="65">
        <v>177</v>
      </c>
      <c r="C443" s="147">
        <v>30</v>
      </c>
      <c r="D443" s="147">
        <v>0</v>
      </c>
      <c r="E443" s="147" t="str">
        <f t="shared" si="86"/>
        <v>ITEM_GAIN_30</v>
      </c>
      <c r="F443" s="51" t="str">
        <f t="shared" si="85"/>
        <v>토벌 보스_번개 나무</v>
      </c>
      <c r="G443" s="51" t="s">
        <v>682</v>
      </c>
    </row>
    <row r="444" spans="1:7">
      <c r="A444" s="147">
        <f>100000+B444*ID규칙_획득처_그룹_단위+COUNTIF($B$4:B444,B444)</f>
        <v>117704</v>
      </c>
      <c r="B444" s="65">
        <v>177</v>
      </c>
      <c r="C444" s="147">
        <v>54</v>
      </c>
      <c r="D444" s="147">
        <v>0</v>
      </c>
      <c r="E444" s="147" t="str">
        <f t="shared" si="86"/>
        <v>ITEM_GAIN_54</v>
      </c>
      <c r="F444" s="51" t="str">
        <f t="shared" si="85"/>
        <v>기념품 상점 교환</v>
      </c>
      <c r="G444" s="51" t="s">
        <v>682</v>
      </c>
    </row>
    <row r="445" spans="1:7">
      <c r="A445" s="147">
        <f>100000+B445*ID규칙_획득처_그룹_단위+COUNTIF($B$4:B445,B445)</f>
        <v>117801</v>
      </c>
      <c r="B445" s="65">
        <v>178</v>
      </c>
      <c r="C445" s="147">
        <v>17</v>
      </c>
      <c r="D445" s="147">
        <v>0</v>
      </c>
      <c r="E445" s="147" t="str">
        <f t="shared" si="86"/>
        <v>ITEM_GAIN_17</v>
      </c>
      <c r="F445" s="51" t="str">
        <f t="shared" si="85"/>
        <v>토벌 보스_무상의 뇌전</v>
      </c>
      <c r="G445" s="51" t="s">
        <v>683</v>
      </c>
    </row>
    <row r="446" spans="1:7">
      <c r="A446" s="147">
        <f>100000+B446*ID규칙_획득처_그룹_단위+COUNTIF($B$4:B446,B446)</f>
        <v>117802</v>
      </c>
      <c r="B446" s="65">
        <v>178</v>
      </c>
      <c r="C446" s="147">
        <v>21</v>
      </c>
      <c r="D446" s="147">
        <v>0</v>
      </c>
      <c r="E446" s="147" t="str">
        <f t="shared" si="86"/>
        <v>ITEM_GAIN_21</v>
      </c>
      <c r="F446" s="51" t="str">
        <f t="shared" si="85"/>
        <v>토벌 보스_뇌음의 권현</v>
      </c>
      <c r="G446" s="51" t="s">
        <v>683</v>
      </c>
    </row>
    <row r="447" spans="1:7">
      <c r="A447" s="147">
        <f>100000+B447*ID규칙_획득처_그룹_단위+COUNTIF($B$4:B447,B447)</f>
        <v>117803</v>
      </c>
      <c r="B447" s="65">
        <v>178</v>
      </c>
      <c r="C447" s="147">
        <v>30</v>
      </c>
      <c r="D447" s="147">
        <v>0</v>
      </c>
      <c r="E447" s="147" t="str">
        <f t="shared" si="86"/>
        <v>ITEM_GAIN_30</v>
      </c>
      <c r="F447" s="51" t="str">
        <f t="shared" si="85"/>
        <v>토벌 보스_번개 나무</v>
      </c>
      <c r="G447" s="51" t="s">
        <v>683</v>
      </c>
    </row>
    <row r="448" spans="1:7">
      <c r="A448" s="147">
        <f>100000+B448*ID규칙_획득처_그룹_단위+COUNTIF($B$4:B448,B448)</f>
        <v>117804</v>
      </c>
      <c r="B448" s="65">
        <v>178</v>
      </c>
      <c r="C448" s="147">
        <v>56</v>
      </c>
      <c r="D448" s="147">
        <v>0</v>
      </c>
      <c r="E448" s="147" t="str">
        <f t="shared" si="86"/>
        <v>ITEM_GAIN_56</v>
      </c>
      <c r="F448" s="51" t="str">
        <f t="shared" si="85"/>
        <v>합성</v>
      </c>
      <c r="G448" s="51" t="s">
        <v>683</v>
      </c>
    </row>
    <row r="449" spans="1:7">
      <c r="A449" s="147">
        <f>100000+B449*ID규칙_획득처_그룹_단위+COUNTIF($B$4:B449,B449)</f>
        <v>117901</v>
      </c>
      <c r="B449" s="65">
        <v>179</v>
      </c>
      <c r="C449" s="147">
        <v>17</v>
      </c>
      <c r="D449" s="147">
        <v>0</v>
      </c>
      <c r="E449" s="147" t="str">
        <f t="shared" si="86"/>
        <v>ITEM_GAIN_17</v>
      </c>
      <c r="F449" s="51" t="str">
        <f t="shared" si="85"/>
        <v>토벌 보스_무상의 뇌전</v>
      </c>
      <c r="G449" s="51" t="s">
        <v>684</v>
      </c>
    </row>
    <row r="450" spans="1:7">
      <c r="A450" s="147">
        <f>100000+B450*ID규칙_획득처_그룹_단위+COUNTIF($B$4:B450,B450)</f>
        <v>117902</v>
      </c>
      <c r="B450" s="65">
        <v>179</v>
      </c>
      <c r="C450" s="147">
        <v>21</v>
      </c>
      <c r="D450" s="147">
        <v>0</v>
      </c>
      <c r="E450" s="147" t="str">
        <f t="shared" si="86"/>
        <v>ITEM_GAIN_21</v>
      </c>
      <c r="F450" s="51" t="str">
        <f t="shared" si="85"/>
        <v>토벌 보스_뇌음의 권현</v>
      </c>
      <c r="G450" s="51" t="s">
        <v>684</v>
      </c>
    </row>
    <row r="451" spans="1:7">
      <c r="A451" s="147">
        <f>100000+B451*ID규칙_획득처_그룹_단위+COUNTIF($B$4:B451,B451)</f>
        <v>117903</v>
      </c>
      <c r="B451" s="65">
        <v>179</v>
      </c>
      <c r="C451" s="147">
        <v>30</v>
      </c>
      <c r="D451" s="147">
        <v>0</v>
      </c>
      <c r="E451" s="147" t="str">
        <f t="shared" si="86"/>
        <v>ITEM_GAIN_30</v>
      </c>
      <c r="F451" s="51" t="str">
        <f t="shared" si="85"/>
        <v>토벌 보스_번개 나무</v>
      </c>
      <c r="G451" s="51" t="s">
        <v>684</v>
      </c>
    </row>
    <row r="452" spans="1:7">
      <c r="A452" s="147">
        <f>100000+B452*ID규칙_획득처_그룹_단위+COUNTIF($B$4:B452,B452)</f>
        <v>117904</v>
      </c>
      <c r="B452" s="65">
        <v>179</v>
      </c>
      <c r="C452" s="147">
        <v>56</v>
      </c>
      <c r="D452" s="147">
        <v>0</v>
      </c>
      <c r="E452" s="147" t="str">
        <f t="shared" si="86"/>
        <v>ITEM_GAIN_56</v>
      </c>
      <c r="F452" s="51" t="str">
        <f t="shared" si="85"/>
        <v>합성</v>
      </c>
      <c r="G452" s="51" t="s">
        <v>684</v>
      </c>
    </row>
    <row r="453" spans="1:7">
      <c r="A453" s="147">
        <f>100000+B453*ID규칙_획득처_그룹_단위+COUNTIF($B$4:B453,B453)</f>
        <v>118001</v>
      </c>
      <c r="B453" s="65">
        <v>180</v>
      </c>
      <c r="C453" s="147">
        <v>17</v>
      </c>
      <c r="D453" s="147">
        <v>0</v>
      </c>
      <c r="E453" s="147" t="str">
        <f t="shared" si="86"/>
        <v>ITEM_GAIN_17</v>
      </c>
      <c r="F453" s="51" t="str">
        <f t="shared" ref="F453:F516" si="87">IF(C453=0,"-",VLOOKUP(C453,획득_컨텐츠,2,0))</f>
        <v>토벌 보스_무상의 뇌전</v>
      </c>
      <c r="G453" s="51" t="s">
        <v>685</v>
      </c>
    </row>
    <row r="454" spans="1:7">
      <c r="A454" s="147">
        <f>100000+B454*ID규칙_획득처_그룹_단위+COUNTIF($B$4:B454,B454)</f>
        <v>118002</v>
      </c>
      <c r="B454" s="65">
        <v>180</v>
      </c>
      <c r="C454" s="147">
        <v>21</v>
      </c>
      <c r="D454" s="147">
        <v>0</v>
      </c>
      <c r="E454" s="147" t="str">
        <f t="shared" si="86"/>
        <v>ITEM_GAIN_21</v>
      </c>
      <c r="F454" s="51" t="str">
        <f t="shared" si="87"/>
        <v>토벌 보스_뇌음의 권현</v>
      </c>
      <c r="G454" s="51" t="s">
        <v>685</v>
      </c>
    </row>
    <row r="455" spans="1:7">
      <c r="A455" s="147">
        <f>100000+B455*ID규칙_획득처_그룹_단위+COUNTIF($B$4:B455,B455)</f>
        <v>118003</v>
      </c>
      <c r="B455" s="65">
        <v>180</v>
      </c>
      <c r="C455" s="147">
        <v>30</v>
      </c>
      <c r="D455" s="147">
        <v>0</v>
      </c>
      <c r="E455" s="147" t="str">
        <f t="shared" ref="E455:E518" si="88">"ITEM_GAIN_"&amp;C455</f>
        <v>ITEM_GAIN_30</v>
      </c>
      <c r="F455" s="51" t="str">
        <f t="shared" si="87"/>
        <v>토벌 보스_번개 나무</v>
      </c>
      <c r="G455" s="51" t="s">
        <v>685</v>
      </c>
    </row>
    <row r="456" spans="1:7">
      <c r="A456" s="147">
        <f>100000+B456*ID규칙_획득처_그룹_단위+COUNTIF($B$4:B456,B456)</f>
        <v>118004</v>
      </c>
      <c r="B456" s="65">
        <v>180</v>
      </c>
      <c r="C456" s="147">
        <v>56</v>
      </c>
      <c r="D456" s="147">
        <v>0</v>
      </c>
      <c r="E456" s="147" t="str">
        <f t="shared" si="88"/>
        <v>ITEM_GAIN_56</v>
      </c>
      <c r="F456" s="51" t="str">
        <f t="shared" si="87"/>
        <v>합성</v>
      </c>
      <c r="G456" s="51" t="s">
        <v>685</v>
      </c>
    </row>
    <row r="457" spans="1:7">
      <c r="A457" s="147">
        <f>100000+B457*ID규칙_획득처_그룹_단위+COUNTIF($B$4:B457,B457)</f>
        <v>118101</v>
      </c>
      <c r="B457" s="65">
        <v>181</v>
      </c>
      <c r="C457" s="147">
        <v>16</v>
      </c>
      <c r="D457" s="147">
        <v>0</v>
      </c>
      <c r="E457" s="147" t="str">
        <f t="shared" si="88"/>
        <v>ITEM_GAIN_16</v>
      </c>
      <c r="F457" s="51" t="str">
        <f t="shared" si="87"/>
        <v>토벌 보스_무상의 바람</v>
      </c>
      <c r="G457" s="51" t="s">
        <v>686</v>
      </c>
    </row>
    <row r="458" spans="1:7">
      <c r="A458" s="147">
        <f>100000+B458*ID규칙_획득처_그룹_단위+COUNTIF($B$4:B458,B458)</f>
        <v>118102</v>
      </c>
      <c r="B458" s="65">
        <v>181</v>
      </c>
      <c r="C458" s="147">
        <v>23</v>
      </c>
      <c r="D458" s="147">
        <v>0</v>
      </c>
      <c r="E458" s="147" t="str">
        <f t="shared" si="88"/>
        <v>ITEM_GAIN_23</v>
      </c>
      <c r="F458" s="51" t="str">
        <f t="shared" si="87"/>
        <v>토벌 보스_꼭두각시 검귀</v>
      </c>
      <c r="G458" s="51" t="s">
        <v>686</v>
      </c>
    </row>
    <row r="459" spans="1:7">
      <c r="A459" s="147">
        <f>100000+B459*ID규칙_획득처_그룹_단위+COUNTIF($B$4:B459,B459)</f>
        <v>118103</v>
      </c>
      <c r="B459" s="65">
        <v>181</v>
      </c>
      <c r="C459" s="147">
        <v>26</v>
      </c>
      <c r="D459" s="147">
        <v>0</v>
      </c>
      <c r="E459" s="147" t="str">
        <f t="shared" si="88"/>
        <v>ITEM_GAIN_26</v>
      </c>
      <c r="F459" s="51" t="str">
        <f t="shared" si="87"/>
        <v>토벌 보스_반영구 제어 매트릭스</v>
      </c>
      <c r="G459" s="51" t="s">
        <v>686</v>
      </c>
    </row>
    <row r="460" spans="1:7">
      <c r="A460" s="147">
        <f>100000+B460*ID규칙_획득처_그룹_단위+COUNTIF($B$4:B460,B460)</f>
        <v>118104</v>
      </c>
      <c r="B460" s="65">
        <v>181</v>
      </c>
      <c r="C460" s="147">
        <v>34</v>
      </c>
      <c r="D460" s="147">
        <v>0</v>
      </c>
      <c r="E460" s="147" t="str">
        <f t="shared" si="88"/>
        <v>ITEM_GAIN_34</v>
      </c>
      <c r="F460" s="51" t="str">
        <f t="shared" si="87"/>
        <v>토벌 보스_바람 침식 모래 벌레</v>
      </c>
      <c r="G460" s="51" t="s">
        <v>686</v>
      </c>
    </row>
    <row r="461" spans="1:7">
      <c r="A461" s="147">
        <f>100000+B461*ID규칙_획득처_그룹_단위+COUNTIF($B$4:B461,B461)</f>
        <v>118105</v>
      </c>
      <c r="B461" s="65">
        <v>181</v>
      </c>
      <c r="C461" s="147">
        <v>54</v>
      </c>
      <c r="D461" s="147">
        <v>0</v>
      </c>
      <c r="E461" s="147" t="str">
        <f t="shared" si="88"/>
        <v>ITEM_GAIN_54</v>
      </c>
      <c r="F461" s="51" t="str">
        <f t="shared" si="87"/>
        <v>기념품 상점 교환</v>
      </c>
      <c r="G461" s="51" t="s">
        <v>686</v>
      </c>
    </row>
    <row r="462" spans="1:7">
      <c r="A462" s="147">
        <f>100000+B462*ID규칙_획득처_그룹_단위+COUNTIF($B$4:B462,B462)</f>
        <v>118201</v>
      </c>
      <c r="B462" s="65">
        <v>182</v>
      </c>
      <c r="C462" s="147">
        <v>16</v>
      </c>
      <c r="D462" s="147">
        <v>0</v>
      </c>
      <c r="E462" s="147" t="str">
        <f t="shared" si="88"/>
        <v>ITEM_GAIN_16</v>
      </c>
      <c r="F462" s="51" t="str">
        <f t="shared" si="87"/>
        <v>토벌 보스_무상의 바람</v>
      </c>
      <c r="G462" s="51" t="s">
        <v>687</v>
      </c>
    </row>
    <row r="463" spans="1:7">
      <c r="A463" s="147">
        <f>100000+B463*ID규칙_획득처_그룹_단위+COUNTIF($B$4:B463,B463)</f>
        <v>118202</v>
      </c>
      <c r="B463" s="65">
        <v>182</v>
      </c>
      <c r="C463" s="147">
        <v>23</v>
      </c>
      <c r="D463" s="147">
        <v>0</v>
      </c>
      <c r="E463" s="147" t="str">
        <f t="shared" si="88"/>
        <v>ITEM_GAIN_23</v>
      </c>
      <c r="F463" s="51" t="str">
        <f t="shared" si="87"/>
        <v>토벌 보스_꼭두각시 검귀</v>
      </c>
      <c r="G463" s="51" t="s">
        <v>687</v>
      </c>
    </row>
    <row r="464" spans="1:7">
      <c r="A464" s="147">
        <f>100000+B464*ID규칙_획득처_그룹_단위+COUNTIF($B$4:B464,B464)</f>
        <v>118203</v>
      </c>
      <c r="B464" s="65">
        <v>182</v>
      </c>
      <c r="C464" s="147">
        <v>26</v>
      </c>
      <c r="D464" s="147">
        <v>0</v>
      </c>
      <c r="E464" s="147" t="str">
        <f t="shared" si="88"/>
        <v>ITEM_GAIN_26</v>
      </c>
      <c r="F464" s="51" t="str">
        <f t="shared" si="87"/>
        <v>토벌 보스_반영구 제어 매트릭스</v>
      </c>
      <c r="G464" s="51" t="s">
        <v>687</v>
      </c>
    </row>
    <row r="465" spans="1:7">
      <c r="A465" s="147">
        <f>100000+B465*ID규칙_획득처_그룹_단위+COUNTIF($B$4:B465,B465)</f>
        <v>118204</v>
      </c>
      <c r="B465" s="65">
        <v>182</v>
      </c>
      <c r="C465" s="147">
        <v>34</v>
      </c>
      <c r="D465" s="147">
        <v>0</v>
      </c>
      <c r="E465" s="147" t="str">
        <f t="shared" si="88"/>
        <v>ITEM_GAIN_34</v>
      </c>
      <c r="F465" s="51" t="str">
        <f t="shared" si="87"/>
        <v>토벌 보스_바람 침식 모래 벌레</v>
      </c>
      <c r="G465" s="51" t="s">
        <v>687</v>
      </c>
    </row>
    <row r="466" spans="1:7">
      <c r="A466" s="147">
        <f>100000+B466*ID규칙_획득처_그룹_단위+COUNTIF($B$4:B466,B466)</f>
        <v>118205</v>
      </c>
      <c r="B466" s="65">
        <v>182</v>
      </c>
      <c r="C466" s="147">
        <v>56</v>
      </c>
      <c r="D466" s="147">
        <v>0</v>
      </c>
      <c r="E466" s="147" t="str">
        <f t="shared" si="88"/>
        <v>ITEM_GAIN_56</v>
      </c>
      <c r="F466" s="51" t="str">
        <f t="shared" si="87"/>
        <v>합성</v>
      </c>
      <c r="G466" s="51" t="s">
        <v>687</v>
      </c>
    </row>
    <row r="467" spans="1:7">
      <c r="A467" s="147">
        <f>100000+B467*ID규칙_획득처_그룹_단위+COUNTIF($B$4:B467,B467)</f>
        <v>118301</v>
      </c>
      <c r="B467" s="65">
        <v>183</v>
      </c>
      <c r="C467" s="147">
        <v>16</v>
      </c>
      <c r="D467" s="147">
        <v>0</v>
      </c>
      <c r="E467" s="147" t="str">
        <f t="shared" si="88"/>
        <v>ITEM_GAIN_16</v>
      </c>
      <c r="F467" s="51" t="str">
        <f t="shared" si="87"/>
        <v>토벌 보스_무상의 바람</v>
      </c>
      <c r="G467" s="51" t="s">
        <v>688</v>
      </c>
    </row>
    <row r="468" spans="1:7">
      <c r="A468" s="147">
        <f>100000+B468*ID규칙_획득처_그룹_단위+COUNTIF($B$4:B468,B468)</f>
        <v>118302</v>
      </c>
      <c r="B468" s="65">
        <v>183</v>
      </c>
      <c r="C468" s="147">
        <v>23</v>
      </c>
      <c r="D468" s="147">
        <v>0</v>
      </c>
      <c r="E468" s="147" t="str">
        <f t="shared" si="88"/>
        <v>ITEM_GAIN_23</v>
      </c>
      <c r="F468" s="51" t="str">
        <f t="shared" si="87"/>
        <v>토벌 보스_꼭두각시 검귀</v>
      </c>
      <c r="G468" s="51" t="s">
        <v>688</v>
      </c>
    </row>
    <row r="469" spans="1:7">
      <c r="A469" s="147">
        <f>100000+B469*ID규칙_획득처_그룹_단위+COUNTIF($B$4:B469,B469)</f>
        <v>118303</v>
      </c>
      <c r="B469" s="65">
        <v>183</v>
      </c>
      <c r="C469" s="147">
        <v>26</v>
      </c>
      <c r="D469" s="147">
        <v>0</v>
      </c>
      <c r="E469" s="147" t="str">
        <f t="shared" si="88"/>
        <v>ITEM_GAIN_26</v>
      </c>
      <c r="F469" s="51" t="str">
        <f t="shared" si="87"/>
        <v>토벌 보스_반영구 제어 매트릭스</v>
      </c>
      <c r="G469" s="51" t="s">
        <v>688</v>
      </c>
    </row>
    <row r="470" spans="1:7">
      <c r="A470" s="147">
        <f>100000+B470*ID규칙_획득처_그룹_단위+COUNTIF($B$4:B470,B470)</f>
        <v>118304</v>
      </c>
      <c r="B470" s="65">
        <v>183</v>
      </c>
      <c r="C470" s="147">
        <v>34</v>
      </c>
      <c r="D470" s="147">
        <v>0</v>
      </c>
      <c r="E470" s="147" t="str">
        <f t="shared" si="88"/>
        <v>ITEM_GAIN_34</v>
      </c>
      <c r="F470" s="51" t="str">
        <f t="shared" si="87"/>
        <v>토벌 보스_바람 침식 모래 벌레</v>
      </c>
      <c r="G470" s="51" t="s">
        <v>688</v>
      </c>
    </row>
    <row r="471" spans="1:7">
      <c r="A471" s="147">
        <f>100000+B471*ID규칙_획득처_그룹_단위+COUNTIF($B$4:B471,B471)</f>
        <v>118305</v>
      </c>
      <c r="B471" s="65">
        <v>183</v>
      </c>
      <c r="C471" s="147">
        <v>56</v>
      </c>
      <c r="D471" s="147">
        <v>0</v>
      </c>
      <c r="E471" s="147" t="str">
        <f t="shared" si="88"/>
        <v>ITEM_GAIN_56</v>
      </c>
      <c r="F471" s="51" t="str">
        <f t="shared" si="87"/>
        <v>합성</v>
      </c>
      <c r="G471" s="51" t="s">
        <v>688</v>
      </c>
    </row>
    <row r="472" spans="1:7">
      <c r="A472" s="147">
        <f>100000+B472*ID규칙_획득처_그룹_단위+COUNTIF($B$4:B472,B472)</f>
        <v>118401</v>
      </c>
      <c r="B472" s="65">
        <v>184</v>
      </c>
      <c r="C472" s="147">
        <v>16</v>
      </c>
      <c r="D472" s="147">
        <v>0</v>
      </c>
      <c r="E472" s="147" t="str">
        <f t="shared" si="88"/>
        <v>ITEM_GAIN_16</v>
      </c>
      <c r="F472" s="51" t="str">
        <f t="shared" si="87"/>
        <v>토벌 보스_무상의 바람</v>
      </c>
      <c r="G472" s="51" t="s">
        <v>689</v>
      </c>
    </row>
    <row r="473" spans="1:7">
      <c r="A473" s="147">
        <f>100000+B473*ID규칙_획득처_그룹_단위+COUNTIF($B$4:B473,B473)</f>
        <v>118402</v>
      </c>
      <c r="B473" s="65">
        <v>184</v>
      </c>
      <c r="C473" s="147">
        <v>23</v>
      </c>
      <c r="D473" s="147">
        <v>0</v>
      </c>
      <c r="E473" s="147" t="str">
        <f t="shared" si="88"/>
        <v>ITEM_GAIN_23</v>
      </c>
      <c r="F473" s="51" t="str">
        <f t="shared" si="87"/>
        <v>토벌 보스_꼭두각시 검귀</v>
      </c>
      <c r="G473" s="51" t="s">
        <v>689</v>
      </c>
    </row>
    <row r="474" spans="1:7">
      <c r="A474" s="147">
        <f>100000+B474*ID규칙_획득처_그룹_단위+COUNTIF($B$4:B474,B474)</f>
        <v>118403</v>
      </c>
      <c r="B474" s="65">
        <v>184</v>
      </c>
      <c r="C474" s="147">
        <v>26</v>
      </c>
      <c r="D474" s="147">
        <v>0</v>
      </c>
      <c r="E474" s="147" t="str">
        <f t="shared" si="88"/>
        <v>ITEM_GAIN_26</v>
      </c>
      <c r="F474" s="51" t="str">
        <f t="shared" si="87"/>
        <v>토벌 보스_반영구 제어 매트릭스</v>
      </c>
      <c r="G474" s="51" t="s">
        <v>689</v>
      </c>
    </row>
    <row r="475" spans="1:7">
      <c r="A475" s="147">
        <f>100000+B475*ID규칙_획득처_그룹_단위+COUNTIF($B$4:B475,B475)</f>
        <v>118404</v>
      </c>
      <c r="B475" s="65">
        <v>184</v>
      </c>
      <c r="C475" s="147">
        <v>34</v>
      </c>
      <c r="D475" s="147">
        <v>0</v>
      </c>
      <c r="E475" s="147" t="str">
        <f t="shared" si="88"/>
        <v>ITEM_GAIN_34</v>
      </c>
      <c r="F475" s="51" t="str">
        <f t="shared" si="87"/>
        <v>토벌 보스_바람 침식 모래 벌레</v>
      </c>
      <c r="G475" s="51" t="s">
        <v>689</v>
      </c>
    </row>
    <row r="476" spans="1:7">
      <c r="A476" s="147">
        <f>100000+B476*ID규칙_획득처_그룹_단위+COUNTIF($B$4:B476,B476)</f>
        <v>118405</v>
      </c>
      <c r="B476" s="65">
        <v>184</v>
      </c>
      <c r="C476" s="147">
        <v>56</v>
      </c>
      <c r="D476" s="147">
        <v>0</v>
      </c>
      <c r="E476" s="147" t="str">
        <f t="shared" si="88"/>
        <v>ITEM_GAIN_56</v>
      </c>
      <c r="F476" s="51" t="str">
        <f t="shared" si="87"/>
        <v>합성</v>
      </c>
      <c r="G476" s="51" t="s">
        <v>689</v>
      </c>
    </row>
    <row r="477" spans="1:7">
      <c r="A477" s="147">
        <f>100000+B477*ID규칙_획득처_그룹_단위+COUNTIF($B$4:B477,B477)</f>
        <v>118501</v>
      </c>
      <c r="B477" s="65">
        <v>185</v>
      </c>
      <c r="C477" s="147">
        <v>18</v>
      </c>
      <c r="D477" s="147">
        <v>0</v>
      </c>
      <c r="E477" s="147" t="str">
        <f t="shared" si="88"/>
        <v>ITEM_GAIN_18</v>
      </c>
      <c r="F477" s="51" t="str">
        <f t="shared" si="87"/>
        <v>토벌 보스_무상의 얼음</v>
      </c>
      <c r="G477" s="51" t="s">
        <v>690</v>
      </c>
    </row>
    <row r="478" spans="1:7">
      <c r="A478" s="147">
        <f>100000+B478*ID규칙_획득처_그룹_단위+COUNTIF($B$4:B478,B478)</f>
        <v>118502</v>
      </c>
      <c r="B478" s="65">
        <v>185</v>
      </c>
      <c r="C478" s="147">
        <v>23</v>
      </c>
      <c r="D478" s="147">
        <v>0</v>
      </c>
      <c r="E478" s="147" t="str">
        <f t="shared" si="88"/>
        <v>ITEM_GAIN_23</v>
      </c>
      <c r="F478" s="51" t="str">
        <f t="shared" si="87"/>
        <v>토벌 보스_꼭두각시 검귀</v>
      </c>
      <c r="G478" s="51" t="s">
        <v>690</v>
      </c>
    </row>
    <row r="479" spans="1:7">
      <c r="A479" s="147">
        <f>100000+B479*ID규칙_획득처_그룹_단위+COUNTIF($B$4:B479,B479)</f>
        <v>118503</v>
      </c>
      <c r="B479" s="65">
        <v>185</v>
      </c>
      <c r="C479" s="147">
        <v>24</v>
      </c>
      <c r="D479" s="147">
        <v>0</v>
      </c>
      <c r="E479" s="147" t="str">
        <f t="shared" si="88"/>
        <v>ITEM_GAIN_24</v>
      </c>
      <c r="F479" s="51" t="str">
        <f t="shared" si="87"/>
        <v>토벌 보스_영구 장치 진영</v>
      </c>
      <c r="G479" s="51" t="s">
        <v>690</v>
      </c>
    </row>
    <row r="480" spans="1:7">
      <c r="A480" s="147">
        <f>100000+B480*ID규칙_획득처_그룹_단위+COUNTIF($B$4:B480,B480)</f>
        <v>118504</v>
      </c>
      <c r="B480" s="65">
        <v>185</v>
      </c>
      <c r="C480" s="147">
        <v>27</v>
      </c>
      <c r="D480" s="147">
        <v>0</v>
      </c>
      <c r="E480" s="147" t="str">
        <f t="shared" si="88"/>
        <v>ITEM_GAIN_27</v>
      </c>
      <c r="F480" s="51" t="str">
        <f t="shared" si="87"/>
        <v>토벌 보스_영겁의 드레이크</v>
      </c>
      <c r="G480" s="51" t="s">
        <v>690</v>
      </c>
    </row>
    <row r="481" spans="1:7">
      <c r="A481" s="147">
        <f>100000+B481*ID규칙_획득처_그룹_단위+COUNTIF($B$4:B481,B481)</f>
        <v>118505</v>
      </c>
      <c r="B481" s="65">
        <v>185</v>
      </c>
      <c r="C481" s="147">
        <v>29</v>
      </c>
      <c r="D481" s="147">
        <v>0</v>
      </c>
      <c r="E481" s="147" t="str">
        <f t="shared" si="88"/>
        <v>ITEM_GAIN_29</v>
      </c>
      <c r="F481" s="51" t="str">
        <f t="shared" si="87"/>
        <v>토벌 보스_얼음 나무</v>
      </c>
      <c r="G481" s="51" t="s">
        <v>690</v>
      </c>
    </row>
    <row r="482" spans="1:7">
      <c r="A482" s="147">
        <f>100000+B482*ID규칙_획득처_그룹_단위+COUNTIF($B$4:B482,B482)</f>
        <v>118506</v>
      </c>
      <c r="B482" s="65">
        <v>185</v>
      </c>
      <c r="C482" s="147">
        <v>54</v>
      </c>
      <c r="D482" s="147">
        <v>0</v>
      </c>
      <c r="E482" s="147" t="str">
        <f t="shared" si="88"/>
        <v>ITEM_GAIN_54</v>
      </c>
      <c r="F482" s="51" t="str">
        <f t="shared" si="87"/>
        <v>기념품 상점 교환</v>
      </c>
      <c r="G482" s="51" t="s">
        <v>690</v>
      </c>
    </row>
    <row r="483" spans="1:7">
      <c r="A483" s="147">
        <f>100000+B483*ID규칙_획득처_그룹_단위+COUNTIF($B$4:B483,B483)</f>
        <v>118601</v>
      </c>
      <c r="B483" s="65">
        <v>186</v>
      </c>
      <c r="C483" s="147">
        <v>18</v>
      </c>
      <c r="D483" s="147">
        <v>0</v>
      </c>
      <c r="E483" s="147" t="str">
        <f t="shared" si="88"/>
        <v>ITEM_GAIN_18</v>
      </c>
      <c r="F483" s="51" t="str">
        <f t="shared" si="87"/>
        <v>토벌 보스_무상의 얼음</v>
      </c>
      <c r="G483" s="51" t="s">
        <v>691</v>
      </c>
    </row>
    <row r="484" spans="1:7">
      <c r="A484" s="147">
        <f>100000+B484*ID규칙_획득처_그룹_단위+COUNTIF($B$4:B484,B484)</f>
        <v>118602</v>
      </c>
      <c r="B484" s="65">
        <v>186</v>
      </c>
      <c r="C484" s="147">
        <v>23</v>
      </c>
      <c r="D484" s="147">
        <v>0</v>
      </c>
      <c r="E484" s="147" t="str">
        <f t="shared" si="88"/>
        <v>ITEM_GAIN_23</v>
      </c>
      <c r="F484" s="51" t="str">
        <f t="shared" si="87"/>
        <v>토벌 보스_꼭두각시 검귀</v>
      </c>
      <c r="G484" s="51" t="s">
        <v>691</v>
      </c>
    </row>
    <row r="485" spans="1:7">
      <c r="A485" s="147">
        <f>100000+B485*ID규칙_획득처_그룹_단위+COUNTIF($B$4:B485,B485)</f>
        <v>118603</v>
      </c>
      <c r="B485" s="65">
        <v>186</v>
      </c>
      <c r="C485" s="147">
        <v>24</v>
      </c>
      <c r="D485" s="147">
        <v>0</v>
      </c>
      <c r="E485" s="147" t="str">
        <f t="shared" si="88"/>
        <v>ITEM_GAIN_24</v>
      </c>
      <c r="F485" s="51" t="str">
        <f t="shared" si="87"/>
        <v>토벌 보스_영구 장치 진영</v>
      </c>
      <c r="G485" s="51" t="s">
        <v>691</v>
      </c>
    </row>
    <row r="486" spans="1:7">
      <c r="A486" s="147">
        <f>100000+B486*ID규칙_획득처_그룹_단위+COUNTIF($B$4:B486,B486)</f>
        <v>118604</v>
      </c>
      <c r="B486" s="65">
        <v>186</v>
      </c>
      <c r="C486" s="147">
        <v>27</v>
      </c>
      <c r="D486" s="147">
        <v>0</v>
      </c>
      <c r="E486" s="147" t="str">
        <f t="shared" si="88"/>
        <v>ITEM_GAIN_27</v>
      </c>
      <c r="F486" s="51" t="str">
        <f t="shared" si="87"/>
        <v>토벌 보스_영겁의 드레이크</v>
      </c>
      <c r="G486" s="51" t="s">
        <v>691</v>
      </c>
    </row>
    <row r="487" spans="1:7">
      <c r="A487" s="147">
        <f>100000+B487*ID규칙_획득처_그룹_단위+COUNTIF($B$4:B487,B487)</f>
        <v>118605</v>
      </c>
      <c r="B487" s="65">
        <v>186</v>
      </c>
      <c r="C487" s="147">
        <v>29</v>
      </c>
      <c r="D487" s="147">
        <v>0</v>
      </c>
      <c r="E487" s="147" t="str">
        <f t="shared" si="88"/>
        <v>ITEM_GAIN_29</v>
      </c>
      <c r="F487" s="51" t="str">
        <f t="shared" si="87"/>
        <v>토벌 보스_얼음 나무</v>
      </c>
      <c r="G487" s="51" t="s">
        <v>691</v>
      </c>
    </row>
    <row r="488" spans="1:7">
      <c r="A488" s="147">
        <f>100000+B488*ID규칙_획득처_그룹_단위+COUNTIF($B$4:B488,B488)</f>
        <v>118606</v>
      </c>
      <c r="B488" s="65">
        <v>186</v>
      </c>
      <c r="C488" s="147">
        <v>56</v>
      </c>
      <c r="D488" s="147">
        <v>0</v>
      </c>
      <c r="E488" s="147" t="str">
        <f t="shared" si="88"/>
        <v>ITEM_GAIN_56</v>
      </c>
      <c r="F488" s="51" t="str">
        <f t="shared" si="87"/>
        <v>합성</v>
      </c>
      <c r="G488" s="51" t="s">
        <v>691</v>
      </c>
    </row>
    <row r="489" spans="1:7">
      <c r="A489" s="147">
        <f>100000+B489*ID규칙_획득처_그룹_단위+COUNTIF($B$4:B489,B489)</f>
        <v>118701</v>
      </c>
      <c r="B489" s="65">
        <v>187</v>
      </c>
      <c r="C489" s="147">
        <v>18</v>
      </c>
      <c r="D489" s="147">
        <v>0</v>
      </c>
      <c r="E489" s="147" t="str">
        <f t="shared" si="88"/>
        <v>ITEM_GAIN_18</v>
      </c>
      <c r="F489" s="51" t="str">
        <f t="shared" si="87"/>
        <v>토벌 보스_무상의 얼음</v>
      </c>
      <c r="G489" s="51" t="s">
        <v>692</v>
      </c>
    </row>
    <row r="490" spans="1:7">
      <c r="A490" s="147">
        <f>100000+B490*ID규칙_획득처_그룹_단위+COUNTIF($B$4:B490,B490)</f>
        <v>118702</v>
      </c>
      <c r="B490" s="65">
        <v>187</v>
      </c>
      <c r="C490" s="147">
        <v>23</v>
      </c>
      <c r="D490" s="147">
        <v>0</v>
      </c>
      <c r="E490" s="147" t="str">
        <f t="shared" si="88"/>
        <v>ITEM_GAIN_23</v>
      </c>
      <c r="F490" s="51" t="str">
        <f t="shared" si="87"/>
        <v>토벌 보스_꼭두각시 검귀</v>
      </c>
      <c r="G490" s="51" t="s">
        <v>692</v>
      </c>
    </row>
    <row r="491" spans="1:7">
      <c r="A491" s="147">
        <f>100000+B491*ID규칙_획득처_그룹_단위+COUNTIF($B$4:B491,B491)</f>
        <v>118703</v>
      </c>
      <c r="B491" s="65">
        <v>187</v>
      </c>
      <c r="C491" s="147">
        <v>24</v>
      </c>
      <c r="D491" s="147">
        <v>0</v>
      </c>
      <c r="E491" s="147" t="str">
        <f t="shared" si="88"/>
        <v>ITEM_GAIN_24</v>
      </c>
      <c r="F491" s="51" t="str">
        <f t="shared" si="87"/>
        <v>토벌 보스_영구 장치 진영</v>
      </c>
      <c r="G491" s="51" t="s">
        <v>692</v>
      </c>
    </row>
    <row r="492" spans="1:7">
      <c r="A492" s="147">
        <f>100000+B492*ID규칙_획득처_그룹_단위+COUNTIF($B$4:B492,B492)</f>
        <v>118704</v>
      </c>
      <c r="B492" s="65">
        <v>187</v>
      </c>
      <c r="C492" s="147">
        <v>27</v>
      </c>
      <c r="D492" s="147">
        <v>0</v>
      </c>
      <c r="E492" s="147" t="str">
        <f t="shared" si="88"/>
        <v>ITEM_GAIN_27</v>
      </c>
      <c r="F492" s="51" t="str">
        <f t="shared" si="87"/>
        <v>토벌 보스_영겁의 드레이크</v>
      </c>
      <c r="G492" s="51" t="s">
        <v>692</v>
      </c>
    </row>
    <row r="493" spans="1:7">
      <c r="A493" s="147">
        <f>100000+B493*ID규칙_획득처_그룹_단위+COUNTIF($B$4:B493,B493)</f>
        <v>118705</v>
      </c>
      <c r="B493" s="65">
        <v>187</v>
      </c>
      <c r="C493" s="147">
        <v>29</v>
      </c>
      <c r="D493" s="147">
        <v>0</v>
      </c>
      <c r="E493" s="147" t="str">
        <f t="shared" si="88"/>
        <v>ITEM_GAIN_29</v>
      </c>
      <c r="F493" s="51" t="str">
        <f t="shared" si="87"/>
        <v>토벌 보스_얼음 나무</v>
      </c>
      <c r="G493" s="51" t="s">
        <v>692</v>
      </c>
    </row>
    <row r="494" spans="1:7">
      <c r="A494" s="147">
        <f>100000+B494*ID규칙_획득처_그룹_단위+COUNTIF($B$4:B494,B494)</f>
        <v>118706</v>
      </c>
      <c r="B494" s="65">
        <v>187</v>
      </c>
      <c r="C494" s="147">
        <v>56</v>
      </c>
      <c r="D494" s="147">
        <v>0</v>
      </c>
      <c r="E494" s="147" t="str">
        <f t="shared" si="88"/>
        <v>ITEM_GAIN_56</v>
      </c>
      <c r="F494" s="51" t="str">
        <f t="shared" si="87"/>
        <v>합성</v>
      </c>
      <c r="G494" s="51" t="s">
        <v>692</v>
      </c>
    </row>
    <row r="495" spans="1:7">
      <c r="A495" s="147">
        <f>100000+B495*ID규칙_획득처_그룹_단위+COUNTIF($B$4:B495,B495)</f>
        <v>118801</v>
      </c>
      <c r="B495" s="65">
        <v>188</v>
      </c>
      <c r="C495" s="147">
        <v>18</v>
      </c>
      <c r="D495" s="147">
        <v>0</v>
      </c>
      <c r="E495" s="147" t="str">
        <f t="shared" si="88"/>
        <v>ITEM_GAIN_18</v>
      </c>
      <c r="F495" s="51" t="str">
        <f t="shared" si="87"/>
        <v>토벌 보스_무상의 얼음</v>
      </c>
      <c r="G495" s="51" t="s">
        <v>693</v>
      </c>
    </row>
    <row r="496" spans="1:7">
      <c r="A496" s="147">
        <f>100000+B496*ID규칙_획득처_그룹_단위+COUNTIF($B$4:B496,B496)</f>
        <v>118802</v>
      </c>
      <c r="B496" s="65">
        <v>188</v>
      </c>
      <c r="C496" s="147">
        <v>23</v>
      </c>
      <c r="D496" s="147">
        <v>0</v>
      </c>
      <c r="E496" s="147" t="str">
        <f t="shared" si="88"/>
        <v>ITEM_GAIN_23</v>
      </c>
      <c r="F496" s="51" t="str">
        <f t="shared" si="87"/>
        <v>토벌 보스_꼭두각시 검귀</v>
      </c>
      <c r="G496" s="51" t="s">
        <v>693</v>
      </c>
    </row>
    <row r="497" spans="1:7">
      <c r="A497" s="147">
        <f>100000+B497*ID규칙_획득처_그룹_단위+COUNTIF($B$4:B497,B497)</f>
        <v>118803</v>
      </c>
      <c r="B497" s="65">
        <v>188</v>
      </c>
      <c r="C497" s="147">
        <v>24</v>
      </c>
      <c r="D497" s="147">
        <v>0</v>
      </c>
      <c r="E497" s="147" t="str">
        <f t="shared" si="88"/>
        <v>ITEM_GAIN_24</v>
      </c>
      <c r="F497" s="51" t="str">
        <f t="shared" si="87"/>
        <v>토벌 보스_영구 장치 진영</v>
      </c>
      <c r="G497" s="51" t="s">
        <v>693</v>
      </c>
    </row>
    <row r="498" spans="1:7">
      <c r="A498" s="147">
        <f>100000+B498*ID규칙_획득처_그룹_단위+COUNTIF($B$4:B498,B498)</f>
        <v>118804</v>
      </c>
      <c r="B498" s="65">
        <v>188</v>
      </c>
      <c r="C498" s="147">
        <v>27</v>
      </c>
      <c r="D498" s="147">
        <v>0</v>
      </c>
      <c r="E498" s="147" t="str">
        <f t="shared" si="88"/>
        <v>ITEM_GAIN_27</v>
      </c>
      <c r="F498" s="51" t="str">
        <f t="shared" si="87"/>
        <v>토벌 보스_영겁의 드레이크</v>
      </c>
      <c r="G498" s="51" t="s">
        <v>693</v>
      </c>
    </row>
    <row r="499" spans="1:7">
      <c r="A499" s="147">
        <f>100000+B499*ID규칙_획득처_그룹_단위+COUNTIF($B$4:B499,B499)</f>
        <v>118805</v>
      </c>
      <c r="B499" s="65">
        <v>188</v>
      </c>
      <c r="C499" s="147">
        <v>29</v>
      </c>
      <c r="D499" s="147">
        <v>0</v>
      </c>
      <c r="E499" s="147" t="str">
        <f t="shared" si="88"/>
        <v>ITEM_GAIN_29</v>
      </c>
      <c r="F499" s="51" t="str">
        <f t="shared" si="87"/>
        <v>토벌 보스_얼음 나무</v>
      </c>
      <c r="G499" s="51" t="s">
        <v>693</v>
      </c>
    </row>
    <row r="500" spans="1:7">
      <c r="A500" s="147">
        <f>100000+B500*ID규칙_획득처_그룹_단위+COUNTIF($B$4:B500,B500)</f>
        <v>118806</v>
      </c>
      <c r="B500" s="65">
        <v>188</v>
      </c>
      <c r="C500" s="147">
        <v>56</v>
      </c>
      <c r="D500" s="147">
        <v>0</v>
      </c>
      <c r="E500" s="147" t="str">
        <f t="shared" si="88"/>
        <v>ITEM_GAIN_56</v>
      </c>
      <c r="F500" s="51" t="str">
        <f t="shared" si="87"/>
        <v>합성</v>
      </c>
      <c r="G500" s="51" t="s">
        <v>693</v>
      </c>
    </row>
    <row r="501" spans="1:7">
      <c r="A501" s="147">
        <f>100000+B501*ID규칙_획득처_그룹_단위+COUNTIF($B$4:B501,B501)</f>
        <v>118901</v>
      </c>
      <c r="B501" s="65">
        <v>189</v>
      </c>
      <c r="C501" s="147">
        <v>19</v>
      </c>
      <c r="D501" s="147">
        <v>0</v>
      </c>
      <c r="E501" s="147" t="str">
        <f t="shared" si="88"/>
        <v>ITEM_GAIN_19</v>
      </c>
      <c r="F501" s="51" t="str">
        <f t="shared" si="87"/>
        <v>토벌 보스_무상의 바위</v>
      </c>
      <c r="G501" s="51" t="s">
        <v>694</v>
      </c>
    </row>
    <row r="502" spans="1:7">
      <c r="A502" s="147">
        <f>100000+B502*ID규칙_획득처_그룹_단위+COUNTIF($B$4:B502,B502)</f>
        <v>118902</v>
      </c>
      <c r="B502" s="65">
        <v>189</v>
      </c>
      <c r="C502" s="147">
        <v>22</v>
      </c>
      <c r="D502" s="147">
        <v>0</v>
      </c>
      <c r="E502" s="147" t="str">
        <f t="shared" si="88"/>
        <v>ITEM_GAIN_22</v>
      </c>
      <c r="F502" s="51" t="str">
        <f t="shared" si="87"/>
        <v>토벌 보스_황금 늑대왕</v>
      </c>
      <c r="G502" s="51" t="s">
        <v>694</v>
      </c>
    </row>
    <row r="503" spans="1:7">
      <c r="A503" s="147">
        <f>100000+B503*ID규칙_획득처_그룹_단위+COUNTIF($B$4:B503,B503)</f>
        <v>118903</v>
      </c>
      <c r="B503" s="65">
        <v>189</v>
      </c>
      <c r="C503" s="147">
        <v>24</v>
      </c>
      <c r="D503" s="147">
        <v>0</v>
      </c>
      <c r="E503" s="147" t="str">
        <f t="shared" si="88"/>
        <v>ITEM_GAIN_24</v>
      </c>
      <c r="F503" s="51" t="str">
        <f t="shared" si="87"/>
        <v>토벌 보스_영구 장치 진영</v>
      </c>
      <c r="G503" s="51" t="s">
        <v>694</v>
      </c>
    </row>
    <row r="504" spans="1:7">
      <c r="A504" s="147">
        <f>100000+B504*ID규칙_획득처_그룹_단위+COUNTIF($B$4:B504,B504)</f>
        <v>118904</v>
      </c>
      <c r="B504" s="65">
        <v>189</v>
      </c>
      <c r="C504" s="147">
        <v>25</v>
      </c>
      <c r="D504" s="147">
        <v>0</v>
      </c>
      <c r="E504" s="147" t="str">
        <f t="shared" si="88"/>
        <v>ITEM_GAIN_25</v>
      </c>
      <c r="F504" s="51" t="str">
        <f t="shared" si="87"/>
        <v>토벌 보스_유적의 뱀</v>
      </c>
      <c r="G504" s="51" t="s">
        <v>694</v>
      </c>
    </row>
    <row r="505" spans="1:7">
      <c r="A505" s="147">
        <f>100000+B505*ID규칙_획득처_그룹_단위+COUNTIF($B$4:B505,B505)</f>
        <v>118905</v>
      </c>
      <c r="B505" s="65">
        <v>189</v>
      </c>
      <c r="C505" s="147">
        <v>54</v>
      </c>
      <c r="D505" s="147">
        <v>0</v>
      </c>
      <c r="E505" s="147" t="str">
        <f t="shared" si="88"/>
        <v>ITEM_GAIN_54</v>
      </c>
      <c r="F505" s="51" t="str">
        <f t="shared" si="87"/>
        <v>기념품 상점 교환</v>
      </c>
      <c r="G505" s="51" t="s">
        <v>694</v>
      </c>
    </row>
    <row r="506" spans="1:7">
      <c r="A506" s="147">
        <f>100000+B506*ID규칙_획득처_그룹_단위+COUNTIF($B$4:B506,B506)</f>
        <v>119001</v>
      </c>
      <c r="B506" s="65">
        <v>190</v>
      </c>
      <c r="C506" s="147">
        <v>19</v>
      </c>
      <c r="D506" s="147">
        <v>0</v>
      </c>
      <c r="E506" s="147" t="str">
        <f t="shared" si="88"/>
        <v>ITEM_GAIN_19</v>
      </c>
      <c r="F506" s="51" t="str">
        <f t="shared" si="87"/>
        <v>토벌 보스_무상의 바위</v>
      </c>
      <c r="G506" s="51" t="s">
        <v>695</v>
      </c>
    </row>
    <row r="507" spans="1:7">
      <c r="A507" s="147">
        <f>100000+B507*ID규칙_획득처_그룹_단위+COUNTIF($B$4:B507,B507)</f>
        <v>119002</v>
      </c>
      <c r="B507" s="65">
        <v>190</v>
      </c>
      <c r="C507" s="147">
        <v>22</v>
      </c>
      <c r="D507" s="147">
        <v>0</v>
      </c>
      <c r="E507" s="147" t="str">
        <f t="shared" si="88"/>
        <v>ITEM_GAIN_22</v>
      </c>
      <c r="F507" s="51" t="str">
        <f t="shared" si="87"/>
        <v>토벌 보스_황금 늑대왕</v>
      </c>
      <c r="G507" s="51" t="s">
        <v>695</v>
      </c>
    </row>
    <row r="508" spans="1:7">
      <c r="A508" s="147">
        <f>100000+B508*ID규칙_획득처_그룹_단위+COUNTIF($B$4:B508,B508)</f>
        <v>119003</v>
      </c>
      <c r="B508" s="65">
        <v>190</v>
      </c>
      <c r="C508" s="147">
        <v>24</v>
      </c>
      <c r="D508" s="147">
        <v>0</v>
      </c>
      <c r="E508" s="147" t="str">
        <f t="shared" si="88"/>
        <v>ITEM_GAIN_24</v>
      </c>
      <c r="F508" s="51" t="str">
        <f t="shared" si="87"/>
        <v>토벌 보스_영구 장치 진영</v>
      </c>
      <c r="G508" s="51" t="s">
        <v>695</v>
      </c>
    </row>
    <row r="509" spans="1:7">
      <c r="A509" s="147">
        <f>100000+B509*ID규칙_획득처_그룹_단위+COUNTIF($B$4:B509,B509)</f>
        <v>119004</v>
      </c>
      <c r="B509" s="65">
        <v>190</v>
      </c>
      <c r="C509" s="147">
        <v>25</v>
      </c>
      <c r="D509" s="147">
        <v>0</v>
      </c>
      <c r="E509" s="147" t="str">
        <f t="shared" si="88"/>
        <v>ITEM_GAIN_25</v>
      </c>
      <c r="F509" s="51" t="str">
        <f t="shared" si="87"/>
        <v>토벌 보스_유적의 뱀</v>
      </c>
      <c r="G509" s="51" t="s">
        <v>695</v>
      </c>
    </row>
    <row r="510" spans="1:7">
      <c r="A510" s="147">
        <f>100000+B510*ID규칙_획득처_그룹_단위+COUNTIF($B$4:B510,B510)</f>
        <v>119005</v>
      </c>
      <c r="B510" s="65">
        <v>190</v>
      </c>
      <c r="C510" s="147">
        <v>56</v>
      </c>
      <c r="D510" s="147">
        <v>0</v>
      </c>
      <c r="E510" s="147" t="str">
        <f t="shared" si="88"/>
        <v>ITEM_GAIN_56</v>
      </c>
      <c r="F510" s="51" t="str">
        <f t="shared" si="87"/>
        <v>합성</v>
      </c>
      <c r="G510" s="51" t="s">
        <v>695</v>
      </c>
    </row>
    <row r="511" spans="1:7">
      <c r="A511" s="147">
        <f>100000+B511*ID규칙_획득처_그룹_단위+COUNTIF($B$4:B511,B511)</f>
        <v>119101</v>
      </c>
      <c r="B511" s="65">
        <v>191</v>
      </c>
      <c r="C511" s="147">
        <v>19</v>
      </c>
      <c r="D511" s="147">
        <v>0</v>
      </c>
      <c r="E511" s="147" t="str">
        <f t="shared" si="88"/>
        <v>ITEM_GAIN_19</v>
      </c>
      <c r="F511" s="51" t="str">
        <f t="shared" si="87"/>
        <v>토벌 보스_무상의 바위</v>
      </c>
      <c r="G511" s="51" t="s">
        <v>696</v>
      </c>
    </row>
    <row r="512" spans="1:7">
      <c r="A512" s="147">
        <f>100000+B512*ID규칙_획득처_그룹_단위+COUNTIF($B$4:B512,B512)</f>
        <v>119102</v>
      </c>
      <c r="B512" s="65">
        <v>191</v>
      </c>
      <c r="C512" s="147">
        <v>22</v>
      </c>
      <c r="D512" s="147">
        <v>0</v>
      </c>
      <c r="E512" s="147" t="str">
        <f t="shared" si="88"/>
        <v>ITEM_GAIN_22</v>
      </c>
      <c r="F512" s="51" t="str">
        <f t="shared" si="87"/>
        <v>토벌 보스_황금 늑대왕</v>
      </c>
      <c r="G512" s="51" t="s">
        <v>696</v>
      </c>
    </row>
    <row r="513" spans="1:7">
      <c r="A513" s="147">
        <f>100000+B513*ID규칙_획득처_그룹_단위+COUNTIF($B$4:B513,B513)</f>
        <v>119103</v>
      </c>
      <c r="B513" s="65">
        <v>191</v>
      </c>
      <c r="C513" s="147">
        <v>24</v>
      </c>
      <c r="D513" s="147">
        <v>0</v>
      </c>
      <c r="E513" s="147" t="str">
        <f t="shared" si="88"/>
        <v>ITEM_GAIN_24</v>
      </c>
      <c r="F513" s="51" t="str">
        <f t="shared" si="87"/>
        <v>토벌 보스_영구 장치 진영</v>
      </c>
      <c r="G513" s="51" t="s">
        <v>696</v>
      </c>
    </row>
    <row r="514" spans="1:7">
      <c r="A514" s="147">
        <f>100000+B514*ID규칙_획득처_그룹_단위+COUNTIF($B$4:B514,B514)</f>
        <v>119104</v>
      </c>
      <c r="B514" s="65">
        <v>191</v>
      </c>
      <c r="C514" s="147">
        <v>25</v>
      </c>
      <c r="D514" s="147">
        <v>0</v>
      </c>
      <c r="E514" s="147" t="str">
        <f t="shared" si="88"/>
        <v>ITEM_GAIN_25</v>
      </c>
      <c r="F514" s="51" t="str">
        <f t="shared" si="87"/>
        <v>토벌 보스_유적의 뱀</v>
      </c>
      <c r="G514" s="51" t="s">
        <v>696</v>
      </c>
    </row>
    <row r="515" spans="1:7">
      <c r="A515" s="147">
        <f>100000+B515*ID규칙_획득처_그룹_단위+COUNTIF($B$4:B515,B515)</f>
        <v>119105</v>
      </c>
      <c r="B515" s="65">
        <v>191</v>
      </c>
      <c r="C515" s="147">
        <v>56</v>
      </c>
      <c r="D515" s="147">
        <v>0</v>
      </c>
      <c r="E515" s="147" t="str">
        <f t="shared" si="88"/>
        <v>ITEM_GAIN_56</v>
      </c>
      <c r="F515" s="51" t="str">
        <f t="shared" si="87"/>
        <v>합성</v>
      </c>
      <c r="G515" s="51" t="s">
        <v>696</v>
      </c>
    </row>
    <row r="516" spans="1:7">
      <c r="A516" s="147">
        <f>100000+B516*ID규칙_획득처_그룹_단위+COUNTIF($B$4:B516,B516)</f>
        <v>119201</v>
      </c>
      <c r="B516" s="65">
        <v>192</v>
      </c>
      <c r="C516" s="147">
        <v>19</v>
      </c>
      <c r="D516" s="147">
        <v>0</v>
      </c>
      <c r="E516" s="147" t="str">
        <f t="shared" si="88"/>
        <v>ITEM_GAIN_19</v>
      </c>
      <c r="F516" s="51" t="str">
        <f t="shared" si="87"/>
        <v>토벌 보스_무상의 바위</v>
      </c>
      <c r="G516" s="51" t="s">
        <v>697</v>
      </c>
    </row>
    <row r="517" spans="1:7">
      <c r="A517" s="147">
        <f>100000+B517*ID규칙_획득처_그룹_단위+COUNTIF($B$4:B517,B517)</f>
        <v>119202</v>
      </c>
      <c r="B517" s="65">
        <v>192</v>
      </c>
      <c r="C517" s="147">
        <v>22</v>
      </c>
      <c r="D517" s="147">
        <v>0</v>
      </c>
      <c r="E517" s="147" t="str">
        <f t="shared" si="88"/>
        <v>ITEM_GAIN_22</v>
      </c>
      <c r="F517" s="51" t="str">
        <f t="shared" ref="F517:F580" si="89">IF(C517=0,"-",VLOOKUP(C517,획득_컨텐츠,2,0))</f>
        <v>토벌 보스_황금 늑대왕</v>
      </c>
      <c r="G517" s="51" t="s">
        <v>697</v>
      </c>
    </row>
    <row r="518" spans="1:7">
      <c r="A518" s="147">
        <f>100000+B518*ID규칙_획득처_그룹_단위+COUNTIF($B$4:B518,B518)</f>
        <v>119203</v>
      </c>
      <c r="B518" s="65">
        <v>192</v>
      </c>
      <c r="C518" s="147">
        <v>24</v>
      </c>
      <c r="D518" s="147">
        <v>0</v>
      </c>
      <c r="E518" s="147" t="str">
        <f t="shared" si="88"/>
        <v>ITEM_GAIN_24</v>
      </c>
      <c r="F518" s="51" t="str">
        <f t="shared" si="89"/>
        <v>토벌 보스_영구 장치 진영</v>
      </c>
      <c r="G518" s="51" t="s">
        <v>697</v>
      </c>
    </row>
    <row r="519" spans="1:7">
      <c r="A519" s="147">
        <f>100000+B519*ID규칙_획득처_그룹_단위+COUNTIF($B$4:B519,B519)</f>
        <v>119204</v>
      </c>
      <c r="B519" s="65">
        <v>192</v>
      </c>
      <c r="C519" s="147">
        <v>25</v>
      </c>
      <c r="D519" s="147">
        <v>0</v>
      </c>
      <c r="E519" s="147" t="str">
        <f t="shared" ref="E519:E582" si="90">"ITEM_GAIN_"&amp;C519</f>
        <v>ITEM_GAIN_25</v>
      </c>
      <c r="F519" s="51" t="str">
        <f t="shared" si="89"/>
        <v>토벌 보스_유적의 뱀</v>
      </c>
      <c r="G519" s="51" t="s">
        <v>697</v>
      </c>
    </row>
    <row r="520" spans="1:7">
      <c r="A520" s="147">
        <f>100000+B520*ID규칙_획득처_그룹_단위+COUNTIF($B$4:B520,B520)</f>
        <v>119205</v>
      </c>
      <c r="B520" s="65">
        <v>192</v>
      </c>
      <c r="C520" s="147">
        <v>56</v>
      </c>
      <c r="D520" s="147">
        <v>0</v>
      </c>
      <c r="E520" s="147" t="str">
        <f t="shared" si="90"/>
        <v>ITEM_GAIN_56</v>
      </c>
      <c r="F520" s="51" t="str">
        <f t="shared" si="89"/>
        <v>합성</v>
      </c>
      <c r="G520" s="51" t="s">
        <v>697</v>
      </c>
    </row>
    <row r="521" spans="1:7">
      <c r="A521" s="147">
        <f>100000+B521*ID규칙_획득처_그룹_단위+COUNTIF($B$4:B521,B521)</f>
        <v>119301</v>
      </c>
      <c r="B521" s="65">
        <v>193</v>
      </c>
      <c r="C521" s="147">
        <v>51</v>
      </c>
      <c r="D521" s="147">
        <v>0</v>
      </c>
      <c r="E521" s="147" t="str">
        <f t="shared" si="90"/>
        <v>ITEM_GAIN_51</v>
      </c>
      <c r="F521" s="51" t="str">
        <f t="shared" si="89"/>
        <v>모험 등급 보상</v>
      </c>
      <c r="G521" s="51" t="s">
        <v>698</v>
      </c>
    </row>
    <row r="522" spans="1:7">
      <c r="A522" s="147">
        <f>100000+B522*ID규칙_획득처_그룹_단위+COUNTIF($B$4:B522,B522)</f>
        <v>119401</v>
      </c>
      <c r="B522" s="65">
        <v>194</v>
      </c>
      <c r="C522" s="147">
        <v>51</v>
      </c>
      <c r="D522" s="147">
        <v>0</v>
      </c>
      <c r="E522" s="147" t="str">
        <f t="shared" si="90"/>
        <v>ITEM_GAIN_51</v>
      </c>
      <c r="F522" s="51" t="str">
        <f t="shared" si="89"/>
        <v>모험 등급 보상</v>
      </c>
      <c r="G522" s="51" t="s">
        <v>699</v>
      </c>
    </row>
    <row r="523" spans="1:7">
      <c r="A523" s="147">
        <f>100000+B523*ID규칙_획득처_그룹_단위+COUNTIF($B$4:B523,B523)</f>
        <v>119501</v>
      </c>
      <c r="B523" s="65">
        <v>195</v>
      </c>
      <c r="C523" s="147">
        <v>51</v>
      </c>
      <c r="D523" s="147">
        <v>0</v>
      </c>
      <c r="E523" s="147" t="str">
        <f t="shared" si="90"/>
        <v>ITEM_GAIN_51</v>
      </c>
      <c r="F523" s="51" t="str">
        <f t="shared" si="89"/>
        <v>모험 등급 보상</v>
      </c>
      <c r="G523" s="51" t="s">
        <v>539</v>
      </c>
    </row>
    <row r="524" spans="1:7">
      <c r="A524" s="147">
        <f>100000+B524*ID규칙_획득처_그룹_단위+COUNTIF($B$4:B524,B524)</f>
        <v>119601</v>
      </c>
      <c r="B524" s="65">
        <v>196</v>
      </c>
      <c r="C524" s="147">
        <v>51</v>
      </c>
      <c r="D524" s="147">
        <v>0</v>
      </c>
      <c r="E524" s="147" t="str">
        <f t="shared" si="90"/>
        <v>ITEM_GAIN_51</v>
      </c>
      <c r="F524" s="51" t="str">
        <f t="shared" si="89"/>
        <v>모험 등급 보상</v>
      </c>
      <c r="G524" s="51" t="s">
        <v>700</v>
      </c>
    </row>
    <row r="525" spans="1:7">
      <c r="A525" s="147">
        <f>100000+B525*ID규칙_획득처_그룹_단위+COUNTIF($B$4:B525,B525)</f>
        <v>119701</v>
      </c>
      <c r="B525" s="65">
        <v>197</v>
      </c>
      <c r="C525" s="147">
        <v>36</v>
      </c>
      <c r="D525" s="147">
        <v>1</v>
      </c>
      <c r="E525" s="147" t="str">
        <f t="shared" si="90"/>
        <v>ITEM_GAIN_36</v>
      </c>
      <c r="F525" s="51" t="str">
        <f t="shared" si="89"/>
        <v>숙달 비경_잊혀진 협곡</v>
      </c>
      <c r="G525" s="77" t="s">
        <v>1215</v>
      </c>
    </row>
    <row r="526" spans="1:7">
      <c r="A526" s="147">
        <f>100000+B526*ID규칙_획득처_그룹_단위+COUNTIF($B$4:B526,B526)</f>
        <v>119702</v>
      </c>
      <c r="B526" s="65">
        <v>197</v>
      </c>
      <c r="C526" s="147">
        <v>56</v>
      </c>
      <c r="D526" s="147">
        <v>0</v>
      </c>
      <c r="E526" s="147" t="str">
        <f t="shared" si="90"/>
        <v>ITEM_GAIN_56</v>
      </c>
      <c r="F526" s="51" t="str">
        <f t="shared" si="89"/>
        <v>합성</v>
      </c>
      <c r="G526" s="77" t="s">
        <v>1215</v>
      </c>
    </row>
    <row r="527" spans="1:7">
      <c r="A527" s="147">
        <f>100000+B527*ID규칙_획득처_그룹_단위+COUNTIF($B$4:B527,B527)</f>
        <v>119801</v>
      </c>
      <c r="B527" s="65">
        <v>198</v>
      </c>
      <c r="C527" s="147">
        <v>36</v>
      </c>
      <c r="D527" s="147">
        <v>1</v>
      </c>
      <c r="E527" s="147" t="str">
        <f t="shared" si="90"/>
        <v>ITEM_GAIN_36</v>
      </c>
      <c r="F527" s="51" t="str">
        <f t="shared" si="89"/>
        <v>숙달 비경_잊혀진 협곡</v>
      </c>
      <c r="G527" s="77" t="s">
        <v>1216</v>
      </c>
    </row>
    <row r="528" spans="1:7">
      <c r="A528" s="147">
        <f>100000+B528*ID규칙_획득처_그룹_단위+COUNTIF($B$4:B528,B528)</f>
        <v>119802</v>
      </c>
      <c r="B528" s="65">
        <v>198</v>
      </c>
      <c r="C528" s="147">
        <v>56</v>
      </c>
      <c r="D528" s="147">
        <v>0</v>
      </c>
      <c r="E528" s="147" t="str">
        <f t="shared" si="90"/>
        <v>ITEM_GAIN_56</v>
      </c>
      <c r="F528" s="51" t="str">
        <f t="shared" si="89"/>
        <v>합성</v>
      </c>
      <c r="G528" s="77" t="s">
        <v>1216</v>
      </c>
    </row>
    <row r="529" spans="1:7">
      <c r="A529" s="147">
        <f>100000+B529*ID규칙_획득처_그룹_단위+COUNTIF($B$4:B529,B529)</f>
        <v>119901</v>
      </c>
      <c r="B529" s="65">
        <v>199</v>
      </c>
      <c r="C529" s="147">
        <v>36</v>
      </c>
      <c r="D529" s="147">
        <v>1</v>
      </c>
      <c r="E529" s="147" t="str">
        <f t="shared" si="90"/>
        <v>ITEM_GAIN_36</v>
      </c>
      <c r="F529" s="51" t="str">
        <f t="shared" si="89"/>
        <v>숙달 비경_잊혀진 협곡</v>
      </c>
      <c r="G529" s="77" t="s">
        <v>1217</v>
      </c>
    </row>
    <row r="530" spans="1:7">
      <c r="A530" s="147">
        <f>100000+B530*ID규칙_획득처_그룹_단위+COUNTIF($B$4:B530,B530)</f>
        <v>119902</v>
      </c>
      <c r="B530" s="65">
        <v>199</v>
      </c>
      <c r="C530" s="147">
        <v>56</v>
      </c>
      <c r="D530" s="147">
        <v>0</v>
      </c>
      <c r="E530" s="147" t="str">
        <f t="shared" si="90"/>
        <v>ITEM_GAIN_56</v>
      </c>
      <c r="F530" s="51" t="str">
        <f t="shared" si="89"/>
        <v>합성</v>
      </c>
      <c r="G530" s="77" t="s">
        <v>1217</v>
      </c>
    </row>
    <row r="531" spans="1:7">
      <c r="A531" s="147">
        <f>100000+B531*ID규칙_획득처_그룹_단위+COUNTIF($B$4:B531,B531)</f>
        <v>120001</v>
      </c>
      <c r="B531" s="65">
        <v>200</v>
      </c>
      <c r="C531" s="147">
        <v>36</v>
      </c>
      <c r="D531" s="147">
        <v>1</v>
      </c>
      <c r="E531" s="147" t="str">
        <f t="shared" si="90"/>
        <v>ITEM_GAIN_36</v>
      </c>
      <c r="F531" s="51" t="str">
        <f t="shared" si="89"/>
        <v>숙달 비경_잊혀진 협곡</v>
      </c>
      <c r="G531" s="77" t="s">
        <v>1218</v>
      </c>
    </row>
    <row r="532" spans="1:7">
      <c r="A532" s="147">
        <f>100000+B532*ID규칙_획득처_그룹_단위+COUNTIF($B$4:B532,B532)</f>
        <v>120002</v>
      </c>
      <c r="B532" s="65">
        <v>200</v>
      </c>
      <c r="C532" s="147">
        <v>56</v>
      </c>
      <c r="D532" s="147">
        <v>0</v>
      </c>
      <c r="E532" s="147" t="str">
        <f t="shared" si="90"/>
        <v>ITEM_GAIN_56</v>
      </c>
      <c r="F532" s="51" t="str">
        <f t="shared" si="89"/>
        <v>합성</v>
      </c>
      <c r="G532" s="77" t="s">
        <v>1218</v>
      </c>
    </row>
    <row r="533" spans="1:7">
      <c r="A533" s="147">
        <f>100000+B533*ID규칙_획득처_그룹_단위+COUNTIF($B$4:B533,B533)</f>
        <v>120101</v>
      </c>
      <c r="B533" s="65">
        <v>201</v>
      </c>
      <c r="C533" s="147">
        <v>36</v>
      </c>
      <c r="D533" s="147">
        <v>1</v>
      </c>
      <c r="E533" s="147" t="str">
        <f t="shared" si="90"/>
        <v>ITEM_GAIN_36</v>
      </c>
      <c r="F533" s="51" t="str">
        <f t="shared" si="89"/>
        <v>숙달 비경_잊혀진 협곡</v>
      </c>
      <c r="G533" s="77" t="s">
        <v>1219</v>
      </c>
    </row>
    <row r="534" spans="1:7">
      <c r="A534" s="147">
        <f>100000+B534*ID규칙_획득처_그룹_단위+COUNTIF($B$4:B534,B534)</f>
        <v>120102</v>
      </c>
      <c r="B534" s="65">
        <v>201</v>
      </c>
      <c r="C534" s="147">
        <v>56</v>
      </c>
      <c r="D534" s="147">
        <v>0</v>
      </c>
      <c r="E534" s="147" t="str">
        <f t="shared" si="90"/>
        <v>ITEM_GAIN_56</v>
      </c>
      <c r="F534" s="51" t="str">
        <f t="shared" si="89"/>
        <v>합성</v>
      </c>
      <c r="G534" s="77" t="s">
        <v>1219</v>
      </c>
    </row>
    <row r="535" spans="1:7">
      <c r="A535" s="147">
        <f>100000+B535*ID규칙_획득처_그룹_단위+COUNTIF($B$4:B535,B535)</f>
        <v>120201</v>
      </c>
      <c r="B535" s="65">
        <v>202</v>
      </c>
      <c r="C535" s="147">
        <v>36</v>
      </c>
      <c r="D535" s="147">
        <v>1</v>
      </c>
      <c r="E535" s="147" t="str">
        <f t="shared" si="90"/>
        <v>ITEM_GAIN_36</v>
      </c>
      <c r="F535" s="51" t="str">
        <f t="shared" si="89"/>
        <v>숙달 비경_잊혀진 협곡</v>
      </c>
      <c r="G535" s="77" t="s">
        <v>1220</v>
      </c>
    </row>
    <row r="536" spans="1:7">
      <c r="A536" s="147">
        <f>100000+B536*ID규칙_획득처_그룹_단위+COUNTIF($B$4:B536,B536)</f>
        <v>120202</v>
      </c>
      <c r="B536" s="65">
        <v>202</v>
      </c>
      <c r="C536" s="147">
        <v>56</v>
      </c>
      <c r="D536" s="147">
        <v>0</v>
      </c>
      <c r="E536" s="147" t="str">
        <f t="shared" si="90"/>
        <v>ITEM_GAIN_56</v>
      </c>
      <c r="F536" s="51" t="str">
        <f t="shared" si="89"/>
        <v>합성</v>
      </c>
      <c r="G536" s="77" t="s">
        <v>1220</v>
      </c>
    </row>
    <row r="537" spans="1:7">
      <c r="A537" s="147">
        <f>100000+B537*ID규칙_획득처_그룹_단위+COUNTIF($B$4:B537,B537)</f>
        <v>120301</v>
      </c>
      <c r="B537" s="65">
        <v>203</v>
      </c>
      <c r="C537" s="147">
        <v>36</v>
      </c>
      <c r="D537" s="147">
        <v>1</v>
      </c>
      <c r="E537" s="147" t="str">
        <f t="shared" si="90"/>
        <v>ITEM_GAIN_36</v>
      </c>
      <c r="F537" s="51" t="str">
        <f t="shared" si="89"/>
        <v>숙달 비경_잊혀진 협곡</v>
      </c>
      <c r="G537" s="77" t="s">
        <v>1221</v>
      </c>
    </row>
    <row r="538" spans="1:7">
      <c r="A538" s="147">
        <f>100000+B538*ID규칙_획득처_그룹_단위+COUNTIF($B$4:B538,B538)</f>
        <v>120302</v>
      </c>
      <c r="B538" s="65">
        <v>203</v>
      </c>
      <c r="C538" s="147">
        <v>56</v>
      </c>
      <c r="D538" s="147">
        <v>0</v>
      </c>
      <c r="E538" s="147" t="str">
        <f t="shared" si="90"/>
        <v>ITEM_GAIN_56</v>
      </c>
      <c r="F538" s="51" t="str">
        <f t="shared" si="89"/>
        <v>합성</v>
      </c>
      <c r="G538" s="77" t="s">
        <v>1221</v>
      </c>
    </row>
    <row r="539" spans="1:7">
      <c r="A539" s="147">
        <f>100000+B539*ID규칙_획득처_그룹_단위+COUNTIF($B$4:B539,B539)</f>
        <v>120401</v>
      </c>
      <c r="B539" s="65">
        <v>204</v>
      </c>
      <c r="C539" s="147">
        <v>36</v>
      </c>
      <c r="D539" s="147">
        <v>1</v>
      </c>
      <c r="E539" s="147" t="str">
        <f t="shared" si="90"/>
        <v>ITEM_GAIN_36</v>
      </c>
      <c r="F539" s="51" t="str">
        <f t="shared" si="89"/>
        <v>숙달 비경_잊혀진 협곡</v>
      </c>
      <c r="G539" s="77" t="s">
        <v>1222</v>
      </c>
    </row>
    <row r="540" spans="1:7">
      <c r="A540" s="147">
        <f>100000+B540*ID규칙_획득처_그룹_단위+COUNTIF($B$4:B540,B540)</f>
        <v>120402</v>
      </c>
      <c r="B540" s="65">
        <v>204</v>
      </c>
      <c r="C540" s="147">
        <v>56</v>
      </c>
      <c r="D540" s="147">
        <v>0</v>
      </c>
      <c r="E540" s="147" t="str">
        <f t="shared" si="90"/>
        <v>ITEM_GAIN_56</v>
      </c>
      <c r="F540" s="51" t="str">
        <f t="shared" si="89"/>
        <v>합성</v>
      </c>
      <c r="G540" s="77" t="s">
        <v>1222</v>
      </c>
    </row>
    <row r="541" spans="1:7">
      <c r="A541" s="147">
        <f>100000+B541*ID규칙_획득처_그룹_단위+COUNTIF($B$4:B541,B541)</f>
        <v>120501</v>
      </c>
      <c r="B541" s="65">
        <v>205</v>
      </c>
      <c r="C541" s="147">
        <v>36</v>
      </c>
      <c r="D541" s="147">
        <v>1</v>
      </c>
      <c r="E541" s="147" t="str">
        <f t="shared" si="90"/>
        <v>ITEM_GAIN_36</v>
      </c>
      <c r="F541" s="51" t="str">
        <f t="shared" si="89"/>
        <v>숙달 비경_잊혀진 협곡</v>
      </c>
      <c r="G541" s="77" t="s">
        <v>1223</v>
      </c>
    </row>
    <row r="542" spans="1:7">
      <c r="A542" s="147">
        <f>100000+B542*ID규칙_획득처_그룹_단위+COUNTIF($B$4:B542,B542)</f>
        <v>120502</v>
      </c>
      <c r="B542" s="65">
        <v>205</v>
      </c>
      <c r="C542" s="147">
        <v>56</v>
      </c>
      <c r="D542" s="147">
        <v>0</v>
      </c>
      <c r="E542" s="147" t="str">
        <f t="shared" si="90"/>
        <v>ITEM_GAIN_56</v>
      </c>
      <c r="F542" s="51" t="str">
        <f t="shared" si="89"/>
        <v>합성</v>
      </c>
      <c r="G542" s="77" t="s">
        <v>1223</v>
      </c>
    </row>
    <row r="543" spans="1:7">
      <c r="A543" s="147">
        <f>100000+B543*ID규칙_획득처_그룹_단위+COUNTIF($B$4:B543,B543)</f>
        <v>120601</v>
      </c>
      <c r="B543" s="65">
        <v>206</v>
      </c>
      <c r="C543" s="147">
        <v>37</v>
      </c>
      <c r="D543" s="147">
        <v>1</v>
      </c>
      <c r="E543" s="147" t="str">
        <f t="shared" si="90"/>
        <v>ITEM_GAIN_37</v>
      </c>
      <c r="F543" s="51" t="str">
        <f t="shared" si="89"/>
        <v>숙달 비경_태산부</v>
      </c>
      <c r="G543" s="77" t="s">
        <v>1224</v>
      </c>
    </row>
    <row r="544" spans="1:7">
      <c r="A544" s="147">
        <f>100000+B544*ID규칙_획득처_그룹_단위+COUNTIF($B$4:B544,B544)</f>
        <v>120602</v>
      </c>
      <c r="B544" s="65">
        <v>206</v>
      </c>
      <c r="C544" s="147">
        <v>56</v>
      </c>
      <c r="D544" s="147">
        <v>0</v>
      </c>
      <c r="E544" s="147" t="str">
        <f t="shared" si="90"/>
        <v>ITEM_GAIN_56</v>
      </c>
      <c r="F544" s="51" t="str">
        <f t="shared" si="89"/>
        <v>합성</v>
      </c>
      <c r="G544" s="77" t="s">
        <v>1224</v>
      </c>
    </row>
    <row r="545" spans="1:7">
      <c r="A545" s="147">
        <f>100000+B545*ID규칙_획득처_그룹_단위+COUNTIF($B$4:B545,B545)</f>
        <v>120701</v>
      </c>
      <c r="B545" s="65">
        <v>207</v>
      </c>
      <c r="C545" s="147">
        <v>37</v>
      </c>
      <c r="D545" s="147">
        <v>1</v>
      </c>
      <c r="E545" s="147" t="str">
        <f t="shared" si="90"/>
        <v>ITEM_GAIN_37</v>
      </c>
      <c r="F545" s="51" t="str">
        <f t="shared" si="89"/>
        <v>숙달 비경_태산부</v>
      </c>
      <c r="G545" s="77" t="s">
        <v>1225</v>
      </c>
    </row>
    <row r="546" spans="1:7">
      <c r="A546" s="147">
        <f>100000+B546*ID규칙_획득처_그룹_단위+COUNTIF($B$4:B546,B546)</f>
        <v>120702</v>
      </c>
      <c r="B546" s="65">
        <v>207</v>
      </c>
      <c r="C546" s="147">
        <v>56</v>
      </c>
      <c r="D546" s="147">
        <v>0</v>
      </c>
      <c r="E546" s="147" t="str">
        <f t="shared" si="90"/>
        <v>ITEM_GAIN_56</v>
      </c>
      <c r="F546" s="51" t="str">
        <f t="shared" si="89"/>
        <v>합성</v>
      </c>
      <c r="G546" s="77" t="s">
        <v>1225</v>
      </c>
    </row>
    <row r="547" spans="1:7">
      <c r="A547" s="147">
        <f>100000+B547*ID규칙_획득처_그룹_단위+COUNTIF($B$4:B547,B547)</f>
        <v>120801</v>
      </c>
      <c r="B547" s="65">
        <v>208</v>
      </c>
      <c r="C547" s="147">
        <v>37</v>
      </c>
      <c r="D547" s="147">
        <v>1</v>
      </c>
      <c r="E547" s="147" t="str">
        <f t="shared" si="90"/>
        <v>ITEM_GAIN_37</v>
      </c>
      <c r="F547" s="51" t="str">
        <f t="shared" si="89"/>
        <v>숙달 비경_태산부</v>
      </c>
      <c r="G547" s="77" t="s">
        <v>1226</v>
      </c>
    </row>
    <row r="548" spans="1:7">
      <c r="A548" s="147">
        <f>100000+B548*ID규칙_획득처_그룹_단위+COUNTIF($B$4:B548,B548)</f>
        <v>120802</v>
      </c>
      <c r="B548" s="65">
        <v>208</v>
      </c>
      <c r="C548" s="147">
        <v>56</v>
      </c>
      <c r="D548" s="147">
        <v>0</v>
      </c>
      <c r="E548" s="147" t="str">
        <f t="shared" si="90"/>
        <v>ITEM_GAIN_56</v>
      </c>
      <c r="F548" s="51" t="str">
        <f t="shared" si="89"/>
        <v>합성</v>
      </c>
      <c r="G548" s="77" t="s">
        <v>1226</v>
      </c>
    </row>
    <row r="549" spans="1:7">
      <c r="A549" s="147">
        <f>100000+B549*ID규칙_획득처_그룹_단위+COUNTIF($B$4:B549,B549)</f>
        <v>120901</v>
      </c>
      <c r="B549" s="65">
        <v>209</v>
      </c>
      <c r="C549" s="147">
        <v>37</v>
      </c>
      <c r="D549" s="147">
        <v>1</v>
      </c>
      <c r="E549" s="147" t="str">
        <f t="shared" si="90"/>
        <v>ITEM_GAIN_37</v>
      </c>
      <c r="F549" s="51" t="str">
        <f t="shared" si="89"/>
        <v>숙달 비경_태산부</v>
      </c>
      <c r="G549" s="77" t="s">
        <v>1227</v>
      </c>
    </row>
    <row r="550" spans="1:7">
      <c r="A550" s="147">
        <f>100000+B550*ID규칙_획득처_그룹_단위+COUNTIF($B$4:B550,B550)</f>
        <v>120902</v>
      </c>
      <c r="B550" s="65">
        <v>209</v>
      </c>
      <c r="C550" s="147">
        <v>56</v>
      </c>
      <c r="D550" s="147">
        <v>0</v>
      </c>
      <c r="E550" s="147" t="str">
        <f t="shared" si="90"/>
        <v>ITEM_GAIN_56</v>
      </c>
      <c r="F550" s="51" t="str">
        <f t="shared" si="89"/>
        <v>합성</v>
      </c>
      <c r="G550" s="77" t="s">
        <v>1227</v>
      </c>
    </row>
    <row r="551" spans="1:7">
      <c r="A551" s="147">
        <f>100000+B551*ID규칙_획득처_그룹_단위+COUNTIF($B$4:B551,B551)</f>
        <v>121001</v>
      </c>
      <c r="B551" s="65">
        <v>210</v>
      </c>
      <c r="C551" s="147">
        <v>37</v>
      </c>
      <c r="D551" s="147">
        <v>1</v>
      </c>
      <c r="E551" s="147" t="str">
        <f t="shared" si="90"/>
        <v>ITEM_GAIN_37</v>
      </c>
      <c r="F551" s="51" t="str">
        <f t="shared" si="89"/>
        <v>숙달 비경_태산부</v>
      </c>
      <c r="G551" s="77" t="s">
        <v>1228</v>
      </c>
    </row>
    <row r="552" spans="1:7">
      <c r="A552" s="147">
        <f>100000+B552*ID규칙_획득처_그룹_단위+COUNTIF($B$4:B552,B552)</f>
        <v>121002</v>
      </c>
      <c r="B552" s="65">
        <v>210</v>
      </c>
      <c r="C552" s="147">
        <v>56</v>
      </c>
      <c r="D552" s="147">
        <v>0</v>
      </c>
      <c r="E552" s="147" t="str">
        <f t="shared" si="90"/>
        <v>ITEM_GAIN_56</v>
      </c>
      <c r="F552" s="51" t="str">
        <f t="shared" si="89"/>
        <v>합성</v>
      </c>
      <c r="G552" s="77" t="s">
        <v>1228</v>
      </c>
    </row>
    <row r="553" spans="1:7">
      <c r="A553" s="147">
        <f>100000+B553*ID규칙_획득처_그룹_단위+COUNTIF($B$4:B553,B553)</f>
        <v>121101</v>
      </c>
      <c r="B553" s="65">
        <v>211</v>
      </c>
      <c r="C553" s="147">
        <v>37</v>
      </c>
      <c r="D553" s="147">
        <v>1</v>
      </c>
      <c r="E553" s="147" t="str">
        <f t="shared" si="90"/>
        <v>ITEM_GAIN_37</v>
      </c>
      <c r="F553" s="51" t="str">
        <f t="shared" si="89"/>
        <v>숙달 비경_태산부</v>
      </c>
      <c r="G553" s="77" t="s">
        <v>1229</v>
      </c>
    </row>
    <row r="554" spans="1:7">
      <c r="A554" s="147">
        <f>100000+B554*ID규칙_획득처_그룹_단위+COUNTIF($B$4:B554,B554)</f>
        <v>121102</v>
      </c>
      <c r="B554" s="65">
        <v>211</v>
      </c>
      <c r="C554" s="147">
        <v>56</v>
      </c>
      <c r="D554" s="147">
        <v>0</v>
      </c>
      <c r="E554" s="147" t="str">
        <f t="shared" si="90"/>
        <v>ITEM_GAIN_56</v>
      </c>
      <c r="F554" s="51" t="str">
        <f t="shared" si="89"/>
        <v>합성</v>
      </c>
      <c r="G554" s="77" t="s">
        <v>1229</v>
      </c>
    </row>
    <row r="555" spans="1:7">
      <c r="A555" s="147">
        <f>100000+B555*ID규칙_획득처_그룹_단위+COUNTIF($B$4:B555,B555)</f>
        <v>121201</v>
      </c>
      <c r="B555" s="65">
        <v>212</v>
      </c>
      <c r="C555" s="147">
        <v>37</v>
      </c>
      <c r="D555" s="147">
        <v>1</v>
      </c>
      <c r="E555" s="147" t="str">
        <f t="shared" si="90"/>
        <v>ITEM_GAIN_37</v>
      </c>
      <c r="F555" s="51" t="str">
        <f t="shared" si="89"/>
        <v>숙달 비경_태산부</v>
      </c>
      <c r="G555" s="77" t="s">
        <v>1230</v>
      </c>
    </row>
    <row r="556" spans="1:7">
      <c r="A556" s="147">
        <f>100000+B556*ID규칙_획득처_그룹_단위+COUNTIF($B$4:B556,B556)</f>
        <v>121202</v>
      </c>
      <c r="B556" s="65">
        <v>212</v>
      </c>
      <c r="C556" s="147">
        <v>56</v>
      </c>
      <c r="D556" s="147">
        <v>0</v>
      </c>
      <c r="E556" s="147" t="str">
        <f t="shared" si="90"/>
        <v>ITEM_GAIN_56</v>
      </c>
      <c r="F556" s="51" t="str">
        <f t="shared" si="89"/>
        <v>합성</v>
      </c>
      <c r="G556" s="77" t="s">
        <v>1230</v>
      </c>
    </row>
    <row r="557" spans="1:7">
      <c r="A557" s="147">
        <f>100000+B557*ID규칙_획득처_그룹_단위+COUNTIF($B$4:B557,B557)</f>
        <v>121301</v>
      </c>
      <c r="B557" s="65">
        <v>213</v>
      </c>
      <c r="C557" s="147">
        <v>37</v>
      </c>
      <c r="D557" s="147">
        <v>1</v>
      </c>
      <c r="E557" s="147" t="str">
        <f t="shared" si="90"/>
        <v>ITEM_GAIN_37</v>
      </c>
      <c r="F557" s="51" t="str">
        <f t="shared" si="89"/>
        <v>숙달 비경_태산부</v>
      </c>
      <c r="G557" s="77" t="s">
        <v>1231</v>
      </c>
    </row>
    <row r="558" spans="1:7">
      <c r="A558" s="147">
        <f>100000+B558*ID규칙_획득처_그룹_단위+COUNTIF($B$4:B558,B558)</f>
        <v>121302</v>
      </c>
      <c r="B558" s="65">
        <v>213</v>
      </c>
      <c r="C558" s="147">
        <v>56</v>
      </c>
      <c r="D558" s="147">
        <v>0</v>
      </c>
      <c r="E558" s="147" t="str">
        <f t="shared" si="90"/>
        <v>ITEM_GAIN_56</v>
      </c>
      <c r="F558" s="51" t="str">
        <f t="shared" si="89"/>
        <v>합성</v>
      </c>
      <c r="G558" s="77" t="s">
        <v>1231</v>
      </c>
    </row>
    <row r="559" spans="1:7">
      <c r="A559" s="147">
        <f>100000+B559*ID규칙_획득처_그룹_단위+COUNTIF($B$4:B559,B559)</f>
        <v>121401</v>
      </c>
      <c r="B559" s="65">
        <v>214</v>
      </c>
      <c r="C559" s="147">
        <v>37</v>
      </c>
      <c r="D559" s="147">
        <v>1</v>
      </c>
      <c r="E559" s="147" t="str">
        <f t="shared" si="90"/>
        <v>ITEM_GAIN_37</v>
      </c>
      <c r="F559" s="51" t="str">
        <f t="shared" si="89"/>
        <v>숙달 비경_태산부</v>
      </c>
      <c r="G559" s="77" t="s">
        <v>1232</v>
      </c>
    </row>
    <row r="560" spans="1:7">
      <c r="A560" s="147">
        <f>100000+B560*ID규칙_획득처_그룹_단위+COUNTIF($B$4:B560,B560)</f>
        <v>121402</v>
      </c>
      <c r="B560" s="65">
        <v>214</v>
      </c>
      <c r="C560" s="147">
        <v>56</v>
      </c>
      <c r="D560" s="147">
        <v>0</v>
      </c>
      <c r="E560" s="147" t="str">
        <f t="shared" si="90"/>
        <v>ITEM_GAIN_56</v>
      </c>
      <c r="F560" s="51" t="str">
        <f t="shared" si="89"/>
        <v>합성</v>
      </c>
      <c r="G560" s="77" t="s">
        <v>1232</v>
      </c>
    </row>
    <row r="561" spans="1:7">
      <c r="A561" s="147">
        <f>100000+B561*ID규칙_획득처_그룹_단위+COUNTIF($B$4:B561,B561)</f>
        <v>121501</v>
      </c>
      <c r="B561" s="65">
        <v>215</v>
      </c>
      <c r="C561" s="147">
        <v>38</v>
      </c>
      <c r="D561" s="147">
        <v>1</v>
      </c>
      <c r="E561" s="147" t="str">
        <f t="shared" si="90"/>
        <v>ITEM_GAIN_38</v>
      </c>
      <c r="F561" s="51" t="str">
        <f t="shared" si="89"/>
        <v>숙달 비경_보랏빛 정원</v>
      </c>
      <c r="G561" s="77" t="s">
        <v>1233</v>
      </c>
    </row>
    <row r="562" spans="1:7">
      <c r="A562" s="147">
        <f>100000+B562*ID규칙_획득처_그룹_단위+COUNTIF($B$4:B562,B562)</f>
        <v>121502</v>
      </c>
      <c r="B562" s="65">
        <v>215</v>
      </c>
      <c r="C562" s="147">
        <v>56</v>
      </c>
      <c r="D562" s="147">
        <v>0</v>
      </c>
      <c r="E562" s="147" t="str">
        <f t="shared" si="90"/>
        <v>ITEM_GAIN_56</v>
      </c>
      <c r="F562" s="51" t="str">
        <f t="shared" si="89"/>
        <v>합성</v>
      </c>
      <c r="G562" s="77" t="s">
        <v>1233</v>
      </c>
    </row>
    <row r="563" spans="1:7">
      <c r="A563" s="147">
        <f>100000+B563*ID규칙_획득처_그룹_단위+COUNTIF($B$4:B563,B563)</f>
        <v>121601</v>
      </c>
      <c r="B563" s="65">
        <v>216</v>
      </c>
      <c r="C563" s="147">
        <v>38</v>
      </c>
      <c r="D563" s="147">
        <v>1</v>
      </c>
      <c r="E563" s="147" t="str">
        <f t="shared" si="90"/>
        <v>ITEM_GAIN_38</v>
      </c>
      <c r="F563" s="51" t="str">
        <f t="shared" si="89"/>
        <v>숙달 비경_보랏빛 정원</v>
      </c>
      <c r="G563" s="77" t="s">
        <v>1234</v>
      </c>
    </row>
    <row r="564" spans="1:7">
      <c r="A564" s="147">
        <f>100000+B564*ID규칙_획득처_그룹_단위+COUNTIF($B$4:B564,B564)</f>
        <v>121602</v>
      </c>
      <c r="B564" s="65">
        <v>216</v>
      </c>
      <c r="C564" s="147">
        <v>56</v>
      </c>
      <c r="D564" s="147">
        <v>0</v>
      </c>
      <c r="E564" s="147" t="str">
        <f t="shared" si="90"/>
        <v>ITEM_GAIN_56</v>
      </c>
      <c r="F564" s="51" t="str">
        <f t="shared" si="89"/>
        <v>합성</v>
      </c>
      <c r="G564" s="77" t="s">
        <v>1234</v>
      </c>
    </row>
    <row r="565" spans="1:7">
      <c r="A565" s="147">
        <f>100000+B565*ID규칙_획득처_그룹_단위+COUNTIF($B$4:B565,B565)</f>
        <v>121701</v>
      </c>
      <c r="B565" s="65">
        <v>217</v>
      </c>
      <c r="C565" s="147">
        <v>38</v>
      </c>
      <c r="D565" s="147">
        <v>1</v>
      </c>
      <c r="E565" s="147" t="str">
        <f t="shared" si="90"/>
        <v>ITEM_GAIN_38</v>
      </c>
      <c r="F565" s="51" t="str">
        <f t="shared" si="89"/>
        <v>숙달 비경_보랏빛 정원</v>
      </c>
      <c r="G565" s="77" t="s">
        <v>1235</v>
      </c>
    </row>
    <row r="566" spans="1:7">
      <c r="A566" s="147">
        <f>100000+B566*ID규칙_획득처_그룹_단위+COUNTIF($B$4:B566,B566)</f>
        <v>121702</v>
      </c>
      <c r="B566" s="65">
        <v>217</v>
      </c>
      <c r="C566" s="147">
        <v>56</v>
      </c>
      <c r="D566" s="147">
        <v>0</v>
      </c>
      <c r="E566" s="147" t="str">
        <f t="shared" si="90"/>
        <v>ITEM_GAIN_56</v>
      </c>
      <c r="F566" s="51" t="str">
        <f t="shared" si="89"/>
        <v>합성</v>
      </c>
      <c r="G566" s="77" t="s">
        <v>1235</v>
      </c>
    </row>
    <row r="567" spans="1:7">
      <c r="A567" s="147">
        <f>100000+B567*ID규칙_획득처_그룹_단위+COUNTIF($B$4:B567,B567)</f>
        <v>121801</v>
      </c>
      <c r="B567" s="65">
        <v>218</v>
      </c>
      <c r="C567" s="147">
        <v>38</v>
      </c>
      <c r="D567" s="147">
        <v>1</v>
      </c>
      <c r="E567" s="147" t="str">
        <f t="shared" si="90"/>
        <v>ITEM_GAIN_38</v>
      </c>
      <c r="F567" s="51" t="str">
        <f t="shared" si="89"/>
        <v>숙달 비경_보랏빛 정원</v>
      </c>
      <c r="G567" s="77" t="s">
        <v>1236</v>
      </c>
    </row>
    <row r="568" spans="1:7">
      <c r="A568" s="147">
        <f>100000+B568*ID규칙_획득처_그룹_단위+COUNTIF($B$4:B568,B568)</f>
        <v>121802</v>
      </c>
      <c r="B568" s="65">
        <v>218</v>
      </c>
      <c r="C568" s="147">
        <v>56</v>
      </c>
      <c r="D568" s="147">
        <v>0</v>
      </c>
      <c r="E568" s="147" t="str">
        <f t="shared" si="90"/>
        <v>ITEM_GAIN_56</v>
      </c>
      <c r="F568" s="51" t="str">
        <f t="shared" si="89"/>
        <v>합성</v>
      </c>
      <c r="G568" s="77" t="s">
        <v>1236</v>
      </c>
    </row>
    <row r="569" spans="1:7">
      <c r="A569" s="147">
        <f>100000+B569*ID규칙_획득처_그룹_단위+COUNTIF($B$4:B569,B569)</f>
        <v>121901</v>
      </c>
      <c r="B569" s="65">
        <v>219</v>
      </c>
      <c r="C569" s="147">
        <v>38</v>
      </c>
      <c r="D569" s="147">
        <v>1</v>
      </c>
      <c r="E569" s="147" t="str">
        <f t="shared" si="90"/>
        <v>ITEM_GAIN_38</v>
      </c>
      <c r="F569" s="51" t="str">
        <f t="shared" si="89"/>
        <v>숙달 비경_보랏빛 정원</v>
      </c>
      <c r="G569" s="77" t="s">
        <v>1237</v>
      </c>
    </row>
    <row r="570" spans="1:7">
      <c r="A570" s="147">
        <f>100000+B570*ID규칙_획득처_그룹_단위+COUNTIF($B$4:B570,B570)</f>
        <v>121902</v>
      </c>
      <c r="B570" s="65">
        <v>219</v>
      </c>
      <c r="C570" s="147">
        <v>56</v>
      </c>
      <c r="D570" s="147">
        <v>0</v>
      </c>
      <c r="E570" s="147" t="str">
        <f t="shared" si="90"/>
        <v>ITEM_GAIN_56</v>
      </c>
      <c r="F570" s="51" t="str">
        <f t="shared" si="89"/>
        <v>합성</v>
      </c>
      <c r="G570" s="77" t="s">
        <v>1237</v>
      </c>
    </row>
    <row r="571" spans="1:7">
      <c r="A571" s="147">
        <f>100000+B571*ID규칙_획득처_그룹_단위+COUNTIF($B$4:B571,B571)</f>
        <v>122001</v>
      </c>
      <c r="B571" s="65">
        <v>220</v>
      </c>
      <c r="C571" s="147">
        <v>38</v>
      </c>
      <c r="D571" s="147">
        <v>1</v>
      </c>
      <c r="E571" s="147" t="str">
        <f t="shared" si="90"/>
        <v>ITEM_GAIN_38</v>
      </c>
      <c r="F571" s="51" t="str">
        <f t="shared" si="89"/>
        <v>숙달 비경_보랏빛 정원</v>
      </c>
      <c r="G571" s="77" t="s">
        <v>1238</v>
      </c>
    </row>
    <row r="572" spans="1:7">
      <c r="A572" s="147">
        <f>100000+B572*ID규칙_획득처_그룹_단위+COUNTIF($B$4:B572,B572)</f>
        <v>122002</v>
      </c>
      <c r="B572" s="65">
        <v>220</v>
      </c>
      <c r="C572" s="147">
        <v>56</v>
      </c>
      <c r="D572" s="147">
        <v>0</v>
      </c>
      <c r="E572" s="147" t="str">
        <f t="shared" si="90"/>
        <v>ITEM_GAIN_56</v>
      </c>
      <c r="F572" s="51" t="str">
        <f t="shared" si="89"/>
        <v>합성</v>
      </c>
      <c r="G572" s="77" t="s">
        <v>1238</v>
      </c>
    </row>
    <row r="573" spans="1:7">
      <c r="A573" s="147">
        <f>100000+B573*ID규칙_획득처_그룹_단위+COUNTIF($B$4:B573,B573)</f>
        <v>122101</v>
      </c>
      <c r="B573" s="65">
        <v>221</v>
      </c>
      <c r="C573" s="147">
        <v>38</v>
      </c>
      <c r="D573" s="147">
        <v>1</v>
      </c>
      <c r="E573" s="147" t="str">
        <f t="shared" si="90"/>
        <v>ITEM_GAIN_38</v>
      </c>
      <c r="F573" s="51" t="str">
        <f t="shared" si="89"/>
        <v>숙달 비경_보랏빛 정원</v>
      </c>
      <c r="G573" s="77" t="s">
        <v>1239</v>
      </c>
    </row>
    <row r="574" spans="1:7">
      <c r="A574" s="147">
        <f>100000+B574*ID규칙_획득처_그룹_단위+COUNTIF($B$4:B574,B574)</f>
        <v>122102</v>
      </c>
      <c r="B574" s="65">
        <v>221</v>
      </c>
      <c r="C574" s="147">
        <v>56</v>
      </c>
      <c r="D574" s="147">
        <v>0</v>
      </c>
      <c r="E574" s="147" t="str">
        <f t="shared" si="90"/>
        <v>ITEM_GAIN_56</v>
      </c>
      <c r="F574" s="51" t="str">
        <f t="shared" si="89"/>
        <v>합성</v>
      </c>
      <c r="G574" s="77" t="s">
        <v>1239</v>
      </c>
    </row>
    <row r="575" spans="1:7">
      <c r="A575" s="147">
        <f>100000+B575*ID규칙_획득처_그룹_단위+COUNTIF($B$4:B575,B575)</f>
        <v>122201</v>
      </c>
      <c r="B575" s="65">
        <v>222</v>
      </c>
      <c r="C575" s="147">
        <v>38</v>
      </c>
      <c r="D575" s="147">
        <v>1</v>
      </c>
      <c r="E575" s="147" t="str">
        <f t="shared" si="90"/>
        <v>ITEM_GAIN_38</v>
      </c>
      <c r="F575" s="51" t="str">
        <f t="shared" si="89"/>
        <v>숙달 비경_보랏빛 정원</v>
      </c>
      <c r="G575" s="77" t="s">
        <v>1240</v>
      </c>
    </row>
    <row r="576" spans="1:7">
      <c r="A576" s="147">
        <f>100000+B576*ID규칙_획득처_그룹_단위+COUNTIF($B$4:B576,B576)</f>
        <v>122202</v>
      </c>
      <c r="B576" s="65">
        <v>222</v>
      </c>
      <c r="C576" s="147">
        <v>56</v>
      </c>
      <c r="D576" s="147">
        <v>0</v>
      </c>
      <c r="E576" s="147" t="str">
        <f t="shared" si="90"/>
        <v>ITEM_GAIN_56</v>
      </c>
      <c r="F576" s="51" t="str">
        <f t="shared" si="89"/>
        <v>합성</v>
      </c>
      <c r="G576" s="77" t="s">
        <v>1240</v>
      </c>
    </row>
    <row r="577" spans="1:7">
      <c r="A577" s="147">
        <f>100000+B577*ID규칙_획득처_그룹_단위+COUNTIF($B$4:B577,B577)</f>
        <v>122301</v>
      </c>
      <c r="B577" s="65">
        <v>223</v>
      </c>
      <c r="C577" s="147">
        <v>38</v>
      </c>
      <c r="D577" s="147">
        <v>1</v>
      </c>
      <c r="E577" s="147" t="str">
        <f t="shared" si="90"/>
        <v>ITEM_GAIN_38</v>
      </c>
      <c r="F577" s="51" t="str">
        <f t="shared" si="89"/>
        <v>숙달 비경_보랏빛 정원</v>
      </c>
      <c r="G577" s="77" t="s">
        <v>1241</v>
      </c>
    </row>
    <row r="578" spans="1:7">
      <c r="A578" s="147">
        <f>100000+B578*ID규칙_획득처_그룹_단위+COUNTIF($B$4:B578,B578)</f>
        <v>122302</v>
      </c>
      <c r="B578" s="65">
        <v>223</v>
      </c>
      <c r="C578" s="147">
        <v>56</v>
      </c>
      <c r="D578" s="147">
        <v>0</v>
      </c>
      <c r="E578" s="147" t="str">
        <f t="shared" si="90"/>
        <v>ITEM_GAIN_56</v>
      </c>
      <c r="F578" s="51" t="str">
        <f t="shared" si="89"/>
        <v>합성</v>
      </c>
      <c r="G578" s="77" t="s">
        <v>1241</v>
      </c>
    </row>
    <row r="579" spans="1:7">
      <c r="A579" s="147">
        <f>100000+B579*ID규칙_획득처_그룹_단위+COUNTIF($B$4:B579,B579)</f>
        <v>122401</v>
      </c>
      <c r="B579" s="65">
        <v>224</v>
      </c>
      <c r="C579" s="147">
        <v>39</v>
      </c>
      <c r="D579" s="147">
        <v>1</v>
      </c>
      <c r="E579" s="147" t="str">
        <f t="shared" si="90"/>
        <v>ITEM_GAIN_39</v>
      </c>
      <c r="F579" s="51" t="str">
        <f t="shared" si="89"/>
        <v>숙달 비경_무지의 탑</v>
      </c>
      <c r="G579" s="77" t="s">
        <v>1242</v>
      </c>
    </row>
    <row r="580" spans="1:7">
      <c r="A580" s="147">
        <f>100000+B580*ID규칙_획득처_그룹_단위+COUNTIF($B$4:B580,B580)</f>
        <v>122402</v>
      </c>
      <c r="B580" s="65">
        <v>224</v>
      </c>
      <c r="C580" s="147">
        <v>56</v>
      </c>
      <c r="D580" s="147">
        <v>0</v>
      </c>
      <c r="E580" s="147" t="str">
        <f t="shared" si="90"/>
        <v>ITEM_GAIN_56</v>
      </c>
      <c r="F580" s="51" t="str">
        <f t="shared" si="89"/>
        <v>합성</v>
      </c>
      <c r="G580" s="77" t="s">
        <v>1242</v>
      </c>
    </row>
    <row r="581" spans="1:7">
      <c r="A581" s="147">
        <f>100000+B581*ID규칙_획득처_그룹_단위+COUNTIF($B$4:B581,B581)</f>
        <v>122501</v>
      </c>
      <c r="B581" s="65">
        <v>225</v>
      </c>
      <c r="C581" s="147">
        <v>39</v>
      </c>
      <c r="D581" s="147">
        <v>1</v>
      </c>
      <c r="E581" s="147" t="str">
        <f t="shared" si="90"/>
        <v>ITEM_GAIN_39</v>
      </c>
      <c r="F581" s="51" t="str">
        <f t="shared" ref="F581:F644" si="91">IF(C581=0,"-",VLOOKUP(C581,획득_컨텐츠,2,0))</f>
        <v>숙달 비경_무지의 탑</v>
      </c>
      <c r="G581" s="77" t="s">
        <v>1243</v>
      </c>
    </row>
    <row r="582" spans="1:7">
      <c r="A582" s="147">
        <f>100000+B582*ID규칙_획득처_그룹_단위+COUNTIF($B$4:B582,B582)</f>
        <v>122502</v>
      </c>
      <c r="B582" s="65">
        <v>225</v>
      </c>
      <c r="C582" s="147">
        <v>56</v>
      </c>
      <c r="D582" s="147">
        <v>0</v>
      </c>
      <c r="E582" s="147" t="str">
        <f t="shared" si="90"/>
        <v>ITEM_GAIN_56</v>
      </c>
      <c r="F582" s="51" t="str">
        <f t="shared" si="91"/>
        <v>합성</v>
      </c>
      <c r="G582" s="77" t="s">
        <v>1243</v>
      </c>
    </row>
    <row r="583" spans="1:7">
      <c r="A583" s="147">
        <f>100000+B583*ID규칙_획득처_그룹_단위+COUNTIF($B$4:B583,B583)</f>
        <v>122601</v>
      </c>
      <c r="B583" s="65">
        <v>226</v>
      </c>
      <c r="C583" s="147">
        <v>39</v>
      </c>
      <c r="D583" s="147">
        <v>1</v>
      </c>
      <c r="E583" s="147" t="str">
        <f t="shared" ref="E583:E646" si="92">"ITEM_GAIN_"&amp;C583</f>
        <v>ITEM_GAIN_39</v>
      </c>
      <c r="F583" s="51" t="str">
        <f t="shared" si="91"/>
        <v>숙달 비경_무지의 탑</v>
      </c>
      <c r="G583" s="77" t="s">
        <v>1244</v>
      </c>
    </row>
    <row r="584" spans="1:7">
      <c r="A584" s="147">
        <f>100000+B584*ID규칙_획득처_그룹_단위+COUNTIF($B$4:B584,B584)</f>
        <v>122602</v>
      </c>
      <c r="B584" s="65">
        <v>226</v>
      </c>
      <c r="C584" s="147">
        <v>56</v>
      </c>
      <c r="D584" s="147">
        <v>0</v>
      </c>
      <c r="E584" s="147" t="str">
        <f t="shared" si="92"/>
        <v>ITEM_GAIN_56</v>
      </c>
      <c r="F584" s="51" t="str">
        <f t="shared" si="91"/>
        <v>합성</v>
      </c>
      <c r="G584" s="77" t="s">
        <v>1244</v>
      </c>
    </row>
    <row r="585" spans="1:7">
      <c r="A585" s="147">
        <f>100000+B585*ID규칙_획득처_그룹_단위+COUNTIF($B$4:B585,B585)</f>
        <v>122701</v>
      </c>
      <c r="B585" s="65">
        <v>227</v>
      </c>
      <c r="C585" s="147">
        <v>39</v>
      </c>
      <c r="D585" s="147">
        <v>1</v>
      </c>
      <c r="E585" s="147" t="str">
        <f t="shared" si="92"/>
        <v>ITEM_GAIN_39</v>
      </c>
      <c r="F585" s="51" t="str">
        <f t="shared" si="91"/>
        <v>숙달 비경_무지의 탑</v>
      </c>
      <c r="G585" s="77" t="s">
        <v>1245</v>
      </c>
    </row>
    <row r="586" spans="1:7">
      <c r="A586" s="147">
        <f>100000+B586*ID규칙_획득처_그룹_단위+COUNTIF($B$4:B586,B586)</f>
        <v>122702</v>
      </c>
      <c r="B586" s="65">
        <v>227</v>
      </c>
      <c r="C586" s="147">
        <v>56</v>
      </c>
      <c r="D586" s="147">
        <v>0</v>
      </c>
      <c r="E586" s="147" t="str">
        <f t="shared" si="92"/>
        <v>ITEM_GAIN_56</v>
      </c>
      <c r="F586" s="51" t="str">
        <f t="shared" si="91"/>
        <v>합성</v>
      </c>
      <c r="G586" s="77" t="s">
        <v>1245</v>
      </c>
    </row>
    <row r="587" spans="1:7">
      <c r="A587" s="147">
        <f>100000+B587*ID규칙_획득처_그룹_단위+COUNTIF($B$4:B587,B587)</f>
        <v>122801</v>
      </c>
      <c r="B587" s="65">
        <v>228</v>
      </c>
      <c r="C587" s="147">
        <v>39</v>
      </c>
      <c r="D587" s="147">
        <v>1</v>
      </c>
      <c r="E587" s="147" t="str">
        <f t="shared" si="92"/>
        <v>ITEM_GAIN_39</v>
      </c>
      <c r="F587" s="51" t="str">
        <f t="shared" si="91"/>
        <v>숙달 비경_무지의 탑</v>
      </c>
      <c r="G587" s="77" t="s">
        <v>1246</v>
      </c>
    </row>
    <row r="588" spans="1:7">
      <c r="A588" s="147">
        <f>100000+B588*ID규칙_획득처_그룹_단위+COUNTIF($B$4:B588,B588)</f>
        <v>122802</v>
      </c>
      <c r="B588" s="65">
        <v>228</v>
      </c>
      <c r="C588" s="147">
        <v>56</v>
      </c>
      <c r="D588" s="147">
        <v>0</v>
      </c>
      <c r="E588" s="147" t="str">
        <f t="shared" si="92"/>
        <v>ITEM_GAIN_56</v>
      </c>
      <c r="F588" s="51" t="str">
        <f t="shared" si="91"/>
        <v>합성</v>
      </c>
      <c r="G588" s="77" t="s">
        <v>1246</v>
      </c>
    </row>
    <row r="589" spans="1:7">
      <c r="A589" s="147">
        <f>100000+B589*ID규칙_획득처_그룹_단위+COUNTIF($B$4:B589,B589)</f>
        <v>122901</v>
      </c>
      <c r="B589" s="65">
        <v>229</v>
      </c>
      <c r="C589" s="147">
        <v>39</v>
      </c>
      <c r="D589" s="147">
        <v>1</v>
      </c>
      <c r="E589" s="147" t="str">
        <f t="shared" si="92"/>
        <v>ITEM_GAIN_39</v>
      </c>
      <c r="F589" s="51" t="str">
        <f t="shared" si="91"/>
        <v>숙달 비경_무지의 탑</v>
      </c>
      <c r="G589" s="77" t="s">
        <v>1247</v>
      </c>
    </row>
    <row r="590" spans="1:7">
      <c r="A590" s="147">
        <f>100000+B590*ID규칙_획득처_그룹_단위+COUNTIF($B$4:B590,B590)</f>
        <v>122902</v>
      </c>
      <c r="B590" s="65">
        <v>229</v>
      </c>
      <c r="C590" s="147">
        <v>56</v>
      </c>
      <c r="D590" s="147">
        <v>0</v>
      </c>
      <c r="E590" s="147" t="str">
        <f t="shared" si="92"/>
        <v>ITEM_GAIN_56</v>
      </c>
      <c r="F590" s="51" t="str">
        <f t="shared" si="91"/>
        <v>합성</v>
      </c>
      <c r="G590" s="77" t="s">
        <v>1247</v>
      </c>
    </row>
    <row r="591" spans="1:7">
      <c r="A591" s="147">
        <f>100000+B591*ID규칙_획득처_그룹_단위+COUNTIF($B$4:B591,B591)</f>
        <v>123001</v>
      </c>
      <c r="B591" s="65">
        <v>230</v>
      </c>
      <c r="C591" s="147">
        <v>39</v>
      </c>
      <c r="D591" s="147">
        <v>1</v>
      </c>
      <c r="E591" s="147" t="str">
        <f t="shared" si="92"/>
        <v>ITEM_GAIN_39</v>
      </c>
      <c r="F591" s="51" t="str">
        <f t="shared" si="91"/>
        <v>숙달 비경_무지의 탑</v>
      </c>
      <c r="G591" s="77" t="s">
        <v>1248</v>
      </c>
    </row>
    <row r="592" spans="1:7">
      <c r="A592" s="147">
        <f>100000+B592*ID규칙_획득처_그룹_단위+COUNTIF($B$4:B592,B592)</f>
        <v>123002</v>
      </c>
      <c r="B592" s="65">
        <v>230</v>
      </c>
      <c r="C592" s="147">
        <v>56</v>
      </c>
      <c r="D592" s="147">
        <v>0</v>
      </c>
      <c r="E592" s="147" t="str">
        <f t="shared" si="92"/>
        <v>ITEM_GAIN_56</v>
      </c>
      <c r="F592" s="51" t="str">
        <f t="shared" si="91"/>
        <v>합성</v>
      </c>
      <c r="G592" s="77" t="s">
        <v>1248</v>
      </c>
    </row>
    <row r="593" spans="1:7">
      <c r="A593" s="147">
        <f>100000+B593*ID규칙_획득처_그룹_단위+COUNTIF($B$4:B593,B593)</f>
        <v>123101</v>
      </c>
      <c r="B593" s="65">
        <v>231</v>
      </c>
      <c r="C593" s="147">
        <v>39</v>
      </c>
      <c r="D593" s="147">
        <v>1</v>
      </c>
      <c r="E593" s="147" t="str">
        <f t="shared" si="92"/>
        <v>ITEM_GAIN_39</v>
      </c>
      <c r="F593" s="51" t="str">
        <f t="shared" si="91"/>
        <v>숙달 비경_무지의 탑</v>
      </c>
      <c r="G593" s="77" t="s">
        <v>1249</v>
      </c>
    </row>
    <row r="594" spans="1:7">
      <c r="A594" s="147">
        <f>100000+B594*ID규칙_획득처_그룹_단위+COUNTIF($B$4:B594,B594)</f>
        <v>123102</v>
      </c>
      <c r="B594" s="65">
        <v>231</v>
      </c>
      <c r="C594" s="147">
        <v>56</v>
      </c>
      <c r="D594" s="147">
        <v>0</v>
      </c>
      <c r="E594" s="147" t="str">
        <f t="shared" si="92"/>
        <v>ITEM_GAIN_56</v>
      </c>
      <c r="F594" s="51" t="str">
        <f t="shared" si="91"/>
        <v>합성</v>
      </c>
      <c r="G594" s="77" t="s">
        <v>1249</v>
      </c>
    </row>
    <row r="595" spans="1:7">
      <c r="A595" s="147">
        <f>100000+B595*ID규칙_획득처_그룹_단위+COUNTIF($B$4:B595,B595)</f>
        <v>123201</v>
      </c>
      <c r="B595" s="65">
        <v>232</v>
      </c>
      <c r="C595" s="147">
        <v>39</v>
      </c>
      <c r="D595" s="147">
        <v>1</v>
      </c>
      <c r="E595" s="147" t="str">
        <f t="shared" si="92"/>
        <v>ITEM_GAIN_39</v>
      </c>
      <c r="F595" s="51" t="str">
        <f t="shared" si="91"/>
        <v>숙달 비경_무지의 탑</v>
      </c>
      <c r="G595" s="77" t="s">
        <v>1250</v>
      </c>
    </row>
    <row r="596" spans="1:7">
      <c r="A596" s="147">
        <f>100000+B596*ID규칙_획득처_그룹_단위+COUNTIF($B$4:B596,B596)</f>
        <v>123202</v>
      </c>
      <c r="B596" s="65">
        <v>232</v>
      </c>
      <c r="C596" s="147">
        <v>56</v>
      </c>
      <c r="D596" s="147">
        <v>0</v>
      </c>
      <c r="E596" s="147" t="str">
        <f t="shared" si="92"/>
        <v>ITEM_GAIN_56</v>
      </c>
      <c r="F596" s="51" t="str">
        <f t="shared" si="91"/>
        <v>합성</v>
      </c>
      <c r="G596" s="77" t="s">
        <v>1250</v>
      </c>
    </row>
    <row r="597" spans="1:7">
      <c r="A597" s="147">
        <f>100000+B597*ID규칙_획득처_그룹_단위+COUNTIF($B$4:B597,B597)</f>
        <v>123301</v>
      </c>
      <c r="B597" s="65">
        <v>233</v>
      </c>
      <c r="C597" s="147">
        <v>50</v>
      </c>
      <c r="D597" s="147">
        <v>0</v>
      </c>
      <c r="E597" s="147" t="str">
        <f t="shared" si="92"/>
        <v>ITEM_GAIN_50</v>
      </c>
      <c r="F597" s="51" t="str">
        <f t="shared" si="91"/>
        <v>월드 이벤트 보상</v>
      </c>
      <c r="G597" s="51" t="s">
        <v>701</v>
      </c>
    </row>
    <row r="598" spans="1:7">
      <c r="A598" s="147">
        <f>100000+B598*ID규칙_획득처_그룹_단위+COUNTIF($B$4:B598,B598)</f>
        <v>123401</v>
      </c>
      <c r="B598" s="65">
        <v>234</v>
      </c>
      <c r="C598" s="147">
        <v>40</v>
      </c>
      <c r="D598" s="147">
        <v>1</v>
      </c>
      <c r="E598" s="147" t="str">
        <f t="shared" si="92"/>
        <v>ITEM_GAIN_40</v>
      </c>
      <c r="F598" s="51" t="str">
        <f t="shared" si="91"/>
        <v>연무 비경_세실리아의 모밭</v>
      </c>
      <c r="G598" s="51" t="s">
        <v>702</v>
      </c>
    </row>
    <row r="599" spans="1:7">
      <c r="A599" s="147">
        <f>100000+B599*ID규칙_획득처_그룹_단위+COUNTIF($B$4:B599,B599)</f>
        <v>123402</v>
      </c>
      <c r="B599" s="65">
        <v>234</v>
      </c>
      <c r="C599" s="147">
        <v>54</v>
      </c>
      <c r="D599" s="147">
        <v>0</v>
      </c>
      <c r="E599" s="147" t="str">
        <f t="shared" si="92"/>
        <v>ITEM_GAIN_54</v>
      </c>
      <c r="F599" s="51" t="str">
        <f t="shared" si="91"/>
        <v>기념품 상점 교환</v>
      </c>
      <c r="G599" s="51" t="s">
        <v>702</v>
      </c>
    </row>
    <row r="600" spans="1:7">
      <c r="A600" s="147">
        <f>100000+B600*ID규칙_획득처_그룹_단위+COUNTIF($B$4:B600,B600)</f>
        <v>123403</v>
      </c>
      <c r="B600" s="65">
        <v>234</v>
      </c>
      <c r="C600" s="147">
        <v>56</v>
      </c>
      <c r="D600" s="147">
        <v>0</v>
      </c>
      <c r="E600" s="147" t="str">
        <f t="shared" si="92"/>
        <v>ITEM_GAIN_56</v>
      </c>
      <c r="F600" s="51" t="str">
        <f t="shared" si="91"/>
        <v>합성</v>
      </c>
      <c r="G600" s="51" t="s">
        <v>702</v>
      </c>
    </row>
    <row r="601" spans="1:7">
      <c r="A601" s="147">
        <f>100000+B601*ID규칙_획득처_그룹_단위+COUNTIF($B$4:B601,B601)</f>
        <v>123501</v>
      </c>
      <c r="B601" s="65">
        <v>235</v>
      </c>
      <c r="C601" s="147">
        <v>40</v>
      </c>
      <c r="D601" s="147">
        <v>1</v>
      </c>
      <c r="E601" s="147" t="str">
        <f t="shared" si="92"/>
        <v>ITEM_GAIN_40</v>
      </c>
      <c r="F601" s="51" t="str">
        <f t="shared" si="91"/>
        <v>연무 비경_세실리아의 모밭</v>
      </c>
      <c r="G601" s="51" t="s">
        <v>703</v>
      </c>
    </row>
    <row r="602" spans="1:7">
      <c r="A602" s="147">
        <f>100000+B602*ID규칙_획득처_그룹_단위+COUNTIF($B$4:B602,B602)</f>
        <v>123502</v>
      </c>
      <c r="B602" s="65">
        <v>235</v>
      </c>
      <c r="C602" s="147">
        <v>54</v>
      </c>
      <c r="D602" s="147">
        <v>0</v>
      </c>
      <c r="E602" s="147" t="str">
        <f t="shared" si="92"/>
        <v>ITEM_GAIN_54</v>
      </c>
      <c r="F602" s="51" t="str">
        <f t="shared" si="91"/>
        <v>기념품 상점 교환</v>
      </c>
      <c r="G602" s="51" t="s">
        <v>703</v>
      </c>
    </row>
    <row r="603" spans="1:7">
      <c r="A603" s="147">
        <f>100000+B603*ID규칙_획득처_그룹_단위+COUNTIF($B$4:B603,B603)</f>
        <v>123503</v>
      </c>
      <c r="B603" s="65">
        <v>235</v>
      </c>
      <c r="C603" s="147">
        <v>56</v>
      </c>
      <c r="D603" s="147">
        <v>0</v>
      </c>
      <c r="E603" s="147" t="str">
        <f t="shared" si="92"/>
        <v>ITEM_GAIN_56</v>
      </c>
      <c r="F603" s="51" t="str">
        <f t="shared" si="91"/>
        <v>합성</v>
      </c>
      <c r="G603" s="51" t="s">
        <v>703</v>
      </c>
    </row>
    <row r="604" spans="1:7">
      <c r="A604" s="147">
        <f>100000+B604*ID규칙_획득처_그룹_단위+COUNTIF($B$4:B604,B604)</f>
        <v>123601</v>
      </c>
      <c r="B604" s="65">
        <v>236</v>
      </c>
      <c r="C604" s="147">
        <v>40</v>
      </c>
      <c r="D604" s="147">
        <v>1</v>
      </c>
      <c r="E604" s="147" t="str">
        <f t="shared" si="92"/>
        <v>ITEM_GAIN_40</v>
      </c>
      <c r="F604" s="51" t="str">
        <f t="shared" si="91"/>
        <v>연무 비경_세실리아의 모밭</v>
      </c>
      <c r="G604" s="51" t="s">
        <v>704</v>
      </c>
    </row>
    <row r="605" spans="1:7">
      <c r="A605" s="147">
        <f>100000+B605*ID규칙_획득처_그룹_단위+COUNTIF($B$4:B605,B605)</f>
        <v>123602</v>
      </c>
      <c r="B605" s="65">
        <v>236</v>
      </c>
      <c r="C605" s="147">
        <v>54</v>
      </c>
      <c r="D605" s="147">
        <v>0</v>
      </c>
      <c r="E605" s="147" t="str">
        <f t="shared" si="92"/>
        <v>ITEM_GAIN_54</v>
      </c>
      <c r="F605" s="51" t="str">
        <f t="shared" si="91"/>
        <v>기념품 상점 교환</v>
      </c>
      <c r="G605" s="51" t="s">
        <v>704</v>
      </c>
    </row>
    <row r="606" spans="1:7">
      <c r="A606" s="147">
        <f>100000+B606*ID규칙_획득처_그룹_단위+COUNTIF($B$4:B606,B606)</f>
        <v>123603</v>
      </c>
      <c r="B606" s="65">
        <v>236</v>
      </c>
      <c r="C606" s="147">
        <v>56</v>
      </c>
      <c r="D606" s="147">
        <v>0</v>
      </c>
      <c r="E606" s="147" t="str">
        <f t="shared" si="92"/>
        <v>ITEM_GAIN_56</v>
      </c>
      <c r="F606" s="51" t="str">
        <f t="shared" si="91"/>
        <v>합성</v>
      </c>
      <c r="G606" s="51" t="s">
        <v>704</v>
      </c>
    </row>
    <row r="607" spans="1:7">
      <c r="A607" s="147">
        <f>100000+B607*ID규칙_획득처_그룹_단위+COUNTIF($B$4:B607,B607)</f>
        <v>123701</v>
      </c>
      <c r="B607" s="65">
        <v>237</v>
      </c>
      <c r="C607" s="147">
        <v>40</v>
      </c>
      <c r="D607" s="147">
        <v>1</v>
      </c>
      <c r="E607" s="147" t="str">
        <f t="shared" si="92"/>
        <v>ITEM_GAIN_40</v>
      </c>
      <c r="F607" s="51" t="str">
        <f t="shared" si="91"/>
        <v>연무 비경_세실리아의 모밭</v>
      </c>
      <c r="G607" s="51" t="s">
        <v>705</v>
      </c>
    </row>
    <row r="608" spans="1:7">
      <c r="A608" s="147">
        <f>100000+B608*ID규칙_획득처_그룹_단위+COUNTIF($B$4:B608,B608)</f>
        <v>123702</v>
      </c>
      <c r="B608" s="65">
        <v>237</v>
      </c>
      <c r="C608" s="147">
        <v>54</v>
      </c>
      <c r="D608" s="147">
        <v>0</v>
      </c>
      <c r="E608" s="147" t="str">
        <f t="shared" si="92"/>
        <v>ITEM_GAIN_54</v>
      </c>
      <c r="F608" s="51" t="str">
        <f t="shared" si="91"/>
        <v>기념품 상점 교환</v>
      </c>
      <c r="G608" s="51" t="s">
        <v>705</v>
      </c>
    </row>
    <row r="609" spans="1:7">
      <c r="A609" s="147">
        <f>100000+B609*ID규칙_획득처_그룹_단위+COUNTIF($B$4:B609,B609)</f>
        <v>123703</v>
      </c>
      <c r="B609" s="65">
        <v>237</v>
      </c>
      <c r="C609" s="147">
        <v>56</v>
      </c>
      <c r="D609" s="147">
        <v>0</v>
      </c>
      <c r="E609" s="147" t="str">
        <f t="shared" si="92"/>
        <v>ITEM_GAIN_56</v>
      </c>
      <c r="F609" s="51" t="str">
        <f t="shared" si="91"/>
        <v>합성</v>
      </c>
      <c r="G609" s="51" t="s">
        <v>705</v>
      </c>
    </row>
    <row r="610" spans="1:7">
      <c r="A610" s="147">
        <f>100000+B610*ID규칙_획득처_그룹_단위+COUNTIF($B$4:B610,B610)</f>
        <v>123801</v>
      </c>
      <c r="B610" s="65">
        <v>238</v>
      </c>
      <c r="C610" s="147">
        <v>40</v>
      </c>
      <c r="D610" s="147">
        <v>1</v>
      </c>
      <c r="E610" s="147" t="str">
        <f t="shared" si="92"/>
        <v>ITEM_GAIN_40</v>
      </c>
      <c r="F610" s="51" t="str">
        <f t="shared" si="91"/>
        <v>연무 비경_세실리아의 모밭</v>
      </c>
      <c r="G610" s="51" t="s">
        <v>706</v>
      </c>
    </row>
    <row r="611" spans="1:7">
      <c r="A611" s="147">
        <f>100000+B611*ID규칙_획득처_그룹_단위+COUNTIF($B$4:B611,B611)</f>
        <v>123802</v>
      </c>
      <c r="B611" s="65">
        <v>238</v>
      </c>
      <c r="C611" s="147">
        <v>54</v>
      </c>
      <c r="D611" s="147">
        <v>0</v>
      </c>
      <c r="E611" s="147" t="str">
        <f t="shared" si="92"/>
        <v>ITEM_GAIN_54</v>
      </c>
      <c r="F611" s="51" t="str">
        <f t="shared" si="91"/>
        <v>기념품 상점 교환</v>
      </c>
      <c r="G611" s="51" t="s">
        <v>706</v>
      </c>
    </row>
    <row r="612" spans="1:7">
      <c r="A612" s="147">
        <f>100000+B612*ID규칙_획득처_그룹_단위+COUNTIF($B$4:B612,B612)</f>
        <v>123803</v>
      </c>
      <c r="B612" s="65">
        <v>238</v>
      </c>
      <c r="C612" s="147">
        <v>56</v>
      </c>
      <c r="D612" s="147">
        <v>0</v>
      </c>
      <c r="E612" s="147" t="str">
        <f t="shared" si="92"/>
        <v>ITEM_GAIN_56</v>
      </c>
      <c r="F612" s="51" t="str">
        <f t="shared" si="91"/>
        <v>합성</v>
      </c>
      <c r="G612" s="51" t="s">
        <v>706</v>
      </c>
    </row>
    <row r="613" spans="1:7">
      <c r="A613" s="147">
        <f>100000+B613*ID규칙_획득처_그룹_단위+COUNTIF($B$4:B613,B613)</f>
        <v>123901</v>
      </c>
      <c r="B613" s="65">
        <v>239</v>
      </c>
      <c r="C613" s="147">
        <v>40</v>
      </c>
      <c r="D613" s="147">
        <v>1</v>
      </c>
      <c r="E613" s="147" t="str">
        <f t="shared" si="92"/>
        <v>ITEM_GAIN_40</v>
      </c>
      <c r="F613" s="51" t="str">
        <f t="shared" si="91"/>
        <v>연무 비경_세실리아의 모밭</v>
      </c>
      <c r="G613" s="51" t="s">
        <v>707</v>
      </c>
    </row>
    <row r="614" spans="1:7">
      <c r="A614" s="147">
        <f>100000+B614*ID규칙_획득처_그룹_단위+COUNTIF($B$4:B614,B614)</f>
        <v>123902</v>
      </c>
      <c r="B614" s="65">
        <v>239</v>
      </c>
      <c r="C614" s="147">
        <v>54</v>
      </c>
      <c r="D614" s="147">
        <v>0</v>
      </c>
      <c r="E614" s="147" t="str">
        <f t="shared" si="92"/>
        <v>ITEM_GAIN_54</v>
      </c>
      <c r="F614" s="51" t="str">
        <f t="shared" si="91"/>
        <v>기념품 상점 교환</v>
      </c>
      <c r="G614" s="51" t="s">
        <v>707</v>
      </c>
    </row>
    <row r="615" spans="1:7">
      <c r="A615" s="147">
        <f>100000+B615*ID규칙_획득처_그룹_단위+COUNTIF($B$4:B615,B615)</f>
        <v>123903</v>
      </c>
      <c r="B615" s="65">
        <v>239</v>
      </c>
      <c r="C615" s="147">
        <v>56</v>
      </c>
      <c r="D615" s="147">
        <v>0</v>
      </c>
      <c r="E615" s="147" t="str">
        <f t="shared" si="92"/>
        <v>ITEM_GAIN_56</v>
      </c>
      <c r="F615" s="51" t="str">
        <f t="shared" si="91"/>
        <v>합성</v>
      </c>
      <c r="G615" s="51" t="s">
        <v>707</v>
      </c>
    </row>
    <row r="616" spans="1:7">
      <c r="A616" s="147">
        <f>100000+B616*ID규칙_획득처_그룹_단위+COUNTIF($B$4:B616,B616)</f>
        <v>124001</v>
      </c>
      <c r="B616" s="65">
        <v>240</v>
      </c>
      <c r="C616" s="147">
        <v>40</v>
      </c>
      <c r="D616" s="147">
        <v>1</v>
      </c>
      <c r="E616" s="147" t="str">
        <f t="shared" si="92"/>
        <v>ITEM_GAIN_40</v>
      </c>
      <c r="F616" s="51" t="str">
        <f t="shared" si="91"/>
        <v>연무 비경_세실리아의 모밭</v>
      </c>
      <c r="G616" s="51" t="s">
        <v>708</v>
      </c>
    </row>
    <row r="617" spans="1:7">
      <c r="A617" s="147">
        <f>100000+B617*ID규칙_획득처_그룹_단위+COUNTIF($B$4:B617,B617)</f>
        <v>124002</v>
      </c>
      <c r="B617" s="65">
        <v>240</v>
      </c>
      <c r="C617" s="147">
        <v>54</v>
      </c>
      <c r="D617" s="147">
        <v>0</v>
      </c>
      <c r="E617" s="147" t="str">
        <f t="shared" si="92"/>
        <v>ITEM_GAIN_54</v>
      </c>
      <c r="F617" s="51" t="str">
        <f t="shared" si="91"/>
        <v>기념품 상점 교환</v>
      </c>
      <c r="G617" s="51" t="s">
        <v>708</v>
      </c>
    </row>
    <row r="618" spans="1:7">
      <c r="A618" s="147">
        <f>100000+B618*ID규칙_획득처_그룹_단위+COUNTIF($B$4:B618,B618)</f>
        <v>124003</v>
      </c>
      <c r="B618" s="65">
        <v>240</v>
      </c>
      <c r="C618" s="147">
        <v>56</v>
      </c>
      <c r="D618" s="147">
        <v>0</v>
      </c>
      <c r="E618" s="147" t="str">
        <f t="shared" si="92"/>
        <v>ITEM_GAIN_56</v>
      </c>
      <c r="F618" s="51" t="str">
        <f t="shared" si="91"/>
        <v>합성</v>
      </c>
      <c r="G618" s="51" t="s">
        <v>708</v>
      </c>
    </row>
    <row r="619" spans="1:7">
      <c r="A619" s="147">
        <f>100000+B619*ID규칙_획득처_그룹_단위+COUNTIF($B$4:B619,B619)</f>
        <v>124101</v>
      </c>
      <c r="B619" s="65">
        <v>241</v>
      </c>
      <c r="C619" s="147">
        <v>40</v>
      </c>
      <c r="D619" s="147">
        <v>1</v>
      </c>
      <c r="E619" s="147" t="str">
        <f t="shared" si="92"/>
        <v>ITEM_GAIN_40</v>
      </c>
      <c r="F619" s="51" t="str">
        <f t="shared" si="91"/>
        <v>연무 비경_세실리아의 모밭</v>
      </c>
      <c r="G619" s="51" t="s">
        <v>709</v>
      </c>
    </row>
    <row r="620" spans="1:7">
      <c r="A620" s="147">
        <f>100000+B620*ID규칙_획득처_그룹_단위+COUNTIF($B$4:B620,B620)</f>
        <v>124102</v>
      </c>
      <c r="B620" s="65">
        <v>241</v>
      </c>
      <c r="C620" s="147">
        <v>54</v>
      </c>
      <c r="D620" s="147">
        <v>0</v>
      </c>
      <c r="E620" s="147" t="str">
        <f t="shared" si="92"/>
        <v>ITEM_GAIN_54</v>
      </c>
      <c r="F620" s="51" t="str">
        <f t="shared" si="91"/>
        <v>기념품 상점 교환</v>
      </c>
      <c r="G620" s="51" t="s">
        <v>709</v>
      </c>
    </row>
    <row r="621" spans="1:7">
      <c r="A621" s="147">
        <f>100000+B621*ID규칙_획득처_그룹_단위+COUNTIF($B$4:B621,B621)</f>
        <v>124103</v>
      </c>
      <c r="B621" s="65">
        <v>241</v>
      </c>
      <c r="C621" s="147">
        <v>56</v>
      </c>
      <c r="D621" s="147">
        <v>0</v>
      </c>
      <c r="E621" s="147" t="str">
        <f t="shared" si="92"/>
        <v>ITEM_GAIN_56</v>
      </c>
      <c r="F621" s="51" t="str">
        <f t="shared" si="91"/>
        <v>합성</v>
      </c>
      <c r="G621" s="51" t="s">
        <v>709</v>
      </c>
    </row>
    <row r="622" spans="1:7">
      <c r="A622" s="147">
        <f>100000+B622*ID규칙_획득처_그룹_단위+COUNTIF($B$4:B622,B622)</f>
        <v>124201</v>
      </c>
      <c r="B622" s="65">
        <v>242</v>
      </c>
      <c r="C622" s="147">
        <v>40</v>
      </c>
      <c r="D622" s="147">
        <v>1</v>
      </c>
      <c r="E622" s="147" t="str">
        <f t="shared" si="92"/>
        <v>ITEM_GAIN_40</v>
      </c>
      <c r="F622" s="51" t="str">
        <f t="shared" si="91"/>
        <v>연무 비경_세실리아의 모밭</v>
      </c>
      <c r="G622" s="51" t="s">
        <v>710</v>
      </c>
    </row>
    <row r="623" spans="1:7">
      <c r="A623" s="147">
        <f>100000+B623*ID규칙_획득처_그룹_단위+COUNTIF($B$4:B623,B623)</f>
        <v>124202</v>
      </c>
      <c r="B623" s="65">
        <v>242</v>
      </c>
      <c r="C623" s="147">
        <v>54</v>
      </c>
      <c r="D623" s="147">
        <v>0</v>
      </c>
      <c r="E623" s="147" t="str">
        <f t="shared" si="92"/>
        <v>ITEM_GAIN_54</v>
      </c>
      <c r="F623" s="51" t="str">
        <f t="shared" si="91"/>
        <v>기념품 상점 교환</v>
      </c>
      <c r="G623" s="51" t="s">
        <v>710</v>
      </c>
    </row>
    <row r="624" spans="1:7">
      <c r="A624" s="147">
        <f>100000+B624*ID규칙_획득처_그룹_단위+COUNTIF($B$4:B624,B624)</f>
        <v>124203</v>
      </c>
      <c r="B624" s="65">
        <v>242</v>
      </c>
      <c r="C624" s="147">
        <v>56</v>
      </c>
      <c r="D624" s="147">
        <v>0</v>
      </c>
      <c r="E624" s="147" t="str">
        <f t="shared" si="92"/>
        <v>ITEM_GAIN_56</v>
      </c>
      <c r="F624" s="51" t="str">
        <f t="shared" si="91"/>
        <v>합성</v>
      </c>
      <c r="G624" s="51" t="s">
        <v>710</v>
      </c>
    </row>
    <row r="625" spans="1:7">
      <c r="A625" s="147">
        <f>100000+B625*ID규칙_획득처_그룹_단위+COUNTIF($B$4:B625,B625)</f>
        <v>124301</v>
      </c>
      <c r="B625" s="65">
        <v>243</v>
      </c>
      <c r="C625" s="147">
        <v>40</v>
      </c>
      <c r="D625" s="147">
        <v>1</v>
      </c>
      <c r="E625" s="147" t="str">
        <f t="shared" si="92"/>
        <v>ITEM_GAIN_40</v>
      </c>
      <c r="F625" s="51" t="str">
        <f t="shared" si="91"/>
        <v>연무 비경_세실리아의 모밭</v>
      </c>
      <c r="G625" s="51" t="s">
        <v>711</v>
      </c>
    </row>
    <row r="626" spans="1:7">
      <c r="A626" s="147">
        <f>100000+B626*ID규칙_획득처_그룹_단위+COUNTIF($B$4:B626,B626)</f>
        <v>124302</v>
      </c>
      <c r="B626" s="65">
        <v>243</v>
      </c>
      <c r="C626" s="147">
        <v>54</v>
      </c>
      <c r="D626" s="147">
        <v>0</v>
      </c>
      <c r="E626" s="147" t="str">
        <f t="shared" si="92"/>
        <v>ITEM_GAIN_54</v>
      </c>
      <c r="F626" s="51" t="str">
        <f t="shared" si="91"/>
        <v>기념품 상점 교환</v>
      </c>
      <c r="G626" s="51" t="s">
        <v>711</v>
      </c>
    </row>
    <row r="627" spans="1:7">
      <c r="A627" s="147">
        <f>100000+B627*ID규칙_획득처_그룹_단위+COUNTIF($B$4:B627,B627)</f>
        <v>124303</v>
      </c>
      <c r="B627" s="65">
        <v>243</v>
      </c>
      <c r="C627" s="147">
        <v>56</v>
      </c>
      <c r="D627" s="147">
        <v>0</v>
      </c>
      <c r="E627" s="147" t="str">
        <f t="shared" si="92"/>
        <v>ITEM_GAIN_56</v>
      </c>
      <c r="F627" s="51" t="str">
        <f t="shared" si="91"/>
        <v>합성</v>
      </c>
      <c r="G627" s="51" t="s">
        <v>711</v>
      </c>
    </row>
    <row r="628" spans="1:7">
      <c r="A628" s="147">
        <f>100000+B628*ID규칙_획득처_그룹_단위+COUNTIF($B$4:B628,B628)</f>
        <v>124401</v>
      </c>
      <c r="B628" s="65">
        <v>244</v>
      </c>
      <c r="C628" s="147">
        <v>40</v>
      </c>
      <c r="D628" s="147">
        <v>1</v>
      </c>
      <c r="E628" s="147" t="str">
        <f t="shared" si="92"/>
        <v>ITEM_GAIN_40</v>
      </c>
      <c r="F628" s="51" t="str">
        <f t="shared" si="91"/>
        <v>연무 비경_세실리아의 모밭</v>
      </c>
      <c r="G628" s="51" t="s">
        <v>712</v>
      </c>
    </row>
    <row r="629" spans="1:7">
      <c r="A629" s="147">
        <f>100000+B629*ID규칙_획득처_그룹_단위+COUNTIF($B$4:B629,B629)</f>
        <v>124402</v>
      </c>
      <c r="B629" s="65">
        <v>244</v>
      </c>
      <c r="C629" s="147">
        <v>54</v>
      </c>
      <c r="D629" s="147">
        <v>0</v>
      </c>
      <c r="E629" s="147" t="str">
        <f t="shared" si="92"/>
        <v>ITEM_GAIN_54</v>
      </c>
      <c r="F629" s="51" t="str">
        <f t="shared" si="91"/>
        <v>기념품 상점 교환</v>
      </c>
      <c r="G629" s="51" t="s">
        <v>712</v>
      </c>
    </row>
    <row r="630" spans="1:7">
      <c r="A630" s="147">
        <f>100000+B630*ID규칙_획득처_그룹_단위+COUNTIF($B$4:B630,B630)</f>
        <v>124403</v>
      </c>
      <c r="B630" s="65">
        <v>244</v>
      </c>
      <c r="C630" s="147">
        <v>56</v>
      </c>
      <c r="D630" s="147">
        <v>0</v>
      </c>
      <c r="E630" s="147" t="str">
        <f t="shared" si="92"/>
        <v>ITEM_GAIN_56</v>
      </c>
      <c r="F630" s="51" t="str">
        <f t="shared" si="91"/>
        <v>합성</v>
      </c>
      <c r="G630" s="51" t="s">
        <v>712</v>
      </c>
    </row>
    <row r="631" spans="1:7">
      <c r="A631" s="147">
        <f>100000+B631*ID규칙_획득처_그룹_단위+COUNTIF($B$4:B631,B631)</f>
        <v>124501</v>
      </c>
      <c r="B631" s="65">
        <v>245</v>
      </c>
      <c r="C631" s="147">
        <v>40</v>
      </c>
      <c r="D631" s="147">
        <v>1</v>
      </c>
      <c r="E631" s="147" t="str">
        <f t="shared" si="92"/>
        <v>ITEM_GAIN_40</v>
      </c>
      <c r="F631" s="51" t="str">
        <f t="shared" si="91"/>
        <v>연무 비경_세실리아의 모밭</v>
      </c>
      <c r="G631" s="51" t="s">
        <v>713</v>
      </c>
    </row>
    <row r="632" spans="1:7">
      <c r="A632" s="147">
        <f>100000+B632*ID규칙_획득처_그룹_단위+COUNTIF($B$4:B632,B632)</f>
        <v>124502</v>
      </c>
      <c r="B632" s="65">
        <v>245</v>
      </c>
      <c r="C632" s="147">
        <v>54</v>
      </c>
      <c r="D632" s="147">
        <v>0</v>
      </c>
      <c r="E632" s="147" t="str">
        <f t="shared" si="92"/>
        <v>ITEM_GAIN_54</v>
      </c>
      <c r="F632" s="51" t="str">
        <f t="shared" si="91"/>
        <v>기념품 상점 교환</v>
      </c>
      <c r="G632" s="51" t="s">
        <v>713</v>
      </c>
    </row>
    <row r="633" spans="1:7">
      <c r="A633" s="147">
        <f>100000+B633*ID규칙_획득처_그룹_단위+COUNTIF($B$4:B633,B633)</f>
        <v>124503</v>
      </c>
      <c r="B633" s="65">
        <v>245</v>
      </c>
      <c r="C633" s="147">
        <v>56</v>
      </c>
      <c r="D633" s="147">
        <v>0</v>
      </c>
      <c r="E633" s="147" t="str">
        <f t="shared" si="92"/>
        <v>ITEM_GAIN_56</v>
      </c>
      <c r="F633" s="51" t="str">
        <f t="shared" si="91"/>
        <v>합성</v>
      </c>
      <c r="G633" s="51" t="s">
        <v>713</v>
      </c>
    </row>
    <row r="634" spans="1:7">
      <c r="A634" s="147">
        <f>100000+B634*ID규칙_획득처_그룹_단위+COUNTIF($B$4:B634,B634)</f>
        <v>124601</v>
      </c>
      <c r="B634" s="65">
        <v>246</v>
      </c>
      <c r="C634" s="147">
        <v>41</v>
      </c>
      <c r="D634" s="147">
        <v>1</v>
      </c>
      <c r="E634" s="147" t="str">
        <f t="shared" si="92"/>
        <v>ITEM_GAIN_41</v>
      </c>
      <c r="F634" s="51" t="str">
        <f t="shared" si="91"/>
        <v>연무 비경_천무 연산 밀궁</v>
      </c>
      <c r="G634" s="51" t="s">
        <v>714</v>
      </c>
    </row>
    <row r="635" spans="1:7">
      <c r="A635" s="147">
        <f>100000+B635*ID규칙_획득처_그룹_단위+COUNTIF($B$4:B635,B635)</f>
        <v>124602</v>
      </c>
      <c r="B635" s="65">
        <v>246</v>
      </c>
      <c r="C635" s="147">
        <v>54</v>
      </c>
      <c r="D635" s="147">
        <v>0</v>
      </c>
      <c r="E635" s="147" t="str">
        <f t="shared" si="92"/>
        <v>ITEM_GAIN_54</v>
      </c>
      <c r="F635" s="51" t="str">
        <f t="shared" si="91"/>
        <v>기념품 상점 교환</v>
      </c>
      <c r="G635" s="51" t="s">
        <v>714</v>
      </c>
    </row>
    <row r="636" spans="1:7">
      <c r="A636" s="147">
        <f>100000+B636*ID규칙_획득처_그룹_단위+COUNTIF($B$4:B636,B636)</f>
        <v>124603</v>
      </c>
      <c r="B636" s="65">
        <v>246</v>
      </c>
      <c r="C636" s="147">
        <v>56</v>
      </c>
      <c r="D636" s="147">
        <v>0</v>
      </c>
      <c r="E636" s="147" t="str">
        <f t="shared" si="92"/>
        <v>ITEM_GAIN_56</v>
      </c>
      <c r="F636" s="51" t="str">
        <f t="shared" si="91"/>
        <v>합성</v>
      </c>
      <c r="G636" s="51" t="s">
        <v>714</v>
      </c>
    </row>
    <row r="637" spans="1:7">
      <c r="A637" s="147">
        <f>100000+B637*ID규칙_획득처_그룹_단위+COUNTIF($B$4:B637,B637)</f>
        <v>124701</v>
      </c>
      <c r="B637" s="65">
        <v>247</v>
      </c>
      <c r="C637" s="147">
        <v>41</v>
      </c>
      <c r="D637" s="147">
        <v>1</v>
      </c>
      <c r="E637" s="147" t="str">
        <f t="shared" si="92"/>
        <v>ITEM_GAIN_41</v>
      </c>
      <c r="F637" s="51" t="str">
        <f t="shared" si="91"/>
        <v>연무 비경_천무 연산 밀궁</v>
      </c>
      <c r="G637" s="51" t="s">
        <v>715</v>
      </c>
    </row>
    <row r="638" spans="1:7">
      <c r="A638" s="147">
        <f>100000+B638*ID규칙_획득처_그룹_단위+COUNTIF($B$4:B638,B638)</f>
        <v>124702</v>
      </c>
      <c r="B638" s="65">
        <v>247</v>
      </c>
      <c r="C638" s="147">
        <v>54</v>
      </c>
      <c r="D638" s="147">
        <v>0</v>
      </c>
      <c r="E638" s="147" t="str">
        <f t="shared" si="92"/>
        <v>ITEM_GAIN_54</v>
      </c>
      <c r="F638" s="51" t="str">
        <f t="shared" si="91"/>
        <v>기념품 상점 교환</v>
      </c>
      <c r="G638" s="51" t="s">
        <v>715</v>
      </c>
    </row>
    <row r="639" spans="1:7">
      <c r="A639" s="147">
        <f>100000+B639*ID규칙_획득처_그룹_단위+COUNTIF($B$4:B639,B639)</f>
        <v>124703</v>
      </c>
      <c r="B639" s="65">
        <v>247</v>
      </c>
      <c r="C639" s="147">
        <v>56</v>
      </c>
      <c r="D639" s="147">
        <v>0</v>
      </c>
      <c r="E639" s="147" t="str">
        <f t="shared" si="92"/>
        <v>ITEM_GAIN_56</v>
      </c>
      <c r="F639" s="51" t="str">
        <f t="shared" si="91"/>
        <v>합성</v>
      </c>
      <c r="G639" s="51" t="s">
        <v>715</v>
      </c>
    </row>
    <row r="640" spans="1:7">
      <c r="A640" s="147">
        <f>100000+B640*ID규칙_획득처_그룹_단위+COUNTIF($B$4:B640,B640)</f>
        <v>124801</v>
      </c>
      <c r="B640" s="65">
        <v>248</v>
      </c>
      <c r="C640" s="147">
        <v>41</v>
      </c>
      <c r="D640" s="147">
        <v>1</v>
      </c>
      <c r="E640" s="147" t="str">
        <f t="shared" si="92"/>
        <v>ITEM_GAIN_41</v>
      </c>
      <c r="F640" s="51" t="str">
        <f t="shared" si="91"/>
        <v>연무 비경_천무 연산 밀궁</v>
      </c>
      <c r="G640" s="51" t="s">
        <v>716</v>
      </c>
    </row>
    <row r="641" spans="1:7">
      <c r="A641" s="147">
        <f>100000+B641*ID규칙_획득처_그룹_단위+COUNTIF($B$4:B641,B641)</f>
        <v>124802</v>
      </c>
      <c r="B641" s="65">
        <v>248</v>
      </c>
      <c r="C641" s="147">
        <v>54</v>
      </c>
      <c r="D641" s="147">
        <v>0</v>
      </c>
      <c r="E641" s="147" t="str">
        <f t="shared" si="92"/>
        <v>ITEM_GAIN_54</v>
      </c>
      <c r="F641" s="51" t="str">
        <f t="shared" si="91"/>
        <v>기념품 상점 교환</v>
      </c>
      <c r="G641" s="51" t="s">
        <v>716</v>
      </c>
    </row>
    <row r="642" spans="1:7">
      <c r="A642" s="147">
        <f>100000+B642*ID규칙_획득처_그룹_단위+COUNTIF($B$4:B642,B642)</f>
        <v>124803</v>
      </c>
      <c r="B642" s="65">
        <v>248</v>
      </c>
      <c r="C642" s="147">
        <v>56</v>
      </c>
      <c r="D642" s="147">
        <v>0</v>
      </c>
      <c r="E642" s="147" t="str">
        <f t="shared" si="92"/>
        <v>ITEM_GAIN_56</v>
      </c>
      <c r="F642" s="51" t="str">
        <f t="shared" si="91"/>
        <v>합성</v>
      </c>
      <c r="G642" s="51" t="s">
        <v>716</v>
      </c>
    </row>
    <row r="643" spans="1:7">
      <c r="A643" s="147">
        <f>100000+B643*ID규칙_획득처_그룹_단위+COUNTIF($B$4:B643,B643)</f>
        <v>124901</v>
      </c>
      <c r="B643" s="65">
        <v>249</v>
      </c>
      <c r="C643" s="147">
        <v>41</v>
      </c>
      <c r="D643" s="147">
        <v>1</v>
      </c>
      <c r="E643" s="147" t="str">
        <f t="shared" si="92"/>
        <v>ITEM_GAIN_41</v>
      </c>
      <c r="F643" s="51" t="str">
        <f t="shared" si="91"/>
        <v>연무 비경_천무 연산 밀궁</v>
      </c>
      <c r="G643" s="51" t="s">
        <v>1299</v>
      </c>
    </row>
    <row r="644" spans="1:7">
      <c r="A644" s="147">
        <f>100000+B644*ID규칙_획득처_그룹_단위+COUNTIF($B$4:B644,B644)</f>
        <v>124902</v>
      </c>
      <c r="B644" s="65">
        <v>249</v>
      </c>
      <c r="C644" s="147">
        <v>54</v>
      </c>
      <c r="D644" s="147">
        <v>0</v>
      </c>
      <c r="E644" s="147" t="str">
        <f t="shared" si="92"/>
        <v>ITEM_GAIN_54</v>
      </c>
      <c r="F644" s="51" t="str">
        <f t="shared" si="91"/>
        <v>기념품 상점 교환</v>
      </c>
      <c r="G644" s="51" t="s">
        <v>1299</v>
      </c>
    </row>
    <row r="645" spans="1:7">
      <c r="A645" s="147">
        <f>100000+B645*ID규칙_획득처_그룹_단위+COUNTIF($B$4:B645,B645)</f>
        <v>124903</v>
      </c>
      <c r="B645" s="65">
        <v>249</v>
      </c>
      <c r="C645" s="147">
        <v>56</v>
      </c>
      <c r="D645" s="147">
        <v>0</v>
      </c>
      <c r="E645" s="147" t="str">
        <f t="shared" si="92"/>
        <v>ITEM_GAIN_56</v>
      </c>
      <c r="F645" s="51" t="str">
        <f t="shared" ref="F645:F708" si="93">IF(C645=0,"-",VLOOKUP(C645,획득_컨텐츠,2,0))</f>
        <v>합성</v>
      </c>
      <c r="G645" s="51" t="s">
        <v>1299</v>
      </c>
    </row>
    <row r="646" spans="1:7">
      <c r="A646" s="147">
        <f>100000+B646*ID규칙_획득처_그룹_단위+COUNTIF($B$4:B646,B646)</f>
        <v>125001</v>
      </c>
      <c r="B646" s="65">
        <v>250</v>
      </c>
      <c r="C646" s="147">
        <v>41</v>
      </c>
      <c r="D646" s="147">
        <v>1</v>
      </c>
      <c r="E646" s="147" t="str">
        <f t="shared" si="92"/>
        <v>ITEM_GAIN_41</v>
      </c>
      <c r="F646" s="51" t="str">
        <f t="shared" si="93"/>
        <v>연무 비경_천무 연산 밀궁</v>
      </c>
      <c r="G646" s="51" t="s">
        <v>717</v>
      </c>
    </row>
    <row r="647" spans="1:7">
      <c r="A647" s="147">
        <f>100000+B647*ID규칙_획득처_그룹_단위+COUNTIF($B$4:B647,B647)</f>
        <v>125002</v>
      </c>
      <c r="B647" s="65">
        <v>250</v>
      </c>
      <c r="C647" s="147">
        <v>54</v>
      </c>
      <c r="D647" s="147">
        <v>0</v>
      </c>
      <c r="E647" s="147" t="str">
        <f t="shared" ref="E647:E710" si="94">"ITEM_GAIN_"&amp;C647</f>
        <v>ITEM_GAIN_54</v>
      </c>
      <c r="F647" s="51" t="str">
        <f t="shared" si="93"/>
        <v>기념품 상점 교환</v>
      </c>
      <c r="G647" s="51" t="s">
        <v>717</v>
      </c>
    </row>
    <row r="648" spans="1:7">
      <c r="A648" s="147">
        <f>100000+B648*ID규칙_획득처_그룹_단위+COUNTIF($B$4:B648,B648)</f>
        <v>125003</v>
      </c>
      <c r="B648" s="65">
        <v>250</v>
      </c>
      <c r="C648" s="147">
        <v>56</v>
      </c>
      <c r="D648" s="147">
        <v>0</v>
      </c>
      <c r="E648" s="147" t="str">
        <f t="shared" si="94"/>
        <v>ITEM_GAIN_56</v>
      </c>
      <c r="F648" s="51" t="str">
        <f t="shared" si="93"/>
        <v>합성</v>
      </c>
      <c r="G648" s="51" t="s">
        <v>717</v>
      </c>
    </row>
    <row r="649" spans="1:7">
      <c r="A649" s="147">
        <f>100000+B649*ID규칙_획득처_그룹_단위+COUNTIF($B$4:B649,B649)</f>
        <v>125101</v>
      </c>
      <c r="B649" s="65">
        <v>251</v>
      </c>
      <c r="C649" s="147">
        <v>41</v>
      </c>
      <c r="D649" s="147">
        <v>1</v>
      </c>
      <c r="E649" s="147" t="str">
        <f t="shared" si="94"/>
        <v>ITEM_GAIN_41</v>
      </c>
      <c r="F649" s="51" t="str">
        <f t="shared" si="93"/>
        <v>연무 비경_천무 연산 밀궁</v>
      </c>
      <c r="G649" s="51" t="s">
        <v>718</v>
      </c>
    </row>
    <row r="650" spans="1:7">
      <c r="A650" s="147">
        <f>100000+B650*ID규칙_획득처_그룹_단위+COUNTIF($B$4:B650,B650)</f>
        <v>125102</v>
      </c>
      <c r="B650" s="65">
        <v>251</v>
      </c>
      <c r="C650" s="147">
        <v>54</v>
      </c>
      <c r="D650" s="147">
        <v>0</v>
      </c>
      <c r="E650" s="147" t="str">
        <f t="shared" si="94"/>
        <v>ITEM_GAIN_54</v>
      </c>
      <c r="F650" s="51" t="str">
        <f t="shared" si="93"/>
        <v>기념품 상점 교환</v>
      </c>
      <c r="G650" s="51" t="s">
        <v>718</v>
      </c>
    </row>
    <row r="651" spans="1:7">
      <c r="A651" s="147">
        <f>100000+B651*ID규칙_획득처_그룹_단위+COUNTIF($B$4:B651,B651)</f>
        <v>125103</v>
      </c>
      <c r="B651" s="65">
        <v>251</v>
      </c>
      <c r="C651" s="147">
        <v>56</v>
      </c>
      <c r="D651" s="147">
        <v>0</v>
      </c>
      <c r="E651" s="147" t="str">
        <f t="shared" si="94"/>
        <v>ITEM_GAIN_56</v>
      </c>
      <c r="F651" s="51" t="str">
        <f t="shared" si="93"/>
        <v>합성</v>
      </c>
      <c r="G651" s="51" t="s">
        <v>718</v>
      </c>
    </row>
    <row r="652" spans="1:7">
      <c r="A652" s="147">
        <f>100000+B652*ID규칙_획득처_그룹_단위+COUNTIF($B$4:B652,B652)</f>
        <v>125201</v>
      </c>
      <c r="B652" s="65">
        <v>252</v>
      </c>
      <c r="C652" s="147">
        <v>41</v>
      </c>
      <c r="D652" s="147">
        <v>1</v>
      </c>
      <c r="E652" s="147" t="str">
        <f t="shared" si="94"/>
        <v>ITEM_GAIN_41</v>
      </c>
      <c r="F652" s="51" t="str">
        <f t="shared" si="93"/>
        <v>연무 비경_천무 연산 밀궁</v>
      </c>
      <c r="G652" s="51" t="s">
        <v>719</v>
      </c>
    </row>
    <row r="653" spans="1:7">
      <c r="A653" s="147">
        <f>100000+B653*ID규칙_획득처_그룹_단위+COUNTIF($B$4:B653,B653)</f>
        <v>125202</v>
      </c>
      <c r="B653" s="65">
        <v>252</v>
      </c>
      <c r="C653" s="147">
        <v>54</v>
      </c>
      <c r="D653" s="147">
        <v>0</v>
      </c>
      <c r="E653" s="147" t="str">
        <f t="shared" si="94"/>
        <v>ITEM_GAIN_54</v>
      </c>
      <c r="F653" s="51" t="str">
        <f t="shared" si="93"/>
        <v>기념품 상점 교환</v>
      </c>
      <c r="G653" s="51" t="s">
        <v>719</v>
      </c>
    </row>
    <row r="654" spans="1:7">
      <c r="A654" s="147">
        <f>100000+B654*ID규칙_획득처_그룹_단위+COUNTIF($B$4:B654,B654)</f>
        <v>125203</v>
      </c>
      <c r="B654" s="65">
        <v>252</v>
      </c>
      <c r="C654" s="147">
        <v>56</v>
      </c>
      <c r="D654" s="147">
        <v>0</v>
      </c>
      <c r="E654" s="147" t="str">
        <f t="shared" si="94"/>
        <v>ITEM_GAIN_56</v>
      </c>
      <c r="F654" s="51" t="str">
        <f t="shared" si="93"/>
        <v>합성</v>
      </c>
      <c r="G654" s="51" t="s">
        <v>719</v>
      </c>
    </row>
    <row r="655" spans="1:7">
      <c r="A655" s="147">
        <f>100000+B655*ID규칙_획득처_그룹_단위+COUNTIF($B$4:B655,B655)</f>
        <v>125301</v>
      </c>
      <c r="B655" s="65">
        <v>253</v>
      </c>
      <c r="C655" s="147">
        <v>41</v>
      </c>
      <c r="D655" s="147">
        <v>1</v>
      </c>
      <c r="E655" s="147" t="str">
        <f t="shared" si="94"/>
        <v>ITEM_GAIN_41</v>
      </c>
      <c r="F655" s="51" t="str">
        <f t="shared" si="93"/>
        <v>연무 비경_천무 연산 밀궁</v>
      </c>
      <c r="G655" s="51" t="s">
        <v>720</v>
      </c>
    </row>
    <row r="656" spans="1:7">
      <c r="A656" s="147">
        <f>100000+B656*ID규칙_획득처_그룹_단위+COUNTIF($B$4:B656,B656)</f>
        <v>125302</v>
      </c>
      <c r="B656" s="65">
        <v>253</v>
      </c>
      <c r="C656" s="147">
        <v>54</v>
      </c>
      <c r="D656" s="147">
        <v>0</v>
      </c>
      <c r="E656" s="147" t="str">
        <f t="shared" si="94"/>
        <v>ITEM_GAIN_54</v>
      </c>
      <c r="F656" s="51" t="str">
        <f t="shared" si="93"/>
        <v>기념품 상점 교환</v>
      </c>
      <c r="G656" s="51" t="s">
        <v>720</v>
      </c>
    </row>
    <row r="657" spans="1:7">
      <c r="A657" s="147">
        <f>100000+B657*ID규칙_획득처_그룹_단위+COUNTIF($B$4:B657,B657)</f>
        <v>125303</v>
      </c>
      <c r="B657" s="65">
        <v>253</v>
      </c>
      <c r="C657" s="147">
        <v>56</v>
      </c>
      <c r="D657" s="147">
        <v>0</v>
      </c>
      <c r="E657" s="147" t="str">
        <f t="shared" si="94"/>
        <v>ITEM_GAIN_56</v>
      </c>
      <c r="F657" s="51" t="str">
        <f t="shared" si="93"/>
        <v>합성</v>
      </c>
      <c r="G657" s="51" t="s">
        <v>720</v>
      </c>
    </row>
    <row r="658" spans="1:7">
      <c r="A658" s="147">
        <f>100000+B658*ID규칙_획득처_그룹_단위+COUNTIF($B$4:B658,B658)</f>
        <v>125401</v>
      </c>
      <c r="B658" s="65">
        <v>254</v>
      </c>
      <c r="C658" s="147">
        <v>41</v>
      </c>
      <c r="D658" s="147">
        <v>1</v>
      </c>
      <c r="E658" s="147" t="str">
        <f t="shared" si="94"/>
        <v>ITEM_GAIN_41</v>
      </c>
      <c r="F658" s="51" t="str">
        <f t="shared" si="93"/>
        <v>연무 비경_천무 연산 밀궁</v>
      </c>
      <c r="G658" s="51" t="s">
        <v>721</v>
      </c>
    </row>
    <row r="659" spans="1:7">
      <c r="A659" s="147">
        <f>100000+B659*ID규칙_획득처_그룹_단위+COUNTIF($B$4:B659,B659)</f>
        <v>125402</v>
      </c>
      <c r="B659" s="65">
        <v>254</v>
      </c>
      <c r="C659" s="147">
        <v>54</v>
      </c>
      <c r="D659" s="147">
        <v>0</v>
      </c>
      <c r="E659" s="147" t="str">
        <f t="shared" si="94"/>
        <v>ITEM_GAIN_54</v>
      </c>
      <c r="F659" s="51" t="str">
        <f t="shared" si="93"/>
        <v>기념품 상점 교환</v>
      </c>
      <c r="G659" s="51" t="s">
        <v>721</v>
      </c>
    </row>
    <row r="660" spans="1:7">
      <c r="A660" s="147">
        <f>100000+B660*ID규칙_획득처_그룹_단위+COUNTIF($B$4:B660,B660)</f>
        <v>125403</v>
      </c>
      <c r="B660" s="65">
        <v>254</v>
      </c>
      <c r="C660" s="147">
        <v>56</v>
      </c>
      <c r="D660" s="147">
        <v>0</v>
      </c>
      <c r="E660" s="147" t="str">
        <f t="shared" si="94"/>
        <v>ITEM_GAIN_56</v>
      </c>
      <c r="F660" s="51" t="str">
        <f t="shared" si="93"/>
        <v>합성</v>
      </c>
      <c r="G660" s="51" t="s">
        <v>721</v>
      </c>
    </row>
    <row r="661" spans="1:7">
      <c r="A661" s="147">
        <f>100000+B661*ID규칙_획득처_그룹_단위+COUNTIF($B$4:B661,B661)</f>
        <v>125501</v>
      </c>
      <c r="B661" s="65">
        <v>255</v>
      </c>
      <c r="C661" s="147">
        <v>41</v>
      </c>
      <c r="D661" s="147">
        <v>1</v>
      </c>
      <c r="E661" s="147" t="str">
        <f t="shared" si="94"/>
        <v>ITEM_GAIN_41</v>
      </c>
      <c r="F661" s="51" t="str">
        <f t="shared" si="93"/>
        <v>연무 비경_천무 연산 밀궁</v>
      </c>
      <c r="G661" s="51" t="s">
        <v>722</v>
      </c>
    </row>
    <row r="662" spans="1:7">
      <c r="A662" s="147">
        <f>100000+B662*ID규칙_획득처_그룹_단위+COUNTIF($B$4:B662,B662)</f>
        <v>125502</v>
      </c>
      <c r="B662" s="65">
        <v>255</v>
      </c>
      <c r="C662" s="147">
        <v>54</v>
      </c>
      <c r="D662" s="147">
        <v>0</v>
      </c>
      <c r="E662" s="147" t="str">
        <f t="shared" si="94"/>
        <v>ITEM_GAIN_54</v>
      </c>
      <c r="F662" s="51" t="str">
        <f t="shared" si="93"/>
        <v>기념품 상점 교환</v>
      </c>
      <c r="G662" s="51" t="s">
        <v>722</v>
      </c>
    </row>
    <row r="663" spans="1:7">
      <c r="A663" s="147">
        <f>100000+B663*ID규칙_획득처_그룹_단위+COUNTIF($B$4:B663,B663)</f>
        <v>125503</v>
      </c>
      <c r="B663" s="65">
        <v>255</v>
      </c>
      <c r="C663" s="147">
        <v>56</v>
      </c>
      <c r="D663" s="147">
        <v>0</v>
      </c>
      <c r="E663" s="147" t="str">
        <f t="shared" si="94"/>
        <v>ITEM_GAIN_56</v>
      </c>
      <c r="F663" s="51" t="str">
        <f t="shared" si="93"/>
        <v>합성</v>
      </c>
      <c r="G663" s="51" t="s">
        <v>722</v>
      </c>
    </row>
    <row r="664" spans="1:7">
      <c r="A664" s="147">
        <f>100000+B664*ID규칙_획득처_그룹_단위+COUNTIF($B$4:B664,B664)</f>
        <v>125601</v>
      </c>
      <c r="B664" s="65">
        <v>256</v>
      </c>
      <c r="C664" s="147">
        <v>41</v>
      </c>
      <c r="D664" s="147">
        <v>1</v>
      </c>
      <c r="E664" s="147" t="str">
        <f t="shared" si="94"/>
        <v>ITEM_GAIN_41</v>
      </c>
      <c r="F664" s="51" t="str">
        <f t="shared" si="93"/>
        <v>연무 비경_천무 연산 밀궁</v>
      </c>
      <c r="G664" s="51" t="s">
        <v>723</v>
      </c>
    </row>
    <row r="665" spans="1:7">
      <c r="A665" s="147">
        <f>100000+B665*ID규칙_획득처_그룹_단위+COUNTIF($B$4:B665,B665)</f>
        <v>125602</v>
      </c>
      <c r="B665" s="65">
        <v>256</v>
      </c>
      <c r="C665" s="147">
        <v>54</v>
      </c>
      <c r="D665" s="147">
        <v>0</v>
      </c>
      <c r="E665" s="147" t="str">
        <f t="shared" si="94"/>
        <v>ITEM_GAIN_54</v>
      </c>
      <c r="F665" s="51" t="str">
        <f t="shared" si="93"/>
        <v>기념품 상점 교환</v>
      </c>
      <c r="G665" s="51" t="s">
        <v>723</v>
      </c>
    </row>
    <row r="666" spans="1:7">
      <c r="A666" s="147">
        <f>100000+B666*ID규칙_획득처_그룹_단위+COUNTIF($B$4:B666,B666)</f>
        <v>125603</v>
      </c>
      <c r="B666" s="65">
        <v>256</v>
      </c>
      <c r="C666" s="147">
        <v>56</v>
      </c>
      <c r="D666" s="147">
        <v>0</v>
      </c>
      <c r="E666" s="147" t="str">
        <f t="shared" si="94"/>
        <v>ITEM_GAIN_56</v>
      </c>
      <c r="F666" s="51" t="str">
        <f t="shared" si="93"/>
        <v>합성</v>
      </c>
      <c r="G666" s="51" t="s">
        <v>723</v>
      </c>
    </row>
    <row r="667" spans="1:7">
      <c r="A667" s="147">
        <f>100000+B667*ID규칙_획득처_그룹_단위+COUNTIF($B$4:B667,B667)</f>
        <v>125701</v>
      </c>
      <c r="B667" s="65">
        <v>257</v>
      </c>
      <c r="C667" s="147">
        <v>41</v>
      </c>
      <c r="D667" s="147">
        <v>1</v>
      </c>
      <c r="E667" s="147" t="str">
        <f t="shared" si="94"/>
        <v>ITEM_GAIN_41</v>
      </c>
      <c r="F667" s="51" t="str">
        <f t="shared" si="93"/>
        <v>연무 비경_천무 연산 밀궁</v>
      </c>
      <c r="G667" s="51" t="s">
        <v>724</v>
      </c>
    </row>
    <row r="668" spans="1:7">
      <c r="A668" s="147">
        <f>100000+B668*ID규칙_획득처_그룹_단위+COUNTIF($B$4:B668,B668)</f>
        <v>125702</v>
      </c>
      <c r="B668" s="65">
        <v>257</v>
      </c>
      <c r="C668" s="147">
        <v>54</v>
      </c>
      <c r="D668" s="147">
        <v>0</v>
      </c>
      <c r="E668" s="147" t="str">
        <f t="shared" si="94"/>
        <v>ITEM_GAIN_54</v>
      </c>
      <c r="F668" s="51" t="str">
        <f t="shared" si="93"/>
        <v>기념품 상점 교환</v>
      </c>
      <c r="G668" s="51" t="s">
        <v>724</v>
      </c>
    </row>
    <row r="669" spans="1:7">
      <c r="A669" s="147">
        <f>100000+B669*ID규칙_획득처_그룹_단위+COUNTIF($B$4:B669,B669)</f>
        <v>125703</v>
      </c>
      <c r="B669" s="65">
        <v>257</v>
      </c>
      <c r="C669" s="147">
        <v>56</v>
      </c>
      <c r="D669" s="147">
        <v>0</v>
      </c>
      <c r="E669" s="147" t="str">
        <f t="shared" si="94"/>
        <v>ITEM_GAIN_56</v>
      </c>
      <c r="F669" s="51" t="str">
        <f t="shared" si="93"/>
        <v>합성</v>
      </c>
      <c r="G669" s="51" t="s">
        <v>724</v>
      </c>
    </row>
    <row r="670" spans="1:7">
      <c r="A670" s="147">
        <f>100000+B670*ID규칙_획득처_그룹_단위+COUNTIF($B$4:B670,B670)</f>
        <v>125801</v>
      </c>
      <c r="B670" s="65">
        <v>258</v>
      </c>
      <c r="C670" s="147">
        <v>42</v>
      </c>
      <c r="D670" s="147">
        <v>1</v>
      </c>
      <c r="E670" s="147" t="str">
        <f t="shared" si="94"/>
        <v>ITEM_GAIN_42</v>
      </c>
      <c r="F670" s="51" t="str">
        <f t="shared" si="93"/>
        <v>연무 비경_유사의 정원</v>
      </c>
      <c r="G670" s="51" t="s">
        <v>725</v>
      </c>
    </row>
    <row r="671" spans="1:7">
      <c r="A671" s="147">
        <f>100000+B671*ID규칙_획득처_그룹_단위+COUNTIF($B$4:B671,B671)</f>
        <v>125802</v>
      </c>
      <c r="B671" s="65">
        <v>258</v>
      </c>
      <c r="C671" s="147">
        <v>56</v>
      </c>
      <c r="D671" s="147">
        <v>0</v>
      </c>
      <c r="E671" s="147" t="str">
        <f t="shared" si="94"/>
        <v>ITEM_GAIN_56</v>
      </c>
      <c r="F671" s="51" t="str">
        <f t="shared" si="93"/>
        <v>합성</v>
      </c>
      <c r="G671" s="51" t="s">
        <v>725</v>
      </c>
    </row>
    <row r="672" spans="1:7">
      <c r="A672" s="147">
        <f>100000+B672*ID규칙_획득처_그룹_단위+COUNTIF($B$4:B672,B672)</f>
        <v>125901</v>
      </c>
      <c r="B672" s="65">
        <v>259</v>
      </c>
      <c r="C672" s="147">
        <v>42</v>
      </c>
      <c r="D672" s="147">
        <v>1</v>
      </c>
      <c r="E672" s="147" t="str">
        <f t="shared" si="94"/>
        <v>ITEM_GAIN_42</v>
      </c>
      <c r="F672" s="51" t="str">
        <f t="shared" si="93"/>
        <v>연무 비경_유사의 정원</v>
      </c>
      <c r="G672" s="51" t="s">
        <v>726</v>
      </c>
    </row>
    <row r="673" spans="1:7">
      <c r="A673" s="147">
        <f>100000+B673*ID규칙_획득처_그룹_단위+COUNTIF($B$4:B673,B673)</f>
        <v>125902</v>
      </c>
      <c r="B673" s="65">
        <v>259</v>
      </c>
      <c r="C673" s="147">
        <v>56</v>
      </c>
      <c r="D673" s="147">
        <v>0</v>
      </c>
      <c r="E673" s="147" t="str">
        <f t="shared" si="94"/>
        <v>ITEM_GAIN_56</v>
      </c>
      <c r="F673" s="51" t="str">
        <f t="shared" si="93"/>
        <v>합성</v>
      </c>
      <c r="G673" s="51" t="s">
        <v>726</v>
      </c>
    </row>
    <row r="674" spans="1:7">
      <c r="A674" s="147">
        <f>100000+B674*ID규칙_획득처_그룹_단위+COUNTIF($B$4:B674,B674)</f>
        <v>126001</v>
      </c>
      <c r="B674" s="65">
        <v>260</v>
      </c>
      <c r="C674" s="147">
        <v>42</v>
      </c>
      <c r="D674" s="147">
        <v>1</v>
      </c>
      <c r="E674" s="147" t="str">
        <f t="shared" si="94"/>
        <v>ITEM_GAIN_42</v>
      </c>
      <c r="F674" s="51" t="str">
        <f t="shared" si="93"/>
        <v>연무 비경_유사의 정원</v>
      </c>
      <c r="G674" s="51" t="s">
        <v>727</v>
      </c>
    </row>
    <row r="675" spans="1:7">
      <c r="A675" s="147">
        <f>100000+B675*ID규칙_획득처_그룹_단위+COUNTIF($B$4:B675,B675)</f>
        <v>126002</v>
      </c>
      <c r="B675" s="65">
        <v>260</v>
      </c>
      <c r="C675" s="147">
        <v>56</v>
      </c>
      <c r="D675" s="147">
        <v>0</v>
      </c>
      <c r="E675" s="147" t="str">
        <f t="shared" si="94"/>
        <v>ITEM_GAIN_56</v>
      </c>
      <c r="F675" s="51" t="str">
        <f t="shared" si="93"/>
        <v>합성</v>
      </c>
      <c r="G675" s="51" t="s">
        <v>727</v>
      </c>
    </row>
    <row r="676" spans="1:7">
      <c r="A676" s="147">
        <f>100000+B676*ID규칙_획득처_그룹_단위+COUNTIF($B$4:B676,B676)</f>
        <v>126101</v>
      </c>
      <c r="B676" s="65">
        <v>261</v>
      </c>
      <c r="C676" s="147">
        <v>42</v>
      </c>
      <c r="D676" s="147">
        <v>1</v>
      </c>
      <c r="E676" s="147" t="str">
        <f t="shared" si="94"/>
        <v>ITEM_GAIN_42</v>
      </c>
      <c r="F676" s="51" t="str">
        <f t="shared" si="93"/>
        <v>연무 비경_유사의 정원</v>
      </c>
      <c r="G676" s="51" t="s">
        <v>728</v>
      </c>
    </row>
    <row r="677" spans="1:7">
      <c r="A677" s="147">
        <f>100000+B677*ID규칙_획득처_그룹_단위+COUNTIF($B$4:B677,B677)</f>
        <v>126102</v>
      </c>
      <c r="B677" s="65">
        <v>261</v>
      </c>
      <c r="C677" s="147">
        <v>56</v>
      </c>
      <c r="D677" s="147">
        <v>0</v>
      </c>
      <c r="E677" s="147" t="str">
        <f t="shared" si="94"/>
        <v>ITEM_GAIN_56</v>
      </c>
      <c r="F677" s="51" t="str">
        <f t="shared" si="93"/>
        <v>합성</v>
      </c>
      <c r="G677" s="51" t="s">
        <v>728</v>
      </c>
    </row>
    <row r="678" spans="1:7">
      <c r="A678" s="147">
        <f>100000+B678*ID규칙_획득처_그룹_단위+COUNTIF($B$4:B678,B678)</f>
        <v>126201</v>
      </c>
      <c r="B678" s="65">
        <v>262</v>
      </c>
      <c r="C678" s="147">
        <v>42</v>
      </c>
      <c r="D678" s="147">
        <v>1</v>
      </c>
      <c r="E678" s="147" t="str">
        <f t="shared" si="94"/>
        <v>ITEM_GAIN_42</v>
      </c>
      <c r="F678" s="51" t="str">
        <f t="shared" si="93"/>
        <v>연무 비경_유사의 정원</v>
      </c>
      <c r="G678" s="51" t="s">
        <v>729</v>
      </c>
    </row>
    <row r="679" spans="1:7">
      <c r="A679" s="147">
        <f>100000+B679*ID규칙_획득처_그룹_단위+COUNTIF($B$4:B679,B679)</f>
        <v>126202</v>
      </c>
      <c r="B679" s="65">
        <v>262</v>
      </c>
      <c r="C679" s="147">
        <v>56</v>
      </c>
      <c r="D679" s="147">
        <v>0</v>
      </c>
      <c r="E679" s="147" t="str">
        <f t="shared" si="94"/>
        <v>ITEM_GAIN_56</v>
      </c>
      <c r="F679" s="51" t="str">
        <f t="shared" si="93"/>
        <v>합성</v>
      </c>
      <c r="G679" s="51" t="s">
        <v>729</v>
      </c>
    </row>
    <row r="680" spans="1:7">
      <c r="A680" s="147">
        <f>100000+B680*ID규칙_획득처_그룹_단위+COUNTIF($B$4:B680,B680)</f>
        <v>126301</v>
      </c>
      <c r="B680" s="65">
        <v>263</v>
      </c>
      <c r="C680" s="147">
        <v>42</v>
      </c>
      <c r="D680" s="147">
        <v>1</v>
      </c>
      <c r="E680" s="147" t="str">
        <f t="shared" si="94"/>
        <v>ITEM_GAIN_42</v>
      </c>
      <c r="F680" s="51" t="str">
        <f t="shared" si="93"/>
        <v>연무 비경_유사의 정원</v>
      </c>
      <c r="G680" s="51" t="s">
        <v>730</v>
      </c>
    </row>
    <row r="681" spans="1:7">
      <c r="A681" s="147">
        <f>100000+B681*ID규칙_획득처_그룹_단위+COUNTIF($B$4:B681,B681)</f>
        <v>126302</v>
      </c>
      <c r="B681" s="65">
        <v>263</v>
      </c>
      <c r="C681" s="147">
        <v>56</v>
      </c>
      <c r="D681" s="147">
        <v>0</v>
      </c>
      <c r="E681" s="147" t="str">
        <f t="shared" si="94"/>
        <v>ITEM_GAIN_56</v>
      </c>
      <c r="F681" s="51" t="str">
        <f t="shared" si="93"/>
        <v>합성</v>
      </c>
      <c r="G681" s="51" t="s">
        <v>730</v>
      </c>
    </row>
    <row r="682" spans="1:7">
      <c r="A682" s="147">
        <f>100000+B682*ID규칙_획득처_그룹_단위+COUNTIF($B$4:B682,B682)</f>
        <v>126401</v>
      </c>
      <c r="B682" s="65">
        <v>264</v>
      </c>
      <c r="C682" s="147">
        <v>42</v>
      </c>
      <c r="D682" s="147">
        <v>1</v>
      </c>
      <c r="E682" s="147" t="str">
        <f t="shared" si="94"/>
        <v>ITEM_GAIN_42</v>
      </c>
      <c r="F682" s="51" t="str">
        <f t="shared" si="93"/>
        <v>연무 비경_유사의 정원</v>
      </c>
      <c r="G682" s="51" t="s">
        <v>731</v>
      </c>
    </row>
    <row r="683" spans="1:7">
      <c r="A683" s="147">
        <f>100000+B683*ID규칙_획득처_그룹_단위+COUNTIF($B$4:B683,B683)</f>
        <v>126402</v>
      </c>
      <c r="B683" s="65">
        <v>264</v>
      </c>
      <c r="C683" s="147">
        <v>56</v>
      </c>
      <c r="D683" s="147">
        <v>0</v>
      </c>
      <c r="E683" s="147" t="str">
        <f t="shared" si="94"/>
        <v>ITEM_GAIN_56</v>
      </c>
      <c r="F683" s="51" t="str">
        <f t="shared" si="93"/>
        <v>합성</v>
      </c>
      <c r="G683" s="51" t="s">
        <v>731</v>
      </c>
    </row>
    <row r="684" spans="1:7">
      <c r="A684" s="147">
        <f>100000+B684*ID규칙_획득처_그룹_단위+COUNTIF($B$4:B684,B684)</f>
        <v>126501</v>
      </c>
      <c r="B684" s="65">
        <v>265</v>
      </c>
      <c r="C684" s="147">
        <v>42</v>
      </c>
      <c r="D684" s="147">
        <v>1</v>
      </c>
      <c r="E684" s="147" t="str">
        <f t="shared" si="94"/>
        <v>ITEM_GAIN_42</v>
      </c>
      <c r="F684" s="51" t="str">
        <f t="shared" si="93"/>
        <v>연무 비경_유사의 정원</v>
      </c>
      <c r="G684" s="51" t="s">
        <v>732</v>
      </c>
    </row>
    <row r="685" spans="1:7">
      <c r="A685" s="147">
        <f>100000+B685*ID규칙_획득처_그룹_단위+COUNTIF($B$4:B685,B685)</f>
        <v>126502</v>
      </c>
      <c r="B685" s="65">
        <v>265</v>
      </c>
      <c r="C685" s="147">
        <v>56</v>
      </c>
      <c r="D685" s="147">
        <v>0</v>
      </c>
      <c r="E685" s="147" t="str">
        <f t="shared" si="94"/>
        <v>ITEM_GAIN_56</v>
      </c>
      <c r="F685" s="51" t="str">
        <f t="shared" si="93"/>
        <v>합성</v>
      </c>
      <c r="G685" s="51" t="s">
        <v>732</v>
      </c>
    </row>
    <row r="686" spans="1:7">
      <c r="A686" s="147">
        <f>100000+B686*ID규칙_획득처_그룹_단위+COUNTIF($B$4:B686,B686)</f>
        <v>126601</v>
      </c>
      <c r="B686" s="65">
        <v>266</v>
      </c>
      <c r="C686" s="147">
        <v>42</v>
      </c>
      <c r="D686" s="147">
        <v>1</v>
      </c>
      <c r="E686" s="147" t="str">
        <f t="shared" si="94"/>
        <v>ITEM_GAIN_42</v>
      </c>
      <c r="F686" s="51" t="str">
        <f t="shared" si="93"/>
        <v>연무 비경_유사의 정원</v>
      </c>
      <c r="G686" s="51" t="s">
        <v>733</v>
      </c>
    </row>
    <row r="687" spans="1:7">
      <c r="A687" s="147">
        <f>100000+B687*ID규칙_획득처_그룹_단위+COUNTIF($B$4:B687,B687)</f>
        <v>126602</v>
      </c>
      <c r="B687" s="65">
        <v>266</v>
      </c>
      <c r="C687" s="147">
        <v>56</v>
      </c>
      <c r="D687" s="147">
        <v>0</v>
      </c>
      <c r="E687" s="147" t="str">
        <f t="shared" si="94"/>
        <v>ITEM_GAIN_56</v>
      </c>
      <c r="F687" s="51" t="str">
        <f t="shared" si="93"/>
        <v>합성</v>
      </c>
      <c r="G687" s="51" t="s">
        <v>733</v>
      </c>
    </row>
    <row r="688" spans="1:7">
      <c r="A688" s="147">
        <f>100000+B688*ID규칙_획득처_그룹_단위+COUNTIF($B$4:B688,B688)</f>
        <v>126701</v>
      </c>
      <c r="B688" s="65">
        <v>267</v>
      </c>
      <c r="C688" s="147">
        <v>42</v>
      </c>
      <c r="D688" s="147">
        <v>1</v>
      </c>
      <c r="E688" s="147" t="str">
        <f t="shared" si="94"/>
        <v>ITEM_GAIN_42</v>
      </c>
      <c r="F688" s="51" t="str">
        <f t="shared" si="93"/>
        <v>연무 비경_유사의 정원</v>
      </c>
      <c r="G688" s="51" t="s">
        <v>540</v>
      </c>
    </row>
    <row r="689" spans="1:7">
      <c r="A689" s="147">
        <f>100000+B689*ID규칙_획득처_그룹_단위+COUNTIF($B$4:B689,B689)</f>
        <v>126702</v>
      </c>
      <c r="B689" s="65">
        <v>267</v>
      </c>
      <c r="C689" s="147">
        <v>56</v>
      </c>
      <c r="D689" s="147">
        <v>0</v>
      </c>
      <c r="E689" s="147" t="str">
        <f t="shared" si="94"/>
        <v>ITEM_GAIN_56</v>
      </c>
      <c r="F689" s="51" t="str">
        <f t="shared" si="93"/>
        <v>합성</v>
      </c>
      <c r="G689" s="51" t="s">
        <v>540</v>
      </c>
    </row>
    <row r="690" spans="1:7">
      <c r="A690" s="147">
        <f>100000+B690*ID규칙_획득처_그룹_단위+COUNTIF($B$4:B690,B690)</f>
        <v>126801</v>
      </c>
      <c r="B690" s="65">
        <v>268</v>
      </c>
      <c r="C690" s="147">
        <v>42</v>
      </c>
      <c r="D690" s="147">
        <v>1</v>
      </c>
      <c r="E690" s="147" t="str">
        <f t="shared" si="94"/>
        <v>ITEM_GAIN_42</v>
      </c>
      <c r="F690" s="51" t="str">
        <f t="shared" si="93"/>
        <v>연무 비경_유사의 정원</v>
      </c>
      <c r="G690" s="51" t="s">
        <v>734</v>
      </c>
    </row>
    <row r="691" spans="1:7">
      <c r="A691" s="147">
        <f>100000+B691*ID규칙_획득처_그룹_단위+COUNTIF($B$4:B691,B691)</f>
        <v>126802</v>
      </c>
      <c r="B691" s="65">
        <v>268</v>
      </c>
      <c r="C691" s="147">
        <v>56</v>
      </c>
      <c r="D691" s="147">
        <v>0</v>
      </c>
      <c r="E691" s="147" t="str">
        <f t="shared" si="94"/>
        <v>ITEM_GAIN_56</v>
      </c>
      <c r="F691" s="51" t="str">
        <f t="shared" si="93"/>
        <v>합성</v>
      </c>
      <c r="G691" s="51" t="s">
        <v>734</v>
      </c>
    </row>
    <row r="692" spans="1:7">
      <c r="A692" s="147">
        <f>100000+B692*ID규칙_획득처_그룹_단위+COUNTIF($B$4:B692,B692)</f>
        <v>126901</v>
      </c>
      <c r="B692" s="65">
        <v>269</v>
      </c>
      <c r="C692" s="147">
        <v>42</v>
      </c>
      <c r="D692" s="147">
        <v>1</v>
      </c>
      <c r="E692" s="147" t="str">
        <f t="shared" si="94"/>
        <v>ITEM_GAIN_42</v>
      </c>
      <c r="F692" s="51" t="str">
        <f t="shared" si="93"/>
        <v>연무 비경_유사의 정원</v>
      </c>
      <c r="G692" s="51" t="s">
        <v>735</v>
      </c>
    </row>
    <row r="693" spans="1:7">
      <c r="A693" s="147">
        <f>100000+B693*ID규칙_획득처_그룹_단위+COUNTIF($B$4:B693,B693)</f>
        <v>126902</v>
      </c>
      <c r="B693" s="65">
        <v>269</v>
      </c>
      <c r="C693" s="147">
        <v>56</v>
      </c>
      <c r="D693" s="147">
        <v>0</v>
      </c>
      <c r="E693" s="147" t="str">
        <f t="shared" si="94"/>
        <v>ITEM_GAIN_56</v>
      </c>
      <c r="F693" s="51" t="str">
        <f t="shared" si="93"/>
        <v>합성</v>
      </c>
      <c r="G693" s="51" t="s">
        <v>735</v>
      </c>
    </row>
    <row r="694" spans="1:7">
      <c r="A694" s="147">
        <f>100000+B694*ID규칙_획득처_그룹_단위+COUNTIF($B$4:B694,B694)</f>
        <v>127001</v>
      </c>
      <c r="B694" s="65">
        <v>270</v>
      </c>
      <c r="C694" s="147">
        <v>43</v>
      </c>
      <c r="D694" s="147">
        <v>1</v>
      </c>
      <c r="E694" s="147" t="str">
        <f t="shared" si="94"/>
        <v>ITEM_GAIN_43</v>
      </c>
      <c r="F694" s="51" t="str">
        <f t="shared" si="93"/>
        <v>연무 비경_유정의 탑</v>
      </c>
      <c r="G694" s="51" t="s">
        <v>541</v>
      </c>
    </row>
    <row r="695" spans="1:7">
      <c r="A695" s="147">
        <f>100000+B695*ID규칙_획득처_그룹_단위+COUNTIF($B$4:B695,B695)</f>
        <v>127002</v>
      </c>
      <c r="B695" s="65">
        <v>270</v>
      </c>
      <c r="C695" s="147">
        <v>56</v>
      </c>
      <c r="D695" s="147">
        <v>0</v>
      </c>
      <c r="E695" s="147" t="str">
        <f t="shared" si="94"/>
        <v>ITEM_GAIN_56</v>
      </c>
      <c r="F695" s="51" t="str">
        <f t="shared" si="93"/>
        <v>합성</v>
      </c>
      <c r="G695" s="51" t="s">
        <v>541</v>
      </c>
    </row>
    <row r="696" spans="1:7">
      <c r="A696" s="147">
        <f>100000+B696*ID규칙_획득처_그룹_단위+COUNTIF($B$4:B696,B696)</f>
        <v>127101</v>
      </c>
      <c r="B696" s="65">
        <v>271</v>
      </c>
      <c r="C696" s="147">
        <v>43</v>
      </c>
      <c r="D696" s="147">
        <v>1</v>
      </c>
      <c r="E696" s="147" t="str">
        <f t="shared" si="94"/>
        <v>ITEM_GAIN_43</v>
      </c>
      <c r="F696" s="51" t="str">
        <f t="shared" si="93"/>
        <v>연무 비경_유정의 탑</v>
      </c>
      <c r="G696" s="51" t="s">
        <v>542</v>
      </c>
    </row>
    <row r="697" spans="1:7">
      <c r="A697" s="147">
        <f>100000+B697*ID규칙_획득처_그룹_단위+COUNTIF($B$4:B697,B697)</f>
        <v>127102</v>
      </c>
      <c r="B697" s="65">
        <v>271</v>
      </c>
      <c r="C697" s="147">
        <v>56</v>
      </c>
      <c r="D697" s="147">
        <v>0</v>
      </c>
      <c r="E697" s="147" t="str">
        <f t="shared" si="94"/>
        <v>ITEM_GAIN_56</v>
      </c>
      <c r="F697" s="51" t="str">
        <f t="shared" si="93"/>
        <v>합성</v>
      </c>
      <c r="G697" s="51" t="s">
        <v>542</v>
      </c>
    </row>
    <row r="698" spans="1:7">
      <c r="A698" s="147">
        <f>100000+B698*ID규칙_획득처_그룹_단위+COUNTIF($B$4:B698,B698)</f>
        <v>127201</v>
      </c>
      <c r="B698" s="65">
        <v>272</v>
      </c>
      <c r="C698" s="147">
        <v>43</v>
      </c>
      <c r="D698" s="147">
        <v>1</v>
      </c>
      <c r="E698" s="147" t="str">
        <f t="shared" si="94"/>
        <v>ITEM_GAIN_43</v>
      </c>
      <c r="F698" s="51" t="str">
        <f t="shared" si="93"/>
        <v>연무 비경_유정의 탑</v>
      </c>
      <c r="G698" s="51" t="s">
        <v>543</v>
      </c>
    </row>
    <row r="699" spans="1:7">
      <c r="A699" s="147">
        <f>100000+B699*ID규칙_획득처_그룹_단위+COUNTIF($B$4:B699,B699)</f>
        <v>127202</v>
      </c>
      <c r="B699" s="65">
        <v>272</v>
      </c>
      <c r="C699" s="147">
        <v>56</v>
      </c>
      <c r="D699" s="147">
        <v>0</v>
      </c>
      <c r="E699" s="147" t="str">
        <f t="shared" si="94"/>
        <v>ITEM_GAIN_56</v>
      </c>
      <c r="F699" s="51" t="str">
        <f t="shared" si="93"/>
        <v>합성</v>
      </c>
      <c r="G699" s="51" t="s">
        <v>543</v>
      </c>
    </row>
    <row r="700" spans="1:7">
      <c r="A700" s="147">
        <f>100000+B700*ID규칙_획득처_그룹_단위+COUNTIF($B$4:B700,B700)</f>
        <v>127301</v>
      </c>
      <c r="B700" s="65">
        <v>273</v>
      </c>
      <c r="C700" s="147">
        <v>43</v>
      </c>
      <c r="D700" s="147">
        <v>1</v>
      </c>
      <c r="E700" s="147" t="str">
        <f t="shared" si="94"/>
        <v>ITEM_GAIN_43</v>
      </c>
      <c r="F700" s="51" t="str">
        <f t="shared" si="93"/>
        <v>연무 비경_유정의 탑</v>
      </c>
      <c r="G700" s="51" t="s">
        <v>544</v>
      </c>
    </row>
    <row r="701" spans="1:7">
      <c r="A701" s="147">
        <f>100000+B701*ID규칙_획득처_그룹_단위+COUNTIF($B$4:B701,B701)</f>
        <v>127302</v>
      </c>
      <c r="B701" s="65">
        <v>273</v>
      </c>
      <c r="C701" s="147">
        <v>56</v>
      </c>
      <c r="D701" s="147">
        <v>0</v>
      </c>
      <c r="E701" s="147" t="str">
        <f t="shared" si="94"/>
        <v>ITEM_GAIN_56</v>
      </c>
      <c r="F701" s="51" t="str">
        <f t="shared" si="93"/>
        <v>합성</v>
      </c>
      <c r="G701" s="51" t="s">
        <v>544</v>
      </c>
    </row>
    <row r="702" spans="1:7">
      <c r="A702" s="147">
        <f>100000+B702*ID규칙_획득처_그룹_단위+COUNTIF($B$4:B702,B702)</f>
        <v>127401</v>
      </c>
      <c r="B702" s="65">
        <v>274</v>
      </c>
      <c r="C702" s="147">
        <v>43</v>
      </c>
      <c r="D702" s="147">
        <v>1</v>
      </c>
      <c r="E702" s="147" t="str">
        <f t="shared" si="94"/>
        <v>ITEM_GAIN_43</v>
      </c>
      <c r="F702" s="51" t="str">
        <f t="shared" si="93"/>
        <v>연무 비경_유정의 탑</v>
      </c>
      <c r="G702" s="51" t="s">
        <v>545</v>
      </c>
    </row>
    <row r="703" spans="1:7">
      <c r="A703" s="147">
        <f>100000+B703*ID규칙_획득처_그룹_단위+COUNTIF($B$4:B703,B703)</f>
        <v>127402</v>
      </c>
      <c r="B703" s="65">
        <v>274</v>
      </c>
      <c r="C703" s="147">
        <v>56</v>
      </c>
      <c r="D703" s="147">
        <v>0</v>
      </c>
      <c r="E703" s="147" t="str">
        <f t="shared" si="94"/>
        <v>ITEM_GAIN_56</v>
      </c>
      <c r="F703" s="51" t="str">
        <f t="shared" si="93"/>
        <v>합성</v>
      </c>
      <c r="G703" s="51" t="s">
        <v>545</v>
      </c>
    </row>
    <row r="704" spans="1:7">
      <c r="A704" s="147">
        <f>100000+B704*ID규칙_획득처_그룹_단위+COUNTIF($B$4:B704,B704)</f>
        <v>127501</v>
      </c>
      <c r="B704" s="65">
        <v>275</v>
      </c>
      <c r="C704" s="147">
        <v>43</v>
      </c>
      <c r="D704" s="147">
        <v>1</v>
      </c>
      <c r="E704" s="147" t="str">
        <f t="shared" si="94"/>
        <v>ITEM_GAIN_43</v>
      </c>
      <c r="F704" s="51" t="str">
        <f t="shared" si="93"/>
        <v>연무 비경_유정의 탑</v>
      </c>
      <c r="G704" s="51" t="s">
        <v>546</v>
      </c>
    </row>
    <row r="705" spans="1:7">
      <c r="A705" s="147">
        <f>100000+B705*ID규칙_획득처_그룹_단위+COUNTIF($B$4:B705,B705)</f>
        <v>127502</v>
      </c>
      <c r="B705" s="65">
        <v>275</v>
      </c>
      <c r="C705" s="147">
        <v>56</v>
      </c>
      <c r="D705" s="147">
        <v>0</v>
      </c>
      <c r="E705" s="147" t="str">
        <f t="shared" si="94"/>
        <v>ITEM_GAIN_56</v>
      </c>
      <c r="F705" s="51" t="str">
        <f t="shared" si="93"/>
        <v>합성</v>
      </c>
      <c r="G705" s="51" t="s">
        <v>546</v>
      </c>
    </row>
    <row r="706" spans="1:7">
      <c r="A706" s="147">
        <f>100000+B706*ID규칙_획득처_그룹_단위+COUNTIF($B$4:B706,B706)</f>
        <v>127601</v>
      </c>
      <c r="B706" s="65">
        <v>276</v>
      </c>
      <c r="C706" s="147">
        <v>43</v>
      </c>
      <c r="D706" s="147">
        <v>1</v>
      </c>
      <c r="E706" s="147" t="str">
        <f t="shared" si="94"/>
        <v>ITEM_GAIN_43</v>
      </c>
      <c r="F706" s="51" t="str">
        <f t="shared" si="93"/>
        <v>연무 비경_유정의 탑</v>
      </c>
      <c r="G706" s="51" t="s">
        <v>547</v>
      </c>
    </row>
    <row r="707" spans="1:7">
      <c r="A707" s="147">
        <f>100000+B707*ID규칙_획득처_그룹_단위+COUNTIF($B$4:B707,B707)</f>
        <v>127602</v>
      </c>
      <c r="B707" s="65">
        <v>276</v>
      </c>
      <c r="C707" s="147">
        <v>56</v>
      </c>
      <c r="D707" s="147">
        <v>0</v>
      </c>
      <c r="E707" s="147" t="str">
        <f t="shared" si="94"/>
        <v>ITEM_GAIN_56</v>
      </c>
      <c r="F707" s="51" t="str">
        <f t="shared" si="93"/>
        <v>합성</v>
      </c>
      <c r="G707" s="51" t="s">
        <v>547</v>
      </c>
    </row>
    <row r="708" spans="1:7">
      <c r="A708" s="147">
        <f>100000+B708*ID규칙_획득처_그룹_단위+COUNTIF($B$4:B708,B708)</f>
        <v>127701</v>
      </c>
      <c r="B708" s="65">
        <v>277</v>
      </c>
      <c r="C708" s="147">
        <v>43</v>
      </c>
      <c r="D708" s="147">
        <v>1</v>
      </c>
      <c r="E708" s="147" t="str">
        <f t="shared" si="94"/>
        <v>ITEM_GAIN_43</v>
      </c>
      <c r="F708" s="51" t="str">
        <f t="shared" si="93"/>
        <v>연무 비경_유정의 탑</v>
      </c>
      <c r="G708" s="51" t="s">
        <v>548</v>
      </c>
    </row>
    <row r="709" spans="1:7">
      <c r="A709" s="147">
        <f>100000+B709*ID규칙_획득처_그룹_단위+COUNTIF($B$4:B709,B709)</f>
        <v>127702</v>
      </c>
      <c r="B709" s="65">
        <v>277</v>
      </c>
      <c r="C709" s="147">
        <v>56</v>
      </c>
      <c r="D709" s="147">
        <v>0</v>
      </c>
      <c r="E709" s="147" t="str">
        <f t="shared" si="94"/>
        <v>ITEM_GAIN_56</v>
      </c>
      <c r="F709" s="51" t="str">
        <f t="shared" ref="F709:F764" si="95">IF(C709=0,"-",VLOOKUP(C709,획득_컨텐츠,2,0))</f>
        <v>합성</v>
      </c>
      <c r="G709" s="51" t="s">
        <v>548</v>
      </c>
    </row>
    <row r="710" spans="1:7">
      <c r="A710" s="147">
        <f>100000+B710*ID규칙_획득처_그룹_단위+COUNTIF($B$4:B710,B710)</f>
        <v>127801</v>
      </c>
      <c r="B710" s="65">
        <v>278</v>
      </c>
      <c r="C710" s="147">
        <v>43</v>
      </c>
      <c r="D710" s="147">
        <v>1</v>
      </c>
      <c r="E710" s="147" t="str">
        <f t="shared" si="94"/>
        <v>ITEM_GAIN_43</v>
      </c>
      <c r="F710" s="51" t="str">
        <f t="shared" si="95"/>
        <v>연무 비경_유정의 탑</v>
      </c>
      <c r="G710" s="51" t="s">
        <v>549</v>
      </c>
    </row>
    <row r="711" spans="1:7">
      <c r="A711" s="147">
        <f>100000+B711*ID규칙_획득처_그룹_단위+COUNTIF($B$4:B711,B711)</f>
        <v>127802</v>
      </c>
      <c r="B711" s="65">
        <v>278</v>
      </c>
      <c r="C711" s="147">
        <v>56</v>
      </c>
      <c r="D711" s="147">
        <v>0</v>
      </c>
      <c r="E711" s="147" t="str">
        <f t="shared" ref="E711:E764" si="96">"ITEM_GAIN_"&amp;C711</f>
        <v>ITEM_GAIN_56</v>
      </c>
      <c r="F711" s="51" t="str">
        <f t="shared" si="95"/>
        <v>합성</v>
      </c>
      <c r="G711" s="51" t="s">
        <v>549</v>
      </c>
    </row>
    <row r="712" spans="1:7">
      <c r="A712" s="147">
        <f>100000+B712*ID규칙_획득처_그룹_단위+COUNTIF($B$4:B712,B712)</f>
        <v>127901</v>
      </c>
      <c r="B712" s="65">
        <v>279</v>
      </c>
      <c r="C712" s="147">
        <v>43</v>
      </c>
      <c r="D712" s="147">
        <v>1</v>
      </c>
      <c r="E712" s="147" t="str">
        <f t="shared" si="96"/>
        <v>ITEM_GAIN_43</v>
      </c>
      <c r="F712" s="51" t="str">
        <f t="shared" si="95"/>
        <v>연무 비경_유정의 탑</v>
      </c>
      <c r="G712" s="51" t="s">
        <v>550</v>
      </c>
    </row>
    <row r="713" spans="1:7">
      <c r="A713" s="147">
        <f>100000+B713*ID규칙_획득처_그룹_단위+COUNTIF($B$4:B713,B713)</f>
        <v>127902</v>
      </c>
      <c r="B713" s="65">
        <v>279</v>
      </c>
      <c r="C713" s="147">
        <v>56</v>
      </c>
      <c r="D713" s="147">
        <v>0</v>
      </c>
      <c r="E713" s="147" t="str">
        <f t="shared" si="96"/>
        <v>ITEM_GAIN_56</v>
      </c>
      <c r="F713" s="51" t="str">
        <f t="shared" si="95"/>
        <v>합성</v>
      </c>
      <c r="G713" s="51" t="s">
        <v>550</v>
      </c>
    </row>
    <row r="714" spans="1:7">
      <c r="A714" s="147">
        <f>100000+B714*ID규칙_획득처_그룹_단위+COUNTIF($B$4:B714,B714)</f>
        <v>128001</v>
      </c>
      <c r="B714" s="65">
        <v>280</v>
      </c>
      <c r="C714" s="147">
        <v>43</v>
      </c>
      <c r="D714" s="147">
        <v>1</v>
      </c>
      <c r="E714" s="147" t="str">
        <f t="shared" si="96"/>
        <v>ITEM_GAIN_43</v>
      </c>
      <c r="F714" s="51" t="str">
        <f t="shared" si="95"/>
        <v>연무 비경_유정의 탑</v>
      </c>
      <c r="G714" s="51" t="s">
        <v>551</v>
      </c>
    </row>
    <row r="715" spans="1:7">
      <c r="A715" s="147">
        <f>100000+B715*ID규칙_획득처_그룹_단위+COUNTIF($B$4:B715,B715)</f>
        <v>128002</v>
      </c>
      <c r="B715" s="65">
        <v>280</v>
      </c>
      <c r="C715" s="147">
        <v>56</v>
      </c>
      <c r="D715" s="147">
        <v>0</v>
      </c>
      <c r="E715" s="147" t="str">
        <f t="shared" si="96"/>
        <v>ITEM_GAIN_56</v>
      </c>
      <c r="F715" s="51" t="str">
        <f t="shared" si="95"/>
        <v>합성</v>
      </c>
      <c r="G715" s="51" t="s">
        <v>551</v>
      </c>
    </row>
    <row r="716" spans="1:7">
      <c r="A716" s="147">
        <f>100000+B716*ID규칙_획득처_그룹_단위+COUNTIF($B$4:B716,B716)</f>
        <v>128101</v>
      </c>
      <c r="B716" s="65">
        <v>281</v>
      </c>
      <c r="C716" s="147">
        <v>43</v>
      </c>
      <c r="D716" s="147">
        <v>1</v>
      </c>
      <c r="E716" s="147" t="str">
        <f t="shared" si="96"/>
        <v>ITEM_GAIN_43</v>
      </c>
      <c r="F716" s="51" t="str">
        <f t="shared" si="95"/>
        <v>연무 비경_유정의 탑</v>
      </c>
      <c r="G716" s="51" t="s">
        <v>552</v>
      </c>
    </row>
    <row r="717" spans="1:7">
      <c r="A717" s="147">
        <f>100000+B717*ID규칙_획득처_그룹_단위+COUNTIF($B$4:B717,B717)</f>
        <v>128102</v>
      </c>
      <c r="B717" s="65">
        <v>281</v>
      </c>
      <c r="C717" s="147">
        <v>56</v>
      </c>
      <c r="D717" s="147">
        <v>0</v>
      </c>
      <c r="E717" s="147" t="str">
        <f t="shared" si="96"/>
        <v>ITEM_GAIN_56</v>
      </c>
      <c r="F717" s="51" t="str">
        <f t="shared" si="95"/>
        <v>합성</v>
      </c>
      <c r="G717" s="51" t="s">
        <v>552</v>
      </c>
    </row>
    <row r="718" spans="1:7">
      <c r="A718" s="147">
        <f>100000+B718*ID규칙_획득처_그룹_단위+COUNTIF($B$4:B718,B718)</f>
        <v>128201</v>
      </c>
      <c r="B718" s="65">
        <v>282</v>
      </c>
      <c r="C718" s="147">
        <v>72</v>
      </c>
      <c r="D718" s="147">
        <v>0</v>
      </c>
      <c r="E718" s="147" t="str">
        <f t="shared" si="96"/>
        <v>ITEM_GAIN_72</v>
      </c>
      <c r="F718" s="51" t="str">
        <f t="shared" si="95"/>
        <v>야외 채집</v>
      </c>
      <c r="G718" s="12" t="s">
        <v>848</v>
      </c>
    </row>
    <row r="719" spans="1:7">
      <c r="A719" s="147">
        <f>100000+B719*ID규칙_획득처_그룹_단위+COUNTIF($B$4:B719,B719)</f>
        <v>128301</v>
      </c>
      <c r="B719" s="65">
        <v>283</v>
      </c>
      <c r="C719" s="147">
        <v>72</v>
      </c>
      <c r="D719" s="147">
        <v>0</v>
      </c>
      <c r="E719" s="147" t="str">
        <f t="shared" si="96"/>
        <v>ITEM_GAIN_72</v>
      </c>
      <c r="F719" s="51" t="str">
        <f t="shared" si="95"/>
        <v>야외 채집</v>
      </c>
      <c r="G719" s="12" t="s">
        <v>884</v>
      </c>
    </row>
    <row r="720" spans="1:7">
      <c r="A720" s="147">
        <f>100000+B720*ID규칙_획득처_그룹_단위+COUNTIF($B$4:B720,B720)</f>
        <v>128401</v>
      </c>
      <c r="B720" s="65">
        <v>284</v>
      </c>
      <c r="C720" s="147">
        <v>72</v>
      </c>
      <c r="D720" s="147">
        <v>0</v>
      </c>
      <c r="E720" s="147" t="str">
        <f t="shared" si="96"/>
        <v>ITEM_GAIN_72</v>
      </c>
      <c r="F720" s="51" t="str">
        <f t="shared" si="95"/>
        <v>야외 채집</v>
      </c>
      <c r="G720" s="12" t="s">
        <v>885</v>
      </c>
    </row>
    <row r="721" spans="1:7">
      <c r="A721" s="147">
        <f>100000+B721*ID규칙_획득처_그룹_단위+COUNTIF($B$4:B721,B721)</f>
        <v>128501</v>
      </c>
      <c r="B721" s="65">
        <v>285</v>
      </c>
      <c r="C721" s="147">
        <v>72</v>
      </c>
      <c r="D721" s="147">
        <v>0</v>
      </c>
      <c r="E721" s="147" t="str">
        <f t="shared" si="96"/>
        <v>ITEM_GAIN_72</v>
      </c>
      <c r="F721" s="51" t="str">
        <f t="shared" si="95"/>
        <v>야외 채집</v>
      </c>
      <c r="G721" s="12" t="s">
        <v>892</v>
      </c>
    </row>
    <row r="722" spans="1:7">
      <c r="A722" s="147">
        <f>100000+B722*ID규칙_획득처_그룹_단위+COUNTIF($B$4:B722,B722)</f>
        <v>128601</v>
      </c>
      <c r="B722" s="65">
        <v>286</v>
      </c>
      <c r="C722" s="147">
        <v>72</v>
      </c>
      <c r="D722" s="147">
        <v>0</v>
      </c>
      <c r="E722" s="147" t="str">
        <f t="shared" si="96"/>
        <v>ITEM_GAIN_72</v>
      </c>
      <c r="F722" s="51" t="str">
        <f t="shared" si="95"/>
        <v>야외 채집</v>
      </c>
      <c r="G722" s="12" t="s">
        <v>893</v>
      </c>
    </row>
    <row r="723" spans="1:7">
      <c r="A723" s="147">
        <f>100000+B723*ID규칙_획득처_그룹_단위+COUNTIF($B$4:B723,B723)</f>
        <v>128701</v>
      </c>
      <c r="B723" s="65">
        <v>287</v>
      </c>
      <c r="C723" s="147">
        <v>72</v>
      </c>
      <c r="D723" s="147">
        <v>0</v>
      </c>
      <c r="E723" s="147" t="str">
        <f t="shared" si="96"/>
        <v>ITEM_GAIN_72</v>
      </c>
      <c r="F723" s="51" t="str">
        <f t="shared" si="95"/>
        <v>야외 채집</v>
      </c>
      <c r="G723" s="12" t="s">
        <v>894</v>
      </c>
    </row>
    <row r="724" spans="1:7">
      <c r="A724" s="147">
        <f>100000+B724*ID규칙_획득처_그룹_단위+COUNTIF($B$4:B724,B724)</f>
        <v>128801</v>
      </c>
      <c r="B724" s="65">
        <v>288</v>
      </c>
      <c r="C724" s="147">
        <v>45</v>
      </c>
      <c r="D724" s="147">
        <v>0</v>
      </c>
      <c r="E724" s="147" t="str">
        <f t="shared" si="96"/>
        <v>ITEM_GAIN_45</v>
      </c>
      <c r="F724" s="51" t="str">
        <f t="shared" si="95"/>
        <v>조사</v>
      </c>
      <c r="G724" s="12" t="s">
        <v>895</v>
      </c>
    </row>
    <row r="725" spans="1:7">
      <c r="A725" s="147">
        <f>100000+B725*ID규칙_획득처_그룹_단위+COUNTIF($B$4:B725,B725)</f>
        <v>128901</v>
      </c>
      <c r="B725" s="65">
        <v>289</v>
      </c>
      <c r="C725" s="147">
        <v>71</v>
      </c>
      <c r="D725" s="147">
        <v>0</v>
      </c>
      <c r="E725" s="147" t="str">
        <f t="shared" si="96"/>
        <v>ITEM_GAIN_71</v>
      </c>
      <c r="F725" s="51" t="str">
        <f t="shared" si="95"/>
        <v>교환</v>
      </c>
      <c r="G725" s="12" t="s">
        <v>853</v>
      </c>
    </row>
    <row r="726" spans="1:7">
      <c r="A726" s="147">
        <f>100000+B726*ID규칙_획득처_그룹_단위+COUNTIF($B$4:B726,B726)</f>
        <v>129001</v>
      </c>
      <c r="B726" s="65">
        <v>290</v>
      </c>
      <c r="C726" s="147">
        <v>67</v>
      </c>
      <c r="D726" s="147">
        <v>0</v>
      </c>
      <c r="E726" s="147" t="str">
        <f t="shared" si="96"/>
        <v>ITEM_GAIN_67</v>
      </c>
      <c r="F726" s="51" t="str">
        <f t="shared" si="95"/>
        <v>몬드 지역 영역 토벌 도전 보상</v>
      </c>
      <c r="G726" s="12" t="s">
        <v>897</v>
      </c>
    </row>
    <row r="727" spans="1:7">
      <c r="A727" s="147">
        <f>100000+B727*ID규칙_획득처_그룹_단위+COUNTIF($B$4:B727,B727)</f>
        <v>129002</v>
      </c>
      <c r="B727" s="65">
        <v>290</v>
      </c>
      <c r="C727" s="147">
        <v>68</v>
      </c>
      <c r="D727" s="147">
        <v>0</v>
      </c>
      <c r="E727" s="147" t="str">
        <f t="shared" si="96"/>
        <v>ITEM_GAIN_68</v>
      </c>
      <c r="F727" s="51" t="str">
        <f t="shared" si="95"/>
        <v>리월 지역 영역 토벌 도전 보상</v>
      </c>
      <c r="G727" s="12" t="s">
        <v>897</v>
      </c>
    </row>
    <row r="728" spans="1:7">
      <c r="A728" s="147">
        <f>100000+B728*ID규칙_획득처_그룹_단위+COUNTIF($B$4:B728,B728)</f>
        <v>129003</v>
      </c>
      <c r="B728" s="65">
        <v>290</v>
      </c>
      <c r="C728" s="147">
        <v>69</v>
      </c>
      <c r="D728" s="147">
        <v>0</v>
      </c>
      <c r="E728" s="147" t="str">
        <f t="shared" si="96"/>
        <v>ITEM_GAIN_69</v>
      </c>
      <c r="F728" s="51" t="str">
        <f t="shared" si="95"/>
        <v>이나즈마 지역 영역 토벌 도전 보상</v>
      </c>
      <c r="G728" s="12" t="s">
        <v>897</v>
      </c>
    </row>
    <row r="729" spans="1:7">
      <c r="A729" s="147">
        <f>100000+B729*ID규칙_획득처_그룹_단위+COUNTIF($B$4:B729,B729)</f>
        <v>129004</v>
      </c>
      <c r="B729" s="65">
        <v>290</v>
      </c>
      <c r="C729" s="147">
        <v>66</v>
      </c>
      <c r="D729" s="147">
        <v>0</v>
      </c>
      <c r="E729" s="147" t="str">
        <f t="shared" si="96"/>
        <v>ITEM_GAIN_66</v>
      </c>
      <c r="F729" s="51" t="str">
        <f t="shared" si="95"/>
        <v>울프의 영주 도전 보상</v>
      </c>
      <c r="G729" s="12" t="s">
        <v>897</v>
      </c>
    </row>
    <row r="730" spans="1:7">
      <c r="A730" s="147">
        <f>100000+B730*ID규칙_획득처_그룹_단위+COUNTIF($B$4:B730,B730)</f>
        <v>129101</v>
      </c>
      <c r="B730" s="65">
        <v>291</v>
      </c>
      <c r="C730" s="147">
        <v>67</v>
      </c>
      <c r="D730" s="147">
        <v>0</v>
      </c>
      <c r="E730" s="147" t="str">
        <f t="shared" si="96"/>
        <v>ITEM_GAIN_67</v>
      </c>
      <c r="F730" s="51" t="str">
        <f t="shared" si="95"/>
        <v>몬드 지역 영역 토벌 도전 보상</v>
      </c>
      <c r="G730" s="12" t="s">
        <v>855</v>
      </c>
    </row>
    <row r="731" spans="1:7">
      <c r="A731" s="147">
        <f>100000+B731*ID규칙_획득처_그룹_단위+COUNTIF($B$4:B731,B731)</f>
        <v>129102</v>
      </c>
      <c r="B731" s="65">
        <v>291</v>
      </c>
      <c r="C731" s="147">
        <v>68</v>
      </c>
      <c r="D731" s="147">
        <v>0</v>
      </c>
      <c r="E731" s="147" t="str">
        <f t="shared" si="96"/>
        <v>ITEM_GAIN_68</v>
      </c>
      <c r="F731" s="51" t="str">
        <f t="shared" si="95"/>
        <v>리월 지역 영역 토벌 도전 보상</v>
      </c>
      <c r="G731" s="12" t="s">
        <v>855</v>
      </c>
    </row>
    <row r="732" spans="1:7">
      <c r="A732" s="147">
        <f>100000+B732*ID규칙_획득처_그룹_단위+COUNTIF($B$4:B732,B732)</f>
        <v>129103</v>
      </c>
      <c r="B732" s="65">
        <v>291</v>
      </c>
      <c r="C732" s="147">
        <v>69</v>
      </c>
      <c r="D732" s="147">
        <v>0</v>
      </c>
      <c r="E732" s="147" t="str">
        <f t="shared" si="96"/>
        <v>ITEM_GAIN_69</v>
      </c>
      <c r="F732" s="51" t="str">
        <f t="shared" si="95"/>
        <v>이나즈마 지역 영역 토벌 도전 보상</v>
      </c>
      <c r="G732" s="12" t="s">
        <v>855</v>
      </c>
    </row>
    <row r="733" spans="1:7">
      <c r="A733" s="147">
        <f>100000+B733*ID규칙_획득처_그룹_단위+COUNTIF($B$4:B733,B733)</f>
        <v>129104</v>
      </c>
      <c r="B733" s="65">
        <v>291</v>
      </c>
      <c r="C733" s="147">
        <v>66</v>
      </c>
      <c r="D733" s="147">
        <v>0</v>
      </c>
      <c r="E733" s="147" t="str">
        <f t="shared" si="96"/>
        <v>ITEM_GAIN_66</v>
      </c>
      <c r="F733" s="51" t="str">
        <f t="shared" si="95"/>
        <v>울프의 영주 도전 보상</v>
      </c>
      <c r="G733" s="12" t="s">
        <v>855</v>
      </c>
    </row>
    <row r="734" spans="1:7">
      <c r="A734" s="147">
        <f>100000+B734*ID규칙_획득처_그룹_단위+COUNTIF($B$4:B734,B734)</f>
        <v>129201</v>
      </c>
      <c r="B734" s="65">
        <v>292</v>
      </c>
      <c r="C734" s="147">
        <v>67</v>
      </c>
      <c r="D734" s="147">
        <v>0</v>
      </c>
      <c r="E734" s="147" t="str">
        <f t="shared" si="96"/>
        <v>ITEM_GAIN_67</v>
      </c>
      <c r="F734" s="51" t="str">
        <f t="shared" si="95"/>
        <v>몬드 지역 영역 토벌 도전 보상</v>
      </c>
      <c r="G734" s="12" t="s">
        <v>856</v>
      </c>
    </row>
    <row r="735" spans="1:7">
      <c r="A735" s="147">
        <f>100000+B735*ID규칙_획득처_그룹_단위+COUNTIF($B$4:B735,B735)</f>
        <v>129202</v>
      </c>
      <c r="B735" s="65">
        <v>292</v>
      </c>
      <c r="C735" s="147">
        <v>68</v>
      </c>
      <c r="D735" s="147">
        <v>0</v>
      </c>
      <c r="E735" s="147" t="str">
        <f t="shared" si="96"/>
        <v>ITEM_GAIN_68</v>
      </c>
      <c r="F735" s="51" t="str">
        <f t="shared" si="95"/>
        <v>리월 지역 영역 토벌 도전 보상</v>
      </c>
      <c r="G735" s="12" t="s">
        <v>856</v>
      </c>
    </row>
    <row r="736" spans="1:7">
      <c r="A736" s="147">
        <f>100000+B736*ID규칙_획득처_그룹_단위+COUNTIF($B$4:B736,B736)</f>
        <v>129203</v>
      </c>
      <c r="B736" s="65">
        <v>292</v>
      </c>
      <c r="C736" s="147">
        <v>69</v>
      </c>
      <c r="D736" s="147">
        <v>0</v>
      </c>
      <c r="E736" s="147" t="str">
        <f t="shared" si="96"/>
        <v>ITEM_GAIN_69</v>
      </c>
      <c r="F736" s="51" t="str">
        <f t="shared" si="95"/>
        <v>이나즈마 지역 영역 토벌 도전 보상</v>
      </c>
      <c r="G736" s="12" t="s">
        <v>856</v>
      </c>
    </row>
    <row r="737" spans="1:7">
      <c r="A737" s="147">
        <f>100000+B737*ID규칙_획득처_그룹_단위+COUNTIF($B$4:B737,B737)</f>
        <v>129204</v>
      </c>
      <c r="B737" s="65">
        <v>292</v>
      </c>
      <c r="C737" s="147">
        <v>66</v>
      </c>
      <c r="D737" s="147">
        <v>0</v>
      </c>
      <c r="E737" s="147" t="str">
        <f t="shared" si="96"/>
        <v>ITEM_GAIN_66</v>
      </c>
      <c r="F737" s="51" t="str">
        <f t="shared" si="95"/>
        <v>울프의 영주 도전 보상</v>
      </c>
      <c r="G737" s="12" t="s">
        <v>856</v>
      </c>
    </row>
    <row r="738" spans="1:7">
      <c r="A738" s="147">
        <f>100000+B738*ID규칙_획득처_그룹_단위+COUNTIF($B$4:B738,B738)</f>
        <v>129301</v>
      </c>
      <c r="B738" s="65">
        <v>293</v>
      </c>
      <c r="C738" s="147">
        <v>67</v>
      </c>
      <c r="D738" s="147">
        <v>0</v>
      </c>
      <c r="E738" s="147" t="str">
        <f t="shared" si="96"/>
        <v>ITEM_GAIN_67</v>
      </c>
      <c r="F738" s="51" t="str">
        <f t="shared" si="95"/>
        <v>몬드 지역 영역 토벌 도전 보상</v>
      </c>
      <c r="G738" s="12" t="s">
        <v>857</v>
      </c>
    </row>
    <row r="739" spans="1:7">
      <c r="A739" s="147">
        <f>100000+B739*ID규칙_획득처_그룹_단위+COUNTIF($B$4:B739,B739)</f>
        <v>129302</v>
      </c>
      <c r="B739" s="65">
        <v>293</v>
      </c>
      <c r="C739" s="147">
        <v>68</v>
      </c>
      <c r="D739" s="147">
        <v>0</v>
      </c>
      <c r="E739" s="147" t="str">
        <f t="shared" si="96"/>
        <v>ITEM_GAIN_68</v>
      </c>
      <c r="F739" s="51" t="str">
        <f t="shared" si="95"/>
        <v>리월 지역 영역 토벌 도전 보상</v>
      </c>
      <c r="G739" s="12" t="s">
        <v>857</v>
      </c>
    </row>
    <row r="740" spans="1:7">
      <c r="A740" s="147">
        <f>100000+B740*ID규칙_획득처_그룹_단위+COUNTIF($B$4:B740,B740)</f>
        <v>129303</v>
      </c>
      <c r="B740" s="65">
        <v>293</v>
      </c>
      <c r="C740" s="147">
        <v>69</v>
      </c>
      <c r="D740" s="147">
        <v>0</v>
      </c>
      <c r="E740" s="147" t="str">
        <f t="shared" si="96"/>
        <v>ITEM_GAIN_69</v>
      </c>
      <c r="F740" s="51" t="str">
        <f t="shared" si="95"/>
        <v>이나즈마 지역 영역 토벌 도전 보상</v>
      </c>
      <c r="G740" s="12" t="s">
        <v>857</v>
      </c>
    </row>
    <row r="741" spans="1:7">
      <c r="A741" s="147">
        <f>100000+B741*ID규칙_획득처_그룹_단위+COUNTIF($B$4:B741,B741)</f>
        <v>129304</v>
      </c>
      <c r="B741" s="65">
        <v>293</v>
      </c>
      <c r="C741" s="147">
        <v>66</v>
      </c>
      <c r="D741" s="147">
        <v>0</v>
      </c>
      <c r="E741" s="147" t="str">
        <f t="shared" si="96"/>
        <v>ITEM_GAIN_66</v>
      </c>
      <c r="F741" s="51" t="str">
        <f t="shared" si="95"/>
        <v>울프의 영주 도전 보상</v>
      </c>
      <c r="G741" s="12" t="s">
        <v>857</v>
      </c>
    </row>
    <row r="742" spans="1:7">
      <c r="A742" s="147">
        <f>100000+B742*ID규칙_획득처_그룹_단위+COUNTIF($B$4:B742,B742)</f>
        <v>129401</v>
      </c>
      <c r="B742" s="65">
        <v>294</v>
      </c>
      <c r="C742" s="147">
        <v>67</v>
      </c>
      <c r="D742" s="147">
        <v>0</v>
      </c>
      <c r="E742" s="147" t="str">
        <f t="shared" si="96"/>
        <v>ITEM_GAIN_67</v>
      </c>
      <c r="F742" s="51" t="str">
        <f t="shared" si="95"/>
        <v>몬드 지역 영역 토벌 도전 보상</v>
      </c>
      <c r="G742" s="12" t="s">
        <v>858</v>
      </c>
    </row>
    <row r="743" spans="1:7">
      <c r="A743" s="147">
        <f>100000+B743*ID규칙_획득처_그룹_단위+COUNTIF($B$4:B743,B743)</f>
        <v>129402</v>
      </c>
      <c r="B743" s="65">
        <v>294</v>
      </c>
      <c r="C743" s="147">
        <v>68</v>
      </c>
      <c r="D743" s="147">
        <v>0</v>
      </c>
      <c r="E743" s="147" t="str">
        <f t="shared" si="96"/>
        <v>ITEM_GAIN_68</v>
      </c>
      <c r="F743" s="51" t="str">
        <f t="shared" si="95"/>
        <v>리월 지역 영역 토벌 도전 보상</v>
      </c>
      <c r="G743" s="12" t="s">
        <v>858</v>
      </c>
    </row>
    <row r="744" spans="1:7">
      <c r="A744" s="147">
        <f>100000+B744*ID규칙_획득처_그룹_단위+COUNTIF($B$4:B744,B744)</f>
        <v>129403</v>
      </c>
      <c r="B744" s="65">
        <v>294</v>
      </c>
      <c r="C744" s="147">
        <v>69</v>
      </c>
      <c r="D744" s="147">
        <v>0</v>
      </c>
      <c r="E744" s="147" t="str">
        <f t="shared" si="96"/>
        <v>ITEM_GAIN_69</v>
      </c>
      <c r="F744" s="51" t="str">
        <f t="shared" si="95"/>
        <v>이나즈마 지역 영역 토벌 도전 보상</v>
      </c>
      <c r="G744" s="12" t="s">
        <v>858</v>
      </c>
    </row>
    <row r="745" spans="1:7">
      <c r="A745" s="147">
        <f>100000+B745*ID규칙_획득처_그룹_단위+COUNTIF($B$4:B745,B745)</f>
        <v>129404</v>
      </c>
      <c r="B745" s="65">
        <v>294</v>
      </c>
      <c r="C745" s="147">
        <v>66</v>
      </c>
      <c r="D745" s="147">
        <v>0</v>
      </c>
      <c r="E745" s="147" t="str">
        <f t="shared" si="96"/>
        <v>ITEM_GAIN_66</v>
      </c>
      <c r="F745" s="51" t="str">
        <f t="shared" si="95"/>
        <v>울프의 영주 도전 보상</v>
      </c>
      <c r="G745" s="12" t="s">
        <v>858</v>
      </c>
    </row>
    <row r="746" spans="1:7">
      <c r="A746" s="147">
        <f>100000+B746*ID규칙_획득처_그룹_단위+COUNTIF($B$4:B746,B746)</f>
        <v>129501</v>
      </c>
      <c r="B746" s="65">
        <v>295</v>
      </c>
      <c r="C746" s="147">
        <v>70</v>
      </c>
      <c r="D746" s="147">
        <v>0</v>
      </c>
      <c r="E746" s="147" t="str">
        <f t="shared" si="96"/>
        <v>ITEM_GAIN_70</v>
      </c>
      <c r="F746" s="51" t="str">
        <f t="shared" si="95"/>
        <v>수메르 지역 영역 토벌 도전 보상</v>
      </c>
      <c r="G746" s="12" t="s">
        <v>886</v>
      </c>
    </row>
    <row r="747" spans="1:7">
      <c r="A747" s="147">
        <f>100000+B747*ID규칙_획득처_그룹_단위+COUNTIF($B$4:B747,B747)</f>
        <v>129601</v>
      </c>
      <c r="B747" s="65">
        <v>296</v>
      </c>
      <c r="C747" s="147">
        <v>70</v>
      </c>
      <c r="D747" s="147">
        <v>0</v>
      </c>
      <c r="E747" s="147" t="str">
        <f t="shared" si="96"/>
        <v>ITEM_GAIN_70</v>
      </c>
      <c r="F747" s="51" t="str">
        <f t="shared" si="95"/>
        <v>수메르 지역 영역 토벌 도전 보상</v>
      </c>
      <c r="G747" s="12" t="s">
        <v>887</v>
      </c>
    </row>
    <row r="748" spans="1:7">
      <c r="A748" s="147">
        <f>100000+B748*ID규칙_획득처_그룹_단위+COUNTIF($B$4:B748,B748)</f>
        <v>129701</v>
      </c>
      <c r="B748" s="65">
        <v>297</v>
      </c>
      <c r="C748" s="147">
        <v>70</v>
      </c>
      <c r="D748" s="147">
        <v>0</v>
      </c>
      <c r="E748" s="147" t="str">
        <f t="shared" si="96"/>
        <v>ITEM_GAIN_70</v>
      </c>
      <c r="F748" s="51" t="str">
        <f t="shared" si="95"/>
        <v>수메르 지역 영역 토벌 도전 보상</v>
      </c>
      <c r="G748" s="12" t="s">
        <v>888</v>
      </c>
    </row>
    <row r="749" spans="1:7">
      <c r="A749" s="147">
        <f>100000+B749*ID규칙_획득처_그룹_단위+COUNTIF($B$4:B749,B749)</f>
        <v>129801</v>
      </c>
      <c r="B749" s="65">
        <v>298</v>
      </c>
      <c r="C749" s="147">
        <v>70</v>
      </c>
      <c r="D749" s="147">
        <v>0</v>
      </c>
      <c r="E749" s="147" t="str">
        <f t="shared" si="96"/>
        <v>ITEM_GAIN_70</v>
      </c>
      <c r="F749" s="51" t="str">
        <f t="shared" si="95"/>
        <v>수메르 지역 영역 토벌 도전 보상</v>
      </c>
      <c r="G749" s="12" t="s">
        <v>889</v>
      </c>
    </row>
    <row r="750" spans="1:7">
      <c r="A750" s="147">
        <f>100000+B750*ID규칙_획득처_그룹_단위+COUNTIF($B$4:B750,B750)</f>
        <v>129901</v>
      </c>
      <c r="B750" s="65">
        <v>299</v>
      </c>
      <c r="C750" s="147">
        <v>70</v>
      </c>
      <c r="D750" s="147">
        <v>0</v>
      </c>
      <c r="E750" s="147" t="str">
        <f t="shared" si="96"/>
        <v>ITEM_GAIN_70</v>
      </c>
      <c r="F750" s="51" t="str">
        <f t="shared" si="95"/>
        <v>수메르 지역 영역 토벌 도전 보상</v>
      </c>
      <c r="G750" s="12" t="s">
        <v>890</v>
      </c>
    </row>
    <row r="751" spans="1:7">
      <c r="A751" s="147">
        <f>100000+B751*ID규칙_획득처_그룹_단위+COUNTIF($B$4:B751,B751)</f>
        <v>130001</v>
      </c>
      <c r="B751" s="65">
        <v>300</v>
      </c>
      <c r="C751" s="147">
        <v>73</v>
      </c>
      <c r="D751" s="147">
        <v>0</v>
      </c>
      <c r="E751" s="147" t="str">
        <f t="shared" si="96"/>
        <v>ITEM_GAIN_73</v>
      </c>
      <c r="F751" s="51" t="str">
        <f t="shared" si="95"/>
        <v>물억새밭 채집</v>
      </c>
      <c r="G751" s="12" t="s">
        <v>867</v>
      </c>
    </row>
    <row r="752" spans="1:7">
      <c r="A752" s="147">
        <f>100000+B752*ID규칙_획득처_그룹_단위+COUNTIF($B$4:B752,B752)</f>
        <v>130101</v>
      </c>
      <c r="B752" s="65">
        <v>301</v>
      </c>
      <c r="C752" s="147">
        <v>72</v>
      </c>
      <c r="D752" s="147">
        <v>0</v>
      </c>
      <c r="E752" s="147" t="str">
        <f t="shared" si="96"/>
        <v>ITEM_GAIN_72</v>
      </c>
      <c r="F752" s="51" t="str">
        <f t="shared" si="95"/>
        <v>야외 채집</v>
      </c>
      <c r="G752" s="12" t="s">
        <v>859</v>
      </c>
    </row>
    <row r="753" spans="1:7">
      <c r="A753" s="147">
        <f>100000+B753*ID규칙_획득처_그룹_단위+COUNTIF($B$4:B753,B753)</f>
        <v>130201</v>
      </c>
      <c r="B753" s="65">
        <v>302</v>
      </c>
      <c r="C753" s="147">
        <v>72</v>
      </c>
      <c r="D753" s="147">
        <v>0</v>
      </c>
      <c r="E753" s="147" t="str">
        <f t="shared" si="96"/>
        <v>ITEM_GAIN_72</v>
      </c>
      <c r="F753" s="51" t="str">
        <f t="shared" si="95"/>
        <v>야외 채집</v>
      </c>
      <c r="G753" s="12" t="s">
        <v>860</v>
      </c>
    </row>
    <row r="754" spans="1:7">
      <c r="A754" s="147">
        <f>100000+B754*ID규칙_획득처_그룹_단위+COUNTIF($B$4:B754,B754)</f>
        <v>130301</v>
      </c>
      <c r="B754" s="65">
        <v>303</v>
      </c>
      <c r="C754" s="147">
        <v>74</v>
      </c>
      <c r="D754" s="147">
        <v>0</v>
      </c>
      <c r="E754" s="147" t="str">
        <f t="shared" si="96"/>
        <v>ITEM_GAIN_74</v>
      </c>
      <c r="F754" s="51" t="str">
        <f t="shared" si="95"/>
        <v>절벽 아래 채집</v>
      </c>
      <c r="G754" s="12" t="s">
        <v>861</v>
      </c>
    </row>
    <row r="755" spans="1:7">
      <c r="A755" s="147">
        <f>100000+B755*ID규칙_획득처_그룹_단위+COUNTIF($B$4:B755,B755)</f>
        <v>130401</v>
      </c>
      <c r="B755" s="65">
        <v>304</v>
      </c>
      <c r="C755" s="147">
        <v>72</v>
      </c>
      <c r="D755" s="147">
        <v>0</v>
      </c>
      <c r="E755" s="147" t="str">
        <f t="shared" si="96"/>
        <v>ITEM_GAIN_72</v>
      </c>
      <c r="F755" s="51" t="str">
        <f t="shared" si="95"/>
        <v>야외 채집</v>
      </c>
      <c r="G755" s="12" t="s">
        <v>862</v>
      </c>
    </row>
    <row r="756" spans="1:7">
      <c r="A756" s="147">
        <f>100000+B756*ID규칙_획득처_그룹_단위+COUNTIF($B$4:B756,B756)</f>
        <v>130501</v>
      </c>
      <c r="B756" s="65">
        <v>305</v>
      </c>
      <c r="C756" s="147">
        <v>75</v>
      </c>
      <c r="D756" s="147">
        <v>0</v>
      </c>
      <c r="E756" s="147" t="str">
        <f t="shared" si="96"/>
        <v>ITEM_GAIN_75</v>
      </c>
      <c r="F756" s="51" t="str">
        <f t="shared" si="95"/>
        <v>담수 수역 채집</v>
      </c>
      <c r="G756" s="12" t="s">
        <v>863</v>
      </c>
    </row>
    <row r="757" spans="1:7">
      <c r="A757" s="147">
        <f>100000+B757*ID규칙_획득처_그룹_단위+COUNTIF($B$4:B757,B757)</f>
        <v>130601</v>
      </c>
      <c r="B757" s="65">
        <v>306</v>
      </c>
      <c r="C757" s="147">
        <v>72</v>
      </c>
      <c r="D757" s="147">
        <v>0</v>
      </c>
      <c r="E757" s="147" t="str">
        <f t="shared" si="96"/>
        <v>ITEM_GAIN_72</v>
      </c>
      <c r="F757" s="51" t="str">
        <f t="shared" si="95"/>
        <v>야외 채집</v>
      </c>
      <c r="G757" s="12" t="s">
        <v>864</v>
      </c>
    </row>
    <row r="758" spans="1:7">
      <c r="A758" s="147">
        <f>100000+B758*ID규칙_획득처_그룹_단위+COUNTIF($B$4:B758,B758)</f>
        <v>130701</v>
      </c>
      <c r="B758" s="65">
        <v>307</v>
      </c>
      <c r="C758" s="147">
        <v>76</v>
      </c>
      <c r="D758" s="147">
        <v>0</v>
      </c>
      <c r="E758" s="147" t="str">
        <f t="shared" si="96"/>
        <v>ITEM_GAIN_76</v>
      </c>
      <c r="F758" s="51" t="str">
        <f t="shared" si="95"/>
        <v>도마뱀을 포획하여 채집</v>
      </c>
      <c r="G758" s="12" t="s">
        <v>865</v>
      </c>
    </row>
    <row r="759" spans="1:7">
      <c r="A759" s="147">
        <f>100000+B759*ID규칙_획득처_그룹_단위+COUNTIF($B$4:B759,B759)</f>
        <v>130801</v>
      </c>
      <c r="B759" s="65">
        <v>308</v>
      </c>
      <c r="C759" s="147">
        <v>77</v>
      </c>
      <c r="D759" s="147">
        <v>0</v>
      </c>
      <c r="E759" s="147" t="str">
        <f t="shared" si="96"/>
        <v>ITEM_GAIN_77</v>
      </c>
      <c r="F759" s="51" t="str">
        <f t="shared" si="95"/>
        <v>수정 나비를 포획하여 채집</v>
      </c>
      <c r="G759" s="12" t="s">
        <v>866</v>
      </c>
    </row>
    <row r="760" spans="1:7">
      <c r="A760" s="147">
        <f>100000+B760*ID규칙_획득처_그룹_단위+COUNTIF($B$4:B760,B760)</f>
        <v>130901</v>
      </c>
      <c r="B760" s="65">
        <v>309</v>
      </c>
      <c r="C760" s="147">
        <v>72</v>
      </c>
      <c r="D760" s="147">
        <v>0</v>
      </c>
      <c r="E760" s="147" t="str">
        <f t="shared" si="96"/>
        <v>ITEM_GAIN_72</v>
      </c>
      <c r="F760" s="51" t="str">
        <f t="shared" si="95"/>
        <v>야외 채집</v>
      </c>
      <c r="G760" s="12" t="s">
        <v>868</v>
      </c>
    </row>
    <row r="761" spans="1:7">
      <c r="A761" s="147">
        <f>100000+B761*ID규칙_획득처_그룹_단위+COUNTIF($B$4:B761,B761)</f>
        <v>131001</v>
      </c>
      <c r="B761" s="65">
        <v>310</v>
      </c>
      <c r="C761" s="147">
        <v>72</v>
      </c>
      <c r="D761" s="147">
        <v>0</v>
      </c>
      <c r="E761" s="147" t="str">
        <f t="shared" si="96"/>
        <v>ITEM_GAIN_72</v>
      </c>
      <c r="F761" s="51" t="str">
        <f t="shared" si="95"/>
        <v>야외 채집</v>
      </c>
      <c r="G761" s="12" t="s">
        <v>891</v>
      </c>
    </row>
    <row r="762" spans="1:7">
      <c r="A762" s="147">
        <f>100000+B762*ID규칙_획득처_그룹_단위+COUNTIF($B$4:B762,B762)</f>
        <v>131101</v>
      </c>
      <c r="B762" s="65">
        <v>311</v>
      </c>
      <c r="C762" s="147">
        <v>58</v>
      </c>
      <c r="D762" s="147">
        <v>0</v>
      </c>
      <c r="E762" s="147" t="str">
        <f t="shared" si="96"/>
        <v>ITEM_GAIN_58</v>
      </c>
      <c r="F762" s="51" t="str">
        <f t="shared" si="95"/>
        <v>나선 비경</v>
      </c>
      <c r="G762" s="12" t="s">
        <v>869</v>
      </c>
    </row>
    <row r="763" spans="1:7">
      <c r="A763" s="147">
        <f>100000+B763*ID규칙_획득처_그룹_단위+COUNTIF($B$4:B763,B763)</f>
        <v>131201</v>
      </c>
      <c r="B763" s="65">
        <v>312</v>
      </c>
      <c r="C763" s="147">
        <v>58</v>
      </c>
      <c r="D763" s="147">
        <v>0</v>
      </c>
      <c r="E763" s="147" t="str">
        <f t="shared" si="96"/>
        <v>ITEM_GAIN_58</v>
      </c>
      <c r="F763" s="51" t="str">
        <f t="shared" si="95"/>
        <v>나선 비경</v>
      </c>
      <c r="G763" s="12" t="s">
        <v>870</v>
      </c>
    </row>
    <row r="764" spans="1:7">
      <c r="A764" s="147">
        <f>100000+B764*ID규칙_획득처_그룹_단위+COUNTIF($B$4:B764,B764)</f>
        <v>131301</v>
      </c>
      <c r="B764" s="65">
        <v>313</v>
      </c>
      <c r="C764" s="147">
        <v>58</v>
      </c>
      <c r="D764" s="147">
        <v>0</v>
      </c>
      <c r="E764" s="147" t="str">
        <f t="shared" si="96"/>
        <v>ITEM_GAIN_58</v>
      </c>
      <c r="F764" s="51" t="str">
        <f t="shared" si="95"/>
        <v>나선 비경</v>
      </c>
      <c r="G764" s="12" t="s">
        <v>871</v>
      </c>
    </row>
    <row r="765" spans="1:7">
      <c r="A765" s="147">
        <f>100000+B765*ID규칙_획득처_그룹_단위+COUNTIF($B$4:B765,B765)</f>
        <v>131401</v>
      </c>
      <c r="B765" s="65">
        <v>314</v>
      </c>
      <c r="C765" s="147">
        <v>59</v>
      </c>
      <c r="D765" s="147">
        <v>0</v>
      </c>
      <c r="E765" s="147" t="str">
        <f>"ITEM_GAIN_"&amp;C765</f>
        <v>ITEM_GAIN_59</v>
      </c>
      <c r="F765" s="51" t="str">
        <f t="shared" ref="F765:F772" si="97">IF(C765=0,"-",VLOOKUP(C765,획득_컨텐츠,2,0))</f>
        <v>풍마룡 도전 보상</v>
      </c>
      <c r="G765" s="12" t="s">
        <v>902</v>
      </c>
    </row>
    <row r="766" spans="1:7">
      <c r="A766" s="147">
        <f>100000+B766*ID규칙_획득처_그룹_단위+COUNTIF($B$4:B766,B766)</f>
        <v>131402</v>
      </c>
      <c r="B766" s="65">
        <v>314</v>
      </c>
      <c r="C766" s="147">
        <v>60</v>
      </c>
      <c r="D766" s="147">
        <v>0</v>
      </c>
      <c r="E766" s="147" t="str">
        <f>"ITEM_GAIN_"&amp;C766</f>
        <v>ITEM_GAIN_60</v>
      </c>
      <c r="F766" s="51" t="str">
        <f t="shared" si="97"/>
        <v>북풍의 늑대 도전 보상</v>
      </c>
      <c r="G766" s="12" t="s">
        <v>902</v>
      </c>
    </row>
    <row r="767" spans="1:7">
      <c r="A767" s="147">
        <f>100000+B767*ID규칙_획득처_그룹_단위+COUNTIF($B$4:B767,B767)</f>
        <v>131403</v>
      </c>
      <c r="B767" s="65">
        <v>314</v>
      </c>
      <c r="C767" s="147">
        <v>61</v>
      </c>
      <c r="D767" s="147">
        <v>0</v>
      </c>
      <c r="E767" s="147" t="str">
        <f>"ITEM_GAIN_"&amp;C767</f>
        <v>ITEM_GAIN_61</v>
      </c>
      <c r="F767" s="51" t="str">
        <f t="shared" si="97"/>
        <v>타르탈리아 도전 보상</v>
      </c>
      <c r="G767" s="12" t="s">
        <v>902</v>
      </c>
    </row>
    <row r="768" spans="1:7">
      <c r="A768" s="147">
        <f>100000+B768*ID규칙_획득처_그룹_단위+COUNTIF($B$4:B768,B768)</f>
        <v>131404</v>
      </c>
      <c r="B768" s="65">
        <v>314</v>
      </c>
      <c r="C768" s="147">
        <v>62</v>
      </c>
      <c r="D768" s="147">
        <v>0</v>
      </c>
      <c r="E768" s="147" t="str">
        <f t="shared" ref="E768:E772" si="98">"ITEM_GAIN_"&amp;C768</f>
        <v>ITEM_GAIN_62</v>
      </c>
      <c r="F768" s="51" t="str">
        <f t="shared" si="97"/>
        <v>야타용왕 도전 보상</v>
      </c>
      <c r="G768" s="12" t="s">
        <v>902</v>
      </c>
    </row>
    <row r="769" spans="1:7">
      <c r="A769" s="147">
        <f>100000+B769*ID규칙_획득처_그룹_단위+COUNTIF($B$4:B769,B769)</f>
        <v>131405</v>
      </c>
      <c r="B769" s="65">
        <v>314</v>
      </c>
      <c r="C769" s="147">
        <v>63</v>
      </c>
      <c r="D769" s="147">
        <v>0</v>
      </c>
      <c r="E769" s="147" t="str">
        <f t="shared" si="98"/>
        <v>ITEM_GAIN_63</v>
      </c>
      <c r="F769" s="51" t="str">
        <f t="shared" si="97"/>
        <v>시뇨라 도전 보상</v>
      </c>
      <c r="G769" s="12" t="s">
        <v>902</v>
      </c>
    </row>
    <row r="770" spans="1:7">
      <c r="A770" s="147">
        <f>100000+B770*ID규칙_획득처_그룹_단위+COUNTIF($B$4:B770,B770)</f>
        <v>131406</v>
      </c>
      <c r="B770" s="65">
        <v>314</v>
      </c>
      <c r="C770" s="147">
        <v>64</v>
      </c>
      <c r="D770" s="147">
        <v>0</v>
      </c>
      <c r="E770" s="147" t="str">
        <f t="shared" si="98"/>
        <v>ITEM_GAIN_64</v>
      </c>
      <c r="F770" s="51" t="str">
        <f t="shared" si="97"/>
        <v>영원의 수호자 도전 보상</v>
      </c>
      <c r="G770" s="12" t="s">
        <v>902</v>
      </c>
    </row>
    <row r="771" spans="1:7">
      <c r="A771" s="147">
        <f>100000+B771*ID규칙_획득처_그룹_단위+COUNTIF($B$4:B771,B771)</f>
        <v>131407</v>
      </c>
      <c r="B771" s="65">
        <v>314</v>
      </c>
      <c r="C771" s="147">
        <v>65</v>
      </c>
      <c r="D771" s="147">
        <v>0</v>
      </c>
      <c r="E771" s="147" t="str">
        <f t="shared" si="98"/>
        <v>ITEM_GAIN_65</v>
      </c>
      <c r="F771" s="51" t="str">
        <f t="shared" si="97"/>
        <v>「정기(正機)의 신」 도전 보상</v>
      </c>
      <c r="G771" s="12" t="s">
        <v>902</v>
      </c>
    </row>
    <row r="772" spans="1:7">
      <c r="A772" s="147">
        <f>100000+B772*ID규칙_획득처_그룹_단위+COUNTIF($B$4:B772,B772)</f>
        <v>131501</v>
      </c>
      <c r="B772" s="65">
        <v>315</v>
      </c>
      <c r="C772" s="147">
        <v>79</v>
      </c>
      <c r="D772" s="147">
        <v>0</v>
      </c>
      <c r="E772" s="147" t="str">
        <f t="shared" si="98"/>
        <v>ITEM_GAIN_79</v>
      </c>
      <c r="F772" s="51" t="str">
        <f t="shared" si="97"/>
        <v>장금의 꽃 활성화 보상</v>
      </c>
      <c r="G772" s="12" t="s">
        <v>4244</v>
      </c>
    </row>
  </sheetData>
  <phoneticPr fontId="3" type="noConversion"/>
  <conditionalFormatting sqref="A4:A772">
    <cfRule type="duplicateValues" dxfId="1" priority="827"/>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tabColor theme="8" tint="0.59999389629810485"/>
  </sheetPr>
  <dimension ref="A1:C2923"/>
  <sheetViews>
    <sheetView showGridLines="0" zoomScaleNormal="100" workbookViewId="0">
      <pane ySplit="2" topLeftCell="A3" activePane="bottomLeft" state="frozen"/>
      <selection pane="bottomLeft" activeCell="A3" sqref="A3"/>
    </sheetView>
  </sheetViews>
  <sheetFormatPr defaultRowHeight="16.149999999999999" customHeight="1"/>
  <cols>
    <col min="1" max="1" width="34.625" customWidth="1"/>
    <col min="2" max="2" width="85.75" style="14" customWidth="1"/>
  </cols>
  <sheetData>
    <row r="1" spans="1:2" ht="16.149999999999999" customHeight="1">
      <c r="A1" s="90" t="s">
        <v>6204</v>
      </c>
      <c r="B1" s="90" t="s">
        <v>1335</v>
      </c>
    </row>
    <row r="2" spans="1:2" ht="16.149999999999999" customHeight="1">
      <c r="A2" s="91" t="s">
        <v>6</v>
      </c>
      <c r="B2" s="91" t="s">
        <v>6</v>
      </c>
    </row>
    <row r="3" spans="1:2" ht="16.149999999999999" customHeight="1">
      <c r="A3" s="154" t="s">
        <v>4020</v>
      </c>
      <c r="B3" s="155" t="s">
        <v>2180</v>
      </c>
    </row>
    <row r="4" spans="1:2" ht="16.149999999999999" customHeight="1">
      <c r="A4" s="154" t="s">
        <v>4021</v>
      </c>
      <c r="B4" s="155" t="s">
        <v>2181</v>
      </c>
    </row>
    <row r="5" spans="1:2" ht="16.149999999999999" customHeight="1">
      <c r="A5" s="154" t="s">
        <v>4022</v>
      </c>
      <c r="B5" s="155" t="s">
        <v>2182</v>
      </c>
    </row>
    <row r="6" spans="1:2" ht="16.149999999999999" customHeight="1">
      <c r="A6" s="154" t="s">
        <v>4023</v>
      </c>
      <c r="B6" s="155" t="s">
        <v>2183</v>
      </c>
    </row>
    <row r="7" spans="1:2" ht="16.149999999999999" customHeight="1">
      <c r="A7" s="154" t="s">
        <v>4024</v>
      </c>
      <c r="B7" s="155" t="s">
        <v>2184</v>
      </c>
    </row>
    <row r="8" spans="1:2" ht="16.149999999999999" customHeight="1">
      <c r="A8" s="154" t="s">
        <v>4025</v>
      </c>
      <c r="B8" s="155" t="s">
        <v>2185</v>
      </c>
    </row>
    <row r="9" spans="1:2" ht="16.149999999999999" customHeight="1">
      <c r="A9" s="154" t="s">
        <v>4026</v>
      </c>
      <c r="B9" s="155" t="s">
        <v>2186</v>
      </c>
    </row>
    <row r="10" spans="1:2" ht="16.149999999999999" customHeight="1">
      <c r="A10" s="154" t="s">
        <v>4027</v>
      </c>
      <c r="B10" s="155" t="s">
        <v>2187</v>
      </c>
    </row>
    <row r="11" spans="1:2" ht="16.149999999999999" customHeight="1">
      <c r="A11" s="154" t="s">
        <v>4028</v>
      </c>
      <c r="B11" s="155" t="s">
        <v>2188</v>
      </c>
    </row>
    <row r="12" spans="1:2" ht="16.149999999999999" customHeight="1">
      <c r="A12" s="154" t="s">
        <v>4029</v>
      </c>
      <c r="B12" s="155" t="s">
        <v>2189</v>
      </c>
    </row>
    <row r="13" spans="1:2" ht="16.149999999999999" customHeight="1">
      <c r="A13" s="154" t="s">
        <v>4030</v>
      </c>
      <c r="B13" s="155" t="s">
        <v>2190</v>
      </c>
    </row>
    <row r="14" spans="1:2" ht="16.149999999999999" customHeight="1">
      <c r="A14" s="154" t="s">
        <v>4031</v>
      </c>
      <c r="B14" s="155" t="s">
        <v>2191</v>
      </c>
    </row>
    <row r="15" spans="1:2" ht="16.149999999999999" customHeight="1">
      <c r="A15" s="154" t="s">
        <v>4032</v>
      </c>
      <c r="B15" s="155" t="s">
        <v>2192</v>
      </c>
    </row>
    <row r="16" spans="1:2" ht="16.149999999999999" customHeight="1">
      <c r="A16" s="154" t="s">
        <v>4033</v>
      </c>
      <c r="B16" s="155" t="s">
        <v>2193</v>
      </c>
    </row>
    <row r="17" spans="1:2" ht="16.149999999999999" customHeight="1">
      <c r="A17" s="154" t="s">
        <v>4034</v>
      </c>
      <c r="B17" s="155" t="s">
        <v>2194</v>
      </c>
    </row>
    <row r="18" spans="1:2" ht="16.149999999999999" customHeight="1">
      <c r="A18" s="154" t="s">
        <v>4035</v>
      </c>
      <c r="B18" s="155" t="s">
        <v>2195</v>
      </c>
    </row>
    <row r="19" spans="1:2" ht="16.149999999999999" customHeight="1">
      <c r="A19" s="154" t="s">
        <v>4036</v>
      </c>
      <c r="B19" s="155" t="s">
        <v>2196</v>
      </c>
    </row>
    <row r="20" spans="1:2" ht="16.149999999999999" customHeight="1">
      <c r="A20" s="154" t="s">
        <v>4037</v>
      </c>
      <c r="B20" s="155" t="s">
        <v>2197</v>
      </c>
    </row>
    <row r="21" spans="1:2" ht="16.149999999999999" customHeight="1">
      <c r="A21" s="154" t="s">
        <v>4038</v>
      </c>
      <c r="B21" s="155" t="s">
        <v>2198</v>
      </c>
    </row>
    <row r="22" spans="1:2" ht="16.149999999999999" customHeight="1">
      <c r="A22" s="154" t="s">
        <v>4039</v>
      </c>
      <c r="B22" s="155" t="s">
        <v>2199</v>
      </c>
    </row>
    <row r="23" spans="1:2" ht="16.149999999999999" customHeight="1">
      <c r="A23" s="154" t="s">
        <v>4040</v>
      </c>
      <c r="B23" s="155" t="s">
        <v>2200</v>
      </c>
    </row>
    <row r="24" spans="1:2" ht="16.149999999999999" customHeight="1">
      <c r="A24" s="154" t="s">
        <v>4041</v>
      </c>
      <c r="B24" s="155" t="s">
        <v>2201</v>
      </c>
    </row>
    <row r="25" spans="1:2" ht="16.149999999999999" customHeight="1">
      <c r="A25" s="154" t="s">
        <v>4042</v>
      </c>
      <c r="B25" s="155" t="s">
        <v>2202</v>
      </c>
    </row>
    <row r="26" spans="1:2" ht="16.149999999999999" customHeight="1">
      <c r="A26" s="154" t="s">
        <v>4043</v>
      </c>
      <c r="B26" s="155" t="s">
        <v>2203</v>
      </c>
    </row>
    <row r="27" spans="1:2" ht="16.149999999999999" customHeight="1">
      <c r="A27" s="154" t="s">
        <v>4044</v>
      </c>
      <c r="B27" s="155" t="s">
        <v>2204</v>
      </c>
    </row>
    <row r="28" spans="1:2" ht="16.149999999999999" customHeight="1">
      <c r="A28" s="154" t="s">
        <v>4045</v>
      </c>
      <c r="B28" s="155" t="s">
        <v>2205</v>
      </c>
    </row>
    <row r="29" spans="1:2" ht="16.149999999999999" customHeight="1">
      <c r="A29" s="155" t="s">
        <v>4046</v>
      </c>
      <c r="B29" s="155" t="s">
        <v>2206</v>
      </c>
    </row>
    <row r="30" spans="1:2" ht="16.149999999999999" customHeight="1">
      <c r="A30" s="155" t="s">
        <v>4047</v>
      </c>
      <c r="B30" s="155" t="s">
        <v>2207</v>
      </c>
    </row>
    <row r="31" spans="1:2" ht="16.149999999999999" customHeight="1">
      <c r="A31" s="155" t="s">
        <v>4048</v>
      </c>
      <c r="B31" s="155" t="s">
        <v>2208</v>
      </c>
    </row>
    <row r="32" spans="1:2" ht="16.149999999999999" customHeight="1">
      <c r="A32" s="155" t="s">
        <v>4049</v>
      </c>
      <c r="B32" s="155" t="s">
        <v>2209</v>
      </c>
    </row>
    <row r="33" spans="1:2" ht="16.149999999999999" customHeight="1">
      <c r="A33" s="155" t="s">
        <v>4050</v>
      </c>
      <c r="B33" s="155" t="s">
        <v>2210</v>
      </c>
    </row>
    <row r="34" spans="1:2" ht="16.149999999999999" customHeight="1">
      <c r="A34" s="155" t="s">
        <v>4051</v>
      </c>
      <c r="B34" s="155" t="s">
        <v>2211</v>
      </c>
    </row>
    <row r="35" spans="1:2" ht="16.149999999999999" customHeight="1">
      <c r="A35" s="155" t="s">
        <v>4052</v>
      </c>
      <c r="B35" s="155" t="s">
        <v>2212</v>
      </c>
    </row>
    <row r="36" spans="1:2" ht="16.149999999999999" customHeight="1">
      <c r="A36" s="155" t="s">
        <v>4053</v>
      </c>
      <c r="B36" s="155" t="s">
        <v>2213</v>
      </c>
    </row>
    <row r="37" spans="1:2" ht="16.149999999999999" customHeight="1">
      <c r="A37" s="155" t="s">
        <v>4054</v>
      </c>
      <c r="B37" s="155" t="s">
        <v>2214</v>
      </c>
    </row>
    <row r="38" spans="1:2" ht="16.149999999999999" customHeight="1">
      <c r="A38" s="155" t="s">
        <v>4055</v>
      </c>
      <c r="B38" s="155" t="s">
        <v>2215</v>
      </c>
    </row>
    <row r="39" spans="1:2" ht="16.149999999999999" customHeight="1">
      <c r="A39" s="155" t="s">
        <v>4056</v>
      </c>
      <c r="B39" s="155" t="s">
        <v>2216</v>
      </c>
    </row>
    <row r="40" spans="1:2" ht="16.149999999999999" customHeight="1">
      <c r="A40" s="155" t="s">
        <v>4057</v>
      </c>
      <c r="B40" s="155" t="s">
        <v>2217</v>
      </c>
    </row>
    <row r="41" spans="1:2" ht="16.149999999999999" customHeight="1">
      <c r="A41" s="155" t="s">
        <v>4058</v>
      </c>
      <c r="B41" s="155" t="s">
        <v>2218</v>
      </c>
    </row>
    <row r="42" spans="1:2" ht="16.149999999999999" customHeight="1">
      <c r="A42" s="155" t="s">
        <v>4059</v>
      </c>
      <c r="B42" s="155" t="s">
        <v>2219</v>
      </c>
    </row>
    <row r="43" spans="1:2" ht="16.149999999999999" customHeight="1">
      <c r="A43" s="155" t="s">
        <v>4060</v>
      </c>
      <c r="B43" s="155" t="s">
        <v>2220</v>
      </c>
    </row>
    <row r="44" spans="1:2" ht="16.149999999999999" customHeight="1">
      <c r="A44" s="155" t="s">
        <v>4061</v>
      </c>
      <c r="B44" s="155" t="s">
        <v>2221</v>
      </c>
    </row>
    <row r="45" spans="1:2" ht="16.149999999999999" customHeight="1">
      <c r="A45" s="155" t="s">
        <v>4062</v>
      </c>
      <c r="B45" s="155" t="s">
        <v>2222</v>
      </c>
    </row>
    <row r="46" spans="1:2" ht="16.149999999999999" customHeight="1">
      <c r="A46" s="155" t="s">
        <v>4063</v>
      </c>
      <c r="B46" s="155" t="s">
        <v>2223</v>
      </c>
    </row>
    <row r="47" spans="1:2" ht="16.149999999999999" customHeight="1">
      <c r="A47" s="155" t="s">
        <v>4064</v>
      </c>
      <c r="B47" s="155" t="s">
        <v>2224</v>
      </c>
    </row>
    <row r="48" spans="1:2" ht="16.149999999999999" customHeight="1">
      <c r="A48" s="155" t="s">
        <v>4065</v>
      </c>
      <c r="B48" s="155" t="s">
        <v>2225</v>
      </c>
    </row>
    <row r="49" spans="1:2" ht="16.149999999999999" customHeight="1">
      <c r="A49" s="155" t="s">
        <v>4066</v>
      </c>
      <c r="B49" s="155" t="s">
        <v>2226</v>
      </c>
    </row>
    <row r="50" spans="1:2" ht="16.149999999999999" customHeight="1">
      <c r="A50" s="155" t="s">
        <v>4067</v>
      </c>
      <c r="B50" s="155" t="s">
        <v>2227</v>
      </c>
    </row>
    <row r="51" spans="1:2" ht="16.149999999999999" customHeight="1">
      <c r="A51" s="155" t="s">
        <v>4068</v>
      </c>
      <c r="B51" s="155" t="s">
        <v>2228</v>
      </c>
    </row>
    <row r="52" spans="1:2" ht="16.149999999999999" customHeight="1">
      <c r="A52" s="155" t="s">
        <v>4069</v>
      </c>
      <c r="B52" s="155" t="s">
        <v>2229</v>
      </c>
    </row>
    <row r="53" spans="1:2" ht="16.149999999999999" customHeight="1">
      <c r="A53" s="155" t="s">
        <v>4070</v>
      </c>
      <c r="B53" s="155" t="s">
        <v>2230</v>
      </c>
    </row>
    <row r="54" spans="1:2" ht="16.149999999999999" customHeight="1">
      <c r="A54" s="155" t="s">
        <v>4071</v>
      </c>
      <c r="B54" s="155" t="s">
        <v>2231</v>
      </c>
    </row>
    <row r="55" spans="1:2" ht="16.149999999999999" customHeight="1">
      <c r="A55" s="155" t="s">
        <v>4072</v>
      </c>
      <c r="B55" s="155" t="s">
        <v>2232</v>
      </c>
    </row>
    <row r="56" spans="1:2" ht="16.149999999999999" customHeight="1">
      <c r="A56" s="155" t="s">
        <v>4073</v>
      </c>
      <c r="B56" s="155" t="s">
        <v>2233</v>
      </c>
    </row>
    <row r="57" spans="1:2" ht="16.149999999999999" customHeight="1">
      <c r="A57" s="155" t="s">
        <v>4074</v>
      </c>
      <c r="B57" s="155" t="s">
        <v>2234</v>
      </c>
    </row>
    <row r="58" spans="1:2" ht="16.149999999999999" customHeight="1">
      <c r="A58" s="155" t="s">
        <v>4075</v>
      </c>
      <c r="B58" s="155" t="s">
        <v>2235</v>
      </c>
    </row>
    <row r="59" spans="1:2" ht="16.149999999999999" customHeight="1">
      <c r="A59" s="155" t="s">
        <v>4076</v>
      </c>
      <c r="B59" s="155" t="s">
        <v>2236</v>
      </c>
    </row>
    <row r="60" spans="1:2" ht="16.149999999999999" customHeight="1">
      <c r="A60" s="155" t="s">
        <v>4077</v>
      </c>
      <c r="B60" s="155" t="s">
        <v>2237</v>
      </c>
    </row>
    <row r="61" spans="1:2" ht="16.149999999999999" customHeight="1">
      <c r="A61" s="155" t="s">
        <v>4078</v>
      </c>
      <c r="B61" s="155" t="s">
        <v>2238</v>
      </c>
    </row>
    <row r="62" spans="1:2" ht="16.149999999999999" customHeight="1">
      <c r="A62" s="155" t="s">
        <v>4079</v>
      </c>
      <c r="B62" s="155" t="s">
        <v>2239</v>
      </c>
    </row>
    <row r="63" spans="1:2" ht="16.149999999999999" customHeight="1">
      <c r="A63" s="155" t="s">
        <v>4080</v>
      </c>
      <c r="B63" s="155" t="s">
        <v>2240</v>
      </c>
    </row>
    <row r="64" spans="1:2" ht="16.149999999999999" customHeight="1">
      <c r="A64" s="155" t="s">
        <v>4081</v>
      </c>
      <c r="B64" s="155" t="s">
        <v>2241</v>
      </c>
    </row>
    <row r="65" spans="1:2" ht="16.149999999999999" customHeight="1">
      <c r="A65" s="155" t="s">
        <v>4082</v>
      </c>
      <c r="B65" s="155" t="s">
        <v>2242</v>
      </c>
    </row>
    <row r="66" spans="1:2" ht="16.149999999999999" customHeight="1">
      <c r="A66" s="155" t="s">
        <v>4083</v>
      </c>
      <c r="B66" s="155" t="s">
        <v>2243</v>
      </c>
    </row>
    <row r="67" spans="1:2" ht="16.149999999999999" customHeight="1">
      <c r="A67" s="155" t="s">
        <v>4084</v>
      </c>
      <c r="B67" s="155" t="s">
        <v>2244</v>
      </c>
    </row>
    <row r="68" spans="1:2" ht="16.149999999999999" customHeight="1">
      <c r="A68" s="155" t="s">
        <v>4085</v>
      </c>
      <c r="B68" s="155" t="s">
        <v>2245</v>
      </c>
    </row>
    <row r="69" spans="1:2" ht="16.149999999999999" customHeight="1">
      <c r="A69" s="155" t="s">
        <v>4086</v>
      </c>
      <c r="B69" s="155" t="s">
        <v>2246</v>
      </c>
    </row>
    <row r="70" spans="1:2" ht="16.149999999999999" customHeight="1">
      <c r="A70" s="155" t="s">
        <v>4087</v>
      </c>
      <c r="B70" s="155" t="s">
        <v>2247</v>
      </c>
    </row>
    <row r="71" spans="1:2" ht="16.149999999999999" customHeight="1">
      <c r="A71" s="155" t="s">
        <v>4088</v>
      </c>
      <c r="B71" s="155" t="s">
        <v>2248</v>
      </c>
    </row>
    <row r="72" spans="1:2" ht="16.149999999999999" customHeight="1">
      <c r="A72" s="155" t="s">
        <v>4089</v>
      </c>
      <c r="B72" s="155" t="s">
        <v>2249</v>
      </c>
    </row>
    <row r="73" spans="1:2" ht="16.149999999999999" customHeight="1">
      <c r="A73" s="155" t="s">
        <v>4090</v>
      </c>
      <c r="B73" s="155" t="s">
        <v>2250</v>
      </c>
    </row>
    <row r="74" spans="1:2" ht="16.149999999999999" customHeight="1">
      <c r="A74" s="155" t="s">
        <v>4091</v>
      </c>
      <c r="B74" s="155" t="s">
        <v>2251</v>
      </c>
    </row>
    <row r="75" spans="1:2" ht="16.149999999999999" customHeight="1">
      <c r="A75" s="155" t="s">
        <v>4092</v>
      </c>
      <c r="B75" s="155" t="s">
        <v>2252</v>
      </c>
    </row>
    <row r="76" spans="1:2" ht="16.149999999999999" customHeight="1">
      <c r="A76" s="155" t="s">
        <v>4093</v>
      </c>
      <c r="B76" s="155" t="s">
        <v>2253</v>
      </c>
    </row>
    <row r="77" spans="1:2" ht="16.149999999999999" customHeight="1">
      <c r="A77" s="155" t="s">
        <v>4094</v>
      </c>
      <c r="B77" s="155" t="s">
        <v>2254</v>
      </c>
    </row>
    <row r="78" spans="1:2" ht="16.149999999999999" customHeight="1">
      <c r="A78" s="155" t="s">
        <v>4095</v>
      </c>
      <c r="B78" s="155" t="s">
        <v>2255</v>
      </c>
    </row>
    <row r="79" spans="1:2" ht="16.149999999999999" customHeight="1">
      <c r="A79" s="155" t="s">
        <v>4096</v>
      </c>
      <c r="B79" s="155" t="s">
        <v>2256</v>
      </c>
    </row>
    <row r="80" spans="1:2" ht="16.149999999999999" customHeight="1">
      <c r="A80" s="155" t="s">
        <v>4097</v>
      </c>
      <c r="B80" s="155" t="s">
        <v>2257</v>
      </c>
    </row>
    <row r="81" spans="1:2" ht="16.149999999999999" customHeight="1">
      <c r="A81" s="155" t="s">
        <v>4098</v>
      </c>
      <c r="B81" s="155" t="s">
        <v>2258</v>
      </c>
    </row>
    <row r="82" spans="1:2" ht="16.149999999999999" customHeight="1">
      <c r="A82" s="155" t="s">
        <v>4099</v>
      </c>
      <c r="B82" s="155" t="s">
        <v>2259</v>
      </c>
    </row>
    <row r="83" spans="1:2" ht="16.149999999999999" customHeight="1">
      <c r="A83" s="155" t="s">
        <v>4100</v>
      </c>
      <c r="B83" s="155" t="s">
        <v>2260</v>
      </c>
    </row>
    <row r="84" spans="1:2" ht="16.149999999999999" customHeight="1">
      <c r="A84" s="155" t="s">
        <v>4101</v>
      </c>
      <c r="B84" s="155" t="s">
        <v>2261</v>
      </c>
    </row>
    <row r="85" spans="1:2" ht="16.149999999999999" customHeight="1">
      <c r="A85" s="155" t="s">
        <v>4102</v>
      </c>
      <c r="B85" s="155" t="s">
        <v>2262</v>
      </c>
    </row>
    <row r="86" spans="1:2" ht="16.149999999999999" customHeight="1">
      <c r="A86" s="155" t="s">
        <v>4103</v>
      </c>
      <c r="B86" s="155" t="s">
        <v>2263</v>
      </c>
    </row>
    <row r="87" spans="1:2" ht="16.149999999999999" customHeight="1">
      <c r="A87" s="155" t="s">
        <v>4104</v>
      </c>
      <c r="B87" s="155" t="s">
        <v>2264</v>
      </c>
    </row>
    <row r="88" spans="1:2" ht="16.149999999999999" customHeight="1">
      <c r="A88" s="155" t="s">
        <v>4105</v>
      </c>
      <c r="B88" s="155" t="s">
        <v>2265</v>
      </c>
    </row>
    <row r="89" spans="1:2" ht="16.149999999999999" customHeight="1">
      <c r="A89" s="155" t="s">
        <v>4106</v>
      </c>
      <c r="B89" s="155" t="s">
        <v>2266</v>
      </c>
    </row>
    <row r="90" spans="1:2" ht="16.149999999999999" customHeight="1">
      <c r="A90" s="155" t="s">
        <v>4107</v>
      </c>
      <c r="B90" s="155" t="s">
        <v>2267</v>
      </c>
    </row>
    <row r="91" spans="1:2" ht="16.149999999999999" customHeight="1">
      <c r="A91" s="155" t="s">
        <v>4108</v>
      </c>
      <c r="B91" s="155" t="s">
        <v>2268</v>
      </c>
    </row>
    <row r="92" spans="1:2" ht="16.149999999999999" customHeight="1">
      <c r="A92" s="155" t="s">
        <v>4109</v>
      </c>
      <c r="B92" s="155" t="s">
        <v>2269</v>
      </c>
    </row>
    <row r="93" spans="1:2" ht="16.149999999999999" customHeight="1">
      <c r="A93" s="155" t="s">
        <v>4110</v>
      </c>
      <c r="B93" s="155" t="s">
        <v>2270</v>
      </c>
    </row>
    <row r="94" spans="1:2" ht="16.149999999999999" customHeight="1">
      <c r="A94" s="155" t="s">
        <v>4111</v>
      </c>
      <c r="B94" s="155" t="s">
        <v>2271</v>
      </c>
    </row>
    <row r="95" spans="1:2" ht="16.149999999999999" customHeight="1">
      <c r="A95" s="155" t="s">
        <v>4112</v>
      </c>
      <c r="B95" s="155" t="s">
        <v>2272</v>
      </c>
    </row>
    <row r="96" spans="1:2" ht="16.149999999999999" customHeight="1">
      <c r="A96" s="155" t="s">
        <v>4113</v>
      </c>
      <c r="B96" s="155" t="s">
        <v>2273</v>
      </c>
    </row>
    <row r="97" spans="1:2" ht="16.149999999999999" customHeight="1">
      <c r="A97" s="155" t="s">
        <v>4114</v>
      </c>
      <c r="B97" s="155" t="s">
        <v>2274</v>
      </c>
    </row>
    <row r="98" spans="1:2" ht="16.149999999999999" customHeight="1">
      <c r="A98" s="155" t="s">
        <v>4115</v>
      </c>
      <c r="B98" s="155" t="s">
        <v>2275</v>
      </c>
    </row>
    <row r="99" spans="1:2" ht="16.149999999999999" customHeight="1">
      <c r="A99" s="155" t="s">
        <v>4116</v>
      </c>
      <c r="B99" s="155" t="s">
        <v>2276</v>
      </c>
    </row>
    <row r="100" spans="1:2" ht="16.149999999999999" customHeight="1">
      <c r="A100" s="155" t="s">
        <v>4117</v>
      </c>
      <c r="B100" s="155" t="s">
        <v>2277</v>
      </c>
    </row>
    <row r="101" spans="1:2" ht="16.149999999999999" customHeight="1">
      <c r="A101" s="155" t="s">
        <v>4118</v>
      </c>
      <c r="B101" s="155" t="s">
        <v>2278</v>
      </c>
    </row>
    <row r="102" spans="1:2" ht="16.149999999999999" customHeight="1">
      <c r="A102" s="155" t="s">
        <v>4119</v>
      </c>
      <c r="B102" s="155" t="s">
        <v>2279</v>
      </c>
    </row>
    <row r="103" spans="1:2" ht="16.149999999999999" customHeight="1">
      <c r="A103" s="155" t="s">
        <v>4120</v>
      </c>
      <c r="B103" s="155" t="s">
        <v>2280</v>
      </c>
    </row>
    <row r="104" spans="1:2" ht="16.149999999999999" customHeight="1">
      <c r="A104" s="155" t="s">
        <v>4121</v>
      </c>
      <c r="B104" s="155" t="s">
        <v>2281</v>
      </c>
    </row>
    <row r="105" spans="1:2" ht="16.149999999999999" customHeight="1">
      <c r="A105" s="155" t="s">
        <v>4122</v>
      </c>
      <c r="B105" s="155" t="s">
        <v>2282</v>
      </c>
    </row>
    <row r="106" spans="1:2" ht="16.149999999999999" customHeight="1">
      <c r="A106" s="155" t="s">
        <v>4123</v>
      </c>
      <c r="B106" s="155" t="s">
        <v>2283</v>
      </c>
    </row>
    <row r="107" spans="1:2" ht="16.149999999999999" customHeight="1">
      <c r="A107" s="155" t="s">
        <v>4124</v>
      </c>
      <c r="B107" s="155" t="s">
        <v>2284</v>
      </c>
    </row>
    <row r="108" spans="1:2" ht="16.149999999999999" customHeight="1">
      <c r="A108" s="155" t="s">
        <v>4125</v>
      </c>
      <c r="B108" s="155" t="s">
        <v>2285</v>
      </c>
    </row>
    <row r="109" spans="1:2" ht="16.149999999999999" customHeight="1">
      <c r="A109" s="155" t="s">
        <v>4126</v>
      </c>
      <c r="B109" s="155" t="s">
        <v>2286</v>
      </c>
    </row>
    <row r="110" spans="1:2" ht="16.149999999999999" customHeight="1">
      <c r="A110" s="155" t="s">
        <v>4127</v>
      </c>
      <c r="B110" s="155" t="s">
        <v>2287</v>
      </c>
    </row>
    <row r="111" spans="1:2" ht="16.149999999999999" customHeight="1">
      <c r="A111" s="155" t="s">
        <v>4128</v>
      </c>
      <c r="B111" s="155" t="s">
        <v>2288</v>
      </c>
    </row>
    <row r="112" spans="1:2" ht="16.149999999999999" customHeight="1">
      <c r="A112" s="155" t="s">
        <v>4129</v>
      </c>
      <c r="B112" s="155" t="s">
        <v>2289</v>
      </c>
    </row>
    <row r="113" spans="1:2" ht="16.149999999999999" customHeight="1">
      <c r="A113" s="155" t="s">
        <v>4130</v>
      </c>
      <c r="B113" s="155" t="s">
        <v>2290</v>
      </c>
    </row>
    <row r="114" spans="1:2" ht="16.149999999999999" customHeight="1">
      <c r="A114" s="155" t="s">
        <v>4131</v>
      </c>
      <c r="B114" s="155" t="s">
        <v>2291</v>
      </c>
    </row>
    <row r="115" spans="1:2" ht="16.149999999999999" customHeight="1">
      <c r="A115" s="155" t="s">
        <v>4132</v>
      </c>
      <c r="B115" s="155" t="s">
        <v>2292</v>
      </c>
    </row>
    <row r="116" spans="1:2" ht="16.149999999999999" customHeight="1">
      <c r="A116" s="155" t="s">
        <v>4133</v>
      </c>
      <c r="B116" s="155" t="s">
        <v>2293</v>
      </c>
    </row>
    <row r="117" spans="1:2" ht="16.149999999999999" customHeight="1">
      <c r="A117" s="155" t="s">
        <v>4134</v>
      </c>
      <c r="B117" s="155" t="s">
        <v>2294</v>
      </c>
    </row>
    <row r="118" spans="1:2" ht="16.149999999999999" customHeight="1">
      <c r="A118" s="155" t="s">
        <v>4135</v>
      </c>
      <c r="B118" s="155" t="s">
        <v>2295</v>
      </c>
    </row>
    <row r="119" spans="1:2" ht="16.149999999999999" customHeight="1">
      <c r="A119" s="155" t="s">
        <v>4136</v>
      </c>
      <c r="B119" s="155" t="s">
        <v>2296</v>
      </c>
    </row>
    <row r="120" spans="1:2" ht="16.149999999999999" customHeight="1">
      <c r="A120" s="155" t="s">
        <v>4137</v>
      </c>
      <c r="B120" s="155" t="s">
        <v>2297</v>
      </c>
    </row>
    <row r="121" spans="1:2" ht="16.149999999999999" customHeight="1">
      <c r="A121" s="155" t="s">
        <v>4138</v>
      </c>
      <c r="B121" s="155" t="s">
        <v>2298</v>
      </c>
    </row>
    <row r="122" spans="1:2" ht="16.149999999999999" customHeight="1">
      <c r="A122" s="155" t="s">
        <v>4139</v>
      </c>
      <c r="B122" s="155" t="s">
        <v>2299</v>
      </c>
    </row>
    <row r="123" spans="1:2" ht="16.149999999999999" customHeight="1">
      <c r="A123" s="155" t="s">
        <v>4140</v>
      </c>
      <c r="B123" s="155" t="s">
        <v>2300</v>
      </c>
    </row>
    <row r="124" spans="1:2" ht="16.149999999999999" customHeight="1">
      <c r="A124" s="155" t="s">
        <v>4141</v>
      </c>
      <c r="B124" s="155" t="s">
        <v>2301</v>
      </c>
    </row>
    <row r="125" spans="1:2" ht="16.149999999999999" customHeight="1">
      <c r="A125" s="155" t="s">
        <v>4142</v>
      </c>
      <c r="B125" s="155" t="s">
        <v>2302</v>
      </c>
    </row>
    <row r="126" spans="1:2" ht="16.149999999999999" customHeight="1">
      <c r="A126" s="155" t="s">
        <v>4143</v>
      </c>
      <c r="B126" s="155" t="s">
        <v>2303</v>
      </c>
    </row>
    <row r="127" spans="1:2" ht="16.149999999999999" customHeight="1">
      <c r="A127" s="155" t="s">
        <v>4144</v>
      </c>
      <c r="B127" s="155" t="s">
        <v>2304</v>
      </c>
    </row>
    <row r="128" spans="1:2" ht="16.149999999999999" customHeight="1">
      <c r="A128" s="155" t="s">
        <v>4145</v>
      </c>
      <c r="B128" s="155" t="s">
        <v>2305</v>
      </c>
    </row>
    <row r="129" spans="1:2" ht="16.149999999999999" customHeight="1">
      <c r="A129" s="155" t="s">
        <v>4146</v>
      </c>
      <c r="B129" s="155" t="s">
        <v>2306</v>
      </c>
    </row>
    <row r="130" spans="1:2" ht="16.149999999999999" customHeight="1">
      <c r="A130" s="155" t="s">
        <v>4147</v>
      </c>
      <c r="B130" s="155" t="s">
        <v>2307</v>
      </c>
    </row>
    <row r="131" spans="1:2" ht="16.149999999999999" customHeight="1">
      <c r="A131" s="155" t="s">
        <v>4148</v>
      </c>
      <c r="B131" s="155" t="s">
        <v>2308</v>
      </c>
    </row>
    <row r="132" spans="1:2" ht="16.149999999999999" customHeight="1">
      <c r="A132" s="155" t="s">
        <v>4149</v>
      </c>
      <c r="B132" s="155" t="s">
        <v>2309</v>
      </c>
    </row>
    <row r="133" spans="1:2" ht="16.149999999999999" customHeight="1">
      <c r="A133" s="155" t="s">
        <v>4150</v>
      </c>
      <c r="B133" s="155" t="s">
        <v>2310</v>
      </c>
    </row>
    <row r="134" spans="1:2" ht="16.149999999999999" customHeight="1">
      <c r="A134" s="155" t="s">
        <v>4151</v>
      </c>
      <c r="B134" s="155" t="s">
        <v>2311</v>
      </c>
    </row>
    <row r="135" spans="1:2" ht="16.149999999999999" customHeight="1">
      <c r="A135" s="155" t="s">
        <v>4152</v>
      </c>
      <c r="B135" s="155" t="s">
        <v>2312</v>
      </c>
    </row>
    <row r="136" spans="1:2" ht="16.149999999999999" customHeight="1">
      <c r="A136" s="155" t="s">
        <v>4153</v>
      </c>
      <c r="B136" s="155" t="s">
        <v>2313</v>
      </c>
    </row>
    <row r="137" spans="1:2" ht="16.149999999999999" customHeight="1">
      <c r="A137" s="155" t="s">
        <v>4154</v>
      </c>
      <c r="B137" s="155" t="s">
        <v>2314</v>
      </c>
    </row>
    <row r="138" spans="1:2" ht="16.149999999999999" customHeight="1">
      <c r="A138" s="155" t="s">
        <v>4155</v>
      </c>
      <c r="B138" s="155" t="s">
        <v>2315</v>
      </c>
    </row>
    <row r="139" spans="1:2" ht="16.149999999999999" customHeight="1">
      <c r="A139" s="155" t="s">
        <v>4156</v>
      </c>
      <c r="B139" s="155" t="s">
        <v>2316</v>
      </c>
    </row>
    <row r="140" spans="1:2" ht="16.149999999999999" customHeight="1">
      <c r="A140" s="155" t="s">
        <v>4157</v>
      </c>
      <c r="B140" s="155" t="s">
        <v>2317</v>
      </c>
    </row>
    <row r="141" spans="1:2" ht="16.149999999999999" customHeight="1">
      <c r="A141" s="155" t="s">
        <v>4158</v>
      </c>
      <c r="B141" s="155" t="s">
        <v>2318</v>
      </c>
    </row>
    <row r="142" spans="1:2" ht="16.149999999999999" customHeight="1">
      <c r="A142" s="155" t="s">
        <v>4159</v>
      </c>
      <c r="B142" s="155" t="s">
        <v>2319</v>
      </c>
    </row>
    <row r="143" spans="1:2" ht="16.149999999999999" customHeight="1">
      <c r="A143" s="155" t="s">
        <v>4160</v>
      </c>
      <c r="B143" s="155" t="s">
        <v>2320</v>
      </c>
    </row>
    <row r="144" spans="1:2" ht="16.149999999999999" customHeight="1">
      <c r="A144" s="155" t="s">
        <v>4161</v>
      </c>
      <c r="B144" s="155" t="s">
        <v>2321</v>
      </c>
    </row>
    <row r="145" spans="1:2" ht="16.149999999999999" customHeight="1">
      <c r="A145" s="155" t="s">
        <v>4162</v>
      </c>
      <c r="B145" s="155" t="s">
        <v>2322</v>
      </c>
    </row>
    <row r="146" spans="1:2" ht="16.149999999999999" customHeight="1">
      <c r="A146" s="155" t="s">
        <v>4163</v>
      </c>
      <c r="B146" s="155" t="s">
        <v>2323</v>
      </c>
    </row>
    <row r="147" spans="1:2" ht="16.149999999999999" customHeight="1">
      <c r="A147" s="155" t="s">
        <v>4164</v>
      </c>
      <c r="B147" s="155" t="s">
        <v>2324</v>
      </c>
    </row>
    <row r="148" spans="1:2" ht="16.149999999999999" customHeight="1">
      <c r="A148" s="155" t="s">
        <v>4165</v>
      </c>
      <c r="B148" s="155" t="s">
        <v>2325</v>
      </c>
    </row>
    <row r="149" spans="1:2" ht="16.149999999999999" customHeight="1">
      <c r="A149" s="155" t="s">
        <v>4166</v>
      </c>
      <c r="B149" s="155" t="s">
        <v>2326</v>
      </c>
    </row>
    <row r="150" spans="1:2" ht="16.149999999999999" customHeight="1">
      <c r="A150" s="155" t="s">
        <v>4167</v>
      </c>
      <c r="B150" s="155" t="s">
        <v>2327</v>
      </c>
    </row>
    <row r="151" spans="1:2" ht="16.149999999999999" customHeight="1">
      <c r="A151" s="155" t="s">
        <v>4168</v>
      </c>
      <c r="B151" s="155" t="s">
        <v>2328</v>
      </c>
    </row>
    <row r="152" spans="1:2" ht="16.149999999999999" customHeight="1">
      <c r="A152" s="155" t="s">
        <v>4169</v>
      </c>
      <c r="B152" s="155" t="s">
        <v>2329</v>
      </c>
    </row>
    <row r="153" spans="1:2" ht="16.149999999999999" customHeight="1">
      <c r="A153" s="155" t="s">
        <v>4170</v>
      </c>
      <c r="B153" s="155" t="s">
        <v>2330</v>
      </c>
    </row>
    <row r="154" spans="1:2" ht="16.149999999999999" customHeight="1">
      <c r="A154" s="155" t="s">
        <v>4171</v>
      </c>
      <c r="B154" s="155" t="s">
        <v>2331</v>
      </c>
    </row>
    <row r="155" spans="1:2" ht="16.149999999999999" customHeight="1">
      <c r="A155" s="155" t="s">
        <v>4172</v>
      </c>
      <c r="B155" s="155" t="s">
        <v>2332</v>
      </c>
    </row>
    <row r="156" spans="1:2" ht="16.149999999999999" customHeight="1">
      <c r="A156" s="155" t="s">
        <v>4173</v>
      </c>
      <c r="B156" s="155" t="s">
        <v>2333</v>
      </c>
    </row>
    <row r="157" spans="1:2" ht="16.149999999999999" customHeight="1">
      <c r="A157" s="155" t="s">
        <v>4174</v>
      </c>
      <c r="B157" s="155" t="s">
        <v>2334</v>
      </c>
    </row>
    <row r="158" spans="1:2" ht="16.149999999999999" customHeight="1">
      <c r="A158" s="155" t="s">
        <v>4175</v>
      </c>
      <c r="B158" s="155" t="s">
        <v>2335</v>
      </c>
    </row>
    <row r="159" spans="1:2" ht="16.149999999999999" customHeight="1">
      <c r="A159" s="155" t="s">
        <v>4176</v>
      </c>
      <c r="B159" s="155" t="s">
        <v>2336</v>
      </c>
    </row>
    <row r="160" spans="1:2" ht="16.149999999999999" customHeight="1">
      <c r="A160" s="155" t="s">
        <v>4177</v>
      </c>
      <c r="B160" s="155" t="s">
        <v>2337</v>
      </c>
    </row>
    <row r="161" spans="1:2" ht="16.149999999999999" customHeight="1">
      <c r="A161" s="155" t="s">
        <v>4178</v>
      </c>
      <c r="B161" s="155" t="s">
        <v>2338</v>
      </c>
    </row>
    <row r="162" spans="1:2" ht="16.149999999999999" customHeight="1">
      <c r="A162" s="155" t="s">
        <v>4179</v>
      </c>
      <c r="B162" s="155" t="s">
        <v>2339</v>
      </c>
    </row>
    <row r="163" spans="1:2" ht="16.149999999999999" customHeight="1">
      <c r="A163" s="155" t="s">
        <v>4180</v>
      </c>
      <c r="B163" s="155" t="s">
        <v>2340</v>
      </c>
    </row>
    <row r="164" spans="1:2" ht="16.149999999999999" customHeight="1">
      <c r="A164" s="155" t="s">
        <v>4181</v>
      </c>
      <c r="B164" s="155" t="s">
        <v>2341</v>
      </c>
    </row>
    <row r="165" spans="1:2" ht="16.149999999999999" customHeight="1">
      <c r="A165" s="155" t="s">
        <v>4182</v>
      </c>
      <c r="B165" s="155" t="s">
        <v>2342</v>
      </c>
    </row>
    <row r="166" spans="1:2" ht="16.149999999999999" customHeight="1">
      <c r="A166" s="155" t="s">
        <v>4183</v>
      </c>
      <c r="B166" s="155" t="s">
        <v>2343</v>
      </c>
    </row>
    <row r="167" spans="1:2" ht="16.149999999999999" customHeight="1">
      <c r="A167" s="155" t="s">
        <v>4184</v>
      </c>
      <c r="B167" s="155" t="s">
        <v>2344</v>
      </c>
    </row>
    <row r="168" spans="1:2" ht="16.149999999999999" customHeight="1">
      <c r="A168" s="155" t="s">
        <v>4185</v>
      </c>
      <c r="B168" s="155" t="s">
        <v>2345</v>
      </c>
    </row>
    <row r="169" spans="1:2" ht="16.149999999999999" customHeight="1">
      <c r="A169" s="155" t="s">
        <v>4186</v>
      </c>
      <c r="B169" s="155" t="s">
        <v>2346</v>
      </c>
    </row>
    <row r="170" spans="1:2" ht="16.149999999999999" customHeight="1">
      <c r="A170" s="155" t="s">
        <v>4187</v>
      </c>
      <c r="B170" s="155" t="s">
        <v>2347</v>
      </c>
    </row>
    <row r="171" spans="1:2" ht="16.149999999999999" customHeight="1">
      <c r="A171" s="155" t="s">
        <v>4188</v>
      </c>
      <c r="B171" s="155" t="s">
        <v>2348</v>
      </c>
    </row>
    <row r="172" spans="1:2" ht="16.149999999999999" customHeight="1">
      <c r="A172" s="155" t="s">
        <v>4189</v>
      </c>
      <c r="B172" s="155" t="s">
        <v>2349</v>
      </c>
    </row>
    <row r="173" spans="1:2" ht="16.149999999999999" customHeight="1">
      <c r="A173" s="155" t="s">
        <v>4190</v>
      </c>
      <c r="B173" s="155" t="s">
        <v>2350</v>
      </c>
    </row>
    <row r="174" spans="1:2" ht="16.149999999999999" customHeight="1">
      <c r="A174" s="155" t="s">
        <v>4191</v>
      </c>
      <c r="B174" s="155" t="s">
        <v>2351</v>
      </c>
    </row>
    <row r="175" spans="1:2" ht="16.149999999999999" customHeight="1">
      <c r="A175" s="155" t="s">
        <v>4192</v>
      </c>
      <c r="B175" s="155" t="s">
        <v>2352</v>
      </c>
    </row>
    <row r="176" spans="1:2" ht="16.149999999999999" customHeight="1">
      <c r="A176" s="155" t="s">
        <v>4193</v>
      </c>
      <c r="B176" s="155" t="s">
        <v>2353</v>
      </c>
    </row>
    <row r="177" spans="1:2" ht="16.149999999999999" customHeight="1">
      <c r="A177" s="155" t="s">
        <v>4194</v>
      </c>
      <c r="B177" s="155" t="s">
        <v>2354</v>
      </c>
    </row>
    <row r="178" spans="1:2" ht="16.149999999999999" customHeight="1">
      <c r="A178" s="155" t="s">
        <v>4195</v>
      </c>
      <c r="B178" s="155" t="s">
        <v>2355</v>
      </c>
    </row>
    <row r="179" spans="1:2" ht="16.149999999999999" customHeight="1">
      <c r="A179" s="155" t="s">
        <v>4196</v>
      </c>
      <c r="B179" s="155" t="s">
        <v>2356</v>
      </c>
    </row>
    <row r="180" spans="1:2" ht="16.149999999999999" customHeight="1">
      <c r="A180" s="155" t="s">
        <v>4197</v>
      </c>
      <c r="B180" s="155" t="s">
        <v>2357</v>
      </c>
    </row>
    <row r="181" spans="1:2" ht="16.149999999999999" customHeight="1">
      <c r="A181" s="155" t="s">
        <v>4198</v>
      </c>
      <c r="B181" s="155" t="s">
        <v>2358</v>
      </c>
    </row>
    <row r="182" spans="1:2" ht="16.149999999999999" customHeight="1">
      <c r="A182" s="155" t="s">
        <v>4199</v>
      </c>
      <c r="B182" s="155" t="s">
        <v>2359</v>
      </c>
    </row>
    <row r="183" spans="1:2" ht="16.149999999999999" customHeight="1">
      <c r="A183" s="155" t="s">
        <v>4200</v>
      </c>
      <c r="B183" s="155" t="s">
        <v>2360</v>
      </c>
    </row>
    <row r="184" spans="1:2" ht="16.149999999999999" customHeight="1">
      <c r="A184" s="155" t="s">
        <v>4201</v>
      </c>
      <c r="B184" s="155" t="s">
        <v>2361</v>
      </c>
    </row>
    <row r="185" spans="1:2" ht="16.149999999999999" customHeight="1">
      <c r="A185" s="155" t="s">
        <v>4202</v>
      </c>
      <c r="B185" s="155" t="s">
        <v>2362</v>
      </c>
    </row>
    <row r="186" spans="1:2" ht="16.149999999999999" customHeight="1">
      <c r="A186" s="155" t="s">
        <v>4203</v>
      </c>
      <c r="B186" s="155" t="s">
        <v>2363</v>
      </c>
    </row>
    <row r="187" spans="1:2" ht="16.149999999999999" customHeight="1">
      <c r="A187" s="155" t="s">
        <v>4204</v>
      </c>
      <c r="B187" s="155" t="s">
        <v>2364</v>
      </c>
    </row>
    <row r="188" spans="1:2" ht="16.149999999999999" customHeight="1">
      <c r="A188" s="155" t="s">
        <v>4205</v>
      </c>
      <c r="B188" s="155" t="s">
        <v>2365</v>
      </c>
    </row>
    <row r="189" spans="1:2" ht="16.149999999999999" customHeight="1">
      <c r="A189" s="155" t="s">
        <v>4206</v>
      </c>
      <c r="B189" s="155" t="s">
        <v>2366</v>
      </c>
    </row>
    <row r="190" spans="1:2" ht="16.149999999999999" customHeight="1">
      <c r="A190" s="155" t="s">
        <v>4207</v>
      </c>
      <c r="B190" s="155" t="s">
        <v>2367</v>
      </c>
    </row>
    <row r="191" spans="1:2" ht="16.149999999999999" customHeight="1">
      <c r="A191" s="155" t="s">
        <v>4208</v>
      </c>
      <c r="B191" s="155" t="s">
        <v>2368</v>
      </c>
    </row>
    <row r="192" spans="1:2" ht="16.149999999999999" customHeight="1">
      <c r="A192" s="155" t="s">
        <v>4209</v>
      </c>
      <c r="B192" s="155" t="s">
        <v>2369</v>
      </c>
    </row>
    <row r="193" spans="1:2" ht="16.149999999999999" customHeight="1">
      <c r="A193" s="155" t="s">
        <v>4210</v>
      </c>
      <c r="B193" s="155" t="s">
        <v>2370</v>
      </c>
    </row>
    <row r="194" spans="1:2" ht="16.149999999999999" customHeight="1">
      <c r="A194" s="155" t="s">
        <v>4211</v>
      </c>
      <c r="B194" s="155" t="s">
        <v>2371</v>
      </c>
    </row>
    <row r="195" spans="1:2" ht="16.149999999999999" customHeight="1">
      <c r="A195" s="155" t="s">
        <v>4212</v>
      </c>
      <c r="B195" s="155" t="s">
        <v>2372</v>
      </c>
    </row>
    <row r="196" spans="1:2" ht="16.149999999999999" customHeight="1">
      <c r="A196" s="155" t="s">
        <v>4213</v>
      </c>
      <c r="B196" s="155" t="s">
        <v>2373</v>
      </c>
    </row>
    <row r="197" spans="1:2" ht="16.149999999999999" customHeight="1">
      <c r="A197" s="155" t="s">
        <v>4214</v>
      </c>
      <c r="B197" s="155" t="s">
        <v>2374</v>
      </c>
    </row>
    <row r="198" spans="1:2" ht="16.149999999999999" customHeight="1">
      <c r="A198" s="155" t="s">
        <v>4215</v>
      </c>
      <c r="B198" s="155" t="s">
        <v>2375</v>
      </c>
    </row>
    <row r="199" spans="1:2" ht="16.149999999999999" customHeight="1">
      <c r="A199" s="155" t="s">
        <v>4216</v>
      </c>
      <c r="B199" s="152" t="s">
        <v>2376</v>
      </c>
    </row>
    <row r="200" spans="1:2" ht="16.149999999999999" customHeight="1">
      <c r="A200" s="155" t="s">
        <v>4217</v>
      </c>
      <c r="B200" s="152" t="s">
        <v>2377</v>
      </c>
    </row>
    <row r="201" spans="1:2" ht="16.149999999999999" customHeight="1">
      <c r="A201" s="155" t="s">
        <v>4218</v>
      </c>
      <c r="B201" s="152" t="s">
        <v>2378</v>
      </c>
    </row>
    <row r="202" spans="1:2" ht="16.149999999999999" customHeight="1">
      <c r="A202" s="155" t="s">
        <v>4219</v>
      </c>
      <c r="B202" s="152" t="s">
        <v>2379</v>
      </c>
    </row>
    <row r="203" spans="1:2" ht="16.149999999999999" customHeight="1">
      <c r="A203" s="155" t="s">
        <v>4278</v>
      </c>
      <c r="B203" s="155" t="s">
        <v>5178</v>
      </c>
    </row>
    <row r="204" spans="1:2" ht="16.149999999999999" customHeight="1">
      <c r="A204" s="155" t="s">
        <v>4279</v>
      </c>
      <c r="B204" s="155" t="s">
        <v>5179</v>
      </c>
    </row>
    <row r="205" spans="1:2" ht="16.149999999999999" customHeight="1">
      <c r="A205" s="155" t="s">
        <v>4280</v>
      </c>
      <c r="B205" s="155" t="s">
        <v>5180</v>
      </c>
    </row>
    <row r="206" spans="1:2" ht="16.149999999999999" customHeight="1">
      <c r="A206" s="155" t="s">
        <v>4281</v>
      </c>
      <c r="B206" s="155" t="s">
        <v>5181</v>
      </c>
    </row>
    <row r="207" spans="1:2" ht="16.149999999999999" customHeight="1">
      <c r="A207" s="155" t="s">
        <v>4282</v>
      </c>
      <c r="B207" s="155" t="s">
        <v>5182</v>
      </c>
    </row>
    <row r="208" spans="1:2" ht="16.149999999999999" customHeight="1">
      <c r="A208" s="155" t="s">
        <v>4283</v>
      </c>
      <c r="B208" s="155" t="s">
        <v>5183</v>
      </c>
    </row>
    <row r="209" spans="1:2" ht="16.149999999999999" customHeight="1">
      <c r="A209" s="155" t="s">
        <v>4284</v>
      </c>
      <c r="B209" s="155" t="s">
        <v>5184</v>
      </c>
    </row>
    <row r="210" spans="1:2" ht="16.149999999999999" customHeight="1">
      <c r="A210" s="155" t="s">
        <v>4285</v>
      </c>
      <c r="B210" s="155" t="s">
        <v>5185</v>
      </c>
    </row>
    <row r="211" spans="1:2" ht="16.149999999999999" customHeight="1">
      <c r="A211" s="155" t="s">
        <v>4286</v>
      </c>
      <c r="B211" s="155" t="s">
        <v>5186</v>
      </c>
    </row>
    <row r="212" spans="1:2" ht="16.149999999999999" customHeight="1">
      <c r="A212" s="155" t="s">
        <v>4287</v>
      </c>
      <c r="B212" s="155" t="s">
        <v>5187</v>
      </c>
    </row>
    <row r="213" spans="1:2" ht="16.149999999999999" customHeight="1">
      <c r="A213" s="155" t="s">
        <v>4288</v>
      </c>
      <c r="B213" s="155" t="s">
        <v>5188</v>
      </c>
    </row>
    <row r="214" spans="1:2" ht="16.149999999999999" customHeight="1">
      <c r="A214" s="155" t="s">
        <v>4289</v>
      </c>
      <c r="B214" s="155" t="s">
        <v>5189</v>
      </c>
    </row>
    <row r="215" spans="1:2" ht="16.149999999999999" customHeight="1">
      <c r="A215" s="155" t="s">
        <v>4290</v>
      </c>
      <c r="B215" s="155" t="s">
        <v>5190</v>
      </c>
    </row>
    <row r="216" spans="1:2" ht="16.149999999999999" customHeight="1">
      <c r="A216" s="155" t="s">
        <v>4291</v>
      </c>
      <c r="B216" s="155" t="s">
        <v>5191</v>
      </c>
    </row>
    <row r="217" spans="1:2" ht="16.149999999999999" customHeight="1">
      <c r="A217" s="155" t="s">
        <v>4292</v>
      </c>
      <c r="B217" s="155" t="s">
        <v>5192</v>
      </c>
    </row>
    <row r="218" spans="1:2" ht="16.149999999999999" customHeight="1">
      <c r="A218" s="155" t="s">
        <v>4293</v>
      </c>
      <c r="B218" s="155" t="s">
        <v>5193</v>
      </c>
    </row>
    <row r="219" spans="1:2" ht="16.149999999999999" customHeight="1">
      <c r="A219" s="155" t="s">
        <v>4294</v>
      </c>
      <c r="B219" s="155" t="s">
        <v>5194</v>
      </c>
    </row>
    <row r="220" spans="1:2" ht="16.149999999999999" customHeight="1">
      <c r="A220" s="155" t="s">
        <v>4295</v>
      </c>
      <c r="B220" s="155" t="s">
        <v>5195</v>
      </c>
    </row>
    <row r="221" spans="1:2" ht="16.149999999999999" customHeight="1">
      <c r="A221" s="155" t="s">
        <v>4296</v>
      </c>
      <c r="B221" s="155" t="s">
        <v>5196</v>
      </c>
    </row>
    <row r="222" spans="1:2" ht="16.149999999999999" customHeight="1">
      <c r="A222" s="155" t="s">
        <v>4297</v>
      </c>
      <c r="B222" s="155" t="s">
        <v>5197</v>
      </c>
    </row>
    <row r="223" spans="1:2" ht="16.149999999999999" customHeight="1">
      <c r="A223" s="155" t="s">
        <v>4298</v>
      </c>
      <c r="B223" s="155" t="s">
        <v>5198</v>
      </c>
    </row>
    <row r="224" spans="1:2" ht="16.149999999999999" customHeight="1">
      <c r="A224" s="155" t="s">
        <v>4299</v>
      </c>
      <c r="B224" s="155" t="s">
        <v>5199</v>
      </c>
    </row>
    <row r="225" spans="1:2" ht="16.149999999999999" customHeight="1">
      <c r="A225" s="155" t="s">
        <v>4300</v>
      </c>
      <c r="B225" s="155" t="s">
        <v>5200</v>
      </c>
    </row>
    <row r="226" spans="1:2" ht="16.149999999999999" customHeight="1">
      <c r="A226" s="155" t="s">
        <v>4301</v>
      </c>
      <c r="B226" s="155" t="s">
        <v>5201</v>
      </c>
    </row>
    <row r="227" spans="1:2" ht="16.149999999999999" customHeight="1">
      <c r="A227" s="155" t="s">
        <v>4302</v>
      </c>
      <c r="B227" s="155" t="s">
        <v>5202</v>
      </c>
    </row>
    <row r="228" spans="1:2" ht="16.149999999999999" customHeight="1">
      <c r="A228" s="155" t="s">
        <v>4303</v>
      </c>
      <c r="B228" s="155" t="s">
        <v>5203</v>
      </c>
    </row>
    <row r="229" spans="1:2" ht="16.149999999999999" customHeight="1">
      <c r="A229" s="155" t="s">
        <v>4304</v>
      </c>
      <c r="B229" s="155" t="s">
        <v>5204</v>
      </c>
    </row>
    <row r="230" spans="1:2" ht="16.149999999999999" customHeight="1">
      <c r="A230" s="155" t="s">
        <v>4305</v>
      </c>
      <c r="B230" s="155" t="s">
        <v>5205</v>
      </c>
    </row>
    <row r="231" spans="1:2" ht="16.149999999999999" customHeight="1">
      <c r="A231" s="155" t="s">
        <v>4306</v>
      </c>
      <c r="B231" s="155" t="s">
        <v>5206</v>
      </c>
    </row>
    <row r="232" spans="1:2" ht="16.149999999999999" customHeight="1">
      <c r="A232" s="155" t="s">
        <v>4307</v>
      </c>
      <c r="B232" s="155" t="s">
        <v>5207</v>
      </c>
    </row>
    <row r="233" spans="1:2" ht="16.149999999999999" customHeight="1">
      <c r="A233" s="155" t="s">
        <v>4308</v>
      </c>
      <c r="B233" s="155" t="s">
        <v>5208</v>
      </c>
    </row>
    <row r="234" spans="1:2" ht="16.149999999999999" customHeight="1">
      <c r="A234" s="155" t="s">
        <v>4309</v>
      </c>
      <c r="B234" s="155" t="s">
        <v>5209</v>
      </c>
    </row>
    <row r="235" spans="1:2" ht="16.149999999999999" customHeight="1">
      <c r="A235" s="155" t="s">
        <v>4310</v>
      </c>
      <c r="B235" s="155" t="s">
        <v>5210</v>
      </c>
    </row>
    <row r="236" spans="1:2" ht="16.149999999999999" customHeight="1">
      <c r="A236" s="155" t="s">
        <v>4311</v>
      </c>
      <c r="B236" s="155" t="s">
        <v>5211</v>
      </c>
    </row>
    <row r="237" spans="1:2" ht="16.149999999999999" customHeight="1">
      <c r="A237" s="155" t="s">
        <v>4312</v>
      </c>
      <c r="B237" s="155" t="s">
        <v>5212</v>
      </c>
    </row>
    <row r="238" spans="1:2" ht="16.149999999999999" customHeight="1">
      <c r="A238" s="155" t="s">
        <v>4313</v>
      </c>
      <c r="B238" s="155" t="s">
        <v>5213</v>
      </c>
    </row>
    <row r="239" spans="1:2" ht="16.149999999999999" customHeight="1">
      <c r="A239" s="155" t="s">
        <v>4314</v>
      </c>
      <c r="B239" s="155" t="s">
        <v>5214</v>
      </c>
    </row>
    <row r="240" spans="1:2" ht="16.149999999999999" customHeight="1">
      <c r="A240" s="155" t="s">
        <v>4315</v>
      </c>
      <c r="B240" s="155" t="s">
        <v>5215</v>
      </c>
    </row>
    <row r="241" spans="1:2" ht="16.149999999999999" customHeight="1">
      <c r="A241" s="155" t="s">
        <v>4316</v>
      </c>
      <c r="B241" s="155" t="s">
        <v>5216</v>
      </c>
    </row>
    <row r="242" spans="1:2" ht="16.149999999999999" customHeight="1">
      <c r="A242" s="155" t="s">
        <v>4317</v>
      </c>
      <c r="B242" s="155" t="s">
        <v>5217</v>
      </c>
    </row>
    <row r="243" spans="1:2" ht="16.149999999999999" customHeight="1">
      <c r="A243" s="155" t="s">
        <v>4318</v>
      </c>
      <c r="B243" s="155" t="s">
        <v>5218</v>
      </c>
    </row>
    <row r="244" spans="1:2" ht="16.149999999999999" customHeight="1">
      <c r="A244" s="155" t="s">
        <v>4319</v>
      </c>
      <c r="B244" s="155" t="s">
        <v>5219</v>
      </c>
    </row>
    <row r="245" spans="1:2" ht="16.149999999999999" customHeight="1">
      <c r="A245" s="155" t="s">
        <v>4320</v>
      </c>
      <c r="B245" s="155" t="s">
        <v>5220</v>
      </c>
    </row>
    <row r="246" spans="1:2" ht="16.149999999999999" customHeight="1">
      <c r="A246" s="155" t="s">
        <v>4321</v>
      </c>
      <c r="B246" s="155" t="s">
        <v>5221</v>
      </c>
    </row>
    <row r="247" spans="1:2" ht="16.149999999999999" customHeight="1">
      <c r="A247" s="155" t="s">
        <v>4322</v>
      </c>
      <c r="B247" s="155" t="s">
        <v>5222</v>
      </c>
    </row>
    <row r="248" spans="1:2" ht="16.149999999999999" customHeight="1">
      <c r="A248" s="155" t="s">
        <v>4323</v>
      </c>
      <c r="B248" s="155" t="s">
        <v>5223</v>
      </c>
    </row>
    <row r="249" spans="1:2" ht="16.149999999999999" customHeight="1">
      <c r="A249" s="155" t="s">
        <v>4324</v>
      </c>
      <c r="B249" s="155" t="s">
        <v>5224</v>
      </c>
    </row>
    <row r="250" spans="1:2" ht="16.149999999999999" customHeight="1">
      <c r="A250" s="155" t="s">
        <v>4325</v>
      </c>
      <c r="B250" s="155" t="s">
        <v>5225</v>
      </c>
    </row>
    <row r="251" spans="1:2" ht="16.149999999999999" customHeight="1">
      <c r="A251" s="155" t="s">
        <v>4326</v>
      </c>
      <c r="B251" s="155" t="s">
        <v>5226</v>
      </c>
    </row>
    <row r="252" spans="1:2" ht="16.149999999999999" customHeight="1">
      <c r="A252" s="155" t="s">
        <v>4327</v>
      </c>
      <c r="B252" s="155" t="s">
        <v>5227</v>
      </c>
    </row>
    <row r="253" spans="1:2" ht="16.149999999999999" customHeight="1">
      <c r="A253" s="155" t="s">
        <v>4328</v>
      </c>
      <c r="B253" s="155" t="s">
        <v>5228</v>
      </c>
    </row>
    <row r="254" spans="1:2" ht="16.149999999999999" customHeight="1">
      <c r="A254" s="155" t="s">
        <v>4329</v>
      </c>
      <c r="B254" s="155" t="s">
        <v>5229</v>
      </c>
    </row>
    <row r="255" spans="1:2" ht="16.149999999999999" customHeight="1">
      <c r="A255" s="155" t="s">
        <v>4330</v>
      </c>
      <c r="B255" s="155" t="s">
        <v>5230</v>
      </c>
    </row>
    <row r="256" spans="1:2" ht="16.149999999999999" customHeight="1">
      <c r="A256" s="155" t="s">
        <v>4331</v>
      </c>
      <c r="B256" s="155" t="s">
        <v>5231</v>
      </c>
    </row>
    <row r="257" spans="1:2" ht="16.149999999999999" customHeight="1">
      <c r="A257" s="155" t="s">
        <v>4332</v>
      </c>
      <c r="B257" s="155" t="s">
        <v>5232</v>
      </c>
    </row>
    <row r="258" spans="1:2" ht="16.149999999999999" customHeight="1">
      <c r="A258" s="155" t="s">
        <v>4333</v>
      </c>
      <c r="B258" s="155" t="s">
        <v>5233</v>
      </c>
    </row>
    <row r="259" spans="1:2" ht="16.149999999999999" customHeight="1">
      <c r="A259" s="155" t="s">
        <v>4334</v>
      </c>
      <c r="B259" s="155" t="s">
        <v>5234</v>
      </c>
    </row>
    <row r="260" spans="1:2" ht="16.149999999999999" customHeight="1">
      <c r="A260" s="155" t="s">
        <v>4335</v>
      </c>
      <c r="B260" s="155" t="s">
        <v>5235</v>
      </c>
    </row>
    <row r="261" spans="1:2" ht="16.149999999999999" customHeight="1">
      <c r="A261" s="155" t="s">
        <v>4336</v>
      </c>
      <c r="B261" s="155" t="s">
        <v>5236</v>
      </c>
    </row>
    <row r="262" spans="1:2" ht="16.149999999999999" customHeight="1">
      <c r="A262" s="155" t="s">
        <v>4337</v>
      </c>
      <c r="B262" s="155" t="s">
        <v>5237</v>
      </c>
    </row>
    <row r="263" spans="1:2" ht="16.149999999999999" customHeight="1">
      <c r="A263" s="155" t="s">
        <v>4338</v>
      </c>
      <c r="B263" s="155" t="s">
        <v>5238</v>
      </c>
    </row>
    <row r="264" spans="1:2" ht="16.149999999999999" customHeight="1">
      <c r="A264" s="155" t="s">
        <v>4339</v>
      </c>
      <c r="B264" s="155" t="s">
        <v>5239</v>
      </c>
    </row>
    <row r="265" spans="1:2" ht="16.149999999999999" customHeight="1">
      <c r="A265" s="155" t="s">
        <v>4340</v>
      </c>
      <c r="B265" s="155" t="s">
        <v>5240</v>
      </c>
    </row>
    <row r="266" spans="1:2" ht="16.149999999999999" customHeight="1">
      <c r="A266" s="155" t="s">
        <v>4341</v>
      </c>
      <c r="B266" s="155" t="s">
        <v>5241</v>
      </c>
    </row>
    <row r="267" spans="1:2" ht="16.149999999999999" customHeight="1">
      <c r="A267" s="155" t="s">
        <v>4342</v>
      </c>
      <c r="B267" s="155" t="s">
        <v>5242</v>
      </c>
    </row>
    <row r="268" spans="1:2" ht="16.149999999999999" customHeight="1">
      <c r="A268" s="155" t="s">
        <v>4343</v>
      </c>
      <c r="B268" s="155" t="s">
        <v>5243</v>
      </c>
    </row>
    <row r="269" spans="1:2" ht="16.149999999999999" customHeight="1">
      <c r="A269" s="155" t="s">
        <v>4344</v>
      </c>
      <c r="B269" s="155" t="s">
        <v>5244</v>
      </c>
    </row>
    <row r="270" spans="1:2" ht="16.149999999999999" customHeight="1">
      <c r="A270" s="155" t="s">
        <v>4345</v>
      </c>
      <c r="B270" s="155" t="s">
        <v>5245</v>
      </c>
    </row>
    <row r="271" spans="1:2" ht="16.149999999999999" customHeight="1">
      <c r="A271" s="155" t="s">
        <v>4346</v>
      </c>
      <c r="B271" s="155" t="s">
        <v>5246</v>
      </c>
    </row>
    <row r="272" spans="1:2" ht="16.149999999999999" customHeight="1">
      <c r="A272" s="155" t="s">
        <v>4347</v>
      </c>
      <c r="B272" s="155" t="s">
        <v>5247</v>
      </c>
    </row>
    <row r="273" spans="1:2" ht="16.149999999999999" customHeight="1">
      <c r="A273" s="155" t="s">
        <v>4348</v>
      </c>
      <c r="B273" s="155" t="s">
        <v>5248</v>
      </c>
    </row>
    <row r="274" spans="1:2" ht="16.149999999999999" customHeight="1">
      <c r="A274" s="155" t="s">
        <v>4349</v>
      </c>
      <c r="B274" s="155" t="s">
        <v>5249</v>
      </c>
    </row>
    <row r="275" spans="1:2" ht="16.149999999999999" customHeight="1">
      <c r="A275" s="155" t="s">
        <v>4350</v>
      </c>
      <c r="B275" s="155" t="s">
        <v>5250</v>
      </c>
    </row>
    <row r="276" spans="1:2" ht="16.149999999999999" customHeight="1">
      <c r="A276" s="155" t="s">
        <v>4351</v>
      </c>
      <c r="B276" s="155" t="s">
        <v>5251</v>
      </c>
    </row>
    <row r="277" spans="1:2" ht="16.149999999999999" customHeight="1">
      <c r="A277" s="155" t="s">
        <v>4352</v>
      </c>
      <c r="B277" s="155" t="s">
        <v>5252</v>
      </c>
    </row>
    <row r="278" spans="1:2" ht="16.149999999999999" customHeight="1">
      <c r="A278" s="155" t="s">
        <v>4353</v>
      </c>
      <c r="B278" s="155" t="s">
        <v>5253</v>
      </c>
    </row>
    <row r="279" spans="1:2" ht="16.149999999999999" customHeight="1">
      <c r="A279" s="155" t="s">
        <v>4354</v>
      </c>
      <c r="B279" s="155" t="s">
        <v>5254</v>
      </c>
    </row>
    <row r="280" spans="1:2" ht="16.149999999999999" customHeight="1">
      <c r="A280" s="155" t="s">
        <v>4355</v>
      </c>
      <c r="B280" s="155" t="s">
        <v>5255</v>
      </c>
    </row>
    <row r="281" spans="1:2" ht="16.149999999999999" customHeight="1">
      <c r="A281" s="155" t="s">
        <v>4356</v>
      </c>
      <c r="B281" s="155" t="s">
        <v>5256</v>
      </c>
    </row>
    <row r="282" spans="1:2" ht="16.149999999999999" customHeight="1">
      <c r="A282" s="155" t="s">
        <v>4357</v>
      </c>
      <c r="B282" s="155" t="s">
        <v>5257</v>
      </c>
    </row>
    <row r="283" spans="1:2" ht="16.149999999999999" customHeight="1">
      <c r="A283" s="155" t="s">
        <v>4358</v>
      </c>
      <c r="B283" s="155" t="s">
        <v>5258</v>
      </c>
    </row>
    <row r="284" spans="1:2" ht="16.149999999999999" customHeight="1">
      <c r="A284" s="155" t="s">
        <v>4359</v>
      </c>
      <c r="B284" s="155" t="s">
        <v>5259</v>
      </c>
    </row>
    <row r="285" spans="1:2" ht="16.149999999999999" customHeight="1">
      <c r="A285" s="155" t="s">
        <v>4360</v>
      </c>
      <c r="B285" s="155" t="s">
        <v>5260</v>
      </c>
    </row>
    <row r="286" spans="1:2" ht="16.149999999999999" customHeight="1">
      <c r="A286" s="155" t="s">
        <v>4361</v>
      </c>
      <c r="B286" s="155" t="s">
        <v>5261</v>
      </c>
    </row>
    <row r="287" spans="1:2" ht="16.149999999999999" customHeight="1">
      <c r="A287" s="155" t="s">
        <v>4362</v>
      </c>
      <c r="B287" s="155" t="s">
        <v>5262</v>
      </c>
    </row>
    <row r="288" spans="1:2" ht="16.149999999999999" customHeight="1">
      <c r="A288" s="155" t="s">
        <v>4363</v>
      </c>
      <c r="B288" s="155" t="s">
        <v>5263</v>
      </c>
    </row>
    <row r="289" spans="1:2" ht="16.149999999999999" customHeight="1">
      <c r="A289" s="155" t="s">
        <v>4364</v>
      </c>
      <c r="B289" s="155" t="s">
        <v>5264</v>
      </c>
    </row>
    <row r="290" spans="1:2" ht="16.149999999999999" customHeight="1">
      <c r="A290" s="155" t="s">
        <v>4365</v>
      </c>
      <c r="B290" s="155" t="s">
        <v>5265</v>
      </c>
    </row>
    <row r="291" spans="1:2" ht="16.149999999999999" customHeight="1">
      <c r="A291" s="155" t="s">
        <v>4366</v>
      </c>
      <c r="B291" s="155" t="s">
        <v>5266</v>
      </c>
    </row>
    <row r="292" spans="1:2" ht="16.149999999999999" customHeight="1">
      <c r="A292" s="155" t="s">
        <v>4367</v>
      </c>
      <c r="B292" s="155" t="s">
        <v>5267</v>
      </c>
    </row>
    <row r="293" spans="1:2" ht="16.149999999999999" customHeight="1">
      <c r="A293" s="155" t="s">
        <v>4368</v>
      </c>
      <c r="B293" s="155" t="s">
        <v>5268</v>
      </c>
    </row>
    <row r="294" spans="1:2" ht="16.149999999999999" customHeight="1">
      <c r="A294" s="155" t="s">
        <v>4369</v>
      </c>
      <c r="B294" s="155" t="s">
        <v>5269</v>
      </c>
    </row>
    <row r="295" spans="1:2" ht="16.149999999999999" customHeight="1">
      <c r="A295" s="155" t="s">
        <v>4370</v>
      </c>
      <c r="B295" s="155" t="s">
        <v>5270</v>
      </c>
    </row>
    <row r="296" spans="1:2" ht="16.149999999999999" customHeight="1">
      <c r="A296" s="155" t="s">
        <v>4371</v>
      </c>
      <c r="B296" s="155" t="s">
        <v>5271</v>
      </c>
    </row>
    <row r="297" spans="1:2" ht="16.149999999999999" customHeight="1">
      <c r="A297" s="155" t="s">
        <v>4372</v>
      </c>
      <c r="B297" s="155" t="s">
        <v>5272</v>
      </c>
    </row>
    <row r="298" spans="1:2" ht="16.149999999999999" customHeight="1">
      <c r="A298" s="155" t="s">
        <v>4373</v>
      </c>
      <c r="B298" s="155" t="s">
        <v>5273</v>
      </c>
    </row>
    <row r="299" spans="1:2" ht="16.149999999999999" customHeight="1">
      <c r="A299" s="155" t="s">
        <v>4374</v>
      </c>
      <c r="B299" s="155" t="s">
        <v>5274</v>
      </c>
    </row>
    <row r="300" spans="1:2" ht="16.149999999999999" customHeight="1">
      <c r="A300" s="155" t="s">
        <v>4375</v>
      </c>
      <c r="B300" s="155" t="s">
        <v>5275</v>
      </c>
    </row>
    <row r="301" spans="1:2" ht="16.149999999999999" customHeight="1">
      <c r="A301" s="155" t="s">
        <v>4376</v>
      </c>
      <c r="B301" s="155" t="s">
        <v>5276</v>
      </c>
    </row>
    <row r="302" spans="1:2" ht="16.149999999999999" customHeight="1">
      <c r="A302" s="155" t="s">
        <v>4377</v>
      </c>
      <c r="B302" s="155" t="s">
        <v>5277</v>
      </c>
    </row>
    <row r="303" spans="1:2" ht="16.149999999999999" customHeight="1">
      <c r="A303" s="155" t="s">
        <v>4378</v>
      </c>
      <c r="B303" s="155" t="s">
        <v>5278</v>
      </c>
    </row>
    <row r="304" spans="1:2" ht="16.149999999999999" customHeight="1">
      <c r="A304" s="155" t="s">
        <v>4379</v>
      </c>
      <c r="B304" s="155" t="s">
        <v>5279</v>
      </c>
    </row>
    <row r="305" spans="1:2" ht="16.149999999999999" customHeight="1">
      <c r="A305" s="155" t="s">
        <v>4380</v>
      </c>
      <c r="B305" s="155" t="s">
        <v>5280</v>
      </c>
    </row>
    <row r="306" spans="1:2" ht="16.149999999999999" customHeight="1">
      <c r="A306" s="155" t="s">
        <v>4381</v>
      </c>
      <c r="B306" s="155" t="s">
        <v>5281</v>
      </c>
    </row>
    <row r="307" spans="1:2" ht="16.149999999999999" customHeight="1">
      <c r="A307" s="155" t="s">
        <v>4382</v>
      </c>
      <c r="B307" s="155" t="s">
        <v>5282</v>
      </c>
    </row>
    <row r="308" spans="1:2" ht="16.149999999999999" customHeight="1">
      <c r="A308" s="155" t="s">
        <v>4383</v>
      </c>
      <c r="B308" s="155" t="s">
        <v>5283</v>
      </c>
    </row>
    <row r="309" spans="1:2" ht="16.149999999999999" customHeight="1">
      <c r="A309" s="155" t="s">
        <v>4384</v>
      </c>
      <c r="B309" s="155" t="s">
        <v>5284</v>
      </c>
    </row>
    <row r="310" spans="1:2" ht="16.149999999999999" customHeight="1">
      <c r="A310" s="155" t="s">
        <v>4385</v>
      </c>
      <c r="B310" s="155" t="s">
        <v>5285</v>
      </c>
    </row>
    <row r="311" spans="1:2" ht="16.149999999999999" customHeight="1">
      <c r="A311" s="155" t="s">
        <v>4386</v>
      </c>
      <c r="B311" s="155" t="s">
        <v>5286</v>
      </c>
    </row>
    <row r="312" spans="1:2" ht="16.149999999999999" customHeight="1">
      <c r="A312" s="155" t="s">
        <v>4387</v>
      </c>
      <c r="B312" s="155" t="s">
        <v>5287</v>
      </c>
    </row>
    <row r="313" spans="1:2" ht="16.149999999999999" customHeight="1">
      <c r="A313" s="155" t="s">
        <v>4388</v>
      </c>
      <c r="B313" s="155" t="s">
        <v>5288</v>
      </c>
    </row>
    <row r="314" spans="1:2" ht="16.149999999999999" customHeight="1">
      <c r="A314" s="155" t="s">
        <v>4389</v>
      </c>
      <c r="B314" s="155" t="s">
        <v>5289</v>
      </c>
    </row>
    <row r="315" spans="1:2" ht="16.149999999999999" customHeight="1">
      <c r="A315" s="155" t="s">
        <v>4390</v>
      </c>
      <c r="B315" s="155" t="s">
        <v>5290</v>
      </c>
    </row>
    <row r="316" spans="1:2" ht="16.149999999999999" customHeight="1">
      <c r="A316" s="155" t="s">
        <v>4391</v>
      </c>
      <c r="B316" s="155" t="s">
        <v>5291</v>
      </c>
    </row>
    <row r="317" spans="1:2" ht="16.149999999999999" customHeight="1">
      <c r="A317" s="155" t="s">
        <v>4392</v>
      </c>
      <c r="B317" s="155" t="s">
        <v>5292</v>
      </c>
    </row>
    <row r="318" spans="1:2" ht="16.149999999999999" customHeight="1">
      <c r="A318" s="155" t="s">
        <v>4393</v>
      </c>
      <c r="B318" s="155" t="s">
        <v>5293</v>
      </c>
    </row>
    <row r="319" spans="1:2" ht="16.149999999999999" customHeight="1">
      <c r="A319" s="155" t="s">
        <v>4394</v>
      </c>
      <c r="B319" s="155" t="s">
        <v>5294</v>
      </c>
    </row>
    <row r="320" spans="1:2" ht="16.149999999999999" customHeight="1">
      <c r="A320" s="155" t="s">
        <v>4395</v>
      </c>
      <c r="B320" s="155" t="s">
        <v>5295</v>
      </c>
    </row>
    <row r="321" spans="1:2" ht="16.149999999999999" customHeight="1">
      <c r="A321" s="155" t="s">
        <v>4396</v>
      </c>
      <c r="B321" s="155" t="s">
        <v>5296</v>
      </c>
    </row>
    <row r="322" spans="1:2" ht="16.149999999999999" customHeight="1">
      <c r="A322" s="155" t="s">
        <v>4397</v>
      </c>
      <c r="B322" s="155" t="s">
        <v>5297</v>
      </c>
    </row>
    <row r="323" spans="1:2" ht="16.149999999999999" customHeight="1">
      <c r="A323" s="155" t="s">
        <v>4398</v>
      </c>
      <c r="B323" s="155" t="s">
        <v>5298</v>
      </c>
    </row>
    <row r="324" spans="1:2" ht="16.149999999999999" customHeight="1">
      <c r="A324" s="155" t="s">
        <v>4399</v>
      </c>
      <c r="B324" s="155" t="s">
        <v>5299</v>
      </c>
    </row>
    <row r="325" spans="1:2" ht="16.149999999999999" customHeight="1">
      <c r="A325" s="155" t="s">
        <v>4400</v>
      </c>
      <c r="B325" s="155" t="s">
        <v>5300</v>
      </c>
    </row>
    <row r="326" spans="1:2" ht="16.149999999999999" customHeight="1">
      <c r="A326" s="155" t="s">
        <v>4401</v>
      </c>
      <c r="B326" s="155" t="s">
        <v>5301</v>
      </c>
    </row>
    <row r="327" spans="1:2" ht="16.149999999999999" customHeight="1">
      <c r="A327" s="155" t="s">
        <v>4402</v>
      </c>
      <c r="B327" s="155" t="s">
        <v>5302</v>
      </c>
    </row>
    <row r="328" spans="1:2" ht="16.149999999999999" customHeight="1">
      <c r="A328" s="155" t="s">
        <v>4403</v>
      </c>
      <c r="B328" s="155" t="s">
        <v>5303</v>
      </c>
    </row>
    <row r="329" spans="1:2" ht="16.149999999999999" customHeight="1">
      <c r="A329" s="155" t="s">
        <v>4404</v>
      </c>
      <c r="B329" s="155" t="s">
        <v>5304</v>
      </c>
    </row>
    <row r="330" spans="1:2" ht="16.149999999999999" customHeight="1">
      <c r="A330" s="155" t="s">
        <v>4405</v>
      </c>
      <c r="B330" s="155" t="s">
        <v>5305</v>
      </c>
    </row>
    <row r="331" spans="1:2" ht="16.149999999999999" customHeight="1">
      <c r="A331" s="155" t="s">
        <v>4406</v>
      </c>
      <c r="B331" s="155" t="s">
        <v>5306</v>
      </c>
    </row>
    <row r="332" spans="1:2" ht="16.149999999999999" customHeight="1">
      <c r="A332" s="155" t="s">
        <v>4407</v>
      </c>
      <c r="B332" s="155" t="s">
        <v>5307</v>
      </c>
    </row>
    <row r="333" spans="1:2" ht="16.149999999999999" customHeight="1">
      <c r="A333" s="155" t="s">
        <v>4408</v>
      </c>
      <c r="B333" s="155" t="s">
        <v>5308</v>
      </c>
    </row>
    <row r="334" spans="1:2" ht="16.149999999999999" customHeight="1">
      <c r="A334" s="155" t="s">
        <v>4409</v>
      </c>
      <c r="B334" s="155" t="s">
        <v>5309</v>
      </c>
    </row>
    <row r="335" spans="1:2" ht="16.149999999999999" customHeight="1">
      <c r="A335" s="155" t="s">
        <v>4410</v>
      </c>
      <c r="B335" s="155" t="s">
        <v>5310</v>
      </c>
    </row>
    <row r="336" spans="1:2" ht="16.149999999999999" customHeight="1">
      <c r="A336" s="155" t="s">
        <v>4411</v>
      </c>
      <c r="B336" s="155" t="s">
        <v>5311</v>
      </c>
    </row>
    <row r="337" spans="1:2" ht="16.149999999999999" customHeight="1">
      <c r="A337" s="155" t="s">
        <v>4412</v>
      </c>
      <c r="B337" s="155" t="s">
        <v>5312</v>
      </c>
    </row>
    <row r="338" spans="1:2" ht="16.149999999999999" customHeight="1">
      <c r="A338" s="155" t="s">
        <v>4413</v>
      </c>
      <c r="B338" s="155" t="s">
        <v>5313</v>
      </c>
    </row>
    <row r="339" spans="1:2" ht="16.149999999999999" customHeight="1">
      <c r="A339" s="155" t="s">
        <v>4414</v>
      </c>
      <c r="B339" s="155" t="s">
        <v>5314</v>
      </c>
    </row>
    <row r="340" spans="1:2" ht="16.149999999999999" customHeight="1">
      <c r="A340" s="155" t="s">
        <v>4415</v>
      </c>
      <c r="B340" s="155" t="s">
        <v>5315</v>
      </c>
    </row>
    <row r="341" spans="1:2" ht="16.149999999999999" customHeight="1">
      <c r="A341" s="155" t="s">
        <v>4416</v>
      </c>
      <c r="B341" s="155" t="s">
        <v>5316</v>
      </c>
    </row>
    <row r="342" spans="1:2" ht="16.149999999999999" customHeight="1">
      <c r="A342" s="155" t="s">
        <v>4417</v>
      </c>
      <c r="B342" s="155" t="s">
        <v>5317</v>
      </c>
    </row>
    <row r="343" spans="1:2" ht="16.149999999999999" customHeight="1">
      <c r="A343" s="155" t="s">
        <v>4418</v>
      </c>
      <c r="B343" s="155" t="s">
        <v>5318</v>
      </c>
    </row>
    <row r="344" spans="1:2" ht="16.149999999999999" customHeight="1">
      <c r="A344" s="155" t="s">
        <v>4419</v>
      </c>
      <c r="B344" s="155" t="s">
        <v>5319</v>
      </c>
    </row>
    <row r="345" spans="1:2" ht="16.149999999999999" customHeight="1">
      <c r="A345" s="155" t="s">
        <v>4420</v>
      </c>
      <c r="B345" s="155" t="s">
        <v>5320</v>
      </c>
    </row>
    <row r="346" spans="1:2" ht="16.149999999999999" customHeight="1">
      <c r="A346" s="155" t="s">
        <v>4421</v>
      </c>
      <c r="B346" s="155" t="s">
        <v>5321</v>
      </c>
    </row>
    <row r="347" spans="1:2" ht="16.149999999999999" customHeight="1">
      <c r="A347" s="155" t="s">
        <v>4422</v>
      </c>
      <c r="B347" s="155" t="s">
        <v>5322</v>
      </c>
    </row>
    <row r="348" spans="1:2" ht="16.149999999999999" customHeight="1">
      <c r="A348" s="155" t="s">
        <v>4423</v>
      </c>
      <c r="B348" s="155" t="s">
        <v>5323</v>
      </c>
    </row>
    <row r="349" spans="1:2" ht="16.149999999999999" customHeight="1">
      <c r="A349" s="155" t="s">
        <v>4424</v>
      </c>
      <c r="B349" s="155" t="s">
        <v>5324</v>
      </c>
    </row>
    <row r="350" spans="1:2" ht="16.149999999999999" customHeight="1">
      <c r="A350" s="155" t="s">
        <v>4425</v>
      </c>
      <c r="B350" s="155" t="s">
        <v>5325</v>
      </c>
    </row>
    <row r="351" spans="1:2" ht="16.149999999999999" customHeight="1">
      <c r="A351" s="155" t="s">
        <v>4426</v>
      </c>
      <c r="B351" s="155" t="s">
        <v>5326</v>
      </c>
    </row>
    <row r="352" spans="1:2" ht="16.149999999999999" customHeight="1">
      <c r="A352" s="155" t="s">
        <v>4427</v>
      </c>
      <c r="B352" s="155" t="s">
        <v>5327</v>
      </c>
    </row>
    <row r="353" spans="1:2" ht="16.149999999999999" customHeight="1">
      <c r="A353" s="155" t="s">
        <v>4428</v>
      </c>
      <c r="B353" s="155" t="s">
        <v>5328</v>
      </c>
    </row>
    <row r="354" spans="1:2" ht="16.149999999999999" customHeight="1">
      <c r="A354" s="155" t="s">
        <v>4429</v>
      </c>
      <c r="B354" s="155" t="s">
        <v>5329</v>
      </c>
    </row>
    <row r="355" spans="1:2" ht="16.149999999999999" customHeight="1">
      <c r="A355" s="155" t="s">
        <v>4430</v>
      </c>
      <c r="B355" s="155" t="s">
        <v>5330</v>
      </c>
    </row>
    <row r="356" spans="1:2" ht="16.149999999999999" customHeight="1">
      <c r="A356" s="155" t="s">
        <v>4431</v>
      </c>
      <c r="B356" s="155" t="s">
        <v>5331</v>
      </c>
    </row>
    <row r="357" spans="1:2" ht="16.149999999999999" customHeight="1">
      <c r="A357" s="155" t="s">
        <v>4432</v>
      </c>
      <c r="B357" s="155" t="s">
        <v>5332</v>
      </c>
    </row>
    <row r="358" spans="1:2" ht="16.149999999999999" customHeight="1">
      <c r="A358" s="155" t="s">
        <v>4433</v>
      </c>
      <c r="B358" s="155" t="s">
        <v>5333</v>
      </c>
    </row>
    <row r="359" spans="1:2" ht="16.149999999999999" customHeight="1">
      <c r="A359" s="155" t="s">
        <v>4434</v>
      </c>
      <c r="B359" s="155" t="s">
        <v>5334</v>
      </c>
    </row>
    <row r="360" spans="1:2" ht="16.149999999999999" customHeight="1">
      <c r="A360" s="155" t="s">
        <v>4435</v>
      </c>
      <c r="B360" s="155" t="s">
        <v>5335</v>
      </c>
    </row>
    <row r="361" spans="1:2" ht="16.149999999999999" customHeight="1">
      <c r="A361" s="155" t="s">
        <v>4436</v>
      </c>
      <c r="B361" s="155" t="s">
        <v>5336</v>
      </c>
    </row>
    <row r="362" spans="1:2" ht="16.149999999999999" customHeight="1">
      <c r="A362" s="155" t="s">
        <v>4437</v>
      </c>
      <c r="B362" s="155" t="s">
        <v>5337</v>
      </c>
    </row>
    <row r="363" spans="1:2" ht="16.149999999999999" customHeight="1">
      <c r="A363" s="155" t="s">
        <v>4438</v>
      </c>
      <c r="B363" s="155" t="s">
        <v>5338</v>
      </c>
    </row>
    <row r="364" spans="1:2" ht="16.149999999999999" customHeight="1">
      <c r="A364" s="155" t="s">
        <v>4439</v>
      </c>
      <c r="B364" s="155" t="s">
        <v>5339</v>
      </c>
    </row>
    <row r="365" spans="1:2" ht="16.149999999999999" customHeight="1">
      <c r="A365" s="155" t="s">
        <v>4440</v>
      </c>
      <c r="B365" s="155" t="s">
        <v>5340</v>
      </c>
    </row>
    <row r="366" spans="1:2" ht="16.149999999999999" customHeight="1">
      <c r="A366" s="155" t="s">
        <v>4441</v>
      </c>
      <c r="B366" s="155" t="s">
        <v>5341</v>
      </c>
    </row>
    <row r="367" spans="1:2" ht="16.149999999999999" customHeight="1">
      <c r="A367" s="155" t="s">
        <v>4442</v>
      </c>
      <c r="B367" s="155" t="s">
        <v>5342</v>
      </c>
    </row>
    <row r="368" spans="1:2" ht="16.149999999999999" customHeight="1">
      <c r="A368" s="155" t="s">
        <v>4443</v>
      </c>
      <c r="B368" s="155" t="s">
        <v>5343</v>
      </c>
    </row>
    <row r="369" spans="1:2" ht="16.149999999999999" customHeight="1">
      <c r="A369" s="155" t="s">
        <v>4444</v>
      </c>
      <c r="B369" s="155" t="s">
        <v>5344</v>
      </c>
    </row>
    <row r="370" spans="1:2" ht="16.149999999999999" customHeight="1">
      <c r="A370" s="155" t="s">
        <v>4445</v>
      </c>
      <c r="B370" s="155" t="s">
        <v>5345</v>
      </c>
    </row>
    <row r="371" spans="1:2" ht="16.149999999999999" customHeight="1">
      <c r="A371" s="155" t="s">
        <v>4446</v>
      </c>
      <c r="B371" s="155" t="s">
        <v>5346</v>
      </c>
    </row>
    <row r="372" spans="1:2" ht="16.149999999999999" customHeight="1">
      <c r="A372" s="155" t="s">
        <v>4447</v>
      </c>
      <c r="B372" s="155" t="s">
        <v>5347</v>
      </c>
    </row>
    <row r="373" spans="1:2" ht="16.149999999999999" customHeight="1">
      <c r="A373" s="155" t="s">
        <v>4448</v>
      </c>
      <c r="B373" s="155" t="s">
        <v>5348</v>
      </c>
    </row>
    <row r="374" spans="1:2" ht="16.149999999999999" customHeight="1">
      <c r="A374" s="155" t="s">
        <v>4449</v>
      </c>
      <c r="B374" s="155" t="s">
        <v>5349</v>
      </c>
    </row>
    <row r="375" spans="1:2" ht="16.149999999999999" customHeight="1">
      <c r="A375" s="155" t="s">
        <v>4450</v>
      </c>
      <c r="B375" s="155" t="s">
        <v>5350</v>
      </c>
    </row>
    <row r="376" spans="1:2" ht="16.149999999999999" customHeight="1">
      <c r="A376" s="155" t="s">
        <v>4451</v>
      </c>
      <c r="B376" s="155" t="s">
        <v>5351</v>
      </c>
    </row>
    <row r="377" spans="1:2" ht="16.149999999999999" customHeight="1">
      <c r="A377" s="155" t="s">
        <v>4452</v>
      </c>
      <c r="B377" s="155" t="s">
        <v>5352</v>
      </c>
    </row>
    <row r="378" spans="1:2" ht="16.149999999999999" customHeight="1">
      <c r="A378" s="155" t="s">
        <v>4453</v>
      </c>
      <c r="B378" s="155" t="s">
        <v>5353</v>
      </c>
    </row>
    <row r="379" spans="1:2" ht="16.149999999999999" customHeight="1">
      <c r="A379" s="155" t="s">
        <v>4454</v>
      </c>
      <c r="B379" s="155" t="s">
        <v>5354</v>
      </c>
    </row>
    <row r="380" spans="1:2" ht="16.149999999999999" customHeight="1">
      <c r="A380" s="155" t="s">
        <v>4455</v>
      </c>
      <c r="B380" s="155" t="s">
        <v>5355</v>
      </c>
    </row>
    <row r="381" spans="1:2" ht="16.149999999999999" customHeight="1">
      <c r="A381" s="155" t="s">
        <v>4456</v>
      </c>
      <c r="B381" s="155" t="s">
        <v>5356</v>
      </c>
    </row>
    <row r="382" spans="1:2" ht="16.149999999999999" customHeight="1">
      <c r="A382" s="155" t="s">
        <v>4457</v>
      </c>
      <c r="B382" s="155" t="s">
        <v>5357</v>
      </c>
    </row>
    <row r="383" spans="1:2" ht="16.149999999999999" customHeight="1">
      <c r="A383" s="155" t="s">
        <v>4458</v>
      </c>
      <c r="B383" s="155" t="s">
        <v>5358</v>
      </c>
    </row>
    <row r="384" spans="1:2" ht="16.149999999999999" customHeight="1">
      <c r="A384" s="155" t="s">
        <v>4459</v>
      </c>
      <c r="B384" s="155" t="s">
        <v>5359</v>
      </c>
    </row>
    <row r="385" spans="1:2" ht="16.149999999999999" customHeight="1">
      <c r="A385" s="155" t="s">
        <v>4460</v>
      </c>
      <c r="B385" s="155" t="s">
        <v>5360</v>
      </c>
    </row>
    <row r="386" spans="1:2" ht="16.149999999999999" customHeight="1">
      <c r="A386" s="155" t="s">
        <v>4461</v>
      </c>
      <c r="B386" s="155" t="s">
        <v>5361</v>
      </c>
    </row>
    <row r="387" spans="1:2" ht="16.149999999999999" customHeight="1">
      <c r="A387" s="155" t="s">
        <v>4462</v>
      </c>
      <c r="B387" s="155" t="s">
        <v>5362</v>
      </c>
    </row>
    <row r="388" spans="1:2" ht="16.149999999999999" customHeight="1">
      <c r="A388" s="155" t="s">
        <v>4463</v>
      </c>
      <c r="B388" s="155" t="s">
        <v>5363</v>
      </c>
    </row>
    <row r="389" spans="1:2" ht="16.149999999999999" customHeight="1">
      <c r="A389" s="155" t="s">
        <v>4464</v>
      </c>
      <c r="B389" s="155" t="s">
        <v>5364</v>
      </c>
    </row>
    <row r="390" spans="1:2" ht="16.149999999999999" customHeight="1">
      <c r="A390" s="155" t="s">
        <v>4465</v>
      </c>
      <c r="B390" s="155" t="s">
        <v>5365</v>
      </c>
    </row>
    <row r="391" spans="1:2" ht="16.149999999999999" customHeight="1">
      <c r="A391" s="155" t="s">
        <v>4466</v>
      </c>
      <c r="B391" s="155" t="s">
        <v>5366</v>
      </c>
    </row>
    <row r="392" spans="1:2" ht="16.149999999999999" customHeight="1">
      <c r="A392" s="155" t="s">
        <v>4467</v>
      </c>
      <c r="B392" s="155" t="s">
        <v>5367</v>
      </c>
    </row>
    <row r="393" spans="1:2" ht="16.149999999999999" customHeight="1">
      <c r="A393" s="155" t="s">
        <v>4468</v>
      </c>
      <c r="B393" s="155" t="s">
        <v>5368</v>
      </c>
    </row>
    <row r="394" spans="1:2" ht="16.149999999999999" customHeight="1">
      <c r="A394" s="155" t="s">
        <v>4469</v>
      </c>
      <c r="B394" s="155" t="s">
        <v>5369</v>
      </c>
    </row>
    <row r="395" spans="1:2" ht="16.149999999999999" customHeight="1">
      <c r="A395" s="155" t="s">
        <v>4470</v>
      </c>
      <c r="B395" s="155" t="s">
        <v>5370</v>
      </c>
    </row>
    <row r="396" spans="1:2" ht="16.149999999999999" customHeight="1">
      <c r="A396" s="155" t="s">
        <v>4471</v>
      </c>
      <c r="B396" s="155" t="s">
        <v>5371</v>
      </c>
    </row>
    <row r="397" spans="1:2" ht="16.149999999999999" customHeight="1">
      <c r="A397" s="155" t="s">
        <v>4472</v>
      </c>
      <c r="B397" s="155" t="s">
        <v>5372</v>
      </c>
    </row>
    <row r="398" spans="1:2" ht="16.149999999999999" customHeight="1">
      <c r="A398" s="155" t="s">
        <v>4473</v>
      </c>
      <c r="B398" s="155" t="s">
        <v>5373</v>
      </c>
    </row>
    <row r="399" spans="1:2" ht="16.149999999999999" customHeight="1">
      <c r="A399" s="155" t="s">
        <v>4474</v>
      </c>
      <c r="B399" s="155" t="s">
        <v>5374</v>
      </c>
    </row>
    <row r="400" spans="1:2" ht="16.149999999999999" customHeight="1">
      <c r="A400" s="155" t="s">
        <v>4475</v>
      </c>
      <c r="B400" s="155" t="s">
        <v>5375</v>
      </c>
    </row>
    <row r="401" spans="1:2" ht="16.149999999999999" customHeight="1">
      <c r="A401" s="155" t="s">
        <v>4476</v>
      </c>
      <c r="B401" s="155" t="s">
        <v>5376</v>
      </c>
    </row>
    <row r="402" spans="1:2" ht="16.149999999999999" customHeight="1">
      <c r="A402" s="155" t="s">
        <v>4477</v>
      </c>
      <c r="B402" s="155" t="s">
        <v>5377</v>
      </c>
    </row>
    <row r="403" spans="1:2" ht="16.149999999999999" customHeight="1">
      <c r="A403" s="155" t="s">
        <v>4478</v>
      </c>
      <c r="B403" s="155" t="s">
        <v>5378</v>
      </c>
    </row>
    <row r="404" spans="1:2" ht="16.149999999999999" customHeight="1">
      <c r="A404" s="155" t="s">
        <v>4479</v>
      </c>
      <c r="B404" s="155" t="s">
        <v>5379</v>
      </c>
    </row>
    <row r="405" spans="1:2" ht="16.149999999999999" customHeight="1">
      <c r="A405" s="155" t="s">
        <v>4480</v>
      </c>
      <c r="B405" s="155" t="s">
        <v>5380</v>
      </c>
    </row>
    <row r="406" spans="1:2" ht="16.149999999999999" customHeight="1">
      <c r="A406" s="155" t="s">
        <v>4481</v>
      </c>
      <c r="B406" s="155" t="s">
        <v>5381</v>
      </c>
    </row>
    <row r="407" spans="1:2" ht="16.149999999999999" customHeight="1">
      <c r="A407" s="155" t="s">
        <v>4482</v>
      </c>
      <c r="B407" s="155" t="s">
        <v>5382</v>
      </c>
    </row>
    <row r="408" spans="1:2" ht="16.149999999999999" customHeight="1">
      <c r="A408" s="155" t="s">
        <v>4483</v>
      </c>
      <c r="B408" s="155" t="s">
        <v>5383</v>
      </c>
    </row>
    <row r="409" spans="1:2" ht="16.149999999999999" customHeight="1">
      <c r="A409" s="155" t="s">
        <v>4484</v>
      </c>
      <c r="B409" s="155" t="s">
        <v>5384</v>
      </c>
    </row>
    <row r="410" spans="1:2" ht="16.149999999999999" customHeight="1">
      <c r="A410" s="155" t="s">
        <v>4485</v>
      </c>
      <c r="B410" s="155" t="s">
        <v>5385</v>
      </c>
    </row>
    <row r="411" spans="1:2" ht="16.149999999999999" customHeight="1">
      <c r="A411" s="155" t="s">
        <v>4486</v>
      </c>
      <c r="B411" s="155" t="s">
        <v>5386</v>
      </c>
    </row>
    <row r="412" spans="1:2" ht="16.149999999999999" customHeight="1">
      <c r="A412" s="155" t="s">
        <v>4487</v>
      </c>
      <c r="B412" s="155" t="s">
        <v>5387</v>
      </c>
    </row>
    <row r="413" spans="1:2" ht="16.149999999999999" customHeight="1">
      <c r="A413" s="155" t="s">
        <v>4488</v>
      </c>
      <c r="B413" s="155" t="s">
        <v>5388</v>
      </c>
    </row>
    <row r="414" spans="1:2" ht="16.149999999999999" customHeight="1">
      <c r="A414" s="155" t="s">
        <v>4489</v>
      </c>
      <c r="B414" s="155" t="s">
        <v>5389</v>
      </c>
    </row>
    <row r="415" spans="1:2" ht="16.149999999999999" customHeight="1">
      <c r="A415" s="155" t="s">
        <v>4490</v>
      </c>
      <c r="B415" s="155" t="s">
        <v>5390</v>
      </c>
    </row>
    <row r="416" spans="1:2" ht="16.149999999999999" customHeight="1">
      <c r="A416" s="155" t="s">
        <v>4491</v>
      </c>
      <c r="B416" s="155" t="s">
        <v>5391</v>
      </c>
    </row>
    <row r="417" spans="1:2" ht="16.149999999999999" customHeight="1">
      <c r="A417" s="155" t="s">
        <v>4492</v>
      </c>
      <c r="B417" s="155" t="s">
        <v>5392</v>
      </c>
    </row>
    <row r="418" spans="1:2" ht="16.149999999999999" customHeight="1">
      <c r="A418" s="155" t="s">
        <v>4493</v>
      </c>
      <c r="B418" s="155" t="s">
        <v>5393</v>
      </c>
    </row>
    <row r="419" spans="1:2" ht="16.149999999999999" customHeight="1">
      <c r="A419" s="155" t="s">
        <v>4494</v>
      </c>
      <c r="B419" s="155" t="s">
        <v>5394</v>
      </c>
    </row>
    <row r="420" spans="1:2" ht="16.149999999999999" customHeight="1">
      <c r="A420" s="155" t="s">
        <v>4495</v>
      </c>
      <c r="B420" s="155" t="s">
        <v>5395</v>
      </c>
    </row>
    <row r="421" spans="1:2" ht="16.149999999999999" customHeight="1">
      <c r="A421" s="155" t="s">
        <v>4496</v>
      </c>
      <c r="B421" s="155" t="s">
        <v>5396</v>
      </c>
    </row>
    <row r="422" spans="1:2" ht="16.149999999999999" customHeight="1">
      <c r="A422" s="155" t="s">
        <v>4497</v>
      </c>
      <c r="B422" s="155" t="s">
        <v>5397</v>
      </c>
    </row>
    <row r="423" spans="1:2" ht="16.149999999999999" customHeight="1">
      <c r="A423" s="155" t="s">
        <v>4498</v>
      </c>
      <c r="B423" s="155" t="s">
        <v>5398</v>
      </c>
    </row>
    <row r="424" spans="1:2" ht="16.149999999999999" customHeight="1">
      <c r="A424" s="155" t="s">
        <v>4499</v>
      </c>
      <c r="B424" s="155" t="s">
        <v>5399</v>
      </c>
    </row>
    <row r="425" spans="1:2" ht="16.149999999999999" customHeight="1">
      <c r="A425" s="155" t="s">
        <v>4500</v>
      </c>
      <c r="B425" s="155" t="s">
        <v>5400</v>
      </c>
    </row>
    <row r="426" spans="1:2" ht="16.149999999999999" customHeight="1">
      <c r="A426" s="155" t="s">
        <v>4501</v>
      </c>
      <c r="B426" s="155" t="s">
        <v>5401</v>
      </c>
    </row>
    <row r="427" spans="1:2" ht="16.149999999999999" customHeight="1">
      <c r="A427" s="155" t="s">
        <v>4502</v>
      </c>
      <c r="B427" s="155" t="s">
        <v>5402</v>
      </c>
    </row>
    <row r="428" spans="1:2" ht="16.149999999999999" customHeight="1">
      <c r="A428" s="155" t="s">
        <v>4503</v>
      </c>
      <c r="B428" s="155" t="s">
        <v>5403</v>
      </c>
    </row>
    <row r="429" spans="1:2" ht="16.149999999999999" customHeight="1">
      <c r="A429" s="155" t="s">
        <v>4504</v>
      </c>
      <c r="B429" s="155" t="s">
        <v>5404</v>
      </c>
    </row>
    <row r="430" spans="1:2" ht="16.149999999999999" customHeight="1">
      <c r="A430" s="155" t="s">
        <v>4505</v>
      </c>
      <c r="B430" s="155" t="s">
        <v>5405</v>
      </c>
    </row>
    <row r="431" spans="1:2" ht="16.149999999999999" customHeight="1">
      <c r="A431" s="155" t="s">
        <v>4506</v>
      </c>
      <c r="B431" s="155" t="s">
        <v>5406</v>
      </c>
    </row>
    <row r="432" spans="1:2" ht="16.149999999999999" customHeight="1">
      <c r="A432" s="155" t="s">
        <v>4507</v>
      </c>
      <c r="B432" s="155" t="s">
        <v>5407</v>
      </c>
    </row>
    <row r="433" spans="1:2" ht="16.149999999999999" customHeight="1">
      <c r="A433" s="155" t="s">
        <v>4508</v>
      </c>
      <c r="B433" s="155" t="s">
        <v>5408</v>
      </c>
    </row>
    <row r="434" spans="1:2" ht="16.149999999999999" customHeight="1">
      <c r="A434" s="155" t="s">
        <v>4509</v>
      </c>
      <c r="B434" s="155" t="s">
        <v>5409</v>
      </c>
    </row>
    <row r="435" spans="1:2" ht="16.149999999999999" customHeight="1">
      <c r="A435" s="155" t="s">
        <v>4510</v>
      </c>
      <c r="B435" s="155" t="s">
        <v>5410</v>
      </c>
    </row>
    <row r="436" spans="1:2" ht="16.149999999999999" customHeight="1">
      <c r="A436" s="155" t="s">
        <v>4511</v>
      </c>
      <c r="B436" s="155" t="s">
        <v>5411</v>
      </c>
    </row>
    <row r="437" spans="1:2" ht="16.149999999999999" customHeight="1">
      <c r="A437" s="155" t="s">
        <v>4512</v>
      </c>
      <c r="B437" s="155" t="s">
        <v>5412</v>
      </c>
    </row>
    <row r="438" spans="1:2" ht="16.149999999999999" customHeight="1">
      <c r="A438" s="155" t="s">
        <v>4513</v>
      </c>
      <c r="B438" s="155" t="s">
        <v>5413</v>
      </c>
    </row>
    <row r="439" spans="1:2" ht="16.149999999999999" customHeight="1">
      <c r="A439" s="155" t="s">
        <v>4514</v>
      </c>
      <c r="B439" s="155" t="s">
        <v>5414</v>
      </c>
    </row>
    <row r="440" spans="1:2" ht="16.149999999999999" customHeight="1">
      <c r="A440" s="155" t="s">
        <v>4515</v>
      </c>
      <c r="B440" s="155" t="s">
        <v>5415</v>
      </c>
    </row>
    <row r="441" spans="1:2" ht="16.149999999999999" customHeight="1">
      <c r="A441" s="155" t="s">
        <v>4516</v>
      </c>
      <c r="B441" s="155" t="s">
        <v>5416</v>
      </c>
    </row>
    <row r="442" spans="1:2" ht="16.149999999999999" customHeight="1">
      <c r="A442" s="155" t="s">
        <v>4517</v>
      </c>
      <c r="B442" s="155" t="s">
        <v>5417</v>
      </c>
    </row>
    <row r="443" spans="1:2" ht="16.149999999999999" customHeight="1">
      <c r="A443" s="155" t="s">
        <v>4518</v>
      </c>
      <c r="B443" s="155" t="s">
        <v>5418</v>
      </c>
    </row>
    <row r="444" spans="1:2" ht="16.149999999999999" customHeight="1">
      <c r="A444" s="155" t="s">
        <v>4519</v>
      </c>
      <c r="B444" s="155" t="s">
        <v>5419</v>
      </c>
    </row>
    <row r="445" spans="1:2" ht="16.149999999999999" customHeight="1">
      <c r="A445" s="155" t="s">
        <v>4520</v>
      </c>
      <c r="B445" s="155" t="s">
        <v>5420</v>
      </c>
    </row>
    <row r="446" spans="1:2" ht="16.149999999999999" customHeight="1">
      <c r="A446" s="155" t="s">
        <v>4521</v>
      </c>
      <c r="B446" s="155" t="s">
        <v>5421</v>
      </c>
    </row>
    <row r="447" spans="1:2" ht="16.149999999999999" customHeight="1">
      <c r="A447" s="155" t="s">
        <v>4522</v>
      </c>
      <c r="B447" s="155" t="s">
        <v>5422</v>
      </c>
    </row>
    <row r="448" spans="1:2" ht="16.149999999999999" customHeight="1">
      <c r="A448" s="155" t="s">
        <v>4523</v>
      </c>
      <c r="B448" s="155" t="s">
        <v>5423</v>
      </c>
    </row>
    <row r="449" spans="1:2" ht="16.149999999999999" customHeight="1">
      <c r="A449" s="155" t="s">
        <v>4524</v>
      </c>
      <c r="B449" s="155" t="s">
        <v>5424</v>
      </c>
    </row>
    <row r="450" spans="1:2" ht="16.149999999999999" customHeight="1">
      <c r="A450" s="155" t="s">
        <v>4525</v>
      </c>
      <c r="B450" s="155" t="s">
        <v>5425</v>
      </c>
    </row>
    <row r="451" spans="1:2" ht="16.149999999999999" customHeight="1">
      <c r="A451" s="155" t="s">
        <v>4526</v>
      </c>
      <c r="B451" s="155" t="s">
        <v>5426</v>
      </c>
    </row>
    <row r="452" spans="1:2" ht="16.149999999999999" customHeight="1">
      <c r="A452" s="155" t="s">
        <v>4527</v>
      </c>
      <c r="B452" s="155" t="s">
        <v>5427</v>
      </c>
    </row>
    <row r="453" spans="1:2" ht="16.149999999999999" customHeight="1">
      <c r="A453" s="155" t="s">
        <v>4528</v>
      </c>
      <c r="B453" s="155" t="s">
        <v>5428</v>
      </c>
    </row>
    <row r="454" spans="1:2" ht="16.149999999999999" customHeight="1">
      <c r="A454" s="155" t="s">
        <v>4529</v>
      </c>
      <c r="B454" s="155" t="s">
        <v>5429</v>
      </c>
    </row>
    <row r="455" spans="1:2" ht="16.149999999999999" customHeight="1">
      <c r="A455" s="155" t="s">
        <v>4530</v>
      </c>
      <c r="B455" s="155" t="s">
        <v>5430</v>
      </c>
    </row>
    <row r="456" spans="1:2" ht="16.149999999999999" customHeight="1">
      <c r="A456" s="155" t="s">
        <v>4531</v>
      </c>
      <c r="B456" s="155" t="s">
        <v>5431</v>
      </c>
    </row>
    <row r="457" spans="1:2" ht="16.149999999999999" customHeight="1">
      <c r="A457" s="155" t="s">
        <v>4532</v>
      </c>
      <c r="B457" s="155" t="s">
        <v>5432</v>
      </c>
    </row>
    <row r="458" spans="1:2" ht="16.149999999999999" customHeight="1">
      <c r="A458" s="155" t="s">
        <v>4533</v>
      </c>
      <c r="B458" s="155" t="s">
        <v>5433</v>
      </c>
    </row>
    <row r="459" spans="1:2" ht="16.149999999999999" customHeight="1">
      <c r="A459" s="155" t="s">
        <v>4534</v>
      </c>
      <c r="B459" s="155" t="s">
        <v>5434</v>
      </c>
    </row>
    <row r="460" spans="1:2" ht="16.149999999999999" customHeight="1">
      <c r="A460" s="155" t="s">
        <v>4535</v>
      </c>
      <c r="B460" s="155" t="s">
        <v>5435</v>
      </c>
    </row>
    <row r="461" spans="1:2" ht="16.149999999999999" customHeight="1">
      <c r="A461" s="155" t="s">
        <v>4536</v>
      </c>
      <c r="B461" s="155" t="s">
        <v>5436</v>
      </c>
    </row>
    <row r="462" spans="1:2" ht="16.149999999999999" customHeight="1">
      <c r="A462" s="155" t="s">
        <v>4537</v>
      </c>
      <c r="B462" s="155" t="s">
        <v>5437</v>
      </c>
    </row>
    <row r="463" spans="1:2" ht="16.149999999999999" customHeight="1">
      <c r="A463" s="155" t="s">
        <v>4538</v>
      </c>
      <c r="B463" s="155" t="s">
        <v>5438</v>
      </c>
    </row>
    <row r="464" spans="1:2" ht="16.149999999999999" customHeight="1">
      <c r="A464" s="155" t="s">
        <v>4539</v>
      </c>
      <c r="B464" s="155" t="s">
        <v>5439</v>
      </c>
    </row>
    <row r="465" spans="1:2" ht="16.149999999999999" customHeight="1">
      <c r="A465" s="155" t="s">
        <v>4540</v>
      </c>
      <c r="B465" s="155" t="s">
        <v>5440</v>
      </c>
    </row>
    <row r="466" spans="1:2" ht="16.149999999999999" customHeight="1">
      <c r="A466" s="155" t="s">
        <v>4541</v>
      </c>
      <c r="B466" s="155" t="s">
        <v>5441</v>
      </c>
    </row>
    <row r="467" spans="1:2" ht="16.149999999999999" customHeight="1">
      <c r="A467" s="155" t="s">
        <v>4542</v>
      </c>
      <c r="B467" s="155" t="s">
        <v>5442</v>
      </c>
    </row>
    <row r="468" spans="1:2" ht="16.149999999999999" customHeight="1">
      <c r="A468" s="155" t="s">
        <v>4543</v>
      </c>
      <c r="B468" s="155" t="s">
        <v>5443</v>
      </c>
    </row>
    <row r="469" spans="1:2" ht="16.149999999999999" customHeight="1">
      <c r="A469" s="155" t="s">
        <v>4544</v>
      </c>
      <c r="B469" s="155" t="s">
        <v>5444</v>
      </c>
    </row>
    <row r="470" spans="1:2" ht="16.149999999999999" customHeight="1">
      <c r="A470" s="155" t="s">
        <v>4545</v>
      </c>
      <c r="B470" s="155" t="s">
        <v>5445</v>
      </c>
    </row>
    <row r="471" spans="1:2" ht="16.149999999999999" customHeight="1">
      <c r="A471" s="155" t="s">
        <v>4546</v>
      </c>
      <c r="B471" s="155" t="s">
        <v>5446</v>
      </c>
    </row>
    <row r="472" spans="1:2" ht="16.149999999999999" customHeight="1">
      <c r="A472" s="155" t="s">
        <v>4547</v>
      </c>
      <c r="B472" s="155" t="s">
        <v>5447</v>
      </c>
    </row>
    <row r="473" spans="1:2" ht="16.149999999999999" customHeight="1">
      <c r="A473" s="155" t="s">
        <v>4548</v>
      </c>
      <c r="B473" s="155" t="s">
        <v>5448</v>
      </c>
    </row>
    <row r="474" spans="1:2" ht="16.149999999999999" customHeight="1">
      <c r="A474" s="155" t="s">
        <v>4549</v>
      </c>
      <c r="B474" s="155" t="s">
        <v>5449</v>
      </c>
    </row>
    <row r="475" spans="1:2" ht="16.149999999999999" customHeight="1">
      <c r="A475" s="155" t="s">
        <v>4550</v>
      </c>
      <c r="B475" s="155" t="s">
        <v>5450</v>
      </c>
    </row>
    <row r="476" spans="1:2" ht="16.149999999999999" customHeight="1">
      <c r="A476" s="155" t="s">
        <v>4551</v>
      </c>
      <c r="B476" s="155" t="s">
        <v>5451</v>
      </c>
    </row>
    <row r="477" spans="1:2" ht="16.149999999999999" customHeight="1">
      <c r="A477" s="155" t="s">
        <v>4552</v>
      </c>
      <c r="B477" s="155" t="s">
        <v>5452</v>
      </c>
    </row>
    <row r="478" spans="1:2" ht="16.149999999999999" customHeight="1">
      <c r="A478" s="155" t="s">
        <v>4553</v>
      </c>
      <c r="B478" s="155" t="s">
        <v>5453</v>
      </c>
    </row>
    <row r="479" spans="1:2" ht="16.149999999999999" customHeight="1">
      <c r="A479" s="155" t="s">
        <v>4554</v>
      </c>
      <c r="B479" s="155" t="s">
        <v>5454</v>
      </c>
    </row>
    <row r="480" spans="1:2" ht="16.149999999999999" customHeight="1">
      <c r="A480" s="155" t="s">
        <v>4555</v>
      </c>
      <c r="B480" s="155" t="s">
        <v>5455</v>
      </c>
    </row>
    <row r="481" spans="1:2" ht="16.149999999999999" customHeight="1">
      <c r="A481" s="155" t="s">
        <v>4556</v>
      </c>
      <c r="B481" s="155" t="s">
        <v>5456</v>
      </c>
    </row>
    <row r="482" spans="1:2" ht="16.149999999999999" customHeight="1">
      <c r="A482" s="155" t="s">
        <v>4557</v>
      </c>
      <c r="B482" s="155" t="s">
        <v>5457</v>
      </c>
    </row>
    <row r="483" spans="1:2" ht="16.149999999999999" customHeight="1">
      <c r="A483" s="155" t="s">
        <v>4558</v>
      </c>
      <c r="B483" s="155" t="s">
        <v>5458</v>
      </c>
    </row>
    <row r="484" spans="1:2" ht="16.149999999999999" customHeight="1">
      <c r="A484" s="155" t="s">
        <v>4559</v>
      </c>
      <c r="B484" s="155" t="s">
        <v>5459</v>
      </c>
    </row>
    <row r="485" spans="1:2" ht="16.149999999999999" customHeight="1">
      <c r="A485" s="155" t="s">
        <v>4560</v>
      </c>
      <c r="B485" s="155" t="s">
        <v>5460</v>
      </c>
    </row>
    <row r="486" spans="1:2" ht="16.149999999999999" customHeight="1">
      <c r="A486" s="155" t="s">
        <v>4561</v>
      </c>
      <c r="B486" s="155" t="s">
        <v>5461</v>
      </c>
    </row>
    <row r="487" spans="1:2" ht="16.149999999999999" customHeight="1">
      <c r="A487" s="155" t="s">
        <v>4562</v>
      </c>
      <c r="B487" s="155" t="s">
        <v>5462</v>
      </c>
    </row>
    <row r="488" spans="1:2" ht="16.149999999999999" customHeight="1">
      <c r="A488" s="155" t="s">
        <v>4563</v>
      </c>
      <c r="B488" s="155" t="s">
        <v>5463</v>
      </c>
    </row>
    <row r="489" spans="1:2" ht="16.149999999999999" customHeight="1">
      <c r="A489" s="155" t="s">
        <v>4564</v>
      </c>
      <c r="B489" s="155" t="s">
        <v>5464</v>
      </c>
    </row>
    <row r="490" spans="1:2" ht="16.149999999999999" customHeight="1">
      <c r="A490" s="155" t="s">
        <v>4565</v>
      </c>
      <c r="B490" s="155" t="s">
        <v>5465</v>
      </c>
    </row>
    <row r="491" spans="1:2" ht="16.149999999999999" customHeight="1">
      <c r="A491" s="155" t="s">
        <v>4566</v>
      </c>
      <c r="B491" s="155" t="s">
        <v>5466</v>
      </c>
    </row>
    <row r="492" spans="1:2" ht="16.149999999999999" customHeight="1">
      <c r="A492" s="155" t="s">
        <v>4567</v>
      </c>
      <c r="B492" s="155" t="s">
        <v>5467</v>
      </c>
    </row>
    <row r="493" spans="1:2" ht="16.149999999999999" customHeight="1">
      <c r="A493" s="155" t="s">
        <v>4568</v>
      </c>
      <c r="B493" s="155" t="s">
        <v>5468</v>
      </c>
    </row>
    <row r="494" spans="1:2" ht="16.149999999999999" customHeight="1">
      <c r="A494" s="155" t="s">
        <v>4569</v>
      </c>
      <c r="B494" s="155" t="s">
        <v>5469</v>
      </c>
    </row>
    <row r="495" spans="1:2" ht="16.149999999999999" customHeight="1">
      <c r="A495" s="155" t="s">
        <v>4570</v>
      </c>
      <c r="B495" s="155" t="s">
        <v>5470</v>
      </c>
    </row>
    <row r="496" spans="1:2" ht="16.149999999999999" customHeight="1">
      <c r="A496" s="155" t="s">
        <v>4571</v>
      </c>
      <c r="B496" s="155" t="s">
        <v>5471</v>
      </c>
    </row>
    <row r="497" spans="1:2" ht="16.149999999999999" customHeight="1">
      <c r="A497" s="155" t="s">
        <v>4572</v>
      </c>
      <c r="B497" s="155" t="s">
        <v>5472</v>
      </c>
    </row>
    <row r="498" spans="1:2" ht="16.149999999999999" customHeight="1">
      <c r="A498" s="155" t="s">
        <v>4573</v>
      </c>
      <c r="B498" s="155" t="s">
        <v>5473</v>
      </c>
    </row>
    <row r="499" spans="1:2" ht="16.149999999999999" customHeight="1">
      <c r="A499" s="155" t="s">
        <v>4574</v>
      </c>
      <c r="B499" s="155" t="s">
        <v>5474</v>
      </c>
    </row>
    <row r="500" spans="1:2" ht="16.149999999999999" customHeight="1">
      <c r="A500" s="155" t="s">
        <v>4575</v>
      </c>
      <c r="B500" s="155" t="s">
        <v>5475</v>
      </c>
    </row>
    <row r="501" spans="1:2" ht="16.149999999999999" customHeight="1">
      <c r="A501" s="155" t="s">
        <v>4576</v>
      </c>
      <c r="B501" s="155" t="s">
        <v>5476</v>
      </c>
    </row>
    <row r="502" spans="1:2" ht="16.149999999999999" customHeight="1">
      <c r="A502" s="155" t="s">
        <v>4577</v>
      </c>
      <c r="B502" s="155" t="s">
        <v>5477</v>
      </c>
    </row>
    <row r="503" spans="1:2" ht="16.149999999999999" customHeight="1">
      <c r="A503" s="155" t="s">
        <v>4578</v>
      </c>
      <c r="B503" s="155" t="s">
        <v>5478</v>
      </c>
    </row>
    <row r="504" spans="1:2" ht="16.149999999999999" customHeight="1">
      <c r="A504" s="155" t="s">
        <v>4579</v>
      </c>
      <c r="B504" s="155" t="s">
        <v>5479</v>
      </c>
    </row>
    <row r="505" spans="1:2" ht="16.149999999999999" customHeight="1">
      <c r="A505" s="155" t="s">
        <v>4580</v>
      </c>
      <c r="B505" s="155" t="s">
        <v>5480</v>
      </c>
    </row>
    <row r="506" spans="1:2" ht="16.149999999999999" customHeight="1">
      <c r="A506" s="155" t="s">
        <v>4581</v>
      </c>
      <c r="B506" s="155" t="s">
        <v>5481</v>
      </c>
    </row>
    <row r="507" spans="1:2" ht="16.149999999999999" customHeight="1">
      <c r="A507" s="155" t="s">
        <v>4582</v>
      </c>
      <c r="B507" s="155" t="s">
        <v>5482</v>
      </c>
    </row>
    <row r="508" spans="1:2" ht="16.149999999999999" customHeight="1">
      <c r="A508" s="155" t="s">
        <v>4583</v>
      </c>
      <c r="B508" s="155" t="s">
        <v>5483</v>
      </c>
    </row>
    <row r="509" spans="1:2" ht="16.149999999999999" customHeight="1">
      <c r="A509" s="155" t="s">
        <v>4584</v>
      </c>
      <c r="B509" s="155" t="s">
        <v>5484</v>
      </c>
    </row>
    <row r="510" spans="1:2" ht="16.149999999999999" customHeight="1">
      <c r="A510" s="155" t="s">
        <v>4585</v>
      </c>
      <c r="B510" s="155" t="s">
        <v>5485</v>
      </c>
    </row>
    <row r="511" spans="1:2" ht="16.149999999999999" customHeight="1">
      <c r="A511" s="155" t="s">
        <v>4586</v>
      </c>
      <c r="B511" s="155" t="s">
        <v>5486</v>
      </c>
    </row>
    <row r="512" spans="1:2" ht="16.149999999999999" customHeight="1">
      <c r="A512" s="155" t="s">
        <v>4587</v>
      </c>
      <c r="B512" s="155" t="s">
        <v>5487</v>
      </c>
    </row>
    <row r="513" spans="1:2" ht="16.149999999999999" customHeight="1">
      <c r="A513" s="155" t="s">
        <v>4588</v>
      </c>
      <c r="B513" s="155" t="s">
        <v>5488</v>
      </c>
    </row>
    <row r="514" spans="1:2" ht="16.149999999999999" customHeight="1">
      <c r="A514" s="155" t="s">
        <v>4589</v>
      </c>
      <c r="B514" s="155" t="s">
        <v>5489</v>
      </c>
    </row>
    <row r="515" spans="1:2" ht="16.149999999999999" customHeight="1">
      <c r="A515" s="155" t="s">
        <v>4590</v>
      </c>
      <c r="B515" s="155" t="s">
        <v>5490</v>
      </c>
    </row>
    <row r="516" spans="1:2" ht="16.149999999999999" customHeight="1">
      <c r="A516" s="155" t="s">
        <v>4591</v>
      </c>
      <c r="B516" s="155" t="s">
        <v>5491</v>
      </c>
    </row>
    <row r="517" spans="1:2" ht="16.149999999999999" customHeight="1">
      <c r="A517" s="155" t="s">
        <v>4592</v>
      </c>
      <c r="B517" s="155" t="s">
        <v>5492</v>
      </c>
    </row>
    <row r="518" spans="1:2" ht="16.149999999999999" customHeight="1">
      <c r="A518" s="155" t="s">
        <v>4593</v>
      </c>
      <c r="B518" s="155" t="s">
        <v>5493</v>
      </c>
    </row>
    <row r="519" spans="1:2" ht="16.149999999999999" customHeight="1">
      <c r="A519" s="155" t="s">
        <v>4594</v>
      </c>
      <c r="B519" s="155" t="s">
        <v>5494</v>
      </c>
    </row>
    <row r="520" spans="1:2" ht="16.149999999999999" customHeight="1">
      <c r="A520" s="155" t="s">
        <v>4595</v>
      </c>
      <c r="B520" s="155" t="s">
        <v>5495</v>
      </c>
    </row>
    <row r="521" spans="1:2" ht="16.149999999999999" customHeight="1">
      <c r="A521" s="155" t="s">
        <v>4596</v>
      </c>
      <c r="B521" s="155" t="s">
        <v>5496</v>
      </c>
    </row>
    <row r="522" spans="1:2" ht="16.149999999999999" customHeight="1">
      <c r="A522" s="155" t="s">
        <v>4597</v>
      </c>
      <c r="B522" s="155" t="s">
        <v>5497</v>
      </c>
    </row>
    <row r="523" spans="1:2" ht="16.149999999999999" customHeight="1">
      <c r="A523" s="155" t="s">
        <v>4598</v>
      </c>
      <c r="B523" s="155" t="s">
        <v>5498</v>
      </c>
    </row>
    <row r="524" spans="1:2" ht="16.149999999999999" customHeight="1">
      <c r="A524" s="155" t="s">
        <v>4599</v>
      </c>
      <c r="B524" s="155" t="s">
        <v>5499</v>
      </c>
    </row>
    <row r="525" spans="1:2" ht="16.149999999999999" customHeight="1">
      <c r="A525" s="155" t="s">
        <v>4600</v>
      </c>
      <c r="B525" s="155" t="s">
        <v>5500</v>
      </c>
    </row>
    <row r="526" spans="1:2" ht="16.149999999999999" customHeight="1">
      <c r="A526" s="155" t="s">
        <v>4601</v>
      </c>
      <c r="B526" s="155" t="s">
        <v>5501</v>
      </c>
    </row>
    <row r="527" spans="1:2" ht="16.149999999999999" customHeight="1">
      <c r="A527" s="155" t="s">
        <v>4602</v>
      </c>
      <c r="B527" s="155" t="s">
        <v>5502</v>
      </c>
    </row>
    <row r="528" spans="1:2" ht="16.149999999999999" customHeight="1">
      <c r="A528" s="155" t="s">
        <v>4603</v>
      </c>
      <c r="B528" s="155" t="s">
        <v>5503</v>
      </c>
    </row>
    <row r="529" spans="1:2" ht="16.149999999999999" customHeight="1">
      <c r="A529" s="155" t="s">
        <v>4604</v>
      </c>
      <c r="B529" s="155" t="s">
        <v>5504</v>
      </c>
    </row>
    <row r="530" spans="1:2" ht="16.149999999999999" customHeight="1">
      <c r="A530" s="155" t="s">
        <v>4605</v>
      </c>
      <c r="B530" s="155" t="s">
        <v>5505</v>
      </c>
    </row>
    <row r="531" spans="1:2" ht="16.149999999999999" customHeight="1">
      <c r="A531" s="155" t="s">
        <v>4606</v>
      </c>
      <c r="B531" s="155" t="s">
        <v>5506</v>
      </c>
    </row>
    <row r="532" spans="1:2" ht="16.149999999999999" customHeight="1">
      <c r="A532" s="155" t="s">
        <v>4607</v>
      </c>
      <c r="B532" s="155" t="s">
        <v>5507</v>
      </c>
    </row>
    <row r="533" spans="1:2" ht="16.149999999999999" customHeight="1">
      <c r="A533" s="155" t="s">
        <v>4608</v>
      </c>
      <c r="B533" s="155" t="s">
        <v>5508</v>
      </c>
    </row>
    <row r="534" spans="1:2" ht="16.149999999999999" customHeight="1">
      <c r="A534" s="155" t="s">
        <v>4609</v>
      </c>
      <c r="B534" s="155" t="s">
        <v>5509</v>
      </c>
    </row>
    <row r="535" spans="1:2" ht="16.149999999999999" customHeight="1">
      <c r="A535" s="155" t="s">
        <v>4610</v>
      </c>
      <c r="B535" s="155" t="s">
        <v>5510</v>
      </c>
    </row>
    <row r="536" spans="1:2" ht="16.149999999999999" customHeight="1">
      <c r="A536" s="155" t="s">
        <v>4611</v>
      </c>
      <c r="B536" s="155" t="s">
        <v>5511</v>
      </c>
    </row>
    <row r="537" spans="1:2" ht="16.149999999999999" customHeight="1">
      <c r="A537" s="155" t="s">
        <v>4612</v>
      </c>
      <c r="B537" s="155" t="s">
        <v>5512</v>
      </c>
    </row>
    <row r="538" spans="1:2" ht="16.149999999999999" customHeight="1">
      <c r="A538" s="155" t="s">
        <v>4613</v>
      </c>
      <c r="B538" s="155" t="s">
        <v>5513</v>
      </c>
    </row>
    <row r="539" spans="1:2" ht="16.149999999999999" customHeight="1">
      <c r="A539" s="155" t="s">
        <v>4614</v>
      </c>
      <c r="B539" s="155" t="s">
        <v>5514</v>
      </c>
    </row>
    <row r="540" spans="1:2" ht="16.149999999999999" customHeight="1">
      <c r="A540" s="155" t="s">
        <v>4615</v>
      </c>
      <c r="B540" s="155" t="s">
        <v>5515</v>
      </c>
    </row>
    <row r="541" spans="1:2" ht="16.149999999999999" customHeight="1">
      <c r="A541" s="155" t="s">
        <v>4616</v>
      </c>
      <c r="B541" s="155" t="s">
        <v>5516</v>
      </c>
    </row>
    <row r="542" spans="1:2" ht="16.149999999999999" customHeight="1">
      <c r="A542" s="155" t="s">
        <v>4617</v>
      </c>
      <c r="B542" s="155" t="s">
        <v>5517</v>
      </c>
    </row>
    <row r="543" spans="1:2" ht="16.149999999999999" customHeight="1">
      <c r="A543" s="155" t="s">
        <v>4618</v>
      </c>
      <c r="B543" s="155" t="s">
        <v>5518</v>
      </c>
    </row>
    <row r="544" spans="1:2" ht="16.149999999999999" customHeight="1">
      <c r="A544" s="155" t="s">
        <v>4619</v>
      </c>
      <c r="B544" s="155" t="s">
        <v>5519</v>
      </c>
    </row>
    <row r="545" spans="1:2" ht="16.149999999999999" customHeight="1">
      <c r="A545" s="155" t="s">
        <v>4620</v>
      </c>
      <c r="B545" s="155" t="s">
        <v>5520</v>
      </c>
    </row>
    <row r="546" spans="1:2" ht="16.149999999999999" customHeight="1">
      <c r="A546" s="155" t="s">
        <v>4621</v>
      </c>
      <c r="B546" s="155" t="s">
        <v>5521</v>
      </c>
    </row>
    <row r="547" spans="1:2" ht="16.149999999999999" customHeight="1">
      <c r="A547" s="155" t="s">
        <v>4622</v>
      </c>
      <c r="B547" s="155" t="s">
        <v>5522</v>
      </c>
    </row>
    <row r="548" spans="1:2" ht="16.149999999999999" customHeight="1">
      <c r="A548" s="155" t="s">
        <v>4623</v>
      </c>
      <c r="B548" s="155" t="s">
        <v>5523</v>
      </c>
    </row>
    <row r="549" spans="1:2" ht="16.149999999999999" customHeight="1">
      <c r="A549" s="155" t="s">
        <v>4624</v>
      </c>
      <c r="B549" s="155" t="s">
        <v>5524</v>
      </c>
    </row>
    <row r="550" spans="1:2" ht="16.149999999999999" customHeight="1">
      <c r="A550" s="155" t="s">
        <v>4625</v>
      </c>
      <c r="B550" s="155" t="s">
        <v>5525</v>
      </c>
    </row>
    <row r="551" spans="1:2" ht="16.149999999999999" customHeight="1">
      <c r="A551" s="155" t="s">
        <v>4626</v>
      </c>
      <c r="B551" s="155" t="s">
        <v>5526</v>
      </c>
    </row>
    <row r="552" spans="1:2" ht="16.149999999999999" customHeight="1">
      <c r="A552" s="155" t="s">
        <v>4627</v>
      </c>
      <c r="B552" s="155" t="s">
        <v>5527</v>
      </c>
    </row>
    <row r="553" spans="1:2" ht="16.149999999999999" customHeight="1">
      <c r="A553" s="155" t="s">
        <v>4628</v>
      </c>
      <c r="B553" s="155" t="s">
        <v>5528</v>
      </c>
    </row>
    <row r="554" spans="1:2" ht="16.149999999999999" customHeight="1">
      <c r="A554" s="155" t="s">
        <v>4629</v>
      </c>
      <c r="B554" s="155" t="s">
        <v>5529</v>
      </c>
    </row>
    <row r="555" spans="1:2" ht="16.149999999999999" customHeight="1">
      <c r="A555" s="155" t="s">
        <v>4630</v>
      </c>
      <c r="B555" s="155" t="s">
        <v>5530</v>
      </c>
    </row>
    <row r="556" spans="1:2" ht="16.149999999999999" customHeight="1">
      <c r="A556" s="155" t="s">
        <v>4631</v>
      </c>
      <c r="B556" s="155" t="s">
        <v>5531</v>
      </c>
    </row>
    <row r="557" spans="1:2" ht="16.149999999999999" customHeight="1">
      <c r="A557" s="155" t="s">
        <v>4632</v>
      </c>
      <c r="B557" s="155" t="s">
        <v>5532</v>
      </c>
    </row>
    <row r="558" spans="1:2" ht="16.149999999999999" customHeight="1">
      <c r="A558" s="155" t="s">
        <v>4633</v>
      </c>
      <c r="B558" s="155" t="s">
        <v>5533</v>
      </c>
    </row>
    <row r="559" spans="1:2" ht="16.149999999999999" customHeight="1">
      <c r="A559" s="155" t="s">
        <v>4634</v>
      </c>
      <c r="B559" s="155" t="s">
        <v>5534</v>
      </c>
    </row>
    <row r="560" spans="1:2" ht="16.149999999999999" customHeight="1">
      <c r="A560" s="155" t="s">
        <v>4635</v>
      </c>
      <c r="B560" s="155" t="s">
        <v>5535</v>
      </c>
    </row>
    <row r="561" spans="1:2" ht="16.149999999999999" customHeight="1">
      <c r="A561" s="155" t="s">
        <v>4636</v>
      </c>
      <c r="B561" s="155" t="s">
        <v>5536</v>
      </c>
    </row>
    <row r="562" spans="1:2" ht="16.149999999999999" customHeight="1">
      <c r="A562" s="155" t="s">
        <v>4637</v>
      </c>
      <c r="B562" s="155" t="s">
        <v>5537</v>
      </c>
    </row>
    <row r="563" spans="1:2" ht="16.149999999999999" customHeight="1">
      <c r="A563" s="155" t="s">
        <v>4638</v>
      </c>
      <c r="B563" s="155" t="s">
        <v>5538</v>
      </c>
    </row>
    <row r="564" spans="1:2" ht="16.149999999999999" customHeight="1">
      <c r="A564" s="155" t="s">
        <v>4639</v>
      </c>
      <c r="B564" s="155" t="s">
        <v>5539</v>
      </c>
    </row>
    <row r="565" spans="1:2" ht="16.149999999999999" customHeight="1">
      <c r="A565" s="155" t="s">
        <v>4640</v>
      </c>
      <c r="B565" s="155" t="s">
        <v>5540</v>
      </c>
    </row>
    <row r="566" spans="1:2" ht="16.149999999999999" customHeight="1">
      <c r="A566" s="155" t="s">
        <v>4641</v>
      </c>
      <c r="B566" s="155" t="s">
        <v>5541</v>
      </c>
    </row>
    <row r="567" spans="1:2" ht="16.149999999999999" customHeight="1">
      <c r="A567" s="155" t="s">
        <v>4642</v>
      </c>
      <c r="B567" s="155" t="s">
        <v>5542</v>
      </c>
    </row>
    <row r="568" spans="1:2" ht="16.149999999999999" customHeight="1">
      <c r="A568" s="155" t="s">
        <v>4643</v>
      </c>
      <c r="B568" s="155" t="s">
        <v>5543</v>
      </c>
    </row>
    <row r="569" spans="1:2" ht="16.149999999999999" customHeight="1">
      <c r="A569" s="155" t="s">
        <v>4644</v>
      </c>
      <c r="B569" s="155" t="s">
        <v>5544</v>
      </c>
    </row>
    <row r="570" spans="1:2" ht="16.149999999999999" customHeight="1">
      <c r="A570" s="155" t="s">
        <v>4645</v>
      </c>
      <c r="B570" s="155" t="s">
        <v>5545</v>
      </c>
    </row>
    <row r="571" spans="1:2" ht="16.149999999999999" customHeight="1">
      <c r="A571" s="155" t="s">
        <v>4646</v>
      </c>
      <c r="B571" s="155" t="s">
        <v>5546</v>
      </c>
    </row>
    <row r="572" spans="1:2" ht="16.149999999999999" customHeight="1">
      <c r="A572" s="155" t="s">
        <v>4647</v>
      </c>
      <c r="B572" s="155" t="s">
        <v>5547</v>
      </c>
    </row>
    <row r="573" spans="1:2" ht="16.149999999999999" customHeight="1">
      <c r="A573" s="155" t="s">
        <v>4648</v>
      </c>
      <c r="B573" s="155" t="s">
        <v>5548</v>
      </c>
    </row>
    <row r="574" spans="1:2" ht="16.149999999999999" customHeight="1">
      <c r="A574" s="155" t="s">
        <v>4649</v>
      </c>
      <c r="B574" s="155" t="s">
        <v>5549</v>
      </c>
    </row>
    <row r="575" spans="1:2" ht="16.149999999999999" customHeight="1">
      <c r="A575" s="155" t="s">
        <v>4650</v>
      </c>
      <c r="B575" s="155" t="s">
        <v>5550</v>
      </c>
    </row>
    <row r="576" spans="1:2" ht="16.149999999999999" customHeight="1">
      <c r="A576" s="155" t="s">
        <v>4651</v>
      </c>
      <c r="B576" s="155" t="s">
        <v>5551</v>
      </c>
    </row>
    <row r="577" spans="1:2" ht="16.149999999999999" customHeight="1">
      <c r="A577" s="155" t="s">
        <v>4652</v>
      </c>
      <c r="B577" s="155" t="s">
        <v>5552</v>
      </c>
    </row>
    <row r="578" spans="1:2" ht="16.149999999999999" customHeight="1">
      <c r="A578" s="155" t="s">
        <v>4653</v>
      </c>
      <c r="B578" s="155" t="s">
        <v>5553</v>
      </c>
    </row>
    <row r="579" spans="1:2" ht="16.149999999999999" customHeight="1">
      <c r="A579" s="155" t="s">
        <v>4654</v>
      </c>
      <c r="B579" s="155" t="s">
        <v>5554</v>
      </c>
    </row>
    <row r="580" spans="1:2" ht="16.149999999999999" customHeight="1">
      <c r="A580" s="155" t="s">
        <v>4655</v>
      </c>
      <c r="B580" s="155" t="s">
        <v>5555</v>
      </c>
    </row>
    <row r="581" spans="1:2" ht="16.149999999999999" customHeight="1">
      <c r="A581" s="155" t="s">
        <v>4656</v>
      </c>
      <c r="B581" s="155" t="s">
        <v>5556</v>
      </c>
    </row>
    <row r="582" spans="1:2" ht="16.149999999999999" customHeight="1">
      <c r="A582" s="155" t="s">
        <v>4657</v>
      </c>
      <c r="B582" s="155" t="s">
        <v>5557</v>
      </c>
    </row>
    <row r="583" spans="1:2" ht="16.149999999999999" customHeight="1">
      <c r="A583" s="155" t="s">
        <v>4658</v>
      </c>
      <c r="B583" s="155" t="s">
        <v>5558</v>
      </c>
    </row>
    <row r="584" spans="1:2" ht="16.149999999999999" customHeight="1">
      <c r="A584" s="155" t="s">
        <v>4659</v>
      </c>
      <c r="B584" s="155" t="s">
        <v>5559</v>
      </c>
    </row>
    <row r="585" spans="1:2" ht="16.149999999999999" customHeight="1">
      <c r="A585" s="155" t="s">
        <v>4660</v>
      </c>
      <c r="B585" s="155" t="s">
        <v>5560</v>
      </c>
    </row>
    <row r="586" spans="1:2" ht="16.149999999999999" customHeight="1">
      <c r="A586" s="155" t="s">
        <v>4661</v>
      </c>
      <c r="B586" s="155" t="s">
        <v>5561</v>
      </c>
    </row>
    <row r="587" spans="1:2" ht="16.149999999999999" customHeight="1">
      <c r="A587" s="155" t="s">
        <v>4662</v>
      </c>
      <c r="B587" s="155" t="s">
        <v>5562</v>
      </c>
    </row>
    <row r="588" spans="1:2" ht="16.149999999999999" customHeight="1">
      <c r="A588" s="155" t="s">
        <v>4663</v>
      </c>
      <c r="B588" s="155" t="s">
        <v>5563</v>
      </c>
    </row>
    <row r="589" spans="1:2" ht="16.149999999999999" customHeight="1">
      <c r="A589" s="155" t="s">
        <v>4664</v>
      </c>
      <c r="B589" s="155" t="s">
        <v>5564</v>
      </c>
    </row>
    <row r="590" spans="1:2" ht="16.149999999999999" customHeight="1">
      <c r="A590" s="155" t="s">
        <v>4665</v>
      </c>
      <c r="B590" s="155" t="s">
        <v>5565</v>
      </c>
    </row>
    <row r="591" spans="1:2" ht="16.149999999999999" customHeight="1">
      <c r="A591" s="155" t="s">
        <v>4666</v>
      </c>
      <c r="B591" s="155" t="s">
        <v>5566</v>
      </c>
    </row>
    <row r="592" spans="1:2" ht="16.149999999999999" customHeight="1">
      <c r="A592" s="155" t="s">
        <v>4667</v>
      </c>
      <c r="B592" s="155" t="s">
        <v>5567</v>
      </c>
    </row>
    <row r="593" spans="1:2" ht="16.149999999999999" customHeight="1">
      <c r="A593" s="155" t="s">
        <v>4668</v>
      </c>
      <c r="B593" s="155" t="s">
        <v>5568</v>
      </c>
    </row>
    <row r="594" spans="1:2" ht="16.149999999999999" customHeight="1">
      <c r="A594" s="155" t="s">
        <v>4669</v>
      </c>
      <c r="B594" s="155" t="s">
        <v>5569</v>
      </c>
    </row>
    <row r="595" spans="1:2" ht="16.149999999999999" customHeight="1">
      <c r="A595" s="155" t="s">
        <v>4670</v>
      </c>
      <c r="B595" s="155" t="s">
        <v>5570</v>
      </c>
    </row>
    <row r="596" spans="1:2" ht="16.149999999999999" customHeight="1">
      <c r="A596" s="155" t="s">
        <v>4671</v>
      </c>
      <c r="B596" s="155" t="s">
        <v>5571</v>
      </c>
    </row>
    <row r="597" spans="1:2" ht="16.149999999999999" customHeight="1">
      <c r="A597" s="155" t="s">
        <v>4672</v>
      </c>
      <c r="B597" s="155" t="s">
        <v>5572</v>
      </c>
    </row>
    <row r="598" spans="1:2" ht="16.149999999999999" customHeight="1">
      <c r="A598" s="155" t="s">
        <v>4673</v>
      </c>
      <c r="B598" s="155" t="s">
        <v>5573</v>
      </c>
    </row>
    <row r="599" spans="1:2" ht="16.149999999999999" customHeight="1">
      <c r="A599" s="155" t="s">
        <v>4674</v>
      </c>
      <c r="B599" s="155" t="s">
        <v>5574</v>
      </c>
    </row>
    <row r="600" spans="1:2" ht="16.149999999999999" customHeight="1">
      <c r="A600" s="155" t="s">
        <v>4675</v>
      </c>
      <c r="B600" s="155" t="s">
        <v>5575</v>
      </c>
    </row>
    <row r="601" spans="1:2" ht="16.149999999999999" customHeight="1">
      <c r="A601" s="155" t="s">
        <v>4676</v>
      </c>
      <c r="B601" s="155" t="s">
        <v>5576</v>
      </c>
    </row>
    <row r="602" spans="1:2" ht="16.149999999999999" customHeight="1">
      <c r="A602" s="155" t="s">
        <v>4677</v>
      </c>
      <c r="B602" s="155" t="s">
        <v>5577</v>
      </c>
    </row>
    <row r="603" spans="1:2" ht="16.149999999999999" customHeight="1">
      <c r="A603" s="155" t="s">
        <v>4678</v>
      </c>
      <c r="B603" s="155" t="s">
        <v>5578</v>
      </c>
    </row>
    <row r="604" spans="1:2" ht="16.149999999999999" customHeight="1">
      <c r="A604" s="155" t="s">
        <v>4679</v>
      </c>
      <c r="B604" s="155" t="s">
        <v>5579</v>
      </c>
    </row>
    <row r="605" spans="1:2" ht="16.149999999999999" customHeight="1">
      <c r="A605" s="155" t="s">
        <v>4680</v>
      </c>
      <c r="B605" s="155" t="s">
        <v>5580</v>
      </c>
    </row>
    <row r="606" spans="1:2" ht="16.149999999999999" customHeight="1">
      <c r="A606" s="155" t="s">
        <v>4681</v>
      </c>
      <c r="B606" s="155" t="s">
        <v>5581</v>
      </c>
    </row>
    <row r="607" spans="1:2" ht="16.149999999999999" customHeight="1">
      <c r="A607" s="155" t="s">
        <v>4682</v>
      </c>
      <c r="B607" s="155" t="s">
        <v>5582</v>
      </c>
    </row>
    <row r="608" spans="1:2" ht="16.149999999999999" customHeight="1">
      <c r="A608" s="155" t="s">
        <v>4683</v>
      </c>
      <c r="B608" s="155" t="s">
        <v>5583</v>
      </c>
    </row>
    <row r="609" spans="1:2" ht="16.149999999999999" customHeight="1">
      <c r="A609" s="155" t="s">
        <v>4684</v>
      </c>
      <c r="B609" s="155" t="s">
        <v>5584</v>
      </c>
    </row>
    <row r="610" spans="1:2" ht="16.149999999999999" customHeight="1">
      <c r="A610" s="155" t="s">
        <v>4685</v>
      </c>
      <c r="B610" s="155" t="s">
        <v>5585</v>
      </c>
    </row>
    <row r="611" spans="1:2" ht="16.149999999999999" customHeight="1">
      <c r="A611" s="155" t="s">
        <v>4686</v>
      </c>
      <c r="B611" s="155" t="s">
        <v>5586</v>
      </c>
    </row>
    <row r="612" spans="1:2" ht="16.149999999999999" customHeight="1">
      <c r="A612" s="155" t="s">
        <v>4687</v>
      </c>
      <c r="B612" s="155" t="s">
        <v>5587</v>
      </c>
    </row>
    <row r="613" spans="1:2" ht="16.149999999999999" customHeight="1">
      <c r="A613" s="155" t="s">
        <v>4688</v>
      </c>
      <c r="B613" s="155" t="s">
        <v>5588</v>
      </c>
    </row>
    <row r="614" spans="1:2" ht="16.149999999999999" customHeight="1">
      <c r="A614" s="155" t="s">
        <v>4689</v>
      </c>
      <c r="B614" s="155" t="s">
        <v>5589</v>
      </c>
    </row>
    <row r="615" spans="1:2" ht="16.149999999999999" customHeight="1">
      <c r="A615" s="155" t="s">
        <v>4690</v>
      </c>
      <c r="B615" s="155" t="s">
        <v>5590</v>
      </c>
    </row>
    <row r="616" spans="1:2" ht="16.149999999999999" customHeight="1">
      <c r="A616" s="155" t="s">
        <v>4691</v>
      </c>
      <c r="B616" s="155" t="s">
        <v>5591</v>
      </c>
    </row>
    <row r="617" spans="1:2" ht="16.149999999999999" customHeight="1">
      <c r="A617" s="155" t="s">
        <v>4692</v>
      </c>
      <c r="B617" s="155" t="s">
        <v>5592</v>
      </c>
    </row>
    <row r="618" spans="1:2" ht="16.149999999999999" customHeight="1">
      <c r="A618" s="155" t="s">
        <v>4693</v>
      </c>
      <c r="B618" s="155" t="s">
        <v>5593</v>
      </c>
    </row>
    <row r="619" spans="1:2" ht="16.149999999999999" customHeight="1">
      <c r="A619" s="155" t="s">
        <v>4694</v>
      </c>
      <c r="B619" s="155" t="s">
        <v>5594</v>
      </c>
    </row>
    <row r="620" spans="1:2" ht="16.149999999999999" customHeight="1">
      <c r="A620" s="155" t="s">
        <v>4695</v>
      </c>
      <c r="B620" s="155" t="s">
        <v>5595</v>
      </c>
    </row>
    <row r="621" spans="1:2" ht="16.149999999999999" customHeight="1">
      <c r="A621" s="155" t="s">
        <v>4696</v>
      </c>
      <c r="B621" s="155" t="s">
        <v>5596</v>
      </c>
    </row>
    <row r="622" spans="1:2" ht="16.149999999999999" customHeight="1">
      <c r="A622" s="155" t="s">
        <v>4697</v>
      </c>
      <c r="B622" s="155" t="s">
        <v>5597</v>
      </c>
    </row>
    <row r="623" spans="1:2" ht="16.149999999999999" customHeight="1">
      <c r="A623" s="155" t="s">
        <v>4698</v>
      </c>
      <c r="B623" s="155" t="s">
        <v>5598</v>
      </c>
    </row>
    <row r="624" spans="1:2" ht="16.149999999999999" customHeight="1">
      <c r="A624" s="155" t="s">
        <v>4699</v>
      </c>
      <c r="B624" s="155" t="s">
        <v>5599</v>
      </c>
    </row>
    <row r="625" spans="1:2" ht="16.149999999999999" customHeight="1">
      <c r="A625" s="155" t="s">
        <v>4700</v>
      </c>
      <c r="B625" s="155" t="s">
        <v>5600</v>
      </c>
    </row>
    <row r="626" spans="1:2" ht="16.149999999999999" customHeight="1">
      <c r="A626" s="155" t="s">
        <v>4701</v>
      </c>
      <c r="B626" s="155" t="s">
        <v>5601</v>
      </c>
    </row>
    <row r="627" spans="1:2" ht="16.149999999999999" customHeight="1">
      <c r="A627" s="155" t="s">
        <v>4702</v>
      </c>
      <c r="B627" s="155" t="s">
        <v>5602</v>
      </c>
    </row>
    <row r="628" spans="1:2" ht="16.149999999999999" customHeight="1">
      <c r="A628" s="155" t="s">
        <v>4703</v>
      </c>
      <c r="B628" s="155" t="s">
        <v>5603</v>
      </c>
    </row>
    <row r="629" spans="1:2" ht="16.149999999999999" customHeight="1">
      <c r="A629" s="155" t="s">
        <v>4704</v>
      </c>
      <c r="B629" s="155" t="s">
        <v>5604</v>
      </c>
    </row>
    <row r="630" spans="1:2" ht="16.149999999999999" customHeight="1">
      <c r="A630" s="155" t="s">
        <v>4705</v>
      </c>
      <c r="B630" s="155" t="s">
        <v>5605</v>
      </c>
    </row>
    <row r="631" spans="1:2" ht="16.149999999999999" customHeight="1">
      <c r="A631" s="155" t="s">
        <v>4706</v>
      </c>
      <c r="B631" s="155" t="s">
        <v>5606</v>
      </c>
    </row>
    <row r="632" spans="1:2" ht="16.149999999999999" customHeight="1">
      <c r="A632" s="155" t="s">
        <v>4707</v>
      </c>
      <c r="B632" s="155" t="s">
        <v>5607</v>
      </c>
    </row>
    <row r="633" spans="1:2" ht="16.149999999999999" customHeight="1">
      <c r="A633" s="155" t="s">
        <v>4708</v>
      </c>
      <c r="B633" s="155" t="s">
        <v>5608</v>
      </c>
    </row>
    <row r="634" spans="1:2" ht="16.149999999999999" customHeight="1">
      <c r="A634" s="155" t="s">
        <v>4709</v>
      </c>
      <c r="B634" s="155" t="s">
        <v>5609</v>
      </c>
    </row>
    <row r="635" spans="1:2" ht="16.149999999999999" customHeight="1">
      <c r="A635" s="155" t="s">
        <v>4710</v>
      </c>
      <c r="B635" s="155" t="s">
        <v>5610</v>
      </c>
    </row>
    <row r="636" spans="1:2" ht="16.149999999999999" customHeight="1">
      <c r="A636" s="155" t="s">
        <v>4711</v>
      </c>
      <c r="B636" s="155" t="s">
        <v>5611</v>
      </c>
    </row>
    <row r="637" spans="1:2" ht="16.149999999999999" customHeight="1">
      <c r="A637" s="155" t="s">
        <v>4712</v>
      </c>
      <c r="B637" s="155" t="s">
        <v>5612</v>
      </c>
    </row>
    <row r="638" spans="1:2" ht="16.149999999999999" customHeight="1">
      <c r="A638" s="155" t="s">
        <v>4713</v>
      </c>
      <c r="B638" s="155" t="s">
        <v>5613</v>
      </c>
    </row>
    <row r="639" spans="1:2" ht="16.149999999999999" customHeight="1">
      <c r="A639" s="155" t="s">
        <v>4714</v>
      </c>
      <c r="B639" s="155" t="s">
        <v>5614</v>
      </c>
    </row>
    <row r="640" spans="1:2" ht="16.149999999999999" customHeight="1">
      <c r="A640" s="155" t="s">
        <v>4715</v>
      </c>
      <c r="B640" s="155" t="s">
        <v>5615</v>
      </c>
    </row>
    <row r="641" spans="1:2" ht="16.149999999999999" customHeight="1">
      <c r="A641" s="155" t="s">
        <v>4716</v>
      </c>
      <c r="B641" s="155" t="s">
        <v>5616</v>
      </c>
    </row>
    <row r="642" spans="1:2" ht="16.149999999999999" customHeight="1">
      <c r="A642" s="155" t="s">
        <v>4717</v>
      </c>
      <c r="B642" s="155" t="s">
        <v>5617</v>
      </c>
    </row>
    <row r="643" spans="1:2" ht="16.149999999999999" customHeight="1">
      <c r="A643" s="155" t="s">
        <v>4718</v>
      </c>
      <c r="B643" s="155" t="s">
        <v>5618</v>
      </c>
    </row>
    <row r="644" spans="1:2" ht="16.149999999999999" customHeight="1">
      <c r="A644" s="155" t="s">
        <v>4719</v>
      </c>
      <c r="B644" s="155" t="s">
        <v>5619</v>
      </c>
    </row>
    <row r="645" spans="1:2" ht="16.149999999999999" customHeight="1">
      <c r="A645" s="155" t="s">
        <v>4720</v>
      </c>
      <c r="B645" s="155" t="s">
        <v>5620</v>
      </c>
    </row>
    <row r="646" spans="1:2" ht="16.149999999999999" customHeight="1">
      <c r="A646" s="155" t="s">
        <v>4721</v>
      </c>
      <c r="B646" s="155" t="s">
        <v>5621</v>
      </c>
    </row>
    <row r="647" spans="1:2" ht="16.149999999999999" customHeight="1">
      <c r="A647" s="155" t="s">
        <v>4722</v>
      </c>
      <c r="B647" s="155" t="s">
        <v>5622</v>
      </c>
    </row>
    <row r="648" spans="1:2" ht="16.149999999999999" customHeight="1">
      <c r="A648" s="155" t="s">
        <v>4723</v>
      </c>
      <c r="B648" s="155" t="s">
        <v>5623</v>
      </c>
    </row>
    <row r="649" spans="1:2" ht="16.149999999999999" customHeight="1">
      <c r="A649" s="155" t="s">
        <v>4724</v>
      </c>
      <c r="B649" s="155" t="s">
        <v>5624</v>
      </c>
    </row>
    <row r="650" spans="1:2" ht="16.149999999999999" customHeight="1">
      <c r="A650" s="155" t="s">
        <v>4725</v>
      </c>
      <c r="B650" s="155" t="s">
        <v>5625</v>
      </c>
    </row>
    <row r="651" spans="1:2" ht="16.149999999999999" customHeight="1">
      <c r="A651" s="155" t="s">
        <v>4726</v>
      </c>
      <c r="B651" s="155" t="s">
        <v>5626</v>
      </c>
    </row>
    <row r="652" spans="1:2" ht="16.149999999999999" customHeight="1">
      <c r="A652" s="155" t="s">
        <v>4727</v>
      </c>
      <c r="B652" s="155" t="s">
        <v>5627</v>
      </c>
    </row>
    <row r="653" spans="1:2" ht="16.149999999999999" customHeight="1">
      <c r="A653" s="155" t="s">
        <v>4728</v>
      </c>
      <c r="B653" s="155" t="s">
        <v>5628</v>
      </c>
    </row>
    <row r="654" spans="1:2" ht="16.149999999999999" customHeight="1">
      <c r="A654" s="155" t="s">
        <v>4729</v>
      </c>
      <c r="B654" s="155" t="s">
        <v>5629</v>
      </c>
    </row>
    <row r="655" spans="1:2" ht="16.149999999999999" customHeight="1">
      <c r="A655" s="155" t="s">
        <v>4730</v>
      </c>
      <c r="B655" s="155" t="s">
        <v>5630</v>
      </c>
    </row>
    <row r="656" spans="1:2" ht="16.149999999999999" customHeight="1">
      <c r="A656" s="155" t="s">
        <v>4731</v>
      </c>
      <c r="B656" s="155" t="s">
        <v>5631</v>
      </c>
    </row>
    <row r="657" spans="1:2" ht="16.149999999999999" customHeight="1">
      <c r="A657" s="155" t="s">
        <v>4732</v>
      </c>
      <c r="B657" s="155" t="s">
        <v>5632</v>
      </c>
    </row>
    <row r="658" spans="1:2" ht="16.149999999999999" customHeight="1">
      <c r="A658" s="155" t="s">
        <v>4733</v>
      </c>
      <c r="B658" s="155" t="s">
        <v>5633</v>
      </c>
    </row>
    <row r="659" spans="1:2" ht="16.149999999999999" customHeight="1">
      <c r="A659" s="155" t="s">
        <v>4734</v>
      </c>
      <c r="B659" s="155" t="s">
        <v>5634</v>
      </c>
    </row>
    <row r="660" spans="1:2" ht="16.149999999999999" customHeight="1">
      <c r="A660" s="155" t="s">
        <v>4735</v>
      </c>
      <c r="B660" s="155" t="s">
        <v>5635</v>
      </c>
    </row>
    <row r="661" spans="1:2" ht="16.149999999999999" customHeight="1">
      <c r="A661" s="155" t="s">
        <v>4736</v>
      </c>
      <c r="B661" s="155" t="s">
        <v>5636</v>
      </c>
    </row>
    <row r="662" spans="1:2" ht="16.149999999999999" customHeight="1">
      <c r="A662" s="155" t="s">
        <v>4737</v>
      </c>
      <c r="B662" s="155" t="s">
        <v>5637</v>
      </c>
    </row>
    <row r="663" spans="1:2" ht="16.149999999999999" customHeight="1">
      <c r="A663" s="155" t="s">
        <v>4738</v>
      </c>
      <c r="B663" s="155" t="s">
        <v>5638</v>
      </c>
    </row>
    <row r="664" spans="1:2" ht="16.149999999999999" customHeight="1">
      <c r="A664" s="155" t="s">
        <v>4739</v>
      </c>
      <c r="B664" s="155" t="s">
        <v>5639</v>
      </c>
    </row>
    <row r="665" spans="1:2" ht="16.149999999999999" customHeight="1">
      <c r="A665" s="155" t="s">
        <v>4740</v>
      </c>
      <c r="B665" s="155" t="s">
        <v>5640</v>
      </c>
    </row>
    <row r="666" spans="1:2" ht="16.149999999999999" customHeight="1">
      <c r="A666" s="155" t="s">
        <v>4741</v>
      </c>
      <c r="B666" s="155" t="s">
        <v>5641</v>
      </c>
    </row>
    <row r="667" spans="1:2" ht="16.149999999999999" customHeight="1">
      <c r="A667" s="155" t="s">
        <v>4742</v>
      </c>
      <c r="B667" s="155" t="s">
        <v>5642</v>
      </c>
    </row>
    <row r="668" spans="1:2" ht="16.149999999999999" customHeight="1">
      <c r="A668" s="155" t="s">
        <v>4743</v>
      </c>
      <c r="B668" s="155" t="s">
        <v>5643</v>
      </c>
    </row>
    <row r="669" spans="1:2" ht="16.149999999999999" customHeight="1">
      <c r="A669" s="155" t="s">
        <v>4744</v>
      </c>
      <c r="B669" s="155" t="s">
        <v>5644</v>
      </c>
    </row>
    <row r="670" spans="1:2" ht="16.149999999999999" customHeight="1">
      <c r="A670" s="155" t="s">
        <v>4745</v>
      </c>
      <c r="B670" s="155" t="s">
        <v>5645</v>
      </c>
    </row>
    <row r="671" spans="1:2" ht="16.149999999999999" customHeight="1">
      <c r="A671" s="155" t="s">
        <v>4746</v>
      </c>
      <c r="B671" s="155" t="s">
        <v>5646</v>
      </c>
    </row>
    <row r="672" spans="1:2" ht="16.149999999999999" customHeight="1">
      <c r="A672" s="155" t="s">
        <v>4747</v>
      </c>
      <c r="B672" s="155" t="s">
        <v>5647</v>
      </c>
    </row>
    <row r="673" spans="1:2" ht="16.149999999999999" customHeight="1">
      <c r="A673" s="155" t="s">
        <v>4748</v>
      </c>
      <c r="B673" s="155" t="s">
        <v>5648</v>
      </c>
    </row>
    <row r="674" spans="1:2" ht="16.149999999999999" customHeight="1">
      <c r="A674" s="155" t="s">
        <v>4749</v>
      </c>
      <c r="B674" s="155" t="s">
        <v>5649</v>
      </c>
    </row>
    <row r="675" spans="1:2" ht="16.149999999999999" customHeight="1">
      <c r="A675" s="155" t="s">
        <v>4750</v>
      </c>
      <c r="B675" s="155" t="s">
        <v>5650</v>
      </c>
    </row>
    <row r="676" spans="1:2" ht="16.149999999999999" customHeight="1">
      <c r="A676" s="155" t="s">
        <v>4751</v>
      </c>
      <c r="B676" s="155" t="s">
        <v>5651</v>
      </c>
    </row>
    <row r="677" spans="1:2" ht="16.149999999999999" customHeight="1">
      <c r="A677" s="155" t="s">
        <v>4752</v>
      </c>
      <c r="B677" s="155" t="s">
        <v>5652</v>
      </c>
    </row>
    <row r="678" spans="1:2" ht="16.149999999999999" customHeight="1">
      <c r="A678" s="155" t="s">
        <v>4753</v>
      </c>
      <c r="B678" s="155" t="s">
        <v>5653</v>
      </c>
    </row>
    <row r="679" spans="1:2" ht="16.149999999999999" customHeight="1">
      <c r="A679" s="155" t="s">
        <v>4754</v>
      </c>
      <c r="B679" s="155" t="s">
        <v>5654</v>
      </c>
    </row>
    <row r="680" spans="1:2" ht="16.149999999999999" customHeight="1">
      <c r="A680" s="155" t="s">
        <v>4755</v>
      </c>
      <c r="B680" s="155" t="s">
        <v>5655</v>
      </c>
    </row>
    <row r="681" spans="1:2" ht="16.149999999999999" customHeight="1">
      <c r="A681" s="155" t="s">
        <v>4756</v>
      </c>
      <c r="B681" s="155" t="s">
        <v>5656</v>
      </c>
    </row>
    <row r="682" spans="1:2" ht="16.149999999999999" customHeight="1">
      <c r="A682" s="155" t="s">
        <v>4757</v>
      </c>
      <c r="B682" s="155" t="s">
        <v>5657</v>
      </c>
    </row>
    <row r="683" spans="1:2" ht="16.149999999999999" customHeight="1">
      <c r="A683" s="155" t="s">
        <v>4758</v>
      </c>
      <c r="B683" s="155" t="s">
        <v>5658</v>
      </c>
    </row>
    <row r="684" spans="1:2" ht="16.149999999999999" customHeight="1">
      <c r="A684" s="155" t="s">
        <v>4759</v>
      </c>
      <c r="B684" s="155" t="s">
        <v>5659</v>
      </c>
    </row>
    <row r="685" spans="1:2" ht="16.149999999999999" customHeight="1">
      <c r="A685" s="155" t="s">
        <v>4760</v>
      </c>
      <c r="B685" s="155" t="s">
        <v>5660</v>
      </c>
    </row>
    <row r="686" spans="1:2" ht="16.149999999999999" customHeight="1">
      <c r="A686" s="155" t="s">
        <v>4761</v>
      </c>
      <c r="B686" s="155" t="s">
        <v>5661</v>
      </c>
    </row>
    <row r="687" spans="1:2" ht="16.149999999999999" customHeight="1">
      <c r="A687" s="155" t="s">
        <v>4762</v>
      </c>
      <c r="B687" s="155" t="s">
        <v>5662</v>
      </c>
    </row>
    <row r="688" spans="1:2" ht="16.149999999999999" customHeight="1">
      <c r="A688" s="155" t="s">
        <v>4763</v>
      </c>
      <c r="B688" s="155" t="s">
        <v>5663</v>
      </c>
    </row>
    <row r="689" spans="1:2" ht="16.149999999999999" customHeight="1">
      <c r="A689" s="155" t="s">
        <v>4764</v>
      </c>
      <c r="B689" s="155" t="s">
        <v>5664</v>
      </c>
    </row>
    <row r="690" spans="1:2" ht="16.149999999999999" customHeight="1">
      <c r="A690" s="155" t="s">
        <v>4765</v>
      </c>
      <c r="B690" s="155" t="s">
        <v>5665</v>
      </c>
    </row>
    <row r="691" spans="1:2" ht="16.149999999999999" customHeight="1">
      <c r="A691" s="155" t="s">
        <v>4766</v>
      </c>
      <c r="B691" s="155" t="s">
        <v>5666</v>
      </c>
    </row>
    <row r="692" spans="1:2" ht="16.149999999999999" customHeight="1">
      <c r="A692" s="155" t="s">
        <v>4767</v>
      </c>
      <c r="B692" s="155" t="s">
        <v>5667</v>
      </c>
    </row>
    <row r="693" spans="1:2" ht="16.149999999999999" customHeight="1">
      <c r="A693" s="155" t="s">
        <v>4768</v>
      </c>
      <c r="B693" s="155" t="s">
        <v>5668</v>
      </c>
    </row>
    <row r="694" spans="1:2" ht="16.149999999999999" customHeight="1">
      <c r="A694" s="155" t="s">
        <v>4769</v>
      </c>
      <c r="B694" s="155" t="s">
        <v>5669</v>
      </c>
    </row>
    <row r="695" spans="1:2" ht="16.149999999999999" customHeight="1">
      <c r="A695" s="155" t="s">
        <v>4770</v>
      </c>
      <c r="B695" s="155" t="s">
        <v>5670</v>
      </c>
    </row>
    <row r="696" spans="1:2" ht="16.149999999999999" customHeight="1">
      <c r="A696" s="155" t="s">
        <v>4771</v>
      </c>
      <c r="B696" s="155" t="s">
        <v>5671</v>
      </c>
    </row>
    <row r="697" spans="1:2" ht="16.149999999999999" customHeight="1">
      <c r="A697" s="155" t="s">
        <v>4772</v>
      </c>
      <c r="B697" s="155" t="s">
        <v>5672</v>
      </c>
    </row>
    <row r="698" spans="1:2" ht="16.149999999999999" customHeight="1">
      <c r="A698" s="155" t="s">
        <v>4773</v>
      </c>
      <c r="B698" s="155" t="s">
        <v>5673</v>
      </c>
    </row>
    <row r="699" spans="1:2" ht="16.149999999999999" customHeight="1">
      <c r="A699" s="155" t="s">
        <v>4774</v>
      </c>
      <c r="B699" s="155" t="s">
        <v>5674</v>
      </c>
    </row>
    <row r="700" spans="1:2" ht="16.149999999999999" customHeight="1">
      <c r="A700" s="155" t="s">
        <v>4775</v>
      </c>
      <c r="B700" s="155" t="s">
        <v>5675</v>
      </c>
    </row>
    <row r="701" spans="1:2" ht="16.149999999999999" customHeight="1">
      <c r="A701" s="155" t="s">
        <v>4776</v>
      </c>
      <c r="B701" s="155" t="s">
        <v>5676</v>
      </c>
    </row>
    <row r="702" spans="1:2" ht="16.149999999999999" customHeight="1">
      <c r="A702" s="155" t="s">
        <v>4777</v>
      </c>
      <c r="B702" s="155" t="s">
        <v>5677</v>
      </c>
    </row>
    <row r="703" spans="1:2" ht="16.149999999999999" customHeight="1">
      <c r="A703" s="155" t="s">
        <v>4778</v>
      </c>
      <c r="B703" s="155" t="s">
        <v>5678</v>
      </c>
    </row>
    <row r="704" spans="1:2" ht="16.149999999999999" customHeight="1">
      <c r="A704" s="155" t="s">
        <v>4779</v>
      </c>
      <c r="B704" s="155" t="s">
        <v>5679</v>
      </c>
    </row>
    <row r="705" spans="1:2" ht="16.149999999999999" customHeight="1">
      <c r="A705" s="155" t="s">
        <v>4780</v>
      </c>
      <c r="B705" s="155" t="s">
        <v>5680</v>
      </c>
    </row>
    <row r="706" spans="1:2" ht="16.149999999999999" customHeight="1">
      <c r="A706" s="155" t="s">
        <v>4781</v>
      </c>
      <c r="B706" s="155" t="s">
        <v>5681</v>
      </c>
    </row>
    <row r="707" spans="1:2" ht="16.149999999999999" customHeight="1">
      <c r="A707" s="155" t="s">
        <v>4782</v>
      </c>
      <c r="B707" s="155" t="s">
        <v>5682</v>
      </c>
    </row>
    <row r="708" spans="1:2" ht="16.149999999999999" customHeight="1">
      <c r="A708" s="155" t="s">
        <v>4783</v>
      </c>
      <c r="B708" s="155" t="s">
        <v>5683</v>
      </c>
    </row>
    <row r="709" spans="1:2" ht="16.149999999999999" customHeight="1">
      <c r="A709" s="155" t="s">
        <v>4784</v>
      </c>
      <c r="B709" s="155" t="s">
        <v>5684</v>
      </c>
    </row>
    <row r="710" spans="1:2" ht="16.149999999999999" customHeight="1">
      <c r="A710" s="155" t="s">
        <v>4785</v>
      </c>
      <c r="B710" s="155" t="s">
        <v>5685</v>
      </c>
    </row>
    <row r="711" spans="1:2" ht="16.149999999999999" customHeight="1">
      <c r="A711" s="155" t="s">
        <v>4786</v>
      </c>
      <c r="B711" s="155" t="s">
        <v>5686</v>
      </c>
    </row>
    <row r="712" spans="1:2" ht="16.149999999999999" customHeight="1">
      <c r="A712" s="155" t="s">
        <v>4787</v>
      </c>
      <c r="B712" s="155" t="s">
        <v>5687</v>
      </c>
    </row>
    <row r="713" spans="1:2" ht="16.149999999999999" customHeight="1">
      <c r="A713" s="155" t="s">
        <v>4788</v>
      </c>
      <c r="B713" s="155" t="s">
        <v>5688</v>
      </c>
    </row>
    <row r="714" spans="1:2" ht="16.149999999999999" customHeight="1">
      <c r="A714" s="155" t="s">
        <v>4789</v>
      </c>
      <c r="B714" s="155" t="s">
        <v>5689</v>
      </c>
    </row>
    <row r="715" spans="1:2" ht="16.149999999999999" customHeight="1">
      <c r="A715" s="155" t="s">
        <v>4790</v>
      </c>
      <c r="B715" s="155" t="s">
        <v>5690</v>
      </c>
    </row>
    <row r="716" spans="1:2" ht="16.149999999999999" customHeight="1">
      <c r="A716" s="155" t="s">
        <v>4791</v>
      </c>
      <c r="B716" s="155" t="s">
        <v>5691</v>
      </c>
    </row>
    <row r="717" spans="1:2" ht="16.149999999999999" customHeight="1">
      <c r="A717" s="155" t="s">
        <v>4792</v>
      </c>
      <c r="B717" s="155" t="s">
        <v>5692</v>
      </c>
    </row>
    <row r="718" spans="1:2" ht="16.149999999999999" customHeight="1">
      <c r="A718" s="155" t="s">
        <v>4793</v>
      </c>
      <c r="B718" s="155" t="s">
        <v>5693</v>
      </c>
    </row>
    <row r="719" spans="1:2" ht="16.149999999999999" customHeight="1">
      <c r="A719" s="155" t="s">
        <v>4794</v>
      </c>
      <c r="B719" s="155" t="s">
        <v>5694</v>
      </c>
    </row>
    <row r="720" spans="1:2" ht="16.149999999999999" customHeight="1">
      <c r="A720" s="155" t="s">
        <v>4795</v>
      </c>
      <c r="B720" s="155" t="s">
        <v>5695</v>
      </c>
    </row>
    <row r="721" spans="1:2" ht="16.149999999999999" customHeight="1">
      <c r="A721" s="155" t="s">
        <v>4796</v>
      </c>
      <c r="B721" s="155" t="s">
        <v>5696</v>
      </c>
    </row>
    <row r="722" spans="1:2" ht="16.149999999999999" customHeight="1">
      <c r="A722" s="155" t="s">
        <v>4797</v>
      </c>
      <c r="B722" s="155" t="s">
        <v>5697</v>
      </c>
    </row>
    <row r="723" spans="1:2" ht="16.149999999999999" customHeight="1">
      <c r="A723" s="155" t="s">
        <v>4798</v>
      </c>
      <c r="B723" s="155" t="s">
        <v>5698</v>
      </c>
    </row>
    <row r="724" spans="1:2" ht="16.149999999999999" customHeight="1">
      <c r="A724" s="155" t="s">
        <v>4799</v>
      </c>
      <c r="B724" s="155" t="s">
        <v>5699</v>
      </c>
    </row>
    <row r="725" spans="1:2" ht="16.149999999999999" customHeight="1">
      <c r="A725" s="155" t="s">
        <v>4800</v>
      </c>
      <c r="B725" s="155" t="s">
        <v>5700</v>
      </c>
    </row>
    <row r="726" spans="1:2" ht="16.149999999999999" customHeight="1">
      <c r="A726" s="155" t="s">
        <v>4801</v>
      </c>
      <c r="B726" s="155" t="s">
        <v>5701</v>
      </c>
    </row>
    <row r="727" spans="1:2" ht="16.149999999999999" customHeight="1">
      <c r="A727" s="155" t="s">
        <v>4802</v>
      </c>
      <c r="B727" s="155" t="s">
        <v>5702</v>
      </c>
    </row>
    <row r="728" spans="1:2" ht="16.149999999999999" customHeight="1">
      <c r="A728" s="155" t="s">
        <v>4803</v>
      </c>
      <c r="B728" s="155" t="s">
        <v>5703</v>
      </c>
    </row>
    <row r="729" spans="1:2" ht="16.149999999999999" customHeight="1">
      <c r="A729" s="155" t="s">
        <v>4804</v>
      </c>
      <c r="B729" s="155" t="s">
        <v>5704</v>
      </c>
    </row>
    <row r="730" spans="1:2" ht="16.149999999999999" customHeight="1">
      <c r="A730" s="155" t="s">
        <v>4805</v>
      </c>
      <c r="B730" s="155" t="s">
        <v>5705</v>
      </c>
    </row>
    <row r="731" spans="1:2" ht="16.149999999999999" customHeight="1">
      <c r="A731" s="155" t="s">
        <v>4806</v>
      </c>
      <c r="B731" s="155" t="s">
        <v>5706</v>
      </c>
    </row>
    <row r="732" spans="1:2" ht="16.149999999999999" customHeight="1">
      <c r="A732" s="155" t="s">
        <v>4807</v>
      </c>
      <c r="B732" s="155" t="s">
        <v>5707</v>
      </c>
    </row>
    <row r="733" spans="1:2" ht="16.149999999999999" customHeight="1">
      <c r="A733" s="155" t="s">
        <v>4808</v>
      </c>
      <c r="B733" s="155" t="s">
        <v>5708</v>
      </c>
    </row>
    <row r="734" spans="1:2" ht="16.149999999999999" customHeight="1">
      <c r="A734" s="155" t="s">
        <v>4809</v>
      </c>
      <c r="B734" s="155" t="s">
        <v>5709</v>
      </c>
    </row>
    <row r="735" spans="1:2" ht="16.149999999999999" customHeight="1">
      <c r="A735" s="155" t="s">
        <v>4810</v>
      </c>
      <c r="B735" s="155" t="s">
        <v>5710</v>
      </c>
    </row>
    <row r="736" spans="1:2" ht="16.149999999999999" customHeight="1">
      <c r="A736" s="155" t="s">
        <v>4811</v>
      </c>
      <c r="B736" s="155" t="s">
        <v>5711</v>
      </c>
    </row>
    <row r="737" spans="1:2" ht="16.149999999999999" customHeight="1">
      <c r="A737" s="155" t="s">
        <v>4812</v>
      </c>
      <c r="B737" s="155" t="s">
        <v>5712</v>
      </c>
    </row>
    <row r="738" spans="1:2" ht="16.149999999999999" customHeight="1">
      <c r="A738" s="155" t="s">
        <v>4813</v>
      </c>
      <c r="B738" s="155" t="s">
        <v>5713</v>
      </c>
    </row>
    <row r="739" spans="1:2" ht="16.149999999999999" customHeight="1">
      <c r="A739" s="155" t="s">
        <v>4814</v>
      </c>
      <c r="B739" s="155" t="s">
        <v>5714</v>
      </c>
    </row>
    <row r="740" spans="1:2" ht="16.149999999999999" customHeight="1">
      <c r="A740" s="155" t="s">
        <v>4815</v>
      </c>
      <c r="B740" s="155" t="s">
        <v>5715</v>
      </c>
    </row>
    <row r="741" spans="1:2" ht="16.149999999999999" customHeight="1">
      <c r="A741" s="155" t="s">
        <v>4816</v>
      </c>
      <c r="B741" s="155" t="s">
        <v>5716</v>
      </c>
    </row>
    <row r="742" spans="1:2" ht="16.149999999999999" customHeight="1">
      <c r="A742" s="155" t="s">
        <v>4817</v>
      </c>
      <c r="B742" s="155" t="s">
        <v>5717</v>
      </c>
    </row>
    <row r="743" spans="1:2" ht="16.149999999999999" customHeight="1">
      <c r="A743" s="155" t="s">
        <v>4818</v>
      </c>
      <c r="B743" s="155" t="s">
        <v>5718</v>
      </c>
    </row>
    <row r="744" spans="1:2" ht="16.149999999999999" customHeight="1">
      <c r="A744" s="155" t="s">
        <v>4819</v>
      </c>
      <c r="B744" s="155" t="s">
        <v>5719</v>
      </c>
    </row>
    <row r="745" spans="1:2" ht="16.149999999999999" customHeight="1">
      <c r="A745" s="155" t="s">
        <v>4820</v>
      </c>
      <c r="B745" s="155" t="s">
        <v>5720</v>
      </c>
    </row>
    <row r="746" spans="1:2" ht="16.149999999999999" customHeight="1">
      <c r="A746" s="155" t="s">
        <v>4821</v>
      </c>
      <c r="B746" s="155" t="s">
        <v>5721</v>
      </c>
    </row>
    <row r="747" spans="1:2" ht="16.149999999999999" customHeight="1">
      <c r="A747" s="155" t="s">
        <v>4822</v>
      </c>
      <c r="B747" s="155" t="s">
        <v>5722</v>
      </c>
    </row>
    <row r="748" spans="1:2" ht="16.149999999999999" customHeight="1">
      <c r="A748" s="155" t="s">
        <v>4823</v>
      </c>
      <c r="B748" s="155" t="s">
        <v>5723</v>
      </c>
    </row>
    <row r="749" spans="1:2" ht="16.149999999999999" customHeight="1">
      <c r="A749" s="155" t="s">
        <v>4824</v>
      </c>
      <c r="B749" s="155" t="s">
        <v>5724</v>
      </c>
    </row>
    <row r="750" spans="1:2" ht="16.149999999999999" customHeight="1">
      <c r="A750" s="155" t="s">
        <v>4825</v>
      </c>
      <c r="B750" s="155" t="s">
        <v>5725</v>
      </c>
    </row>
    <row r="751" spans="1:2" ht="16.149999999999999" customHeight="1">
      <c r="A751" s="155" t="s">
        <v>4826</v>
      </c>
      <c r="B751" s="155" t="s">
        <v>5726</v>
      </c>
    </row>
    <row r="752" spans="1:2" ht="16.149999999999999" customHeight="1">
      <c r="A752" s="155" t="s">
        <v>4827</v>
      </c>
      <c r="B752" s="155" t="s">
        <v>5727</v>
      </c>
    </row>
    <row r="753" spans="1:2" ht="16.149999999999999" customHeight="1">
      <c r="A753" s="155" t="s">
        <v>4828</v>
      </c>
      <c r="B753" s="155" t="s">
        <v>5728</v>
      </c>
    </row>
    <row r="754" spans="1:2" ht="16.149999999999999" customHeight="1">
      <c r="A754" s="155" t="s">
        <v>4829</v>
      </c>
      <c r="B754" s="155" t="s">
        <v>5729</v>
      </c>
    </row>
    <row r="755" spans="1:2" ht="16.149999999999999" customHeight="1">
      <c r="A755" s="155" t="s">
        <v>4830</v>
      </c>
      <c r="B755" s="155" t="s">
        <v>5730</v>
      </c>
    </row>
    <row r="756" spans="1:2" ht="16.149999999999999" customHeight="1">
      <c r="A756" s="155" t="s">
        <v>4831</v>
      </c>
      <c r="B756" s="155" t="s">
        <v>5731</v>
      </c>
    </row>
    <row r="757" spans="1:2" ht="16.149999999999999" customHeight="1">
      <c r="A757" s="155" t="s">
        <v>4832</v>
      </c>
      <c r="B757" s="155" t="s">
        <v>5732</v>
      </c>
    </row>
    <row r="758" spans="1:2" ht="16.149999999999999" customHeight="1">
      <c r="A758" s="155" t="s">
        <v>4833</v>
      </c>
      <c r="B758" s="155" t="s">
        <v>5733</v>
      </c>
    </row>
    <row r="759" spans="1:2" ht="16.149999999999999" customHeight="1">
      <c r="A759" s="155" t="s">
        <v>4834</v>
      </c>
      <c r="B759" s="155" t="s">
        <v>5734</v>
      </c>
    </row>
    <row r="760" spans="1:2" ht="16.149999999999999" customHeight="1">
      <c r="A760" s="155" t="s">
        <v>4835</v>
      </c>
      <c r="B760" s="155" t="s">
        <v>5735</v>
      </c>
    </row>
    <row r="761" spans="1:2" ht="16.149999999999999" customHeight="1">
      <c r="A761" s="155" t="s">
        <v>4836</v>
      </c>
      <c r="B761" s="155" t="s">
        <v>5736</v>
      </c>
    </row>
    <row r="762" spans="1:2" ht="16.149999999999999" customHeight="1">
      <c r="A762" s="155" t="s">
        <v>4837</v>
      </c>
      <c r="B762" s="155" t="s">
        <v>5737</v>
      </c>
    </row>
    <row r="763" spans="1:2" ht="16.149999999999999" customHeight="1">
      <c r="A763" s="155" t="s">
        <v>4838</v>
      </c>
      <c r="B763" s="155" t="s">
        <v>5738</v>
      </c>
    </row>
    <row r="764" spans="1:2" ht="16.149999999999999" customHeight="1">
      <c r="A764" s="155" t="s">
        <v>4839</v>
      </c>
      <c r="B764" s="155" t="s">
        <v>5739</v>
      </c>
    </row>
    <row r="765" spans="1:2" ht="16.149999999999999" customHeight="1">
      <c r="A765" s="155" t="s">
        <v>4840</v>
      </c>
      <c r="B765" s="155" t="s">
        <v>5740</v>
      </c>
    </row>
    <row r="766" spans="1:2" ht="16.149999999999999" customHeight="1">
      <c r="A766" s="155" t="s">
        <v>4841</v>
      </c>
      <c r="B766" s="155" t="s">
        <v>5741</v>
      </c>
    </row>
    <row r="767" spans="1:2" ht="16.149999999999999" customHeight="1">
      <c r="A767" s="155" t="s">
        <v>4842</v>
      </c>
      <c r="B767" s="155" t="s">
        <v>5742</v>
      </c>
    </row>
    <row r="768" spans="1:2" ht="16.149999999999999" customHeight="1">
      <c r="A768" s="155" t="s">
        <v>4843</v>
      </c>
      <c r="B768" s="155" t="s">
        <v>5743</v>
      </c>
    </row>
    <row r="769" spans="1:2" ht="16.149999999999999" customHeight="1">
      <c r="A769" s="155" t="s">
        <v>4844</v>
      </c>
      <c r="B769" s="155" t="s">
        <v>5744</v>
      </c>
    </row>
    <row r="770" spans="1:2" ht="16.149999999999999" customHeight="1">
      <c r="A770" s="155" t="s">
        <v>4845</v>
      </c>
      <c r="B770" s="155" t="s">
        <v>5745</v>
      </c>
    </row>
    <row r="771" spans="1:2" ht="16.149999999999999" customHeight="1">
      <c r="A771" s="155" t="s">
        <v>4846</v>
      </c>
      <c r="B771" s="155" t="s">
        <v>5746</v>
      </c>
    </row>
    <row r="772" spans="1:2" ht="16.149999999999999" customHeight="1">
      <c r="A772" s="155" t="s">
        <v>4847</v>
      </c>
      <c r="B772" s="155" t="s">
        <v>5747</v>
      </c>
    </row>
    <row r="773" spans="1:2" ht="16.149999999999999" customHeight="1">
      <c r="A773" s="155" t="s">
        <v>4848</v>
      </c>
      <c r="B773" s="155" t="s">
        <v>5748</v>
      </c>
    </row>
    <row r="774" spans="1:2" ht="16.149999999999999" customHeight="1">
      <c r="A774" s="155" t="s">
        <v>4849</v>
      </c>
      <c r="B774" s="155" t="s">
        <v>5749</v>
      </c>
    </row>
    <row r="775" spans="1:2" ht="16.149999999999999" customHeight="1">
      <c r="A775" s="155" t="s">
        <v>4850</v>
      </c>
      <c r="B775" s="155" t="s">
        <v>5750</v>
      </c>
    </row>
    <row r="776" spans="1:2" ht="16.149999999999999" customHeight="1">
      <c r="A776" s="155" t="s">
        <v>4851</v>
      </c>
      <c r="B776" s="155" t="s">
        <v>5751</v>
      </c>
    </row>
    <row r="777" spans="1:2" ht="16.149999999999999" customHeight="1">
      <c r="A777" s="155" t="s">
        <v>4852</v>
      </c>
      <c r="B777" s="155" t="s">
        <v>5752</v>
      </c>
    </row>
    <row r="778" spans="1:2" ht="16.149999999999999" customHeight="1">
      <c r="A778" s="155" t="s">
        <v>4853</v>
      </c>
      <c r="B778" s="155" t="s">
        <v>5753</v>
      </c>
    </row>
    <row r="779" spans="1:2" ht="16.149999999999999" customHeight="1">
      <c r="A779" s="155" t="s">
        <v>4854</v>
      </c>
      <c r="B779" s="155" t="s">
        <v>5754</v>
      </c>
    </row>
    <row r="780" spans="1:2" ht="16.149999999999999" customHeight="1">
      <c r="A780" s="155" t="s">
        <v>4855</v>
      </c>
      <c r="B780" s="155" t="s">
        <v>5755</v>
      </c>
    </row>
    <row r="781" spans="1:2" ht="16.149999999999999" customHeight="1">
      <c r="A781" s="155" t="s">
        <v>4856</v>
      </c>
      <c r="B781" s="155" t="s">
        <v>5756</v>
      </c>
    </row>
    <row r="782" spans="1:2" ht="16.149999999999999" customHeight="1">
      <c r="A782" s="155" t="s">
        <v>4857</v>
      </c>
      <c r="B782" s="155" t="s">
        <v>5757</v>
      </c>
    </row>
    <row r="783" spans="1:2" ht="16.149999999999999" customHeight="1">
      <c r="A783" s="155" t="s">
        <v>4858</v>
      </c>
      <c r="B783" s="155" t="s">
        <v>5758</v>
      </c>
    </row>
    <row r="784" spans="1:2" ht="16.149999999999999" customHeight="1">
      <c r="A784" s="155" t="s">
        <v>4859</v>
      </c>
      <c r="B784" s="155" t="s">
        <v>5759</v>
      </c>
    </row>
    <row r="785" spans="1:2" ht="16.149999999999999" customHeight="1">
      <c r="A785" s="155" t="s">
        <v>4860</v>
      </c>
      <c r="B785" s="155" t="s">
        <v>5760</v>
      </c>
    </row>
    <row r="786" spans="1:2" ht="16.149999999999999" customHeight="1">
      <c r="A786" s="155" t="s">
        <v>4861</v>
      </c>
      <c r="B786" s="155" t="s">
        <v>5761</v>
      </c>
    </row>
    <row r="787" spans="1:2" ht="16.149999999999999" customHeight="1">
      <c r="A787" s="155" t="s">
        <v>4862</v>
      </c>
      <c r="B787" s="155" t="s">
        <v>5762</v>
      </c>
    </row>
    <row r="788" spans="1:2" ht="16.149999999999999" customHeight="1">
      <c r="A788" s="155" t="s">
        <v>4863</v>
      </c>
      <c r="B788" s="155" t="s">
        <v>5763</v>
      </c>
    </row>
    <row r="789" spans="1:2" ht="16.149999999999999" customHeight="1">
      <c r="A789" s="155" t="s">
        <v>4864</v>
      </c>
      <c r="B789" s="155" t="s">
        <v>5764</v>
      </c>
    </row>
    <row r="790" spans="1:2" ht="16.149999999999999" customHeight="1">
      <c r="A790" s="155" t="s">
        <v>4865</v>
      </c>
      <c r="B790" s="155" t="s">
        <v>5765</v>
      </c>
    </row>
    <row r="791" spans="1:2" ht="16.149999999999999" customHeight="1">
      <c r="A791" s="155" t="s">
        <v>4866</v>
      </c>
      <c r="B791" s="155" t="s">
        <v>5766</v>
      </c>
    </row>
    <row r="792" spans="1:2" ht="16.149999999999999" customHeight="1">
      <c r="A792" s="155" t="s">
        <v>4867</v>
      </c>
      <c r="B792" s="155" t="s">
        <v>5767</v>
      </c>
    </row>
    <row r="793" spans="1:2" ht="16.149999999999999" customHeight="1">
      <c r="A793" s="155" t="s">
        <v>4868</v>
      </c>
      <c r="B793" s="155" t="s">
        <v>5768</v>
      </c>
    </row>
    <row r="794" spans="1:2" ht="16.149999999999999" customHeight="1">
      <c r="A794" s="155" t="s">
        <v>4869</v>
      </c>
      <c r="B794" s="155" t="s">
        <v>5769</v>
      </c>
    </row>
    <row r="795" spans="1:2" ht="16.149999999999999" customHeight="1">
      <c r="A795" s="155" t="s">
        <v>4870</v>
      </c>
      <c r="B795" s="155" t="s">
        <v>5770</v>
      </c>
    </row>
    <row r="796" spans="1:2" ht="16.149999999999999" customHeight="1">
      <c r="A796" s="155" t="s">
        <v>4871</v>
      </c>
      <c r="B796" s="155" t="s">
        <v>5771</v>
      </c>
    </row>
    <row r="797" spans="1:2" ht="16.149999999999999" customHeight="1">
      <c r="A797" s="155" t="s">
        <v>4872</v>
      </c>
      <c r="B797" s="155" t="s">
        <v>5772</v>
      </c>
    </row>
    <row r="798" spans="1:2" ht="16.149999999999999" customHeight="1">
      <c r="A798" s="155" t="s">
        <v>4873</v>
      </c>
      <c r="B798" s="155" t="s">
        <v>5773</v>
      </c>
    </row>
    <row r="799" spans="1:2" ht="16.149999999999999" customHeight="1">
      <c r="A799" s="155" t="s">
        <v>4874</v>
      </c>
      <c r="B799" s="155" t="s">
        <v>5774</v>
      </c>
    </row>
    <row r="800" spans="1:2" ht="16.149999999999999" customHeight="1">
      <c r="A800" s="155" t="s">
        <v>4875</v>
      </c>
      <c r="B800" s="155" t="s">
        <v>5775</v>
      </c>
    </row>
    <row r="801" spans="1:2" ht="16.149999999999999" customHeight="1">
      <c r="A801" s="155" t="s">
        <v>4876</v>
      </c>
      <c r="B801" s="155" t="s">
        <v>5776</v>
      </c>
    </row>
    <row r="802" spans="1:2" ht="16.149999999999999" customHeight="1">
      <c r="A802" s="155" t="s">
        <v>4877</v>
      </c>
      <c r="B802" s="155" t="s">
        <v>5777</v>
      </c>
    </row>
    <row r="803" spans="1:2" ht="16.149999999999999" customHeight="1">
      <c r="A803" s="155" t="s">
        <v>4878</v>
      </c>
      <c r="B803" s="155" t="s">
        <v>5778</v>
      </c>
    </row>
    <row r="804" spans="1:2" ht="16.149999999999999" customHeight="1">
      <c r="A804" s="155" t="s">
        <v>4879</v>
      </c>
      <c r="B804" s="155" t="s">
        <v>5779</v>
      </c>
    </row>
    <row r="805" spans="1:2" ht="16.149999999999999" customHeight="1">
      <c r="A805" s="155" t="s">
        <v>4880</v>
      </c>
      <c r="B805" s="155" t="s">
        <v>5780</v>
      </c>
    </row>
    <row r="806" spans="1:2" ht="16.149999999999999" customHeight="1">
      <c r="A806" s="155" t="s">
        <v>4881</v>
      </c>
      <c r="B806" s="155" t="s">
        <v>5781</v>
      </c>
    </row>
    <row r="807" spans="1:2" ht="16.149999999999999" customHeight="1">
      <c r="A807" s="155" t="s">
        <v>4882</v>
      </c>
      <c r="B807" s="155" t="s">
        <v>5782</v>
      </c>
    </row>
    <row r="808" spans="1:2" ht="16.149999999999999" customHeight="1">
      <c r="A808" s="155" t="s">
        <v>4883</v>
      </c>
      <c r="B808" s="155" t="s">
        <v>5783</v>
      </c>
    </row>
    <row r="809" spans="1:2" ht="16.149999999999999" customHeight="1">
      <c r="A809" s="155" t="s">
        <v>4884</v>
      </c>
      <c r="B809" s="155" t="s">
        <v>5784</v>
      </c>
    </row>
    <row r="810" spans="1:2" ht="16.149999999999999" customHeight="1">
      <c r="A810" s="155" t="s">
        <v>4885</v>
      </c>
      <c r="B810" s="155" t="s">
        <v>5785</v>
      </c>
    </row>
    <row r="811" spans="1:2" ht="16.149999999999999" customHeight="1">
      <c r="A811" s="155" t="s">
        <v>4886</v>
      </c>
      <c r="B811" s="155" t="s">
        <v>5786</v>
      </c>
    </row>
    <row r="812" spans="1:2" ht="16.149999999999999" customHeight="1">
      <c r="A812" s="155" t="s">
        <v>4887</v>
      </c>
      <c r="B812" s="155" t="s">
        <v>5787</v>
      </c>
    </row>
    <row r="813" spans="1:2" ht="16.149999999999999" customHeight="1">
      <c r="A813" s="155" t="s">
        <v>4888</v>
      </c>
      <c r="B813" s="155" t="s">
        <v>5788</v>
      </c>
    </row>
    <row r="814" spans="1:2" ht="16.149999999999999" customHeight="1">
      <c r="A814" s="155" t="s">
        <v>4889</v>
      </c>
      <c r="B814" s="155" t="s">
        <v>5789</v>
      </c>
    </row>
    <row r="815" spans="1:2" ht="16.149999999999999" customHeight="1">
      <c r="A815" s="155" t="s">
        <v>4890</v>
      </c>
      <c r="B815" s="155" t="s">
        <v>5790</v>
      </c>
    </row>
    <row r="816" spans="1:2" ht="16.149999999999999" customHeight="1">
      <c r="A816" s="155" t="s">
        <v>4891</v>
      </c>
      <c r="B816" s="155" t="s">
        <v>5791</v>
      </c>
    </row>
    <row r="817" spans="1:2" ht="16.149999999999999" customHeight="1">
      <c r="A817" s="155" t="s">
        <v>4892</v>
      </c>
      <c r="B817" s="155" t="s">
        <v>5792</v>
      </c>
    </row>
    <row r="818" spans="1:2" ht="16.149999999999999" customHeight="1">
      <c r="A818" s="155" t="s">
        <v>4893</v>
      </c>
      <c r="B818" s="155" t="s">
        <v>5793</v>
      </c>
    </row>
    <row r="819" spans="1:2" ht="16.149999999999999" customHeight="1">
      <c r="A819" s="155" t="s">
        <v>4894</v>
      </c>
      <c r="B819" s="155" t="s">
        <v>5794</v>
      </c>
    </row>
    <row r="820" spans="1:2" ht="16.149999999999999" customHeight="1">
      <c r="A820" s="155" t="s">
        <v>4895</v>
      </c>
      <c r="B820" s="155" t="s">
        <v>5795</v>
      </c>
    </row>
    <row r="821" spans="1:2" ht="16.149999999999999" customHeight="1">
      <c r="A821" s="155" t="s">
        <v>4896</v>
      </c>
      <c r="B821" s="155" t="s">
        <v>5796</v>
      </c>
    </row>
    <row r="822" spans="1:2" ht="16.149999999999999" customHeight="1">
      <c r="A822" s="155" t="s">
        <v>4897</v>
      </c>
      <c r="B822" s="155" t="s">
        <v>5797</v>
      </c>
    </row>
    <row r="823" spans="1:2" ht="16.149999999999999" customHeight="1">
      <c r="A823" s="155" t="s">
        <v>4898</v>
      </c>
      <c r="B823" s="155" t="s">
        <v>5798</v>
      </c>
    </row>
    <row r="824" spans="1:2" ht="16.149999999999999" customHeight="1">
      <c r="A824" s="155" t="s">
        <v>4899</v>
      </c>
      <c r="B824" s="155" t="s">
        <v>5799</v>
      </c>
    </row>
    <row r="825" spans="1:2" ht="16.149999999999999" customHeight="1">
      <c r="A825" s="155" t="s">
        <v>4900</v>
      </c>
      <c r="B825" s="155" t="s">
        <v>5800</v>
      </c>
    </row>
    <row r="826" spans="1:2" ht="16.149999999999999" customHeight="1">
      <c r="A826" s="155" t="s">
        <v>4901</v>
      </c>
      <c r="B826" s="155" t="s">
        <v>5801</v>
      </c>
    </row>
    <row r="827" spans="1:2" ht="16.149999999999999" customHeight="1">
      <c r="A827" s="155" t="s">
        <v>4902</v>
      </c>
      <c r="B827" s="155" t="s">
        <v>5802</v>
      </c>
    </row>
    <row r="828" spans="1:2" ht="16.149999999999999" customHeight="1">
      <c r="A828" s="155" t="s">
        <v>4903</v>
      </c>
      <c r="B828" s="155" t="s">
        <v>5803</v>
      </c>
    </row>
    <row r="829" spans="1:2" ht="16.149999999999999" customHeight="1">
      <c r="A829" s="155" t="s">
        <v>4904</v>
      </c>
      <c r="B829" s="155" t="s">
        <v>5804</v>
      </c>
    </row>
    <row r="830" spans="1:2" ht="16.149999999999999" customHeight="1">
      <c r="A830" s="155" t="s">
        <v>4905</v>
      </c>
      <c r="B830" s="155" t="s">
        <v>5805</v>
      </c>
    </row>
    <row r="831" spans="1:2" ht="16.149999999999999" customHeight="1">
      <c r="A831" s="155" t="s">
        <v>4906</v>
      </c>
      <c r="B831" s="155" t="s">
        <v>5806</v>
      </c>
    </row>
    <row r="832" spans="1:2" ht="16.149999999999999" customHeight="1">
      <c r="A832" s="155" t="s">
        <v>4907</v>
      </c>
      <c r="B832" s="155" t="s">
        <v>5807</v>
      </c>
    </row>
    <row r="833" spans="1:2" ht="16.149999999999999" customHeight="1">
      <c r="A833" s="155" t="s">
        <v>4908</v>
      </c>
      <c r="B833" s="155" t="s">
        <v>5808</v>
      </c>
    </row>
    <row r="834" spans="1:2" ht="16.149999999999999" customHeight="1">
      <c r="A834" s="155" t="s">
        <v>4909</v>
      </c>
      <c r="B834" s="155" t="s">
        <v>5809</v>
      </c>
    </row>
    <row r="835" spans="1:2" ht="16.149999999999999" customHeight="1">
      <c r="A835" s="155" t="s">
        <v>4910</v>
      </c>
      <c r="B835" s="155" t="s">
        <v>5810</v>
      </c>
    </row>
    <row r="836" spans="1:2" ht="16.149999999999999" customHeight="1">
      <c r="A836" s="155" t="s">
        <v>4911</v>
      </c>
      <c r="B836" s="155" t="s">
        <v>5811</v>
      </c>
    </row>
    <row r="837" spans="1:2" ht="16.149999999999999" customHeight="1">
      <c r="A837" s="155" t="s">
        <v>4912</v>
      </c>
      <c r="B837" s="155" t="s">
        <v>5812</v>
      </c>
    </row>
    <row r="838" spans="1:2" ht="16.149999999999999" customHeight="1">
      <c r="A838" s="155" t="s">
        <v>4913</v>
      </c>
      <c r="B838" s="155" t="s">
        <v>5813</v>
      </c>
    </row>
    <row r="839" spans="1:2" ht="16.149999999999999" customHeight="1">
      <c r="A839" s="155" t="s">
        <v>4914</v>
      </c>
      <c r="B839" s="155" t="s">
        <v>5814</v>
      </c>
    </row>
    <row r="840" spans="1:2" ht="16.149999999999999" customHeight="1">
      <c r="A840" s="155" t="s">
        <v>4915</v>
      </c>
      <c r="B840" s="155" t="s">
        <v>5815</v>
      </c>
    </row>
    <row r="841" spans="1:2" ht="16.149999999999999" customHeight="1">
      <c r="A841" s="155" t="s">
        <v>4916</v>
      </c>
      <c r="B841" s="155" t="s">
        <v>5816</v>
      </c>
    </row>
    <row r="842" spans="1:2" ht="16.149999999999999" customHeight="1">
      <c r="A842" s="155" t="s">
        <v>4917</v>
      </c>
      <c r="B842" s="155" t="s">
        <v>5817</v>
      </c>
    </row>
    <row r="843" spans="1:2" ht="16.149999999999999" customHeight="1">
      <c r="A843" s="155" t="s">
        <v>4918</v>
      </c>
      <c r="B843" s="155" t="s">
        <v>5818</v>
      </c>
    </row>
    <row r="844" spans="1:2" ht="16.149999999999999" customHeight="1">
      <c r="A844" s="155" t="s">
        <v>4919</v>
      </c>
      <c r="B844" s="155" t="s">
        <v>5819</v>
      </c>
    </row>
    <row r="845" spans="1:2" ht="16.149999999999999" customHeight="1">
      <c r="A845" s="155" t="s">
        <v>4920</v>
      </c>
      <c r="B845" s="155" t="s">
        <v>5820</v>
      </c>
    </row>
    <row r="846" spans="1:2" ht="16.149999999999999" customHeight="1">
      <c r="A846" s="155" t="s">
        <v>4921</v>
      </c>
      <c r="B846" s="155" t="s">
        <v>5821</v>
      </c>
    </row>
    <row r="847" spans="1:2" ht="16.149999999999999" customHeight="1">
      <c r="A847" s="155" t="s">
        <v>4922</v>
      </c>
      <c r="B847" s="155" t="s">
        <v>5822</v>
      </c>
    </row>
    <row r="848" spans="1:2" ht="16.149999999999999" customHeight="1">
      <c r="A848" s="155" t="s">
        <v>4923</v>
      </c>
      <c r="B848" s="155" t="s">
        <v>5823</v>
      </c>
    </row>
    <row r="849" spans="1:2" ht="16.149999999999999" customHeight="1">
      <c r="A849" s="155" t="s">
        <v>4924</v>
      </c>
      <c r="B849" s="155" t="s">
        <v>5824</v>
      </c>
    </row>
    <row r="850" spans="1:2" ht="16.149999999999999" customHeight="1">
      <c r="A850" s="155" t="s">
        <v>4925</v>
      </c>
      <c r="B850" s="155" t="s">
        <v>5825</v>
      </c>
    </row>
    <row r="851" spans="1:2" ht="16.149999999999999" customHeight="1">
      <c r="A851" s="155" t="s">
        <v>4926</v>
      </c>
      <c r="B851" s="155" t="s">
        <v>5826</v>
      </c>
    </row>
    <row r="852" spans="1:2" ht="16.149999999999999" customHeight="1">
      <c r="A852" s="155" t="s">
        <v>4927</v>
      </c>
      <c r="B852" s="155" t="s">
        <v>5827</v>
      </c>
    </row>
    <row r="853" spans="1:2" ht="16.149999999999999" customHeight="1">
      <c r="A853" s="155" t="s">
        <v>4928</v>
      </c>
      <c r="B853" s="155" t="s">
        <v>5828</v>
      </c>
    </row>
    <row r="854" spans="1:2" ht="16.149999999999999" customHeight="1">
      <c r="A854" s="155" t="s">
        <v>4929</v>
      </c>
      <c r="B854" s="155" t="s">
        <v>5829</v>
      </c>
    </row>
    <row r="855" spans="1:2" ht="16.149999999999999" customHeight="1">
      <c r="A855" s="155" t="s">
        <v>4930</v>
      </c>
      <c r="B855" s="155" t="s">
        <v>5830</v>
      </c>
    </row>
    <row r="856" spans="1:2" ht="16.149999999999999" customHeight="1">
      <c r="A856" s="155" t="s">
        <v>4931</v>
      </c>
      <c r="B856" s="155" t="s">
        <v>5831</v>
      </c>
    </row>
    <row r="857" spans="1:2" ht="16.149999999999999" customHeight="1">
      <c r="A857" s="155" t="s">
        <v>4932</v>
      </c>
      <c r="B857" s="155" t="s">
        <v>5832</v>
      </c>
    </row>
    <row r="858" spans="1:2" ht="16.149999999999999" customHeight="1">
      <c r="A858" s="155" t="s">
        <v>4933</v>
      </c>
      <c r="B858" s="155" t="s">
        <v>5833</v>
      </c>
    </row>
    <row r="859" spans="1:2" ht="16.149999999999999" customHeight="1">
      <c r="A859" s="155" t="s">
        <v>4934</v>
      </c>
      <c r="B859" s="155" t="s">
        <v>5834</v>
      </c>
    </row>
    <row r="860" spans="1:2" ht="16.149999999999999" customHeight="1">
      <c r="A860" s="155" t="s">
        <v>4935</v>
      </c>
      <c r="B860" s="155" t="s">
        <v>5835</v>
      </c>
    </row>
    <row r="861" spans="1:2" ht="16.149999999999999" customHeight="1">
      <c r="A861" s="155" t="s">
        <v>4936</v>
      </c>
      <c r="B861" s="155" t="s">
        <v>5836</v>
      </c>
    </row>
    <row r="862" spans="1:2" ht="16.149999999999999" customHeight="1">
      <c r="A862" s="155" t="s">
        <v>4937</v>
      </c>
      <c r="B862" s="155" t="s">
        <v>5837</v>
      </c>
    </row>
    <row r="863" spans="1:2" ht="16.149999999999999" customHeight="1">
      <c r="A863" s="155" t="s">
        <v>4938</v>
      </c>
      <c r="B863" s="155" t="s">
        <v>5838</v>
      </c>
    </row>
    <row r="864" spans="1:2" ht="16.149999999999999" customHeight="1">
      <c r="A864" s="155" t="s">
        <v>4939</v>
      </c>
      <c r="B864" s="155" t="s">
        <v>5839</v>
      </c>
    </row>
    <row r="865" spans="1:2" ht="16.149999999999999" customHeight="1">
      <c r="A865" s="155" t="s">
        <v>4940</v>
      </c>
      <c r="B865" s="155" t="s">
        <v>5840</v>
      </c>
    </row>
    <row r="866" spans="1:2" ht="16.149999999999999" customHeight="1">
      <c r="A866" s="155" t="s">
        <v>4941</v>
      </c>
      <c r="B866" s="155" t="s">
        <v>5841</v>
      </c>
    </row>
    <row r="867" spans="1:2" ht="16.149999999999999" customHeight="1">
      <c r="A867" s="155" t="s">
        <v>4942</v>
      </c>
      <c r="B867" s="155" t="s">
        <v>5842</v>
      </c>
    </row>
    <row r="868" spans="1:2" ht="16.149999999999999" customHeight="1">
      <c r="A868" s="155" t="s">
        <v>4943</v>
      </c>
      <c r="B868" s="155" t="s">
        <v>5843</v>
      </c>
    </row>
    <row r="869" spans="1:2" ht="16.149999999999999" customHeight="1">
      <c r="A869" s="155" t="s">
        <v>4944</v>
      </c>
      <c r="B869" s="155" t="s">
        <v>5844</v>
      </c>
    </row>
    <row r="870" spans="1:2" ht="16.149999999999999" customHeight="1">
      <c r="A870" s="155" t="s">
        <v>4945</v>
      </c>
      <c r="B870" s="155" t="s">
        <v>5845</v>
      </c>
    </row>
    <row r="871" spans="1:2" ht="16.149999999999999" customHeight="1">
      <c r="A871" s="155" t="s">
        <v>4946</v>
      </c>
      <c r="B871" s="155" t="s">
        <v>5846</v>
      </c>
    </row>
    <row r="872" spans="1:2" ht="16.149999999999999" customHeight="1">
      <c r="A872" s="155" t="s">
        <v>4947</v>
      </c>
      <c r="B872" s="155" t="s">
        <v>5847</v>
      </c>
    </row>
    <row r="873" spans="1:2" ht="16.149999999999999" customHeight="1">
      <c r="A873" s="155" t="s">
        <v>4948</v>
      </c>
      <c r="B873" s="155" t="s">
        <v>5848</v>
      </c>
    </row>
    <row r="874" spans="1:2" ht="16.149999999999999" customHeight="1">
      <c r="A874" s="155" t="s">
        <v>4949</v>
      </c>
      <c r="B874" s="155" t="s">
        <v>5849</v>
      </c>
    </row>
    <row r="875" spans="1:2" ht="16.149999999999999" customHeight="1">
      <c r="A875" s="155" t="s">
        <v>4950</v>
      </c>
      <c r="B875" s="155" t="s">
        <v>5850</v>
      </c>
    </row>
    <row r="876" spans="1:2" ht="16.149999999999999" customHeight="1">
      <c r="A876" s="155" t="s">
        <v>4951</v>
      </c>
      <c r="B876" s="155" t="s">
        <v>5851</v>
      </c>
    </row>
    <row r="877" spans="1:2" ht="16.149999999999999" customHeight="1">
      <c r="A877" s="155" t="s">
        <v>4952</v>
      </c>
      <c r="B877" s="155" t="s">
        <v>5852</v>
      </c>
    </row>
    <row r="878" spans="1:2" ht="16.149999999999999" customHeight="1">
      <c r="A878" s="155" t="s">
        <v>4953</v>
      </c>
      <c r="B878" s="155" t="s">
        <v>5853</v>
      </c>
    </row>
    <row r="879" spans="1:2" ht="16.149999999999999" customHeight="1">
      <c r="A879" s="155" t="s">
        <v>4954</v>
      </c>
      <c r="B879" s="155" t="s">
        <v>5854</v>
      </c>
    </row>
    <row r="880" spans="1:2" ht="16.149999999999999" customHeight="1">
      <c r="A880" s="155" t="s">
        <v>4955</v>
      </c>
      <c r="B880" s="155" t="s">
        <v>5855</v>
      </c>
    </row>
    <row r="881" spans="1:2" ht="16.149999999999999" customHeight="1">
      <c r="A881" s="155" t="s">
        <v>4956</v>
      </c>
      <c r="B881" s="155" t="s">
        <v>5856</v>
      </c>
    </row>
    <row r="882" spans="1:2" ht="16.149999999999999" customHeight="1">
      <c r="A882" s="155" t="s">
        <v>4957</v>
      </c>
      <c r="B882" s="155" t="s">
        <v>5857</v>
      </c>
    </row>
    <row r="883" spans="1:2" ht="16.149999999999999" customHeight="1">
      <c r="A883" s="155" t="s">
        <v>4958</v>
      </c>
      <c r="B883" s="155" t="s">
        <v>5858</v>
      </c>
    </row>
    <row r="884" spans="1:2" ht="16.149999999999999" customHeight="1">
      <c r="A884" s="155" t="s">
        <v>4959</v>
      </c>
      <c r="B884" s="155" t="s">
        <v>5859</v>
      </c>
    </row>
    <row r="885" spans="1:2" ht="16.149999999999999" customHeight="1">
      <c r="A885" s="155" t="s">
        <v>4960</v>
      </c>
      <c r="B885" s="155" t="s">
        <v>5860</v>
      </c>
    </row>
    <row r="886" spans="1:2" ht="16.149999999999999" customHeight="1">
      <c r="A886" s="155" t="s">
        <v>4961</v>
      </c>
      <c r="B886" s="155" t="s">
        <v>5861</v>
      </c>
    </row>
    <row r="887" spans="1:2" ht="16.149999999999999" customHeight="1">
      <c r="A887" s="155" t="s">
        <v>4962</v>
      </c>
      <c r="B887" s="155" t="s">
        <v>5862</v>
      </c>
    </row>
    <row r="888" spans="1:2" ht="16.149999999999999" customHeight="1">
      <c r="A888" s="155" t="s">
        <v>4963</v>
      </c>
      <c r="B888" s="155" t="s">
        <v>5863</v>
      </c>
    </row>
    <row r="889" spans="1:2" ht="16.149999999999999" customHeight="1">
      <c r="A889" s="155" t="s">
        <v>4964</v>
      </c>
      <c r="B889" s="155" t="s">
        <v>5864</v>
      </c>
    </row>
    <row r="890" spans="1:2" ht="16.149999999999999" customHeight="1">
      <c r="A890" s="155" t="s">
        <v>4965</v>
      </c>
      <c r="B890" s="155" t="s">
        <v>5865</v>
      </c>
    </row>
    <row r="891" spans="1:2" ht="16.149999999999999" customHeight="1">
      <c r="A891" s="155" t="s">
        <v>4966</v>
      </c>
      <c r="B891" s="155" t="s">
        <v>5866</v>
      </c>
    </row>
    <row r="892" spans="1:2" ht="16.149999999999999" customHeight="1">
      <c r="A892" s="155" t="s">
        <v>4967</v>
      </c>
      <c r="B892" s="155" t="s">
        <v>5867</v>
      </c>
    </row>
    <row r="893" spans="1:2" ht="16.149999999999999" customHeight="1">
      <c r="A893" s="155" t="s">
        <v>4968</v>
      </c>
      <c r="B893" s="155" t="s">
        <v>5868</v>
      </c>
    </row>
    <row r="894" spans="1:2" ht="16.149999999999999" customHeight="1">
      <c r="A894" s="155" t="s">
        <v>4969</v>
      </c>
      <c r="B894" s="155" t="s">
        <v>5869</v>
      </c>
    </row>
    <row r="895" spans="1:2" ht="16.149999999999999" customHeight="1">
      <c r="A895" s="155" t="s">
        <v>4970</v>
      </c>
      <c r="B895" s="155" t="s">
        <v>5870</v>
      </c>
    </row>
    <row r="896" spans="1:2" ht="16.149999999999999" customHeight="1">
      <c r="A896" s="155" t="s">
        <v>4971</v>
      </c>
      <c r="B896" s="155" t="s">
        <v>5871</v>
      </c>
    </row>
    <row r="897" spans="1:2" ht="16.149999999999999" customHeight="1">
      <c r="A897" s="155" t="s">
        <v>4972</v>
      </c>
      <c r="B897" s="155" t="s">
        <v>5872</v>
      </c>
    </row>
    <row r="898" spans="1:2" ht="16.149999999999999" customHeight="1">
      <c r="A898" s="155" t="s">
        <v>4973</v>
      </c>
      <c r="B898" s="155" t="s">
        <v>5873</v>
      </c>
    </row>
    <row r="899" spans="1:2" ht="16.149999999999999" customHeight="1">
      <c r="A899" s="155" t="s">
        <v>4974</v>
      </c>
      <c r="B899" s="155" t="s">
        <v>5874</v>
      </c>
    </row>
    <row r="900" spans="1:2" ht="16.149999999999999" customHeight="1">
      <c r="A900" s="155" t="s">
        <v>4975</v>
      </c>
      <c r="B900" s="155" t="s">
        <v>5875</v>
      </c>
    </row>
    <row r="901" spans="1:2" ht="16.149999999999999" customHeight="1">
      <c r="A901" s="155" t="s">
        <v>4976</v>
      </c>
      <c r="B901" s="155" t="s">
        <v>5876</v>
      </c>
    </row>
    <row r="902" spans="1:2" ht="16.149999999999999" customHeight="1">
      <c r="A902" s="155" t="s">
        <v>4977</v>
      </c>
      <c r="B902" s="155" t="s">
        <v>5877</v>
      </c>
    </row>
    <row r="903" spans="1:2" ht="16.149999999999999" customHeight="1">
      <c r="A903" s="155" t="s">
        <v>4978</v>
      </c>
      <c r="B903" s="155" t="s">
        <v>5878</v>
      </c>
    </row>
    <row r="904" spans="1:2" ht="16.149999999999999" customHeight="1">
      <c r="A904" s="155" t="s">
        <v>4979</v>
      </c>
      <c r="B904" s="155" t="s">
        <v>5879</v>
      </c>
    </row>
    <row r="905" spans="1:2" ht="16.149999999999999" customHeight="1">
      <c r="A905" s="155" t="s">
        <v>4980</v>
      </c>
      <c r="B905" s="155" t="s">
        <v>5880</v>
      </c>
    </row>
    <row r="906" spans="1:2" ht="16.149999999999999" customHeight="1">
      <c r="A906" s="155" t="s">
        <v>4981</v>
      </c>
      <c r="B906" s="155" t="s">
        <v>5881</v>
      </c>
    </row>
    <row r="907" spans="1:2" ht="16.149999999999999" customHeight="1">
      <c r="A907" s="155" t="s">
        <v>4982</v>
      </c>
      <c r="B907" s="155" t="s">
        <v>5882</v>
      </c>
    </row>
    <row r="908" spans="1:2" ht="16.149999999999999" customHeight="1">
      <c r="A908" s="155" t="s">
        <v>4983</v>
      </c>
      <c r="B908" s="155" t="s">
        <v>5883</v>
      </c>
    </row>
    <row r="909" spans="1:2" ht="16.149999999999999" customHeight="1">
      <c r="A909" s="155" t="s">
        <v>4984</v>
      </c>
      <c r="B909" s="155" t="s">
        <v>5884</v>
      </c>
    </row>
    <row r="910" spans="1:2" ht="16.149999999999999" customHeight="1">
      <c r="A910" s="155" t="s">
        <v>4985</v>
      </c>
      <c r="B910" s="155" t="s">
        <v>5885</v>
      </c>
    </row>
    <row r="911" spans="1:2" ht="16.149999999999999" customHeight="1">
      <c r="A911" s="155" t="s">
        <v>4986</v>
      </c>
      <c r="B911" s="155" t="s">
        <v>5886</v>
      </c>
    </row>
    <row r="912" spans="1:2" ht="16.149999999999999" customHeight="1">
      <c r="A912" s="155" t="s">
        <v>4987</v>
      </c>
      <c r="B912" s="155" t="s">
        <v>5887</v>
      </c>
    </row>
    <row r="913" spans="1:2" ht="16.149999999999999" customHeight="1">
      <c r="A913" s="155" t="s">
        <v>4988</v>
      </c>
      <c r="B913" s="155" t="s">
        <v>5888</v>
      </c>
    </row>
    <row r="914" spans="1:2" ht="16.149999999999999" customHeight="1">
      <c r="A914" s="155" t="s">
        <v>4989</v>
      </c>
      <c r="B914" s="155" t="s">
        <v>5889</v>
      </c>
    </row>
    <row r="915" spans="1:2" ht="16.149999999999999" customHeight="1">
      <c r="A915" s="155" t="s">
        <v>4990</v>
      </c>
      <c r="B915" s="155" t="s">
        <v>5890</v>
      </c>
    </row>
    <row r="916" spans="1:2" ht="16.149999999999999" customHeight="1">
      <c r="A916" s="155" t="s">
        <v>4991</v>
      </c>
      <c r="B916" s="155" t="s">
        <v>5891</v>
      </c>
    </row>
    <row r="917" spans="1:2" ht="16.149999999999999" customHeight="1">
      <c r="A917" s="155" t="s">
        <v>4992</v>
      </c>
      <c r="B917" s="155" t="s">
        <v>5892</v>
      </c>
    </row>
    <row r="918" spans="1:2" ht="16.149999999999999" customHeight="1">
      <c r="A918" s="155" t="s">
        <v>4993</v>
      </c>
      <c r="B918" s="155" t="s">
        <v>5893</v>
      </c>
    </row>
    <row r="919" spans="1:2" ht="16.149999999999999" customHeight="1">
      <c r="A919" s="155" t="s">
        <v>4994</v>
      </c>
      <c r="B919" s="155" t="s">
        <v>5894</v>
      </c>
    </row>
    <row r="920" spans="1:2" ht="16.149999999999999" customHeight="1">
      <c r="A920" s="155" t="s">
        <v>4995</v>
      </c>
      <c r="B920" s="155" t="s">
        <v>5895</v>
      </c>
    </row>
    <row r="921" spans="1:2" ht="16.149999999999999" customHeight="1">
      <c r="A921" s="155" t="s">
        <v>4996</v>
      </c>
      <c r="B921" s="155" t="s">
        <v>5896</v>
      </c>
    </row>
    <row r="922" spans="1:2" ht="16.149999999999999" customHeight="1">
      <c r="A922" s="155" t="s">
        <v>4997</v>
      </c>
      <c r="B922" s="155" t="s">
        <v>5897</v>
      </c>
    </row>
    <row r="923" spans="1:2" ht="16.149999999999999" customHeight="1">
      <c r="A923" s="155" t="s">
        <v>4998</v>
      </c>
      <c r="B923" s="155" t="s">
        <v>5898</v>
      </c>
    </row>
    <row r="924" spans="1:2" ht="16.149999999999999" customHeight="1">
      <c r="A924" s="155" t="s">
        <v>4999</v>
      </c>
      <c r="B924" s="155" t="s">
        <v>5899</v>
      </c>
    </row>
    <row r="925" spans="1:2" ht="16.149999999999999" customHeight="1">
      <c r="A925" s="155" t="s">
        <v>5000</v>
      </c>
      <c r="B925" s="155" t="s">
        <v>5900</v>
      </c>
    </row>
    <row r="926" spans="1:2" ht="16.149999999999999" customHeight="1">
      <c r="A926" s="155" t="s">
        <v>5001</v>
      </c>
      <c r="B926" s="155" t="s">
        <v>5901</v>
      </c>
    </row>
    <row r="927" spans="1:2" ht="16.149999999999999" customHeight="1">
      <c r="A927" s="155" t="s">
        <v>5002</v>
      </c>
      <c r="B927" s="155" t="s">
        <v>5902</v>
      </c>
    </row>
    <row r="928" spans="1:2" ht="16.149999999999999" customHeight="1">
      <c r="A928" s="155" t="s">
        <v>5003</v>
      </c>
      <c r="B928" s="155" t="s">
        <v>5903</v>
      </c>
    </row>
    <row r="929" spans="1:2" ht="16.149999999999999" customHeight="1">
      <c r="A929" s="155" t="s">
        <v>5004</v>
      </c>
      <c r="B929" s="155" t="s">
        <v>5904</v>
      </c>
    </row>
    <row r="930" spans="1:2" ht="16.149999999999999" customHeight="1">
      <c r="A930" s="155" t="s">
        <v>5005</v>
      </c>
      <c r="B930" s="155" t="s">
        <v>5905</v>
      </c>
    </row>
    <row r="931" spans="1:2" ht="16.149999999999999" customHeight="1">
      <c r="A931" s="155" t="s">
        <v>5006</v>
      </c>
      <c r="B931" s="155" t="s">
        <v>5906</v>
      </c>
    </row>
    <row r="932" spans="1:2" ht="16.149999999999999" customHeight="1">
      <c r="A932" s="155" t="s">
        <v>5007</v>
      </c>
      <c r="B932" s="155" t="s">
        <v>5907</v>
      </c>
    </row>
    <row r="933" spans="1:2" ht="16.149999999999999" customHeight="1">
      <c r="A933" s="155" t="s">
        <v>5008</v>
      </c>
      <c r="B933" s="155" t="s">
        <v>5908</v>
      </c>
    </row>
    <row r="934" spans="1:2" ht="16.149999999999999" customHeight="1">
      <c r="A934" s="155" t="s">
        <v>5009</v>
      </c>
      <c r="B934" s="155" t="s">
        <v>6075</v>
      </c>
    </row>
    <row r="935" spans="1:2" ht="16.149999999999999" customHeight="1">
      <c r="A935" s="155" t="s">
        <v>5010</v>
      </c>
      <c r="B935" s="155" t="s">
        <v>5909</v>
      </c>
    </row>
    <row r="936" spans="1:2" ht="16.149999999999999" customHeight="1">
      <c r="A936" s="155" t="s">
        <v>5011</v>
      </c>
      <c r="B936" s="155" t="s">
        <v>5910</v>
      </c>
    </row>
    <row r="937" spans="1:2" ht="16.149999999999999" customHeight="1">
      <c r="A937" s="155" t="s">
        <v>5012</v>
      </c>
      <c r="B937" s="155" t="s">
        <v>5911</v>
      </c>
    </row>
    <row r="938" spans="1:2" ht="16.149999999999999" customHeight="1">
      <c r="A938" s="155" t="s">
        <v>5013</v>
      </c>
      <c r="B938" s="155" t="s">
        <v>5912</v>
      </c>
    </row>
    <row r="939" spans="1:2" ht="16.149999999999999" customHeight="1">
      <c r="A939" s="155" t="s">
        <v>5014</v>
      </c>
      <c r="B939" s="155" t="s">
        <v>5913</v>
      </c>
    </row>
    <row r="940" spans="1:2" ht="16.149999999999999" customHeight="1">
      <c r="A940" s="155" t="s">
        <v>5015</v>
      </c>
      <c r="B940" s="155" t="s">
        <v>5914</v>
      </c>
    </row>
    <row r="941" spans="1:2" ht="16.149999999999999" customHeight="1">
      <c r="A941" s="155" t="s">
        <v>5016</v>
      </c>
      <c r="B941" s="155" t="s">
        <v>5915</v>
      </c>
    </row>
    <row r="942" spans="1:2" ht="16.149999999999999" customHeight="1">
      <c r="A942" s="155" t="s">
        <v>5017</v>
      </c>
      <c r="B942" s="155" t="s">
        <v>5916</v>
      </c>
    </row>
    <row r="943" spans="1:2" ht="16.149999999999999" customHeight="1">
      <c r="A943" s="155" t="s">
        <v>5018</v>
      </c>
      <c r="B943" s="155" t="s">
        <v>5917</v>
      </c>
    </row>
    <row r="944" spans="1:2" ht="16.149999999999999" customHeight="1">
      <c r="A944" s="155" t="s">
        <v>5019</v>
      </c>
      <c r="B944" s="155" t="s">
        <v>5918</v>
      </c>
    </row>
    <row r="945" spans="1:2" ht="16.149999999999999" customHeight="1">
      <c r="A945" s="155" t="s">
        <v>5020</v>
      </c>
      <c r="B945" s="155" t="s">
        <v>5919</v>
      </c>
    </row>
    <row r="946" spans="1:2" ht="16.149999999999999" customHeight="1">
      <c r="A946" s="155" t="s">
        <v>5021</v>
      </c>
      <c r="B946" s="155" t="s">
        <v>5920</v>
      </c>
    </row>
    <row r="947" spans="1:2" ht="16.149999999999999" customHeight="1">
      <c r="A947" s="155" t="s">
        <v>5022</v>
      </c>
      <c r="B947" s="155" t="s">
        <v>5921</v>
      </c>
    </row>
    <row r="948" spans="1:2" ht="16.149999999999999" customHeight="1">
      <c r="A948" s="155" t="s">
        <v>5023</v>
      </c>
      <c r="B948" s="155" t="s">
        <v>5922</v>
      </c>
    </row>
    <row r="949" spans="1:2" ht="16.149999999999999" customHeight="1">
      <c r="A949" s="155" t="s">
        <v>5024</v>
      </c>
      <c r="B949" s="155" t="s">
        <v>5923</v>
      </c>
    </row>
    <row r="950" spans="1:2" ht="16.149999999999999" customHeight="1">
      <c r="A950" s="155" t="s">
        <v>5025</v>
      </c>
      <c r="B950" s="155" t="s">
        <v>5924</v>
      </c>
    </row>
    <row r="951" spans="1:2" ht="16.149999999999999" customHeight="1">
      <c r="A951" s="155" t="s">
        <v>5026</v>
      </c>
      <c r="B951" s="155" t="s">
        <v>5925</v>
      </c>
    </row>
    <row r="952" spans="1:2" ht="16.149999999999999" customHeight="1">
      <c r="A952" s="155" t="s">
        <v>5027</v>
      </c>
      <c r="B952" s="155" t="s">
        <v>5926</v>
      </c>
    </row>
    <row r="953" spans="1:2" ht="16.149999999999999" customHeight="1">
      <c r="A953" s="155" t="s">
        <v>5028</v>
      </c>
      <c r="B953" s="155" t="s">
        <v>5927</v>
      </c>
    </row>
    <row r="954" spans="1:2" ht="16.149999999999999" customHeight="1">
      <c r="A954" s="155" t="s">
        <v>5029</v>
      </c>
      <c r="B954" s="155" t="s">
        <v>5928</v>
      </c>
    </row>
    <row r="955" spans="1:2" ht="16.149999999999999" customHeight="1">
      <c r="A955" s="155" t="s">
        <v>5030</v>
      </c>
      <c r="B955" s="155" t="s">
        <v>5929</v>
      </c>
    </row>
    <row r="956" spans="1:2" ht="16.149999999999999" customHeight="1">
      <c r="A956" s="155" t="s">
        <v>5031</v>
      </c>
      <c r="B956" s="155" t="s">
        <v>5930</v>
      </c>
    </row>
    <row r="957" spans="1:2" ht="16.149999999999999" customHeight="1">
      <c r="A957" s="155" t="s">
        <v>5032</v>
      </c>
      <c r="B957" s="155" t="s">
        <v>5931</v>
      </c>
    </row>
    <row r="958" spans="1:2" ht="16.149999999999999" customHeight="1">
      <c r="A958" s="155" t="s">
        <v>5033</v>
      </c>
      <c r="B958" s="155" t="s">
        <v>5932</v>
      </c>
    </row>
    <row r="959" spans="1:2" ht="16.149999999999999" customHeight="1">
      <c r="A959" s="155" t="s">
        <v>5034</v>
      </c>
      <c r="B959" s="155" t="s">
        <v>5933</v>
      </c>
    </row>
    <row r="960" spans="1:2" ht="16.149999999999999" customHeight="1">
      <c r="A960" s="155" t="s">
        <v>5035</v>
      </c>
      <c r="B960" s="155" t="s">
        <v>5934</v>
      </c>
    </row>
    <row r="961" spans="1:2" ht="16.149999999999999" customHeight="1">
      <c r="A961" s="155" t="s">
        <v>5036</v>
      </c>
      <c r="B961" s="155" t="s">
        <v>5935</v>
      </c>
    </row>
    <row r="962" spans="1:2" ht="16.149999999999999" customHeight="1">
      <c r="A962" s="155" t="s">
        <v>5037</v>
      </c>
      <c r="B962" s="155" t="s">
        <v>5936</v>
      </c>
    </row>
    <row r="963" spans="1:2" ht="16.149999999999999" customHeight="1">
      <c r="A963" s="155" t="s">
        <v>5038</v>
      </c>
      <c r="B963" s="155" t="s">
        <v>5937</v>
      </c>
    </row>
    <row r="964" spans="1:2" ht="16.149999999999999" customHeight="1">
      <c r="A964" s="155" t="s">
        <v>5039</v>
      </c>
      <c r="B964" s="155" t="s">
        <v>5938</v>
      </c>
    </row>
    <row r="965" spans="1:2" ht="16.149999999999999" customHeight="1">
      <c r="A965" s="155" t="s">
        <v>5040</v>
      </c>
      <c r="B965" s="155" t="s">
        <v>5939</v>
      </c>
    </row>
    <row r="966" spans="1:2" ht="16.149999999999999" customHeight="1">
      <c r="A966" s="155" t="s">
        <v>5041</v>
      </c>
      <c r="B966" s="155" t="s">
        <v>5940</v>
      </c>
    </row>
    <row r="967" spans="1:2" ht="16.149999999999999" customHeight="1">
      <c r="A967" s="155" t="s">
        <v>5042</v>
      </c>
      <c r="B967" s="155" t="s">
        <v>5941</v>
      </c>
    </row>
    <row r="968" spans="1:2" ht="16.149999999999999" customHeight="1">
      <c r="A968" s="155" t="s">
        <v>5043</v>
      </c>
      <c r="B968" s="155" t="s">
        <v>5942</v>
      </c>
    </row>
    <row r="969" spans="1:2" ht="16.149999999999999" customHeight="1">
      <c r="A969" s="155" t="s">
        <v>5044</v>
      </c>
      <c r="B969" s="155" t="s">
        <v>5943</v>
      </c>
    </row>
    <row r="970" spans="1:2" ht="16.149999999999999" customHeight="1">
      <c r="A970" s="155" t="s">
        <v>5045</v>
      </c>
      <c r="B970" s="155" t="s">
        <v>5944</v>
      </c>
    </row>
    <row r="971" spans="1:2" ht="16.149999999999999" customHeight="1">
      <c r="A971" s="155" t="s">
        <v>5046</v>
      </c>
      <c r="B971" s="155" t="s">
        <v>5945</v>
      </c>
    </row>
    <row r="972" spans="1:2" ht="16.149999999999999" customHeight="1">
      <c r="A972" s="155" t="s">
        <v>5047</v>
      </c>
      <c r="B972" s="155" t="s">
        <v>5946</v>
      </c>
    </row>
    <row r="973" spans="1:2" ht="16.149999999999999" customHeight="1">
      <c r="A973" s="155" t="s">
        <v>5048</v>
      </c>
      <c r="B973" s="155" t="s">
        <v>5947</v>
      </c>
    </row>
    <row r="974" spans="1:2" ht="16.149999999999999" customHeight="1">
      <c r="A974" s="155" t="s">
        <v>5049</v>
      </c>
      <c r="B974" s="155" t="s">
        <v>5948</v>
      </c>
    </row>
    <row r="975" spans="1:2" ht="16.149999999999999" customHeight="1">
      <c r="A975" s="155" t="s">
        <v>5050</v>
      </c>
      <c r="B975" s="155" t="s">
        <v>5949</v>
      </c>
    </row>
    <row r="976" spans="1:2" ht="16.149999999999999" customHeight="1">
      <c r="A976" s="155" t="s">
        <v>5051</v>
      </c>
      <c r="B976" s="155" t="s">
        <v>5950</v>
      </c>
    </row>
    <row r="977" spans="1:2" ht="16.149999999999999" customHeight="1">
      <c r="A977" s="155" t="s">
        <v>5052</v>
      </c>
      <c r="B977" s="155" t="s">
        <v>5951</v>
      </c>
    </row>
    <row r="978" spans="1:2" ht="16.149999999999999" customHeight="1">
      <c r="A978" s="155" t="s">
        <v>5053</v>
      </c>
      <c r="B978" s="155" t="s">
        <v>5952</v>
      </c>
    </row>
    <row r="979" spans="1:2" ht="16.149999999999999" customHeight="1">
      <c r="A979" s="155" t="s">
        <v>5054</v>
      </c>
      <c r="B979" s="155" t="s">
        <v>5953</v>
      </c>
    </row>
    <row r="980" spans="1:2" ht="16.149999999999999" customHeight="1">
      <c r="A980" s="155" t="s">
        <v>5055</v>
      </c>
      <c r="B980" s="155" t="s">
        <v>5954</v>
      </c>
    </row>
    <row r="981" spans="1:2" ht="16.149999999999999" customHeight="1">
      <c r="A981" s="155" t="s">
        <v>5056</v>
      </c>
      <c r="B981" s="155" t="s">
        <v>5955</v>
      </c>
    </row>
    <row r="982" spans="1:2" ht="16.149999999999999" customHeight="1">
      <c r="A982" s="155" t="s">
        <v>5057</v>
      </c>
      <c r="B982" s="155" t="s">
        <v>5956</v>
      </c>
    </row>
    <row r="983" spans="1:2" ht="16.149999999999999" customHeight="1">
      <c r="A983" s="155" t="s">
        <v>5058</v>
      </c>
      <c r="B983" s="155" t="s">
        <v>5957</v>
      </c>
    </row>
    <row r="984" spans="1:2" ht="16.149999999999999" customHeight="1">
      <c r="A984" s="155" t="s">
        <v>5059</v>
      </c>
      <c r="B984" s="155" t="s">
        <v>5958</v>
      </c>
    </row>
    <row r="985" spans="1:2" ht="16.149999999999999" customHeight="1">
      <c r="A985" s="155" t="s">
        <v>5060</v>
      </c>
      <c r="B985" s="155" t="s">
        <v>5959</v>
      </c>
    </row>
    <row r="986" spans="1:2" ht="16.149999999999999" customHeight="1">
      <c r="A986" s="155" t="s">
        <v>5061</v>
      </c>
      <c r="B986" s="155" t="s">
        <v>5960</v>
      </c>
    </row>
    <row r="987" spans="1:2" ht="16.149999999999999" customHeight="1">
      <c r="A987" s="155" t="s">
        <v>5062</v>
      </c>
      <c r="B987" s="155" t="s">
        <v>5961</v>
      </c>
    </row>
    <row r="988" spans="1:2" ht="16.149999999999999" customHeight="1">
      <c r="A988" s="155" t="s">
        <v>5063</v>
      </c>
      <c r="B988" s="155" t="s">
        <v>5962</v>
      </c>
    </row>
    <row r="989" spans="1:2" ht="16.149999999999999" customHeight="1">
      <c r="A989" s="155" t="s">
        <v>5064</v>
      </c>
      <c r="B989" s="155" t="s">
        <v>5963</v>
      </c>
    </row>
    <row r="990" spans="1:2" ht="16.149999999999999" customHeight="1">
      <c r="A990" s="155" t="s">
        <v>5065</v>
      </c>
      <c r="B990" s="155" t="s">
        <v>5964</v>
      </c>
    </row>
    <row r="991" spans="1:2" ht="16.149999999999999" customHeight="1">
      <c r="A991" s="155" t="s">
        <v>5066</v>
      </c>
      <c r="B991" s="155" t="s">
        <v>5965</v>
      </c>
    </row>
    <row r="992" spans="1:2" ht="16.149999999999999" customHeight="1">
      <c r="A992" s="155" t="s">
        <v>5067</v>
      </c>
      <c r="B992" s="155" t="s">
        <v>5966</v>
      </c>
    </row>
    <row r="993" spans="1:2" ht="16.149999999999999" customHeight="1">
      <c r="A993" s="155" t="s">
        <v>5068</v>
      </c>
      <c r="B993" s="155" t="s">
        <v>5967</v>
      </c>
    </row>
    <row r="994" spans="1:2" ht="16.149999999999999" customHeight="1">
      <c r="A994" s="155" t="s">
        <v>5069</v>
      </c>
      <c r="B994" s="155" t="s">
        <v>5968</v>
      </c>
    </row>
    <row r="995" spans="1:2" ht="16.149999999999999" customHeight="1">
      <c r="A995" s="155" t="s">
        <v>5070</v>
      </c>
      <c r="B995" s="155" t="s">
        <v>5969</v>
      </c>
    </row>
    <row r="996" spans="1:2" ht="16.149999999999999" customHeight="1">
      <c r="A996" s="155" t="s">
        <v>5071</v>
      </c>
      <c r="B996" s="155" t="s">
        <v>5970</v>
      </c>
    </row>
    <row r="997" spans="1:2" ht="16.149999999999999" customHeight="1">
      <c r="A997" s="155" t="s">
        <v>5072</v>
      </c>
      <c r="B997" s="155" t="s">
        <v>5971</v>
      </c>
    </row>
    <row r="998" spans="1:2" ht="16.149999999999999" customHeight="1">
      <c r="A998" s="155" t="s">
        <v>5073</v>
      </c>
      <c r="B998" s="155" t="s">
        <v>5972</v>
      </c>
    </row>
    <row r="999" spans="1:2" ht="16.149999999999999" customHeight="1">
      <c r="A999" s="155" t="s">
        <v>5074</v>
      </c>
      <c r="B999" s="155" t="s">
        <v>5973</v>
      </c>
    </row>
    <row r="1000" spans="1:2" ht="16.149999999999999" customHeight="1">
      <c r="A1000" s="155" t="s">
        <v>5075</v>
      </c>
      <c r="B1000" s="155" t="s">
        <v>5974</v>
      </c>
    </row>
    <row r="1001" spans="1:2" ht="16.149999999999999" customHeight="1">
      <c r="A1001" s="155" t="s">
        <v>5076</v>
      </c>
      <c r="B1001" s="155" t="s">
        <v>5975</v>
      </c>
    </row>
    <row r="1002" spans="1:2" ht="16.149999999999999" customHeight="1">
      <c r="A1002" s="155" t="s">
        <v>5077</v>
      </c>
      <c r="B1002" s="155" t="s">
        <v>5976</v>
      </c>
    </row>
    <row r="1003" spans="1:2" ht="16.149999999999999" customHeight="1">
      <c r="A1003" s="155" t="s">
        <v>5078</v>
      </c>
      <c r="B1003" s="155" t="s">
        <v>5977</v>
      </c>
    </row>
    <row r="1004" spans="1:2" ht="16.149999999999999" customHeight="1">
      <c r="A1004" s="155" t="s">
        <v>5079</v>
      </c>
      <c r="B1004" s="155" t="s">
        <v>5978</v>
      </c>
    </row>
    <row r="1005" spans="1:2" ht="16.149999999999999" customHeight="1">
      <c r="A1005" s="155" t="s">
        <v>5080</v>
      </c>
      <c r="B1005" s="155" t="s">
        <v>5979</v>
      </c>
    </row>
    <row r="1006" spans="1:2" ht="16.149999999999999" customHeight="1">
      <c r="A1006" s="155" t="s">
        <v>5081</v>
      </c>
      <c r="B1006" s="155" t="s">
        <v>5980</v>
      </c>
    </row>
    <row r="1007" spans="1:2" ht="16.149999999999999" customHeight="1">
      <c r="A1007" s="155" t="s">
        <v>5082</v>
      </c>
      <c r="B1007" s="155" t="s">
        <v>5981</v>
      </c>
    </row>
    <row r="1008" spans="1:2" ht="16.149999999999999" customHeight="1">
      <c r="A1008" s="155" t="s">
        <v>5083</v>
      </c>
      <c r="B1008" s="155" t="s">
        <v>5982</v>
      </c>
    </row>
    <row r="1009" spans="1:2" ht="16.149999999999999" customHeight="1">
      <c r="A1009" s="155" t="s">
        <v>5084</v>
      </c>
      <c r="B1009" s="155" t="s">
        <v>5983</v>
      </c>
    </row>
    <row r="1010" spans="1:2" ht="16.149999999999999" customHeight="1">
      <c r="A1010" s="155" t="s">
        <v>5085</v>
      </c>
      <c r="B1010" s="155" t="s">
        <v>5984</v>
      </c>
    </row>
    <row r="1011" spans="1:2" ht="16.149999999999999" customHeight="1">
      <c r="A1011" s="155" t="s">
        <v>5086</v>
      </c>
      <c r="B1011" s="155" t="s">
        <v>5985</v>
      </c>
    </row>
    <row r="1012" spans="1:2" ht="16.149999999999999" customHeight="1">
      <c r="A1012" s="155" t="s">
        <v>5087</v>
      </c>
      <c r="B1012" s="155" t="s">
        <v>5986</v>
      </c>
    </row>
    <row r="1013" spans="1:2" ht="16.149999999999999" customHeight="1">
      <c r="A1013" s="155" t="s">
        <v>5088</v>
      </c>
      <c r="B1013" s="155" t="s">
        <v>5987</v>
      </c>
    </row>
    <row r="1014" spans="1:2" ht="16.149999999999999" customHeight="1">
      <c r="A1014" s="155" t="s">
        <v>5089</v>
      </c>
      <c r="B1014" s="155" t="s">
        <v>5988</v>
      </c>
    </row>
    <row r="1015" spans="1:2" ht="16.149999999999999" customHeight="1">
      <c r="A1015" s="155" t="s">
        <v>5090</v>
      </c>
      <c r="B1015" s="155" t="s">
        <v>5989</v>
      </c>
    </row>
    <row r="1016" spans="1:2" ht="16.149999999999999" customHeight="1">
      <c r="A1016" s="155" t="s">
        <v>5091</v>
      </c>
      <c r="B1016" s="155" t="s">
        <v>5990</v>
      </c>
    </row>
    <row r="1017" spans="1:2" ht="16.149999999999999" customHeight="1">
      <c r="A1017" s="155" t="s">
        <v>5092</v>
      </c>
      <c r="B1017" s="155" t="s">
        <v>5991</v>
      </c>
    </row>
    <row r="1018" spans="1:2" ht="16.149999999999999" customHeight="1">
      <c r="A1018" s="155" t="s">
        <v>5093</v>
      </c>
      <c r="B1018" s="155" t="s">
        <v>5992</v>
      </c>
    </row>
    <row r="1019" spans="1:2" ht="16.149999999999999" customHeight="1">
      <c r="A1019" s="155" t="s">
        <v>5094</v>
      </c>
      <c r="B1019" s="155" t="s">
        <v>5993</v>
      </c>
    </row>
    <row r="1020" spans="1:2" ht="16.149999999999999" customHeight="1">
      <c r="A1020" s="155" t="s">
        <v>5095</v>
      </c>
      <c r="B1020" s="155" t="s">
        <v>5994</v>
      </c>
    </row>
    <row r="1021" spans="1:2" ht="16.149999999999999" customHeight="1">
      <c r="A1021" s="155" t="s">
        <v>5096</v>
      </c>
      <c r="B1021" s="155" t="s">
        <v>5995</v>
      </c>
    </row>
    <row r="1022" spans="1:2" ht="16.149999999999999" customHeight="1">
      <c r="A1022" s="155" t="s">
        <v>5097</v>
      </c>
      <c r="B1022" s="155" t="s">
        <v>5996</v>
      </c>
    </row>
    <row r="1023" spans="1:2" ht="16.149999999999999" customHeight="1">
      <c r="A1023" s="155" t="s">
        <v>5098</v>
      </c>
      <c r="B1023" s="155" t="s">
        <v>5997</v>
      </c>
    </row>
    <row r="1024" spans="1:2" ht="16.149999999999999" customHeight="1">
      <c r="A1024" s="155" t="s">
        <v>5099</v>
      </c>
      <c r="B1024" s="155" t="s">
        <v>5998</v>
      </c>
    </row>
    <row r="1025" spans="1:2" ht="16.149999999999999" customHeight="1">
      <c r="A1025" s="155" t="s">
        <v>5100</v>
      </c>
      <c r="B1025" s="155" t="s">
        <v>5999</v>
      </c>
    </row>
    <row r="1026" spans="1:2" ht="16.149999999999999" customHeight="1">
      <c r="A1026" s="155" t="s">
        <v>5101</v>
      </c>
      <c r="B1026" s="155" t="s">
        <v>6000</v>
      </c>
    </row>
    <row r="1027" spans="1:2" ht="16.149999999999999" customHeight="1">
      <c r="A1027" s="155" t="s">
        <v>5102</v>
      </c>
      <c r="B1027" s="155" t="s">
        <v>6001</v>
      </c>
    </row>
    <row r="1028" spans="1:2" ht="16.149999999999999" customHeight="1">
      <c r="A1028" s="155" t="s">
        <v>5103</v>
      </c>
      <c r="B1028" s="155" t="s">
        <v>6002</v>
      </c>
    </row>
    <row r="1029" spans="1:2" ht="16.149999999999999" customHeight="1">
      <c r="A1029" s="155" t="s">
        <v>5104</v>
      </c>
      <c r="B1029" s="155" t="s">
        <v>6003</v>
      </c>
    </row>
    <row r="1030" spans="1:2" ht="16.149999999999999" customHeight="1">
      <c r="A1030" s="155" t="s">
        <v>5105</v>
      </c>
      <c r="B1030" s="155" t="s">
        <v>6004</v>
      </c>
    </row>
    <row r="1031" spans="1:2" ht="16.149999999999999" customHeight="1">
      <c r="A1031" s="155" t="s">
        <v>5106</v>
      </c>
      <c r="B1031" s="155" t="s">
        <v>6005</v>
      </c>
    </row>
    <row r="1032" spans="1:2" ht="16.149999999999999" customHeight="1">
      <c r="A1032" s="155" t="s">
        <v>5107</v>
      </c>
      <c r="B1032" s="155" t="s">
        <v>6006</v>
      </c>
    </row>
    <row r="1033" spans="1:2" ht="16.149999999999999" customHeight="1">
      <c r="A1033" s="155" t="s">
        <v>5108</v>
      </c>
      <c r="B1033" s="155" t="s">
        <v>6007</v>
      </c>
    </row>
    <row r="1034" spans="1:2" ht="16.149999999999999" customHeight="1">
      <c r="A1034" s="155" t="s">
        <v>5109</v>
      </c>
      <c r="B1034" s="155" t="s">
        <v>6008</v>
      </c>
    </row>
    <row r="1035" spans="1:2" ht="16.149999999999999" customHeight="1">
      <c r="A1035" s="155" t="s">
        <v>5110</v>
      </c>
      <c r="B1035" s="155" t="s">
        <v>6009</v>
      </c>
    </row>
    <row r="1036" spans="1:2" ht="16.149999999999999" customHeight="1">
      <c r="A1036" s="155" t="s">
        <v>5111</v>
      </c>
      <c r="B1036" s="155" t="s">
        <v>6010</v>
      </c>
    </row>
    <row r="1037" spans="1:2" ht="16.149999999999999" customHeight="1">
      <c r="A1037" s="155" t="s">
        <v>5112</v>
      </c>
      <c r="B1037" s="155" t="s">
        <v>6011</v>
      </c>
    </row>
    <row r="1038" spans="1:2" ht="16.149999999999999" customHeight="1">
      <c r="A1038" s="155" t="s">
        <v>5113</v>
      </c>
      <c r="B1038" s="155" t="s">
        <v>6012</v>
      </c>
    </row>
    <row r="1039" spans="1:2" ht="16.149999999999999" customHeight="1">
      <c r="A1039" s="155" t="s">
        <v>5114</v>
      </c>
      <c r="B1039" s="155" t="s">
        <v>6013</v>
      </c>
    </row>
    <row r="1040" spans="1:2" ht="16.149999999999999" customHeight="1">
      <c r="A1040" s="155" t="s">
        <v>5115</v>
      </c>
      <c r="B1040" s="155" t="s">
        <v>6014</v>
      </c>
    </row>
    <row r="1041" spans="1:2" ht="16.149999999999999" customHeight="1">
      <c r="A1041" s="155" t="s">
        <v>5116</v>
      </c>
      <c r="B1041" s="155" t="s">
        <v>6015</v>
      </c>
    </row>
    <row r="1042" spans="1:2" ht="16.149999999999999" customHeight="1">
      <c r="A1042" s="155" t="s">
        <v>5117</v>
      </c>
      <c r="B1042" s="155" t="s">
        <v>6016</v>
      </c>
    </row>
    <row r="1043" spans="1:2" ht="16.149999999999999" customHeight="1">
      <c r="A1043" s="155" t="s">
        <v>5118</v>
      </c>
      <c r="B1043" s="155" t="s">
        <v>6017</v>
      </c>
    </row>
    <row r="1044" spans="1:2" ht="16.149999999999999" customHeight="1">
      <c r="A1044" s="155" t="s">
        <v>5119</v>
      </c>
      <c r="B1044" s="155" t="s">
        <v>6018</v>
      </c>
    </row>
    <row r="1045" spans="1:2" ht="16.149999999999999" customHeight="1">
      <c r="A1045" s="155" t="s">
        <v>5120</v>
      </c>
      <c r="B1045" s="155" t="s">
        <v>6019</v>
      </c>
    </row>
    <row r="1046" spans="1:2" ht="16.149999999999999" customHeight="1">
      <c r="A1046" s="155" t="s">
        <v>5121</v>
      </c>
      <c r="B1046" s="155" t="s">
        <v>6020</v>
      </c>
    </row>
    <row r="1047" spans="1:2" ht="16.149999999999999" customHeight="1">
      <c r="A1047" s="155" t="s">
        <v>5122</v>
      </c>
      <c r="B1047" s="155" t="s">
        <v>6021</v>
      </c>
    </row>
    <row r="1048" spans="1:2" ht="16.149999999999999" customHeight="1">
      <c r="A1048" s="155" t="s">
        <v>5123</v>
      </c>
      <c r="B1048" s="155" t="s">
        <v>6022</v>
      </c>
    </row>
    <row r="1049" spans="1:2" ht="16.149999999999999" customHeight="1">
      <c r="A1049" s="155" t="s">
        <v>5124</v>
      </c>
      <c r="B1049" s="155" t="s">
        <v>6023</v>
      </c>
    </row>
    <row r="1050" spans="1:2" ht="16.149999999999999" customHeight="1">
      <c r="A1050" s="155" t="s">
        <v>5125</v>
      </c>
      <c r="B1050" s="155" t="s">
        <v>6024</v>
      </c>
    </row>
    <row r="1051" spans="1:2" ht="16.149999999999999" customHeight="1">
      <c r="A1051" s="155" t="s">
        <v>5126</v>
      </c>
      <c r="B1051" s="155" t="s">
        <v>6025</v>
      </c>
    </row>
    <row r="1052" spans="1:2" ht="16.149999999999999" customHeight="1">
      <c r="A1052" s="155" t="s">
        <v>5127</v>
      </c>
      <c r="B1052" s="155" t="s">
        <v>6026</v>
      </c>
    </row>
    <row r="1053" spans="1:2" ht="16.149999999999999" customHeight="1">
      <c r="A1053" s="155" t="s">
        <v>5128</v>
      </c>
      <c r="B1053" s="155" t="s">
        <v>6027</v>
      </c>
    </row>
    <row r="1054" spans="1:2" ht="16.149999999999999" customHeight="1">
      <c r="A1054" s="155" t="s">
        <v>5129</v>
      </c>
      <c r="B1054" s="155" t="s">
        <v>6028</v>
      </c>
    </row>
    <row r="1055" spans="1:2" ht="16.149999999999999" customHeight="1">
      <c r="A1055" s="155" t="s">
        <v>5130</v>
      </c>
      <c r="B1055" s="155" t="s">
        <v>6029</v>
      </c>
    </row>
    <row r="1056" spans="1:2" ht="16.149999999999999" customHeight="1">
      <c r="A1056" s="155" t="s">
        <v>5131</v>
      </c>
      <c r="B1056" s="155" t="s">
        <v>6030</v>
      </c>
    </row>
    <row r="1057" spans="1:2" ht="16.149999999999999" customHeight="1">
      <c r="A1057" s="155" t="s">
        <v>5132</v>
      </c>
      <c r="B1057" s="155" t="s">
        <v>6031</v>
      </c>
    </row>
    <row r="1058" spans="1:2" ht="16.149999999999999" customHeight="1">
      <c r="A1058" s="155" t="s">
        <v>5133</v>
      </c>
      <c r="B1058" s="155" t="s">
        <v>6032</v>
      </c>
    </row>
    <row r="1059" spans="1:2" ht="16.149999999999999" customHeight="1">
      <c r="A1059" s="155" t="s">
        <v>5134</v>
      </c>
      <c r="B1059" s="155" t="s">
        <v>6033</v>
      </c>
    </row>
    <row r="1060" spans="1:2" ht="16.149999999999999" customHeight="1">
      <c r="A1060" s="155" t="s">
        <v>5135</v>
      </c>
      <c r="B1060" s="155" t="s">
        <v>6034</v>
      </c>
    </row>
    <row r="1061" spans="1:2" ht="16.149999999999999" customHeight="1">
      <c r="A1061" s="155" t="s">
        <v>5136</v>
      </c>
      <c r="B1061" s="155" t="s">
        <v>6035</v>
      </c>
    </row>
    <row r="1062" spans="1:2" ht="16.149999999999999" customHeight="1">
      <c r="A1062" s="155" t="s">
        <v>5137</v>
      </c>
      <c r="B1062" s="155" t="s">
        <v>6036</v>
      </c>
    </row>
    <row r="1063" spans="1:2" ht="16.149999999999999" customHeight="1">
      <c r="A1063" s="155" t="s">
        <v>5138</v>
      </c>
      <c r="B1063" s="155" t="s">
        <v>6037</v>
      </c>
    </row>
    <row r="1064" spans="1:2" ht="16.149999999999999" customHeight="1">
      <c r="A1064" s="155" t="s">
        <v>5139</v>
      </c>
      <c r="B1064" s="155" t="s">
        <v>6038</v>
      </c>
    </row>
    <row r="1065" spans="1:2" ht="16.149999999999999" customHeight="1">
      <c r="A1065" s="155" t="s">
        <v>5140</v>
      </c>
      <c r="B1065" s="155" t="s">
        <v>6039</v>
      </c>
    </row>
    <row r="1066" spans="1:2" ht="16.149999999999999" customHeight="1">
      <c r="A1066" s="155" t="s">
        <v>5141</v>
      </c>
      <c r="B1066" s="155" t="s">
        <v>6040</v>
      </c>
    </row>
    <row r="1067" spans="1:2" ht="16.149999999999999" customHeight="1">
      <c r="A1067" s="155" t="s">
        <v>5142</v>
      </c>
      <c r="B1067" s="155" t="s">
        <v>6041</v>
      </c>
    </row>
    <row r="1068" spans="1:2" ht="16.149999999999999" customHeight="1">
      <c r="A1068" s="155" t="s">
        <v>5143</v>
      </c>
      <c r="B1068" s="155" t="s">
        <v>6042</v>
      </c>
    </row>
    <row r="1069" spans="1:2" ht="16.149999999999999" customHeight="1">
      <c r="A1069" s="155" t="s">
        <v>5144</v>
      </c>
      <c r="B1069" s="155" t="s">
        <v>6043</v>
      </c>
    </row>
    <row r="1070" spans="1:2" ht="16.149999999999999" customHeight="1">
      <c r="A1070" s="155" t="s">
        <v>5145</v>
      </c>
      <c r="B1070" s="155" t="s">
        <v>6044</v>
      </c>
    </row>
    <row r="1071" spans="1:2" ht="16.149999999999999" customHeight="1">
      <c r="A1071" s="155" t="s">
        <v>5146</v>
      </c>
      <c r="B1071" s="155" t="s">
        <v>6045</v>
      </c>
    </row>
    <row r="1072" spans="1:2" ht="16.149999999999999" customHeight="1">
      <c r="A1072" s="155" t="s">
        <v>5147</v>
      </c>
      <c r="B1072" s="155" t="s">
        <v>6046</v>
      </c>
    </row>
    <row r="1073" spans="1:2" ht="16.149999999999999" customHeight="1">
      <c r="A1073" s="155" t="s">
        <v>5148</v>
      </c>
      <c r="B1073" s="155" t="s">
        <v>6047</v>
      </c>
    </row>
    <row r="1074" spans="1:2" ht="16.149999999999999" customHeight="1">
      <c r="A1074" s="155" t="s">
        <v>5149</v>
      </c>
      <c r="B1074" s="155" t="s">
        <v>6048</v>
      </c>
    </row>
    <row r="1075" spans="1:2" ht="16.149999999999999" customHeight="1">
      <c r="A1075" s="155" t="s">
        <v>5150</v>
      </c>
      <c r="B1075" s="155" t="s">
        <v>6049</v>
      </c>
    </row>
    <row r="1076" spans="1:2" ht="16.149999999999999" customHeight="1">
      <c r="A1076" s="155" t="s">
        <v>5151</v>
      </c>
      <c r="B1076" s="155" t="s">
        <v>6050</v>
      </c>
    </row>
    <row r="1077" spans="1:2" ht="16.149999999999999" customHeight="1">
      <c r="A1077" s="155" t="s">
        <v>5152</v>
      </c>
      <c r="B1077" s="155" t="s">
        <v>6051</v>
      </c>
    </row>
    <row r="1078" spans="1:2" ht="16.149999999999999" customHeight="1">
      <c r="A1078" s="155" t="s">
        <v>5153</v>
      </c>
      <c r="B1078" s="155" t="s">
        <v>6052</v>
      </c>
    </row>
    <row r="1079" spans="1:2" ht="16.149999999999999" customHeight="1">
      <c r="A1079" s="155" t="s">
        <v>5154</v>
      </c>
      <c r="B1079" s="155" t="s">
        <v>6053</v>
      </c>
    </row>
    <row r="1080" spans="1:2" ht="16.149999999999999" customHeight="1">
      <c r="A1080" s="155" t="s">
        <v>5155</v>
      </c>
      <c r="B1080" s="155" t="s">
        <v>6054</v>
      </c>
    </row>
    <row r="1081" spans="1:2" ht="16.149999999999999" customHeight="1">
      <c r="A1081" s="155" t="s">
        <v>5156</v>
      </c>
      <c r="B1081" s="155" t="s">
        <v>6055</v>
      </c>
    </row>
    <row r="1082" spans="1:2" ht="16.149999999999999" customHeight="1">
      <c r="A1082" s="155" t="s">
        <v>5157</v>
      </c>
      <c r="B1082" s="155" t="s">
        <v>6056</v>
      </c>
    </row>
    <row r="1083" spans="1:2" ht="16.149999999999999" customHeight="1">
      <c r="A1083" s="155" t="s">
        <v>5158</v>
      </c>
      <c r="B1083" s="155" t="s">
        <v>6057</v>
      </c>
    </row>
    <row r="1084" spans="1:2" ht="16.149999999999999" customHeight="1">
      <c r="A1084" s="155" t="s">
        <v>5159</v>
      </c>
      <c r="B1084" s="155" t="s">
        <v>6058</v>
      </c>
    </row>
    <row r="1085" spans="1:2" ht="16.149999999999999" customHeight="1">
      <c r="A1085" s="155" t="s">
        <v>5160</v>
      </c>
      <c r="B1085" s="155" t="s">
        <v>6059</v>
      </c>
    </row>
    <row r="1086" spans="1:2" ht="16.149999999999999" customHeight="1">
      <c r="A1086" s="155" t="s">
        <v>5161</v>
      </c>
      <c r="B1086" s="155" t="s">
        <v>6060</v>
      </c>
    </row>
    <row r="1087" spans="1:2" ht="16.149999999999999" customHeight="1">
      <c r="A1087" s="155" t="s">
        <v>5162</v>
      </c>
      <c r="B1087" s="155" t="s">
        <v>6061</v>
      </c>
    </row>
    <row r="1088" spans="1:2" ht="16.149999999999999" customHeight="1">
      <c r="A1088" s="155" t="s">
        <v>5163</v>
      </c>
      <c r="B1088" s="155" t="s">
        <v>6062</v>
      </c>
    </row>
    <row r="1089" spans="1:2" ht="16.149999999999999" customHeight="1">
      <c r="A1089" s="155" t="s">
        <v>5164</v>
      </c>
      <c r="B1089" s="155" t="s">
        <v>6063</v>
      </c>
    </row>
    <row r="1090" spans="1:2" ht="16.149999999999999" customHeight="1">
      <c r="A1090" s="155" t="s">
        <v>5165</v>
      </c>
      <c r="B1090" s="155" t="s">
        <v>6064</v>
      </c>
    </row>
    <row r="1091" spans="1:2" ht="16.149999999999999" customHeight="1">
      <c r="A1091" s="155" t="s">
        <v>5166</v>
      </c>
      <c r="B1091" s="155" t="s">
        <v>6065</v>
      </c>
    </row>
    <row r="1092" spans="1:2" ht="16.149999999999999" customHeight="1">
      <c r="A1092" s="155" t="s">
        <v>5167</v>
      </c>
      <c r="B1092" s="155" t="s">
        <v>6066</v>
      </c>
    </row>
    <row r="1093" spans="1:2" ht="16.149999999999999" customHeight="1">
      <c r="A1093" s="155" t="s">
        <v>5168</v>
      </c>
      <c r="B1093" s="155" t="s">
        <v>6067</v>
      </c>
    </row>
    <row r="1094" spans="1:2" ht="16.149999999999999" customHeight="1">
      <c r="A1094" s="155" t="s">
        <v>5169</v>
      </c>
      <c r="B1094" s="155" t="s">
        <v>6068</v>
      </c>
    </row>
    <row r="1095" spans="1:2" ht="16.149999999999999" customHeight="1">
      <c r="A1095" s="155" t="s">
        <v>5170</v>
      </c>
      <c r="B1095" s="155" t="s">
        <v>6069</v>
      </c>
    </row>
    <row r="1096" spans="1:2" ht="16.149999999999999" customHeight="1">
      <c r="A1096" s="155" t="s">
        <v>5171</v>
      </c>
      <c r="B1096" s="155" t="s">
        <v>6070</v>
      </c>
    </row>
    <row r="1097" spans="1:2" ht="16.149999999999999" customHeight="1">
      <c r="A1097" s="155" t="s">
        <v>5172</v>
      </c>
      <c r="B1097" s="155" t="s">
        <v>6071</v>
      </c>
    </row>
    <row r="1098" spans="1:2" ht="16.149999999999999" customHeight="1">
      <c r="A1098" s="155" t="s">
        <v>5173</v>
      </c>
      <c r="B1098" s="155" t="s">
        <v>6072</v>
      </c>
    </row>
    <row r="1099" spans="1:2" ht="16.149999999999999" customHeight="1">
      <c r="A1099" s="155" t="s">
        <v>5174</v>
      </c>
      <c r="B1099" s="155" t="s">
        <v>6073</v>
      </c>
    </row>
    <row r="1100" spans="1:2" ht="16.149999999999999" customHeight="1">
      <c r="A1100" s="155" t="s">
        <v>5175</v>
      </c>
      <c r="B1100" s="155" t="s">
        <v>6074</v>
      </c>
    </row>
    <row r="1101" spans="1:2" ht="16.149999999999999" customHeight="1">
      <c r="A1101" s="155" t="s">
        <v>2540</v>
      </c>
      <c r="B1101" s="152" t="s">
        <v>3965</v>
      </c>
    </row>
    <row r="1102" spans="1:2" ht="16.149999999999999" customHeight="1">
      <c r="A1102" s="155" t="s">
        <v>2541</v>
      </c>
      <c r="B1102" s="152" t="s">
        <v>3969</v>
      </c>
    </row>
    <row r="1103" spans="1:2" ht="16.149999999999999" customHeight="1">
      <c r="A1103" s="155" t="s">
        <v>2542</v>
      </c>
      <c r="B1103" s="152" t="s">
        <v>3966</v>
      </c>
    </row>
    <row r="1104" spans="1:2" ht="16.149999999999999" customHeight="1">
      <c r="A1104" s="155" t="s">
        <v>2543</v>
      </c>
      <c r="B1104" s="152" t="s">
        <v>3971</v>
      </c>
    </row>
    <row r="1105" spans="1:2" ht="16.149999999999999" customHeight="1">
      <c r="A1105" s="155" t="s">
        <v>2544</v>
      </c>
      <c r="B1105" s="152" t="s">
        <v>3972</v>
      </c>
    </row>
    <row r="1106" spans="1:2" ht="16.149999999999999" customHeight="1">
      <c r="A1106" s="155" t="s">
        <v>2545</v>
      </c>
      <c r="B1106" s="152" t="s">
        <v>3974</v>
      </c>
    </row>
    <row r="1107" spans="1:2" ht="16.149999999999999" customHeight="1">
      <c r="A1107" s="155" t="s">
        <v>2546</v>
      </c>
      <c r="B1107" s="152" t="s">
        <v>1337</v>
      </c>
    </row>
    <row r="1108" spans="1:2" ht="16.149999999999999" customHeight="1">
      <c r="A1108" s="155" t="s">
        <v>2547</v>
      </c>
      <c r="B1108" s="152" t="s">
        <v>1338</v>
      </c>
    </row>
    <row r="1109" spans="1:2" ht="16.149999999999999" customHeight="1">
      <c r="A1109" s="155" t="s">
        <v>2548</v>
      </c>
      <c r="B1109" s="152" t="s">
        <v>1339</v>
      </c>
    </row>
    <row r="1110" spans="1:2" ht="16.149999999999999" customHeight="1">
      <c r="A1110" s="155" t="s">
        <v>2549</v>
      </c>
      <c r="B1110" s="152" t="s">
        <v>1340</v>
      </c>
    </row>
    <row r="1111" spans="1:2" ht="16.149999999999999" customHeight="1">
      <c r="A1111" s="155" t="s">
        <v>2550</v>
      </c>
      <c r="B1111" s="152" t="s">
        <v>1341</v>
      </c>
    </row>
    <row r="1112" spans="1:2" ht="16.149999999999999" customHeight="1">
      <c r="A1112" s="155" t="s">
        <v>2551</v>
      </c>
      <c r="B1112" s="152" t="s">
        <v>1342</v>
      </c>
    </row>
    <row r="1113" spans="1:2" ht="16.149999999999999" customHeight="1">
      <c r="A1113" s="155" t="s">
        <v>2552</v>
      </c>
      <c r="B1113" s="152" t="s">
        <v>1343</v>
      </c>
    </row>
    <row r="1114" spans="1:2" ht="16.149999999999999" customHeight="1">
      <c r="A1114" s="155" t="s">
        <v>2553</v>
      </c>
      <c r="B1114" s="152" t="s">
        <v>1344</v>
      </c>
    </row>
    <row r="1115" spans="1:2" ht="16.149999999999999" customHeight="1">
      <c r="A1115" s="155" t="s">
        <v>2554</v>
      </c>
      <c r="B1115" s="152" t="s">
        <v>1345</v>
      </c>
    </row>
    <row r="1116" spans="1:2" ht="16.149999999999999" customHeight="1">
      <c r="A1116" s="155" t="s">
        <v>2555</v>
      </c>
      <c r="B1116" s="152" t="s">
        <v>1346</v>
      </c>
    </row>
    <row r="1117" spans="1:2" ht="16.149999999999999" customHeight="1">
      <c r="A1117" s="155" t="s">
        <v>2556</v>
      </c>
      <c r="B1117" s="152" t="s">
        <v>1347</v>
      </c>
    </row>
    <row r="1118" spans="1:2" ht="16.149999999999999" customHeight="1">
      <c r="A1118" s="155" t="s">
        <v>2557</v>
      </c>
      <c r="B1118" s="152" t="s">
        <v>1348</v>
      </c>
    </row>
    <row r="1119" spans="1:2" ht="16.149999999999999" customHeight="1">
      <c r="A1119" s="155" t="s">
        <v>2558</v>
      </c>
      <c r="B1119" s="152" t="s">
        <v>1349</v>
      </c>
    </row>
    <row r="1120" spans="1:2" ht="16.149999999999999" customHeight="1">
      <c r="A1120" s="155" t="s">
        <v>2559</v>
      </c>
      <c r="B1120" s="152" t="s">
        <v>1350</v>
      </c>
    </row>
    <row r="1121" spans="1:2" ht="16.149999999999999" customHeight="1">
      <c r="A1121" s="155" t="s">
        <v>2560</v>
      </c>
      <c r="B1121" s="152" t="s">
        <v>1351</v>
      </c>
    </row>
    <row r="1122" spans="1:2" ht="16.149999999999999" customHeight="1">
      <c r="A1122" s="155" t="s">
        <v>2561</v>
      </c>
      <c r="B1122" s="152" t="s">
        <v>1352</v>
      </c>
    </row>
    <row r="1123" spans="1:2" ht="16.149999999999999" customHeight="1">
      <c r="A1123" s="155" t="s">
        <v>2562</v>
      </c>
      <c r="B1123" s="152" t="s">
        <v>1353</v>
      </c>
    </row>
    <row r="1124" spans="1:2" ht="16.149999999999999" customHeight="1">
      <c r="A1124" s="155" t="s">
        <v>2563</v>
      </c>
      <c r="B1124" s="152" t="s">
        <v>1354</v>
      </c>
    </row>
    <row r="1125" spans="1:2" ht="16.149999999999999" customHeight="1">
      <c r="A1125" s="155" t="s">
        <v>2564</v>
      </c>
      <c r="B1125" s="152" t="s">
        <v>1355</v>
      </c>
    </row>
    <row r="1126" spans="1:2" ht="16.149999999999999" customHeight="1">
      <c r="A1126" s="155" t="s">
        <v>2565</v>
      </c>
      <c r="B1126" s="152" t="s">
        <v>1356</v>
      </c>
    </row>
    <row r="1127" spans="1:2" ht="16.149999999999999" customHeight="1">
      <c r="A1127" s="155" t="s">
        <v>4220</v>
      </c>
      <c r="B1127" s="152" t="s">
        <v>3968</v>
      </c>
    </row>
    <row r="1128" spans="1:2" ht="16.149999999999999" customHeight="1">
      <c r="A1128" s="155" t="s">
        <v>3940</v>
      </c>
      <c r="B1128" s="152" t="s">
        <v>3967</v>
      </c>
    </row>
    <row r="1129" spans="1:2" ht="16.149999999999999" customHeight="1">
      <c r="A1129" s="155" t="s">
        <v>3941</v>
      </c>
      <c r="B1129" s="152" t="s">
        <v>3970</v>
      </c>
    </row>
    <row r="1130" spans="1:2" ht="16.149999999999999" customHeight="1">
      <c r="A1130" s="155" t="s">
        <v>3942</v>
      </c>
      <c r="B1130" s="152" t="s">
        <v>3990</v>
      </c>
    </row>
    <row r="1131" spans="1:2" ht="16.149999999999999" customHeight="1">
      <c r="A1131" s="155" t="s">
        <v>3943</v>
      </c>
      <c r="B1131" s="152" t="s">
        <v>3973</v>
      </c>
    </row>
    <row r="1132" spans="1:2" ht="16.149999999999999" customHeight="1">
      <c r="A1132" s="155" t="s">
        <v>3944</v>
      </c>
      <c r="B1132" s="152" t="s">
        <v>3975</v>
      </c>
    </row>
    <row r="1133" spans="1:2" ht="16.149999999999999" customHeight="1">
      <c r="A1133" s="155" t="s">
        <v>3945</v>
      </c>
      <c r="B1133" s="152" t="s">
        <v>3976</v>
      </c>
    </row>
    <row r="1134" spans="1:2" ht="16.149999999999999" customHeight="1">
      <c r="A1134" s="155" t="s">
        <v>3946</v>
      </c>
      <c r="B1134" s="152" t="s">
        <v>3977</v>
      </c>
    </row>
    <row r="1135" spans="1:2" ht="16.149999999999999" customHeight="1">
      <c r="A1135" s="155" t="s">
        <v>3947</v>
      </c>
      <c r="B1135" s="152" t="s">
        <v>3978</v>
      </c>
    </row>
    <row r="1136" spans="1:2" ht="16.149999999999999" customHeight="1">
      <c r="A1136" s="155" t="s">
        <v>3948</v>
      </c>
      <c r="B1136" s="152" t="s">
        <v>3979</v>
      </c>
    </row>
    <row r="1137" spans="1:2" ht="16.149999999999999" customHeight="1">
      <c r="A1137" s="155" t="s">
        <v>3949</v>
      </c>
      <c r="B1137" s="152" t="s">
        <v>3980</v>
      </c>
    </row>
    <row r="1138" spans="1:2" ht="16.149999999999999" customHeight="1">
      <c r="A1138" s="155" t="s">
        <v>3950</v>
      </c>
      <c r="B1138" s="152" t="s">
        <v>3981</v>
      </c>
    </row>
    <row r="1139" spans="1:2" ht="16.149999999999999" customHeight="1">
      <c r="A1139" s="155" t="s">
        <v>3951</v>
      </c>
      <c r="B1139" s="152" t="s">
        <v>3982</v>
      </c>
    </row>
    <row r="1140" spans="1:2" ht="16.149999999999999" customHeight="1">
      <c r="A1140" s="155" t="s">
        <v>3952</v>
      </c>
      <c r="B1140" s="152" t="s">
        <v>3983</v>
      </c>
    </row>
    <row r="1141" spans="1:2" ht="16.149999999999999" customHeight="1">
      <c r="A1141" s="155" t="s">
        <v>3953</v>
      </c>
      <c r="B1141" s="152" t="s">
        <v>3984</v>
      </c>
    </row>
    <row r="1142" spans="1:2" ht="16.149999999999999" customHeight="1">
      <c r="A1142" s="155" t="s">
        <v>3954</v>
      </c>
      <c r="B1142" s="152" t="s">
        <v>3985</v>
      </c>
    </row>
    <row r="1143" spans="1:2" ht="16.149999999999999" customHeight="1">
      <c r="A1143" s="155" t="s">
        <v>3955</v>
      </c>
      <c r="B1143" s="152" t="s">
        <v>3986</v>
      </c>
    </row>
    <row r="1144" spans="1:2" ht="16.149999999999999" customHeight="1">
      <c r="A1144" s="155" t="s">
        <v>3956</v>
      </c>
      <c r="B1144" s="152" t="s">
        <v>3987</v>
      </c>
    </row>
    <row r="1145" spans="1:2" ht="16.149999999999999" customHeight="1">
      <c r="A1145" s="155" t="s">
        <v>3957</v>
      </c>
      <c r="B1145" s="152" t="s">
        <v>3988</v>
      </c>
    </row>
    <row r="1146" spans="1:2" ht="16.149999999999999" customHeight="1">
      <c r="A1146" s="155" t="s">
        <v>3958</v>
      </c>
      <c r="B1146" s="152" t="s">
        <v>3989</v>
      </c>
    </row>
    <row r="1147" spans="1:2" ht="16.149999999999999" customHeight="1">
      <c r="A1147" s="155" t="s">
        <v>3959</v>
      </c>
      <c r="B1147" s="152" t="s">
        <v>1351</v>
      </c>
    </row>
    <row r="1148" spans="1:2" ht="16.149999999999999" customHeight="1">
      <c r="A1148" s="155" t="s">
        <v>3960</v>
      </c>
      <c r="B1148" s="152" t="s">
        <v>1352</v>
      </c>
    </row>
    <row r="1149" spans="1:2" ht="16.149999999999999" customHeight="1">
      <c r="A1149" s="155" t="s">
        <v>3961</v>
      </c>
      <c r="B1149" s="152" t="s">
        <v>1353</v>
      </c>
    </row>
    <row r="1150" spans="1:2" ht="16.149999999999999" customHeight="1">
      <c r="A1150" s="155" t="s">
        <v>3962</v>
      </c>
      <c r="B1150" s="152" t="s">
        <v>1354</v>
      </c>
    </row>
    <row r="1151" spans="1:2" ht="16.149999999999999" customHeight="1">
      <c r="A1151" s="155" t="s">
        <v>3963</v>
      </c>
      <c r="B1151" s="152" t="s">
        <v>1355</v>
      </c>
    </row>
    <row r="1152" spans="1:2" ht="16.149999999999999" customHeight="1">
      <c r="A1152" s="155" t="s">
        <v>3964</v>
      </c>
      <c r="B1152" s="152" t="s">
        <v>1356</v>
      </c>
    </row>
    <row r="1153" spans="1:2" ht="16.149999999999999" customHeight="1">
      <c r="A1153" s="152" t="s">
        <v>2482</v>
      </c>
      <c r="B1153" s="152" t="s">
        <v>2473</v>
      </c>
    </row>
    <row r="1154" spans="1:2" ht="16.149999999999999" customHeight="1">
      <c r="A1154" s="152" t="s">
        <v>2483</v>
      </c>
      <c r="B1154" s="152" t="s">
        <v>2474</v>
      </c>
    </row>
    <row r="1155" spans="1:2" ht="16.149999999999999" customHeight="1">
      <c r="A1155" s="152" t="s">
        <v>2484</v>
      </c>
      <c r="B1155" s="152" t="s">
        <v>2475</v>
      </c>
    </row>
    <row r="1156" spans="1:2" ht="16.149999999999999" customHeight="1">
      <c r="A1156" s="152" t="s">
        <v>2485</v>
      </c>
      <c r="B1156" s="152" t="s">
        <v>2476</v>
      </c>
    </row>
    <row r="1157" spans="1:2" ht="16.149999999999999" customHeight="1">
      <c r="A1157" s="152" t="s">
        <v>2486</v>
      </c>
      <c r="B1157" s="152" t="s">
        <v>2477</v>
      </c>
    </row>
    <row r="1158" spans="1:2" ht="16.149999999999999" customHeight="1">
      <c r="A1158" s="152" t="s">
        <v>2487</v>
      </c>
      <c r="B1158" s="152" t="s">
        <v>2478</v>
      </c>
    </row>
    <row r="1159" spans="1:2" ht="16.149999999999999" customHeight="1">
      <c r="A1159" s="152" t="s">
        <v>2488</v>
      </c>
      <c r="B1159" s="152" t="s">
        <v>2479</v>
      </c>
    </row>
    <row r="1160" spans="1:2" ht="16.149999999999999" customHeight="1">
      <c r="A1160" s="152" t="s">
        <v>2489</v>
      </c>
      <c r="B1160" s="152" t="s">
        <v>2480</v>
      </c>
    </row>
    <row r="1161" spans="1:2" ht="16.149999999999999" customHeight="1">
      <c r="A1161" s="152" t="s">
        <v>2490</v>
      </c>
      <c r="B1161" s="152" t="s">
        <v>2481</v>
      </c>
    </row>
    <row r="1162" spans="1:2" ht="16.149999999999999" customHeight="1">
      <c r="A1162" s="152" t="s">
        <v>2491</v>
      </c>
      <c r="B1162" s="152" t="s">
        <v>2180</v>
      </c>
    </row>
    <row r="1163" spans="1:2" ht="16.149999999999999" customHeight="1">
      <c r="A1163" s="152" t="s">
        <v>2492</v>
      </c>
      <c r="B1163" s="152" t="s">
        <v>2181</v>
      </c>
    </row>
    <row r="1164" spans="1:2" ht="16.149999999999999" customHeight="1">
      <c r="A1164" s="152" t="s">
        <v>2493</v>
      </c>
      <c r="B1164" s="152" t="s">
        <v>2182</v>
      </c>
    </row>
    <row r="1165" spans="1:2" ht="16.149999999999999" customHeight="1">
      <c r="A1165" s="152" t="s">
        <v>2494</v>
      </c>
      <c r="B1165" s="152" t="s">
        <v>2184</v>
      </c>
    </row>
    <row r="1166" spans="1:2" ht="16.149999999999999" customHeight="1">
      <c r="A1166" s="152" t="s">
        <v>2495</v>
      </c>
      <c r="B1166" s="152" t="s">
        <v>2186</v>
      </c>
    </row>
    <row r="1167" spans="1:2" ht="16.149999999999999" customHeight="1">
      <c r="A1167" s="152" t="s">
        <v>2496</v>
      </c>
      <c r="B1167" s="152" t="s">
        <v>2190</v>
      </c>
    </row>
    <row r="1168" spans="1:2" ht="16.149999999999999" customHeight="1">
      <c r="A1168" s="152" t="s">
        <v>2497</v>
      </c>
      <c r="B1168" s="152" t="s">
        <v>2193</v>
      </c>
    </row>
    <row r="1169" spans="1:2" ht="16.149999999999999" customHeight="1">
      <c r="A1169" s="152" t="s">
        <v>2498</v>
      </c>
      <c r="B1169" s="152" t="s">
        <v>2195</v>
      </c>
    </row>
    <row r="1170" spans="1:2" ht="16.149999999999999" customHeight="1">
      <c r="A1170" s="152" t="s">
        <v>2499</v>
      </c>
      <c r="B1170" s="152" t="s">
        <v>2196</v>
      </c>
    </row>
    <row r="1171" spans="1:2" ht="16.149999999999999" customHeight="1">
      <c r="A1171" s="152" t="s">
        <v>2500</v>
      </c>
      <c r="B1171" s="152" t="s">
        <v>2198</v>
      </c>
    </row>
    <row r="1172" spans="1:2" ht="16.149999999999999" customHeight="1">
      <c r="A1172" s="152" t="s">
        <v>2501</v>
      </c>
      <c r="B1172" s="152" t="s">
        <v>2199</v>
      </c>
    </row>
    <row r="1173" spans="1:2" ht="16.149999999999999" customHeight="1">
      <c r="A1173" s="155" t="s">
        <v>1524</v>
      </c>
      <c r="B1173" s="152" t="s">
        <v>1525</v>
      </c>
    </row>
    <row r="1174" spans="1:2" ht="16.149999999999999" customHeight="1">
      <c r="A1174" s="156" t="s">
        <v>1361</v>
      </c>
      <c r="B1174" s="152" t="s">
        <v>1526</v>
      </c>
    </row>
    <row r="1175" spans="1:2" ht="16.149999999999999" customHeight="1">
      <c r="A1175" s="156" t="s">
        <v>1362</v>
      </c>
      <c r="B1175" s="152" t="s">
        <v>1527</v>
      </c>
    </row>
    <row r="1176" spans="1:2" ht="16.149999999999999" customHeight="1">
      <c r="A1176" s="156" t="s">
        <v>1363</v>
      </c>
      <c r="B1176" s="155" t="s">
        <v>1528</v>
      </c>
    </row>
    <row r="1177" spans="1:2" ht="16.149999999999999" customHeight="1">
      <c r="A1177" s="156" t="s">
        <v>1364</v>
      </c>
      <c r="B1177" s="152" t="s">
        <v>1527</v>
      </c>
    </row>
    <row r="1178" spans="1:2" ht="16.149999999999999" customHeight="1">
      <c r="A1178" s="155" t="s">
        <v>1365</v>
      </c>
      <c r="B1178" s="152" t="s">
        <v>1526</v>
      </c>
    </row>
    <row r="1179" spans="1:2" ht="16.149999999999999" customHeight="1">
      <c r="A1179" s="156" t="s">
        <v>1366</v>
      </c>
      <c r="B1179" s="152" t="s">
        <v>1529</v>
      </c>
    </row>
    <row r="1180" spans="1:2" ht="16.149999999999999" customHeight="1">
      <c r="A1180" s="156" t="s">
        <v>1367</v>
      </c>
      <c r="B1180" s="152" t="s">
        <v>1529</v>
      </c>
    </row>
    <row r="1181" spans="1:2" ht="16.149999999999999" customHeight="1">
      <c r="A1181" s="156" t="s">
        <v>1368</v>
      </c>
      <c r="B1181" s="152" t="s">
        <v>1529</v>
      </c>
    </row>
    <row r="1182" spans="1:2" ht="16.149999999999999" customHeight="1">
      <c r="A1182" s="156" t="s">
        <v>1369</v>
      </c>
      <c r="B1182" s="152" t="s">
        <v>1529</v>
      </c>
    </row>
    <row r="1183" spans="1:2" ht="16.149999999999999" customHeight="1">
      <c r="A1183" s="155" t="s">
        <v>1370</v>
      </c>
      <c r="B1183" s="152" t="s">
        <v>1529</v>
      </c>
    </row>
    <row r="1184" spans="1:2" ht="16.149999999999999" customHeight="1">
      <c r="A1184" s="156" t="s">
        <v>1371</v>
      </c>
      <c r="B1184" s="152" t="s">
        <v>1530</v>
      </c>
    </row>
    <row r="1185" spans="1:2" ht="16.149999999999999" customHeight="1">
      <c r="A1185" s="156" t="s">
        <v>1372</v>
      </c>
      <c r="B1185" s="152" t="s">
        <v>1531</v>
      </c>
    </row>
    <row r="1186" spans="1:2" ht="16.149999999999999" customHeight="1">
      <c r="A1186" s="156" t="s">
        <v>1373</v>
      </c>
      <c r="B1186" s="152" t="s">
        <v>1532</v>
      </c>
    </row>
    <row r="1187" spans="1:2" ht="16.149999999999999" customHeight="1">
      <c r="A1187" s="156" t="s">
        <v>1374</v>
      </c>
      <c r="B1187" s="152" t="s">
        <v>1530</v>
      </c>
    </row>
    <row r="1188" spans="1:2" ht="16.149999999999999" customHeight="1">
      <c r="A1188" s="155" t="s">
        <v>1375</v>
      </c>
      <c r="B1188" s="152" t="s">
        <v>1533</v>
      </c>
    </row>
    <row r="1189" spans="1:2" ht="16.149999999999999" customHeight="1">
      <c r="A1189" s="156" t="s">
        <v>1376</v>
      </c>
      <c r="B1189" s="152" t="s">
        <v>1534</v>
      </c>
    </row>
    <row r="1190" spans="1:2" ht="16.149999999999999" customHeight="1">
      <c r="A1190" s="156" t="s">
        <v>1377</v>
      </c>
      <c r="B1190" s="152" t="s">
        <v>1535</v>
      </c>
    </row>
    <row r="1191" spans="1:2" ht="16.149999999999999" customHeight="1">
      <c r="A1191" s="156" t="s">
        <v>1378</v>
      </c>
      <c r="B1191" s="152" t="s">
        <v>1536</v>
      </c>
    </row>
    <row r="1192" spans="1:2" ht="16.149999999999999" customHeight="1">
      <c r="A1192" s="156" t="s">
        <v>1379</v>
      </c>
      <c r="B1192" s="152" t="s">
        <v>1537</v>
      </c>
    </row>
    <row r="1193" spans="1:2" ht="16.149999999999999" customHeight="1">
      <c r="A1193" s="155" t="s">
        <v>1380</v>
      </c>
      <c r="B1193" s="152" t="s">
        <v>1536</v>
      </c>
    </row>
    <row r="1194" spans="1:2" ht="16.149999999999999" customHeight="1">
      <c r="A1194" s="156" t="s">
        <v>1381</v>
      </c>
      <c r="B1194" s="152" t="s">
        <v>1538</v>
      </c>
    </row>
    <row r="1195" spans="1:2" ht="16.149999999999999" customHeight="1">
      <c r="A1195" s="156" t="s">
        <v>1382</v>
      </c>
      <c r="B1195" s="152" t="s">
        <v>1538</v>
      </c>
    </row>
    <row r="1196" spans="1:2" ht="16.149999999999999" customHeight="1">
      <c r="A1196" s="156" t="s">
        <v>1383</v>
      </c>
      <c r="B1196" s="152" t="s">
        <v>1538</v>
      </c>
    </row>
    <row r="1197" spans="1:2" ht="16.149999999999999" customHeight="1">
      <c r="A1197" s="156" t="s">
        <v>1384</v>
      </c>
      <c r="B1197" s="152" t="s">
        <v>1539</v>
      </c>
    </row>
    <row r="1198" spans="1:2" ht="16.149999999999999" customHeight="1">
      <c r="A1198" s="155" t="s">
        <v>1385</v>
      </c>
      <c r="B1198" s="152" t="s">
        <v>1539</v>
      </c>
    </row>
    <row r="1199" spans="1:2" ht="16.149999999999999" customHeight="1">
      <c r="A1199" s="156" t="s">
        <v>1386</v>
      </c>
      <c r="B1199" s="152" t="s">
        <v>1539</v>
      </c>
    </row>
    <row r="1200" spans="1:2" ht="16.149999999999999" customHeight="1">
      <c r="A1200" s="156" t="s">
        <v>1387</v>
      </c>
      <c r="B1200" s="152" t="s">
        <v>1539</v>
      </c>
    </row>
    <row r="1201" spans="1:2" ht="16.149999999999999" customHeight="1">
      <c r="A1201" s="156" t="s">
        <v>1388</v>
      </c>
      <c r="B1201" s="152" t="s">
        <v>1541</v>
      </c>
    </row>
    <row r="1202" spans="1:2" ht="16.149999999999999" customHeight="1">
      <c r="A1202" s="156" t="s">
        <v>1389</v>
      </c>
      <c r="B1202" s="152" t="s">
        <v>1541</v>
      </c>
    </row>
    <row r="1203" spans="1:2" ht="16.149999999999999" customHeight="1">
      <c r="A1203" s="155" t="s">
        <v>1390</v>
      </c>
      <c r="B1203" s="152" t="s">
        <v>1541</v>
      </c>
    </row>
    <row r="1204" spans="1:2" ht="16.149999999999999" customHeight="1">
      <c r="A1204" s="156" t="s">
        <v>1391</v>
      </c>
      <c r="B1204" s="152" t="s">
        <v>1541</v>
      </c>
    </row>
    <row r="1205" spans="1:2" ht="16.149999999999999" customHeight="1">
      <c r="A1205" s="156" t="s">
        <v>1392</v>
      </c>
      <c r="B1205" s="152" t="s">
        <v>1542</v>
      </c>
    </row>
    <row r="1206" spans="1:2" ht="16.149999999999999" customHeight="1">
      <c r="A1206" s="156" t="s">
        <v>1393</v>
      </c>
      <c r="B1206" s="152" t="s">
        <v>1542</v>
      </c>
    </row>
    <row r="1207" spans="1:2" ht="16.149999999999999" customHeight="1">
      <c r="A1207" s="156" t="s">
        <v>1394</v>
      </c>
      <c r="B1207" s="152" t="s">
        <v>1542</v>
      </c>
    </row>
    <row r="1208" spans="1:2" ht="16.149999999999999" customHeight="1">
      <c r="A1208" s="155" t="s">
        <v>1395</v>
      </c>
      <c r="B1208" s="152" t="s">
        <v>1542</v>
      </c>
    </row>
    <row r="1209" spans="1:2" ht="16.149999999999999" customHeight="1">
      <c r="A1209" s="155" t="s">
        <v>1396</v>
      </c>
      <c r="B1209" s="152" t="s">
        <v>1543</v>
      </c>
    </row>
    <row r="1210" spans="1:2" ht="16.149999999999999" customHeight="1">
      <c r="A1210" s="156" t="s">
        <v>1397</v>
      </c>
      <c r="B1210" s="152" t="s">
        <v>1543</v>
      </c>
    </row>
    <row r="1211" spans="1:2" ht="16.149999999999999" customHeight="1">
      <c r="A1211" s="156" t="s">
        <v>1398</v>
      </c>
      <c r="B1211" s="152" t="s">
        <v>1543</v>
      </c>
    </row>
    <row r="1212" spans="1:2" ht="16.149999999999999" customHeight="1">
      <c r="A1212" s="156" t="s">
        <v>1399</v>
      </c>
      <c r="B1212" s="152" t="s">
        <v>1543</v>
      </c>
    </row>
    <row r="1213" spans="1:2" ht="16.149999999999999" customHeight="1">
      <c r="A1213" s="156" t="s">
        <v>1400</v>
      </c>
      <c r="B1213" s="152" t="s">
        <v>1544</v>
      </c>
    </row>
    <row r="1214" spans="1:2" ht="16.149999999999999" customHeight="1">
      <c r="A1214" s="155" t="s">
        <v>1401</v>
      </c>
      <c r="B1214" s="152" t="s">
        <v>1544</v>
      </c>
    </row>
    <row r="1215" spans="1:2" ht="16.149999999999999" customHeight="1">
      <c r="A1215" s="156" t="s">
        <v>1402</v>
      </c>
      <c r="B1215" s="152" t="s">
        <v>1544</v>
      </c>
    </row>
    <row r="1216" spans="1:2" ht="16.149999999999999" customHeight="1">
      <c r="A1216" s="156" t="s">
        <v>1403</v>
      </c>
      <c r="B1216" s="152" t="s">
        <v>1544</v>
      </c>
    </row>
    <row r="1217" spans="1:2" ht="16.149999999999999" customHeight="1">
      <c r="A1217" s="156" t="s">
        <v>1404</v>
      </c>
      <c r="B1217" s="152" t="s">
        <v>1545</v>
      </c>
    </row>
    <row r="1218" spans="1:2" ht="16.149999999999999" customHeight="1">
      <c r="A1218" s="156" t="s">
        <v>1405</v>
      </c>
      <c r="B1218" s="152" t="s">
        <v>1546</v>
      </c>
    </row>
    <row r="1219" spans="1:2" ht="16.149999999999999" customHeight="1">
      <c r="A1219" s="155" t="s">
        <v>1406</v>
      </c>
      <c r="B1219" s="152" t="s">
        <v>1547</v>
      </c>
    </row>
    <row r="1220" spans="1:2" ht="16.149999999999999" customHeight="1">
      <c r="A1220" s="156" t="s">
        <v>1407</v>
      </c>
      <c r="B1220" s="152" t="s">
        <v>1548</v>
      </c>
    </row>
    <row r="1221" spans="1:2" ht="16.149999999999999" customHeight="1">
      <c r="A1221" s="156" t="s">
        <v>1408</v>
      </c>
      <c r="B1221" s="152" t="s">
        <v>1549</v>
      </c>
    </row>
    <row r="1222" spans="1:2" ht="16.149999999999999" customHeight="1">
      <c r="A1222" s="156" t="s">
        <v>1409</v>
      </c>
      <c r="B1222" s="152" t="s">
        <v>1549</v>
      </c>
    </row>
    <row r="1223" spans="1:2" ht="16.149999999999999" customHeight="1">
      <c r="A1223" s="156" t="s">
        <v>1410</v>
      </c>
      <c r="B1223" s="152" t="s">
        <v>1549</v>
      </c>
    </row>
    <row r="1224" spans="1:2" ht="16.149999999999999" customHeight="1">
      <c r="A1224" s="155" t="s">
        <v>1411</v>
      </c>
      <c r="B1224" s="152" t="s">
        <v>1549</v>
      </c>
    </row>
    <row r="1225" spans="1:2" ht="16.149999999999999" customHeight="1">
      <c r="A1225" s="156" t="s">
        <v>1412</v>
      </c>
      <c r="B1225" s="152" t="s">
        <v>1550</v>
      </c>
    </row>
    <row r="1226" spans="1:2" ht="16.149999999999999" customHeight="1">
      <c r="A1226" s="156" t="s">
        <v>1413</v>
      </c>
      <c r="B1226" s="152" t="s">
        <v>1550</v>
      </c>
    </row>
    <row r="1227" spans="1:2" ht="16.149999999999999" customHeight="1">
      <c r="A1227" s="156" t="s">
        <v>1414</v>
      </c>
      <c r="B1227" s="152" t="s">
        <v>1550</v>
      </c>
    </row>
    <row r="1228" spans="1:2" ht="16.149999999999999" customHeight="1">
      <c r="A1228" s="156" t="s">
        <v>1415</v>
      </c>
      <c r="B1228" s="152" t="s">
        <v>1550</v>
      </c>
    </row>
    <row r="1229" spans="1:2" ht="16.149999999999999" customHeight="1">
      <c r="A1229" s="155" t="s">
        <v>1416</v>
      </c>
      <c r="B1229" s="152" t="s">
        <v>1550</v>
      </c>
    </row>
    <row r="1230" spans="1:2" ht="16.149999999999999" customHeight="1">
      <c r="A1230" s="156" t="s">
        <v>1417</v>
      </c>
      <c r="B1230" s="152" t="s">
        <v>1550</v>
      </c>
    </row>
    <row r="1231" spans="1:2" ht="16.149999999999999" customHeight="1">
      <c r="A1231" s="156" t="s">
        <v>1418</v>
      </c>
      <c r="B1231" s="152" t="s">
        <v>1550</v>
      </c>
    </row>
    <row r="1232" spans="1:2" ht="16.149999999999999" customHeight="1">
      <c r="A1232" s="156" t="s">
        <v>1419</v>
      </c>
      <c r="B1232" s="152" t="s">
        <v>1550</v>
      </c>
    </row>
    <row r="1233" spans="1:2" ht="16.149999999999999" customHeight="1">
      <c r="A1233" s="156" t="s">
        <v>1420</v>
      </c>
      <c r="B1233" s="152" t="s">
        <v>1550</v>
      </c>
    </row>
    <row r="1234" spans="1:2" ht="16.149999999999999" customHeight="1">
      <c r="A1234" s="155" t="s">
        <v>1421</v>
      </c>
      <c r="B1234" s="152" t="s">
        <v>1550</v>
      </c>
    </row>
    <row r="1235" spans="1:2" ht="16.149999999999999" customHeight="1">
      <c r="A1235" s="156" t="s">
        <v>1422</v>
      </c>
      <c r="B1235" s="152" t="s">
        <v>1550</v>
      </c>
    </row>
    <row r="1236" spans="1:2" ht="16.149999999999999" customHeight="1">
      <c r="A1236" s="156" t="s">
        <v>1423</v>
      </c>
      <c r="B1236" s="152" t="s">
        <v>1550</v>
      </c>
    </row>
    <row r="1237" spans="1:2" ht="16.149999999999999" customHeight="1">
      <c r="A1237" s="156" t="s">
        <v>1424</v>
      </c>
      <c r="B1237" s="152" t="s">
        <v>1551</v>
      </c>
    </row>
    <row r="1238" spans="1:2" ht="16.149999999999999" customHeight="1">
      <c r="A1238" s="156" t="s">
        <v>1425</v>
      </c>
      <c r="B1238" s="152" t="s">
        <v>1551</v>
      </c>
    </row>
    <row r="1239" spans="1:2" ht="16.149999999999999" customHeight="1">
      <c r="A1239" s="155" t="s">
        <v>1426</v>
      </c>
      <c r="B1239" s="152" t="s">
        <v>1551</v>
      </c>
    </row>
    <row r="1240" spans="1:2" ht="16.149999999999999" customHeight="1">
      <c r="A1240" s="156" t="s">
        <v>1427</v>
      </c>
      <c r="B1240" s="152" t="s">
        <v>1551</v>
      </c>
    </row>
    <row r="1241" spans="1:2" ht="16.149999999999999" customHeight="1">
      <c r="A1241" s="156" t="s">
        <v>1428</v>
      </c>
      <c r="B1241" s="152" t="s">
        <v>1551</v>
      </c>
    </row>
    <row r="1242" spans="1:2" ht="16.149999999999999" customHeight="1">
      <c r="A1242" s="156" t="s">
        <v>1429</v>
      </c>
      <c r="B1242" s="152" t="s">
        <v>1551</v>
      </c>
    </row>
    <row r="1243" spans="1:2" ht="16.149999999999999" customHeight="1">
      <c r="A1243" s="156" t="s">
        <v>1430</v>
      </c>
      <c r="B1243" s="152" t="s">
        <v>1551</v>
      </c>
    </row>
    <row r="1244" spans="1:2" ht="16.149999999999999" customHeight="1">
      <c r="A1244" s="155" t="s">
        <v>1431</v>
      </c>
      <c r="B1244" s="152" t="s">
        <v>1551</v>
      </c>
    </row>
    <row r="1245" spans="1:2" ht="16.149999999999999" customHeight="1">
      <c r="A1245" s="155" t="s">
        <v>1432</v>
      </c>
      <c r="B1245" s="152" t="s">
        <v>1551</v>
      </c>
    </row>
    <row r="1246" spans="1:2" ht="16.149999999999999" customHeight="1">
      <c r="A1246" s="156" t="s">
        <v>1433</v>
      </c>
      <c r="B1246" s="152" t="s">
        <v>1551</v>
      </c>
    </row>
    <row r="1247" spans="1:2" ht="16.149999999999999" customHeight="1">
      <c r="A1247" s="156" t="s">
        <v>1434</v>
      </c>
      <c r="B1247" s="152" t="s">
        <v>1551</v>
      </c>
    </row>
    <row r="1248" spans="1:2" ht="16.149999999999999" customHeight="1">
      <c r="A1248" s="156" t="s">
        <v>1435</v>
      </c>
      <c r="B1248" s="152" t="s">
        <v>1551</v>
      </c>
    </row>
    <row r="1249" spans="1:2" ht="16.149999999999999" customHeight="1">
      <c r="A1249" s="156" t="s">
        <v>1436</v>
      </c>
      <c r="B1249" s="152" t="s">
        <v>1552</v>
      </c>
    </row>
    <row r="1250" spans="1:2" ht="16.149999999999999" customHeight="1">
      <c r="A1250" s="155" t="s">
        <v>1437</v>
      </c>
      <c r="B1250" s="152" t="s">
        <v>1552</v>
      </c>
    </row>
    <row r="1251" spans="1:2" ht="16.149999999999999" customHeight="1">
      <c r="A1251" s="156" t="s">
        <v>1438</v>
      </c>
      <c r="B1251" s="152" t="s">
        <v>1552</v>
      </c>
    </row>
    <row r="1252" spans="1:2" ht="16.149999999999999" customHeight="1">
      <c r="A1252" s="156" t="s">
        <v>1439</v>
      </c>
      <c r="B1252" s="152" t="s">
        <v>1552</v>
      </c>
    </row>
    <row r="1253" spans="1:2" ht="16.149999999999999" customHeight="1">
      <c r="A1253" s="156" t="s">
        <v>1440</v>
      </c>
      <c r="B1253" s="152" t="s">
        <v>1552</v>
      </c>
    </row>
    <row r="1254" spans="1:2" ht="16.149999999999999" customHeight="1">
      <c r="A1254" s="156" t="s">
        <v>1441</v>
      </c>
      <c r="B1254" s="152" t="s">
        <v>1552</v>
      </c>
    </row>
    <row r="1255" spans="1:2" ht="16.149999999999999" customHeight="1">
      <c r="A1255" s="155" t="s">
        <v>1442</v>
      </c>
      <c r="B1255" s="152" t="s">
        <v>1552</v>
      </c>
    </row>
    <row r="1256" spans="1:2" ht="16.149999999999999" customHeight="1">
      <c r="A1256" s="156" t="s">
        <v>1443</v>
      </c>
      <c r="B1256" s="152" t="s">
        <v>1552</v>
      </c>
    </row>
    <row r="1257" spans="1:2" ht="16.149999999999999" customHeight="1">
      <c r="A1257" s="156" t="s">
        <v>1444</v>
      </c>
      <c r="B1257" s="152" t="s">
        <v>1552</v>
      </c>
    </row>
    <row r="1258" spans="1:2" ht="16.149999999999999" customHeight="1">
      <c r="A1258" s="156" t="s">
        <v>1445</v>
      </c>
      <c r="B1258" s="152" t="s">
        <v>1552</v>
      </c>
    </row>
    <row r="1259" spans="1:2" ht="16.149999999999999" customHeight="1">
      <c r="A1259" s="156" t="s">
        <v>1446</v>
      </c>
      <c r="B1259" s="152" t="s">
        <v>1552</v>
      </c>
    </row>
    <row r="1260" spans="1:2" ht="16.149999999999999" customHeight="1">
      <c r="A1260" s="155" t="s">
        <v>1447</v>
      </c>
      <c r="B1260" s="152" t="s">
        <v>1552</v>
      </c>
    </row>
    <row r="1261" spans="1:2" ht="16.149999999999999" customHeight="1">
      <c r="A1261" s="156" t="s">
        <v>1448</v>
      </c>
      <c r="B1261" s="152" t="s">
        <v>1553</v>
      </c>
    </row>
    <row r="1262" spans="1:2" ht="16.149999999999999" customHeight="1">
      <c r="A1262" s="156" t="s">
        <v>1449</v>
      </c>
      <c r="B1262" s="152" t="s">
        <v>1553</v>
      </c>
    </row>
    <row r="1263" spans="1:2" ht="16.149999999999999" customHeight="1">
      <c r="A1263" s="156" t="s">
        <v>1450</v>
      </c>
      <c r="B1263" s="152" t="s">
        <v>1553</v>
      </c>
    </row>
    <row r="1264" spans="1:2" ht="16.149999999999999" customHeight="1">
      <c r="A1264" s="156" t="s">
        <v>1451</v>
      </c>
      <c r="B1264" s="152" t="s">
        <v>1553</v>
      </c>
    </row>
    <row r="1265" spans="1:2" ht="16.149999999999999" customHeight="1">
      <c r="A1265" s="155" t="s">
        <v>1452</v>
      </c>
      <c r="B1265" s="152" t="s">
        <v>1553</v>
      </c>
    </row>
    <row r="1266" spans="1:2" ht="16.149999999999999" customHeight="1">
      <c r="A1266" s="156" t="s">
        <v>1453</v>
      </c>
      <c r="B1266" s="152" t="s">
        <v>1553</v>
      </c>
    </row>
    <row r="1267" spans="1:2" ht="16.149999999999999" customHeight="1">
      <c r="A1267" s="156" t="s">
        <v>1454</v>
      </c>
      <c r="B1267" s="152" t="s">
        <v>1553</v>
      </c>
    </row>
    <row r="1268" spans="1:2" ht="16.149999999999999" customHeight="1">
      <c r="A1268" s="156" t="s">
        <v>1455</v>
      </c>
      <c r="B1268" s="152" t="s">
        <v>1553</v>
      </c>
    </row>
    <row r="1269" spans="1:2" ht="16.149999999999999" customHeight="1">
      <c r="A1269" s="156" t="s">
        <v>1456</v>
      </c>
      <c r="B1269" s="152" t="s">
        <v>1553</v>
      </c>
    </row>
    <row r="1270" spans="1:2" ht="16.149999999999999" customHeight="1">
      <c r="A1270" s="155" t="s">
        <v>1457</v>
      </c>
      <c r="B1270" s="152" t="s">
        <v>1553</v>
      </c>
    </row>
    <row r="1271" spans="1:2" ht="16.149999999999999" customHeight="1">
      <c r="A1271" s="156" t="s">
        <v>1458</v>
      </c>
      <c r="B1271" s="152" t="s">
        <v>1553</v>
      </c>
    </row>
    <row r="1272" spans="1:2" ht="16.149999999999999" customHeight="1">
      <c r="A1272" s="156" t="s">
        <v>1459</v>
      </c>
      <c r="B1272" s="152" t="s">
        <v>1553</v>
      </c>
    </row>
    <row r="1273" spans="1:2" ht="16.149999999999999" customHeight="1">
      <c r="A1273" s="156" t="s">
        <v>1460</v>
      </c>
      <c r="B1273" s="152" t="s">
        <v>1554</v>
      </c>
    </row>
    <row r="1274" spans="1:2" ht="16.149999999999999" customHeight="1">
      <c r="A1274" s="156" t="s">
        <v>1461</v>
      </c>
      <c r="B1274" s="152" t="s">
        <v>1554</v>
      </c>
    </row>
    <row r="1275" spans="1:2" ht="16.149999999999999" customHeight="1">
      <c r="A1275" s="155" t="s">
        <v>1462</v>
      </c>
      <c r="B1275" s="152" t="s">
        <v>1554</v>
      </c>
    </row>
    <row r="1276" spans="1:2" ht="16.149999999999999" customHeight="1">
      <c r="A1276" s="156" t="s">
        <v>1463</v>
      </c>
      <c r="B1276" s="152" t="s">
        <v>1554</v>
      </c>
    </row>
    <row r="1277" spans="1:2" ht="16.149999999999999" customHeight="1">
      <c r="A1277" s="156" t="s">
        <v>1464</v>
      </c>
      <c r="B1277" s="152" t="s">
        <v>1554</v>
      </c>
    </row>
    <row r="1278" spans="1:2" ht="16.149999999999999" customHeight="1">
      <c r="A1278" s="156" t="s">
        <v>1465</v>
      </c>
      <c r="B1278" s="152" t="s">
        <v>1554</v>
      </c>
    </row>
    <row r="1279" spans="1:2" ht="16.149999999999999" customHeight="1">
      <c r="A1279" s="156" t="s">
        <v>1466</v>
      </c>
      <c r="B1279" s="152" t="s">
        <v>1554</v>
      </c>
    </row>
    <row r="1280" spans="1:2" ht="16.149999999999999" customHeight="1">
      <c r="A1280" s="155" t="s">
        <v>1467</v>
      </c>
      <c r="B1280" s="152" t="s">
        <v>1554</v>
      </c>
    </row>
    <row r="1281" spans="1:2" ht="16.149999999999999" customHeight="1">
      <c r="A1281" s="155" t="s">
        <v>1468</v>
      </c>
      <c r="B1281" s="152" t="s">
        <v>1554</v>
      </c>
    </row>
    <row r="1282" spans="1:2" ht="16.149999999999999" customHeight="1">
      <c r="A1282" s="156" t="s">
        <v>1469</v>
      </c>
      <c r="B1282" s="152" t="s">
        <v>1554</v>
      </c>
    </row>
    <row r="1283" spans="1:2" ht="16.149999999999999" customHeight="1">
      <c r="A1283" s="156" t="s">
        <v>1470</v>
      </c>
      <c r="B1283" s="152" t="s">
        <v>1554</v>
      </c>
    </row>
    <row r="1284" spans="1:2" ht="16.149999999999999" customHeight="1">
      <c r="A1284" s="156" t="s">
        <v>1471</v>
      </c>
      <c r="B1284" s="152" t="s">
        <v>1554</v>
      </c>
    </row>
    <row r="1285" spans="1:2" ht="16.149999999999999" customHeight="1">
      <c r="A1285" s="156" t="s">
        <v>1472</v>
      </c>
      <c r="B1285" s="152" t="s">
        <v>1555</v>
      </c>
    </row>
    <row r="1286" spans="1:2" ht="16.149999999999999" customHeight="1">
      <c r="A1286" s="155" t="s">
        <v>1473</v>
      </c>
      <c r="B1286" s="152" t="s">
        <v>1555</v>
      </c>
    </row>
    <row r="1287" spans="1:2" ht="16.149999999999999" customHeight="1">
      <c r="A1287" s="156" t="s">
        <v>1474</v>
      </c>
      <c r="B1287" s="152" t="s">
        <v>1555</v>
      </c>
    </row>
    <row r="1288" spans="1:2" ht="16.149999999999999" customHeight="1">
      <c r="A1288" s="156" t="s">
        <v>1475</v>
      </c>
      <c r="B1288" s="152" t="s">
        <v>1555</v>
      </c>
    </row>
    <row r="1289" spans="1:2" ht="16.149999999999999" customHeight="1">
      <c r="A1289" s="156" t="s">
        <v>1476</v>
      </c>
      <c r="B1289" s="152" t="s">
        <v>1555</v>
      </c>
    </row>
    <row r="1290" spans="1:2" ht="16.149999999999999" customHeight="1">
      <c r="A1290" s="156" t="s">
        <v>1477</v>
      </c>
      <c r="B1290" s="152" t="s">
        <v>1555</v>
      </c>
    </row>
    <row r="1291" spans="1:2" ht="16.149999999999999" customHeight="1">
      <c r="A1291" s="155" t="s">
        <v>1478</v>
      </c>
      <c r="B1291" s="152" t="s">
        <v>1555</v>
      </c>
    </row>
    <row r="1292" spans="1:2" ht="16.149999999999999" customHeight="1">
      <c r="A1292" s="156" t="s">
        <v>1479</v>
      </c>
      <c r="B1292" s="152" t="s">
        <v>1555</v>
      </c>
    </row>
    <row r="1293" spans="1:2" ht="16.149999999999999" customHeight="1">
      <c r="A1293" s="156" t="s">
        <v>1480</v>
      </c>
      <c r="B1293" s="152" t="s">
        <v>1555</v>
      </c>
    </row>
    <row r="1294" spans="1:2" ht="16.149999999999999" customHeight="1">
      <c r="A1294" s="156" t="s">
        <v>1481</v>
      </c>
      <c r="B1294" s="152" t="s">
        <v>1555</v>
      </c>
    </row>
    <row r="1295" spans="1:2" ht="16.149999999999999" customHeight="1">
      <c r="A1295" s="156" t="s">
        <v>1482</v>
      </c>
      <c r="B1295" s="152" t="s">
        <v>1555</v>
      </c>
    </row>
    <row r="1296" spans="1:2" ht="16.149999999999999" customHeight="1">
      <c r="A1296" s="155" t="s">
        <v>1483</v>
      </c>
      <c r="B1296" s="152" t="s">
        <v>1555</v>
      </c>
    </row>
    <row r="1297" spans="1:2" ht="16.149999999999999" customHeight="1">
      <c r="A1297" s="156" t="s">
        <v>1484</v>
      </c>
      <c r="B1297" s="152" t="s">
        <v>1556</v>
      </c>
    </row>
    <row r="1298" spans="1:2" ht="16.149999999999999" customHeight="1">
      <c r="A1298" s="156" t="s">
        <v>1485</v>
      </c>
      <c r="B1298" s="152" t="s">
        <v>1557</v>
      </c>
    </row>
    <row r="1299" spans="1:2" ht="16.149999999999999" customHeight="1">
      <c r="A1299" s="156" t="s">
        <v>1486</v>
      </c>
      <c r="B1299" s="152" t="s">
        <v>1558</v>
      </c>
    </row>
    <row r="1300" spans="1:2" ht="16.149999999999999" customHeight="1">
      <c r="A1300" s="156" t="s">
        <v>1487</v>
      </c>
      <c r="B1300" s="152" t="s">
        <v>1559</v>
      </c>
    </row>
    <row r="1301" spans="1:2" ht="16.149999999999999" customHeight="1">
      <c r="A1301" s="155" t="s">
        <v>1488</v>
      </c>
      <c r="B1301" s="152" t="s">
        <v>1560</v>
      </c>
    </row>
    <row r="1302" spans="1:2" ht="16.149999999999999" customHeight="1">
      <c r="A1302" s="156" t="s">
        <v>1489</v>
      </c>
      <c r="B1302" s="152" t="s">
        <v>1561</v>
      </c>
    </row>
    <row r="1303" spans="1:2" ht="16.149999999999999" customHeight="1">
      <c r="A1303" s="156" t="s">
        <v>1490</v>
      </c>
      <c r="B1303" s="152" t="s">
        <v>1562</v>
      </c>
    </row>
    <row r="1304" spans="1:2" ht="16.149999999999999" customHeight="1">
      <c r="A1304" s="156" t="s">
        <v>1491</v>
      </c>
      <c r="B1304" s="152" t="s">
        <v>1563</v>
      </c>
    </row>
    <row r="1305" spans="1:2" ht="16.149999999999999" customHeight="1">
      <c r="A1305" s="156" t="s">
        <v>1492</v>
      </c>
      <c r="B1305" s="152" t="s">
        <v>1564</v>
      </c>
    </row>
    <row r="1306" spans="1:2" ht="16.149999999999999" customHeight="1">
      <c r="A1306" s="155" t="s">
        <v>1493</v>
      </c>
      <c r="B1306" s="152" t="s">
        <v>1565</v>
      </c>
    </row>
    <row r="1307" spans="1:2" ht="16.149999999999999" customHeight="1">
      <c r="A1307" s="156" t="s">
        <v>1494</v>
      </c>
      <c r="B1307" s="152" t="s">
        <v>1566</v>
      </c>
    </row>
    <row r="1308" spans="1:2" ht="16.149999999999999" customHeight="1">
      <c r="A1308" s="156" t="s">
        <v>1495</v>
      </c>
      <c r="B1308" s="152" t="s">
        <v>1567</v>
      </c>
    </row>
    <row r="1309" spans="1:2" ht="16.149999999999999" customHeight="1">
      <c r="A1309" s="156" t="s">
        <v>1496</v>
      </c>
      <c r="B1309" s="152" t="s">
        <v>1568</v>
      </c>
    </row>
    <row r="1310" spans="1:2" ht="16.149999999999999" customHeight="1">
      <c r="A1310" s="156" t="s">
        <v>1497</v>
      </c>
      <c r="B1310" s="152" t="s">
        <v>1568</v>
      </c>
    </row>
    <row r="1311" spans="1:2" ht="16.149999999999999" customHeight="1">
      <c r="A1311" s="155" t="s">
        <v>1498</v>
      </c>
      <c r="B1311" s="152" t="s">
        <v>1568</v>
      </c>
    </row>
    <row r="1312" spans="1:2" ht="16.149999999999999" customHeight="1">
      <c r="A1312" s="156" t="s">
        <v>1499</v>
      </c>
      <c r="B1312" s="152" t="s">
        <v>1568</v>
      </c>
    </row>
    <row r="1313" spans="1:2" ht="16.149999999999999" customHeight="1">
      <c r="A1313" s="156" t="s">
        <v>1500</v>
      </c>
      <c r="B1313" s="152" t="s">
        <v>1568</v>
      </c>
    </row>
    <row r="1314" spans="1:2" ht="16.149999999999999" customHeight="1">
      <c r="A1314" s="156" t="s">
        <v>1501</v>
      </c>
      <c r="B1314" s="152" t="s">
        <v>1568</v>
      </c>
    </row>
    <row r="1315" spans="1:2" ht="16.149999999999999" customHeight="1">
      <c r="A1315" s="156" t="s">
        <v>1502</v>
      </c>
      <c r="B1315" s="152" t="s">
        <v>1568</v>
      </c>
    </row>
    <row r="1316" spans="1:2" ht="16.149999999999999" customHeight="1">
      <c r="A1316" s="155" t="s">
        <v>1503</v>
      </c>
      <c r="B1316" s="152" t="s">
        <v>1568</v>
      </c>
    </row>
    <row r="1317" spans="1:2" ht="16.149999999999999" customHeight="1">
      <c r="A1317" s="155" t="s">
        <v>1504</v>
      </c>
      <c r="B1317" s="152" t="s">
        <v>1568</v>
      </c>
    </row>
    <row r="1318" spans="1:2" ht="16.149999999999999" customHeight="1">
      <c r="A1318" s="156" t="s">
        <v>1505</v>
      </c>
      <c r="B1318" s="152" t="s">
        <v>1568</v>
      </c>
    </row>
    <row r="1319" spans="1:2" ht="16.149999999999999" customHeight="1">
      <c r="A1319" s="156" t="s">
        <v>1506</v>
      </c>
      <c r="B1319" s="152" t="s">
        <v>1568</v>
      </c>
    </row>
    <row r="1320" spans="1:2" ht="16.149999999999999" customHeight="1">
      <c r="A1320" s="156" t="s">
        <v>1507</v>
      </c>
      <c r="B1320" s="152" t="s">
        <v>1568</v>
      </c>
    </row>
    <row r="1321" spans="1:2" ht="16.149999999999999" customHeight="1">
      <c r="A1321" s="156" t="s">
        <v>1508</v>
      </c>
      <c r="B1321" s="152" t="s">
        <v>1569</v>
      </c>
    </row>
    <row r="1322" spans="1:2" ht="16.149999999999999" customHeight="1">
      <c r="A1322" s="155" t="s">
        <v>1509</v>
      </c>
      <c r="B1322" s="152" t="s">
        <v>1569</v>
      </c>
    </row>
    <row r="1323" spans="1:2" ht="16.149999999999999" customHeight="1">
      <c r="A1323" s="156" t="s">
        <v>1510</v>
      </c>
      <c r="B1323" s="152" t="s">
        <v>1569</v>
      </c>
    </row>
    <row r="1324" spans="1:2" ht="16.149999999999999" customHeight="1">
      <c r="A1324" s="156" t="s">
        <v>1511</v>
      </c>
      <c r="B1324" s="152" t="s">
        <v>1569</v>
      </c>
    </row>
    <row r="1325" spans="1:2" ht="16.149999999999999" customHeight="1">
      <c r="A1325" s="156" t="s">
        <v>1512</v>
      </c>
      <c r="B1325" s="152" t="s">
        <v>1570</v>
      </c>
    </row>
    <row r="1326" spans="1:2" ht="16.149999999999999" customHeight="1">
      <c r="A1326" s="156" t="s">
        <v>1513</v>
      </c>
      <c r="B1326" s="152" t="s">
        <v>1570</v>
      </c>
    </row>
    <row r="1327" spans="1:2" ht="16.149999999999999" customHeight="1">
      <c r="A1327" s="155" t="s">
        <v>1514</v>
      </c>
      <c r="B1327" s="152" t="s">
        <v>1570</v>
      </c>
    </row>
    <row r="1328" spans="1:2" ht="16.149999999999999" customHeight="1">
      <c r="A1328" s="156" t="s">
        <v>1515</v>
      </c>
      <c r="B1328" s="152" t="s">
        <v>1570</v>
      </c>
    </row>
    <row r="1329" spans="1:2" ht="16.149999999999999" customHeight="1">
      <c r="A1329" s="156" t="s">
        <v>1516</v>
      </c>
      <c r="B1329" s="152" t="s">
        <v>1571</v>
      </c>
    </row>
    <row r="1330" spans="1:2" ht="16.149999999999999" customHeight="1">
      <c r="A1330" s="156" t="s">
        <v>1517</v>
      </c>
      <c r="B1330" s="152" t="s">
        <v>1571</v>
      </c>
    </row>
    <row r="1331" spans="1:2" ht="16.149999999999999" customHeight="1">
      <c r="A1331" s="156" t="s">
        <v>1518</v>
      </c>
      <c r="B1331" s="152" t="s">
        <v>1571</v>
      </c>
    </row>
    <row r="1332" spans="1:2" ht="16.149999999999999" customHeight="1">
      <c r="A1332" s="155" t="s">
        <v>1519</v>
      </c>
      <c r="B1332" s="152" t="s">
        <v>1571</v>
      </c>
    </row>
    <row r="1333" spans="1:2" ht="16.149999999999999" customHeight="1">
      <c r="A1333" s="156" t="s">
        <v>1520</v>
      </c>
      <c r="B1333" s="152" t="s">
        <v>1572</v>
      </c>
    </row>
    <row r="1334" spans="1:2" ht="16.149999999999999" customHeight="1">
      <c r="A1334" s="156" t="s">
        <v>1521</v>
      </c>
      <c r="B1334" s="152" t="s">
        <v>1572</v>
      </c>
    </row>
    <row r="1335" spans="1:2" ht="16.149999999999999" customHeight="1">
      <c r="A1335" s="156" t="s">
        <v>1522</v>
      </c>
      <c r="B1335" s="152" t="s">
        <v>1572</v>
      </c>
    </row>
    <row r="1336" spans="1:2" ht="16.149999999999999" customHeight="1">
      <c r="A1336" s="156" t="s">
        <v>1523</v>
      </c>
      <c r="B1336" s="152" t="s">
        <v>1572</v>
      </c>
    </row>
    <row r="1337" spans="1:2" ht="16.149999999999999" customHeight="1">
      <c r="A1337" s="155" t="s">
        <v>4243</v>
      </c>
      <c r="B1337" s="152" t="s">
        <v>275</v>
      </c>
    </row>
    <row r="1338" spans="1:2" ht="16.149999999999999" customHeight="1">
      <c r="A1338" s="156" t="s">
        <v>4242</v>
      </c>
      <c r="B1338" s="152" t="s">
        <v>273</v>
      </c>
    </row>
    <row r="1339" spans="1:2" ht="16.149999999999999" customHeight="1">
      <c r="A1339" s="156" t="s">
        <v>2173</v>
      </c>
      <c r="B1339" s="152" t="s">
        <v>4244</v>
      </c>
    </row>
    <row r="1340" spans="1:2" ht="16.149999999999999" customHeight="1">
      <c r="A1340" s="156" t="s">
        <v>2174</v>
      </c>
      <c r="B1340" s="152" t="s">
        <v>948</v>
      </c>
    </row>
    <row r="1341" spans="1:2" ht="16.149999999999999" customHeight="1">
      <c r="A1341" s="156" t="s">
        <v>2175</v>
      </c>
      <c r="B1341" s="152" t="s">
        <v>949</v>
      </c>
    </row>
    <row r="1342" spans="1:2" ht="16.149999999999999" customHeight="1">
      <c r="A1342" s="155" t="s">
        <v>2566</v>
      </c>
      <c r="B1342" s="152" t="s">
        <v>950</v>
      </c>
    </row>
    <row r="1343" spans="1:2" ht="16.149999999999999" customHeight="1">
      <c r="A1343" s="156" t="s">
        <v>2567</v>
      </c>
      <c r="B1343" s="152" t="s">
        <v>950</v>
      </c>
    </row>
    <row r="1344" spans="1:2" ht="16.149999999999999" customHeight="1">
      <c r="A1344" s="156" t="s">
        <v>2568</v>
      </c>
      <c r="B1344" s="152" t="s">
        <v>950</v>
      </c>
    </row>
    <row r="1345" spans="1:2" ht="16.149999999999999" customHeight="1">
      <c r="A1345" s="156" t="s">
        <v>2569</v>
      </c>
      <c r="B1345" s="152" t="s">
        <v>951</v>
      </c>
    </row>
    <row r="1346" spans="1:2" ht="16.149999999999999" customHeight="1">
      <c r="A1346" s="156" t="s">
        <v>2570</v>
      </c>
      <c r="B1346" s="152" t="s">
        <v>951</v>
      </c>
    </row>
    <row r="1347" spans="1:2" ht="16.149999999999999" customHeight="1">
      <c r="A1347" s="155" t="s">
        <v>2571</v>
      </c>
      <c r="B1347" s="152" t="s">
        <v>951</v>
      </c>
    </row>
    <row r="1348" spans="1:2" ht="16.149999999999999" customHeight="1">
      <c r="A1348" s="156" t="s">
        <v>2572</v>
      </c>
      <c r="B1348" s="152" t="s">
        <v>952</v>
      </c>
    </row>
    <row r="1349" spans="1:2" ht="16.149999999999999" customHeight="1">
      <c r="A1349" s="156" t="s">
        <v>2573</v>
      </c>
      <c r="B1349" s="152" t="s">
        <v>952</v>
      </c>
    </row>
    <row r="1350" spans="1:2" ht="16.149999999999999" customHeight="1">
      <c r="A1350" s="156" t="s">
        <v>2574</v>
      </c>
      <c r="B1350" s="152" t="s">
        <v>952</v>
      </c>
    </row>
    <row r="1351" spans="1:2" ht="16.149999999999999" customHeight="1">
      <c r="A1351" s="156" t="s">
        <v>2575</v>
      </c>
      <c r="B1351" s="152" t="s">
        <v>953</v>
      </c>
    </row>
    <row r="1352" spans="1:2" ht="16.149999999999999" customHeight="1">
      <c r="A1352" s="155" t="s">
        <v>2576</v>
      </c>
      <c r="B1352" s="152" t="s">
        <v>953</v>
      </c>
    </row>
    <row r="1353" spans="1:2" ht="16.149999999999999" customHeight="1">
      <c r="A1353" s="155" t="s">
        <v>2577</v>
      </c>
      <c r="B1353" s="152" t="s">
        <v>953</v>
      </c>
    </row>
    <row r="1354" spans="1:2" ht="16.149999999999999" customHeight="1">
      <c r="A1354" s="156" t="s">
        <v>2578</v>
      </c>
      <c r="B1354" s="152" t="s">
        <v>954</v>
      </c>
    </row>
    <row r="1355" spans="1:2" ht="16.149999999999999" customHeight="1">
      <c r="A1355" s="156" t="s">
        <v>2579</v>
      </c>
      <c r="B1355" s="152" t="s">
        <v>954</v>
      </c>
    </row>
    <row r="1356" spans="1:2" ht="16.149999999999999" customHeight="1">
      <c r="A1356" s="156" t="s">
        <v>2580</v>
      </c>
      <c r="B1356" s="152" t="s">
        <v>954</v>
      </c>
    </row>
    <row r="1357" spans="1:2" ht="16.149999999999999" customHeight="1">
      <c r="A1357" s="156" t="s">
        <v>2581</v>
      </c>
      <c r="B1357" s="152" t="s">
        <v>955</v>
      </c>
    </row>
    <row r="1358" spans="1:2" ht="16.149999999999999" customHeight="1">
      <c r="A1358" s="155" t="s">
        <v>2582</v>
      </c>
      <c r="B1358" s="152" t="s">
        <v>955</v>
      </c>
    </row>
    <row r="1359" spans="1:2" ht="16.149999999999999" customHeight="1">
      <c r="A1359" s="156" t="s">
        <v>2583</v>
      </c>
      <c r="B1359" s="152" t="s">
        <v>955</v>
      </c>
    </row>
    <row r="1360" spans="1:2" ht="16.149999999999999" customHeight="1">
      <c r="A1360" s="156" t="s">
        <v>2584</v>
      </c>
      <c r="B1360" s="152" t="s">
        <v>956</v>
      </c>
    </row>
    <row r="1361" spans="1:2" ht="16.149999999999999" customHeight="1">
      <c r="A1361" s="156" t="s">
        <v>2585</v>
      </c>
      <c r="B1361" s="152" t="s">
        <v>956</v>
      </c>
    </row>
    <row r="1362" spans="1:2" ht="16.149999999999999" customHeight="1">
      <c r="A1362" s="156" t="s">
        <v>2586</v>
      </c>
      <c r="B1362" s="152" t="s">
        <v>956</v>
      </c>
    </row>
    <row r="1363" spans="1:2" ht="16.149999999999999" customHeight="1">
      <c r="A1363" s="155" t="s">
        <v>2587</v>
      </c>
      <c r="B1363" s="152" t="s">
        <v>957</v>
      </c>
    </row>
    <row r="1364" spans="1:2" ht="16.149999999999999" customHeight="1">
      <c r="A1364" s="156" t="s">
        <v>2588</v>
      </c>
      <c r="B1364" s="152" t="s">
        <v>957</v>
      </c>
    </row>
    <row r="1365" spans="1:2" ht="16.149999999999999" customHeight="1">
      <c r="A1365" s="156" t="s">
        <v>2589</v>
      </c>
      <c r="B1365" s="152" t="s">
        <v>957</v>
      </c>
    </row>
    <row r="1366" spans="1:2" ht="16.149999999999999" customHeight="1">
      <c r="A1366" s="152" t="s">
        <v>2590</v>
      </c>
      <c r="B1366" s="152" t="s">
        <v>958</v>
      </c>
    </row>
    <row r="1367" spans="1:2" ht="16.149999999999999" customHeight="1">
      <c r="A1367" s="152" t="s">
        <v>2591</v>
      </c>
      <c r="B1367" s="152" t="s">
        <v>958</v>
      </c>
    </row>
    <row r="1368" spans="1:2" ht="16.149999999999999" customHeight="1">
      <c r="A1368" s="152" t="s">
        <v>2592</v>
      </c>
      <c r="B1368" s="152" t="s">
        <v>958</v>
      </c>
    </row>
    <row r="1369" spans="1:2" ht="16.149999999999999" customHeight="1">
      <c r="A1369" s="152" t="s">
        <v>2593</v>
      </c>
      <c r="B1369" s="152" t="s">
        <v>959</v>
      </c>
    </row>
    <row r="1370" spans="1:2" ht="16.149999999999999" customHeight="1">
      <c r="A1370" s="152" t="s">
        <v>2594</v>
      </c>
      <c r="B1370" s="152" t="s">
        <v>959</v>
      </c>
    </row>
    <row r="1371" spans="1:2" ht="16.149999999999999" customHeight="1">
      <c r="A1371" s="152" t="s">
        <v>2595</v>
      </c>
      <c r="B1371" s="152" t="s">
        <v>959</v>
      </c>
    </row>
    <row r="1372" spans="1:2" ht="16.149999999999999" customHeight="1">
      <c r="A1372" s="152" t="s">
        <v>2596</v>
      </c>
      <c r="B1372" s="152" t="s">
        <v>960</v>
      </c>
    </row>
    <row r="1373" spans="1:2" ht="16.149999999999999" customHeight="1">
      <c r="A1373" s="152" t="s">
        <v>2597</v>
      </c>
      <c r="B1373" s="152" t="s">
        <v>960</v>
      </c>
    </row>
    <row r="1374" spans="1:2" ht="16.149999999999999" customHeight="1">
      <c r="A1374" s="152" t="s">
        <v>2598</v>
      </c>
      <c r="B1374" s="152" t="s">
        <v>960</v>
      </c>
    </row>
    <row r="1375" spans="1:2" ht="16.149999999999999" customHeight="1">
      <c r="A1375" s="152" t="s">
        <v>2599</v>
      </c>
      <c r="B1375" s="152" t="s">
        <v>961</v>
      </c>
    </row>
    <row r="1376" spans="1:2" ht="16.149999999999999" customHeight="1">
      <c r="A1376" s="152" t="s">
        <v>2600</v>
      </c>
      <c r="B1376" s="152" t="s">
        <v>961</v>
      </c>
    </row>
    <row r="1377" spans="1:2" ht="16.149999999999999" customHeight="1">
      <c r="A1377" s="152" t="s">
        <v>2601</v>
      </c>
      <c r="B1377" s="152" t="s">
        <v>961</v>
      </c>
    </row>
    <row r="1378" spans="1:2" ht="16.149999999999999" customHeight="1">
      <c r="A1378" s="152" t="s">
        <v>2602</v>
      </c>
      <c r="B1378" s="152" t="s">
        <v>962</v>
      </c>
    </row>
    <row r="1379" spans="1:2" ht="16.149999999999999" customHeight="1">
      <c r="A1379" s="152" t="s">
        <v>2603</v>
      </c>
      <c r="B1379" s="152" t="s">
        <v>962</v>
      </c>
    </row>
    <row r="1380" spans="1:2" ht="16.149999999999999" customHeight="1">
      <c r="A1380" s="152" t="s">
        <v>2604</v>
      </c>
      <c r="B1380" s="152" t="s">
        <v>962</v>
      </c>
    </row>
    <row r="1381" spans="1:2" ht="16.149999999999999" customHeight="1">
      <c r="A1381" s="152" t="s">
        <v>2605</v>
      </c>
      <c r="B1381" s="152" t="s">
        <v>963</v>
      </c>
    </row>
    <row r="1382" spans="1:2" ht="16.149999999999999" customHeight="1">
      <c r="A1382" s="152" t="s">
        <v>2606</v>
      </c>
      <c r="B1382" s="152" t="s">
        <v>963</v>
      </c>
    </row>
    <row r="1383" spans="1:2" ht="16.149999999999999" customHeight="1">
      <c r="A1383" s="152" t="s">
        <v>2607</v>
      </c>
      <c r="B1383" s="152" t="s">
        <v>963</v>
      </c>
    </row>
    <row r="1384" spans="1:2" ht="16.149999999999999" customHeight="1">
      <c r="A1384" s="152" t="s">
        <v>2608</v>
      </c>
      <c r="B1384" s="152" t="s">
        <v>964</v>
      </c>
    </row>
    <row r="1385" spans="1:2" ht="16.149999999999999" customHeight="1">
      <c r="A1385" s="152" t="s">
        <v>2609</v>
      </c>
      <c r="B1385" s="152" t="s">
        <v>964</v>
      </c>
    </row>
    <row r="1386" spans="1:2" ht="16.149999999999999" customHeight="1">
      <c r="A1386" s="152" t="s">
        <v>2610</v>
      </c>
      <c r="B1386" s="152" t="s">
        <v>964</v>
      </c>
    </row>
    <row r="1387" spans="1:2" ht="16.149999999999999" customHeight="1">
      <c r="A1387" s="152" t="s">
        <v>2611</v>
      </c>
      <c r="B1387" s="152" t="s">
        <v>965</v>
      </c>
    </row>
    <row r="1388" spans="1:2" ht="16.149999999999999" customHeight="1">
      <c r="A1388" s="152" t="s">
        <v>2612</v>
      </c>
      <c r="B1388" s="152" t="s">
        <v>965</v>
      </c>
    </row>
    <row r="1389" spans="1:2" ht="16.149999999999999" customHeight="1">
      <c r="A1389" s="152" t="s">
        <v>2613</v>
      </c>
      <c r="B1389" s="152" t="s">
        <v>966</v>
      </c>
    </row>
    <row r="1390" spans="1:2" ht="16.149999999999999" customHeight="1">
      <c r="A1390" s="152" t="s">
        <v>2614</v>
      </c>
      <c r="B1390" s="152" t="s">
        <v>966</v>
      </c>
    </row>
    <row r="1391" spans="1:2" ht="16.149999999999999" customHeight="1">
      <c r="A1391" s="152" t="s">
        <v>2615</v>
      </c>
      <c r="B1391" s="152" t="s">
        <v>967</v>
      </c>
    </row>
    <row r="1392" spans="1:2" ht="16.149999999999999" customHeight="1">
      <c r="A1392" s="152" t="s">
        <v>2616</v>
      </c>
      <c r="B1392" s="152" t="s">
        <v>967</v>
      </c>
    </row>
    <row r="1393" spans="1:2" ht="16.149999999999999" customHeight="1">
      <c r="A1393" s="152" t="s">
        <v>2617</v>
      </c>
      <c r="B1393" s="152" t="s">
        <v>968</v>
      </c>
    </row>
    <row r="1394" spans="1:2" ht="16.149999999999999" customHeight="1">
      <c r="A1394" s="152" t="s">
        <v>2618</v>
      </c>
      <c r="B1394" s="152" t="s">
        <v>968</v>
      </c>
    </row>
    <row r="1395" spans="1:2" ht="16.149999999999999" customHeight="1">
      <c r="A1395" s="152" t="s">
        <v>2619</v>
      </c>
      <c r="B1395" s="152" t="s">
        <v>969</v>
      </c>
    </row>
    <row r="1396" spans="1:2" ht="16.149999999999999" customHeight="1">
      <c r="A1396" s="152" t="s">
        <v>2620</v>
      </c>
      <c r="B1396" s="152" t="s">
        <v>969</v>
      </c>
    </row>
    <row r="1397" spans="1:2" ht="16.149999999999999" customHeight="1">
      <c r="A1397" s="152" t="s">
        <v>2621</v>
      </c>
      <c r="B1397" s="152" t="s">
        <v>970</v>
      </c>
    </row>
    <row r="1398" spans="1:2" ht="16.149999999999999" customHeight="1">
      <c r="A1398" s="152" t="s">
        <v>2622</v>
      </c>
      <c r="B1398" s="152" t="s">
        <v>970</v>
      </c>
    </row>
    <row r="1399" spans="1:2" ht="16.149999999999999" customHeight="1">
      <c r="A1399" s="152" t="s">
        <v>2623</v>
      </c>
      <c r="B1399" s="152" t="s">
        <v>971</v>
      </c>
    </row>
    <row r="1400" spans="1:2" ht="16.149999999999999" customHeight="1">
      <c r="A1400" s="152" t="s">
        <v>2624</v>
      </c>
      <c r="B1400" s="152" t="s">
        <v>971</v>
      </c>
    </row>
    <row r="1401" spans="1:2" ht="16.149999999999999" customHeight="1">
      <c r="A1401" s="152" t="s">
        <v>2625</v>
      </c>
      <c r="B1401" s="152" t="s">
        <v>972</v>
      </c>
    </row>
    <row r="1402" spans="1:2" ht="16.149999999999999" customHeight="1">
      <c r="A1402" s="152" t="s">
        <v>2626</v>
      </c>
      <c r="B1402" s="152" t="s">
        <v>972</v>
      </c>
    </row>
    <row r="1403" spans="1:2" ht="16.149999999999999" customHeight="1">
      <c r="A1403" s="152" t="s">
        <v>2627</v>
      </c>
      <c r="B1403" s="152" t="s">
        <v>973</v>
      </c>
    </row>
    <row r="1404" spans="1:2" ht="16.149999999999999" customHeight="1">
      <c r="A1404" s="152" t="s">
        <v>2628</v>
      </c>
      <c r="B1404" s="152" t="s">
        <v>973</v>
      </c>
    </row>
    <row r="1405" spans="1:2" ht="16.149999999999999" customHeight="1">
      <c r="A1405" s="152" t="s">
        <v>2629</v>
      </c>
      <c r="B1405" s="152" t="s">
        <v>974</v>
      </c>
    </row>
    <row r="1406" spans="1:2" ht="16.149999999999999" customHeight="1">
      <c r="A1406" s="152" t="s">
        <v>2630</v>
      </c>
      <c r="B1406" s="152" t="s">
        <v>974</v>
      </c>
    </row>
    <row r="1407" spans="1:2" ht="16.149999999999999" customHeight="1">
      <c r="A1407" s="152" t="s">
        <v>2631</v>
      </c>
      <c r="B1407" s="152" t="s">
        <v>975</v>
      </c>
    </row>
    <row r="1408" spans="1:2" ht="16.149999999999999" customHeight="1">
      <c r="A1408" s="152" t="s">
        <v>2632</v>
      </c>
      <c r="B1408" s="152" t="s">
        <v>975</v>
      </c>
    </row>
    <row r="1409" spans="1:2" ht="16.149999999999999" customHeight="1">
      <c r="A1409" s="152" t="s">
        <v>2633</v>
      </c>
      <c r="B1409" s="152" t="s">
        <v>976</v>
      </c>
    </row>
    <row r="1410" spans="1:2" ht="16.149999999999999" customHeight="1">
      <c r="A1410" s="152" t="s">
        <v>2634</v>
      </c>
      <c r="B1410" s="152" t="s">
        <v>976</v>
      </c>
    </row>
    <row r="1411" spans="1:2" ht="16.149999999999999" customHeight="1">
      <c r="A1411" s="152" t="s">
        <v>2635</v>
      </c>
      <c r="B1411" s="152" t="s">
        <v>977</v>
      </c>
    </row>
    <row r="1412" spans="1:2" ht="16.149999999999999" customHeight="1">
      <c r="A1412" s="152" t="s">
        <v>2636</v>
      </c>
      <c r="B1412" s="152" t="s">
        <v>977</v>
      </c>
    </row>
    <row r="1413" spans="1:2" ht="16.149999999999999" customHeight="1">
      <c r="A1413" s="152" t="s">
        <v>2637</v>
      </c>
      <c r="B1413" s="152" t="s">
        <v>978</v>
      </c>
    </row>
    <row r="1414" spans="1:2" ht="16.149999999999999" customHeight="1">
      <c r="A1414" s="152" t="s">
        <v>2638</v>
      </c>
      <c r="B1414" s="152" t="s">
        <v>978</v>
      </c>
    </row>
    <row r="1415" spans="1:2" ht="16.149999999999999" customHeight="1">
      <c r="A1415" s="152" t="s">
        <v>2639</v>
      </c>
      <c r="B1415" s="152" t="s">
        <v>979</v>
      </c>
    </row>
    <row r="1416" spans="1:2" ht="16.149999999999999" customHeight="1">
      <c r="A1416" s="152" t="s">
        <v>2640</v>
      </c>
      <c r="B1416" s="152" t="s">
        <v>979</v>
      </c>
    </row>
    <row r="1417" spans="1:2" ht="16.149999999999999" customHeight="1">
      <c r="A1417" s="152" t="s">
        <v>2641</v>
      </c>
      <c r="B1417" s="152" t="s">
        <v>980</v>
      </c>
    </row>
    <row r="1418" spans="1:2" ht="16.149999999999999" customHeight="1">
      <c r="A1418" s="152" t="s">
        <v>2642</v>
      </c>
      <c r="B1418" s="152" t="s">
        <v>980</v>
      </c>
    </row>
    <row r="1419" spans="1:2" ht="16.149999999999999" customHeight="1">
      <c r="A1419" s="152" t="s">
        <v>2643</v>
      </c>
      <c r="B1419" s="152" t="s">
        <v>981</v>
      </c>
    </row>
    <row r="1420" spans="1:2" ht="16.149999999999999" customHeight="1">
      <c r="A1420" s="152" t="s">
        <v>2644</v>
      </c>
      <c r="B1420" s="152" t="s">
        <v>981</v>
      </c>
    </row>
    <row r="1421" spans="1:2" ht="16.149999999999999" customHeight="1">
      <c r="A1421" s="152" t="s">
        <v>2645</v>
      </c>
      <c r="B1421" s="152" t="s">
        <v>982</v>
      </c>
    </row>
    <row r="1422" spans="1:2" ht="16.149999999999999" customHeight="1">
      <c r="A1422" s="152" t="s">
        <v>2646</v>
      </c>
      <c r="B1422" s="152" t="s">
        <v>982</v>
      </c>
    </row>
    <row r="1423" spans="1:2" ht="16.149999999999999" customHeight="1">
      <c r="A1423" s="152" t="s">
        <v>2647</v>
      </c>
      <c r="B1423" s="152" t="s">
        <v>983</v>
      </c>
    </row>
    <row r="1424" spans="1:2" ht="16.149999999999999" customHeight="1">
      <c r="A1424" s="152" t="s">
        <v>2648</v>
      </c>
      <c r="B1424" s="152" t="s">
        <v>983</v>
      </c>
    </row>
    <row r="1425" spans="1:2" ht="16.149999999999999" customHeight="1">
      <c r="A1425" s="152" t="s">
        <v>2649</v>
      </c>
      <c r="B1425" s="152" t="s">
        <v>984</v>
      </c>
    </row>
    <row r="1426" spans="1:2" ht="16.149999999999999" customHeight="1">
      <c r="A1426" s="152" t="s">
        <v>2650</v>
      </c>
      <c r="B1426" s="152" t="s">
        <v>984</v>
      </c>
    </row>
    <row r="1427" spans="1:2" ht="16.149999999999999" customHeight="1">
      <c r="A1427" s="152" t="s">
        <v>2651</v>
      </c>
      <c r="B1427" s="152" t="s">
        <v>985</v>
      </c>
    </row>
    <row r="1428" spans="1:2" ht="16.149999999999999" customHeight="1">
      <c r="A1428" s="152" t="s">
        <v>2652</v>
      </c>
      <c r="B1428" s="152" t="s">
        <v>985</v>
      </c>
    </row>
    <row r="1429" spans="1:2" ht="16.149999999999999" customHeight="1">
      <c r="A1429" s="152" t="s">
        <v>2653</v>
      </c>
      <c r="B1429" s="152" t="s">
        <v>986</v>
      </c>
    </row>
    <row r="1430" spans="1:2" ht="16.149999999999999" customHeight="1">
      <c r="A1430" s="152" t="s">
        <v>2654</v>
      </c>
      <c r="B1430" s="152" t="s">
        <v>986</v>
      </c>
    </row>
    <row r="1431" spans="1:2" ht="16.149999999999999" customHeight="1">
      <c r="A1431" s="152" t="s">
        <v>2655</v>
      </c>
      <c r="B1431" s="152" t="s">
        <v>987</v>
      </c>
    </row>
    <row r="1432" spans="1:2" ht="16.149999999999999" customHeight="1">
      <c r="A1432" s="152" t="s">
        <v>2656</v>
      </c>
      <c r="B1432" s="152" t="s">
        <v>987</v>
      </c>
    </row>
    <row r="1433" spans="1:2" ht="16.149999999999999" customHeight="1">
      <c r="A1433" s="152" t="s">
        <v>2657</v>
      </c>
      <c r="B1433" s="152" t="s">
        <v>988</v>
      </c>
    </row>
    <row r="1434" spans="1:2" ht="16.149999999999999" customHeight="1">
      <c r="A1434" s="152" t="s">
        <v>2658</v>
      </c>
      <c r="B1434" s="152" t="s">
        <v>988</v>
      </c>
    </row>
    <row r="1435" spans="1:2" ht="16.149999999999999" customHeight="1">
      <c r="A1435" s="152" t="s">
        <v>2659</v>
      </c>
      <c r="B1435" s="152" t="s">
        <v>989</v>
      </c>
    </row>
    <row r="1436" spans="1:2" ht="16.149999999999999" customHeight="1">
      <c r="A1436" s="152" t="s">
        <v>2660</v>
      </c>
      <c r="B1436" s="152" t="s">
        <v>989</v>
      </c>
    </row>
    <row r="1437" spans="1:2" ht="16.149999999999999" customHeight="1">
      <c r="A1437" s="152" t="s">
        <v>2661</v>
      </c>
      <c r="B1437" s="152" t="s">
        <v>990</v>
      </c>
    </row>
    <row r="1438" spans="1:2" ht="16.149999999999999" customHeight="1">
      <c r="A1438" s="152" t="s">
        <v>2662</v>
      </c>
      <c r="B1438" s="152" t="s">
        <v>990</v>
      </c>
    </row>
    <row r="1439" spans="1:2" ht="16.149999999999999" customHeight="1">
      <c r="A1439" s="152" t="s">
        <v>2663</v>
      </c>
      <c r="B1439" s="152" t="s">
        <v>991</v>
      </c>
    </row>
    <row r="1440" spans="1:2" ht="16.149999999999999" customHeight="1">
      <c r="A1440" s="152" t="s">
        <v>2664</v>
      </c>
      <c r="B1440" s="152" t="s">
        <v>991</v>
      </c>
    </row>
    <row r="1441" spans="1:2" ht="16.149999999999999" customHeight="1">
      <c r="A1441" s="152" t="s">
        <v>2665</v>
      </c>
      <c r="B1441" s="152" t="s">
        <v>992</v>
      </c>
    </row>
    <row r="1442" spans="1:2" ht="16.149999999999999" customHeight="1">
      <c r="A1442" s="152" t="s">
        <v>2666</v>
      </c>
      <c r="B1442" s="152" t="s">
        <v>992</v>
      </c>
    </row>
    <row r="1443" spans="1:2" ht="16.149999999999999" customHeight="1">
      <c r="A1443" s="152" t="s">
        <v>2667</v>
      </c>
      <c r="B1443" s="152" t="s">
        <v>993</v>
      </c>
    </row>
    <row r="1444" spans="1:2" ht="16.149999999999999" customHeight="1">
      <c r="A1444" s="152" t="s">
        <v>2668</v>
      </c>
      <c r="B1444" s="152" t="s">
        <v>993</v>
      </c>
    </row>
    <row r="1445" spans="1:2" ht="16.149999999999999" customHeight="1">
      <c r="A1445" s="152" t="s">
        <v>2669</v>
      </c>
      <c r="B1445" s="152" t="s">
        <v>994</v>
      </c>
    </row>
    <row r="1446" spans="1:2" ht="16.149999999999999" customHeight="1">
      <c r="A1446" s="152" t="s">
        <v>2670</v>
      </c>
      <c r="B1446" s="152" t="s">
        <v>994</v>
      </c>
    </row>
    <row r="1447" spans="1:2" ht="16.149999999999999" customHeight="1">
      <c r="A1447" s="152" t="s">
        <v>2671</v>
      </c>
      <c r="B1447" s="152" t="s">
        <v>995</v>
      </c>
    </row>
    <row r="1448" spans="1:2" ht="16.149999999999999" customHeight="1">
      <c r="A1448" s="152" t="s">
        <v>2672</v>
      </c>
      <c r="B1448" s="152" t="s">
        <v>995</v>
      </c>
    </row>
    <row r="1449" spans="1:2" ht="16.149999999999999" customHeight="1">
      <c r="A1449" s="152" t="s">
        <v>2673</v>
      </c>
      <c r="B1449" s="152" t="s">
        <v>996</v>
      </c>
    </row>
    <row r="1450" spans="1:2" ht="16.149999999999999" customHeight="1">
      <c r="A1450" s="152" t="s">
        <v>2674</v>
      </c>
      <c r="B1450" s="152" t="s">
        <v>996</v>
      </c>
    </row>
    <row r="1451" spans="1:2" ht="16.149999999999999" customHeight="1">
      <c r="A1451" s="152" t="s">
        <v>2675</v>
      </c>
      <c r="B1451" s="152" t="s">
        <v>997</v>
      </c>
    </row>
    <row r="1452" spans="1:2" ht="16.149999999999999" customHeight="1">
      <c r="A1452" s="152" t="s">
        <v>2676</v>
      </c>
      <c r="B1452" s="152" t="s">
        <v>997</v>
      </c>
    </row>
    <row r="1453" spans="1:2" ht="16.149999999999999" customHeight="1">
      <c r="A1453" s="152" t="s">
        <v>2677</v>
      </c>
      <c r="B1453" s="152" t="s">
        <v>998</v>
      </c>
    </row>
    <row r="1454" spans="1:2" ht="16.149999999999999" customHeight="1">
      <c r="A1454" s="152" t="s">
        <v>2678</v>
      </c>
      <c r="B1454" s="152" t="s">
        <v>998</v>
      </c>
    </row>
    <row r="1455" spans="1:2" ht="16.149999999999999" customHeight="1">
      <c r="A1455" s="152" t="s">
        <v>2679</v>
      </c>
      <c r="B1455" s="152" t="s">
        <v>999</v>
      </c>
    </row>
    <row r="1456" spans="1:2" ht="16.149999999999999" customHeight="1">
      <c r="A1456" s="152" t="s">
        <v>2680</v>
      </c>
      <c r="B1456" s="152" t="s">
        <v>999</v>
      </c>
    </row>
    <row r="1457" spans="1:2" ht="16.149999999999999" customHeight="1">
      <c r="A1457" s="152" t="s">
        <v>2681</v>
      </c>
      <c r="B1457" s="152" t="s">
        <v>1000</v>
      </c>
    </row>
    <row r="1458" spans="1:2" ht="16.149999999999999" customHeight="1">
      <c r="A1458" s="152" t="s">
        <v>2682</v>
      </c>
      <c r="B1458" s="152" t="s">
        <v>1000</v>
      </c>
    </row>
    <row r="1459" spans="1:2" ht="16.149999999999999" customHeight="1">
      <c r="A1459" s="152" t="s">
        <v>2683</v>
      </c>
      <c r="B1459" s="152" t="s">
        <v>1001</v>
      </c>
    </row>
    <row r="1460" spans="1:2" ht="16.149999999999999" customHeight="1">
      <c r="A1460" s="152" t="s">
        <v>2684</v>
      </c>
      <c r="B1460" s="152" t="s">
        <v>1001</v>
      </c>
    </row>
    <row r="1461" spans="1:2" ht="16.149999999999999" customHeight="1">
      <c r="A1461" s="152" t="s">
        <v>2685</v>
      </c>
      <c r="B1461" s="152" t="s">
        <v>1002</v>
      </c>
    </row>
    <row r="1462" spans="1:2" ht="16.149999999999999" customHeight="1">
      <c r="A1462" s="152" t="s">
        <v>2686</v>
      </c>
      <c r="B1462" s="152" t="s">
        <v>1002</v>
      </c>
    </row>
    <row r="1463" spans="1:2" ht="16.149999999999999" customHeight="1">
      <c r="A1463" s="152" t="s">
        <v>2687</v>
      </c>
      <c r="B1463" s="152" t="s">
        <v>1003</v>
      </c>
    </row>
    <row r="1464" spans="1:2" ht="16.149999999999999" customHeight="1">
      <c r="A1464" s="152" t="s">
        <v>2688</v>
      </c>
      <c r="B1464" s="152" t="s">
        <v>1003</v>
      </c>
    </row>
    <row r="1465" spans="1:2" ht="16.149999999999999" customHeight="1">
      <c r="A1465" s="152" t="s">
        <v>2689</v>
      </c>
      <c r="B1465" s="152" t="s">
        <v>1004</v>
      </c>
    </row>
    <row r="1466" spans="1:2" ht="16.149999999999999" customHeight="1">
      <c r="A1466" s="152" t="s">
        <v>2690</v>
      </c>
      <c r="B1466" s="152" t="s">
        <v>1004</v>
      </c>
    </row>
    <row r="1467" spans="1:2" ht="16.149999999999999" customHeight="1">
      <c r="A1467" s="152" t="s">
        <v>2691</v>
      </c>
      <c r="B1467" s="152" t="s">
        <v>1005</v>
      </c>
    </row>
    <row r="1468" spans="1:2" ht="16.149999999999999" customHeight="1">
      <c r="A1468" s="152" t="s">
        <v>2692</v>
      </c>
      <c r="B1468" s="152" t="s">
        <v>1005</v>
      </c>
    </row>
    <row r="1469" spans="1:2" ht="16.149999999999999" customHeight="1">
      <c r="A1469" s="152" t="s">
        <v>2693</v>
      </c>
      <c r="B1469" s="152" t="s">
        <v>1006</v>
      </c>
    </row>
    <row r="1470" spans="1:2" ht="16.149999999999999" customHeight="1">
      <c r="A1470" s="152" t="s">
        <v>2694</v>
      </c>
      <c r="B1470" s="152" t="s">
        <v>1006</v>
      </c>
    </row>
    <row r="1471" spans="1:2" ht="16.149999999999999" customHeight="1">
      <c r="A1471" s="152" t="s">
        <v>2695</v>
      </c>
      <c r="B1471" s="152" t="s">
        <v>1007</v>
      </c>
    </row>
    <row r="1472" spans="1:2" ht="16.149999999999999" customHeight="1">
      <c r="A1472" s="152" t="s">
        <v>2696</v>
      </c>
      <c r="B1472" s="152" t="s">
        <v>1007</v>
      </c>
    </row>
    <row r="1473" spans="1:2" ht="16.149999999999999" customHeight="1">
      <c r="A1473" s="152" t="s">
        <v>2697</v>
      </c>
      <c r="B1473" s="152" t="s">
        <v>1008</v>
      </c>
    </row>
    <row r="1474" spans="1:2" ht="16.149999999999999" customHeight="1">
      <c r="A1474" s="152" t="s">
        <v>2698</v>
      </c>
      <c r="B1474" s="152" t="s">
        <v>1008</v>
      </c>
    </row>
    <row r="1475" spans="1:2" ht="16.149999999999999" customHeight="1">
      <c r="A1475" s="152" t="s">
        <v>2699</v>
      </c>
      <c r="B1475" s="152" t="s">
        <v>1009</v>
      </c>
    </row>
    <row r="1476" spans="1:2" ht="16.149999999999999" customHeight="1">
      <c r="A1476" s="152" t="s">
        <v>2700</v>
      </c>
      <c r="B1476" s="152" t="s">
        <v>1009</v>
      </c>
    </row>
    <row r="1477" spans="1:2" ht="16.149999999999999" customHeight="1">
      <c r="A1477" s="152" t="s">
        <v>2701</v>
      </c>
      <c r="B1477" s="152" t="s">
        <v>1010</v>
      </c>
    </row>
    <row r="1478" spans="1:2" ht="16.149999999999999" customHeight="1">
      <c r="A1478" s="152" t="s">
        <v>2702</v>
      </c>
      <c r="B1478" s="152" t="s">
        <v>1010</v>
      </c>
    </row>
    <row r="1479" spans="1:2" ht="16.149999999999999" customHeight="1">
      <c r="A1479" s="152" t="s">
        <v>2703</v>
      </c>
      <c r="B1479" s="152" t="s">
        <v>1011</v>
      </c>
    </row>
    <row r="1480" spans="1:2" ht="16.149999999999999" customHeight="1">
      <c r="A1480" s="152" t="s">
        <v>2704</v>
      </c>
      <c r="B1480" s="152" t="s">
        <v>1011</v>
      </c>
    </row>
    <row r="1481" spans="1:2" ht="16.149999999999999" customHeight="1">
      <c r="A1481" s="152" t="s">
        <v>2705</v>
      </c>
      <c r="B1481" s="152" t="s">
        <v>1012</v>
      </c>
    </row>
    <row r="1482" spans="1:2" ht="16.149999999999999" customHeight="1">
      <c r="A1482" s="152" t="s">
        <v>2706</v>
      </c>
      <c r="B1482" s="152" t="s">
        <v>1012</v>
      </c>
    </row>
    <row r="1483" spans="1:2" ht="16.149999999999999" customHeight="1">
      <c r="A1483" s="152" t="s">
        <v>2707</v>
      </c>
      <c r="B1483" s="152" t="s">
        <v>1013</v>
      </c>
    </row>
    <row r="1484" spans="1:2" ht="16.149999999999999" customHeight="1">
      <c r="A1484" s="152" t="s">
        <v>2708</v>
      </c>
      <c r="B1484" s="152" t="s">
        <v>1013</v>
      </c>
    </row>
    <row r="1485" spans="1:2" ht="16.149999999999999" customHeight="1">
      <c r="A1485" s="152" t="s">
        <v>2709</v>
      </c>
      <c r="B1485" s="152" t="s">
        <v>1014</v>
      </c>
    </row>
    <row r="1486" spans="1:2" ht="16.149999999999999" customHeight="1">
      <c r="A1486" s="152" t="s">
        <v>2710</v>
      </c>
      <c r="B1486" s="152" t="s">
        <v>1014</v>
      </c>
    </row>
    <row r="1487" spans="1:2" ht="16.149999999999999" customHeight="1">
      <c r="A1487" s="152" t="s">
        <v>2711</v>
      </c>
      <c r="B1487" s="152" t="s">
        <v>1015</v>
      </c>
    </row>
    <row r="1488" spans="1:2" ht="16.149999999999999" customHeight="1">
      <c r="A1488" s="152" t="s">
        <v>2712</v>
      </c>
      <c r="B1488" s="152" t="s">
        <v>1015</v>
      </c>
    </row>
    <row r="1489" spans="1:2" ht="16.149999999999999" customHeight="1">
      <c r="A1489" s="152" t="s">
        <v>2713</v>
      </c>
      <c r="B1489" s="152" t="s">
        <v>1016</v>
      </c>
    </row>
    <row r="1490" spans="1:2" ht="16.149999999999999" customHeight="1">
      <c r="A1490" s="152" t="s">
        <v>2714</v>
      </c>
      <c r="B1490" s="152" t="s">
        <v>1016</v>
      </c>
    </row>
    <row r="1491" spans="1:2" ht="16.149999999999999" customHeight="1">
      <c r="A1491" s="152" t="s">
        <v>2715</v>
      </c>
      <c r="B1491" s="152" t="s">
        <v>1017</v>
      </c>
    </row>
    <row r="1492" spans="1:2" ht="16.149999999999999" customHeight="1">
      <c r="A1492" s="152" t="s">
        <v>2716</v>
      </c>
      <c r="B1492" s="152" t="s">
        <v>1017</v>
      </c>
    </row>
    <row r="1493" spans="1:2" ht="16.149999999999999" customHeight="1">
      <c r="A1493" s="152" t="s">
        <v>2717</v>
      </c>
      <c r="B1493" s="152" t="s">
        <v>1018</v>
      </c>
    </row>
    <row r="1494" spans="1:2" ht="16.149999999999999" customHeight="1">
      <c r="A1494" s="152" t="s">
        <v>2718</v>
      </c>
      <c r="B1494" s="152" t="s">
        <v>1018</v>
      </c>
    </row>
    <row r="1495" spans="1:2" ht="16.149999999999999" customHeight="1">
      <c r="A1495" s="152" t="s">
        <v>2719</v>
      </c>
      <c r="B1495" s="152" t="s">
        <v>1019</v>
      </c>
    </row>
    <row r="1496" spans="1:2" ht="16.149999999999999" customHeight="1">
      <c r="A1496" s="152" t="s">
        <v>2720</v>
      </c>
      <c r="B1496" s="152" t="s">
        <v>1019</v>
      </c>
    </row>
    <row r="1497" spans="1:2" ht="16.149999999999999" customHeight="1">
      <c r="A1497" s="152" t="s">
        <v>2721</v>
      </c>
      <c r="B1497" s="152" t="s">
        <v>1020</v>
      </c>
    </row>
    <row r="1498" spans="1:2" ht="16.149999999999999" customHeight="1">
      <c r="A1498" s="152" t="s">
        <v>2722</v>
      </c>
      <c r="B1498" s="152" t="s">
        <v>1020</v>
      </c>
    </row>
    <row r="1499" spans="1:2" ht="16.149999999999999" customHeight="1">
      <c r="A1499" s="152" t="s">
        <v>2723</v>
      </c>
      <c r="B1499" s="152" t="s">
        <v>1021</v>
      </c>
    </row>
    <row r="1500" spans="1:2" ht="16.149999999999999" customHeight="1">
      <c r="A1500" s="152" t="s">
        <v>2724</v>
      </c>
      <c r="B1500" s="152" t="s">
        <v>1021</v>
      </c>
    </row>
    <row r="1501" spans="1:2" ht="16.149999999999999" customHeight="1">
      <c r="A1501" s="152" t="s">
        <v>2725</v>
      </c>
      <c r="B1501" s="152" t="s">
        <v>1022</v>
      </c>
    </row>
    <row r="1502" spans="1:2" ht="16.149999999999999" customHeight="1">
      <c r="A1502" s="152" t="s">
        <v>2726</v>
      </c>
      <c r="B1502" s="152" t="s">
        <v>1022</v>
      </c>
    </row>
    <row r="1503" spans="1:2" ht="16.149999999999999" customHeight="1">
      <c r="A1503" s="152" t="s">
        <v>2727</v>
      </c>
      <c r="B1503" s="152" t="s">
        <v>1023</v>
      </c>
    </row>
    <row r="1504" spans="1:2" ht="16.149999999999999" customHeight="1">
      <c r="A1504" s="152" t="s">
        <v>2728</v>
      </c>
      <c r="B1504" s="152" t="s">
        <v>1023</v>
      </c>
    </row>
    <row r="1505" spans="1:2" ht="16.149999999999999" customHeight="1">
      <c r="A1505" s="152" t="s">
        <v>2729</v>
      </c>
      <c r="B1505" s="152" t="s">
        <v>1024</v>
      </c>
    </row>
    <row r="1506" spans="1:2" ht="16.149999999999999" customHeight="1">
      <c r="A1506" s="152" t="s">
        <v>2730</v>
      </c>
      <c r="B1506" s="152" t="s">
        <v>1024</v>
      </c>
    </row>
    <row r="1507" spans="1:2" ht="16.149999999999999" customHeight="1">
      <c r="A1507" s="152" t="s">
        <v>2731</v>
      </c>
      <c r="B1507" s="152" t="s">
        <v>1025</v>
      </c>
    </row>
    <row r="1508" spans="1:2" ht="16.149999999999999" customHeight="1">
      <c r="A1508" s="152" t="s">
        <v>2732</v>
      </c>
      <c r="B1508" s="152" t="s">
        <v>1025</v>
      </c>
    </row>
    <row r="1509" spans="1:2" ht="16.149999999999999" customHeight="1">
      <c r="A1509" s="152" t="s">
        <v>2733</v>
      </c>
      <c r="B1509" s="152" t="s">
        <v>1026</v>
      </c>
    </row>
    <row r="1510" spans="1:2" ht="16.149999999999999" customHeight="1">
      <c r="A1510" s="152" t="s">
        <v>2734</v>
      </c>
      <c r="B1510" s="152" t="s">
        <v>1026</v>
      </c>
    </row>
    <row r="1511" spans="1:2" ht="16.149999999999999" customHeight="1">
      <c r="A1511" s="152" t="s">
        <v>2735</v>
      </c>
      <c r="B1511" s="152" t="s">
        <v>1027</v>
      </c>
    </row>
    <row r="1512" spans="1:2" ht="16.149999999999999" customHeight="1">
      <c r="A1512" s="152" t="s">
        <v>2736</v>
      </c>
      <c r="B1512" s="152" t="s">
        <v>1027</v>
      </c>
    </row>
    <row r="1513" spans="1:2" ht="16.149999999999999" customHeight="1">
      <c r="A1513" s="152" t="s">
        <v>2737</v>
      </c>
      <c r="B1513" s="152" t="s">
        <v>1028</v>
      </c>
    </row>
    <row r="1514" spans="1:2" ht="16.149999999999999" customHeight="1">
      <c r="A1514" s="152" t="s">
        <v>2738</v>
      </c>
      <c r="B1514" s="152" t="s">
        <v>1028</v>
      </c>
    </row>
    <row r="1515" spans="1:2" ht="16.149999999999999" customHeight="1">
      <c r="A1515" s="152" t="s">
        <v>2739</v>
      </c>
      <c r="B1515" s="152" t="s">
        <v>1029</v>
      </c>
    </row>
    <row r="1516" spans="1:2" ht="16.149999999999999" customHeight="1">
      <c r="A1516" s="152" t="s">
        <v>2740</v>
      </c>
      <c r="B1516" s="152" t="s">
        <v>1029</v>
      </c>
    </row>
    <row r="1517" spans="1:2" ht="16.149999999999999" customHeight="1">
      <c r="A1517" s="152" t="s">
        <v>2741</v>
      </c>
      <c r="B1517" s="152" t="s">
        <v>1030</v>
      </c>
    </row>
    <row r="1518" spans="1:2" ht="16.149999999999999" customHeight="1">
      <c r="A1518" s="152" t="s">
        <v>2742</v>
      </c>
      <c r="B1518" s="152" t="s">
        <v>1030</v>
      </c>
    </row>
    <row r="1519" spans="1:2" ht="16.149999999999999" customHeight="1">
      <c r="A1519" s="152" t="s">
        <v>2743</v>
      </c>
      <c r="B1519" s="152" t="s">
        <v>1031</v>
      </c>
    </row>
    <row r="1520" spans="1:2" ht="16.149999999999999" customHeight="1">
      <c r="A1520" s="152" t="s">
        <v>2744</v>
      </c>
      <c r="B1520" s="152" t="s">
        <v>1031</v>
      </c>
    </row>
    <row r="1521" spans="1:2" ht="16.149999999999999" customHeight="1">
      <c r="A1521" s="152" t="s">
        <v>2745</v>
      </c>
      <c r="B1521" s="152" t="s">
        <v>1032</v>
      </c>
    </row>
    <row r="1522" spans="1:2" ht="16.149999999999999" customHeight="1">
      <c r="A1522" s="152" t="s">
        <v>2746</v>
      </c>
      <c r="B1522" s="152" t="s">
        <v>1032</v>
      </c>
    </row>
    <row r="1523" spans="1:2" ht="16.149999999999999" customHeight="1">
      <c r="A1523" s="152" t="s">
        <v>2747</v>
      </c>
      <c r="B1523" s="152" t="s">
        <v>1033</v>
      </c>
    </row>
    <row r="1524" spans="1:2" ht="16.149999999999999" customHeight="1">
      <c r="A1524" s="152" t="s">
        <v>2748</v>
      </c>
      <c r="B1524" s="152" t="s">
        <v>1033</v>
      </c>
    </row>
    <row r="1525" spans="1:2" ht="16.149999999999999" customHeight="1">
      <c r="A1525" s="152" t="s">
        <v>2749</v>
      </c>
      <c r="B1525" s="152" t="s">
        <v>1034</v>
      </c>
    </row>
    <row r="1526" spans="1:2" ht="16.149999999999999" customHeight="1">
      <c r="A1526" s="152" t="s">
        <v>2750</v>
      </c>
      <c r="B1526" s="152" t="s">
        <v>1034</v>
      </c>
    </row>
    <row r="1527" spans="1:2" ht="16.149999999999999" customHeight="1">
      <c r="A1527" s="152" t="s">
        <v>2751</v>
      </c>
      <c r="B1527" s="152" t="s">
        <v>1035</v>
      </c>
    </row>
    <row r="1528" spans="1:2" ht="16.149999999999999" customHeight="1">
      <c r="A1528" s="152" t="s">
        <v>2752</v>
      </c>
      <c r="B1528" s="152" t="s">
        <v>1035</v>
      </c>
    </row>
    <row r="1529" spans="1:2" ht="16.149999999999999" customHeight="1">
      <c r="A1529" s="152" t="s">
        <v>2753</v>
      </c>
      <c r="B1529" s="152" t="s">
        <v>1036</v>
      </c>
    </row>
    <row r="1530" spans="1:2" ht="16.149999999999999" customHeight="1">
      <c r="A1530" s="152" t="s">
        <v>2754</v>
      </c>
      <c r="B1530" s="152" t="s">
        <v>1036</v>
      </c>
    </row>
    <row r="1531" spans="1:2" ht="16.149999999999999" customHeight="1">
      <c r="A1531" s="152" t="s">
        <v>2755</v>
      </c>
      <c r="B1531" s="152" t="s">
        <v>1037</v>
      </c>
    </row>
    <row r="1532" spans="1:2" ht="16.149999999999999" customHeight="1">
      <c r="A1532" s="152" t="s">
        <v>2756</v>
      </c>
      <c r="B1532" s="152" t="s">
        <v>1037</v>
      </c>
    </row>
    <row r="1533" spans="1:2" ht="16.149999999999999" customHeight="1">
      <c r="A1533" s="152" t="s">
        <v>2757</v>
      </c>
      <c r="B1533" s="152" t="s">
        <v>1038</v>
      </c>
    </row>
    <row r="1534" spans="1:2" ht="16.149999999999999" customHeight="1">
      <c r="A1534" s="152" t="s">
        <v>2758</v>
      </c>
      <c r="B1534" s="152" t="s">
        <v>1038</v>
      </c>
    </row>
    <row r="1535" spans="1:2" ht="16.149999999999999" customHeight="1">
      <c r="A1535" s="152" t="s">
        <v>2759</v>
      </c>
      <c r="B1535" s="152" t="s">
        <v>1039</v>
      </c>
    </row>
    <row r="1536" spans="1:2" ht="16.149999999999999" customHeight="1">
      <c r="A1536" s="152" t="s">
        <v>2760</v>
      </c>
      <c r="B1536" s="152" t="s">
        <v>1039</v>
      </c>
    </row>
    <row r="1537" spans="1:2" ht="16.149999999999999" customHeight="1">
      <c r="A1537" s="152" t="s">
        <v>2761</v>
      </c>
      <c r="B1537" s="152" t="s">
        <v>1040</v>
      </c>
    </row>
    <row r="1538" spans="1:2" ht="16.149999999999999" customHeight="1">
      <c r="A1538" s="152" t="s">
        <v>2762</v>
      </c>
      <c r="B1538" s="152" t="s">
        <v>1040</v>
      </c>
    </row>
    <row r="1539" spans="1:2" ht="16.149999999999999" customHeight="1">
      <c r="A1539" s="152" t="s">
        <v>2763</v>
      </c>
      <c r="B1539" s="152" t="s">
        <v>1041</v>
      </c>
    </row>
    <row r="1540" spans="1:2" ht="16.149999999999999" customHeight="1">
      <c r="A1540" s="152" t="s">
        <v>2764</v>
      </c>
      <c r="B1540" s="152" t="s">
        <v>1041</v>
      </c>
    </row>
    <row r="1541" spans="1:2" ht="16.149999999999999" customHeight="1">
      <c r="A1541" s="152" t="s">
        <v>2765</v>
      </c>
      <c r="B1541" s="152" t="s">
        <v>1042</v>
      </c>
    </row>
    <row r="1542" spans="1:2" ht="16.149999999999999" customHeight="1">
      <c r="A1542" s="152" t="s">
        <v>2766</v>
      </c>
      <c r="B1542" s="152" t="s">
        <v>1042</v>
      </c>
    </row>
    <row r="1543" spans="1:2" ht="16.149999999999999" customHeight="1">
      <c r="A1543" s="152" t="s">
        <v>2767</v>
      </c>
      <c r="B1543" s="152" t="s">
        <v>1043</v>
      </c>
    </row>
    <row r="1544" spans="1:2" ht="16.149999999999999" customHeight="1">
      <c r="A1544" s="152" t="s">
        <v>2768</v>
      </c>
      <c r="B1544" s="152" t="s">
        <v>1043</v>
      </c>
    </row>
    <row r="1545" spans="1:2" ht="16.149999999999999" customHeight="1">
      <c r="A1545" s="152" t="s">
        <v>2769</v>
      </c>
      <c r="B1545" s="152" t="s">
        <v>1044</v>
      </c>
    </row>
    <row r="1546" spans="1:2" ht="16.149999999999999" customHeight="1">
      <c r="A1546" s="152" t="s">
        <v>2770</v>
      </c>
      <c r="B1546" s="152" t="s">
        <v>1044</v>
      </c>
    </row>
    <row r="1547" spans="1:2" ht="16.149999999999999" customHeight="1">
      <c r="A1547" s="152" t="s">
        <v>2771</v>
      </c>
      <c r="B1547" s="152" t="s">
        <v>1045</v>
      </c>
    </row>
    <row r="1548" spans="1:2" ht="16.149999999999999" customHeight="1">
      <c r="A1548" s="152" t="s">
        <v>2772</v>
      </c>
      <c r="B1548" s="152" t="s">
        <v>1045</v>
      </c>
    </row>
    <row r="1549" spans="1:2" ht="16.149999999999999" customHeight="1">
      <c r="A1549" s="152" t="s">
        <v>2773</v>
      </c>
      <c r="B1549" s="152" t="s">
        <v>1046</v>
      </c>
    </row>
    <row r="1550" spans="1:2" ht="16.149999999999999" customHeight="1">
      <c r="A1550" s="152" t="s">
        <v>2774</v>
      </c>
      <c r="B1550" s="152" t="s">
        <v>1046</v>
      </c>
    </row>
    <row r="1551" spans="1:2" ht="16.149999999999999" customHeight="1">
      <c r="A1551" s="152" t="s">
        <v>2775</v>
      </c>
      <c r="B1551" s="152" t="s">
        <v>1047</v>
      </c>
    </row>
    <row r="1552" spans="1:2" ht="16.149999999999999" customHeight="1">
      <c r="A1552" s="152" t="s">
        <v>2776</v>
      </c>
      <c r="B1552" s="152" t="s">
        <v>1047</v>
      </c>
    </row>
    <row r="1553" spans="1:2" ht="16.149999999999999" customHeight="1">
      <c r="A1553" s="152" t="s">
        <v>2777</v>
      </c>
      <c r="B1553" s="152" t="s">
        <v>1048</v>
      </c>
    </row>
    <row r="1554" spans="1:2" ht="16.149999999999999" customHeight="1">
      <c r="A1554" s="152" t="s">
        <v>2778</v>
      </c>
      <c r="B1554" s="152" t="s">
        <v>1048</v>
      </c>
    </row>
    <row r="1555" spans="1:2" ht="16.149999999999999" customHeight="1">
      <c r="A1555" s="152" t="s">
        <v>2779</v>
      </c>
      <c r="B1555" s="152" t="s">
        <v>1049</v>
      </c>
    </row>
    <row r="1556" spans="1:2" ht="16.149999999999999" customHeight="1">
      <c r="A1556" s="152" t="s">
        <v>2780</v>
      </c>
      <c r="B1556" s="152" t="s">
        <v>1049</v>
      </c>
    </row>
    <row r="1557" spans="1:2" ht="16.149999999999999" customHeight="1">
      <c r="A1557" s="152" t="s">
        <v>2781</v>
      </c>
      <c r="B1557" s="152" t="s">
        <v>1050</v>
      </c>
    </row>
    <row r="1558" spans="1:2" ht="16.149999999999999" customHeight="1">
      <c r="A1558" s="152" t="s">
        <v>2782</v>
      </c>
      <c r="B1558" s="152" t="s">
        <v>1050</v>
      </c>
    </row>
    <row r="1559" spans="1:2" ht="16.149999999999999" customHeight="1">
      <c r="A1559" s="152" t="s">
        <v>2783</v>
      </c>
      <c r="B1559" s="152" t="s">
        <v>1051</v>
      </c>
    </row>
    <row r="1560" spans="1:2" ht="16.149999999999999" customHeight="1">
      <c r="A1560" s="152" t="s">
        <v>2784</v>
      </c>
      <c r="B1560" s="152" t="s">
        <v>1051</v>
      </c>
    </row>
    <row r="1561" spans="1:2" ht="16.149999999999999" customHeight="1">
      <c r="A1561" s="152" t="s">
        <v>2785</v>
      </c>
      <c r="B1561" s="152" t="s">
        <v>1052</v>
      </c>
    </row>
    <row r="1562" spans="1:2" ht="16.149999999999999" customHeight="1">
      <c r="A1562" s="152" t="s">
        <v>2786</v>
      </c>
      <c r="B1562" s="152" t="s">
        <v>1052</v>
      </c>
    </row>
    <row r="1563" spans="1:2" ht="16.149999999999999" customHeight="1">
      <c r="A1563" s="152" t="s">
        <v>2787</v>
      </c>
      <c r="B1563" s="152" t="s">
        <v>1053</v>
      </c>
    </row>
    <row r="1564" spans="1:2" ht="16.149999999999999" customHeight="1">
      <c r="A1564" s="152" t="s">
        <v>2788</v>
      </c>
      <c r="B1564" s="152" t="s">
        <v>1053</v>
      </c>
    </row>
    <row r="1565" spans="1:2" ht="16.149999999999999" customHeight="1">
      <c r="A1565" s="152" t="s">
        <v>2789</v>
      </c>
      <c r="B1565" s="152" t="s">
        <v>1054</v>
      </c>
    </row>
    <row r="1566" spans="1:2" ht="16.149999999999999" customHeight="1">
      <c r="A1566" s="152" t="s">
        <v>2790</v>
      </c>
      <c r="B1566" s="152" t="s">
        <v>1054</v>
      </c>
    </row>
    <row r="1567" spans="1:2" ht="16.149999999999999" customHeight="1">
      <c r="A1567" s="152" t="s">
        <v>2791</v>
      </c>
      <c r="B1567" s="152" t="s">
        <v>1055</v>
      </c>
    </row>
    <row r="1568" spans="1:2" ht="16.149999999999999" customHeight="1">
      <c r="A1568" s="152" t="s">
        <v>2792</v>
      </c>
      <c r="B1568" s="152" t="s">
        <v>1055</v>
      </c>
    </row>
    <row r="1569" spans="1:2" ht="16.149999999999999" customHeight="1">
      <c r="A1569" s="152" t="s">
        <v>2793</v>
      </c>
      <c r="B1569" s="152" t="s">
        <v>1056</v>
      </c>
    </row>
    <row r="1570" spans="1:2" ht="16.149999999999999" customHeight="1">
      <c r="A1570" s="152" t="s">
        <v>2794</v>
      </c>
      <c r="B1570" s="152" t="s">
        <v>1056</v>
      </c>
    </row>
    <row r="1571" spans="1:2" ht="16.149999999999999" customHeight="1">
      <c r="A1571" s="152" t="s">
        <v>2795</v>
      </c>
      <c r="B1571" s="152" t="s">
        <v>1057</v>
      </c>
    </row>
    <row r="1572" spans="1:2" ht="16.149999999999999" customHeight="1">
      <c r="A1572" s="152" t="s">
        <v>2796</v>
      </c>
      <c r="B1572" s="152" t="s">
        <v>1057</v>
      </c>
    </row>
    <row r="1573" spans="1:2" ht="16.149999999999999" customHeight="1">
      <c r="A1573" s="152" t="s">
        <v>2797</v>
      </c>
      <c r="B1573" s="152" t="s">
        <v>1058</v>
      </c>
    </row>
    <row r="1574" spans="1:2" ht="16.149999999999999" customHeight="1">
      <c r="A1574" s="152" t="s">
        <v>2798</v>
      </c>
      <c r="B1574" s="152" t="s">
        <v>1058</v>
      </c>
    </row>
    <row r="1575" spans="1:2" ht="16.149999999999999" customHeight="1">
      <c r="A1575" s="152" t="s">
        <v>2799</v>
      </c>
      <c r="B1575" s="152" t="s">
        <v>1059</v>
      </c>
    </row>
    <row r="1576" spans="1:2" ht="16.149999999999999" customHeight="1">
      <c r="A1576" s="152" t="s">
        <v>2800</v>
      </c>
      <c r="B1576" s="152" t="s">
        <v>1059</v>
      </c>
    </row>
    <row r="1577" spans="1:2" ht="16.149999999999999" customHeight="1">
      <c r="A1577" s="152" t="s">
        <v>2801</v>
      </c>
      <c r="B1577" s="152" t="s">
        <v>1060</v>
      </c>
    </row>
    <row r="1578" spans="1:2" ht="16.149999999999999" customHeight="1">
      <c r="A1578" s="152" t="s">
        <v>2802</v>
      </c>
      <c r="B1578" s="152" t="s">
        <v>1060</v>
      </c>
    </row>
    <row r="1579" spans="1:2" ht="16.149999999999999" customHeight="1">
      <c r="A1579" s="152" t="s">
        <v>2803</v>
      </c>
      <c r="B1579" s="152" t="s">
        <v>1061</v>
      </c>
    </row>
    <row r="1580" spans="1:2" ht="16.149999999999999" customHeight="1">
      <c r="A1580" s="152" t="s">
        <v>2804</v>
      </c>
      <c r="B1580" s="152" t="s">
        <v>1061</v>
      </c>
    </row>
    <row r="1581" spans="1:2" ht="16.149999999999999" customHeight="1">
      <c r="A1581" s="152" t="s">
        <v>2805</v>
      </c>
      <c r="B1581" s="152" t="s">
        <v>1062</v>
      </c>
    </row>
    <row r="1582" spans="1:2" ht="16.149999999999999" customHeight="1">
      <c r="A1582" s="152" t="s">
        <v>2806</v>
      </c>
      <c r="B1582" s="152" t="s">
        <v>1062</v>
      </c>
    </row>
    <row r="1583" spans="1:2" ht="16.149999999999999" customHeight="1">
      <c r="A1583" s="152" t="s">
        <v>2807</v>
      </c>
      <c r="B1583" s="152" t="s">
        <v>1063</v>
      </c>
    </row>
    <row r="1584" spans="1:2" ht="16.149999999999999" customHeight="1">
      <c r="A1584" s="152" t="s">
        <v>2808</v>
      </c>
      <c r="B1584" s="152" t="s">
        <v>1063</v>
      </c>
    </row>
    <row r="1585" spans="1:2" ht="16.149999999999999" customHeight="1">
      <c r="A1585" s="152" t="s">
        <v>2809</v>
      </c>
      <c r="B1585" s="152" t="s">
        <v>1064</v>
      </c>
    </row>
    <row r="1586" spans="1:2" ht="16.149999999999999" customHeight="1">
      <c r="A1586" s="152" t="s">
        <v>2810</v>
      </c>
      <c r="B1586" s="152" t="s">
        <v>1064</v>
      </c>
    </row>
    <row r="1587" spans="1:2" ht="16.149999999999999" customHeight="1">
      <c r="A1587" s="152" t="s">
        <v>2811</v>
      </c>
      <c r="B1587" s="152" t="s">
        <v>1065</v>
      </c>
    </row>
    <row r="1588" spans="1:2" ht="16.149999999999999" customHeight="1">
      <c r="A1588" s="152" t="s">
        <v>2812</v>
      </c>
      <c r="B1588" s="152" t="s">
        <v>1065</v>
      </c>
    </row>
    <row r="1589" spans="1:2" ht="16.149999999999999" customHeight="1">
      <c r="A1589" s="152" t="s">
        <v>2813</v>
      </c>
      <c r="B1589" s="152" t="s">
        <v>1066</v>
      </c>
    </row>
    <row r="1590" spans="1:2" ht="16.149999999999999" customHeight="1">
      <c r="A1590" s="152" t="s">
        <v>2814</v>
      </c>
      <c r="B1590" s="152" t="s">
        <v>1066</v>
      </c>
    </row>
    <row r="1591" spans="1:2" ht="16.149999999999999" customHeight="1">
      <c r="A1591" s="152" t="s">
        <v>2815</v>
      </c>
      <c r="B1591" s="152" t="s">
        <v>1067</v>
      </c>
    </row>
    <row r="1592" spans="1:2" ht="16.149999999999999" customHeight="1">
      <c r="A1592" s="152" t="s">
        <v>2816</v>
      </c>
      <c r="B1592" s="152" t="s">
        <v>1067</v>
      </c>
    </row>
    <row r="1593" spans="1:2" ht="16.149999999999999" customHeight="1">
      <c r="A1593" s="152" t="s">
        <v>2817</v>
      </c>
      <c r="B1593" s="152" t="s">
        <v>1068</v>
      </c>
    </row>
    <row r="1594" spans="1:2" ht="16.149999999999999" customHeight="1">
      <c r="A1594" s="152" t="s">
        <v>2818</v>
      </c>
      <c r="B1594" s="152" t="s">
        <v>1068</v>
      </c>
    </row>
    <row r="1595" spans="1:2" ht="16.149999999999999" customHeight="1">
      <c r="A1595" s="152" t="s">
        <v>2819</v>
      </c>
      <c r="B1595" s="152" t="s">
        <v>1069</v>
      </c>
    </row>
    <row r="1596" spans="1:2" ht="16.149999999999999" customHeight="1">
      <c r="A1596" s="152" t="s">
        <v>2820</v>
      </c>
      <c r="B1596" s="152" t="s">
        <v>1069</v>
      </c>
    </row>
    <row r="1597" spans="1:2" ht="16.149999999999999" customHeight="1">
      <c r="A1597" s="152" t="s">
        <v>2821</v>
      </c>
      <c r="B1597" s="152" t="s">
        <v>1070</v>
      </c>
    </row>
    <row r="1598" spans="1:2" ht="16.149999999999999" customHeight="1">
      <c r="A1598" s="152" t="s">
        <v>2822</v>
      </c>
      <c r="B1598" s="152" t="s">
        <v>1070</v>
      </c>
    </row>
    <row r="1599" spans="1:2" ht="16.149999999999999" customHeight="1">
      <c r="A1599" s="152" t="s">
        <v>2823</v>
      </c>
      <c r="B1599" s="152" t="s">
        <v>1071</v>
      </c>
    </row>
    <row r="1600" spans="1:2" ht="16.149999999999999" customHeight="1">
      <c r="A1600" s="152" t="s">
        <v>2824</v>
      </c>
      <c r="B1600" s="152" t="s">
        <v>1071</v>
      </c>
    </row>
    <row r="1601" spans="1:2" ht="16.149999999999999" customHeight="1">
      <c r="A1601" s="152" t="s">
        <v>2825</v>
      </c>
      <c r="B1601" s="152" t="s">
        <v>1072</v>
      </c>
    </row>
    <row r="1602" spans="1:2" ht="16.149999999999999" customHeight="1">
      <c r="A1602" s="152" t="s">
        <v>2826</v>
      </c>
      <c r="B1602" s="152" t="s">
        <v>1072</v>
      </c>
    </row>
    <row r="1603" spans="1:2" ht="16.149999999999999" customHeight="1">
      <c r="A1603" s="152" t="s">
        <v>2827</v>
      </c>
      <c r="B1603" s="152" t="s">
        <v>1073</v>
      </c>
    </row>
    <row r="1604" spans="1:2" ht="16.149999999999999" customHeight="1">
      <c r="A1604" s="152" t="s">
        <v>2828</v>
      </c>
      <c r="B1604" s="152" t="s">
        <v>1073</v>
      </c>
    </row>
    <row r="1605" spans="1:2" ht="16.149999999999999" customHeight="1">
      <c r="A1605" s="152" t="s">
        <v>2829</v>
      </c>
      <c r="B1605" s="152" t="s">
        <v>1074</v>
      </c>
    </row>
    <row r="1606" spans="1:2" ht="16.149999999999999" customHeight="1">
      <c r="A1606" s="152" t="s">
        <v>2830</v>
      </c>
      <c r="B1606" s="152" t="s">
        <v>1074</v>
      </c>
    </row>
    <row r="1607" spans="1:2" ht="16.149999999999999" customHeight="1">
      <c r="A1607" s="152" t="s">
        <v>2831</v>
      </c>
      <c r="B1607" s="152" t="s">
        <v>1075</v>
      </c>
    </row>
    <row r="1608" spans="1:2" ht="16.149999999999999" customHeight="1">
      <c r="A1608" s="152" t="s">
        <v>2832</v>
      </c>
      <c r="B1608" s="152" t="s">
        <v>1075</v>
      </c>
    </row>
    <row r="1609" spans="1:2" ht="16.149999999999999" customHeight="1">
      <c r="A1609" s="152" t="s">
        <v>2833</v>
      </c>
      <c r="B1609" s="152" t="s">
        <v>1076</v>
      </c>
    </row>
    <row r="1610" spans="1:2" ht="16.149999999999999" customHeight="1">
      <c r="A1610" s="152" t="s">
        <v>2834</v>
      </c>
      <c r="B1610" s="152" t="s">
        <v>1076</v>
      </c>
    </row>
    <row r="1611" spans="1:2" ht="16.149999999999999" customHeight="1">
      <c r="A1611" s="152" t="s">
        <v>2835</v>
      </c>
      <c r="B1611" s="152" t="s">
        <v>1077</v>
      </c>
    </row>
    <row r="1612" spans="1:2" ht="16.149999999999999" customHeight="1">
      <c r="A1612" s="152" t="s">
        <v>2836</v>
      </c>
      <c r="B1612" s="152" t="s">
        <v>1077</v>
      </c>
    </row>
    <row r="1613" spans="1:2" ht="16.149999999999999" customHeight="1">
      <c r="A1613" s="152" t="s">
        <v>2837</v>
      </c>
      <c r="B1613" s="152" t="s">
        <v>1078</v>
      </c>
    </row>
    <row r="1614" spans="1:2" ht="16.149999999999999" customHeight="1">
      <c r="A1614" s="152" t="s">
        <v>2838</v>
      </c>
      <c r="B1614" s="152" t="s">
        <v>1078</v>
      </c>
    </row>
    <row r="1615" spans="1:2" ht="16.149999999999999" customHeight="1">
      <c r="A1615" s="152" t="s">
        <v>2839</v>
      </c>
      <c r="B1615" s="152" t="s">
        <v>1079</v>
      </c>
    </row>
    <row r="1616" spans="1:2" ht="16.149999999999999" customHeight="1">
      <c r="A1616" s="152" t="s">
        <v>2840</v>
      </c>
      <c r="B1616" s="152" t="s">
        <v>1079</v>
      </c>
    </row>
    <row r="1617" spans="1:2" ht="16.149999999999999" customHeight="1">
      <c r="A1617" s="152" t="s">
        <v>2841</v>
      </c>
      <c r="B1617" s="152" t="s">
        <v>1080</v>
      </c>
    </row>
    <row r="1618" spans="1:2" ht="16.149999999999999" customHeight="1">
      <c r="A1618" s="152" t="s">
        <v>2842</v>
      </c>
      <c r="B1618" s="152" t="s">
        <v>1080</v>
      </c>
    </row>
    <row r="1619" spans="1:2" ht="16.149999999999999" customHeight="1">
      <c r="A1619" s="152" t="s">
        <v>2843</v>
      </c>
      <c r="B1619" s="152" t="s">
        <v>1081</v>
      </c>
    </row>
    <row r="1620" spans="1:2" ht="16.149999999999999" customHeight="1">
      <c r="A1620" s="152" t="s">
        <v>2844</v>
      </c>
      <c r="B1620" s="152" t="s">
        <v>1081</v>
      </c>
    </row>
    <row r="1621" spans="1:2" ht="16.149999999999999" customHeight="1">
      <c r="A1621" s="152" t="s">
        <v>2845</v>
      </c>
      <c r="B1621" s="152" t="s">
        <v>1082</v>
      </c>
    </row>
    <row r="1622" spans="1:2" ht="16.149999999999999" customHeight="1">
      <c r="A1622" s="152" t="s">
        <v>2846</v>
      </c>
      <c r="B1622" s="152" t="s">
        <v>1082</v>
      </c>
    </row>
    <row r="1623" spans="1:2" ht="16.149999999999999" customHeight="1">
      <c r="A1623" s="152" t="s">
        <v>2847</v>
      </c>
      <c r="B1623" s="152" t="s">
        <v>1083</v>
      </c>
    </row>
    <row r="1624" spans="1:2" ht="16.149999999999999" customHeight="1">
      <c r="A1624" s="152" t="s">
        <v>2848</v>
      </c>
      <c r="B1624" s="152" t="s">
        <v>1083</v>
      </c>
    </row>
    <row r="1625" spans="1:2" ht="16.149999999999999" customHeight="1">
      <c r="A1625" s="152" t="s">
        <v>2849</v>
      </c>
      <c r="B1625" s="152" t="s">
        <v>1084</v>
      </c>
    </row>
    <row r="1626" spans="1:2" ht="16.149999999999999" customHeight="1">
      <c r="A1626" s="152" t="s">
        <v>2850</v>
      </c>
      <c r="B1626" s="152" t="s">
        <v>1084</v>
      </c>
    </row>
    <row r="1627" spans="1:2" ht="16.149999999999999" customHeight="1">
      <c r="A1627" s="152" t="s">
        <v>2851</v>
      </c>
      <c r="B1627" s="152" t="s">
        <v>1085</v>
      </c>
    </row>
    <row r="1628" spans="1:2" ht="16.149999999999999" customHeight="1">
      <c r="A1628" s="152" t="s">
        <v>2852</v>
      </c>
      <c r="B1628" s="152" t="s">
        <v>1085</v>
      </c>
    </row>
    <row r="1629" spans="1:2" ht="16.149999999999999" customHeight="1">
      <c r="A1629" s="152" t="s">
        <v>2853</v>
      </c>
      <c r="B1629" s="152" t="s">
        <v>1086</v>
      </c>
    </row>
    <row r="1630" spans="1:2" ht="16.149999999999999" customHeight="1">
      <c r="A1630" s="152" t="s">
        <v>2854</v>
      </c>
      <c r="B1630" s="152" t="s">
        <v>1086</v>
      </c>
    </row>
    <row r="1631" spans="1:2" ht="16.149999999999999" customHeight="1">
      <c r="A1631" s="152" t="s">
        <v>2855</v>
      </c>
      <c r="B1631" s="152" t="s">
        <v>1087</v>
      </c>
    </row>
    <row r="1632" spans="1:2" ht="16.149999999999999" customHeight="1">
      <c r="A1632" s="152" t="s">
        <v>2856</v>
      </c>
      <c r="B1632" s="152" t="s">
        <v>1087</v>
      </c>
    </row>
    <row r="1633" spans="1:2" ht="16.149999999999999" customHeight="1">
      <c r="A1633" s="152" t="s">
        <v>2857</v>
      </c>
      <c r="B1633" s="152" t="s">
        <v>1088</v>
      </c>
    </row>
    <row r="1634" spans="1:2" ht="16.149999999999999" customHeight="1">
      <c r="A1634" s="152" t="s">
        <v>2858</v>
      </c>
      <c r="B1634" s="152" t="s">
        <v>1088</v>
      </c>
    </row>
    <row r="1635" spans="1:2" ht="16.149999999999999" customHeight="1">
      <c r="A1635" s="152" t="s">
        <v>2859</v>
      </c>
      <c r="B1635" s="152" t="s">
        <v>1089</v>
      </c>
    </row>
    <row r="1636" spans="1:2" ht="16.149999999999999" customHeight="1">
      <c r="A1636" s="152" t="s">
        <v>2860</v>
      </c>
      <c r="B1636" s="152" t="s">
        <v>1089</v>
      </c>
    </row>
    <row r="1637" spans="1:2" ht="16.149999999999999" customHeight="1">
      <c r="A1637" s="152" t="s">
        <v>2861</v>
      </c>
      <c r="B1637" s="152" t="s">
        <v>1090</v>
      </c>
    </row>
    <row r="1638" spans="1:2" ht="16.149999999999999" customHeight="1">
      <c r="A1638" s="152" t="s">
        <v>2862</v>
      </c>
      <c r="B1638" s="152" t="s">
        <v>1090</v>
      </c>
    </row>
    <row r="1639" spans="1:2" ht="16.149999999999999" customHeight="1">
      <c r="A1639" s="152" t="s">
        <v>2863</v>
      </c>
      <c r="B1639" s="152" t="s">
        <v>1091</v>
      </c>
    </row>
    <row r="1640" spans="1:2" ht="16.149999999999999" customHeight="1">
      <c r="A1640" s="152" t="s">
        <v>2864</v>
      </c>
      <c r="B1640" s="152" t="s">
        <v>1091</v>
      </c>
    </row>
    <row r="1641" spans="1:2" ht="16.149999999999999" customHeight="1">
      <c r="A1641" s="152" t="s">
        <v>2865</v>
      </c>
      <c r="B1641" s="152" t="s">
        <v>1092</v>
      </c>
    </row>
    <row r="1642" spans="1:2" ht="16.149999999999999" customHeight="1">
      <c r="A1642" s="152" t="s">
        <v>2866</v>
      </c>
      <c r="B1642" s="152" t="s">
        <v>1092</v>
      </c>
    </row>
    <row r="1643" spans="1:2" ht="16.149999999999999" customHeight="1">
      <c r="A1643" s="152" t="s">
        <v>2867</v>
      </c>
      <c r="B1643" s="152" t="s">
        <v>1093</v>
      </c>
    </row>
    <row r="1644" spans="1:2" ht="16.149999999999999" customHeight="1">
      <c r="A1644" s="152" t="s">
        <v>2868</v>
      </c>
      <c r="B1644" s="152" t="s">
        <v>1093</v>
      </c>
    </row>
    <row r="1645" spans="1:2" ht="16.149999999999999" customHeight="1">
      <c r="A1645" s="152" t="s">
        <v>2869</v>
      </c>
      <c r="B1645" s="152" t="s">
        <v>1094</v>
      </c>
    </row>
    <row r="1646" spans="1:2" ht="16.149999999999999" customHeight="1">
      <c r="A1646" s="152" t="s">
        <v>2870</v>
      </c>
      <c r="B1646" s="152" t="s">
        <v>1094</v>
      </c>
    </row>
    <row r="1647" spans="1:2" ht="16.149999999999999" customHeight="1">
      <c r="A1647" s="152" t="s">
        <v>2871</v>
      </c>
      <c r="B1647" s="152" t="s">
        <v>1095</v>
      </c>
    </row>
    <row r="1648" spans="1:2" ht="16.149999999999999" customHeight="1">
      <c r="A1648" s="152" t="s">
        <v>2872</v>
      </c>
      <c r="B1648" s="152" t="s">
        <v>1095</v>
      </c>
    </row>
    <row r="1649" spans="1:2" ht="16.149999999999999" customHeight="1">
      <c r="A1649" s="152" t="s">
        <v>2873</v>
      </c>
      <c r="B1649" s="152" t="s">
        <v>1096</v>
      </c>
    </row>
    <row r="1650" spans="1:2" ht="16.149999999999999" customHeight="1">
      <c r="A1650" s="152" t="s">
        <v>2874</v>
      </c>
      <c r="B1650" s="152" t="s">
        <v>1096</v>
      </c>
    </row>
    <row r="1651" spans="1:2" ht="16.149999999999999" customHeight="1">
      <c r="A1651" s="152" t="s">
        <v>2875</v>
      </c>
      <c r="B1651" s="152" t="s">
        <v>1097</v>
      </c>
    </row>
    <row r="1652" spans="1:2" ht="16.149999999999999" customHeight="1">
      <c r="A1652" s="152" t="s">
        <v>2876</v>
      </c>
      <c r="B1652" s="152" t="s">
        <v>1097</v>
      </c>
    </row>
    <row r="1653" spans="1:2" ht="16.149999999999999" customHeight="1">
      <c r="A1653" s="152" t="s">
        <v>2877</v>
      </c>
      <c r="B1653" s="152" t="s">
        <v>1098</v>
      </c>
    </row>
    <row r="1654" spans="1:2" ht="16.149999999999999" customHeight="1">
      <c r="A1654" s="152" t="s">
        <v>2878</v>
      </c>
      <c r="B1654" s="152" t="s">
        <v>1098</v>
      </c>
    </row>
    <row r="1655" spans="1:2" ht="16.149999999999999" customHeight="1">
      <c r="A1655" s="152" t="s">
        <v>2879</v>
      </c>
      <c r="B1655" s="152" t="s">
        <v>1099</v>
      </c>
    </row>
    <row r="1656" spans="1:2" ht="16.149999999999999" customHeight="1">
      <c r="A1656" s="152" t="s">
        <v>2880</v>
      </c>
      <c r="B1656" s="152" t="s">
        <v>1099</v>
      </c>
    </row>
    <row r="1657" spans="1:2" ht="16.149999999999999" customHeight="1">
      <c r="A1657" s="152" t="s">
        <v>2881</v>
      </c>
      <c r="B1657" s="152" t="s">
        <v>1100</v>
      </c>
    </row>
    <row r="1658" spans="1:2" ht="16.149999999999999" customHeight="1">
      <c r="A1658" s="152" t="s">
        <v>2882</v>
      </c>
      <c r="B1658" s="152" t="s">
        <v>1100</v>
      </c>
    </row>
    <row r="1659" spans="1:2" ht="16.149999999999999" customHeight="1">
      <c r="A1659" s="152" t="s">
        <v>2883</v>
      </c>
      <c r="B1659" s="152" t="s">
        <v>1101</v>
      </c>
    </row>
    <row r="1660" spans="1:2" ht="16.149999999999999" customHeight="1">
      <c r="A1660" s="152" t="s">
        <v>2884</v>
      </c>
      <c r="B1660" s="152" t="s">
        <v>1101</v>
      </c>
    </row>
    <row r="1661" spans="1:2" ht="16.149999999999999" customHeight="1">
      <c r="A1661" s="152" t="s">
        <v>2885</v>
      </c>
      <c r="B1661" s="152" t="s">
        <v>1102</v>
      </c>
    </row>
    <row r="1662" spans="1:2" ht="16.149999999999999" customHeight="1">
      <c r="A1662" s="152" t="s">
        <v>2886</v>
      </c>
      <c r="B1662" s="152" t="s">
        <v>1102</v>
      </c>
    </row>
    <row r="1663" spans="1:2" ht="16.149999999999999" customHeight="1">
      <c r="A1663" s="152" t="s">
        <v>2887</v>
      </c>
      <c r="B1663" s="152" t="s">
        <v>1103</v>
      </c>
    </row>
    <row r="1664" spans="1:2" ht="16.149999999999999" customHeight="1">
      <c r="A1664" s="152" t="s">
        <v>2888</v>
      </c>
      <c r="B1664" s="152" t="s">
        <v>1103</v>
      </c>
    </row>
    <row r="1665" spans="1:2" ht="16.149999999999999" customHeight="1">
      <c r="A1665" s="152" t="s">
        <v>2889</v>
      </c>
      <c r="B1665" s="152" t="s">
        <v>1104</v>
      </c>
    </row>
    <row r="1666" spans="1:2" ht="16.149999999999999" customHeight="1">
      <c r="A1666" s="152" t="s">
        <v>2890</v>
      </c>
      <c r="B1666" s="152" t="s">
        <v>1104</v>
      </c>
    </row>
    <row r="1667" spans="1:2" ht="16.149999999999999" customHeight="1">
      <c r="A1667" s="152" t="s">
        <v>2891</v>
      </c>
      <c r="B1667" s="152" t="s">
        <v>1105</v>
      </c>
    </row>
    <row r="1668" spans="1:2" ht="16.149999999999999" customHeight="1">
      <c r="A1668" s="152" t="s">
        <v>2892</v>
      </c>
      <c r="B1668" s="152" t="s">
        <v>1105</v>
      </c>
    </row>
    <row r="1669" spans="1:2" ht="16.149999999999999" customHeight="1">
      <c r="A1669" s="152" t="s">
        <v>2893</v>
      </c>
      <c r="B1669" s="152" t="s">
        <v>1106</v>
      </c>
    </row>
    <row r="1670" spans="1:2" ht="16.149999999999999" customHeight="1">
      <c r="A1670" s="152" t="s">
        <v>2894</v>
      </c>
      <c r="B1670" s="152" t="s">
        <v>1106</v>
      </c>
    </row>
    <row r="1671" spans="1:2" ht="16.149999999999999" customHeight="1">
      <c r="A1671" s="152" t="s">
        <v>2895</v>
      </c>
      <c r="B1671" s="152" t="s">
        <v>1107</v>
      </c>
    </row>
    <row r="1672" spans="1:2" ht="16.149999999999999" customHeight="1">
      <c r="A1672" s="152" t="s">
        <v>2896</v>
      </c>
      <c r="B1672" s="152" t="s">
        <v>1107</v>
      </c>
    </row>
    <row r="1673" spans="1:2" ht="16.149999999999999" customHeight="1">
      <c r="A1673" s="152" t="s">
        <v>2897</v>
      </c>
      <c r="B1673" s="152" t="s">
        <v>1108</v>
      </c>
    </row>
    <row r="1674" spans="1:2" ht="16.149999999999999" customHeight="1">
      <c r="A1674" s="152" t="s">
        <v>2898</v>
      </c>
      <c r="B1674" s="152" t="s">
        <v>1108</v>
      </c>
    </row>
    <row r="1675" spans="1:2" ht="16.149999999999999" customHeight="1">
      <c r="A1675" s="152" t="s">
        <v>2899</v>
      </c>
      <c r="B1675" s="152" t="s">
        <v>1109</v>
      </c>
    </row>
    <row r="1676" spans="1:2" ht="16.149999999999999" customHeight="1">
      <c r="A1676" s="152" t="s">
        <v>2900</v>
      </c>
      <c r="B1676" s="152" t="s">
        <v>1109</v>
      </c>
    </row>
    <row r="1677" spans="1:2" ht="16.149999999999999" customHeight="1">
      <c r="A1677" s="152" t="s">
        <v>2901</v>
      </c>
      <c r="B1677" s="152" t="s">
        <v>1110</v>
      </c>
    </row>
    <row r="1678" spans="1:2" ht="16.149999999999999" customHeight="1">
      <c r="A1678" s="152" t="s">
        <v>2902</v>
      </c>
      <c r="B1678" s="152" t="s">
        <v>1110</v>
      </c>
    </row>
    <row r="1679" spans="1:2" ht="16.149999999999999" customHeight="1">
      <c r="A1679" s="152" t="s">
        <v>2903</v>
      </c>
      <c r="B1679" s="152" t="s">
        <v>1111</v>
      </c>
    </row>
    <row r="1680" spans="1:2" ht="16.149999999999999" customHeight="1">
      <c r="A1680" s="152" t="s">
        <v>2904</v>
      </c>
      <c r="B1680" s="152" t="s">
        <v>1111</v>
      </c>
    </row>
    <row r="1681" spans="1:2" ht="16.149999999999999" customHeight="1">
      <c r="A1681" s="152" t="s">
        <v>2905</v>
      </c>
      <c r="B1681" s="152" t="s">
        <v>1112</v>
      </c>
    </row>
    <row r="1682" spans="1:2" ht="16.149999999999999" customHeight="1">
      <c r="A1682" s="152" t="s">
        <v>2906</v>
      </c>
      <c r="B1682" s="152" t="s">
        <v>1112</v>
      </c>
    </row>
    <row r="1683" spans="1:2" ht="16.149999999999999" customHeight="1">
      <c r="A1683" s="152" t="s">
        <v>2907</v>
      </c>
      <c r="B1683" s="152" t="s">
        <v>1113</v>
      </c>
    </row>
    <row r="1684" spans="1:2" ht="16.149999999999999" customHeight="1">
      <c r="A1684" s="152" t="s">
        <v>2908</v>
      </c>
      <c r="B1684" s="152" t="s">
        <v>1113</v>
      </c>
    </row>
    <row r="1685" spans="1:2" ht="16.149999999999999" customHeight="1">
      <c r="A1685" s="152" t="s">
        <v>2909</v>
      </c>
      <c r="B1685" s="152" t="s">
        <v>1114</v>
      </c>
    </row>
    <row r="1686" spans="1:2" ht="16.149999999999999" customHeight="1">
      <c r="A1686" s="152" t="s">
        <v>2910</v>
      </c>
      <c r="B1686" s="152" t="s">
        <v>1114</v>
      </c>
    </row>
    <row r="1687" spans="1:2" ht="16.149999999999999" customHeight="1">
      <c r="A1687" s="152" t="s">
        <v>2911</v>
      </c>
      <c r="B1687" s="152" t="s">
        <v>1115</v>
      </c>
    </row>
    <row r="1688" spans="1:2" ht="16.149999999999999" customHeight="1">
      <c r="A1688" s="152" t="s">
        <v>2912</v>
      </c>
      <c r="B1688" s="152" t="s">
        <v>1115</v>
      </c>
    </row>
    <row r="1689" spans="1:2" ht="16.149999999999999" customHeight="1">
      <c r="A1689" s="152" t="s">
        <v>2913</v>
      </c>
      <c r="B1689" s="152" t="s">
        <v>1116</v>
      </c>
    </row>
    <row r="1690" spans="1:2" ht="16.149999999999999" customHeight="1">
      <c r="A1690" s="152" t="s">
        <v>2914</v>
      </c>
      <c r="B1690" s="152" t="s">
        <v>1116</v>
      </c>
    </row>
    <row r="1691" spans="1:2" ht="16.149999999999999" customHeight="1">
      <c r="A1691" s="152" t="s">
        <v>2915</v>
      </c>
      <c r="B1691" s="152" t="s">
        <v>1117</v>
      </c>
    </row>
    <row r="1692" spans="1:2" ht="16.149999999999999" customHeight="1">
      <c r="A1692" s="152" t="s">
        <v>2916</v>
      </c>
      <c r="B1692" s="152" t="s">
        <v>1117</v>
      </c>
    </row>
    <row r="1693" spans="1:2" ht="16.149999999999999" customHeight="1">
      <c r="A1693" s="152" t="s">
        <v>2917</v>
      </c>
      <c r="B1693" s="152" t="s">
        <v>1118</v>
      </c>
    </row>
    <row r="1694" spans="1:2" ht="16.149999999999999" customHeight="1">
      <c r="A1694" s="152" t="s">
        <v>2918</v>
      </c>
      <c r="B1694" s="152" t="s">
        <v>1118</v>
      </c>
    </row>
    <row r="1695" spans="1:2" ht="16.149999999999999" customHeight="1">
      <c r="A1695" s="152" t="s">
        <v>2919</v>
      </c>
      <c r="B1695" s="152" t="s">
        <v>1119</v>
      </c>
    </row>
    <row r="1696" spans="1:2" ht="16.149999999999999" customHeight="1">
      <c r="A1696" s="152" t="s">
        <v>2920</v>
      </c>
      <c r="B1696" s="152" t="s">
        <v>1119</v>
      </c>
    </row>
    <row r="1697" spans="1:2" ht="16.149999999999999" customHeight="1">
      <c r="A1697" s="152" t="s">
        <v>2921</v>
      </c>
      <c r="B1697" s="152" t="s">
        <v>1120</v>
      </c>
    </row>
    <row r="1698" spans="1:2" ht="16.149999999999999" customHeight="1">
      <c r="A1698" s="152" t="s">
        <v>2922</v>
      </c>
      <c r="B1698" s="152" t="s">
        <v>1120</v>
      </c>
    </row>
    <row r="1699" spans="1:2" ht="16.149999999999999" customHeight="1">
      <c r="A1699" s="152" t="s">
        <v>2923</v>
      </c>
      <c r="B1699" s="152" t="s">
        <v>1121</v>
      </c>
    </row>
    <row r="1700" spans="1:2" ht="16.149999999999999" customHeight="1">
      <c r="A1700" s="152" t="s">
        <v>2924</v>
      </c>
      <c r="B1700" s="152" t="s">
        <v>1121</v>
      </c>
    </row>
    <row r="1701" spans="1:2" ht="16.149999999999999" customHeight="1">
      <c r="A1701" s="152" t="s">
        <v>2925</v>
      </c>
      <c r="B1701" s="152" t="s">
        <v>1122</v>
      </c>
    </row>
    <row r="1702" spans="1:2" ht="16.149999999999999" customHeight="1">
      <c r="A1702" s="152" t="s">
        <v>2926</v>
      </c>
      <c r="B1702" s="152" t="s">
        <v>1122</v>
      </c>
    </row>
    <row r="1703" spans="1:2" ht="16.149999999999999" customHeight="1">
      <c r="A1703" s="152" t="s">
        <v>2927</v>
      </c>
      <c r="B1703" s="152" t="s">
        <v>1123</v>
      </c>
    </row>
    <row r="1704" spans="1:2" ht="16.149999999999999" customHeight="1">
      <c r="A1704" s="152" t="s">
        <v>2928</v>
      </c>
      <c r="B1704" s="152" t="s">
        <v>1123</v>
      </c>
    </row>
    <row r="1705" spans="1:2" ht="16.149999999999999" customHeight="1">
      <c r="A1705" s="152" t="s">
        <v>2929</v>
      </c>
      <c r="B1705" s="152" t="s">
        <v>1124</v>
      </c>
    </row>
    <row r="1706" spans="1:2" ht="16.149999999999999" customHeight="1">
      <c r="A1706" s="152" t="s">
        <v>2930</v>
      </c>
      <c r="B1706" s="152" t="s">
        <v>1124</v>
      </c>
    </row>
    <row r="1707" spans="1:2" ht="16.149999999999999" customHeight="1">
      <c r="A1707" s="152" t="s">
        <v>2931</v>
      </c>
      <c r="B1707" s="152" t="s">
        <v>1125</v>
      </c>
    </row>
    <row r="1708" spans="1:2" ht="16.149999999999999" customHeight="1">
      <c r="A1708" s="152" t="s">
        <v>2932</v>
      </c>
      <c r="B1708" s="152" t="s">
        <v>1125</v>
      </c>
    </row>
    <row r="1709" spans="1:2" ht="16.149999999999999" customHeight="1">
      <c r="A1709" s="152" t="s">
        <v>2933</v>
      </c>
      <c r="B1709" s="152" t="s">
        <v>1126</v>
      </c>
    </row>
    <row r="1710" spans="1:2" ht="16.149999999999999" customHeight="1">
      <c r="A1710" s="152" t="s">
        <v>2934</v>
      </c>
      <c r="B1710" s="152" t="s">
        <v>1126</v>
      </c>
    </row>
    <row r="1711" spans="1:2" ht="16.149999999999999" customHeight="1">
      <c r="A1711" s="152" t="s">
        <v>2935</v>
      </c>
      <c r="B1711" s="152" t="s">
        <v>1127</v>
      </c>
    </row>
    <row r="1712" spans="1:2" ht="16.149999999999999" customHeight="1">
      <c r="A1712" s="152" t="s">
        <v>2936</v>
      </c>
      <c r="B1712" s="152" t="s">
        <v>1127</v>
      </c>
    </row>
    <row r="1713" spans="1:2" ht="16.149999999999999" customHeight="1">
      <c r="A1713" s="152" t="s">
        <v>2937</v>
      </c>
      <c r="B1713" s="152" t="s">
        <v>1128</v>
      </c>
    </row>
    <row r="1714" spans="1:2" ht="16.149999999999999" customHeight="1">
      <c r="A1714" s="152" t="s">
        <v>2938</v>
      </c>
      <c r="B1714" s="152" t="s">
        <v>1128</v>
      </c>
    </row>
    <row r="1715" spans="1:2" ht="16.149999999999999" customHeight="1">
      <c r="A1715" s="152" t="s">
        <v>2939</v>
      </c>
      <c r="B1715" s="152" t="s">
        <v>1129</v>
      </c>
    </row>
    <row r="1716" spans="1:2" ht="16.149999999999999" customHeight="1">
      <c r="A1716" s="152" t="s">
        <v>2940</v>
      </c>
      <c r="B1716" s="152" t="s">
        <v>1129</v>
      </c>
    </row>
    <row r="1717" spans="1:2" ht="16.149999999999999" customHeight="1">
      <c r="A1717" s="152" t="s">
        <v>2941</v>
      </c>
      <c r="B1717" s="152" t="s">
        <v>1130</v>
      </c>
    </row>
    <row r="1718" spans="1:2" ht="16.149999999999999" customHeight="1">
      <c r="A1718" s="152" t="s">
        <v>2942</v>
      </c>
      <c r="B1718" s="152" t="s">
        <v>1130</v>
      </c>
    </row>
    <row r="1719" spans="1:2" ht="16.149999999999999" customHeight="1">
      <c r="A1719" s="152" t="s">
        <v>2943</v>
      </c>
      <c r="B1719" s="152" t="s">
        <v>1131</v>
      </c>
    </row>
    <row r="1720" spans="1:2" ht="16.149999999999999" customHeight="1">
      <c r="A1720" s="152" t="s">
        <v>2944</v>
      </c>
      <c r="B1720" s="152" t="s">
        <v>1131</v>
      </c>
    </row>
    <row r="1721" spans="1:2" ht="16.149999999999999" customHeight="1">
      <c r="A1721" s="152" t="s">
        <v>2945</v>
      </c>
      <c r="B1721" s="152" t="s">
        <v>1132</v>
      </c>
    </row>
    <row r="1722" spans="1:2" ht="16.149999999999999" customHeight="1">
      <c r="A1722" s="152" t="s">
        <v>2946</v>
      </c>
      <c r="B1722" s="152" t="s">
        <v>1132</v>
      </c>
    </row>
    <row r="1723" spans="1:2" ht="16.149999999999999" customHeight="1">
      <c r="A1723" s="152" t="s">
        <v>2947</v>
      </c>
      <c r="B1723" s="152" t="s">
        <v>1133</v>
      </c>
    </row>
    <row r="1724" spans="1:2" ht="16.149999999999999" customHeight="1">
      <c r="A1724" s="152" t="s">
        <v>2948</v>
      </c>
      <c r="B1724" s="152" t="s">
        <v>1133</v>
      </c>
    </row>
    <row r="1725" spans="1:2" ht="16.149999999999999" customHeight="1">
      <c r="A1725" s="152" t="s">
        <v>2949</v>
      </c>
      <c r="B1725" s="152" t="s">
        <v>1134</v>
      </c>
    </row>
    <row r="1726" spans="1:2" ht="16.149999999999999" customHeight="1">
      <c r="A1726" s="152" t="s">
        <v>2950</v>
      </c>
      <c r="B1726" s="152" t="s">
        <v>1134</v>
      </c>
    </row>
    <row r="1727" spans="1:2" ht="16.149999999999999" customHeight="1">
      <c r="A1727" s="152" t="s">
        <v>2951</v>
      </c>
      <c r="B1727" s="152" t="s">
        <v>1135</v>
      </c>
    </row>
    <row r="1728" spans="1:2" ht="16.149999999999999" customHeight="1">
      <c r="A1728" s="152" t="s">
        <v>2952</v>
      </c>
      <c r="B1728" s="152" t="s">
        <v>1135</v>
      </c>
    </row>
    <row r="1729" spans="1:2" ht="16.149999999999999" customHeight="1">
      <c r="A1729" s="152" t="s">
        <v>2953</v>
      </c>
      <c r="B1729" s="152" t="s">
        <v>1136</v>
      </c>
    </row>
    <row r="1730" spans="1:2" ht="16.149999999999999" customHeight="1">
      <c r="A1730" s="152" t="s">
        <v>2954</v>
      </c>
      <c r="B1730" s="152" t="s">
        <v>1136</v>
      </c>
    </row>
    <row r="1731" spans="1:2" ht="16.149999999999999" customHeight="1">
      <c r="A1731" s="152" t="s">
        <v>2955</v>
      </c>
      <c r="B1731" s="152" t="s">
        <v>1137</v>
      </c>
    </row>
    <row r="1732" spans="1:2" ht="16.149999999999999" customHeight="1">
      <c r="A1732" s="152" t="s">
        <v>2956</v>
      </c>
      <c r="B1732" s="152" t="s">
        <v>1137</v>
      </c>
    </row>
    <row r="1733" spans="1:2" ht="16.149999999999999" customHeight="1">
      <c r="A1733" s="152" t="s">
        <v>2957</v>
      </c>
      <c r="B1733" s="152" t="s">
        <v>1138</v>
      </c>
    </row>
    <row r="1734" spans="1:2" ht="16.149999999999999" customHeight="1">
      <c r="A1734" s="152" t="s">
        <v>2958</v>
      </c>
      <c r="B1734" s="152" t="s">
        <v>1138</v>
      </c>
    </row>
    <row r="1735" spans="1:2" ht="16.149999999999999" customHeight="1">
      <c r="A1735" s="152" t="s">
        <v>2959</v>
      </c>
      <c r="B1735" s="152" t="s">
        <v>1139</v>
      </c>
    </row>
    <row r="1736" spans="1:2" ht="16.149999999999999" customHeight="1">
      <c r="A1736" s="152" t="s">
        <v>2960</v>
      </c>
      <c r="B1736" s="152" t="s">
        <v>1139</v>
      </c>
    </row>
    <row r="1737" spans="1:2" ht="16.149999999999999" customHeight="1">
      <c r="A1737" s="152" t="s">
        <v>2961</v>
      </c>
      <c r="B1737" s="152" t="s">
        <v>1140</v>
      </c>
    </row>
    <row r="1738" spans="1:2" ht="16.149999999999999" customHeight="1">
      <c r="A1738" s="152" t="s">
        <v>2962</v>
      </c>
      <c r="B1738" s="152" t="s">
        <v>1140</v>
      </c>
    </row>
    <row r="1739" spans="1:2" ht="16.149999999999999" customHeight="1">
      <c r="A1739" s="152" t="s">
        <v>2963</v>
      </c>
      <c r="B1739" s="152" t="s">
        <v>1141</v>
      </c>
    </row>
    <row r="1740" spans="1:2" ht="16.149999999999999" customHeight="1">
      <c r="A1740" s="152" t="s">
        <v>2964</v>
      </c>
      <c r="B1740" s="152" t="s">
        <v>1141</v>
      </c>
    </row>
    <row r="1741" spans="1:2" ht="16.149999999999999" customHeight="1">
      <c r="A1741" s="152" t="s">
        <v>2965</v>
      </c>
      <c r="B1741" s="152" t="s">
        <v>1142</v>
      </c>
    </row>
    <row r="1742" spans="1:2" ht="16.149999999999999" customHeight="1">
      <c r="A1742" s="152" t="s">
        <v>2966</v>
      </c>
      <c r="B1742" s="152" t="s">
        <v>1142</v>
      </c>
    </row>
    <row r="1743" spans="1:2" ht="16.149999999999999" customHeight="1">
      <c r="A1743" s="152" t="s">
        <v>2967</v>
      </c>
      <c r="B1743" s="152" t="s">
        <v>1143</v>
      </c>
    </row>
    <row r="1744" spans="1:2" ht="16.149999999999999" customHeight="1">
      <c r="A1744" s="152" t="s">
        <v>2968</v>
      </c>
      <c r="B1744" s="152" t="s">
        <v>1143</v>
      </c>
    </row>
    <row r="1745" spans="1:2" ht="16.149999999999999" customHeight="1">
      <c r="A1745" s="152" t="s">
        <v>2969</v>
      </c>
      <c r="B1745" s="152" t="s">
        <v>1144</v>
      </c>
    </row>
    <row r="1746" spans="1:2" ht="16.149999999999999" customHeight="1">
      <c r="A1746" s="152" t="s">
        <v>2970</v>
      </c>
      <c r="B1746" s="152" t="s">
        <v>1144</v>
      </c>
    </row>
    <row r="1747" spans="1:2" ht="16.149999999999999" customHeight="1">
      <c r="A1747" s="152" t="s">
        <v>2971</v>
      </c>
      <c r="B1747" s="152" t="s">
        <v>1145</v>
      </c>
    </row>
    <row r="1748" spans="1:2" ht="16.149999999999999" customHeight="1">
      <c r="A1748" s="152" t="s">
        <v>2972</v>
      </c>
      <c r="B1748" s="152" t="s">
        <v>1145</v>
      </c>
    </row>
    <row r="1749" spans="1:2" ht="16.149999999999999" customHeight="1">
      <c r="A1749" s="152" t="s">
        <v>2973</v>
      </c>
      <c r="B1749" s="152" t="s">
        <v>1146</v>
      </c>
    </row>
    <row r="1750" spans="1:2" ht="16.149999999999999" customHeight="1">
      <c r="A1750" s="152" t="s">
        <v>2974</v>
      </c>
      <c r="B1750" s="152" t="s">
        <v>1146</v>
      </c>
    </row>
    <row r="1751" spans="1:2" ht="16.149999999999999" customHeight="1">
      <c r="A1751" s="152" t="s">
        <v>2975</v>
      </c>
      <c r="B1751" s="152" t="s">
        <v>1147</v>
      </c>
    </row>
    <row r="1752" spans="1:2" ht="16.149999999999999" customHeight="1">
      <c r="A1752" s="152" t="s">
        <v>2976</v>
      </c>
      <c r="B1752" s="152" t="s">
        <v>1147</v>
      </c>
    </row>
    <row r="1753" spans="1:2" ht="16.149999999999999" customHeight="1">
      <c r="A1753" s="152" t="s">
        <v>2977</v>
      </c>
      <c r="B1753" s="152" t="s">
        <v>1148</v>
      </c>
    </row>
    <row r="1754" spans="1:2" ht="16.149999999999999" customHeight="1">
      <c r="A1754" s="152" t="s">
        <v>2978</v>
      </c>
      <c r="B1754" s="152" t="s">
        <v>1148</v>
      </c>
    </row>
    <row r="1755" spans="1:2" ht="16.149999999999999" customHeight="1">
      <c r="A1755" s="152" t="s">
        <v>2979</v>
      </c>
      <c r="B1755" s="152" t="s">
        <v>502</v>
      </c>
    </row>
    <row r="1756" spans="1:2" ht="16.149999999999999" customHeight="1">
      <c r="A1756" s="152" t="s">
        <v>2980</v>
      </c>
      <c r="B1756" s="152" t="s">
        <v>503</v>
      </c>
    </row>
    <row r="1757" spans="1:2" ht="16.149999999999999" customHeight="1">
      <c r="A1757" s="152" t="s">
        <v>2981</v>
      </c>
      <c r="B1757" s="152" t="s">
        <v>504</v>
      </c>
    </row>
    <row r="1758" spans="1:2" ht="16.149999999999999" customHeight="1">
      <c r="A1758" s="152" t="s">
        <v>2982</v>
      </c>
      <c r="B1758" s="152" t="s">
        <v>1149</v>
      </c>
    </row>
    <row r="1759" spans="1:2" ht="16.149999999999999" customHeight="1">
      <c r="A1759" s="152" t="s">
        <v>2983</v>
      </c>
      <c r="B1759" s="152" t="s">
        <v>1150</v>
      </c>
    </row>
    <row r="1760" spans="1:2" ht="16.149999999999999" customHeight="1">
      <c r="A1760" s="152" t="s">
        <v>2984</v>
      </c>
      <c r="B1760" s="152" t="s">
        <v>1151</v>
      </c>
    </row>
    <row r="1761" spans="1:2" ht="16.149999999999999" customHeight="1">
      <c r="A1761" s="152" t="s">
        <v>2985</v>
      </c>
      <c r="B1761" s="152" t="s">
        <v>1152</v>
      </c>
    </row>
    <row r="1762" spans="1:2" ht="16.149999999999999" customHeight="1">
      <c r="A1762" s="152" t="s">
        <v>2986</v>
      </c>
      <c r="B1762" s="152" t="s">
        <v>1153</v>
      </c>
    </row>
    <row r="1763" spans="1:2" ht="16.149999999999999" customHeight="1">
      <c r="A1763" s="152" t="s">
        <v>2987</v>
      </c>
      <c r="B1763" s="152" t="s">
        <v>1154</v>
      </c>
    </row>
    <row r="1764" spans="1:2" ht="16.149999999999999" customHeight="1">
      <c r="A1764" s="152" t="s">
        <v>2988</v>
      </c>
      <c r="B1764" s="152" t="s">
        <v>1155</v>
      </c>
    </row>
    <row r="1765" spans="1:2" ht="16.149999999999999" customHeight="1">
      <c r="A1765" s="152" t="s">
        <v>2989</v>
      </c>
      <c r="B1765" s="152" t="s">
        <v>1156</v>
      </c>
    </row>
    <row r="1766" spans="1:2" ht="16.149999999999999" customHeight="1">
      <c r="A1766" s="152" t="s">
        <v>2990</v>
      </c>
      <c r="B1766" s="152" t="s">
        <v>1157</v>
      </c>
    </row>
    <row r="1767" spans="1:2" ht="16.149999999999999" customHeight="1">
      <c r="A1767" s="152" t="s">
        <v>2991</v>
      </c>
      <c r="B1767" s="152" t="s">
        <v>1158</v>
      </c>
    </row>
    <row r="1768" spans="1:2" ht="16.149999999999999" customHeight="1">
      <c r="A1768" s="152" t="s">
        <v>2992</v>
      </c>
      <c r="B1768" s="152" t="s">
        <v>1159</v>
      </c>
    </row>
    <row r="1769" spans="1:2" ht="16.149999999999999" customHeight="1">
      <c r="A1769" s="152" t="s">
        <v>2993</v>
      </c>
      <c r="B1769" s="152" t="s">
        <v>1160</v>
      </c>
    </row>
    <row r="1770" spans="1:2" ht="16.149999999999999" customHeight="1">
      <c r="A1770" s="152" t="s">
        <v>2994</v>
      </c>
      <c r="B1770" s="152" t="s">
        <v>1161</v>
      </c>
    </row>
    <row r="1771" spans="1:2" ht="16.149999999999999" customHeight="1">
      <c r="A1771" s="152" t="s">
        <v>2995</v>
      </c>
      <c r="B1771" s="152" t="s">
        <v>1162</v>
      </c>
    </row>
    <row r="1772" spans="1:2" ht="16.149999999999999" customHeight="1">
      <c r="A1772" s="152" t="s">
        <v>2996</v>
      </c>
      <c r="B1772" s="152" t="s">
        <v>1163</v>
      </c>
    </row>
    <row r="1773" spans="1:2" ht="16.149999999999999" customHeight="1">
      <c r="A1773" s="152" t="s">
        <v>2997</v>
      </c>
      <c r="B1773" s="152" t="s">
        <v>1164</v>
      </c>
    </row>
    <row r="1774" spans="1:2" ht="16.149999999999999" customHeight="1">
      <c r="A1774" s="152" t="s">
        <v>2998</v>
      </c>
      <c r="B1774" s="152" t="s">
        <v>1165</v>
      </c>
    </row>
    <row r="1775" spans="1:2" ht="16.149999999999999" customHeight="1">
      <c r="A1775" s="152" t="s">
        <v>2999</v>
      </c>
      <c r="B1775" s="152" t="s">
        <v>1166</v>
      </c>
    </row>
    <row r="1776" spans="1:2" ht="16.149999999999999" customHeight="1">
      <c r="A1776" s="152" t="s">
        <v>3000</v>
      </c>
      <c r="B1776" s="152" t="s">
        <v>1167</v>
      </c>
    </row>
    <row r="1777" spans="1:2" ht="16.149999999999999" customHeight="1">
      <c r="A1777" s="152" t="s">
        <v>3001</v>
      </c>
      <c r="B1777" s="152" t="s">
        <v>1168</v>
      </c>
    </row>
    <row r="1778" spans="1:2" ht="16.149999999999999" customHeight="1">
      <c r="A1778" s="152" t="s">
        <v>3002</v>
      </c>
      <c r="B1778" s="152" t="s">
        <v>1169</v>
      </c>
    </row>
    <row r="1779" spans="1:2" ht="16.149999999999999" customHeight="1">
      <c r="A1779" s="152" t="s">
        <v>3003</v>
      </c>
      <c r="B1779" s="152" t="s">
        <v>1170</v>
      </c>
    </row>
    <row r="1780" spans="1:2" ht="16.149999999999999" customHeight="1">
      <c r="A1780" s="152" t="s">
        <v>3004</v>
      </c>
      <c r="B1780" s="152" t="s">
        <v>1171</v>
      </c>
    </row>
    <row r="1781" spans="1:2" ht="16.149999999999999" customHeight="1">
      <c r="A1781" s="152" t="s">
        <v>3005</v>
      </c>
      <c r="B1781" s="152" t="s">
        <v>1172</v>
      </c>
    </row>
    <row r="1782" spans="1:2" ht="16.149999999999999" customHeight="1">
      <c r="A1782" s="152" t="s">
        <v>3006</v>
      </c>
      <c r="B1782" s="152" t="s">
        <v>1173</v>
      </c>
    </row>
    <row r="1783" spans="1:2" ht="16.149999999999999" customHeight="1">
      <c r="A1783" s="152" t="s">
        <v>3007</v>
      </c>
      <c r="B1783" s="152" t="s">
        <v>1174</v>
      </c>
    </row>
    <row r="1784" spans="1:2" ht="16.149999999999999" customHeight="1">
      <c r="A1784" s="152" t="s">
        <v>3008</v>
      </c>
      <c r="B1784" s="152" t="s">
        <v>1175</v>
      </c>
    </row>
    <row r="1785" spans="1:2" ht="16.149999999999999" customHeight="1">
      <c r="A1785" s="152" t="s">
        <v>3009</v>
      </c>
      <c r="B1785" s="152" t="s">
        <v>1176</v>
      </c>
    </row>
    <row r="1786" spans="1:2" ht="16.149999999999999" customHeight="1">
      <c r="A1786" s="152" t="s">
        <v>3010</v>
      </c>
      <c r="B1786" s="152" t="s">
        <v>1177</v>
      </c>
    </row>
    <row r="1787" spans="1:2" ht="16.149999999999999" customHeight="1">
      <c r="A1787" s="152" t="s">
        <v>3011</v>
      </c>
      <c r="B1787" s="152" t="s">
        <v>1178</v>
      </c>
    </row>
    <row r="1788" spans="1:2" ht="16.149999999999999" customHeight="1">
      <c r="A1788" s="152" t="s">
        <v>3012</v>
      </c>
      <c r="B1788" s="152" t="s">
        <v>1179</v>
      </c>
    </row>
    <row r="1789" spans="1:2" ht="16.149999999999999" customHeight="1">
      <c r="A1789" s="152" t="s">
        <v>3013</v>
      </c>
      <c r="B1789" s="152" t="s">
        <v>1180</v>
      </c>
    </row>
    <row r="1790" spans="1:2" ht="16.149999999999999" customHeight="1">
      <c r="A1790" s="152" t="s">
        <v>3014</v>
      </c>
      <c r="B1790" s="152" t="s">
        <v>1181</v>
      </c>
    </row>
    <row r="1791" spans="1:2" ht="16.149999999999999" customHeight="1">
      <c r="A1791" s="152" t="s">
        <v>3015</v>
      </c>
      <c r="B1791" s="152" t="s">
        <v>387</v>
      </c>
    </row>
    <row r="1792" spans="1:2" ht="16.149999999999999" customHeight="1">
      <c r="A1792" s="152" t="s">
        <v>3016</v>
      </c>
      <c r="B1792" s="152" t="s">
        <v>388</v>
      </c>
    </row>
    <row r="1793" spans="1:2" ht="16.149999999999999" customHeight="1">
      <c r="A1793" s="152" t="s">
        <v>3017</v>
      </c>
      <c r="B1793" s="152" t="s">
        <v>389</v>
      </c>
    </row>
    <row r="1794" spans="1:2" ht="16.149999999999999" customHeight="1">
      <c r="A1794" s="152" t="s">
        <v>3018</v>
      </c>
      <c r="B1794" s="152" t="s">
        <v>390</v>
      </c>
    </row>
    <row r="1795" spans="1:2" ht="16.149999999999999" customHeight="1">
      <c r="A1795" s="152" t="s">
        <v>3019</v>
      </c>
      <c r="B1795" s="152" t="s">
        <v>391</v>
      </c>
    </row>
    <row r="1796" spans="1:2" ht="16.149999999999999" customHeight="1">
      <c r="A1796" s="152" t="s">
        <v>3020</v>
      </c>
      <c r="B1796" s="152" t="s">
        <v>392</v>
      </c>
    </row>
    <row r="1797" spans="1:2" ht="16.149999999999999" customHeight="1">
      <c r="A1797" s="152" t="s">
        <v>3021</v>
      </c>
      <c r="B1797" s="152" t="s">
        <v>393</v>
      </c>
    </row>
    <row r="1798" spans="1:2" ht="16.149999999999999" customHeight="1">
      <c r="A1798" s="152" t="s">
        <v>3022</v>
      </c>
      <c r="B1798" s="152" t="s">
        <v>394</v>
      </c>
    </row>
    <row r="1799" spans="1:2" ht="16.149999999999999" customHeight="1">
      <c r="A1799" s="152" t="s">
        <v>3023</v>
      </c>
      <c r="B1799" s="152" t="s">
        <v>395</v>
      </c>
    </row>
    <row r="1800" spans="1:2" ht="16.149999999999999" customHeight="1">
      <c r="A1800" s="152" t="s">
        <v>3024</v>
      </c>
      <c r="B1800" s="152" t="s">
        <v>396</v>
      </c>
    </row>
    <row r="1801" spans="1:2" ht="16.149999999999999" customHeight="1">
      <c r="A1801" s="152" t="s">
        <v>3025</v>
      </c>
      <c r="B1801" s="152" t="s">
        <v>397</v>
      </c>
    </row>
    <row r="1802" spans="1:2" ht="16.149999999999999" customHeight="1">
      <c r="A1802" s="152" t="s">
        <v>3026</v>
      </c>
      <c r="B1802" s="152" t="s">
        <v>398</v>
      </c>
    </row>
    <row r="1803" spans="1:2" ht="16.149999999999999" customHeight="1">
      <c r="A1803" s="152" t="s">
        <v>3027</v>
      </c>
      <c r="B1803" s="152" t="s">
        <v>1182</v>
      </c>
    </row>
    <row r="1804" spans="1:2" ht="16.149999999999999" customHeight="1">
      <c r="A1804" s="152" t="s">
        <v>3028</v>
      </c>
      <c r="B1804" s="152" t="s">
        <v>399</v>
      </c>
    </row>
    <row r="1805" spans="1:2" ht="16.149999999999999" customHeight="1">
      <c r="A1805" s="152" t="s">
        <v>3029</v>
      </c>
      <c r="B1805" s="152" t="s">
        <v>400</v>
      </c>
    </row>
    <row r="1806" spans="1:2" ht="16.149999999999999" customHeight="1">
      <c r="A1806" s="152" t="s">
        <v>3030</v>
      </c>
      <c r="B1806" s="152" t="s">
        <v>401</v>
      </c>
    </row>
    <row r="1807" spans="1:2" ht="16.149999999999999" customHeight="1">
      <c r="A1807" s="152" t="s">
        <v>3031</v>
      </c>
      <c r="B1807" s="152" t="s">
        <v>402</v>
      </c>
    </row>
    <row r="1808" spans="1:2" ht="16.149999999999999" customHeight="1">
      <c r="A1808" s="152" t="s">
        <v>3032</v>
      </c>
      <c r="B1808" s="152" t="s">
        <v>403</v>
      </c>
    </row>
    <row r="1809" spans="1:2" ht="16.149999999999999" customHeight="1">
      <c r="A1809" s="152" t="s">
        <v>3033</v>
      </c>
      <c r="B1809" s="152" t="s">
        <v>404</v>
      </c>
    </row>
    <row r="1810" spans="1:2" ht="16.149999999999999" customHeight="1">
      <c r="A1810" s="152" t="s">
        <v>3034</v>
      </c>
      <c r="B1810" s="152" t="s">
        <v>405</v>
      </c>
    </row>
    <row r="1811" spans="1:2" ht="16.149999999999999" customHeight="1">
      <c r="A1811" s="152" t="s">
        <v>3035</v>
      </c>
      <c r="B1811" s="152" t="s">
        <v>406</v>
      </c>
    </row>
    <row r="1812" spans="1:2" ht="16.149999999999999" customHeight="1">
      <c r="A1812" s="152" t="s">
        <v>3036</v>
      </c>
      <c r="B1812" s="152" t="s">
        <v>407</v>
      </c>
    </row>
    <row r="1813" spans="1:2" ht="16.149999999999999" customHeight="1">
      <c r="A1813" s="152" t="s">
        <v>3037</v>
      </c>
      <c r="B1813" s="152" t="s">
        <v>408</v>
      </c>
    </row>
    <row r="1814" spans="1:2" ht="16.149999999999999" customHeight="1">
      <c r="A1814" s="152" t="s">
        <v>3038</v>
      </c>
      <c r="B1814" s="152" t="s">
        <v>409</v>
      </c>
    </row>
    <row r="1815" spans="1:2" ht="16.149999999999999" customHeight="1">
      <c r="A1815" s="152" t="s">
        <v>3039</v>
      </c>
      <c r="B1815" s="152" t="s">
        <v>410</v>
      </c>
    </row>
    <row r="1816" spans="1:2" ht="16.149999999999999" customHeight="1">
      <c r="A1816" s="152" t="s">
        <v>3040</v>
      </c>
      <c r="B1816" s="152" t="s">
        <v>411</v>
      </c>
    </row>
    <row r="1817" spans="1:2" ht="16.149999999999999" customHeight="1">
      <c r="A1817" s="152" t="s">
        <v>3041</v>
      </c>
      <c r="B1817" s="152" t="s">
        <v>412</v>
      </c>
    </row>
    <row r="1818" spans="1:2" ht="16.149999999999999" customHeight="1">
      <c r="A1818" s="152" t="s">
        <v>3042</v>
      </c>
      <c r="B1818" s="152" t="s">
        <v>1183</v>
      </c>
    </row>
    <row r="1819" spans="1:2" ht="16.149999999999999" customHeight="1">
      <c r="A1819" s="152" t="s">
        <v>3043</v>
      </c>
      <c r="B1819" s="152" t="s">
        <v>1184</v>
      </c>
    </row>
    <row r="1820" spans="1:2" ht="16.149999999999999" customHeight="1">
      <c r="A1820" s="152" t="s">
        <v>3044</v>
      </c>
      <c r="B1820" s="152" t="s">
        <v>1185</v>
      </c>
    </row>
    <row r="1821" spans="1:2" ht="16.149999999999999" customHeight="1">
      <c r="A1821" s="152" t="s">
        <v>3045</v>
      </c>
      <c r="B1821" s="152" t="s">
        <v>1186</v>
      </c>
    </row>
    <row r="1822" spans="1:2" ht="16.149999999999999" customHeight="1">
      <c r="A1822" s="152" t="s">
        <v>3046</v>
      </c>
      <c r="B1822" s="152" t="s">
        <v>1187</v>
      </c>
    </row>
    <row r="1823" spans="1:2" ht="16.149999999999999" customHeight="1">
      <c r="A1823" s="152" t="s">
        <v>3047</v>
      </c>
      <c r="B1823" s="152" t="s">
        <v>1188</v>
      </c>
    </row>
    <row r="1824" spans="1:2" ht="16.149999999999999" customHeight="1">
      <c r="A1824" s="152" t="s">
        <v>3048</v>
      </c>
      <c r="B1824" s="152" t="s">
        <v>1189</v>
      </c>
    </row>
    <row r="1825" spans="1:2" ht="16.149999999999999" customHeight="1">
      <c r="A1825" s="152" t="s">
        <v>3049</v>
      </c>
      <c r="B1825" s="152" t="s">
        <v>1190</v>
      </c>
    </row>
    <row r="1826" spans="1:2" ht="16.149999999999999" customHeight="1">
      <c r="A1826" s="152" t="s">
        <v>3050</v>
      </c>
      <c r="B1826" s="152" t="s">
        <v>1191</v>
      </c>
    </row>
    <row r="1827" spans="1:2" ht="16.149999999999999" customHeight="1">
      <c r="A1827" s="152" t="s">
        <v>3051</v>
      </c>
      <c r="B1827" s="152" t="s">
        <v>1192</v>
      </c>
    </row>
    <row r="1828" spans="1:2" ht="16.149999999999999" customHeight="1">
      <c r="A1828" s="152" t="s">
        <v>3052</v>
      </c>
      <c r="B1828" s="152" t="s">
        <v>2380</v>
      </c>
    </row>
    <row r="1829" spans="1:2" ht="16.149999999999999" customHeight="1">
      <c r="A1829" s="152" t="s">
        <v>3053</v>
      </c>
      <c r="B1829" s="152" t="s">
        <v>1193</v>
      </c>
    </row>
    <row r="1830" spans="1:2" ht="16.149999999999999" customHeight="1">
      <c r="A1830" s="152" t="s">
        <v>3054</v>
      </c>
      <c r="B1830" s="152" t="s">
        <v>1194</v>
      </c>
    </row>
    <row r="1831" spans="1:2" ht="16.149999999999999" customHeight="1">
      <c r="A1831" s="152" t="s">
        <v>3055</v>
      </c>
      <c r="B1831" s="152" t="s">
        <v>1195</v>
      </c>
    </row>
    <row r="1832" spans="1:2" ht="16.149999999999999" customHeight="1">
      <c r="A1832" s="152" t="s">
        <v>3056</v>
      </c>
      <c r="B1832" s="152" t="s">
        <v>1196</v>
      </c>
    </row>
    <row r="1833" spans="1:2" ht="16.149999999999999" customHeight="1">
      <c r="A1833" s="152" t="s">
        <v>3057</v>
      </c>
      <c r="B1833" s="152" t="s">
        <v>413</v>
      </c>
    </row>
    <row r="1834" spans="1:2" ht="16.149999999999999" customHeight="1">
      <c r="A1834" s="152" t="s">
        <v>3058</v>
      </c>
      <c r="B1834" s="152" t="s">
        <v>414</v>
      </c>
    </row>
    <row r="1835" spans="1:2" ht="16.149999999999999" customHeight="1">
      <c r="A1835" s="152" t="s">
        <v>3059</v>
      </c>
      <c r="B1835" s="152" t="s">
        <v>415</v>
      </c>
    </row>
    <row r="1836" spans="1:2" ht="16.149999999999999" customHeight="1">
      <c r="A1836" s="152" t="s">
        <v>3060</v>
      </c>
      <c r="B1836" s="152" t="s">
        <v>416</v>
      </c>
    </row>
    <row r="1837" spans="1:2" ht="16.149999999999999" customHeight="1">
      <c r="A1837" s="152" t="s">
        <v>3061</v>
      </c>
      <c r="B1837" s="152" t="s">
        <v>417</v>
      </c>
    </row>
    <row r="1838" spans="1:2" ht="16.149999999999999" customHeight="1">
      <c r="A1838" s="152" t="s">
        <v>3062</v>
      </c>
      <c r="B1838" s="152" t="s">
        <v>418</v>
      </c>
    </row>
    <row r="1839" spans="1:2" ht="16.149999999999999" customHeight="1">
      <c r="A1839" s="152" t="s">
        <v>3063</v>
      </c>
      <c r="B1839" s="152" t="s">
        <v>419</v>
      </c>
    </row>
    <row r="1840" spans="1:2" ht="16.149999999999999" customHeight="1">
      <c r="A1840" s="152" t="s">
        <v>3064</v>
      </c>
      <c r="B1840" s="152" t="s">
        <v>420</v>
      </c>
    </row>
    <row r="1841" spans="1:2" ht="16.149999999999999" customHeight="1">
      <c r="A1841" s="152" t="s">
        <v>3065</v>
      </c>
      <c r="B1841" s="152" t="s">
        <v>421</v>
      </c>
    </row>
    <row r="1842" spans="1:2" ht="16.149999999999999" customHeight="1">
      <c r="A1842" s="152" t="s">
        <v>3066</v>
      </c>
      <c r="B1842" s="152" t="s">
        <v>422</v>
      </c>
    </row>
    <row r="1843" spans="1:2" ht="16.149999999999999" customHeight="1">
      <c r="A1843" s="152" t="s">
        <v>3067</v>
      </c>
      <c r="B1843" s="152" t="s">
        <v>423</v>
      </c>
    </row>
    <row r="1844" spans="1:2" ht="16.149999999999999" customHeight="1">
      <c r="A1844" s="152" t="s">
        <v>3068</v>
      </c>
      <c r="B1844" s="152" t="s">
        <v>424</v>
      </c>
    </row>
    <row r="1845" spans="1:2" ht="16.149999999999999" customHeight="1">
      <c r="A1845" s="152" t="s">
        <v>3069</v>
      </c>
      <c r="B1845" s="152" t="s">
        <v>425</v>
      </c>
    </row>
    <row r="1846" spans="1:2" ht="16.149999999999999" customHeight="1">
      <c r="A1846" s="152" t="s">
        <v>3070</v>
      </c>
      <c r="B1846" s="152" t="s">
        <v>1197</v>
      </c>
    </row>
    <row r="1847" spans="1:2" ht="16.149999999999999" customHeight="1">
      <c r="A1847" s="152" t="s">
        <v>3071</v>
      </c>
      <c r="B1847" s="152" t="s">
        <v>426</v>
      </c>
    </row>
    <row r="1848" spans="1:2" ht="16.149999999999999" customHeight="1">
      <c r="A1848" s="152" t="s">
        <v>3072</v>
      </c>
      <c r="B1848" s="152" t="s">
        <v>1198</v>
      </c>
    </row>
    <row r="1849" spans="1:2" ht="16.149999999999999" customHeight="1">
      <c r="A1849" s="152" t="s">
        <v>3073</v>
      </c>
      <c r="B1849" s="152" t="s">
        <v>1199</v>
      </c>
    </row>
    <row r="1850" spans="1:2" ht="16.149999999999999" customHeight="1">
      <c r="A1850" s="152" t="s">
        <v>3074</v>
      </c>
      <c r="B1850" s="152" t="s">
        <v>1200</v>
      </c>
    </row>
    <row r="1851" spans="1:2" ht="16.149999999999999" customHeight="1">
      <c r="A1851" s="152" t="s">
        <v>3075</v>
      </c>
      <c r="B1851" s="152" t="s">
        <v>1201</v>
      </c>
    </row>
    <row r="1852" spans="1:2" ht="16.149999999999999" customHeight="1">
      <c r="A1852" s="152" t="s">
        <v>3076</v>
      </c>
      <c r="B1852" s="152" t="s">
        <v>1202</v>
      </c>
    </row>
    <row r="1853" spans="1:2" ht="16.149999999999999" customHeight="1">
      <c r="A1853" s="152" t="s">
        <v>3077</v>
      </c>
      <c r="B1853" s="152" t="s">
        <v>1203</v>
      </c>
    </row>
    <row r="1854" spans="1:2" ht="16.149999999999999" customHeight="1">
      <c r="A1854" s="152" t="s">
        <v>3078</v>
      </c>
      <c r="B1854" s="152" t="s">
        <v>1204</v>
      </c>
    </row>
    <row r="1855" spans="1:2" ht="16.149999999999999" customHeight="1">
      <c r="A1855" s="152" t="s">
        <v>3079</v>
      </c>
      <c r="B1855" s="152" t="s">
        <v>427</v>
      </c>
    </row>
    <row r="1856" spans="1:2" ht="16.149999999999999" customHeight="1">
      <c r="A1856" s="152" t="s">
        <v>3080</v>
      </c>
      <c r="B1856" s="152" t="s">
        <v>428</v>
      </c>
    </row>
    <row r="1857" spans="1:2" ht="16.149999999999999" customHeight="1">
      <c r="A1857" s="152" t="s">
        <v>3081</v>
      </c>
      <c r="B1857" s="152" t="s">
        <v>1205</v>
      </c>
    </row>
    <row r="1858" spans="1:2" ht="16.149999999999999" customHeight="1">
      <c r="A1858" s="152" t="s">
        <v>3082</v>
      </c>
      <c r="B1858" s="152" t="s">
        <v>429</v>
      </c>
    </row>
    <row r="1859" spans="1:2" ht="16.149999999999999" customHeight="1">
      <c r="A1859" s="152" t="s">
        <v>3083</v>
      </c>
      <c r="B1859" s="152" t="s">
        <v>430</v>
      </c>
    </row>
    <row r="1860" spans="1:2" ht="16.149999999999999" customHeight="1">
      <c r="A1860" s="152" t="s">
        <v>3084</v>
      </c>
      <c r="B1860" s="152" t="s">
        <v>431</v>
      </c>
    </row>
    <row r="1861" spans="1:2" ht="16.149999999999999" customHeight="1">
      <c r="A1861" s="152" t="s">
        <v>3085</v>
      </c>
      <c r="B1861" s="152" t="s">
        <v>432</v>
      </c>
    </row>
    <row r="1862" spans="1:2" ht="16.149999999999999" customHeight="1">
      <c r="A1862" s="152" t="s">
        <v>3086</v>
      </c>
      <c r="B1862" s="152" t="s">
        <v>433</v>
      </c>
    </row>
    <row r="1863" spans="1:2" ht="16.149999999999999" customHeight="1">
      <c r="A1863" s="152" t="s">
        <v>3087</v>
      </c>
      <c r="B1863" s="152" t="s">
        <v>434</v>
      </c>
    </row>
    <row r="1864" spans="1:2" ht="16.149999999999999" customHeight="1">
      <c r="A1864" s="152" t="s">
        <v>3088</v>
      </c>
      <c r="B1864" s="152" t="s">
        <v>435</v>
      </c>
    </row>
    <row r="1865" spans="1:2" ht="16.149999999999999" customHeight="1">
      <c r="A1865" s="152" t="s">
        <v>3089</v>
      </c>
      <c r="B1865" s="152" t="s">
        <v>436</v>
      </c>
    </row>
    <row r="1866" spans="1:2" ht="16.149999999999999" customHeight="1">
      <c r="A1866" s="152" t="s">
        <v>3090</v>
      </c>
      <c r="B1866" s="152" t="s">
        <v>437</v>
      </c>
    </row>
    <row r="1867" spans="1:2" ht="16.149999999999999" customHeight="1">
      <c r="A1867" s="152" t="s">
        <v>3091</v>
      </c>
      <c r="B1867" s="152" t="s">
        <v>438</v>
      </c>
    </row>
    <row r="1868" spans="1:2" ht="16.149999999999999" customHeight="1">
      <c r="A1868" s="152" t="s">
        <v>3092</v>
      </c>
      <c r="B1868" s="152" t="s">
        <v>439</v>
      </c>
    </row>
    <row r="1869" spans="1:2" ht="16.149999999999999" customHeight="1">
      <c r="A1869" s="152" t="s">
        <v>3093</v>
      </c>
      <c r="B1869" s="152" t="s">
        <v>440</v>
      </c>
    </row>
    <row r="1870" spans="1:2" ht="16.149999999999999" customHeight="1">
      <c r="A1870" s="152" t="s">
        <v>3094</v>
      </c>
      <c r="B1870" s="152" t="s">
        <v>441</v>
      </c>
    </row>
    <row r="1871" spans="1:2" ht="16.149999999999999" customHeight="1">
      <c r="A1871" s="152" t="s">
        <v>3095</v>
      </c>
      <c r="B1871" s="152" t="s">
        <v>442</v>
      </c>
    </row>
    <row r="1872" spans="1:2" ht="16.149999999999999" customHeight="1">
      <c r="A1872" s="152" t="s">
        <v>3096</v>
      </c>
      <c r="B1872" s="152" t="s">
        <v>1206</v>
      </c>
    </row>
    <row r="1873" spans="1:2" ht="16.149999999999999" customHeight="1">
      <c r="A1873" s="152" t="s">
        <v>3097</v>
      </c>
      <c r="B1873" s="152" t="s">
        <v>1207</v>
      </c>
    </row>
    <row r="1874" spans="1:2" ht="16.149999999999999" customHeight="1">
      <c r="A1874" s="152" t="s">
        <v>3098</v>
      </c>
      <c r="B1874" s="152" t="s">
        <v>1208</v>
      </c>
    </row>
    <row r="1875" spans="1:2" ht="16.149999999999999" customHeight="1">
      <c r="A1875" s="152" t="s">
        <v>3099</v>
      </c>
      <c r="B1875" s="152" t="s">
        <v>1209</v>
      </c>
    </row>
    <row r="1876" spans="1:2" ht="16.149999999999999" customHeight="1">
      <c r="A1876" s="152" t="s">
        <v>3100</v>
      </c>
      <c r="B1876" s="152" t="s">
        <v>443</v>
      </c>
    </row>
    <row r="1877" spans="1:2" ht="16.149999999999999" customHeight="1">
      <c r="A1877" s="152" t="s">
        <v>3101</v>
      </c>
      <c r="B1877" s="152" t="s">
        <v>444</v>
      </c>
    </row>
    <row r="1878" spans="1:2" ht="16.149999999999999" customHeight="1">
      <c r="A1878" s="152" t="s">
        <v>3102</v>
      </c>
      <c r="B1878" s="152" t="s">
        <v>445</v>
      </c>
    </row>
    <row r="1879" spans="1:2" ht="16.149999999999999" customHeight="1">
      <c r="A1879" s="152" t="s">
        <v>3103</v>
      </c>
      <c r="B1879" s="152" t="s">
        <v>446</v>
      </c>
    </row>
    <row r="1880" spans="1:2" ht="16.149999999999999" customHeight="1">
      <c r="A1880" s="152" t="s">
        <v>3104</v>
      </c>
      <c r="B1880" s="152" t="s">
        <v>447</v>
      </c>
    </row>
    <row r="1881" spans="1:2" ht="16.149999999999999" customHeight="1">
      <c r="A1881" s="152" t="s">
        <v>3105</v>
      </c>
      <c r="B1881" s="152" t="s">
        <v>448</v>
      </c>
    </row>
    <row r="1882" spans="1:2" ht="16.149999999999999" customHeight="1">
      <c r="A1882" s="152" t="s">
        <v>3106</v>
      </c>
      <c r="B1882" s="152" t="s">
        <v>449</v>
      </c>
    </row>
    <row r="1883" spans="1:2" ht="16.149999999999999" customHeight="1">
      <c r="A1883" s="152" t="s">
        <v>3107</v>
      </c>
      <c r="B1883" s="152" t="s">
        <v>450</v>
      </c>
    </row>
    <row r="1884" spans="1:2" ht="16.149999999999999" customHeight="1">
      <c r="A1884" s="152" t="s">
        <v>3108</v>
      </c>
      <c r="B1884" s="152" t="s">
        <v>1210</v>
      </c>
    </row>
    <row r="1885" spans="1:2" ht="16.149999999999999" customHeight="1">
      <c r="A1885" s="152" t="s">
        <v>3109</v>
      </c>
      <c r="B1885" s="152" t="s">
        <v>1211</v>
      </c>
    </row>
    <row r="1886" spans="1:2" ht="16.149999999999999" customHeight="1">
      <c r="A1886" s="152" t="s">
        <v>3110</v>
      </c>
      <c r="B1886" s="152" t="s">
        <v>1212</v>
      </c>
    </row>
    <row r="1887" spans="1:2" ht="16.149999999999999" customHeight="1">
      <c r="A1887" s="152" t="s">
        <v>3111</v>
      </c>
      <c r="B1887" s="152" t="s">
        <v>1213</v>
      </c>
    </row>
    <row r="1888" spans="1:2" ht="16.149999999999999" customHeight="1">
      <c r="A1888" s="152" t="s">
        <v>3112</v>
      </c>
      <c r="B1888" s="152" t="s">
        <v>451</v>
      </c>
    </row>
    <row r="1889" spans="1:2" ht="16.149999999999999" customHeight="1">
      <c r="A1889" s="152" t="s">
        <v>3113</v>
      </c>
      <c r="B1889" s="152" t="s">
        <v>452</v>
      </c>
    </row>
    <row r="1890" spans="1:2" ht="16.149999999999999" customHeight="1">
      <c r="A1890" s="152" t="s">
        <v>3114</v>
      </c>
      <c r="B1890" s="152" t="s">
        <v>453</v>
      </c>
    </row>
    <row r="1891" spans="1:2" ht="16.149999999999999" customHeight="1">
      <c r="A1891" s="152" t="s">
        <v>3115</v>
      </c>
      <c r="B1891" s="152" t="s">
        <v>454</v>
      </c>
    </row>
    <row r="1892" spans="1:2" ht="16.149999999999999" customHeight="1">
      <c r="A1892" s="152" t="s">
        <v>3116</v>
      </c>
      <c r="B1892" s="152" t="s">
        <v>455</v>
      </c>
    </row>
    <row r="1893" spans="1:2" ht="16.149999999999999" customHeight="1">
      <c r="A1893" s="152" t="s">
        <v>3117</v>
      </c>
      <c r="B1893" s="152" t="s">
        <v>456</v>
      </c>
    </row>
    <row r="1894" spans="1:2" ht="16.149999999999999" customHeight="1">
      <c r="A1894" s="152" t="s">
        <v>3118</v>
      </c>
      <c r="B1894" s="152" t="s">
        <v>457</v>
      </c>
    </row>
    <row r="1895" spans="1:2" ht="16.149999999999999" customHeight="1">
      <c r="A1895" s="152" t="s">
        <v>3119</v>
      </c>
      <c r="B1895" s="152" t="s">
        <v>458</v>
      </c>
    </row>
    <row r="1896" spans="1:2" ht="16.149999999999999" customHeight="1">
      <c r="A1896" s="152" t="s">
        <v>3120</v>
      </c>
      <c r="B1896" s="152" t="s">
        <v>459</v>
      </c>
    </row>
    <row r="1897" spans="1:2" ht="16.149999999999999" customHeight="1">
      <c r="A1897" s="152" t="s">
        <v>3121</v>
      </c>
      <c r="B1897" s="152" t="s">
        <v>460</v>
      </c>
    </row>
    <row r="1898" spans="1:2" ht="16.149999999999999" customHeight="1">
      <c r="A1898" s="152" t="s">
        <v>3122</v>
      </c>
      <c r="B1898" s="152" t="s">
        <v>461</v>
      </c>
    </row>
    <row r="1899" spans="1:2" ht="16.149999999999999" customHeight="1">
      <c r="A1899" s="152" t="s">
        <v>3123</v>
      </c>
      <c r="B1899" s="152" t="s">
        <v>462</v>
      </c>
    </row>
    <row r="1900" spans="1:2" ht="16.149999999999999" customHeight="1">
      <c r="A1900" s="152" t="s">
        <v>3124</v>
      </c>
      <c r="B1900" s="152" t="s">
        <v>463</v>
      </c>
    </row>
    <row r="1901" spans="1:2" ht="16.149999999999999" customHeight="1">
      <c r="A1901" s="152" t="s">
        <v>3125</v>
      </c>
      <c r="B1901" s="152" t="s">
        <v>464</v>
      </c>
    </row>
    <row r="1902" spans="1:2" ht="16.149999999999999" customHeight="1">
      <c r="A1902" s="152" t="s">
        <v>3126</v>
      </c>
      <c r="B1902" s="152" t="s">
        <v>465</v>
      </c>
    </row>
    <row r="1903" spans="1:2" ht="16.149999999999999" customHeight="1">
      <c r="A1903" s="152" t="s">
        <v>3127</v>
      </c>
      <c r="B1903" s="152" t="s">
        <v>466</v>
      </c>
    </row>
    <row r="1904" spans="1:2" ht="16.149999999999999" customHeight="1">
      <c r="A1904" s="152" t="s">
        <v>3128</v>
      </c>
      <c r="B1904" s="152" t="s">
        <v>467</v>
      </c>
    </row>
    <row r="1905" spans="1:2" ht="16.149999999999999" customHeight="1">
      <c r="A1905" s="152" t="s">
        <v>3129</v>
      </c>
      <c r="B1905" s="152" t="s">
        <v>468</v>
      </c>
    </row>
    <row r="1906" spans="1:2" ht="16.149999999999999" customHeight="1">
      <c r="A1906" s="152" t="s">
        <v>3130</v>
      </c>
      <c r="B1906" s="152" t="s">
        <v>1214</v>
      </c>
    </row>
    <row r="1907" spans="1:2" ht="16.149999999999999" customHeight="1">
      <c r="A1907" s="152" t="s">
        <v>3131</v>
      </c>
      <c r="B1907" s="152" t="s">
        <v>469</v>
      </c>
    </row>
    <row r="1908" spans="1:2" ht="16.149999999999999" customHeight="1">
      <c r="A1908" s="152" t="s">
        <v>3132</v>
      </c>
      <c r="B1908" s="152" t="s">
        <v>1215</v>
      </c>
    </row>
    <row r="1909" spans="1:2" ht="16.149999999999999" customHeight="1">
      <c r="A1909" s="152" t="s">
        <v>3133</v>
      </c>
      <c r="B1909" s="152" t="s">
        <v>1216</v>
      </c>
    </row>
    <row r="1910" spans="1:2" ht="16.149999999999999" customHeight="1">
      <c r="A1910" s="152" t="s">
        <v>3134</v>
      </c>
      <c r="B1910" s="152" t="s">
        <v>1217</v>
      </c>
    </row>
    <row r="1911" spans="1:2" ht="16.149999999999999" customHeight="1">
      <c r="A1911" s="152" t="s">
        <v>3135</v>
      </c>
      <c r="B1911" s="152" t="s">
        <v>1218</v>
      </c>
    </row>
    <row r="1912" spans="1:2" ht="16.149999999999999" customHeight="1">
      <c r="A1912" s="152" t="s">
        <v>3136</v>
      </c>
      <c r="B1912" s="152" t="s">
        <v>1219</v>
      </c>
    </row>
    <row r="1913" spans="1:2" ht="16.149999999999999" customHeight="1">
      <c r="A1913" s="152" t="s">
        <v>3137</v>
      </c>
      <c r="B1913" s="152" t="s">
        <v>1220</v>
      </c>
    </row>
    <row r="1914" spans="1:2" ht="16.149999999999999" customHeight="1">
      <c r="A1914" s="152" t="s">
        <v>3138</v>
      </c>
      <c r="B1914" s="152" t="s">
        <v>1221</v>
      </c>
    </row>
    <row r="1915" spans="1:2" ht="16.149999999999999" customHeight="1">
      <c r="A1915" s="152" t="s">
        <v>3139</v>
      </c>
      <c r="B1915" s="152" t="s">
        <v>1222</v>
      </c>
    </row>
    <row r="1916" spans="1:2" ht="16.149999999999999" customHeight="1">
      <c r="A1916" s="152" t="s">
        <v>3140</v>
      </c>
      <c r="B1916" s="152" t="s">
        <v>1223</v>
      </c>
    </row>
    <row r="1917" spans="1:2" ht="16.149999999999999" customHeight="1">
      <c r="A1917" s="152" t="s">
        <v>3141</v>
      </c>
      <c r="B1917" s="152" t="s">
        <v>1224</v>
      </c>
    </row>
    <row r="1918" spans="1:2" ht="16.149999999999999" customHeight="1">
      <c r="A1918" s="152" t="s">
        <v>3142</v>
      </c>
      <c r="B1918" s="152" t="s">
        <v>1225</v>
      </c>
    </row>
    <row r="1919" spans="1:2" ht="16.149999999999999" customHeight="1">
      <c r="A1919" s="152" t="s">
        <v>3143</v>
      </c>
      <c r="B1919" s="152" t="s">
        <v>1226</v>
      </c>
    </row>
    <row r="1920" spans="1:2" ht="16.149999999999999" customHeight="1">
      <c r="A1920" s="152" t="s">
        <v>3144</v>
      </c>
      <c r="B1920" s="152" t="s">
        <v>1227</v>
      </c>
    </row>
    <row r="1921" spans="1:2" ht="16.149999999999999" customHeight="1">
      <c r="A1921" s="152" t="s">
        <v>3145</v>
      </c>
      <c r="B1921" s="152" t="s">
        <v>1228</v>
      </c>
    </row>
    <row r="1922" spans="1:2" ht="16.149999999999999" customHeight="1">
      <c r="A1922" s="152" t="s">
        <v>3146</v>
      </c>
      <c r="B1922" s="152" t="s">
        <v>1229</v>
      </c>
    </row>
    <row r="1923" spans="1:2" ht="16.149999999999999" customHeight="1">
      <c r="A1923" s="152" t="s">
        <v>3147</v>
      </c>
      <c r="B1923" s="152" t="s">
        <v>1230</v>
      </c>
    </row>
    <row r="1924" spans="1:2" ht="16.149999999999999" customHeight="1">
      <c r="A1924" s="152" t="s">
        <v>3148</v>
      </c>
      <c r="B1924" s="152" t="s">
        <v>1231</v>
      </c>
    </row>
    <row r="1925" spans="1:2" ht="16.149999999999999" customHeight="1">
      <c r="A1925" s="152" t="s">
        <v>3149</v>
      </c>
      <c r="B1925" s="152" t="s">
        <v>1232</v>
      </c>
    </row>
    <row r="1926" spans="1:2" ht="16.149999999999999" customHeight="1">
      <c r="A1926" s="152" t="s">
        <v>3150</v>
      </c>
      <c r="B1926" s="152" t="s">
        <v>1233</v>
      </c>
    </row>
    <row r="1927" spans="1:2" ht="16.149999999999999" customHeight="1">
      <c r="A1927" s="152" t="s">
        <v>3151</v>
      </c>
      <c r="B1927" s="152" t="s">
        <v>1234</v>
      </c>
    </row>
    <row r="1928" spans="1:2" ht="16.149999999999999" customHeight="1">
      <c r="A1928" s="152" t="s">
        <v>3152</v>
      </c>
      <c r="B1928" s="152" t="s">
        <v>1235</v>
      </c>
    </row>
    <row r="1929" spans="1:2" ht="16.149999999999999" customHeight="1">
      <c r="A1929" s="152" t="s">
        <v>3153</v>
      </c>
      <c r="B1929" s="152" t="s">
        <v>1236</v>
      </c>
    </row>
    <row r="1930" spans="1:2" ht="16.149999999999999" customHeight="1">
      <c r="A1930" s="152" t="s">
        <v>3154</v>
      </c>
      <c r="B1930" s="152" t="s">
        <v>1237</v>
      </c>
    </row>
    <row r="1931" spans="1:2" ht="16.149999999999999" customHeight="1">
      <c r="A1931" s="152" t="s">
        <v>3155</v>
      </c>
      <c r="B1931" s="152" t="s">
        <v>1238</v>
      </c>
    </row>
    <row r="1932" spans="1:2" ht="16.149999999999999" customHeight="1">
      <c r="A1932" s="152" t="s">
        <v>3156</v>
      </c>
      <c r="B1932" s="152" t="s">
        <v>1239</v>
      </c>
    </row>
    <row r="1933" spans="1:2" ht="16.149999999999999" customHeight="1">
      <c r="A1933" s="152" t="s">
        <v>3157</v>
      </c>
      <c r="B1933" s="152" t="s">
        <v>1240</v>
      </c>
    </row>
    <row r="1934" spans="1:2" ht="16.149999999999999" customHeight="1">
      <c r="A1934" s="152" t="s">
        <v>3158</v>
      </c>
      <c r="B1934" s="152" t="s">
        <v>1241</v>
      </c>
    </row>
    <row r="1935" spans="1:2" ht="16.149999999999999" customHeight="1">
      <c r="A1935" s="152" t="s">
        <v>3159</v>
      </c>
      <c r="B1935" s="152" t="s">
        <v>1242</v>
      </c>
    </row>
    <row r="1936" spans="1:2" ht="16.149999999999999" customHeight="1">
      <c r="A1936" s="152" t="s">
        <v>3160</v>
      </c>
      <c r="B1936" s="152" t="s">
        <v>1243</v>
      </c>
    </row>
    <row r="1937" spans="1:2" ht="16.149999999999999" customHeight="1">
      <c r="A1937" s="152" t="s">
        <v>3161</v>
      </c>
      <c r="B1937" s="152" t="s">
        <v>1244</v>
      </c>
    </row>
    <row r="1938" spans="1:2" ht="16.149999999999999" customHeight="1">
      <c r="A1938" s="152" t="s">
        <v>3162</v>
      </c>
      <c r="B1938" s="152" t="s">
        <v>1245</v>
      </c>
    </row>
    <row r="1939" spans="1:2" ht="16.149999999999999" customHeight="1">
      <c r="A1939" s="152" t="s">
        <v>3163</v>
      </c>
      <c r="B1939" s="152" t="s">
        <v>1246</v>
      </c>
    </row>
    <row r="1940" spans="1:2" ht="16.149999999999999" customHeight="1">
      <c r="A1940" s="152" t="s">
        <v>3164</v>
      </c>
      <c r="B1940" s="152" t="s">
        <v>1247</v>
      </c>
    </row>
    <row r="1941" spans="1:2" ht="16.149999999999999" customHeight="1">
      <c r="A1941" s="152" t="s">
        <v>3165</v>
      </c>
      <c r="B1941" s="152" t="s">
        <v>1248</v>
      </c>
    </row>
    <row r="1942" spans="1:2" ht="16.149999999999999" customHeight="1">
      <c r="A1942" s="152" t="s">
        <v>3166</v>
      </c>
      <c r="B1942" s="152" t="s">
        <v>1249</v>
      </c>
    </row>
    <row r="1943" spans="1:2" ht="16.149999999999999" customHeight="1">
      <c r="A1943" s="152" t="s">
        <v>3167</v>
      </c>
      <c r="B1943" s="152" t="s">
        <v>1250</v>
      </c>
    </row>
    <row r="1944" spans="1:2" ht="16.149999999999999" customHeight="1">
      <c r="A1944" s="152" t="s">
        <v>3168</v>
      </c>
      <c r="B1944" s="152" t="s">
        <v>470</v>
      </c>
    </row>
    <row r="1945" spans="1:2" ht="16.149999999999999" customHeight="1">
      <c r="A1945" s="152" t="s">
        <v>3169</v>
      </c>
      <c r="B1945" s="152" t="s">
        <v>471</v>
      </c>
    </row>
    <row r="1946" spans="1:2" ht="16.149999999999999" customHeight="1">
      <c r="A1946" s="152" t="s">
        <v>3170</v>
      </c>
      <c r="B1946" s="152" t="s">
        <v>472</v>
      </c>
    </row>
    <row r="1947" spans="1:2" ht="16.149999999999999" customHeight="1">
      <c r="A1947" s="152" t="s">
        <v>3171</v>
      </c>
      <c r="B1947" s="152" t="s">
        <v>473</v>
      </c>
    </row>
    <row r="1948" spans="1:2" ht="16.149999999999999" customHeight="1">
      <c r="A1948" s="152" t="s">
        <v>3172</v>
      </c>
      <c r="B1948" s="152" t="s">
        <v>474</v>
      </c>
    </row>
    <row r="1949" spans="1:2" ht="16.149999999999999" customHeight="1">
      <c r="A1949" s="152" t="s">
        <v>3173</v>
      </c>
      <c r="B1949" s="152" t="s">
        <v>475</v>
      </c>
    </row>
    <row r="1950" spans="1:2" ht="16.149999999999999" customHeight="1">
      <c r="A1950" s="152" t="s">
        <v>3174</v>
      </c>
      <c r="B1950" s="152" t="s">
        <v>476</v>
      </c>
    </row>
    <row r="1951" spans="1:2" ht="16.149999999999999" customHeight="1">
      <c r="A1951" s="152" t="s">
        <v>3175</v>
      </c>
      <c r="B1951" s="152" t="s">
        <v>477</v>
      </c>
    </row>
    <row r="1952" spans="1:2" ht="16.149999999999999" customHeight="1">
      <c r="A1952" s="152" t="s">
        <v>3176</v>
      </c>
      <c r="B1952" s="152" t="s">
        <v>478</v>
      </c>
    </row>
    <row r="1953" spans="1:2" ht="16.149999999999999" customHeight="1">
      <c r="A1953" s="152" t="s">
        <v>3177</v>
      </c>
      <c r="B1953" s="152" t="s">
        <v>479</v>
      </c>
    </row>
    <row r="1954" spans="1:2" ht="16.149999999999999" customHeight="1">
      <c r="A1954" s="152" t="s">
        <v>3178</v>
      </c>
      <c r="B1954" s="152" t="s">
        <v>480</v>
      </c>
    </row>
    <row r="1955" spans="1:2" ht="16.149999999999999" customHeight="1">
      <c r="A1955" s="152" t="s">
        <v>3179</v>
      </c>
      <c r="B1955" s="152" t="s">
        <v>481</v>
      </c>
    </row>
    <row r="1956" spans="1:2" ht="16.149999999999999" customHeight="1">
      <c r="A1956" s="152" t="s">
        <v>3180</v>
      </c>
      <c r="B1956" s="152" t="s">
        <v>482</v>
      </c>
    </row>
    <row r="1957" spans="1:2" ht="16.149999999999999" customHeight="1">
      <c r="A1957" s="152" t="s">
        <v>3181</v>
      </c>
      <c r="B1957" s="152" t="s">
        <v>483</v>
      </c>
    </row>
    <row r="1958" spans="1:2" ht="16.149999999999999" customHeight="1">
      <c r="A1958" s="152" t="s">
        <v>3182</v>
      </c>
      <c r="B1958" s="152" t="s">
        <v>484</v>
      </c>
    </row>
    <row r="1959" spans="1:2" ht="16.149999999999999" customHeight="1">
      <c r="A1959" s="152" t="s">
        <v>3183</v>
      </c>
      <c r="B1959" s="152" t="s">
        <v>485</v>
      </c>
    </row>
    <row r="1960" spans="1:2" ht="16.149999999999999" customHeight="1">
      <c r="A1960" s="152" t="s">
        <v>3184</v>
      </c>
      <c r="B1960" s="152" t="s">
        <v>1251</v>
      </c>
    </row>
    <row r="1961" spans="1:2" ht="16.149999999999999" customHeight="1">
      <c r="A1961" s="152" t="s">
        <v>3185</v>
      </c>
      <c r="B1961" s="152" t="s">
        <v>486</v>
      </c>
    </row>
    <row r="1962" spans="1:2" ht="16.149999999999999" customHeight="1">
      <c r="A1962" s="152" t="s">
        <v>3186</v>
      </c>
      <c r="B1962" s="152" t="s">
        <v>487</v>
      </c>
    </row>
    <row r="1963" spans="1:2" ht="16.149999999999999" customHeight="1">
      <c r="A1963" s="152" t="s">
        <v>3187</v>
      </c>
      <c r="B1963" s="152" t="s">
        <v>488</v>
      </c>
    </row>
    <row r="1964" spans="1:2" ht="16.149999999999999" customHeight="1">
      <c r="A1964" s="152" t="s">
        <v>3188</v>
      </c>
      <c r="B1964" s="152" t="s">
        <v>489</v>
      </c>
    </row>
    <row r="1965" spans="1:2" ht="16.149999999999999" customHeight="1">
      <c r="A1965" s="152" t="s">
        <v>3189</v>
      </c>
      <c r="B1965" s="152" t="s">
        <v>490</v>
      </c>
    </row>
    <row r="1966" spans="1:2" ht="16.149999999999999" customHeight="1">
      <c r="A1966" s="152" t="s">
        <v>3190</v>
      </c>
      <c r="B1966" s="152" t="s">
        <v>491</v>
      </c>
    </row>
    <row r="1967" spans="1:2" ht="16.149999999999999" customHeight="1">
      <c r="A1967" s="152" t="s">
        <v>3191</v>
      </c>
      <c r="B1967" s="152" t="s">
        <v>492</v>
      </c>
    </row>
    <row r="1968" spans="1:2" ht="16.149999999999999" customHeight="1">
      <c r="A1968" s="152" t="s">
        <v>3192</v>
      </c>
      <c r="B1968" s="152" t="s">
        <v>493</v>
      </c>
    </row>
    <row r="1969" spans="1:2" ht="16.149999999999999" customHeight="1">
      <c r="A1969" s="152" t="s">
        <v>3193</v>
      </c>
      <c r="B1969" s="152" t="s">
        <v>494</v>
      </c>
    </row>
    <row r="1970" spans="1:2" ht="16.149999999999999" customHeight="1">
      <c r="A1970" s="152" t="s">
        <v>3194</v>
      </c>
      <c r="B1970" s="152" t="s">
        <v>495</v>
      </c>
    </row>
    <row r="1971" spans="1:2" ht="16.149999999999999" customHeight="1">
      <c r="A1971" s="152" t="s">
        <v>3195</v>
      </c>
      <c r="B1971" s="152" t="s">
        <v>496</v>
      </c>
    </row>
    <row r="1972" spans="1:2" ht="16.149999999999999" customHeight="1">
      <c r="A1972" s="152" t="s">
        <v>3196</v>
      </c>
      <c r="B1972" s="152" t="s">
        <v>497</v>
      </c>
    </row>
    <row r="1973" spans="1:2" ht="16.149999999999999" customHeight="1">
      <c r="A1973" s="152" t="s">
        <v>3197</v>
      </c>
      <c r="B1973" s="152" t="s">
        <v>498</v>
      </c>
    </row>
    <row r="1974" spans="1:2" ht="16.149999999999999" customHeight="1">
      <c r="A1974" s="152" t="s">
        <v>3198</v>
      </c>
      <c r="B1974" s="152" t="s">
        <v>2381</v>
      </c>
    </row>
    <row r="1975" spans="1:2" ht="16.149999999999999" customHeight="1">
      <c r="A1975" s="152" t="s">
        <v>3199</v>
      </c>
      <c r="B1975" s="152" t="s">
        <v>2382</v>
      </c>
    </row>
    <row r="1976" spans="1:2" ht="16.149999999999999" customHeight="1">
      <c r="A1976" s="152" t="s">
        <v>3200</v>
      </c>
      <c r="B1976" s="152" t="s">
        <v>2383</v>
      </c>
    </row>
    <row r="1977" spans="1:2" ht="16.149999999999999" customHeight="1">
      <c r="A1977" s="152" t="s">
        <v>3201</v>
      </c>
      <c r="B1977" s="152" t="s">
        <v>499</v>
      </c>
    </row>
    <row r="1978" spans="1:2" ht="16.149999999999999" customHeight="1">
      <c r="A1978" s="152" t="s">
        <v>3202</v>
      </c>
      <c r="B1978" s="152" t="s">
        <v>1252</v>
      </c>
    </row>
    <row r="1979" spans="1:2" ht="16.149999999999999" customHeight="1">
      <c r="A1979" s="152" t="s">
        <v>3203</v>
      </c>
      <c r="B1979" s="152" t="s">
        <v>500</v>
      </c>
    </row>
    <row r="1980" spans="1:2" ht="16.149999999999999" customHeight="1">
      <c r="A1980" s="152" t="s">
        <v>3204</v>
      </c>
      <c r="B1980" s="152" t="s">
        <v>501</v>
      </c>
    </row>
    <row r="1981" spans="1:2" ht="16.149999999999999" customHeight="1">
      <c r="A1981" s="152" t="s">
        <v>3205</v>
      </c>
      <c r="B1981" s="152" t="s">
        <v>1253</v>
      </c>
    </row>
    <row r="1982" spans="1:2" ht="16.149999999999999" customHeight="1">
      <c r="A1982" s="152" t="s">
        <v>3206</v>
      </c>
      <c r="B1982" s="152" t="s">
        <v>1254</v>
      </c>
    </row>
    <row r="1983" spans="1:2" ht="16.149999999999999" customHeight="1">
      <c r="A1983" s="152" t="s">
        <v>3207</v>
      </c>
      <c r="B1983" s="152" t="s">
        <v>1255</v>
      </c>
    </row>
    <row r="1984" spans="1:2" ht="16.149999999999999" customHeight="1">
      <c r="A1984" s="152" t="s">
        <v>3208</v>
      </c>
      <c r="B1984" s="152" t="s">
        <v>1256</v>
      </c>
    </row>
    <row r="1985" spans="1:2" ht="16.149999999999999" customHeight="1">
      <c r="A1985" s="152" t="s">
        <v>3209</v>
      </c>
      <c r="B1985" s="152" t="s">
        <v>1257</v>
      </c>
    </row>
    <row r="1986" spans="1:2" ht="16.149999999999999" customHeight="1">
      <c r="A1986" s="152" t="s">
        <v>3210</v>
      </c>
      <c r="B1986" s="152" t="s">
        <v>1258</v>
      </c>
    </row>
    <row r="1987" spans="1:2" ht="16.149999999999999" customHeight="1">
      <c r="A1987" s="152" t="s">
        <v>3211</v>
      </c>
      <c r="B1987" s="152" t="s">
        <v>1259</v>
      </c>
    </row>
    <row r="1988" spans="1:2" ht="16.149999999999999" customHeight="1">
      <c r="A1988" s="152" t="s">
        <v>3212</v>
      </c>
      <c r="B1988" s="152" t="s">
        <v>1260</v>
      </c>
    </row>
    <row r="1989" spans="1:2" ht="16.149999999999999" customHeight="1">
      <c r="A1989" s="152" t="s">
        <v>3213</v>
      </c>
      <c r="B1989" s="152" t="s">
        <v>1261</v>
      </c>
    </row>
    <row r="1990" spans="1:2" ht="16.149999999999999" customHeight="1">
      <c r="A1990" s="152" t="s">
        <v>3214</v>
      </c>
      <c r="B1990" s="152" t="s">
        <v>1262</v>
      </c>
    </row>
    <row r="1991" spans="1:2" ht="16.149999999999999" customHeight="1">
      <c r="A1991" s="152" t="s">
        <v>3215</v>
      </c>
      <c r="B1991" s="152" t="s">
        <v>1263</v>
      </c>
    </row>
    <row r="1992" spans="1:2" ht="16.149999999999999" customHeight="1">
      <c r="A1992" s="152" t="s">
        <v>3216</v>
      </c>
      <c r="B1992" s="152" t="s">
        <v>1264</v>
      </c>
    </row>
    <row r="1993" spans="1:2" ht="16.149999999999999" customHeight="1">
      <c r="A1993" s="152" t="s">
        <v>3217</v>
      </c>
      <c r="B1993" s="152" t="s">
        <v>848</v>
      </c>
    </row>
    <row r="1994" spans="1:2" ht="16.149999999999999" customHeight="1">
      <c r="A1994" s="152" t="s">
        <v>3218</v>
      </c>
      <c r="B1994" s="152" t="s">
        <v>849</v>
      </c>
    </row>
    <row r="1995" spans="1:2" ht="16.149999999999999" customHeight="1">
      <c r="A1995" s="152" t="s">
        <v>3219</v>
      </c>
      <c r="B1995" s="152" t="s">
        <v>850</v>
      </c>
    </row>
    <row r="1996" spans="1:2" ht="16.149999999999999" customHeight="1">
      <c r="A1996" s="152" t="s">
        <v>3220</v>
      </c>
      <c r="B1996" s="152" t="s">
        <v>851</v>
      </c>
    </row>
    <row r="1997" spans="1:2" ht="16.149999999999999" customHeight="1">
      <c r="A1997" s="152" t="s">
        <v>3221</v>
      </c>
      <c r="B1997" s="152" t="s">
        <v>852</v>
      </c>
    </row>
    <row r="1998" spans="1:2" ht="16.149999999999999" customHeight="1">
      <c r="A1998" s="152" t="s">
        <v>3222</v>
      </c>
      <c r="B1998" s="152" t="s">
        <v>1265</v>
      </c>
    </row>
    <row r="1999" spans="1:2" ht="16.149999999999999" customHeight="1">
      <c r="A1999" s="152" t="s">
        <v>3223</v>
      </c>
      <c r="B1999" s="152" t="s">
        <v>853</v>
      </c>
    </row>
    <row r="2000" spans="1:2" ht="16.149999999999999" customHeight="1">
      <c r="A2000" s="152" t="s">
        <v>3224</v>
      </c>
      <c r="B2000" s="152" t="s">
        <v>854</v>
      </c>
    </row>
    <row r="2001" spans="1:2" ht="16.149999999999999" customHeight="1">
      <c r="A2001" s="152" t="s">
        <v>3225</v>
      </c>
      <c r="B2001" s="152" t="s">
        <v>1266</v>
      </c>
    </row>
    <row r="2002" spans="1:2" ht="16.149999999999999" customHeight="1">
      <c r="A2002" s="152" t="s">
        <v>3226</v>
      </c>
      <c r="B2002" s="152" t="s">
        <v>855</v>
      </c>
    </row>
    <row r="2003" spans="1:2" ht="16.149999999999999" customHeight="1">
      <c r="A2003" s="152" t="s">
        <v>3227</v>
      </c>
      <c r="B2003" s="152" t="s">
        <v>856</v>
      </c>
    </row>
    <row r="2004" spans="1:2" ht="16.149999999999999" customHeight="1">
      <c r="A2004" s="152" t="s">
        <v>3228</v>
      </c>
      <c r="B2004" s="152" t="s">
        <v>857</v>
      </c>
    </row>
    <row r="2005" spans="1:2" ht="16.149999999999999" customHeight="1">
      <c r="A2005" s="152" t="s">
        <v>3229</v>
      </c>
      <c r="B2005" s="152" t="s">
        <v>858</v>
      </c>
    </row>
    <row r="2006" spans="1:2" ht="16.149999999999999" customHeight="1">
      <c r="A2006" s="152" t="s">
        <v>3230</v>
      </c>
      <c r="B2006" s="152" t="s">
        <v>1267</v>
      </c>
    </row>
    <row r="2007" spans="1:2" ht="16.149999999999999" customHeight="1">
      <c r="A2007" s="152" t="s">
        <v>3231</v>
      </c>
      <c r="B2007" s="152" t="s">
        <v>1268</v>
      </c>
    </row>
    <row r="2008" spans="1:2" ht="16.149999999999999" customHeight="1">
      <c r="A2008" s="152" t="s">
        <v>3232</v>
      </c>
      <c r="B2008" s="152" t="s">
        <v>1269</v>
      </c>
    </row>
    <row r="2009" spans="1:2" ht="16.149999999999999" customHeight="1">
      <c r="A2009" s="152" t="s">
        <v>3233</v>
      </c>
      <c r="B2009" s="152" t="s">
        <v>1270</v>
      </c>
    </row>
    <row r="2010" spans="1:2" ht="16.149999999999999" customHeight="1">
      <c r="A2010" s="152" t="s">
        <v>3234</v>
      </c>
      <c r="B2010" s="152" t="s">
        <v>1271</v>
      </c>
    </row>
    <row r="2011" spans="1:2" ht="16.149999999999999" customHeight="1">
      <c r="A2011" s="152" t="s">
        <v>3235</v>
      </c>
      <c r="B2011" s="152" t="s">
        <v>867</v>
      </c>
    </row>
    <row r="2012" spans="1:2" ht="16.149999999999999" customHeight="1">
      <c r="A2012" s="152" t="s">
        <v>3236</v>
      </c>
      <c r="B2012" s="152" t="s">
        <v>859</v>
      </c>
    </row>
    <row r="2013" spans="1:2" ht="16.149999999999999" customHeight="1">
      <c r="A2013" s="152" t="s">
        <v>3237</v>
      </c>
      <c r="B2013" s="152" t="s">
        <v>860</v>
      </c>
    </row>
    <row r="2014" spans="1:2" ht="16.149999999999999" customHeight="1">
      <c r="A2014" s="152" t="s">
        <v>3238</v>
      </c>
      <c r="B2014" s="152" t="s">
        <v>861</v>
      </c>
    </row>
    <row r="2015" spans="1:2" ht="16.149999999999999" customHeight="1">
      <c r="A2015" s="152" t="s">
        <v>3239</v>
      </c>
      <c r="B2015" s="152" t="s">
        <v>862</v>
      </c>
    </row>
    <row r="2016" spans="1:2" ht="16.149999999999999" customHeight="1">
      <c r="A2016" s="152" t="s">
        <v>3240</v>
      </c>
      <c r="B2016" s="152" t="s">
        <v>863</v>
      </c>
    </row>
    <row r="2017" spans="1:2" ht="16.149999999999999" customHeight="1">
      <c r="A2017" s="152" t="s">
        <v>3241</v>
      </c>
      <c r="B2017" s="152" t="s">
        <v>864</v>
      </c>
    </row>
    <row r="2018" spans="1:2" ht="16.149999999999999" customHeight="1">
      <c r="A2018" s="152" t="s">
        <v>3242</v>
      </c>
      <c r="B2018" s="152" t="s">
        <v>865</v>
      </c>
    </row>
    <row r="2019" spans="1:2" ht="16.149999999999999" customHeight="1">
      <c r="A2019" s="152" t="s">
        <v>3243</v>
      </c>
      <c r="B2019" s="152" t="s">
        <v>866</v>
      </c>
    </row>
    <row r="2020" spans="1:2" ht="16.149999999999999" customHeight="1">
      <c r="A2020" s="152" t="s">
        <v>3244</v>
      </c>
      <c r="B2020" s="152" t="s">
        <v>868</v>
      </c>
    </row>
    <row r="2021" spans="1:2" ht="16.149999999999999" customHeight="1">
      <c r="A2021" s="152" t="s">
        <v>3245</v>
      </c>
      <c r="B2021" s="152" t="s">
        <v>2384</v>
      </c>
    </row>
    <row r="2022" spans="1:2" ht="16.149999999999999" customHeight="1">
      <c r="A2022" s="152" t="s">
        <v>3246</v>
      </c>
      <c r="B2022" s="152" t="s">
        <v>1272</v>
      </c>
    </row>
    <row r="2023" spans="1:2" ht="16.149999999999999" customHeight="1">
      <c r="A2023" s="152" t="s">
        <v>3247</v>
      </c>
      <c r="B2023" s="152" t="s">
        <v>1273</v>
      </c>
    </row>
    <row r="2024" spans="1:2" ht="16.149999999999999" customHeight="1">
      <c r="A2024" s="152" t="s">
        <v>3248</v>
      </c>
      <c r="B2024" s="152" t="s">
        <v>1274</v>
      </c>
    </row>
    <row r="2025" spans="1:2" ht="16.149999999999999" customHeight="1">
      <c r="A2025" s="152" t="s">
        <v>3249</v>
      </c>
      <c r="B2025" s="152" t="s">
        <v>1275</v>
      </c>
    </row>
    <row r="2026" spans="1:2" ht="16.149999999999999" customHeight="1">
      <c r="A2026" s="152" t="s">
        <v>2516</v>
      </c>
      <c r="B2026" s="157" t="s">
        <v>2515</v>
      </c>
    </row>
    <row r="2027" spans="1:2" ht="16.149999999999999" customHeight="1">
      <c r="A2027" s="152" t="s">
        <v>2517</v>
      </c>
      <c r="B2027" s="155" t="s">
        <v>275</v>
      </c>
    </row>
    <row r="2028" spans="1:2" ht="16.149999999999999" customHeight="1">
      <c r="A2028" s="152" t="s">
        <v>2518</v>
      </c>
      <c r="B2028" s="154" t="s">
        <v>273</v>
      </c>
    </row>
    <row r="2029" spans="1:2" ht="16.149999999999999" customHeight="1">
      <c r="A2029" s="152" t="s">
        <v>2519</v>
      </c>
      <c r="B2029" s="155" t="s">
        <v>274</v>
      </c>
    </row>
    <row r="2030" spans="1:2" ht="16.149999999999999" customHeight="1">
      <c r="A2030" s="152" t="s">
        <v>2520</v>
      </c>
      <c r="B2030" s="155" t="s">
        <v>2538</v>
      </c>
    </row>
    <row r="2031" spans="1:2" ht="16.149999999999999" customHeight="1">
      <c r="A2031" s="152" t="s">
        <v>4266</v>
      </c>
      <c r="B2031" s="158" t="s">
        <v>2533</v>
      </c>
    </row>
    <row r="2032" spans="1:2" ht="16.149999999999999" customHeight="1">
      <c r="A2032" s="152" t="s">
        <v>2521</v>
      </c>
      <c r="B2032" s="158" t="s">
        <v>2534</v>
      </c>
    </row>
    <row r="2033" spans="1:2" ht="16.149999999999999" customHeight="1">
      <c r="A2033" s="152" t="s">
        <v>2522</v>
      </c>
      <c r="B2033" s="158" t="s">
        <v>2535</v>
      </c>
    </row>
    <row r="2034" spans="1:2" ht="16.149999999999999" customHeight="1">
      <c r="A2034" s="152" t="s">
        <v>2523</v>
      </c>
      <c r="B2034" s="158" t="s">
        <v>2536</v>
      </c>
    </row>
    <row r="2035" spans="1:2" ht="16.149999999999999" customHeight="1">
      <c r="A2035" s="152" t="s">
        <v>2524</v>
      </c>
      <c r="B2035" s="158" t="s">
        <v>2537</v>
      </c>
    </row>
    <row r="2036" spans="1:2" ht="16.149999999999999" customHeight="1">
      <c r="A2036" s="152" t="s">
        <v>2525</v>
      </c>
      <c r="B2036" s="155" t="s">
        <v>280</v>
      </c>
    </row>
    <row r="2037" spans="1:2" ht="16.149999999999999" customHeight="1">
      <c r="A2037" s="152" t="s">
        <v>2526</v>
      </c>
      <c r="B2037" s="155" t="s">
        <v>278</v>
      </c>
    </row>
    <row r="2038" spans="1:2" ht="16.149999999999999" customHeight="1">
      <c r="A2038" s="152" t="s">
        <v>2527</v>
      </c>
      <c r="B2038" s="155" t="s">
        <v>279</v>
      </c>
    </row>
    <row r="2039" spans="1:2" ht="16.149999999999999" customHeight="1">
      <c r="A2039" s="152" t="s">
        <v>2528</v>
      </c>
      <c r="B2039" s="155" t="s">
        <v>276</v>
      </c>
    </row>
    <row r="2040" spans="1:2" ht="16.149999999999999" customHeight="1">
      <c r="A2040" s="152" t="s">
        <v>2529</v>
      </c>
      <c r="B2040" s="155" t="s">
        <v>277</v>
      </c>
    </row>
    <row r="2041" spans="1:2" ht="16.149999999999999" customHeight="1">
      <c r="A2041" s="152" t="s">
        <v>2530</v>
      </c>
      <c r="B2041" s="155" t="s">
        <v>282</v>
      </c>
    </row>
    <row r="2042" spans="1:2" ht="16.149999999999999" customHeight="1">
      <c r="A2042" s="152" t="s">
        <v>2531</v>
      </c>
      <c r="B2042" s="155" t="s">
        <v>281</v>
      </c>
    </row>
    <row r="2043" spans="1:2" ht="16.149999999999999" customHeight="1">
      <c r="A2043" s="152" t="s">
        <v>2532</v>
      </c>
      <c r="B2043" s="155" t="s">
        <v>903</v>
      </c>
    </row>
    <row r="2044" spans="1:2" ht="16.149999999999999" customHeight="1">
      <c r="A2044" s="152" t="s">
        <v>4243</v>
      </c>
      <c r="B2044" s="152" t="s">
        <v>1573</v>
      </c>
    </row>
    <row r="2045" spans="1:2" ht="16.149999999999999" customHeight="1">
      <c r="A2045" s="152" t="s">
        <v>4242</v>
      </c>
      <c r="B2045" s="152" t="s">
        <v>1574</v>
      </c>
    </row>
    <row r="2046" spans="1:2" ht="16.149999999999999" customHeight="1">
      <c r="A2046" s="152" t="s">
        <v>2173</v>
      </c>
      <c r="B2046" s="152" t="s">
        <v>1575</v>
      </c>
    </row>
    <row r="2047" spans="1:2" ht="16.149999999999999" customHeight="1">
      <c r="A2047" s="152" t="s">
        <v>2176</v>
      </c>
      <c r="B2047" s="152" t="s">
        <v>1576</v>
      </c>
    </row>
    <row r="2048" spans="1:2" ht="16.149999999999999" customHeight="1">
      <c r="A2048" s="152" t="s">
        <v>2177</v>
      </c>
      <c r="B2048" s="152" t="s">
        <v>1577</v>
      </c>
    </row>
    <row r="2049" spans="1:2" ht="16.149999999999999" customHeight="1">
      <c r="A2049" s="152" t="s">
        <v>3250</v>
      </c>
      <c r="B2049" s="152" t="s">
        <v>1578</v>
      </c>
    </row>
    <row r="2050" spans="1:2" ht="16.149999999999999" customHeight="1">
      <c r="A2050" s="152" t="s">
        <v>3251</v>
      </c>
      <c r="B2050" s="152" t="s">
        <v>1578</v>
      </c>
    </row>
    <row r="2051" spans="1:2" ht="16.149999999999999" customHeight="1">
      <c r="A2051" s="152" t="s">
        <v>3252</v>
      </c>
      <c r="B2051" s="152" t="s">
        <v>1578</v>
      </c>
    </row>
    <row r="2052" spans="1:2" ht="16.149999999999999" customHeight="1">
      <c r="A2052" s="152" t="s">
        <v>3253</v>
      </c>
      <c r="B2052" s="152" t="s">
        <v>1579</v>
      </c>
    </row>
    <row r="2053" spans="1:2" ht="16.149999999999999" customHeight="1">
      <c r="A2053" s="152" t="s">
        <v>3254</v>
      </c>
      <c r="B2053" s="152" t="s">
        <v>1579</v>
      </c>
    </row>
    <row r="2054" spans="1:2" ht="16.149999999999999" customHeight="1">
      <c r="A2054" s="152" t="s">
        <v>3255</v>
      </c>
      <c r="B2054" s="152" t="s">
        <v>1579</v>
      </c>
    </row>
    <row r="2055" spans="1:2" ht="16.149999999999999" customHeight="1">
      <c r="A2055" s="152" t="s">
        <v>3256</v>
      </c>
      <c r="B2055" s="152" t="s">
        <v>1580</v>
      </c>
    </row>
    <row r="2056" spans="1:2" ht="16.149999999999999" customHeight="1">
      <c r="A2056" s="152" t="s">
        <v>3257</v>
      </c>
      <c r="B2056" s="152" t="s">
        <v>1580</v>
      </c>
    </row>
    <row r="2057" spans="1:2" ht="16.149999999999999" customHeight="1">
      <c r="A2057" s="152" t="s">
        <v>3258</v>
      </c>
      <c r="B2057" s="152" t="s">
        <v>1580</v>
      </c>
    </row>
    <row r="2058" spans="1:2" ht="16.149999999999999" customHeight="1">
      <c r="A2058" s="152" t="s">
        <v>3259</v>
      </c>
      <c r="B2058" s="152" t="s">
        <v>1581</v>
      </c>
    </row>
    <row r="2059" spans="1:2" ht="16.149999999999999" customHeight="1">
      <c r="A2059" s="152" t="s">
        <v>3260</v>
      </c>
      <c r="B2059" s="152" t="s">
        <v>1581</v>
      </c>
    </row>
    <row r="2060" spans="1:2" ht="16.149999999999999" customHeight="1">
      <c r="A2060" s="152" t="s">
        <v>3261</v>
      </c>
      <c r="B2060" s="152" t="s">
        <v>1581</v>
      </c>
    </row>
    <row r="2061" spans="1:2" ht="16.149999999999999" customHeight="1">
      <c r="A2061" s="152" t="s">
        <v>3262</v>
      </c>
      <c r="B2061" s="152" t="s">
        <v>1582</v>
      </c>
    </row>
    <row r="2062" spans="1:2" ht="16.149999999999999" customHeight="1">
      <c r="A2062" s="152" t="s">
        <v>3263</v>
      </c>
      <c r="B2062" s="152" t="s">
        <v>1582</v>
      </c>
    </row>
    <row r="2063" spans="1:2" ht="16.149999999999999" customHeight="1">
      <c r="A2063" s="152" t="s">
        <v>3264</v>
      </c>
      <c r="B2063" s="152" t="s">
        <v>1582</v>
      </c>
    </row>
    <row r="2064" spans="1:2" ht="16.149999999999999" customHeight="1">
      <c r="A2064" s="152" t="s">
        <v>3265</v>
      </c>
      <c r="B2064" s="152" t="s">
        <v>1583</v>
      </c>
    </row>
    <row r="2065" spans="1:2" ht="16.149999999999999" customHeight="1">
      <c r="A2065" s="152" t="s">
        <v>3266</v>
      </c>
      <c r="B2065" s="152" t="s">
        <v>1583</v>
      </c>
    </row>
    <row r="2066" spans="1:2" ht="16.149999999999999" customHeight="1">
      <c r="A2066" s="152" t="s">
        <v>3267</v>
      </c>
      <c r="B2066" s="152" t="s">
        <v>1583</v>
      </c>
    </row>
    <row r="2067" spans="1:2" ht="16.149999999999999" customHeight="1">
      <c r="A2067" s="152" t="s">
        <v>3268</v>
      </c>
      <c r="B2067" s="152" t="s">
        <v>1584</v>
      </c>
    </row>
    <row r="2068" spans="1:2" ht="16.149999999999999" customHeight="1">
      <c r="A2068" s="152" t="s">
        <v>3269</v>
      </c>
      <c r="B2068" s="152" t="s">
        <v>1584</v>
      </c>
    </row>
    <row r="2069" spans="1:2" ht="16.149999999999999" customHeight="1">
      <c r="A2069" s="152" t="s">
        <v>3270</v>
      </c>
      <c r="B2069" s="152" t="s">
        <v>1584</v>
      </c>
    </row>
    <row r="2070" spans="1:2" ht="16.149999999999999" customHeight="1">
      <c r="A2070" s="152" t="s">
        <v>3271</v>
      </c>
      <c r="B2070" s="152" t="s">
        <v>1585</v>
      </c>
    </row>
    <row r="2071" spans="1:2" ht="16.149999999999999" customHeight="1">
      <c r="A2071" s="152" t="s">
        <v>3272</v>
      </c>
      <c r="B2071" s="152" t="s">
        <v>1585</v>
      </c>
    </row>
    <row r="2072" spans="1:2" ht="16.149999999999999" customHeight="1">
      <c r="A2072" s="152" t="s">
        <v>3273</v>
      </c>
      <c r="B2072" s="152" t="s">
        <v>1585</v>
      </c>
    </row>
    <row r="2073" spans="1:2" ht="16.149999999999999" customHeight="1">
      <c r="A2073" s="152" t="s">
        <v>3274</v>
      </c>
      <c r="B2073" s="152" t="s">
        <v>1586</v>
      </c>
    </row>
    <row r="2074" spans="1:2" ht="16.149999999999999" customHeight="1">
      <c r="A2074" s="152" t="s">
        <v>3275</v>
      </c>
      <c r="B2074" s="152" t="s">
        <v>1586</v>
      </c>
    </row>
    <row r="2075" spans="1:2" ht="16.149999999999999" customHeight="1">
      <c r="A2075" s="152" t="s">
        <v>3276</v>
      </c>
      <c r="B2075" s="152" t="s">
        <v>1586</v>
      </c>
    </row>
    <row r="2076" spans="1:2" ht="16.149999999999999" customHeight="1">
      <c r="A2076" s="152" t="s">
        <v>3277</v>
      </c>
      <c r="B2076" s="152" t="s">
        <v>1587</v>
      </c>
    </row>
    <row r="2077" spans="1:2" ht="16.149999999999999" customHeight="1">
      <c r="A2077" s="152" t="s">
        <v>3278</v>
      </c>
      <c r="B2077" s="152" t="s">
        <v>1587</v>
      </c>
    </row>
    <row r="2078" spans="1:2" ht="16.149999999999999" customHeight="1">
      <c r="A2078" s="152" t="s">
        <v>3279</v>
      </c>
      <c r="B2078" s="152" t="s">
        <v>1587</v>
      </c>
    </row>
    <row r="2079" spans="1:2" ht="16.149999999999999" customHeight="1">
      <c r="A2079" s="152" t="s">
        <v>3280</v>
      </c>
      <c r="B2079" s="152" t="s">
        <v>1588</v>
      </c>
    </row>
    <row r="2080" spans="1:2" ht="16.149999999999999" customHeight="1">
      <c r="A2080" s="152" t="s">
        <v>3281</v>
      </c>
      <c r="B2080" s="152" t="s">
        <v>1588</v>
      </c>
    </row>
    <row r="2081" spans="1:2" ht="16.149999999999999" customHeight="1">
      <c r="A2081" s="152" t="s">
        <v>3282</v>
      </c>
      <c r="B2081" s="152" t="s">
        <v>1588</v>
      </c>
    </row>
    <row r="2082" spans="1:2" ht="16.149999999999999" customHeight="1">
      <c r="A2082" s="152" t="s">
        <v>3283</v>
      </c>
      <c r="B2082" s="152" t="s">
        <v>1589</v>
      </c>
    </row>
    <row r="2083" spans="1:2" ht="16.149999999999999" customHeight="1">
      <c r="A2083" s="152" t="s">
        <v>3284</v>
      </c>
      <c r="B2083" s="152" t="s">
        <v>1589</v>
      </c>
    </row>
    <row r="2084" spans="1:2" ht="16.149999999999999" customHeight="1">
      <c r="A2084" s="152" t="s">
        <v>3285</v>
      </c>
      <c r="B2084" s="152" t="s">
        <v>1589</v>
      </c>
    </row>
    <row r="2085" spans="1:2" ht="16.149999999999999" customHeight="1">
      <c r="A2085" s="152" t="s">
        <v>3286</v>
      </c>
      <c r="B2085" s="152" t="s">
        <v>1590</v>
      </c>
    </row>
    <row r="2086" spans="1:2" ht="16.149999999999999" customHeight="1">
      <c r="A2086" s="152" t="s">
        <v>3287</v>
      </c>
      <c r="B2086" s="152" t="s">
        <v>1591</v>
      </c>
    </row>
    <row r="2087" spans="1:2" ht="16.149999999999999" customHeight="1">
      <c r="A2087" s="152" t="s">
        <v>3288</v>
      </c>
      <c r="B2087" s="152" t="s">
        <v>1592</v>
      </c>
    </row>
    <row r="2088" spans="1:2" ht="16.149999999999999" customHeight="1">
      <c r="A2088" s="152" t="s">
        <v>3289</v>
      </c>
      <c r="B2088" s="152" t="s">
        <v>1593</v>
      </c>
    </row>
    <row r="2089" spans="1:2" ht="16.149999999999999" customHeight="1">
      <c r="A2089" s="152" t="s">
        <v>3290</v>
      </c>
      <c r="B2089" s="152" t="s">
        <v>1593</v>
      </c>
    </row>
    <row r="2090" spans="1:2" ht="16.149999999999999" customHeight="1">
      <c r="A2090" s="152" t="s">
        <v>3291</v>
      </c>
      <c r="B2090" s="152" t="s">
        <v>1593</v>
      </c>
    </row>
    <row r="2091" spans="1:2" ht="16.149999999999999" customHeight="1">
      <c r="A2091" s="152" t="s">
        <v>3292</v>
      </c>
      <c r="B2091" s="152" t="s">
        <v>1594</v>
      </c>
    </row>
    <row r="2092" spans="1:2" ht="16.149999999999999" customHeight="1">
      <c r="A2092" s="152" t="s">
        <v>3293</v>
      </c>
      <c r="B2092" s="152" t="s">
        <v>1594</v>
      </c>
    </row>
    <row r="2093" spans="1:2" ht="16.149999999999999" customHeight="1">
      <c r="A2093" s="152" t="s">
        <v>3294</v>
      </c>
      <c r="B2093" s="152" t="s">
        <v>1594</v>
      </c>
    </row>
    <row r="2094" spans="1:2" ht="16.149999999999999" customHeight="1">
      <c r="A2094" s="152" t="s">
        <v>3295</v>
      </c>
      <c r="B2094" s="152" t="s">
        <v>1595</v>
      </c>
    </row>
    <row r="2095" spans="1:2" ht="16.149999999999999" customHeight="1">
      <c r="A2095" s="152" t="s">
        <v>3296</v>
      </c>
      <c r="B2095" s="152" t="s">
        <v>1595</v>
      </c>
    </row>
    <row r="2096" spans="1:2" ht="16.149999999999999" customHeight="1">
      <c r="A2096" s="152" t="s">
        <v>3297</v>
      </c>
      <c r="B2096" s="152" t="s">
        <v>1596</v>
      </c>
    </row>
    <row r="2097" spans="1:2" ht="16.149999999999999" customHeight="1">
      <c r="A2097" s="152" t="s">
        <v>3298</v>
      </c>
      <c r="B2097" s="152" t="s">
        <v>1596</v>
      </c>
    </row>
    <row r="2098" spans="1:2" ht="16.149999999999999" customHeight="1">
      <c r="A2098" s="152" t="s">
        <v>3299</v>
      </c>
      <c r="B2098" s="152" t="s">
        <v>1597</v>
      </c>
    </row>
    <row r="2099" spans="1:2" ht="16.149999999999999" customHeight="1">
      <c r="A2099" s="152" t="s">
        <v>3300</v>
      </c>
      <c r="B2099" s="152" t="s">
        <v>1597</v>
      </c>
    </row>
    <row r="2100" spans="1:2" ht="16.149999999999999" customHeight="1">
      <c r="A2100" s="152" t="s">
        <v>3301</v>
      </c>
      <c r="B2100" s="152" t="s">
        <v>1598</v>
      </c>
    </row>
    <row r="2101" spans="1:2" ht="16.149999999999999" customHeight="1">
      <c r="A2101" s="152" t="s">
        <v>3302</v>
      </c>
      <c r="B2101" s="152" t="s">
        <v>1598</v>
      </c>
    </row>
    <row r="2102" spans="1:2" ht="16.149999999999999" customHeight="1">
      <c r="A2102" s="152" t="s">
        <v>3303</v>
      </c>
      <c r="B2102" s="152" t="s">
        <v>1599</v>
      </c>
    </row>
    <row r="2103" spans="1:2" ht="16.149999999999999" customHeight="1">
      <c r="A2103" s="152" t="s">
        <v>3304</v>
      </c>
      <c r="B2103" s="152" t="s">
        <v>1599</v>
      </c>
    </row>
    <row r="2104" spans="1:2" ht="16.149999999999999" customHeight="1">
      <c r="A2104" s="152" t="s">
        <v>3305</v>
      </c>
      <c r="B2104" s="159" t="s">
        <v>1600</v>
      </c>
    </row>
    <row r="2105" spans="1:2" ht="16.149999999999999" customHeight="1">
      <c r="A2105" s="152" t="s">
        <v>3306</v>
      </c>
      <c r="B2105" s="159" t="s">
        <v>1600</v>
      </c>
    </row>
    <row r="2106" spans="1:2" ht="16.149999999999999" customHeight="1">
      <c r="A2106" s="152" t="s">
        <v>3307</v>
      </c>
      <c r="B2106" s="152" t="s">
        <v>1601</v>
      </c>
    </row>
    <row r="2107" spans="1:2" ht="16.149999999999999" customHeight="1">
      <c r="A2107" s="152" t="s">
        <v>3308</v>
      </c>
      <c r="B2107" s="152" t="s">
        <v>1601</v>
      </c>
    </row>
    <row r="2108" spans="1:2" ht="16.149999999999999" customHeight="1">
      <c r="A2108" s="152" t="s">
        <v>3309</v>
      </c>
      <c r="B2108" s="152" t="s">
        <v>1602</v>
      </c>
    </row>
    <row r="2109" spans="1:2" ht="16.149999999999999" customHeight="1">
      <c r="A2109" s="152" t="s">
        <v>3310</v>
      </c>
      <c r="B2109" s="152" t="s">
        <v>1602</v>
      </c>
    </row>
    <row r="2110" spans="1:2" ht="16.149999999999999" customHeight="1">
      <c r="A2110" s="152" t="s">
        <v>3311</v>
      </c>
      <c r="B2110" s="152" t="s">
        <v>1603</v>
      </c>
    </row>
    <row r="2111" spans="1:2" ht="16.149999999999999" customHeight="1">
      <c r="A2111" s="152" t="s">
        <v>3312</v>
      </c>
      <c r="B2111" s="152" t="s">
        <v>1603</v>
      </c>
    </row>
    <row r="2112" spans="1:2" ht="16.149999999999999" customHeight="1">
      <c r="A2112" s="152" t="s">
        <v>3313</v>
      </c>
      <c r="B2112" s="152" t="s">
        <v>1604</v>
      </c>
    </row>
    <row r="2113" spans="1:2" ht="16.149999999999999" customHeight="1">
      <c r="A2113" s="152" t="s">
        <v>3314</v>
      </c>
      <c r="B2113" s="152" t="s">
        <v>1604</v>
      </c>
    </row>
    <row r="2114" spans="1:2" ht="16.149999999999999" customHeight="1">
      <c r="A2114" s="152" t="s">
        <v>3315</v>
      </c>
      <c r="B2114" s="152" t="s">
        <v>1605</v>
      </c>
    </row>
    <row r="2115" spans="1:2" ht="16.149999999999999" customHeight="1">
      <c r="A2115" s="152" t="s">
        <v>3316</v>
      </c>
      <c r="B2115" s="152" t="s">
        <v>1605</v>
      </c>
    </row>
    <row r="2116" spans="1:2" ht="16.149999999999999" customHeight="1">
      <c r="A2116" s="152" t="s">
        <v>3317</v>
      </c>
      <c r="B2116" s="152" t="s">
        <v>1606</v>
      </c>
    </row>
    <row r="2117" spans="1:2" ht="16.149999999999999" customHeight="1">
      <c r="A2117" s="152" t="s">
        <v>3318</v>
      </c>
      <c r="B2117" s="152" t="s">
        <v>1606</v>
      </c>
    </row>
    <row r="2118" spans="1:2" ht="16.149999999999999" customHeight="1">
      <c r="A2118" s="152" t="s">
        <v>3319</v>
      </c>
      <c r="B2118" s="152" t="s">
        <v>1607</v>
      </c>
    </row>
    <row r="2119" spans="1:2" ht="16.149999999999999" customHeight="1">
      <c r="A2119" s="152" t="s">
        <v>3320</v>
      </c>
      <c r="B2119" s="152" t="s">
        <v>1607</v>
      </c>
    </row>
    <row r="2120" spans="1:2" ht="16.149999999999999" customHeight="1">
      <c r="A2120" s="152" t="s">
        <v>3321</v>
      </c>
      <c r="B2120" s="152" t="s">
        <v>1608</v>
      </c>
    </row>
    <row r="2121" spans="1:2" ht="16.149999999999999" customHeight="1">
      <c r="A2121" s="152" t="s">
        <v>3322</v>
      </c>
      <c r="B2121" s="152" t="s">
        <v>1608</v>
      </c>
    </row>
    <row r="2122" spans="1:2" ht="16.149999999999999" customHeight="1">
      <c r="A2122" s="152" t="s">
        <v>3323</v>
      </c>
      <c r="B2122" s="152" t="s">
        <v>1609</v>
      </c>
    </row>
    <row r="2123" spans="1:2" ht="16.149999999999999" customHeight="1">
      <c r="A2123" s="152" t="s">
        <v>3324</v>
      </c>
      <c r="B2123" s="152" t="s">
        <v>1609</v>
      </c>
    </row>
    <row r="2124" spans="1:2" ht="16.149999999999999" customHeight="1">
      <c r="A2124" s="152" t="s">
        <v>3325</v>
      </c>
      <c r="B2124" s="152" t="s">
        <v>1610</v>
      </c>
    </row>
    <row r="2125" spans="1:2" ht="16.149999999999999" customHeight="1">
      <c r="A2125" s="152" t="s">
        <v>3326</v>
      </c>
      <c r="B2125" s="152" t="s">
        <v>1610</v>
      </c>
    </row>
    <row r="2126" spans="1:2" ht="16.149999999999999" customHeight="1">
      <c r="A2126" s="152" t="s">
        <v>3327</v>
      </c>
      <c r="B2126" s="152" t="s">
        <v>1611</v>
      </c>
    </row>
    <row r="2127" spans="1:2" ht="16.149999999999999" customHeight="1">
      <c r="A2127" s="152" t="s">
        <v>3328</v>
      </c>
      <c r="B2127" s="152" t="s">
        <v>1611</v>
      </c>
    </row>
    <row r="2128" spans="1:2" ht="16.149999999999999" customHeight="1">
      <c r="A2128" s="152" t="s">
        <v>3329</v>
      </c>
      <c r="B2128" s="152" t="s">
        <v>1612</v>
      </c>
    </row>
    <row r="2129" spans="1:2" ht="16.149999999999999" customHeight="1">
      <c r="A2129" s="152" t="s">
        <v>3330</v>
      </c>
      <c r="B2129" s="152" t="s">
        <v>1612</v>
      </c>
    </row>
    <row r="2130" spans="1:2" ht="16.149999999999999" customHeight="1">
      <c r="A2130" s="152" t="s">
        <v>3331</v>
      </c>
      <c r="B2130" s="152" t="s">
        <v>1613</v>
      </c>
    </row>
    <row r="2131" spans="1:2" ht="16.149999999999999" customHeight="1">
      <c r="A2131" s="152" t="s">
        <v>3332</v>
      </c>
      <c r="B2131" s="152" t="s">
        <v>1613</v>
      </c>
    </row>
    <row r="2132" spans="1:2" ht="16.149999999999999" customHeight="1">
      <c r="A2132" s="152" t="s">
        <v>3333</v>
      </c>
      <c r="B2132" s="152" t="s">
        <v>1614</v>
      </c>
    </row>
    <row r="2133" spans="1:2" ht="16.149999999999999" customHeight="1">
      <c r="A2133" s="152" t="s">
        <v>3334</v>
      </c>
      <c r="B2133" s="152" t="s">
        <v>1614</v>
      </c>
    </row>
    <row r="2134" spans="1:2" ht="16.149999999999999" customHeight="1">
      <c r="A2134" s="152" t="s">
        <v>3335</v>
      </c>
      <c r="B2134" s="152" t="s">
        <v>1615</v>
      </c>
    </row>
    <row r="2135" spans="1:2" ht="16.149999999999999" customHeight="1">
      <c r="A2135" s="152" t="s">
        <v>3336</v>
      </c>
      <c r="B2135" s="152" t="s">
        <v>1615</v>
      </c>
    </row>
    <row r="2136" spans="1:2" ht="16.149999999999999" customHeight="1">
      <c r="A2136" s="152" t="s">
        <v>3337</v>
      </c>
      <c r="B2136" s="152" t="s">
        <v>1616</v>
      </c>
    </row>
    <row r="2137" spans="1:2" ht="16.149999999999999" customHeight="1">
      <c r="A2137" s="152" t="s">
        <v>3338</v>
      </c>
      <c r="B2137" s="152" t="s">
        <v>1616</v>
      </c>
    </row>
    <row r="2138" spans="1:2" ht="16.149999999999999" customHeight="1">
      <c r="A2138" s="152" t="s">
        <v>3339</v>
      </c>
      <c r="B2138" s="152" t="s">
        <v>1617</v>
      </c>
    </row>
    <row r="2139" spans="1:2" ht="16.149999999999999" customHeight="1">
      <c r="A2139" s="152" t="s">
        <v>3340</v>
      </c>
      <c r="B2139" s="152" t="s">
        <v>1617</v>
      </c>
    </row>
    <row r="2140" spans="1:2" ht="16.149999999999999" customHeight="1">
      <c r="A2140" s="152" t="s">
        <v>3341</v>
      </c>
      <c r="B2140" s="152" t="s">
        <v>1618</v>
      </c>
    </row>
    <row r="2141" spans="1:2" ht="16.149999999999999" customHeight="1">
      <c r="A2141" s="152" t="s">
        <v>3342</v>
      </c>
      <c r="B2141" s="152" t="s">
        <v>1618</v>
      </c>
    </row>
    <row r="2142" spans="1:2" ht="16.149999999999999" customHeight="1">
      <c r="A2142" s="152" t="s">
        <v>3343</v>
      </c>
      <c r="B2142" s="152" t="s">
        <v>1619</v>
      </c>
    </row>
    <row r="2143" spans="1:2" ht="16.149999999999999" customHeight="1">
      <c r="A2143" s="152" t="s">
        <v>3344</v>
      </c>
      <c r="B2143" s="152" t="s">
        <v>1619</v>
      </c>
    </row>
    <row r="2144" spans="1:2" ht="16.149999999999999" customHeight="1">
      <c r="A2144" s="152" t="s">
        <v>3345</v>
      </c>
      <c r="B2144" s="152" t="s">
        <v>1620</v>
      </c>
    </row>
    <row r="2145" spans="1:2" ht="16.149999999999999" customHeight="1">
      <c r="A2145" s="152" t="s">
        <v>3346</v>
      </c>
      <c r="B2145" s="152" t="s">
        <v>1620</v>
      </c>
    </row>
    <row r="2146" spans="1:2" ht="16.149999999999999" customHeight="1">
      <c r="A2146" s="152" t="s">
        <v>3347</v>
      </c>
      <c r="B2146" s="152" t="s">
        <v>1621</v>
      </c>
    </row>
    <row r="2147" spans="1:2" ht="16.149999999999999" customHeight="1">
      <c r="A2147" s="152" t="s">
        <v>3348</v>
      </c>
      <c r="B2147" s="152" t="s">
        <v>1621</v>
      </c>
    </row>
    <row r="2148" spans="1:2" ht="16.149999999999999" customHeight="1">
      <c r="A2148" s="152" t="s">
        <v>3349</v>
      </c>
      <c r="B2148" s="152" t="s">
        <v>1622</v>
      </c>
    </row>
    <row r="2149" spans="1:2" ht="16.149999999999999" customHeight="1">
      <c r="A2149" s="152" t="s">
        <v>3350</v>
      </c>
      <c r="B2149" s="152" t="s">
        <v>1622</v>
      </c>
    </row>
    <row r="2150" spans="1:2" ht="16.149999999999999" customHeight="1">
      <c r="A2150" s="152" t="s">
        <v>3351</v>
      </c>
      <c r="B2150" s="152" t="s">
        <v>1623</v>
      </c>
    </row>
    <row r="2151" spans="1:2" ht="16.149999999999999" customHeight="1">
      <c r="A2151" s="152" t="s">
        <v>3352</v>
      </c>
      <c r="B2151" s="152" t="s">
        <v>1623</v>
      </c>
    </row>
    <row r="2152" spans="1:2" ht="16.149999999999999" customHeight="1">
      <c r="A2152" s="152" t="s">
        <v>3353</v>
      </c>
      <c r="B2152" s="152" t="s">
        <v>1624</v>
      </c>
    </row>
    <row r="2153" spans="1:2" ht="16.149999999999999" customHeight="1">
      <c r="A2153" s="152" t="s">
        <v>3354</v>
      </c>
      <c r="B2153" s="152" t="s">
        <v>1624</v>
      </c>
    </row>
    <row r="2154" spans="1:2" ht="16.149999999999999" customHeight="1">
      <c r="A2154" s="152" t="s">
        <v>3355</v>
      </c>
      <c r="B2154" s="152" t="s">
        <v>1625</v>
      </c>
    </row>
    <row r="2155" spans="1:2" ht="16.149999999999999" customHeight="1">
      <c r="A2155" s="152" t="s">
        <v>3356</v>
      </c>
      <c r="B2155" s="152" t="s">
        <v>1625</v>
      </c>
    </row>
    <row r="2156" spans="1:2" ht="16.149999999999999" customHeight="1">
      <c r="A2156" s="152" t="s">
        <v>3357</v>
      </c>
      <c r="B2156" s="152" t="s">
        <v>1626</v>
      </c>
    </row>
    <row r="2157" spans="1:2" ht="16.149999999999999" customHeight="1">
      <c r="A2157" s="152" t="s">
        <v>3358</v>
      </c>
      <c r="B2157" s="152" t="s">
        <v>1626</v>
      </c>
    </row>
    <row r="2158" spans="1:2" ht="16.149999999999999" customHeight="1">
      <c r="A2158" s="152" t="s">
        <v>3359</v>
      </c>
      <c r="B2158" s="152" t="s">
        <v>1627</v>
      </c>
    </row>
    <row r="2159" spans="1:2" ht="16.149999999999999" customHeight="1">
      <c r="A2159" s="152" t="s">
        <v>3360</v>
      </c>
      <c r="B2159" s="152" t="s">
        <v>1627</v>
      </c>
    </row>
    <row r="2160" spans="1:2" ht="16.149999999999999" customHeight="1">
      <c r="A2160" s="152" t="s">
        <v>3361</v>
      </c>
      <c r="B2160" s="152" t="s">
        <v>1628</v>
      </c>
    </row>
    <row r="2161" spans="1:2" ht="16.149999999999999" customHeight="1">
      <c r="A2161" s="152" t="s">
        <v>3362</v>
      </c>
      <c r="B2161" s="152" t="s">
        <v>1628</v>
      </c>
    </row>
    <row r="2162" spans="1:2" ht="16.149999999999999" customHeight="1">
      <c r="A2162" s="152" t="s">
        <v>3363</v>
      </c>
      <c r="B2162" s="152" t="s">
        <v>1629</v>
      </c>
    </row>
    <row r="2163" spans="1:2" ht="16.149999999999999" customHeight="1">
      <c r="A2163" s="152" t="s">
        <v>3364</v>
      </c>
      <c r="B2163" s="152" t="s">
        <v>1629</v>
      </c>
    </row>
    <row r="2164" spans="1:2" ht="16.149999999999999" customHeight="1">
      <c r="A2164" s="152" t="s">
        <v>3365</v>
      </c>
      <c r="B2164" s="152" t="s">
        <v>1630</v>
      </c>
    </row>
    <row r="2165" spans="1:2" ht="16.149999999999999" customHeight="1">
      <c r="A2165" s="152" t="s">
        <v>3366</v>
      </c>
      <c r="B2165" s="152" t="s">
        <v>1630</v>
      </c>
    </row>
    <row r="2166" spans="1:2" ht="16.149999999999999" customHeight="1">
      <c r="A2166" s="152" t="s">
        <v>3367</v>
      </c>
      <c r="B2166" s="152" t="s">
        <v>1631</v>
      </c>
    </row>
    <row r="2167" spans="1:2" ht="16.149999999999999" customHeight="1">
      <c r="A2167" s="152" t="s">
        <v>3368</v>
      </c>
      <c r="B2167" s="152" t="s">
        <v>1631</v>
      </c>
    </row>
    <row r="2168" spans="1:2" ht="16.149999999999999" customHeight="1">
      <c r="A2168" s="152" t="s">
        <v>3369</v>
      </c>
      <c r="B2168" s="152" t="s">
        <v>1632</v>
      </c>
    </row>
    <row r="2169" spans="1:2" ht="16.149999999999999" customHeight="1">
      <c r="A2169" s="152" t="s">
        <v>3370</v>
      </c>
      <c r="B2169" s="152" t="s">
        <v>1632</v>
      </c>
    </row>
    <row r="2170" spans="1:2" ht="16.149999999999999" customHeight="1">
      <c r="A2170" s="152" t="s">
        <v>3371</v>
      </c>
      <c r="B2170" s="152" t="s">
        <v>1633</v>
      </c>
    </row>
    <row r="2171" spans="1:2" ht="16.149999999999999" customHeight="1">
      <c r="A2171" s="152" t="s">
        <v>3372</v>
      </c>
      <c r="B2171" s="152" t="s">
        <v>1633</v>
      </c>
    </row>
    <row r="2172" spans="1:2" ht="16.149999999999999" customHeight="1">
      <c r="A2172" s="152" t="s">
        <v>3373</v>
      </c>
      <c r="B2172" s="152" t="s">
        <v>1634</v>
      </c>
    </row>
    <row r="2173" spans="1:2" ht="16.149999999999999" customHeight="1">
      <c r="A2173" s="152" t="s">
        <v>3374</v>
      </c>
      <c r="B2173" s="152" t="s">
        <v>1634</v>
      </c>
    </row>
    <row r="2174" spans="1:2" ht="16.149999999999999" customHeight="1">
      <c r="A2174" s="152" t="s">
        <v>3375</v>
      </c>
      <c r="B2174" s="152" t="s">
        <v>1635</v>
      </c>
    </row>
    <row r="2175" spans="1:2" ht="16.149999999999999" customHeight="1">
      <c r="A2175" s="152" t="s">
        <v>3376</v>
      </c>
      <c r="B2175" s="152" t="s">
        <v>1635</v>
      </c>
    </row>
    <row r="2176" spans="1:2" ht="16.149999999999999" customHeight="1">
      <c r="A2176" s="152" t="s">
        <v>3377</v>
      </c>
      <c r="B2176" s="152" t="s">
        <v>1636</v>
      </c>
    </row>
    <row r="2177" spans="1:2" ht="16.149999999999999" customHeight="1">
      <c r="A2177" s="152" t="s">
        <v>3378</v>
      </c>
      <c r="B2177" s="152" t="s">
        <v>1636</v>
      </c>
    </row>
    <row r="2178" spans="1:2" ht="16.149999999999999" customHeight="1">
      <c r="A2178" s="152" t="s">
        <v>3379</v>
      </c>
      <c r="B2178" s="152" t="s">
        <v>1637</v>
      </c>
    </row>
    <row r="2179" spans="1:2" ht="16.149999999999999" customHeight="1">
      <c r="A2179" s="152" t="s">
        <v>3380</v>
      </c>
      <c r="B2179" s="152" t="s">
        <v>1637</v>
      </c>
    </row>
    <row r="2180" spans="1:2" ht="16.149999999999999" customHeight="1">
      <c r="A2180" s="152" t="s">
        <v>3381</v>
      </c>
      <c r="B2180" s="152" t="s">
        <v>1638</v>
      </c>
    </row>
    <row r="2181" spans="1:2" ht="16.149999999999999" customHeight="1">
      <c r="A2181" s="152" t="s">
        <v>3382</v>
      </c>
      <c r="B2181" s="152" t="s">
        <v>1638</v>
      </c>
    </row>
    <row r="2182" spans="1:2" ht="16.149999999999999" customHeight="1">
      <c r="A2182" s="152" t="s">
        <v>3383</v>
      </c>
      <c r="B2182" s="152" t="s">
        <v>1639</v>
      </c>
    </row>
    <row r="2183" spans="1:2" ht="16.149999999999999" customHeight="1">
      <c r="A2183" s="152" t="s">
        <v>3384</v>
      </c>
      <c r="B2183" s="152" t="s">
        <v>1639</v>
      </c>
    </row>
    <row r="2184" spans="1:2" ht="16.149999999999999" customHeight="1">
      <c r="A2184" s="152" t="s">
        <v>3385</v>
      </c>
      <c r="B2184" s="152" t="s">
        <v>1640</v>
      </c>
    </row>
    <row r="2185" spans="1:2" ht="16.149999999999999" customHeight="1">
      <c r="A2185" s="152" t="s">
        <v>3386</v>
      </c>
      <c r="B2185" s="152" t="s">
        <v>1640</v>
      </c>
    </row>
    <row r="2186" spans="1:2" ht="16.149999999999999" customHeight="1">
      <c r="A2186" s="152" t="s">
        <v>3387</v>
      </c>
      <c r="B2186" s="152" t="s">
        <v>1641</v>
      </c>
    </row>
    <row r="2187" spans="1:2" ht="16.149999999999999" customHeight="1">
      <c r="A2187" s="152" t="s">
        <v>3388</v>
      </c>
      <c r="B2187" s="152" t="s">
        <v>1641</v>
      </c>
    </row>
    <row r="2188" spans="1:2" ht="16.149999999999999" customHeight="1">
      <c r="A2188" s="152" t="s">
        <v>3389</v>
      </c>
      <c r="B2188" s="152" t="s">
        <v>1642</v>
      </c>
    </row>
    <row r="2189" spans="1:2" ht="16.149999999999999" customHeight="1">
      <c r="A2189" s="152" t="s">
        <v>3390</v>
      </c>
      <c r="B2189" s="152" t="s">
        <v>1642</v>
      </c>
    </row>
    <row r="2190" spans="1:2" ht="16.149999999999999" customHeight="1">
      <c r="A2190" s="152" t="s">
        <v>3391</v>
      </c>
      <c r="B2190" s="152" t="s">
        <v>1643</v>
      </c>
    </row>
    <row r="2191" spans="1:2" ht="16.149999999999999" customHeight="1">
      <c r="A2191" s="152" t="s">
        <v>3392</v>
      </c>
      <c r="B2191" s="152" t="s">
        <v>1643</v>
      </c>
    </row>
    <row r="2192" spans="1:2" ht="16.149999999999999" customHeight="1">
      <c r="A2192" s="152" t="s">
        <v>3393</v>
      </c>
      <c r="B2192" s="152" t="s">
        <v>1644</v>
      </c>
    </row>
    <row r="2193" spans="1:2" ht="16.149999999999999" customHeight="1">
      <c r="A2193" s="152" t="s">
        <v>3394</v>
      </c>
      <c r="B2193" s="152" t="s">
        <v>1644</v>
      </c>
    </row>
    <row r="2194" spans="1:2" ht="16.149999999999999" customHeight="1">
      <c r="A2194" s="152" t="s">
        <v>3395</v>
      </c>
      <c r="B2194" s="152" t="s">
        <v>1645</v>
      </c>
    </row>
    <row r="2195" spans="1:2" ht="16.149999999999999" customHeight="1">
      <c r="A2195" s="152" t="s">
        <v>3396</v>
      </c>
      <c r="B2195" s="152" t="s">
        <v>1645</v>
      </c>
    </row>
    <row r="2196" spans="1:2" ht="16.149999999999999" customHeight="1">
      <c r="A2196" s="152" t="s">
        <v>3397</v>
      </c>
      <c r="B2196" s="152" t="s">
        <v>1646</v>
      </c>
    </row>
    <row r="2197" spans="1:2" ht="16.149999999999999" customHeight="1">
      <c r="A2197" s="152" t="s">
        <v>3398</v>
      </c>
      <c r="B2197" s="152" t="s">
        <v>1646</v>
      </c>
    </row>
    <row r="2198" spans="1:2" ht="16.149999999999999" customHeight="1">
      <c r="A2198" s="152" t="s">
        <v>3399</v>
      </c>
      <c r="B2198" s="152" t="s">
        <v>1647</v>
      </c>
    </row>
    <row r="2199" spans="1:2" ht="16.149999999999999" customHeight="1">
      <c r="A2199" s="152" t="s">
        <v>3400</v>
      </c>
      <c r="B2199" s="152" t="s">
        <v>1647</v>
      </c>
    </row>
    <row r="2200" spans="1:2" ht="16.149999999999999" customHeight="1">
      <c r="A2200" s="152" t="s">
        <v>3401</v>
      </c>
      <c r="B2200" s="152" t="s">
        <v>1648</v>
      </c>
    </row>
    <row r="2201" spans="1:2" ht="16.149999999999999" customHeight="1">
      <c r="A2201" s="152" t="s">
        <v>3402</v>
      </c>
      <c r="B2201" s="152" t="s">
        <v>1648</v>
      </c>
    </row>
    <row r="2202" spans="1:2" ht="16.149999999999999" customHeight="1">
      <c r="A2202" s="152" t="s">
        <v>3403</v>
      </c>
      <c r="B2202" s="152" t="s">
        <v>1649</v>
      </c>
    </row>
    <row r="2203" spans="1:2" ht="16.149999999999999" customHeight="1">
      <c r="A2203" s="152" t="s">
        <v>3404</v>
      </c>
      <c r="B2203" s="152" t="s">
        <v>1649</v>
      </c>
    </row>
    <row r="2204" spans="1:2" ht="16.149999999999999" customHeight="1">
      <c r="A2204" s="152" t="s">
        <v>3405</v>
      </c>
      <c r="B2204" s="152" t="s">
        <v>1650</v>
      </c>
    </row>
    <row r="2205" spans="1:2" ht="16.149999999999999" customHeight="1">
      <c r="A2205" s="152" t="s">
        <v>3406</v>
      </c>
      <c r="B2205" s="152" t="s">
        <v>1650</v>
      </c>
    </row>
    <row r="2206" spans="1:2" ht="16.149999999999999" customHeight="1">
      <c r="A2206" s="152" t="s">
        <v>3407</v>
      </c>
      <c r="B2206" s="152" t="s">
        <v>1651</v>
      </c>
    </row>
    <row r="2207" spans="1:2" ht="16.149999999999999" customHeight="1">
      <c r="A2207" s="152" t="s">
        <v>3408</v>
      </c>
      <c r="B2207" s="152" t="s">
        <v>1651</v>
      </c>
    </row>
    <row r="2208" spans="1:2" ht="16.149999999999999" customHeight="1">
      <c r="A2208" s="152" t="s">
        <v>3409</v>
      </c>
      <c r="B2208" s="152" t="s">
        <v>1652</v>
      </c>
    </row>
    <row r="2209" spans="1:2" ht="16.149999999999999" customHeight="1">
      <c r="A2209" s="152" t="s">
        <v>3410</v>
      </c>
      <c r="B2209" s="152" t="s">
        <v>1652</v>
      </c>
    </row>
    <row r="2210" spans="1:2" ht="16.149999999999999" customHeight="1">
      <c r="A2210" s="152" t="s">
        <v>3411</v>
      </c>
      <c r="B2210" s="152" t="s">
        <v>1653</v>
      </c>
    </row>
    <row r="2211" spans="1:2" ht="16.149999999999999" customHeight="1">
      <c r="A2211" s="152" t="s">
        <v>3412</v>
      </c>
      <c r="B2211" s="152" t="s">
        <v>1653</v>
      </c>
    </row>
    <row r="2212" spans="1:2" ht="16.149999999999999" customHeight="1">
      <c r="A2212" s="152" t="s">
        <v>3413</v>
      </c>
      <c r="B2212" s="152" t="s">
        <v>1654</v>
      </c>
    </row>
    <row r="2213" spans="1:2" ht="16.149999999999999" customHeight="1">
      <c r="A2213" s="152" t="s">
        <v>3414</v>
      </c>
      <c r="B2213" s="152" t="s">
        <v>1654</v>
      </c>
    </row>
    <row r="2214" spans="1:2" ht="16.149999999999999" customHeight="1">
      <c r="A2214" s="152" t="s">
        <v>3415</v>
      </c>
      <c r="B2214" s="152" t="s">
        <v>1655</v>
      </c>
    </row>
    <row r="2215" spans="1:2" ht="16.149999999999999" customHeight="1">
      <c r="A2215" s="152" t="s">
        <v>3416</v>
      </c>
      <c r="B2215" s="152" t="s">
        <v>1655</v>
      </c>
    </row>
    <row r="2216" spans="1:2" ht="16.149999999999999" customHeight="1">
      <c r="A2216" s="152" t="s">
        <v>3417</v>
      </c>
      <c r="B2216" s="152" t="s">
        <v>1656</v>
      </c>
    </row>
    <row r="2217" spans="1:2" ht="16.149999999999999" customHeight="1">
      <c r="A2217" s="152" t="s">
        <v>3418</v>
      </c>
      <c r="B2217" s="152" t="s">
        <v>1656</v>
      </c>
    </row>
    <row r="2218" spans="1:2" ht="16.149999999999999" customHeight="1">
      <c r="A2218" s="152" t="s">
        <v>3419</v>
      </c>
      <c r="B2218" s="152" t="s">
        <v>1657</v>
      </c>
    </row>
    <row r="2219" spans="1:2" ht="16.149999999999999" customHeight="1">
      <c r="A2219" s="152" t="s">
        <v>3420</v>
      </c>
      <c r="B2219" s="152" t="s">
        <v>1657</v>
      </c>
    </row>
    <row r="2220" spans="1:2" ht="16.149999999999999" customHeight="1">
      <c r="A2220" s="152" t="s">
        <v>3421</v>
      </c>
      <c r="B2220" s="152" t="s">
        <v>1658</v>
      </c>
    </row>
    <row r="2221" spans="1:2" ht="16.149999999999999" customHeight="1">
      <c r="A2221" s="152" t="s">
        <v>3422</v>
      </c>
      <c r="B2221" s="152" t="s">
        <v>1658</v>
      </c>
    </row>
    <row r="2222" spans="1:2" ht="16.149999999999999" customHeight="1">
      <c r="A2222" s="152" t="s">
        <v>3423</v>
      </c>
      <c r="B2222" s="152" t="s">
        <v>1659</v>
      </c>
    </row>
    <row r="2223" spans="1:2" ht="16.149999999999999" customHeight="1">
      <c r="A2223" s="152" t="s">
        <v>3424</v>
      </c>
      <c r="B2223" s="152" t="s">
        <v>1659</v>
      </c>
    </row>
    <row r="2224" spans="1:2" ht="16.149999999999999" customHeight="1">
      <c r="A2224" s="152" t="s">
        <v>3425</v>
      </c>
      <c r="B2224" s="152" t="s">
        <v>1660</v>
      </c>
    </row>
    <row r="2225" spans="1:2" ht="16.149999999999999" customHeight="1">
      <c r="A2225" s="152" t="s">
        <v>3426</v>
      </c>
      <c r="B2225" s="152" t="s">
        <v>1660</v>
      </c>
    </row>
    <row r="2226" spans="1:2" ht="16.149999999999999" customHeight="1">
      <c r="A2226" s="152" t="s">
        <v>3427</v>
      </c>
      <c r="B2226" s="152" t="s">
        <v>1661</v>
      </c>
    </row>
    <row r="2227" spans="1:2" ht="16.149999999999999" customHeight="1">
      <c r="A2227" s="152" t="s">
        <v>3428</v>
      </c>
      <c r="B2227" s="152" t="s">
        <v>1661</v>
      </c>
    </row>
    <row r="2228" spans="1:2" ht="16.149999999999999" customHeight="1">
      <c r="A2228" s="152" t="s">
        <v>3429</v>
      </c>
      <c r="B2228" s="152" t="s">
        <v>1662</v>
      </c>
    </row>
    <row r="2229" spans="1:2" ht="16.149999999999999" customHeight="1">
      <c r="A2229" s="152" t="s">
        <v>3430</v>
      </c>
      <c r="B2229" s="152" t="s">
        <v>1662</v>
      </c>
    </row>
    <row r="2230" spans="1:2" ht="16.149999999999999" customHeight="1">
      <c r="A2230" s="152" t="s">
        <v>3431</v>
      </c>
      <c r="B2230" s="152" t="s">
        <v>1663</v>
      </c>
    </row>
    <row r="2231" spans="1:2" ht="16.149999999999999" customHeight="1">
      <c r="A2231" s="152" t="s">
        <v>3432</v>
      </c>
      <c r="B2231" s="152" t="s">
        <v>1663</v>
      </c>
    </row>
    <row r="2232" spans="1:2" ht="16.149999999999999" customHeight="1">
      <c r="A2232" s="152" t="s">
        <v>3433</v>
      </c>
      <c r="B2232" s="152" t="s">
        <v>1664</v>
      </c>
    </row>
    <row r="2233" spans="1:2" ht="16.149999999999999" customHeight="1">
      <c r="A2233" s="152" t="s">
        <v>3434</v>
      </c>
      <c r="B2233" s="152" t="s">
        <v>1664</v>
      </c>
    </row>
    <row r="2234" spans="1:2" ht="16.149999999999999" customHeight="1">
      <c r="A2234" s="152" t="s">
        <v>3435</v>
      </c>
      <c r="B2234" s="152" t="s">
        <v>1665</v>
      </c>
    </row>
    <row r="2235" spans="1:2" ht="16.149999999999999" customHeight="1">
      <c r="A2235" s="152" t="s">
        <v>3436</v>
      </c>
      <c r="B2235" s="152" t="s">
        <v>1665</v>
      </c>
    </row>
    <row r="2236" spans="1:2" ht="16.149999999999999" customHeight="1">
      <c r="A2236" s="152" t="s">
        <v>3437</v>
      </c>
      <c r="B2236" s="152" t="s">
        <v>1666</v>
      </c>
    </row>
    <row r="2237" spans="1:2" ht="16.149999999999999" customHeight="1">
      <c r="A2237" s="152" t="s">
        <v>3438</v>
      </c>
      <c r="B2237" s="152" t="s">
        <v>1666</v>
      </c>
    </row>
    <row r="2238" spans="1:2" ht="16.149999999999999" customHeight="1">
      <c r="A2238" s="152" t="s">
        <v>3439</v>
      </c>
      <c r="B2238" s="152" t="s">
        <v>1667</v>
      </c>
    </row>
    <row r="2239" spans="1:2" ht="16.149999999999999" customHeight="1">
      <c r="A2239" s="152" t="s">
        <v>3440</v>
      </c>
      <c r="B2239" s="152" t="s">
        <v>1667</v>
      </c>
    </row>
    <row r="2240" spans="1:2" ht="16.149999999999999" customHeight="1">
      <c r="A2240" s="152" t="s">
        <v>3441</v>
      </c>
      <c r="B2240" s="152" t="s">
        <v>1668</v>
      </c>
    </row>
    <row r="2241" spans="1:2" ht="16.149999999999999" customHeight="1">
      <c r="A2241" s="152" t="s">
        <v>3442</v>
      </c>
      <c r="B2241" s="152" t="s">
        <v>1668</v>
      </c>
    </row>
    <row r="2242" spans="1:2" ht="16.149999999999999" customHeight="1">
      <c r="A2242" s="152" t="s">
        <v>3443</v>
      </c>
      <c r="B2242" s="152" t="s">
        <v>1669</v>
      </c>
    </row>
    <row r="2243" spans="1:2" ht="16.149999999999999" customHeight="1">
      <c r="A2243" s="152" t="s">
        <v>3444</v>
      </c>
      <c r="B2243" s="152" t="s">
        <v>1669</v>
      </c>
    </row>
    <row r="2244" spans="1:2" ht="16.149999999999999" customHeight="1">
      <c r="A2244" s="152" t="s">
        <v>3445</v>
      </c>
      <c r="B2244" s="152" t="s">
        <v>1670</v>
      </c>
    </row>
    <row r="2245" spans="1:2" ht="16.149999999999999" customHeight="1">
      <c r="A2245" s="152" t="s">
        <v>3446</v>
      </c>
      <c r="B2245" s="152" t="s">
        <v>1670</v>
      </c>
    </row>
    <row r="2246" spans="1:2" ht="16.149999999999999" customHeight="1">
      <c r="A2246" s="152" t="s">
        <v>3447</v>
      </c>
      <c r="B2246" s="152" t="s">
        <v>1671</v>
      </c>
    </row>
    <row r="2247" spans="1:2" ht="16.149999999999999" customHeight="1">
      <c r="A2247" s="152" t="s">
        <v>3448</v>
      </c>
      <c r="B2247" s="152" t="s">
        <v>1671</v>
      </c>
    </row>
    <row r="2248" spans="1:2" ht="16.149999999999999" customHeight="1">
      <c r="A2248" s="152" t="s">
        <v>3449</v>
      </c>
      <c r="B2248" s="152" t="s">
        <v>1672</v>
      </c>
    </row>
    <row r="2249" spans="1:2" ht="16.149999999999999" customHeight="1">
      <c r="A2249" s="152" t="s">
        <v>3450</v>
      </c>
      <c r="B2249" s="152" t="s">
        <v>1672</v>
      </c>
    </row>
    <row r="2250" spans="1:2" ht="16.149999999999999" customHeight="1">
      <c r="A2250" s="152" t="s">
        <v>3451</v>
      </c>
      <c r="B2250" s="152" t="s">
        <v>1673</v>
      </c>
    </row>
    <row r="2251" spans="1:2" ht="16.149999999999999" customHeight="1">
      <c r="A2251" s="152" t="s">
        <v>3452</v>
      </c>
      <c r="B2251" s="152" t="s">
        <v>1673</v>
      </c>
    </row>
    <row r="2252" spans="1:2" ht="16.149999999999999" customHeight="1">
      <c r="A2252" s="152" t="s">
        <v>3453</v>
      </c>
      <c r="B2252" s="152" t="s">
        <v>1674</v>
      </c>
    </row>
    <row r="2253" spans="1:2" ht="16.149999999999999" customHeight="1">
      <c r="A2253" s="152" t="s">
        <v>3454</v>
      </c>
      <c r="B2253" s="152" t="s">
        <v>1674</v>
      </c>
    </row>
    <row r="2254" spans="1:2" ht="16.149999999999999" customHeight="1">
      <c r="A2254" s="152" t="s">
        <v>3455</v>
      </c>
      <c r="B2254" s="152" t="s">
        <v>1675</v>
      </c>
    </row>
    <row r="2255" spans="1:2" ht="16.149999999999999" customHeight="1">
      <c r="A2255" s="152" t="s">
        <v>3456</v>
      </c>
      <c r="B2255" s="152" t="s">
        <v>1675</v>
      </c>
    </row>
    <row r="2256" spans="1:2" ht="16.149999999999999" customHeight="1">
      <c r="A2256" s="152" t="s">
        <v>3457</v>
      </c>
      <c r="B2256" s="152" t="s">
        <v>1676</v>
      </c>
    </row>
    <row r="2257" spans="1:2" ht="16.149999999999999" customHeight="1">
      <c r="A2257" s="152" t="s">
        <v>3458</v>
      </c>
      <c r="B2257" s="152" t="s">
        <v>1676</v>
      </c>
    </row>
    <row r="2258" spans="1:2" ht="16.149999999999999" customHeight="1">
      <c r="A2258" s="152" t="s">
        <v>3459</v>
      </c>
      <c r="B2258" s="152" t="s">
        <v>1677</v>
      </c>
    </row>
    <row r="2259" spans="1:2" ht="16.149999999999999" customHeight="1">
      <c r="A2259" s="152" t="s">
        <v>3460</v>
      </c>
      <c r="B2259" s="152" t="s">
        <v>1677</v>
      </c>
    </row>
    <row r="2260" spans="1:2" ht="16.149999999999999" customHeight="1">
      <c r="A2260" s="152" t="s">
        <v>3461</v>
      </c>
      <c r="B2260" s="152" t="s">
        <v>1678</v>
      </c>
    </row>
    <row r="2261" spans="1:2" ht="16.149999999999999" customHeight="1">
      <c r="A2261" s="152" t="s">
        <v>3462</v>
      </c>
      <c r="B2261" s="152" t="s">
        <v>1678</v>
      </c>
    </row>
    <row r="2262" spans="1:2" ht="16.149999999999999" customHeight="1">
      <c r="A2262" s="152" t="s">
        <v>3463</v>
      </c>
      <c r="B2262" s="152" t="s">
        <v>1679</v>
      </c>
    </row>
    <row r="2263" spans="1:2" ht="16.149999999999999" customHeight="1">
      <c r="A2263" s="152" t="s">
        <v>3464</v>
      </c>
      <c r="B2263" s="152" t="s">
        <v>1679</v>
      </c>
    </row>
    <row r="2264" spans="1:2" ht="16.149999999999999" customHeight="1">
      <c r="A2264" s="152" t="s">
        <v>3465</v>
      </c>
      <c r="B2264" s="152" t="s">
        <v>1680</v>
      </c>
    </row>
    <row r="2265" spans="1:2" ht="16.149999999999999" customHeight="1">
      <c r="A2265" s="152" t="s">
        <v>3466</v>
      </c>
      <c r="B2265" s="152" t="s">
        <v>1680</v>
      </c>
    </row>
    <row r="2266" spans="1:2" ht="16.149999999999999" customHeight="1">
      <c r="A2266" s="152" t="s">
        <v>3467</v>
      </c>
      <c r="B2266" s="152" t="s">
        <v>1681</v>
      </c>
    </row>
    <row r="2267" spans="1:2" ht="16.149999999999999" customHeight="1">
      <c r="A2267" s="152" t="s">
        <v>3468</v>
      </c>
      <c r="B2267" s="152" t="s">
        <v>1681</v>
      </c>
    </row>
    <row r="2268" spans="1:2" ht="16.149999999999999" customHeight="1">
      <c r="A2268" s="152" t="s">
        <v>3469</v>
      </c>
      <c r="B2268" s="152" t="s">
        <v>1682</v>
      </c>
    </row>
    <row r="2269" spans="1:2" ht="16.149999999999999" customHeight="1">
      <c r="A2269" s="152" t="s">
        <v>3470</v>
      </c>
      <c r="B2269" s="152" t="s">
        <v>1682</v>
      </c>
    </row>
    <row r="2270" spans="1:2" ht="16.149999999999999" customHeight="1">
      <c r="A2270" s="152" t="s">
        <v>3471</v>
      </c>
      <c r="B2270" s="152" t="s">
        <v>1683</v>
      </c>
    </row>
    <row r="2271" spans="1:2" ht="16.149999999999999" customHeight="1">
      <c r="A2271" s="152" t="s">
        <v>3472</v>
      </c>
      <c r="B2271" s="152" t="s">
        <v>1683</v>
      </c>
    </row>
    <row r="2272" spans="1:2" ht="16.149999999999999" customHeight="1">
      <c r="A2272" s="152" t="s">
        <v>3473</v>
      </c>
      <c r="B2272" s="152" t="s">
        <v>1684</v>
      </c>
    </row>
    <row r="2273" spans="1:2" ht="16.149999999999999" customHeight="1">
      <c r="A2273" s="152" t="s">
        <v>3474</v>
      </c>
      <c r="B2273" s="152" t="s">
        <v>1684</v>
      </c>
    </row>
    <row r="2274" spans="1:2" ht="16.149999999999999" customHeight="1">
      <c r="A2274" s="152" t="s">
        <v>3475</v>
      </c>
      <c r="B2274" s="152" t="s">
        <v>1685</v>
      </c>
    </row>
    <row r="2275" spans="1:2" ht="16.149999999999999" customHeight="1">
      <c r="A2275" s="152" t="s">
        <v>3476</v>
      </c>
      <c r="B2275" s="152" t="s">
        <v>1685</v>
      </c>
    </row>
    <row r="2276" spans="1:2" ht="16.149999999999999" customHeight="1">
      <c r="A2276" s="152" t="s">
        <v>3477</v>
      </c>
      <c r="B2276" s="152" t="s">
        <v>1686</v>
      </c>
    </row>
    <row r="2277" spans="1:2" ht="16.149999999999999" customHeight="1">
      <c r="A2277" s="152" t="s">
        <v>3478</v>
      </c>
      <c r="B2277" s="152" t="s">
        <v>1686</v>
      </c>
    </row>
    <row r="2278" spans="1:2" ht="16.149999999999999" customHeight="1">
      <c r="A2278" s="152" t="s">
        <v>3479</v>
      </c>
      <c r="B2278" s="152" t="s">
        <v>1687</v>
      </c>
    </row>
    <row r="2279" spans="1:2" ht="16.149999999999999" customHeight="1">
      <c r="A2279" s="152" t="s">
        <v>3480</v>
      </c>
      <c r="B2279" s="152" t="s">
        <v>1687</v>
      </c>
    </row>
    <row r="2280" spans="1:2" ht="16.149999999999999" customHeight="1">
      <c r="A2280" s="152" t="s">
        <v>3481</v>
      </c>
      <c r="B2280" s="152" t="s">
        <v>1688</v>
      </c>
    </row>
    <row r="2281" spans="1:2" ht="16.149999999999999" customHeight="1">
      <c r="A2281" s="152" t="s">
        <v>3482</v>
      </c>
      <c r="B2281" s="152" t="s">
        <v>1688</v>
      </c>
    </row>
    <row r="2282" spans="1:2" ht="16.149999999999999" customHeight="1">
      <c r="A2282" s="152" t="s">
        <v>3483</v>
      </c>
      <c r="B2282" s="152" t="s">
        <v>1689</v>
      </c>
    </row>
    <row r="2283" spans="1:2" ht="16.149999999999999" customHeight="1">
      <c r="A2283" s="152" t="s">
        <v>3484</v>
      </c>
      <c r="B2283" s="152" t="s">
        <v>1689</v>
      </c>
    </row>
    <row r="2284" spans="1:2" ht="16.149999999999999" customHeight="1">
      <c r="A2284" s="152" t="s">
        <v>3485</v>
      </c>
      <c r="B2284" s="152" t="s">
        <v>1690</v>
      </c>
    </row>
    <row r="2285" spans="1:2" ht="16.149999999999999" customHeight="1">
      <c r="A2285" s="152" t="s">
        <v>3486</v>
      </c>
      <c r="B2285" s="152" t="s">
        <v>1690</v>
      </c>
    </row>
    <row r="2286" spans="1:2" ht="16.149999999999999" customHeight="1">
      <c r="A2286" s="152" t="s">
        <v>3487</v>
      </c>
      <c r="B2286" s="152" t="s">
        <v>1691</v>
      </c>
    </row>
    <row r="2287" spans="1:2" ht="16.149999999999999" customHeight="1">
      <c r="A2287" s="152" t="s">
        <v>3488</v>
      </c>
      <c r="B2287" s="152" t="s">
        <v>1691</v>
      </c>
    </row>
    <row r="2288" spans="1:2" ht="16.149999999999999" customHeight="1">
      <c r="A2288" s="152" t="s">
        <v>3489</v>
      </c>
      <c r="B2288" s="152" t="s">
        <v>1692</v>
      </c>
    </row>
    <row r="2289" spans="1:2" ht="16.149999999999999" customHeight="1">
      <c r="A2289" s="152" t="s">
        <v>3490</v>
      </c>
      <c r="B2289" s="152" t="s">
        <v>1692</v>
      </c>
    </row>
    <row r="2290" spans="1:2" ht="16.149999999999999" customHeight="1">
      <c r="A2290" s="152" t="s">
        <v>3491</v>
      </c>
      <c r="B2290" s="152" t="s">
        <v>1693</v>
      </c>
    </row>
    <row r="2291" spans="1:2" ht="16.149999999999999" customHeight="1">
      <c r="A2291" s="152" t="s">
        <v>3492</v>
      </c>
      <c r="B2291" s="152" t="s">
        <v>1693</v>
      </c>
    </row>
    <row r="2292" spans="1:2" ht="16.149999999999999" customHeight="1">
      <c r="A2292" s="152" t="s">
        <v>3493</v>
      </c>
      <c r="B2292" s="152" t="s">
        <v>1694</v>
      </c>
    </row>
    <row r="2293" spans="1:2" ht="16.149999999999999" customHeight="1">
      <c r="A2293" s="152" t="s">
        <v>3494</v>
      </c>
      <c r="B2293" s="152" t="s">
        <v>1694</v>
      </c>
    </row>
    <row r="2294" spans="1:2" ht="16.149999999999999" customHeight="1">
      <c r="A2294" s="152" t="s">
        <v>3495</v>
      </c>
      <c r="B2294" s="152" t="s">
        <v>1695</v>
      </c>
    </row>
    <row r="2295" spans="1:2" ht="16.149999999999999" customHeight="1">
      <c r="A2295" s="152" t="s">
        <v>3496</v>
      </c>
      <c r="B2295" s="152" t="s">
        <v>1695</v>
      </c>
    </row>
    <row r="2296" spans="1:2" ht="16.149999999999999" customHeight="1">
      <c r="A2296" s="152" t="s">
        <v>3497</v>
      </c>
      <c r="B2296" s="152" t="s">
        <v>1696</v>
      </c>
    </row>
    <row r="2297" spans="1:2" ht="16.149999999999999" customHeight="1">
      <c r="A2297" s="152" t="s">
        <v>3498</v>
      </c>
      <c r="B2297" s="152" t="s">
        <v>1696</v>
      </c>
    </row>
    <row r="2298" spans="1:2" ht="16.149999999999999" customHeight="1">
      <c r="A2298" s="152" t="s">
        <v>3499</v>
      </c>
      <c r="B2298" s="152" t="s">
        <v>1697</v>
      </c>
    </row>
    <row r="2299" spans="1:2" ht="16.149999999999999" customHeight="1">
      <c r="A2299" s="152" t="s">
        <v>3500</v>
      </c>
      <c r="B2299" s="152" t="s">
        <v>1697</v>
      </c>
    </row>
    <row r="2300" spans="1:2" ht="16.149999999999999" customHeight="1">
      <c r="A2300" s="152" t="s">
        <v>3501</v>
      </c>
      <c r="B2300" s="152" t="s">
        <v>1698</v>
      </c>
    </row>
    <row r="2301" spans="1:2" ht="16.149999999999999" customHeight="1">
      <c r="A2301" s="152" t="s">
        <v>3502</v>
      </c>
      <c r="B2301" s="152" t="s">
        <v>1698</v>
      </c>
    </row>
    <row r="2302" spans="1:2" ht="16.149999999999999" customHeight="1">
      <c r="A2302" s="152" t="s">
        <v>3503</v>
      </c>
      <c r="B2302" s="152" t="s">
        <v>1699</v>
      </c>
    </row>
    <row r="2303" spans="1:2" ht="16.149999999999999" customHeight="1">
      <c r="A2303" s="152" t="s">
        <v>3504</v>
      </c>
      <c r="B2303" s="152" t="s">
        <v>1699</v>
      </c>
    </row>
    <row r="2304" spans="1:2" ht="16.149999999999999" customHeight="1">
      <c r="A2304" s="152" t="s">
        <v>3505</v>
      </c>
      <c r="B2304" s="152" t="s">
        <v>1700</v>
      </c>
    </row>
    <row r="2305" spans="1:2" ht="16.149999999999999" customHeight="1">
      <c r="A2305" s="152" t="s">
        <v>3506</v>
      </c>
      <c r="B2305" s="152" t="s">
        <v>1700</v>
      </c>
    </row>
    <row r="2306" spans="1:2" ht="16.149999999999999" customHeight="1">
      <c r="A2306" s="152" t="s">
        <v>3507</v>
      </c>
      <c r="B2306" s="152" t="s">
        <v>1701</v>
      </c>
    </row>
    <row r="2307" spans="1:2" ht="16.149999999999999" customHeight="1">
      <c r="A2307" s="152" t="s">
        <v>3508</v>
      </c>
      <c r="B2307" s="152" t="s">
        <v>1701</v>
      </c>
    </row>
    <row r="2308" spans="1:2" ht="16.149999999999999" customHeight="1">
      <c r="A2308" s="152" t="s">
        <v>3509</v>
      </c>
      <c r="B2308" s="152" t="s">
        <v>1702</v>
      </c>
    </row>
    <row r="2309" spans="1:2" ht="16.149999999999999" customHeight="1">
      <c r="A2309" s="152" t="s">
        <v>3510</v>
      </c>
      <c r="B2309" s="152" t="s">
        <v>1702</v>
      </c>
    </row>
    <row r="2310" spans="1:2" ht="16.149999999999999" customHeight="1">
      <c r="A2310" s="152" t="s">
        <v>3511</v>
      </c>
      <c r="B2310" s="152" t="s">
        <v>1703</v>
      </c>
    </row>
    <row r="2311" spans="1:2" ht="16.149999999999999" customHeight="1">
      <c r="A2311" s="152" t="s">
        <v>3512</v>
      </c>
      <c r="B2311" s="152" t="s">
        <v>1703</v>
      </c>
    </row>
    <row r="2312" spans="1:2" ht="16.149999999999999" customHeight="1">
      <c r="A2312" s="152" t="s">
        <v>3513</v>
      </c>
      <c r="B2312" s="152" t="s">
        <v>1704</v>
      </c>
    </row>
    <row r="2313" spans="1:2" ht="16.149999999999999" customHeight="1">
      <c r="A2313" s="152" t="s">
        <v>3514</v>
      </c>
      <c r="B2313" s="152" t="s">
        <v>1704</v>
      </c>
    </row>
    <row r="2314" spans="1:2" ht="16.149999999999999" customHeight="1">
      <c r="A2314" s="152" t="s">
        <v>3515</v>
      </c>
      <c r="B2314" s="152" t="s">
        <v>1705</v>
      </c>
    </row>
    <row r="2315" spans="1:2" ht="16.149999999999999" customHeight="1">
      <c r="A2315" s="152" t="s">
        <v>3516</v>
      </c>
      <c r="B2315" s="152" t="s">
        <v>1705</v>
      </c>
    </row>
    <row r="2316" spans="1:2" ht="16.149999999999999" customHeight="1">
      <c r="A2316" s="152" t="s">
        <v>3517</v>
      </c>
      <c r="B2316" s="152" t="s">
        <v>1706</v>
      </c>
    </row>
    <row r="2317" spans="1:2" ht="16.149999999999999" customHeight="1">
      <c r="A2317" s="152" t="s">
        <v>3518</v>
      </c>
      <c r="B2317" s="152" t="s">
        <v>1706</v>
      </c>
    </row>
    <row r="2318" spans="1:2" ht="16.149999999999999" customHeight="1">
      <c r="A2318" s="152" t="s">
        <v>3519</v>
      </c>
      <c r="B2318" s="152" t="s">
        <v>1707</v>
      </c>
    </row>
    <row r="2319" spans="1:2" ht="16.149999999999999" customHeight="1">
      <c r="A2319" s="152" t="s">
        <v>3520</v>
      </c>
      <c r="B2319" s="152" t="s">
        <v>1707</v>
      </c>
    </row>
    <row r="2320" spans="1:2" ht="16.149999999999999" customHeight="1">
      <c r="A2320" s="152" t="s">
        <v>3521</v>
      </c>
      <c r="B2320" s="152" t="s">
        <v>1708</v>
      </c>
    </row>
    <row r="2321" spans="1:2" ht="16.149999999999999" customHeight="1">
      <c r="A2321" s="152" t="s">
        <v>3522</v>
      </c>
      <c r="B2321" s="152" t="s">
        <v>1708</v>
      </c>
    </row>
    <row r="2322" spans="1:2" ht="16.149999999999999" customHeight="1">
      <c r="A2322" s="152" t="s">
        <v>3523</v>
      </c>
      <c r="B2322" s="152" t="s">
        <v>1709</v>
      </c>
    </row>
    <row r="2323" spans="1:2" ht="16.149999999999999" customHeight="1">
      <c r="A2323" s="152" t="s">
        <v>3524</v>
      </c>
      <c r="B2323" s="152" t="s">
        <v>1709</v>
      </c>
    </row>
    <row r="2324" spans="1:2" ht="16.149999999999999" customHeight="1">
      <c r="A2324" s="152" t="s">
        <v>3525</v>
      </c>
      <c r="B2324" s="152" t="s">
        <v>1710</v>
      </c>
    </row>
    <row r="2325" spans="1:2" ht="16.149999999999999" customHeight="1">
      <c r="A2325" s="152" t="s">
        <v>3526</v>
      </c>
      <c r="B2325" s="152" t="s">
        <v>1710</v>
      </c>
    </row>
    <row r="2326" spans="1:2" ht="16.149999999999999" customHeight="1">
      <c r="A2326" s="152" t="s">
        <v>3527</v>
      </c>
      <c r="B2326" s="152" t="s">
        <v>1711</v>
      </c>
    </row>
    <row r="2327" spans="1:2" ht="16.149999999999999" customHeight="1">
      <c r="A2327" s="152" t="s">
        <v>3528</v>
      </c>
      <c r="B2327" s="152" t="s">
        <v>1711</v>
      </c>
    </row>
    <row r="2328" spans="1:2" ht="16.149999999999999" customHeight="1">
      <c r="A2328" s="152" t="s">
        <v>3529</v>
      </c>
      <c r="B2328" s="152" t="s">
        <v>1712</v>
      </c>
    </row>
    <row r="2329" spans="1:2" ht="16.149999999999999" customHeight="1">
      <c r="A2329" s="152" t="s">
        <v>3530</v>
      </c>
      <c r="B2329" s="152" t="s">
        <v>1712</v>
      </c>
    </row>
    <row r="2330" spans="1:2" ht="16.149999999999999" customHeight="1">
      <c r="A2330" s="152" t="s">
        <v>3531</v>
      </c>
      <c r="B2330" s="152" t="s">
        <v>1713</v>
      </c>
    </row>
    <row r="2331" spans="1:2" ht="16.149999999999999" customHeight="1">
      <c r="A2331" s="152" t="s">
        <v>3532</v>
      </c>
      <c r="B2331" s="152" t="s">
        <v>1713</v>
      </c>
    </row>
    <row r="2332" spans="1:2" ht="16.149999999999999" customHeight="1">
      <c r="A2332" s="152" t="s">
        <v>3533</v>
      </c>
      <c r="B2332" s="152" t="s">
        <v>1714</v>
      </c>
    </row>
    <row r="2333" spans="1:2" ht="16.149999999999999" customHeight="1">
      <c r="A2333" s="152" t="s">
        <v>3534</v>
      </c>
      <c r="B2333" s="152" t="s">
        <v>1714</v>
      </c>
    </row>
    <row r="2334" spans="1:2" ht="16.149999999999999" customHeight="1">
      <c r="A2334" s="152" t="s">
        <v>3535</v>
      </c>
      <c r="B2334" s="152" t="s">
        <v>1715</v>
      </c>
    </row>
    <row r="2335" spans="1:2" ht="16.149999999999999" customHeight="1">
      <c r="A2335" s="152" t="s">
        <v>3536</v>
      </c>
      <c r="B2335" s="152" t="s">
        <v>1715</v>
      </c>
    </row>
    <row r="2336" spans="1:2" ht="16.149999999999999" customHeight="1">
      <c r="A2336" s="152" t="s">
        <v>3537</v>
      </c>
      <c r="B2336" s="152" t="s">
        <v>1716</v>
      </c>
    </row>
    <row r="2337" spans="1:2" ht="16.149999999999999" customHeight="1">
      <c r="A2337" s="152" t="s">
        <v>3538</v>
      </c>
      <c r="B2337" s="152" t="s">
        <v>1716</v>
      </c>
    </row>
    <row r="2338" spans="1:2" ht="16.149999999999999" customHeight="1">
      <c r="A2338" s="152" t="s">
        <v>3539</v>
      </c>
      <c r="B2338" s="152" t="s">
        <v>1717</v>
      </c>
    </row>
    <row r="2339" spans="1:2" ht="16.149999999999999" customHeight="1">
      <c r="A2339" s="152" t="s">
        <v>3540</v>
      </c>
      <c r="B2339" s="152" t="s">
        <v>1717</v>
      </c>
    </row>
    <row r="2340" spans="1:2" ht="16.149999999999999" customHeight="1">
      <c r="A2340" s="152" t="s">
        <v>3541</v>
      </c>
      <c r="B2340" s="152" t="s">
        <v>1718</v>
      </c>
    </row>
    <row r="2341" spans="1:2" ht="16.149999999999999" customHeight="1">
      <c r="A2341" s="152" t="s">
        <v>3542</v>
      </c>
      <c r="B2341" s="152" t="s">
        <v>1718</v>
      </c>
    </row>
    <row r="2342" spans="1:2" ht="16.149999999999999" customHeight="1">
      <c r="A2342" s="152" t="s">
        <v>3543</v>
      </c>
      <c r="B2342" s="152" t="s">
        <v>1719</v>
      </c>
    </row>
    <row r="2343" spans="1:2" ht="16.149999999999999" customHeight="1">
      <c r="A2343" s="152" t="s">
        <v>3544</v>
      </c>
      <c r="B2343" s="152" t="s">
        <v>1719</v>
      </c>
    </row>
    <row r="2344" spans="1:2" ht="16.149999999999999" customHeight="1">
      <c r="A2344" s="152" t="s">
        <v>3545</v>
      </c>
      <c r="B2344" s="152" t="s">
        <v>1720</v>
      </c>
    </row>
    <row r="2345" spans="1:2" ht="16.149999999999999" customHeight="1">
      <c r="A2345" s="152" t="s">
        <v>3546</v>
      </c>
      <c r="B2345" s="152" t="s">
        <v>1720</v>
      </c>
    </row>
    <row r="2346" spans="1:2" ht="16.149999999999999" customHeight="1">
      <c r="A2346" s="152" t="s">
        <v>3547</v>
      </c>
      <c r="B2346" s="152" t="s">
        <v>1721</v>
      </c>
    </row>
    <row r="2347" spans="1:2" ht="16.149999999999999" customHeight="1">
      <c r="A2347" s="152" t="s">
        <v>3548</v>
      </c>
      <c r="B2347" s="152" t="s">
        <v>1721</v>
      </c>
    </row>
    <row r="2348" spans="1:2" ht="16.149999999999999" customHeight="1">
      <c r="A2348" s="152" t="s">
        <v>3549</v>
      </c>
      <c r="B2348" s="152" t="s">
        <v>1722</v>
      </c>
    </row>
    <row r="2349" spans="1:2" ht="16.149999999999999" customHeight="1">
      <c r="A2349" s="152" t="s">
        <v>3550</v>
      </c>
      <c r="B2349" s="152" t="s">
        <v>1722</v>
      </c>
    </row>
    <row r="2350" spans="1:2" ht="16.149999999999999" customHeight="1">
      <c r="A2350" s="152" t="s">
        <v>3551</v>
      </c>
      <c r="B2350" s="152" t="s">
        <v>1723</v>
      </c>
    </row>
    <row r="2351" spans="1:2" ht="16.149999999999999" customHeight="1">
      <c r="A2351" s="152" t="s">
        <v>3552</v>
      </c>
      <c r="B2351" s="152" t="s">
        <v>1723</v>
      </c>
    </row>
    <row r="2352" spans="1:2" ht="16.149999999999999" customHeight="1">
      <c r="A2352" s="152" t="s">
        <v>3553</v>
      </c>
      <c r="B2352" s="152" t="s">
        <v>1724</v>
      </c>
    </row>
    <row r="2353" spans="1:2" ht="16.149999999999999" customHeight="1">
      <c r="A2353" s="152" t="s">
        <v>3554</v>
      </c>
      <c r="B2353" s="152" t="s">
        <v>1724</v>
      </c>
    </row>
    <row r="2354" spans="1:2" ht="16.149999999999999" customHeight="1">
      <c r="A2354" s="152" t="s">
        <v>3555</v>
      </c>
      <c r="B2354" s="152" t="s">
        <v>1725</v>
      </c>
    </row>
    <row r="2355" spans="1:2" ht="16.149999999999999" customHeight="1">
      <c r="A2355" s="152" t="s">
        <v>3556</v>
      </c>
      <c r="B2355" s="152" t="s">
        <v>1725</v>
      </c>
    </row>
    <row r="2356" spans="1:2" ht="16.149999999999999" customHeight="1">
      <c r="A2356" s="152" t="s">
        <v>3557</v>
      </c>
      <c r="B2356" s="152" t="s">
        <v>1726</v>
      </c>
    </row>
    <row r="2357" spans="1:2" ht="16.149999999999999" customHeight="1">
      <c r="A2357" s="152" t="s">
        <v>3558</v>
      </c>
      <c r="B2357" s="152" t="s">
        <v>1726</v>
      </c>
    </row>
    <row r="2358" spans="1:2" ht="16.149999999999999" customHeight="1">
      <c r="A2358" s="152" t="s">
        <v>3559</v>
      </c>
      <c r="B2358" s="152" t="s">
        <v>1727</v>
      </c>
    </row>
    <row r="2359" spans="1:2" ht="16.149999999999999" customHeight="1">
      <c r="A2359" s="152" t="s">
        <v>3560</v>
      </c>
      <c r="B2359" s="152" t="s">
        <v>1727</v>
      </c>
    </row>
    <row r="2360" spans="1:2" ht="16.149999999999999" customHeight="1">
      <c r="A2360" s="152" t="s">
        <v>3561</v>
      </c>
      <c r="B2360" s="152" t="s">
        <v>1728</v>
      </c>
    </row>
    <row r="2361" spans="1:2" ht="16.149999999999999" customHeight="1">
      <c r="A2361" s="152" t="s">
        <v>3562</v>
      </c>
      <c r="B2361" s="152" t="s">
        <v>1728</v>
      </c>
    </row>
    <row r="2362" spans="1:2" ht="16.149999999999999" customHeight="1">
      <c r="A2362" s="152" t="s">
        <v>3563</v>
      </c>
      <c r="B2362" s="152" t="s">
        <v>1729</v>
      </c>
    </row>
    <row r="2363" spans="1:2" ht="16.149999999999999" customHeight="1">
      <c r="A2363" s="152" t="s">
        <v>3564</v>
      </c>
      <c r="B2363" s="152" t="s">
        <v>1729</v>
      </c>
    </row>
    <row r="2364" spans="1:2" ht="16.149999999999999" customHeight="1">
      <c r="A2364" s="152" t="s">
        <v>3565</v>
      </c>
      <c r="B2364" s="152" t="s">
        <v>1730</v>
      </c>
    </row>
    <row r="2365" spans="1:2" ht="16.149999999999999" customHeight="1">
      <c r="A2365" s="152" t="s">
        <v>3566</v>
      </c>
      <c r="B2365" s="152" t="s">
        <v>1730</v>
      </c>
    </row>
    <row r="2366" spans="1:2" ht="16.149999999999999" customHeight="1">
      <c r="A2366" s="152" t="s">
        <v>3567</v>
      </c>
      <c r="B2366" s="152" t="s">
        <v>1731</v>
      </c>
    </row>
    <row r="2367" spans="1:2" ht="16.149999999999999" customHeight="1">
      <c r="A2367" s="152" t="s">
        <v>3568</v>
      </c>
      <c r="B2367" s="152" t="s">
        <v>1731</v>
      </c>
    </row>
    <row r="2368" spans="1:2" ht="16.149999999999999" customHeight="1">
      <c r="A2368" s="152" t="s">
        <v>3569</v>
      </c>
      <c r="B2368" s="152" t="s">
        <v>1732</v>
      </c>
    </row>
    <row r="2369" spans="1:2" ht="16.149999999999999" customHeight="1">
      <c r="A2369" s="152" t="s">
        <v>3570</v>
      </c>
      <c r="B2369" s="152" t="s">
        <v>1732</v>
      </c>
    </row>
    <row r="2370" spans="1:2" ht="16.149999999999999" customHeight="1">
      <c r="A2370" s="152" t="s">
        <v>3571</v>
      </c>
      <c r="B2370" s="152" t="s">
        <v>1733</v>
      </c>
    </row>
    <row r="2371" spans="1:2" ht="16.149999999999999" customHeight="1">
      <c r="A2371" s="152" t="s">
        <v>3572</v>
      </c>
      <c r="B2371" s="152" t="s">
        <v>1733</v>
      </c>
    </row>
    <row r="2372" spans="1:2" ht="16.149999999999999" customHeight="1">
      <c r="A2372" s="152" t="s">
        <v>3573</v>
      </c>
      <c r="B2372" s="152" t="s">
        <v>1734</v>
      </c>
    </row>
    <row r="2373" spans="1:2" ht="16.149999999999999" customHeight="1">
      <c r="A2373" s="152" t="s">
        <v>3574</v>
      </c>
      <c r="B2373" s="152" t="s">
        <v>1734</v>
      </c>
    </row>
    <row r="2374" spans="1:2" ht="16.149999999999999" customHeight="1">
      <c r="A2374" s="152" t="s">
        <v>3575</v>
      </c>
      <c r="B2374" s="152" t="s">
        <v>1735</v>
      </c>
    </row>
    <row r="2375" spans="1:2" ht="16.149999999999999" customHeight="1">
      <c r="A2375" s="152" t="s">
        <v>3576</v>
      </c>
      <c r="B2375" s="152" t="s">
        <v>1735</v>
      </c>
    </row>
    <row r="2376" spans="1:2" ht="16.149999999999999" customHeight="1">
      <c r="A2376" s="152" t="s">
        <v>3577</v>
      </c>
      <c r="B2376" s="152" t="s">
        <v>1736</v>
      </c>
    </row>
    <row r="2377" spans="1:2" ht="16.149999999999999" customHeight="1">
      <c r="A2377" s="152" t="s">
        <v>3578</v>
      </c>
      <c r="B2377" s="152" t="s">
        <v>1736</v>
      </c>
    </row>
    <row r="2378" spans="1:2" ht="16.149999999999999" customHeight="1">
      <c r="A2378" s="152" t="s">
        <v>3579</v>
      </c>
      <c r="B2378" s="152" t="s">
        <v>1737</v>
      </c>
    </row>
    <row r="2379" spans="1:2" ht="16.149999999999999" customHeight="1">
      <c r="A2379" s="152" t="s">
        <v>3580</v>
      </c>
      <c r="B2379" s="152" t="s">
        <v>1737</v>
      </c>
    </row>
    <row r="2380" spans="1:2" ht="16.149999999999999" customHeight="1">
      <c r="A2380" s="152" t="s">
        <v>3581</v>
      </c>
      <c r="B2380" s="152" t="s">
        <v>1738</v>
      </c>
    </row>
    <row r="2381" spans="1:2" ht="16.149999999999999" customHeight="1">
      <c r="A2381" s="152" t="s">
        <v>3582</v>
      </c>
      <c r="B2381" s="152" t="s">
        <v>1738</v>
      </c>
    </row>
    <row r="2382" spans="1:2" ht="16.149999999999999" customHeight="1">
      <c r="A2382" s="152" t="s">
        <v>3583</v>
      </c>
      <c r="B2382" s="152" t="s">
        <v>1739</v>
      </c>
    </row>
    <row r="2383" spans="1:2" ht="16.149999999999999" customHeight="1">
      <c r="A2383" s="152" t="s">
        <v>3584</v>
      </c>
      <c r="B2383" s="152" t="s">
        <v>1739</v>
      </c>
    </row>
    <row r="2384" spans="1:2" ht="16.149999999999999" customHeight="1">
      <c r="A2384" s="152" t="s">
        <v>3585</v>
      </c>
      <c r="B2384" s="152" t="s">
        <v>1740</v>
      </c>
    </row>
    <row r="2385" spans="1:2" ht="16.149999999999999" customHeight="1">
      <c r="A2385" s="152" t="s">
        <v>3586</v>
      </c>
      <c r="B2385" s="152" t="s">
        <v>1740</v>
      </c>
    </row>
    <row r="2386" spans="1:2" ht="16.149999999999999" customHeight="1">
      <c r="A2386" s="152" t="s">
        <v>3587</v>
      </c>
      <c r="B2386" s="152" t="s">
        <v>1741</v>
      </c>
    </row>
    <row r="2387" spans="1:2" ht="16.149999999999999" customHeight="1">
      <c r="A2387" s="152" t="s">
        <v>3588</v>
      </c>
      <c r="B2387" s="152" t="s">
        <v>1741</v>
      </c>
    </row>
    <row r="2388" spans="1:2" ht="16.149999999999999" customHeight="1">
      <c r="A2388" s="152" t="s">
        <v>3589</v>
      </c>
      <c r="B2388" s="152" t="s">
        <v>1742</v>
      </c>
    </row>
    <row r="2389" spans="1:2" ht="16.149999999999999" customHeight="1">
      <c r="A2389" s="152" t="s">
        <v>3590</v>
      </c>
      <c r="B2389" s="152" t="s">
        <v>1742</v>
      </c>
    </row>
    <row r="2390" spans="1:2" ht="16.149999999999999" customHeight="1">
      <c r="A2390" s="152" t="s">
        <v>3591</v>
      </c>
      <c r="B2390" s="152" t="s">
        <v>1743</v>
      </c>
    </row>
    <row r="2391" spans="1:2" ht="16.149999999999999" customHeight="1">
      <c r="A2391" s="152" t="s">
        <v>3592</v>
      </c>
      <c r="B2391" s="152" t="s">
        <v>1743</v>
      </c>
    </row>
    <row r="2392" spans="1:2" ht="16.149999999999999" customHeight="1">
      <c r="A2392" s="152" t="s">
        <v>3593</v>
      </c>
      <c r="B2392" s="152" t="s">
        <v>1744</v>
      </c>
    </row>
    <row r="2393" spans="1:2" ht="16.149999999999999" customHeight="1">
      <c r="A2393" s="152" t="s">
        <v>3594</v>
      </c>
      <c r="B2393" s="152" t="s">
        <v>1744</v>
      </c>
    </row>
    <row r="2394" spans="1:2" ht="16.149999999999999" customHeight="1">
      <c r="A2394" s="152" t="s">
        <v>3595</v>
      </c>
      <c r="B2394" s="152" t="s">
        <v>1745</v>
      </c>
    </row>
    <row r="2395" spans="1:2" ht="16.149999999999999" customHeight="1">
      <c r="A2395" s="152" t="s">
        <v>3596</v>
      </c>
      <c r="B2395" s="152" t="s">
        <v>1745</v>
      </c>
    </row>
    <row r="2396" spans="1:2" ht="16.149999999999999" customHeight="1">
      <c r="A2396" s="152" t="s">
        <v>3597</v>
      </c>
      <c r="B2396" s="152" t="s">
        <v>1746</v>
      </c>
    </row>
    <row r="2397" spans="1:2" ht="16.149999999999999" customHeight="1">
      <c r="A2397" s="152" t="s">
        <v>3598</v>
      </c>
      <c r="B2397" s="152" t="s">
        <v>1746</v>
      </c>
    </row>
    <row r="2398" spans="1:2" ht="16.149999999999999" customHeight="1">
      <c r="A2398" s="152" t="s">
        <v>3599</v>
      </c>
      <c r="B2398" s="152" t="s">
        <v>1747</v>
      </c>
    </row>
    <row r="2399" spans="1:2" ht="16.149999999999999" customHeight="1">
      <c r="A2399" s="152" t="s">
        <v>3600</v>
      </c>
      <c r="B2399" s="152" t="s">
        <v>1747</v>
      </c>
    </row>
    <row r="2400" spans="1:2" ht="16.149999999999999" customHeight="1">
      <c r="A2400" s="152" t="s">
        <v>3601</v>
      </c>
      <c r="B2400" s="152" t="s">
        <v>1748</v>
      </c>
    </row>
    <row r="2401" spans="1:2" ht="16.149999999999999" customHeight="1">
      <c r="A2401" s="152" t="s">
        <v>3602</v>
      </c>
      <c r="B2401" s="152" t="s">
        <v>1748</v>
      </c>
    </row>
    <row r="2402" spans="1:2" ht="16.149999999999999" customHeight="1">
      <c r="A2402" s="152" t="s">
        <v>3603</v>
      </c>
      <c r="B2402" s="152" t="s">
        <v>1749</v>
      </c>
    </row>
    <row r="2403" spans="1:2" ht="16.149999999999999" customHeight="1">
      <c r="A2403" s="152" t="s">
        <v>3604</v>
      </c>
      <c r="B2403" s="152" t="s">
        <v>1749</v>
      </c>
    </row>
    <row r="2404" spans="1:2" ht="16.149999999999999" customHeight="1">
      <c r="A2404" s="152" t="s">
        <v>3605</v>
      </c>
      <c r="B2404" s="152" t="s">
        <v>1750</v>
      </c>
    </row>
    <row r="2405" spans="1:2" ht="16.149999999999999" customHeight="1">
      <c r="A2405" s="152" t="s">
        <v>3606</v>
      </c>
      <c r="B2405" s="152" t="s">
        <v>1750</v>
      </c>
    </row>
    <row r="2406" spans="1:2" ht="16.149999999999999" customHeight="1">
      <c r="A2406" s="152" t="s">
        <v>3607</v>
      </c>
      <c r="B2406" s="152" t="s">
        <v>1751</v>
      </c>
    </row>
    <row r="2407" spans="1:2" ht="16.149999999999999" customHeight="1">
      <c r="A2407" s="152" t="s">
        <v>3608</v>
      </c>
      <c r="B2407" s="152" t="s">
        <v>1751</v>
      </c>
    </row>
    <row r="2408" spans="1:2" ht="16.149999999999999" customHeight="1">
      <c r="A2408" s="152" t="s">
        <v>3609</v>
      </c>
      <c r="B2408" s="152" t="s">
        <v>1752</v>
      </c>
    </row>
    <row r="2409" spans="1:2" ht="16.149999999999999" customHeight="1">
      <c r="A2409" s="152" t="s">
        <v>3610</v>
      </c>
      <c r="B2409" s="152" t="s">
        <v>1752</v>
      </c>
    </row>
    <row r="2410" spans="1:2" ht="16.149999999999999" customHeight="1">
      <c r="A2410" s="152" t="s">
        <v>3611</v>
      </c>
      <c r="B2410" s="152" t="s">
        <v>1753</v>
      </c>
    </row>
    <row r="2411" spans="1:2" ht="16.149999999999999" customHeight="1">
      <c r="A2411" s="152" t="s">
        <v>3612</v>
      </c>
      <c r="B2411" s="152" t="s">
        <v>1753</v>
      </c>
    </row>
    <row r="2412" spans="1:2" ht="16.149999999999999" customHeight="1">
      <c r="A2412" s="152" t="s">
        <v>3613</v>
      </c>
      <c r="B2412" s="152" t="s">
        <v>1754</v>
      </c>
    </row>
    <row r="2413" spans="1:2" ht="16.149999999999999" customHeight="1">
      <c r="A2413" s="152" t="s">
        <v>3614</v>
      </c>
      <c r="B2413" s="152" t="s">
        <v>1754</v>
      </c>
    </row>
    <row r="2414" spans="1:2" ht="16.149999999999999" customHeight="1">
      <c r="A2414" s="152" t="s">
        <v>3615</v>
      </c>
      <c r="B2414" s="152" t="s">
        <v>1755</v>
      </c>
    </row>
    <row r="2415" spans="1:2" ht="16.149999999999999" customHeight="1">
      <c r="A2415" s="152" t="s">
        <v>3616</v>
      </c>
      <c r="B2415" s="152" t="s">
        <v>1755</v>
      </c>
    </row>
    <row r="2416" spans="1:2" ht="16.149999999999999" customHeight="1">
      <c r="A2416" s="152" t="s">
        <v>3617</v>
      </c>
      <c r="B2416" s="152" t="s">
        <v>1756</v>
      </c>
    </row>
    <row r="2417" spans="1:2" ht="16.149999999999999" customHeight="1">
      <c r="A2417" s="152" t="s">
        <v>3618</v>
      </c>
      <c r="B2417" s="152" t="s">
        <v>1756</v>
      </c>
    </row>
    <row r="2418" spans="1:2" ht="16.149999999999999" customHeight="1">
      <c r="A2418" s="152" t="s">
        <v>3619</v>
      </c>
      <c r="B2418" s="152" t="s">
        <v>1757</v>
      </c>
    </row>
    <row r="2419" spans="1:2" ht="16.149999999999999" customHeight="1">
      <c r="A2419" s="152" t="s">
        <v>3620</v>
      </c>
      <c r="B2419" s="152" t="s">
        <v>1757</v>
      </c>
    </row>
    <row r="2420" spans="1:2" ht="16.149999999999999" customHeight="1">
      <c r="A2420" s="152" t="s">
        <v>3621</v>
      </c>
      <c r="B2420" s="152" t="s">
        <v>1758</v>
      </c>
    </row>
    <row r="2421" spans="1:2" ht="16.149999999999999" customHeight="1">
      <c r="A2421" s="152" t="s">
        <v>3622</v>
      </c>
      <c r="B2421" s="152" t="s">
        <v>1758</v>
      </c>
    </row>
    <row r="2422" spans="1:2" ht="16.149999999999999" customHeight="1">
      <c r="A2422" s="152" t="s">
        <v>3623</v>
      </c>
      <c r="B2422" s="152" t="s">
        <v>1759</v>
      </c>
    </row>
    <row r="2423" spans="1:2" ht="16.149999999999999" customHeight="1">
      <c r="A2423" s="152" t="s">
        <v>3624</v>
      </c>
      <c r="B2423" s="152" t="s">
        <v>1759</v>
      </c>
    </row>
    <row r="2424" spans="1:2" ht="16.149999999999999" customHeight="1">
      <c r="A2424" s="152" t="s">
        <v>3625</v>
      </c>
      <c r="B2424" s="152" t="s">
        <v>1760</v>
      </c>
    </row>
    <row r="2425" spans="1:2" ht="16.149999999999999" customHeight="1">
      <c r="A2425" s="152" t="s">
        <v>3626</v>
      </c>
      <c r="B2425" s="152" t="s">
        <v>1760</v>
      </c>
    </row>
    <row r="2426" spans="1:2" ht="16.149999999999999" customHeight="1">
      <c r="A2426" s="152" t="s">
        <v>3627</v>
      </c>
      <c r="B2426" s="152" t="s">
        <v>1761</v>
      </c>
    </row>
    <row r="2427" spans="1:2" ht="16.149999999999999" customHeight="1">
      <c r="A2427" s="152" t="s">
        <v>3628</v>
      </c>
      <c r="B2427" s="152" t="s">
        <v>1761</v>
      </c>
    </row>
    <row r="2428" spans="1:2" ht="16.149999999999999" customHeight="1">
      <c r="A2428" s="152" t="s">
        <v>3629</v>
      </c>
      <c r="B2428" s="152" t="s">
        <v>1762</v>
      </c>
    </row>
    <row r="2429" spans="1:2" ht="16.149999999999999" customHeight="1">
      <c r="A2429" s="152" t="s">
        <v>3630</v>
      </c>
      <c r="B2429" s="152" t="s">
        <v>1762</v>
      </c>
    </row>
    <row r="2430" spans="1:2" ht="16.149999999999999" customHeight="1">
      <c r="A2430" s="152" t="s">
        <v>3631</v>
      </c>
      <c r="B2430" s="152" t="s">
        <v>1763</v>
      </c>
    </row>
    <row r="2431" spans="1:2" ht="16.149999999999999" customHeight="1">
      <c r="A2431" s="152" t="s">
        <v>3632</v>
      </c>
      <c r="B2431" s="152" t="s">
        <v>1763</v>
      </c>
    </row>
    <row r="2432" spans="1:2" ht="16.149999999999999" customHeight="1">
      <c r="A2432" s="152" t="s">
        <v>3633</v>
      </c>
      <c r="B2432" s="152" t="s">
        <v>1764</v>
      </c>
    </row>
    <row r="2433" spans="1:2" ht="16.149999999999999" customHeight="1">
      <c r="A2433" s="152" t="s">
        <v>3634</v>
      </c>
      <c r="B2433" s="152" t="s">
        <v>1764</v>
      </c>
    </row>
    <row r="2434" spans="1:2" ht="16.149999999999999" customHeight="1">
      <c r="A2434" s="152" t="s">
        <v>3635</v>
      </c>
      <c r="B2434" s="152" t="s">
        <v>1765</v>
      </c>
    </row>
    <row r="2435" spans="1:2" ht="16.149999999999999" customHeight="1">
      <c r="A2435" s="152" t="s">
        <v>3636</v>
      </c>
      <c r="B2435" s="152" t="s">
        <v>1765</v>
      </c>
    </row>
    <row r="2436" spans="1:2" ht="16.149999999999999" customHeight="1">
      <c r="A2436" s="152" t="s">
        <v>3637</v>
      </c>
      <c r="B2436" s="152" t="s">
        <v>1766</v>
      </c>
    </row>
    <row r="2437" spans="1:2" ht="16.149999999999999" customHeight="1">
      <c r="A2437" s="152" t="s">
        <v>3638</v>
      </c>
      <c r="B2437" s="152" t="s">
        <v>1766</v>
      </c>
    </row>
    <row r="2438" spans="1:2" ht="16.149999999999999" customHeight="1">
      <c r="A2438" s="152" t="s">
        <v>3639</v>
      </c>
      <c r="B2438" s="152" t="s">
        <v>1767</v>
      </c>
    </row>
    <row r="2439" spans="1:2" ht="16.149999999999999" customHeight="1">
      <c r="A2439" s="152" t="s">
        <v>3640</v>
      </c>
      <c r="B2439" s="152" t="s">
        <v>1767</v>
      </c>
    </row>
    <row r="2440" spans="1:2" ht="16.149999999999999" customHeight="1">
      <c r="A2440" s="152" t="s">
        <v>3641</v>
      </c>
      <c r="B2440" s="152" t="s">
        <v>1768</v>
      </c>
    </row>
    <row r="2441" spans="1:2" ht="16.149999999999999" customHeight="1">
      <c r="A2441" s="152" t="s">
        <v>3642</v>
      </c>
      <c r="B2441" s="152" t="s">
        <v>1768</v>
      </c>
    </row>
    <row r="2442" spans="1:2" ht="16.149999999999999" customHeight="1">
      <c r="A2442" s="152" t="s">
        <v>3643</v>
      </c>
      <c r="B2442" s="152" t="s">
        <v>1769</v>
      </c>
    </row>
    <row r="2443" spans="1:2" ht="16.149999999999999" customHeight="1">
      <c r="A2443" s="152" t="s">
        <v>3644</v>
      </c>
      <c r="B2443" s="152" t="s">
        <v>1769</v>
      </c>
    </row>
    <row r="2444" spans="1:2" ht="16.149999999999999" customHeight="1">
      <c r="A2444" s="152" t="s">
        <v>3645</v>
      </c>
      <c r="B2444" s="152" t="s">
        <v>1770</v>
      </c>
    </row>
    <row r="2445" spans="1:2" ht="16.149999999999999" customHeight="1">
      <c r="A2445" s="152" t="s">
        <v>3646</v>
      </c>
      <c r="B2445" s="152" t="s">
        <v>1770</v>
      </c>
    </row>
    <row r="2446" spans="1:2" ht="16.149999999999999" customHeight="1">
      <c r="A2446" s="152" t="s">
        <v>3647</v>
      </c>
      <c r="B2446" s="152" t="s">
        <v>1771</v>
      </c>
    </row>
    <row r="2447" spans="1:2" ht="16.149999999999999" customHeight="1">
      <c r="A2447" s="152" t="s">
        <v>3648</v>
      </c>
      <c r="B2447" s="152" t="s">
        <v>1771</v>
      </c>
    </row>
    <row r="2448" spans="1:2" ht="16.149999999999999" customHeight="1">
      <c r="A2448" s="152" t="s">
        <v>3649</v>
      </c>
      <c r="B2448" s="152" t="s">
        <v>1772</v>
      </c>
    </row>
    <row r="2449" spans="1:2" ht="16.149999999999999" customHeight="1">
      <c r="A2449" s="152" t="s">
        <v>3650</v>
      </c>
      <c r="B2449" s="152" t="s">
        <v>1772</v>
      </c>
    </row>
    <row r="2450" spans="1:2" ht="16.149999999999999" customHeight="1">
      <c r="A2450" s="152" t="s">
        <v>3651</v>
      </c>
      <c r="B2450" s="152" t="s">
        <v>1773</v>
      </c>
    </row>
    <row r="2451" spans="1:2" ht="16.149999999999999" customHeight="1">
      <c r="A2451" s="152" t="s">
        <v>3652</v>
      </c>
      <c r="B2451" s="152" t="s">
        <v>1773</v>
      </c>
    </row>
    <row r="2452" spans="1:2" ht="16.149999999999999" customHeight="1">
      <c r="A2452" s="152" t="s">
        <v>3653</v>
      </c>
      <c r="B2452" s="152" t="s">
        <v>1774</v>
      </c>
    </row>
    <row r="2453" spans="1:2" ht="16.149999999999999" customHeight="1">
      <c r="A2453" s="152" t="s">
        <v>3654</v>
      </c>
      <c r="B2453" s="152" t="s">
        <v>1774</v>
      </c>
    </row>
    <row r="2454" spans="1:2" ht="16.149999999999999" customHeight="1">
      <c r="A2454" s="152" t="s">
        <v>3655</v>
      </c>
      <c r="B2454" s="152" t="s">
        <v>1775</v>
      </c>
    </row>
    <row r="2455" spans="1:2" ht="16.149999999999999" customHeight="1">
      <c r="A2455" s="152" t="s">
        <v>3656</v>
      </c>
      <c r="B2455" s="152" t="s">
        <v>1775</v>
      </c>
    </row>
    <row r="2456" spans="1:2" ht="16.149999999999999" customHeight="1">
      <c r="A2456" s="152" t="s">
        <v>3657</v>
      </c>
      <c r="B2456" s="152" t="s">
        <v>1776</v>
      </c>
    </row>
    <row r="2457" spans="1:2" ht="16.149999999999999" customHeight="1">
      <c r="A2457" s="152" t="s">
        <v>3658</v>
      </c>
      <c r="B2457" s="152" t="s">
        <v>1776</v>
      </c>
    </row>
    <row r="2458" spans="1:2" ht="16.149999999999999" customHeight="1">
      <c r="A2458" s="152" t="s">
        <v>3659</v>
      </c>
      <c r="B2458" s="152" t="s">
        <v>1777</v>
      </c>
    </row>
    <row r="2459" spans="1:2" ht="16.149999999999999" customHeight="1">
      <c r="A2459" s="152" t="s">
        <v>3660</v>
      </c>
      <c r="B2459" s="152" t="s">
        <v>1777</v>
      </c>
    </row>
    <row r="2460" spans="1:2" ht="16.149999999999999" customHeight="1">
      <c r="A2460" s="152" t="s">
        <v>3661</v>
      </c>
      <c r="B2460" s="152" t="s">
        <v>1778</v>
      </c>
    </row>
    <row r="2461" spans="1:2" ht="16.149999999999999" customHeight="1">
      <c r="A2461" s="152" t="s">
        <v>3662</v>
      </c>
      <c r="B2461" s="152" t="s">
        <v>1778</v>
      </c>
    </row>
    <row r="2462" spans="1:2" ht="16.149999999999999" customHeight="1">
      <c r="A2462" s="152" t="s">
        <v>3663</v>
      </c>
      <c r="B2462" s="152" t="s">
        <v>1779</v>
      </c>
    </row>
    <row r="2463" spans="1:2" ht="16.149999999999999" customHeight="1">
      <c r="A2463" s="152" t="s">
        <v>3664</v>
      </c>
      <c r="B2463" s="152" t="s">
        <v>1780</v>
      </c>
    </row>
    <row r="2464" spans="1:2" ht="16.149999999999999" customHeight="1">
      <c r="A2464" s="152" t="s">
        <v>3665</v>
      </c>
      <c r="B2464" s="152" t="s">
        <v>1781</v>
      </c>
    </row>
    <row r="2465" spans="1:2" ht="16.149999999999999" customHeight="1">
      <c r="A2465" s="152" t="s">
        <v>3666</v>
      </c>
      <c r="B2465" s="152" t="s">
        <v>1782</v>
      </c>
    </row>
    <row r="2466" spans="1:2" ht="16.149999999999999" customHeight="1">
      <c r="A2466" s="152" t="s">
        <v>3667</v>
      </c>
      <c r="B2466" s="152" t="s">
        <v>1783</v>
      </c>
    </row>
    <row r="2467" spans="1:2" ht="16.149999999999999" customHeight="1">
      <c r="A2467" s="152" t="s">
        <v>3668</v>
      </c>
      <c r="B2467" s="152" t="s">
        <v>1784</v>
      </c>
    </row>
    <row r="2468" spans="1:2" ht="16.149999999999999" customHeight="1">
      <c r="A2468" s="152" t="s">
        <v>3669</v>
      </c>
      <c r="B2468" s="152" t="s">
        <v>1785</v>
      </c>
    </row>
    <row r="2469" spans="1:2" ht="16.149999999999999" customHeight="1">
      <c r="A2469" s="152" t="s">
        <v>3670</v>
      </c>
      <c r="B2469" s="152" t="s">
        <v>1786</v>
      </c>
    </row>
    <row r="2470" spans="1:2" ht="16.149999999999999" customHeight="1">
      <c r="A2470" s="152" t="s">
        <v>3671</v>
      </c>
      <c r="B2470" s="152" t="s">
        <v>1787</v>
      </c>
    </row>
    <row r="2471" spans="1:2" ht="16.149999999999999" customHeight="1">
      <c r="A2471" s="152" t="s">
        <v>3672</v>
      </c>
      <c r="B2471" s="152" t="s">
        <v>1788</v>
      </c>
    </row>
    <row r="2472" spans="1:2" ht="16.149999999999999" customHeight="1">
      <c r="A2472" s="152" t="s">
        <v>3673</v>
      </c>
      <c r="B2472" s="152" t="s">
        <v>1789</v>
      </c>
    </row>
    <row r="2473" spans="1:2" ht="16.149999999999999" customHeight="1">
      <c r="A2473" s="152" t="s">
        <v>3674</v>
      </c>
      <c r="B2473" s="152" t="s">
        <v>1790</v>
      </c>
    </row>
    <row r="2474" spans="1:2" ht="16.149999999999999" customHeight="1">
      <c r="A2474" s="152" t="s">
        <v>3675</v>
      </c>
      <c r="B2474" s="152" t="s">
        <v>1791</v>
      </c>
    </row>
    <row r="2475" spans="1:2" ht="16.149999999999999" customHeight="1">
      <c r="A2475" s="152" t="s">
        <v>3676</v>
      </c>
      <c r="B2475" s="152" t="s">
        <v>1792</v>
      </c>
    </row>
    <row r="2476" spans="1:2" ht="16.149999999999999" customHeight="1">
      <c r="A2476" s="152" t="s">
        <v>3677</v>
      </c>
      <c r="B2476" s="152" t="s">
        <v>1793</v>
      </c>
    </row>
    <row r="2477" spans="1:2" ht="16.149999999999999" customHeight="1">
      <c r="A2477" s="152" t="s">
        <v>3678</v>
      </c>
      <c r="B2477" s="152" t="s">
        <v>1794</v>
      </c>
    </row>
    <row r="2478" spans="1:2" ht="16.149999999999999" customHeight="1">
      <c r="A2478" s="152" t="s">
        <v>3679</v>
      </c>
      <c r="B2478" s="152" t="s">
        <v>1795</v>
      </c>
    </row>
    <row r="2479" spans="1:2" ht="16.149999999999999" customHeight="1">
      <c r="A2479" s="152" t="s">
        <v>3680</v>
      </c>
      <c r="B2479" s="152" t="s">
        <v>1796</v>
      </c>
    </row>
    <row r="2480" spans="1:2" ht="16.149999999999999" customHeight="1">
      <c r="A2480" s="152" t="s">
        <v>3681</v>
      </c>
      <c r="B2480" s="152" t="s">
        <v>1797</v>
      </c>
    </row>
    <row r="2481" spans="1:2" ht="16.149999999999999" customHeight="1">
      <c r="A2481" s="152" t="s">
        <v>3682</v>
      </c>
      <c r="B2481" s="152" t="s">
        <v>1798</v>
      </c>
    </row>
    <row r="2482" spans="1:2" ht="16.149999999999999" customHeight="1">
      <c r="A2482" s="152" t="s">
        <v>3683</v>
      </c>
      <c r="B2482" s="152" t="s">
        <v>1799</v>
      </c>
    </row>
    <row r="2483" spans="1:2" ht="16.149999999999999" customHeight="1">
      <c r="A2483" s="152" t="s">
        <v>3684</v>
      </c>
      <c r="B2483" s="152" t="s">
        <v>1800</v>
      </c>
    </row>
    <row r="2484" spans="1:2" ht="16.149999999999999" customHeight="1">
      <c r="A2484" s="152" t="s">
        <v>3685</v>
      </c>
      <c r="B2484" s="152" t="s">
        <v>1801</v>
      </c>
    </row>
    <row r="2485" spans="1:2" ht="16.149999999999999" customHeight="1">
      <c r="A2485" s="152" t="s">
        <v>3686</v>
      </c>
      <c r="B2485" s="152" t="s">
        <v>1802</v>
      </c>
    </row>
    <row r="2486" spans="1:2" ht="16.149999999999999" customHeight="1">
      <c r="A2486" s="152" t="s">
        <v>3687</v>
      </c>
      <c r="B2486" s="152" t="s">
        <v>1803</v>
      </c>
    </row>
    <row r="2487" spans="1:2" ht="16.149999999999999" customHeight="1">
      <c r="A2487" s="152" t="s">
        <v>3688</v>
      </c>
      <c r="B2487" s="152" t="s">
        <v>1804</v>
      </c>
    </row>
    <row r="2488" spans="1:2" ht="16.149999999999999" customHeight="1">
      <c r="A2488" s="152" t="s">
        <v>3689</v>
      </c>
      <c r="B2488" s="152" t="s">
        <v>1805</v>
      </c>
    </row>
    <row r="2489" spans="1:2" ht="16.149999999999999" customHeight="1">
      <c r="A2489" s="152" t="s">
        <v>3690</v>
      </c>
      <c r="B2489" s="152" t="s">
        <v>1806</v>
      </c>
    </row>
    <row r="2490" spans="1:2" ht="16.149999999999999" customHeight="1">
      <c r="A2490" s="152" t="s">
        <v>3691</v>
      </c>
      <c r="B2490" s="152" t="s">
        <v>1807</v>
      </c>
    </row>
    <row r="2491" spans="1:2" ht="16.149999999999999" customHeight="1">
      <c r="A2491" s="152" t="s">
        <v>3692</v>
      </c>
      <c r="B2491" s="152" t="s">
        <v>1808</v>
      </c>
    </row>
    <row r="2492" spans="1:2" ht="16.149999999999999" customHeight="1">
      <c r="A2492" s="152" t="s">
        <v>3693</v>
      </c>
      <c r="B2492" s="152" t="s">
        <v>1809</v>
      </c>
    </row>
    <row r="2493" spans="1:2" ht="16.149999999999999" customHeight="1">
      <c r="A2493" s="152" t="s">
        <v>3694</v>
      </c>
      <c r="B2493" s="152" t="s">
        <v>1810</v>
      </c>
    </row>
    <row r="2494" spans="1:2" ht="16.149999999999999" customHeight="1">
      <c r="A2494" s="152" t="s">
        <v>3695</v>
      </c>
      <c r="B2494" s="152" t="s">
        <v>1811</v>
      </c>
    </row>
    <row r="2495" spans="1:2" ht="16.149999999999999" customHeight="1">
      <c r="A2495" s="152" t="s">
        <v>3696</v>
      </c>
      <c r="B2495" s="152" t="s">
        <v>1812</v>
      </c>
    </row>
    <row r="2496" spans="1:2" ht="16.149999999999999" customHeight="1">
      <c r="A2496" s="152" t="s">
        <v>3697</v>
      </c>
      <c r="B2496" s="152" t="s">
        <v>1813</v>
      </c>
    </row>
    <row r="2497" spans="1:2" ht="16.149999999999999" customHeight="1">
      <c r="A2497" s="152" t="s">
        <v>3698</v>
      </c>
      <c r="B2497" s="152" t="s">
        <v>1814</v>
      </c>
    </row>
    <row r="2498" spans="1:2" ht="16.149999999999999" customHeight="1">
      <c r="A2498" s="152" t="s">
        <v>3699</v>
      </c>
      <c r="B2498" s="152" t="s">
        <v>1815</v>
      </c>
    </row>
    <row r="2499" spans="1:2" ht="16.149999999999999" customHeight="1">
      <c r="A2499" s="152" t="s">
        <v>3700</v>
      </c>
      <c r="B2499" s="152" t="s">
        <v>1816</v>
      </c>
    </row>
    <row r="2500" spans="1:2" ht="16.149999999999999" customHeight="1">
      <c r="A2500" s="152" t="s">
        <v>3701</v>
      </c>
      <c r="B2500" s="152" t="s">
        <v>1817</v>
      </c>
    </row>
    <row r="2501" spans="1:2" ht="16.149999999999999" customHeight="1">
      <c r="A2501" s="152" t="s">
        <v>3702</v>
      </c>
      <c r="B2501" s="152" t="s">
        <v>1818</v>
      </c>
    </row>
    <row r="2502" spans="1:2" ht="16.149999999999999" customHeight="1">
      <c r="A2502" s="152" t="s">
        <v>3703</v>
      </c>
      <c r="B2502" s="152" t="s">
        <v>1819</v>
      </c>
    </row>
    <row r="2503" spans="1:2" ht="16.149999999999999" customHeight="1">
      <c r="A2503" s="152" t="s">
        <v>3704</v>
      </c>
      <c r="B2503" s="152" t="s">
        <v>1820</v>
      </c>
    </row>
    <row r="2504" spans="1:2" ht="16.149999999999999" customHeight="1">
      <c r="A2504" s="152" t="s">
        <v>3705</v>
      </c>
      <c r="B2504" s="152" t="s">
        <v>1821</v>
      </c>
    </row>
    <row r="2505" spans="1:2" ht="16.149999999999999" customHeight="1">
      <c r="A2505" s="152" t="s">
        <v>3706</v>
      </c>
      <c r="B2505" s="152" t="s">
        <v>1822</v>
      </c>
    </row>
    <row r="2506" spans="1:2" ht="16.149999999999999" customHeight="1">
      <c r="A2506" s="152" t="s">
        <v>3707</v>
      </c>
      <c r="B2506" s="152" t="s">
        <v>1823</v>
      </c>
    </row>
    <row r="2507" spans="1:2" ht="16.149999999999999" customHeight="1">
      <c r="A2507" s="152" t="s">
        <v>3708</v>
      </c>
      <c r="B2507" s="152" t="s">
        <v>1824</v>
      </c>
    </row>
    <row r="2508" spans="1:2" ht="16.149999999999999" customHeight="1">
      <c r="A2508" s="152" t="s">
        <v>3709</v>
      </c>
      <c r="B2508" s="152" t="s">
        <v>1825</v>
      </c>
    </row>
    <row r="2509" spans="1:2" ht="16.149999999999999" customHeight="1">
      <c r="A2509" s="152" t="s">
        <v>3710</v>
      </c>
      <c r="B2509" s="152" t="s">
        <v>1826</v>
      </c>
    </row>
    <row r="2510" spans="1:2" ht="16.149999999999999" customHeight="1">
      <c r="A2510" s="152" t="s">
        <v>3711</v>
      </c>
      <c r="B2510" s="152" t="s">
        <v>1827</v>
      </c>
    </row>
    <row r="2511" spans="1:2" ht="16.149999999999999" customHeight="1">
      <c r="A2511" s="152" t="s">
        <v>3712</v>
      </c>
      <c r="B2511" s="152" t="s">
        <v>1828</v>
      </c>
    </row>
    <row r="2512" spans="1:2" ht="16.149999999999999" customHeight="1">
      <c r="A2512" s="152" t="s">
        <v>3713</v>
      </c>
      <c r="B2512" s="152" t="s">
        <v>1829</v>
      </c>
    </row>
    <row r="2513" spans="1:2" ht="16.149999999999999" customHeight="1">
      <c r="A2513" s="152" t="s">
        <v>3714</v>
      </c>
      <c r="B2513" s="152" t="s">
        <v>1830</v>
      </c>
    </row>
    <row r="2514" spans="1:2" ht="16.149999999999999" customHeight="1">
      <c r="A2514" s="152" t="s">
        <v>3715</v>
      </c>
      <c r="B2514" s="152" t="s">
        <v>1831</v>
      </c>
    </row>
    <row r="2515" spans="1:2" ht="16.149999999999999" customHeight="1">
      <c r="A2515" s="152" t="s">
        <v>3716</v>
      </c>
      <c r="B2515" s="152" t="s">
        <v>1832</v>
      </c>
    </row>
    <row r="2516" spans="1:2" ht="16.149999999999999" customHeight="1">
      <c r="A2516" s="152" t="s">
        <v>3717</v>
      </c>
      <c r="B2516" s="152" t="s">
        <v>1833</v>
      </c>
    </row>
    <row r="2517" spans="1:2" ht="16.149999999999999" customHeight="1">
      <c r="A2517" s="152" t="s">
        <v>3718</v>
      </c>
      <c r="B2517" s="152" t="s">
        <v>1834</v>
      </c>
    </row>
    <row r="2518" spans="1:2" ht="16.149999999999999" customHeight="1">
      <c r="A2518" s="152" t="s">
        <v>3719</v>
      </c>
      <c r="B2518" s="152" t="s">
        <v>1835</v>
      </c>
    </row>
    <row r="2519" spans="1:2" ht="16.149999999999999" customHeight="1">
      <c r="A2519" s="152" t="s">
        <v>3720</v>
      </c>
      <c r="B2519" s="152" t="s">
        <v>1836</v>
      </c>
    </row>
    <row r="2520" spans="1:2" ht="16.149999999999999" customHeight="1">
      <c r="A2520" s="152" t="s">
        <v>3721</v>
      </c>
      <c r="B2520" s="152" t="s">
        <v>1837</v>
      </c>
    </row>
    <row r="2521" spans="1:2" ht="16.149999999999999" customHeight="1">
      <c r="A2521" s="152" t="s">
        <v>3722</v>
      </c>
      <c r="B2521" s="152" t="s">
        <v>1838</v>
      </c>
    </row>
    <row r="2522" spans="1:2" ht="16.149999999999999" customHeight="1">
      <c r="A2522" s="152" t="s">
        <v>3723</v>
      </c>
      <c r="B2522" s="152" t="s">
        <v>1839</v>
      </c>
    </row>
    <row r="2523" spans="1:2" ht="16.149999999999999" customHeight="1">
      <c r="A2523" s="152" t="s">
        <v>3724</v>
      </c>
      <c r="B2523" s="152" t="s">
        <v>1840</v>
      </c>
    </row>
    <row r="2524" spans="1:2" ht="16.149999999999999" customHeight="1">
      <c r="A2524" s="152" t="s">
        <v>3725</v>
      </c>
      <c r="B2524" s="152" t="s">
        <v>1841</v>
      </c>
    </row>
    <row r="2525" spans="1:2" ht="16.149999999999999" customHeight="1">
      <c r="A2525" s="152" t="s">
        <v>3726</v>
      </c>
      <c r="B2525" s="152" t="s">
        <v>1842</v>
      </c>
    </row>
    <row r="2526" spans="1:2" ht="16.149999999999999" customHeight="1">
      <c r="A2526" s="152" t="s">
        <v>3727</v>
      </c>
      <c r="B2526" s="152" t="s">
        <v>1843</v>
      </c>
    </row>
    <row r="2527" spans="1:2" ht="16.149999999999999" customHeight="1">
      <c r="A2527" s="152" t="s">
        <v>3728</v>
      </c>
      <c r="B2527" s="152" t="s">
        <v>1844</v>
      </c>
    </row>
    <row r="2528" spans="1:2" ht="16.149999999999999" customHeight="1">
      <c r="A2528" s="152" t="s">
        <v>3729</v>
      </c>
      <c r="B2528" s="152" t="s">
        <v>1845</v>
      </c>
    </row>
    <row r="2529" spans="1:2" ht="16.149999999999999" customHeight="1">
      <c r="A2529" s="152" t="s">
        <v>3730</v>
      </c>
      <c r="B2529" s="152" t="s">
        <v>1846</v>
      </c>
    </row>
    <row r="2530" spans="1:2" ht="16.149999999999999" customHeight="1">
      <c r="A2530" s="152" t="s">
        <v>3731</v>
      </c>
      <c r="B2530" s="152" t="s">
        <v>1847</v>
      </c>
    </row>
    <row r="2531" spans="1:2" ht="16.149999999999999" customHeight="1">
      <c r="A2531" s="152" t="s">
        <v>3732</v>
      </c>
      <c r="B2531" s="152" t="s">
        <v>1848</v>
      </c>
    </row>
    <row r="2532" spans="1:2" ht="16.149999999999999" customHeight="1">
      <c r="A2532" s="152" t="s">
        <v>3733</v>
      </c>
      <c r="B2532" s="152" t="s">
        <v>1849</v>
      </c>
    </row>
    <row r="2533" spans="1:2" ht="16.149999999999999" customHeight="1">
      <c r="A2533" s="152" t="s">
        <v>3734</v>
      </c>
      <c r="B2533" s="152" t="s">
        <v>1850</v>
      </c>
    </row>
    <row r="2534" spans="1:2" ht="16.149999999999999" customHeight="1">
      <c r="A2534" s="152" t="s">
        <v>3735</v>
      </c>
      <c r="B2534" s="152" t="s">
        <v>1851</v>
      </c>
    </row>
    <row r="2535" spans="1:2" ht="16.149999999999999" customHeight="1">
      <c r="A2535" s="152" t="s">
        <v>3736</v>
      </c>
      <c r="B2535" s="152" t="s">
        <v>1852</v>
      </c>
    </row>
    <row r="2536" spans="1:2" ht="16.149999999999999" customHeight="1">
      <c r="A2536" s="152" t="s">
        <v>3737</v>
      </c>
      <c r="B2536" s="152" t="s">
        <v>1853</v>
      </c>
    </row>
    <row r="2537" spans="1:2" ht="16.149999999999999" customHeight="1">
      <c r="A2537" s="152" t="s">
        <v>3738</v>
      </c>
      <c r="B2537" s="152" t="s">
        <v>1854</v>
      </c>
    </row>
    <row r="2538" spans="1:2" ht="16.149999999999999" customHeight="1">
      <c r="A2538" s="152" t="s">
        <v>3739</v>
      </c>
      <c r="B2538" s="152" t="s">
        <v>1855</v>
      </c>
    </row>
    <row r="2539" spans="1:2" ht="16.149999999999999" customHeight="1">
      <c r="A2539" s="152" t="s">
        <v>3740</v>
      </c>
      <c r="B2539" s="152" t="s">
        <v>1856</v>
      </c>
    </row>
    <row r="2540" spans="1:2" ht="16.149999999999999" customHeight="1">
      <c r="A2540" s="152" t="s">
        <v>3741</v>
      </c>
      <c r="B2540" s="152" t="s">
        <v>1857</v>
      </c>
    </row>
    <row r="2541" spans="1:2" ht="16.149999999999999" customHeight="1">
      <c r="A2541" s="152" t="s">
        <v>3742</v>
      </c>
      <c r="B2541" s="152" t="s">
        <v>1858</v>
      </c>
    </row>
    <row r="2542" spans="1:2" ht="16.149999999999999" customHeight="1">
      <c r="A2542" s="152" t="s">
        <v>3743</v>
      </c>
      <c r="B2542" s="152" t="s">
        <v>1859</v>
      </c>
    </row>
    <row r="2543" spans="1:2" ht="16.149999999999999" customHeight="1">
      <c r="A2543" s="152" t="s">
        <v>3744</v>
      </c>
      <c r="B2543" s="152" t="s">
        <v>1860</v>
      </c>
    </row>
    <row r="2544" spans="1:2" ht="16.149999999999999" customHeight="1">
      <c r="A2544" s="152" t="s">
        <v>3745</v>
      </c>
      <c r="B2544" s="152" t="s">
        <v>1861</v>
      </c>
    </row>
    <row r="2545" spans="1:2" ht="16.149999999999999" customHeight="1">
      <c r="A2545" s="152" t="s">
        <v>3746</v>
      </c>
      <c r="B2545" s="152" t="s">
        <v>1862</v>
      </c>
    </row>
    <row r="2546" spans="1:2" ht="16.149999999999999" customHeight="1">
      <c r="A2546" s="152" t="s">
        <v>3747</v>
      </c>
      <c r="B2546" s="152" t="s">
        <v>1863</v>
      </c>
    </row>
    <row r="2547" spans="1:2" ht="16.149999999999999" customHeight="1">
      <c r="A2547" s="152" t="s">
        <v>3748</v>
      </c>
      <c r="B2547" s="152" t="s">
        <v>1864</v>
      </c>
    </row>
    <row r="2548" spans="1:2" ht="16.149999999999999" customHeight="1">
      <c r="A2548" s="152" t="s">
        <v>3749</v>
      </c>
      <c r="B2548" s="152" t="s">
        <v>1865</v>
      </c>
    </row>
    <row r="2549" spans="1:2" ht="16.149999999999999" customHeight="1">
      <c r="A2549" s="152" t="s">
        <v>3750</v>
      </c>
      <c r="B2549" s="152" t="s">
        <v>1866</v>
      </c>
    </row>
    <row r="2550" spans="1:2" ht="16.149999999999999" customHeight="1">
      <c r="A2550" s="152" t="s">
        <v>3751</v>
      </c>
      <c r="B2550" s="152" t="s">
        <v>1867</v>
      </c>
    </row>
    <row r="2551" spans="1:2" ht="16.149999999999999" customHeight="1">
      <c r="A2551" s="152" t="s">
        <v>3752</v>
      </c>
      <c r="B2551" s="152" t="s">
        <v>1868</v>
      </c>
    </row>
    <row r="2552" spans="1:2" ht="16.149999999999999" customHeight="1">
      <c r="A2552" s="152" t="s">
        <v>3753</v>
      </c>
      <c r="B2552" s="152" t="s">
        <v>1869</v>
      </c>
    </row>
    <row r="2553" spans="1:2" ht="16.149999999999999" customHeight="1">
      <c r="A2553" s="152" t="s">
        <v>3754</v>
      </c>
      <c r="B2553" s="152" t="s">
        <v>1870</v>
      </c>
    </row>
    <row r="2554" spans="1:2" ht="16.149999999999999" customHeight="1">
      <c r="A2554" s="152" t="s">
        <v>3755</v>
      </c>
      <c r="B2554" s="152" t="s">
        <v>1871</v>
      </c>
    </row>
    <row r="2555" spans="1:2" ht="16.149999999999999" customHeight="1">
      <c r="A2555" s="152" t="s">
        <v>3756</v>
      </c>
      <c r="B2555" s="152" t="s">
        <v>1872</v>
      </c>
    </row>
    <row r="2556" spans="1:2" ht="16.149999999999999" customHeight="1">
      <c r="A2556" s="152" t="s">
        <v>3757</v>
      </c>
      <c r="B2556" s="152" t="s">
        <v>1874</v>
      </c>
    </row>
    <row r="2557" spans="1:2" ht="16.149999999999999" customHeight="1">
      <c r="A2557" s="152" t="s">
        <v>3758</v>
      </c>
      <c r="B2557" s="152" t="s">
        <v>1875</v>
      </c>
    </row>
    <row r="2558" spans="1:2" ht="16.149999999999999" customHeight="1">
      <c r="A2558" s="152" t="s">
        <v>3759</v>
      </c>
      <c r="B2558" s="152" t="s">
        <v>1876</v>
      </c>
    </row>
    <row r="2559" spans="1:2" ht="16.149999999999999" customHeight="1">
      <c r="A2559" s="152" t="s">
        <v>3760</v>
      </c>
      <c r="B2559" s="152" t="s">
        <v>1877</v>
      </c>
    </row>
    <row r="2560" spans="1:2" ht="16.149999999999999" customHeight="1">
      <c r="A2560" s="152" t="s">
        <v>3761</v>
      </c>
      <c r="B2560" s="152" t="s">
        <v>1878</v>
      </c>
    </row>
    <row r="2561" spans="1:2" ht="16.149999999999999" customHeight="1">
      <c r="A2561" s="152" t="s">
        <v>3762</v>
      </c>
      <c r="B2561" s="152" t="s">
        <v>1879</v>
      </c>
    </row>
    <row r="2562" spans="1:2" ht="16.149999999999999" customHeight="1">
      <c r="A2562" s="152" t="s">
        <v>3763</v>
      </c>
      <c r="B2562" s="152" t="s">
        <v>1880</v>
      </c>
    </row>
    <row r="2563" spans="1:2" ht="16.149999999999999" customHeight="1">
      <c r="A2563" s="152" t="s">
        <v>3764</v>
      </c>
      <c r="B2563" s="152" t="s">
        <v>1881</v>
      </c>
    </row>
    <row r="2564" spans="1:2" ht="16.149999999999999" customHeight="1">
      <c r="A2564" s="152" t="s">
        <v>3765</v>
      </c>
      <c r="B2564" s="152" t="s">
        <v>1882</v>
      </c>
    </row>
    <row r="2565" spans="1:2" ht="16.149999999999999" customHeight="1">
      <c r="A2565" s="152" t="s">
        <v>3766</v>
      </c>
      <c r="B2565" s="152" t="s">
        <v>1883</v>
      </c>
    </row>
    <row r="2566" spans="1:2" ht="16.149999999999999" customHeight="1">
      <c r="A2566" s="152" t="s">
        <v>3767</v>
      </c>
      <c r="B2566" s="152" t="s">
        <v>1884</v>
      </c>
    </row>
    <row r="2567" spans="1:2" ht="16.149999999999999" customHeight="1">
      <c r="A2567" s="152" t="s">
        <v>3768</v>
      </c>
      <c r="B2567" s="152" t="s">
        <v>1885</v>
      </c>
    </row>
    <row r="2568" spans="1:2" ht="16.149999999999999" customHeight="1">
      <c r="A2568" s="152" t="s">
        <v>3769</v>
      </c>
      <c r="B2568" s="152" t="s">
        <v>1886</v>
      </c>
    </row>
    <row r="2569" spans="1:2" ht="16.149999999999999" customHeight="1">
      <c r="A2569" s="152" t="s">
        <v>3770</v>
      </c>
      <c r="B2569" s="152" t="s">
        <v>1887</v>
      </c>
    </row>
    <row r="2570" spans="1:2" ht="16.149999999999999" customHeight="1">
      <c r="A2570" s="152" t="s">
        <v>3771</v>
      </c>
      <c r="B2570" s="152" t="s">
        <v>1888</v>
      </c>
    </row>
    <row r="2571" spans="1:2" ht="16.149999999999999" customHeight="1">
      <c r="A2571" s="152" t="s">
        <v>3772</v>
      </c>
      <c r="B2571" s="152" t="s">
        <v>1889</v>
      </c>
    </row>
    <row r="2572" spans="1:2" ht="16.149999999999999" customHeight="1">
      <c r="A2572" s="152" t="s">
        <v>3773</v>
      </c>
      <c r="B2572" s="152" t="s">
        <v>1890</v>
      </c>
    </row>
    <row r="2573" spans="1:2" ht="16.149999999999999" customHeight="1">
      <c r="A2573" s="152" t="s">
        <v>3774</v>
      </c>
      <c r="B2573" s="152" t="s">
        <v>1891</v>
      </c>
    </row>
    <row r="2574" spans="1:2" ht="16.149999999999999" customHeight="1">
      <c r="A2574" s="152" t="s">
        <v>3775</v>
      </c>
      <c r="B2574" s="152" t="s">
        <v>1892</v>
      </c>
    </row>
    <row r="2575" spans="1:2" ht="16.149999999999999" customHeight="1">
      <c r="A2575" s="152" t="s">
        <v>3776</v>
      </c>
      <c r="B2575" s="152" t="s">
        <v>1893</v>
      </c>
    </row>
    <row r="2576" spans="1:2" ht="16.149999999999999" customHeight="1">
      <c r="A2576" s="152" t="s">
        <v>3777</v>
      </c>
      <c r="B2576" s="152" t="s">
        <v>1894</v>
      </c>
    </row>
    <row r="2577" spans="1:2" ht="16.149999999999999" customHeight="1">
      <c r="A2577" s="152" t="s">
        <v>3778</v>
      </c>
      <c r="B2577" s="152" t="s">
        <v>1895</v>
      </c>
    </row>
    <row r="2578" spans="1:2" ht="16.149999999999999" customHeight="1">
      <c r="A2578" s="152" t="s">
        <v>3779</v>
      </c>
      <c r="B2578" s="152" t="s">
        <v>1896</v>
      </c>
    </row>
    <row r="2579" spans="1:2" ht="16.149999999999999" customHeight="1">
      <c r="A2579" s="152" t="s">
        <v>3780</v>
      </c>
      <c r="B2579" s="152" t="s">
        <v>1897</v>
      </c>
    </row>
    <row r="2580" spans="1:2" ht="16.149999999999999" customHeight="1">
      <c r="A2580" s="152" t="s">
        <v>3781</v>
      </c>
      <c r="B2580" s="152" t="s">
        <v>1898</v>
      </c>
    </row>
    <row r="2581" spans="1:2" ht="16.149999999999999" customHeight="1">
      <c r="A2581" s="152" t="s">
        <v>3782</v>
      </c>
      <c r="B2581" s="152" t="s">
        <v>1899</v>
      </c>
    </row>
    <row r="2582" spans="1:2" ht="16.149999999999999" customHeight="1">
      <c r="A2582" s="152" t="s">
        <v>3783</v>
      </c>
      <c r="B2582" s="152" t="s">
        <v>1900</v>
      </c>
    </row>
    <row r="2583" spans="1:2" ht="16.149999999999999" customHeight="1">
      <c r="A2583" s="152" t="s">
        <v>3784</v>
      </c>
      <c r="B2583" s="152" t="s">
        <v>279</v>
      </c>
    </row>
    <row r="2584" spans="1:2" ht="16.149999999999999" customHeight="1">
      <c r="A2584" s="152" t="s">
        <v>3785</v>
      </c>
      <c r="B2584" s="152" t="s">
        <v>1901</v>
      </c>
    </row>
    <row r="2585" spans="1:2" ht="16.149999999999999" customHeight="1">
      <c r="A2585" s="152" t="s">
        <v>3786</v>
      </c>
      <c r="B2585" s="152" t="s">
        <v>1902</v>
      </c>
    </row>
    <row r="2586" spans="1:2" ht="16.149999999999999" customHeight="1">
      <c r="A2586" s="152" t="s">
        <v>3787</v>
      </c>
      <c r="B2586" s="152" t="s">
        <v>1903</v>
      </c>
    </row>
    <row r="2587" spans="1:2" ht="16.149999999999999" customHeight="1">
      <c r="A2587" s="152" t="s">
        <v>3788</v>
      </c>
      <c r="B2587" s="152" t="s">
        <v>279</v>
      </c>
    </row>
    <row r="2588" spans="1:2" ht="16.149999999999999" customHeight="1">
      <c r="A2588" s="152" t="s">
        <v>3789</v>
      </c>
      <c r="B2588" s="152" t="s">
        <v>1904</v>
      </c>
    </row>
    <row r="2589" spans="1:2" ht="16.149999999999999" customHeight="1">
      <c r="A2589" s="152" t="s">
        <v>3790</v>
      </c>
      <c r="B2589" s="152" t="s">
        <v>1905</v>
      </c>
    </row>
    <row r="2590" spans="1:2" ht="16.149999999999999" customHeight="1">
      <c r="A2590" s="152" t="s">
        <v>3791</v>
      </c>
      <c r="B2590" s="152" t="s">
        <v>1906</v>
      </c>
    </row>
    <row r="2591" spans="1:2" ht="16.149999999999999" customHeight="1">
      <c r="A2591" s="152" t="s">
        <v>3792</v>
      </c>
      <c r="B2591" s="152" t="s">
        <v>279</v>
      </c>
    </row>
    <row r="2592" spans="1:2" ht="16.149999999999999" customHeight="1">
      <c r="A2592" s="152" t="s">
        <v>3793</v>
      </c>
      <c r="B2592" s="152" t="s">
        <v>1908</v>
      </c>
    </row>
    <row r="2593" spans="1:2" ht="16.149999999999999" customHeight="1">
      <c r="A2593" s="152" t="s">
        <v>3794</v>
      </c>
      <c r="B2593" s="152" t="s">
        <v>1907</v>
      </c>
    </row>
    <row r="2594" spans="1:2" ht="16.149999999999999" customHeight="1">
      <c r="A2594" s="152" t="s">
        <v>3795</v>
      </c>
      <c r="B2594" s="152" t="s">
        <v>1909</v>
      </c>
    </row>
    <row r="2595" spans="1:2" ht="16.149999999999999" customHeight="1">
      <c r="A2595" s="152" t="s">
        <v>3796</v>
      </c>
      <c r="B2595" s="152" t="s">
        <v>279</v>
      </c>
    </row>
    <row r="2596" spans="1:2" ht="16.149999999999999" customHeight="1">
      <c r="A2596" s="152" t="s">
        <v>3797</v>
      </c>
      <c r="B2596" s="152" t="s">
        <v>1910</v>
      </c>
    </row>
    <row r="2597" spans="1:2" ht="16.149999999999999" customHeight="1">
      <c r="A2597" s="152" t="s">
        <v>3798</v>
      </c>
      <c r="B2597" s="152" t="s">
        <v>1911</v>
      </c>
    </row>
    <row r="2598" spans="1:2" ht="16.149999999999999" customHeight="1">
      <c r="A2598" s="152" t="s">
        <v>3799</v>
      </c>
      <c r="B2598" s="152" t="s">
        <v>1912</v>
      </c>
    </row>
    <row r="2599" spans="1:2" ht="16.149999999999999" customHeight="1">
      <c r="A2599" s="152" t="s">
        <v>3800</v>
      </c>
      <c r="B2599" s="152" t="s">
        <v>279</v>
      </c>
    </row>
    <row r="2600" spans="1:2" ht="16.149999999999999" customHeight="1">
      <c r="A2600" s="152" t="s">
        <v>3801</v>
      </c>
      <c r="B2600" s="152" t="s">
        <v>1913</v>
      </c>
    </row>
    <row r="2601" spans="1:2" ht="16.149999999999999" customHeight="1">
      <c r="A2601" s="152" t="s">
        <v>3802</v>
      </c>
      <c r="B2601" s="152" t="s">
        <v>1914</v>
      </c>
    </row>
    <row r="2602" spans="1:2" ht="16.149999999999999" customHeight="1">
      <c r="A2602" s="152" t="s">
        <v>3803</v>
      </c>
      <c r="B2602" s="152" t="s">
        <v>1915</v>
      </c>
    </row>
    <row r="2603" spans="1:2" ht="16.149999999999999" customHeight="1">
      <c r="A2603" s="152" t="s">
        <v>3804</v>
      </c>
      <c r="B2603" s="152" t="s">
        <v>279</v>
      </c>
    </row>
    <row r="2604" spans="1:2" ht="16.149999999999999" customHeight="1">
      <c r="A2604" s="152" t="s">
        <v>3805</v>
      </c>
      <c r="B2604" s="152" t="s">
        <v>1916</v>
      </c>
    </row>
    <row r="2605" spans="1:2" ht="16.149999999999999" customHeight="1">
      <c r="A2605" s="152" t="s">
        <v>3806</v>
      </c>
      <c r="B2605" s="152" t="s">
        <v>1917</v>
      </c>
    </row>
    <row r="2606" spans="1:2" ht="16.149999999999999" customHeight="1">
      <c r="A2606" s="152" t="s">
        <v>3807</v>
      </c>
      <c r="B2606" s="152" t="s">
        <v>1918</v>
      </c>
    </row>
    <row r="2607" spans="1:2" ht="16.149999999999999" customHeight="1">
      <c r="A2607" s="152" t="s">
        <v>3808</v>
      </c>
      <c r="B2607" s="152" t="s">
        <v>279</v>
      </c>
    </row>
    <row r="2608" spans="1:2" ht="16.149999999999999" customHeight="1">
      <c r="A2608" s="152" t="s">
        <v>3809</v>
      </c>
      <c r="B2608" s="152" t="s">
        <v>1919</v>
      </c>
    </row>
    <row r="2609" spans="1:2" ht="16.149999999999999" customHeight="1">
      <c r="A2609" s="152" t="s">
        <v>3810</v>
      </c>
      <c r="B2609" s="152" t="s">
        <v>1920</v>
      </c>
    </row>
    <row r="2610" spans="1:2" ht="16.149999999999999" customHeight="1">
      <c r="A2610" s="152" t="s">
        <v>3811</v>
      </c>
      <c r="B2610" s="152" t="s">
        <v>1921</v>
      </c>
    </row>
    <row r="2611" spans="1:2" ht="16.149999999999999" customHeight="1">
      <c r="A2611" s="152" t="s">
        <v>3812</v>
      </c>
      <c r="B2611" s="152" t="s">
        <v>1922</v>
      </c>
    </row>
    <row r="2612" spans="1:2" ht="16.149999999999999" customHeight="1">
      <c r="A2612" s="152" t="s">
        <v>3813</v>
      </c>
      <c r="B2612" s="152" t="s">
        <v>1922</v>
      </c>
    </row>
    <row r="2613" spans="1:2" ht="16.149999999999999" customHeight="1">
      <c r="A2613" s="152" t="s">
        <v>3814</v>
      </c>
      <c r="B2613" s="152" t="s">
        <v>1922</v>
      </c>
    </row>
    <row r="2614" spans="1:2" ht="16.149999999999999" customHeight="1">
      <c r="A2614" s="152" t="s">
        <v>3815</v>
      </c>
      <c r="B2614" s="152" t="s">
        <v>1922</v>
      </c>
    </row>
    <row r="2615" spans="1:2" ht="16.149999999999999" customHeight="1">
      <c r="A2615" s="152" t="s">
        <v>3816</v>
      </c>
      <c r="B2615" s="152" t="s">
        <v>1923</v>
      </c>
    </row>
    <row r="2616" spans="1:2" ht="16.149999999999999" customHeight="1">
      <c r="A2616" s="152" t="s">
        <v>3817</v>
      </c>
      <c r="B2616" s="152" t="s">
        <v>1924</v>
      </c>
    </row>
    <row r="2617" spans="1:2" ht="16.149999999999999" customHeight="1">
      <c r="A2617" s="152" t="s">
        <v>3818</v>
      </c>
      <c r="B2617" s="152" t="s">
        <v>1925</v>
      </c>
    </row>
    <row r="2618" spans="1:2" ht="16.149999999999999" customHeight="1">
      <c r="A2618" s="152" t="s">
        <v>3819</v>
      </c>
      <c r="B2618" s="152" t="s">
        <v>1926</v>
      </c>
    </row>
    <row r="2619" spans="1:2" ht="16.149999999999999" customHeight="1">
      <c r="A2619" s="152" t="s">
        <v>3820</v>
      </c>
      <c r="B2619" s="152" t="s">
        <v>1927</v>
      </c>
    </row>
    <row r="2620" spans="1:2" ht="16.149999999999999" customHeight="1">
      <c r="A2620" s="152" t="s">
        <v>3821</v>
      </c>
      <c r="B2620" s="152" t="s">
        <v>1928</v>
      </c>
    </row>
    <row r="2621" spans="1:2" ht="16.149999999999999" customHeight="1">
      <c r="A2621" s="152" t="s">
        <v>3822</v>
      </c>
      <c r="B2621" s="152" t="s">
        <v>1929</v>
      </c>
    </row>
    <row r="2622" spans="1:2" ht="16.149999999999999" customHeight="1">
      <c r="A2622" s="152" t="s">
        <v>3823</v>
      </c>
      <c r="B2622" s="152" t="s">
        <v>1930</v>
      </c>
    </row>
    <row r="2623" spans="1:2" ht="16.149999999999999" customHeight="1">
      <c r="A2623" s="152" t="s">
        <v>3824</v>
      </c>
      <c r="B2623" s="152" t="s">
        <v>1931</v>
      </c>
    </row>
    <row r="2624" spans="1:2" ht="16.149999999999999" customHeight="1">
      <c r="A2624" s="152" t="s">
        <v>3825</v>
      </c>
      <c r="B2624" s="152" t="s">
        <v>1932</v>
      </c>
    </row>
    <row r="2625" spans="1:2" ht="16.149999999999999" customHeight="1">
      <c r="A2625" s="152" t="s">
        <v>3826</v>
      </c>
      <c r="B2625" s="152" t="s">
        <v>1933</v>
      </c>
    </row>
    <row r="2626" spans="1:2" ht="16.149999999999999" customHeight="1">
      <c r="A2626" s="152" t="s">
        <v>3827</v>
      </c>
      <c r="B2626" s="152" t="s">
        <v>1934</v>
      </c>
    </row>
    <row r="2627" spans="1:2" ht="16.149999999999999" customHeight="1">
      <c r="A2627" s="152" t="s">
        <v>3828</v>
      </c>
      <c r="B2627" s="152" t="s">
        <v>1935</v>
      </c>
    </row>
    <row r="2628" spans="1:2" ht="16.149999999999999" customHeight="1">
      <c r="A2628" s="152" t="s">
        <v>3829</v>
      </c>
      <c r="B2628" s="152" t="s">
        <v>1936</v>
      </c>
    </row>
    <row r="2629" spans="1:2" ht="16.149999999999999" customHeight="1">
      <c r="A2629" s="152" t="s">
        <v>3830</v>
      </c>
      <c r="B2629" s="152" t="s">
        <v>1937</v>
      </c>
    </row>
    <row r="2630" spans="1:2" ht="16.149999999999999" customHeight="1">
      <c r="A2630" s="152" t="s">
        <v>3831</v>
      </c>
      <c r="B2630" s="152" t="s">
        <v>1938</v>
      </c>
    </row>
    <row r="2631" spans="1:2" ht="16.149999999999999" customHeight="1">
      <c r="A2631" s="152" t="s">
        <v>3832</v>
      </c>
      <c r="B2631" s="152" t="s">
        <v>1939</v>
      </c>
    </row>
    <row r="2632" spans="1:2" ht="16.149999999999999" customHeight="1">
      <c r="A2632" s="152" t="s">
        <v>3833</v>
      </c>
      <c r="B2632" s="152" t="s">
        <v>1940</v>
      </c>
    </row>
    <row r="2633" spans="1:2" ht="16.149999999999999" customHeight="1">
      <c r="A2633" s="152" t="s">
        <v>3834</v>
      </c>
      <c r="B2633" s="152" t="s">
        <v>1941</v>
      </c>
    </row>
    <row r="2634" spans="1:2" ht="16.149999999999999" customHeight="1">
      <c r="A2634" s="152" t="s">
        <v>3835</v>
      </c>
      <c r="B2634" s="152" t="s">
        <v>1942</v>
      </c>
    </row>
    <row r="2635" spans="1:2" ht="16.149999999999999" customHeight="1">
      <c r="A2635" s="152" t="s">
        <v>3836</v>
      </c>
      <c r="B2635" s="152" t="s">
        <v>1943</v>
      </c>
    </row>
    <row r="2636" spans="1:2" ht="16.149999999999999" customHeight="1">
      <c r="A2636" s="152" t="s">
        <v>3837</v>
      </c>
      <c r="B2636" s="152" t="s">
        <v>1945</v>
      </c>
    </row>
    <row r="2637" spans="1:2" ht="16.149999999999999" customHeight="1">
      <c r="A2637" s="152" t="s">
        <v>3838</v>
      </c>
      <c r="B2637" s="152" t="s">
        <v>1944</v>
      </c>
    </row>
    <row r="2638" spans="1:2" ht="16.149999999999999" customHeight="1">
      <c r="A2638" s="152" t="s">
        <v>3839</v>
      </c>
      <c r="B2638" s="152" t="s">
        <v>1946</v>
      </c>
    </row>
    <row r="2639" spans="1:2" ht="16.149999999999999" customHeight="1">
      <c r="A2639" s="152" t="s">
        <v>3840</v>
      </c>
      <c r="B2639" s="152" t="s">
        <v>1947</v>
      </c>
    </row>
    <row r="2640" spans="1:2" ht="16.149999999999999" customHeight="1">
      <c r="A2640" s="152" t="s">
        <v>3841</v>
      </c>
      <c r="B2640" s="152" t="s">
        <v>1948</v>
      </c>
    </row>
    <row r="2641" spans="1:2" ht="16.149999999999999" customHeight="1">
      <c r="A2641" s="152" t="s">
        <v>3842</v>
      </c>
      <c r="B2641" s="152" t="s">
        <v>1949</v>
      </c>
    </row>
    <row r="2642" spans="1:2" ht="16.149999999999999" customHeight="1">
      <c r="A2642" s="152" t="s">
        <v>3843</v>
      </c>
      <c r="B2642" s="152" t="s">
        <v>1950</v>
      </c>
    </row>
    <row r="2643" spans="1:2" ht="16.149999999999999" customHeight="1">
      <c r="A2643" s="152" t="s">
        <v>3844</v>
      </c>
      <c r="B2643" s="152" t="s">
        <v>1951</v>
      </c>
    </row>
    <row r="2644" spans="1:2" ht="16.149999999999999" customHeight="1">
      <c r="A2644" s="152" t="s">
        <v>3845</v>
      </c>
      <c r="B2644" s="152" t="s">
        <v>1952</v>
      </c>
    </row>
    <row r="2645" spans="1:2" ht="16.149999999999999" customHeight="1">
      <c r="A2645" s="152" t="s">
        <v>3846</v>
      </c>
      <c r="B2645" s="152" t="s">
        <v>1953</v>
      </c>
    </row>
    <row r="2646" spans="1:2" ht="16.149999999999999" customHeight="1">
      <c r="A2646" s="152" t="s">
        <v>3847</v>
      </c>
      <c r="B2646" s="152" t="s">
        <v>1954</v>
      </c>
    </row>
    <row r="2647" spans="1:2" ht="16.149999999999999" customHeight="1">
      <c r="A2647" s="152" t="s">
        <v>3848</v>
      </c>
      <c r="B2647" s="152" t="s">
        <v>1955</v>
      </c>
    </row>
    <row r="2648" spans="1:2" ht="16.149999999999999" customHeight="1">
      <c r="A2648" s="152" t="s">
        <v>3849</v>
      </c>
      <c r="B2648" s="152" t="s">
        <v>1956</v>
      </c>
    </row>
    <row r="2649" spans="1:2" ht="16.149999999999999" customHeight="1">
      <c r="A2649" s="152" t="s">
        <v>3850</v>
      </c>
      <c r="B2649" s="152" t="s">
        <v>1957</v>
      </c>
    </row>
    <row r="2650" spans="1:2" ht="16.149999999999999" customHeight="1">
      <c r="A2650" s="152" t="s">
        <v>3851</v>
      </c>
      <c r="B2650" s="152" t="s">
        <v>1958</v>
      </c>
    </row>
    <row r="2651" spans="1:2" ht="16.149999999999999" customHeight="1">
      <c r="A2651" s="152" t="s">
        <v>3852</v>
      </c>
      <c r="B2651" s="152" t="s">
        <v>1959</v>
      </c>
    </row>
    <row r="2652" spans="1:2" ht="16.149999999999999" customHeight="1">
      <c r="A2652" s="152" t="s">
        <v>3853</v>
      </c>
      <c r="B2652" s="152" t="s">
        <v>1960</v>
      </c>
    </row>
    <row r="2653" spans="1:2" ht="16.149999999999999" customHeight="1">
      <c r="A2653" s="152" t="s">
        <v>3854</v>
      </c>
      <c r="B2653" s="152" t="s">
        <v>1961</v>
      </c>
    </row>
    <row r="2654" spans="1:2" ht="16.149999999999999" customHeight="1">
      <c r="A2654" s="152" t="s">
        <v>3855</v>
      </c>
      <c r="B2654" s="152" t="s">
        <v>1962</v>
      </c>
    </row>
    <row r="2655" spans="1:2" ht="16.149999999999999" customHeight="1">
      <c r="A2655" s="152" t="s">
        <v>3856</v>
      </c>
      <c r="B2655" s="152" t="s">
        <v>1963</v>
      </c>
    </row>
    <row r="2656" spans="1:2" ht="16.149999999999999" customHeight="1">
      <c r="A2656" s="152" t="s">
        <v>3857</v>
      </c>
      <c r="B2656" s="152" t="s">
        <v>1964</v>
      </c>
    </row>
    <row r="2657" spans="1:2" ht="16.149999999999999" customHeight="1">
      <c r="A2657" s="152" t="s">
        <v>3858</v>
      </c>
      <c r="B2657" s="152" t="s">
        <v>1965</v>
      </c>
    </row>
    <row r="2658" spans="1:2" ht="16.149999999999999" customHeight="1">
      <c r="A2658" s="152" t="s">
        <v>3859</v>
      </c>
      <c r="B2658" s="152" t="s">
        <v>1966</v>
      </c>
    </row>
    <row r="2659" spans="1:2" ht="16.149999999999999" customHeight="1">
      <c r="A2659" s="152" t="s">
        <v>3860</v>
      </c>
      <c r="B2659" s="152" t="s">
        <v>1967</v>
      </c>
    </row>
    <row r="2660" spans="1:2" ht="16.149999999999999" customHeight="1">
      <c r="A2660" s="152" t="s">
        <v>3861</v>
      </c>
      <c r="B2660" s="152" t="s">
        <v>1968</v>
      </c>
    </row>
    <row r="2661" spans="1:2" ht="16.149999999999999" customHeight="1">
      <c r="A2661" s="152" t="s">
        <v>3862</v>
      </c>
      <c r="B2661" s="152" t="s">
        <v>1969</v>
      </c>
    </row>
    <row r="2662" spans="1:2" ht="16.149999999999999" customHeight="1">
      <c r="A2662" s="152" t="s">
        <v>3863</v>
      </c>
      <c r="B2662" s="152" t="s">
        <v>1970</v>
      </c>
    </row>
    <row r="2663" spans="1:2" ht="16.149999999999999" customHeight="1">
      <c r="A2663" s="152" t="s">
        <v>3864</v>
      </c>
      <c r="B2663" s="152" t="s">
        <v>1971</v>
      </c>
    </row>
    <row r="2664" spans="1:2" ht="16.149999999999999" customHeight="1">
      <c r="A2664" s="152" t="s">
        <v>3865</v>
      </c>
      <c r="B2664" s="152" t="s">
        <v>1972</v>
      </c>
    </row>
    <row r="2665" spans="1:2" ht="16.149999999999999" customHeight="1">
      <c r="A2665" s="152" t="s">
        <v>3866</v>
      </c>
      <c r="B2665" s="152" t="s">
        <v>1973</v>
      </c>
    </row>
    <row r="2666" spans="1:2" ht="16.149999999999999" customHeight="1">
      <c r="A2666" s="152" t="s">
        <v>3867</v>
      </c>
      <c r="B2666" s="152" t="s">
        <v>1974</v>
      </c>
    </row>
    <row r="2667" spans="1:2" ht="16.149999999999999" customHeight="1">
      <c r="A2667" s="152" t="s">
        <v>3868</v>
      </c>
      <c r="B2667" s="152" t="s">
        <v>1975</v>
      </c>
    </row>
    <row r="2668" spans="1:2" ht="16.149999999999999" customHeight="1">
      <c r="A2668" s="152" t="s">
        <v>3869</v>
      </c>
      <c r="B2668" s="152" t="s">
        <v>1976</v>
      </c>
    </row>
    <row r="2669" spans="1:2" ht="16.149999999999999" customHeight="1">
      <c r="A2669" s="152" t="s">
        <v>3870</v>
      </c>
      <c r="B2669" s="152" t="s">
        <v>1977</v>
      </c>
    </row>
    <row r="2670" spans="1:2" ht="16.149999999999999" customHeight="1">
      <c r="A2670" s="152" t="s">
        <v>3871</v>
      </c>
      <c r="B2670" s="152" t="s">
        <v>1978</v>
      </c>
    </row>
    <row r="2671" spans="1:2" ht="16.149999999999999" customHeight="1">
      <c r="A2671" s="152" t="s">
        <v>3872</v>
      </c>
      <c r="B2671" s="152" t="s">
        <v>1979</v>
      </c>
    </row>
    <row r="2672" spans="1:2" ht="16.149999999999999" customHeight="1">
      <c r="A2672" s="152" t="s">
        <v>3873</v>
      </c>
      <c r="B2672" s="152" t="s">
        <v>1980</v>
      </c>
    </row>
    <row r="2673" spans="1:2" ht="16.149999999999999" customHeight="1">
      <c r="A2673" s="152" t="s">
        <v>3874</v>
      </c>
      <c r="B2673" s="152" t="s">
        <v>1981</v>
      </c>
    </row>
    <row r="2674" spans="1:2" ht="16.149999999999999" customHeight="1">
      <c r="A2674" s="152" t="s">
        <v>3875</v>
      </c>
      <c r="B2674" s="152" t="s">
        <v>1982</v>
      </c>
    </row>
    <row r="2675" spans="1:2" ht="16.149999999999999" customHeight="1">
      <c r="A2675" s="152" t="s">
        <v>3876</v>
      </c>
      <c r="B2675" s="152" t="s">
        <v>1983</v>
      </c>
    </row>
    <row r="2676" spans="1:2" ht="16.149999999999999" customHeight="1">
      <c r="A2676" s="152" t="s">
        <v>3877</v>
      </c>
      <c r="B2676" s="152" t="s">
        <v>1984</v>
      </c>
    </row>
    <row r="2677" spans="1:2" ht="16.149999999999999" customHeight="1">
      <c r="A2677" s="152" t="s">
        <v>3878</v>
      </c>
      <c r="B2677" s="152" t="s">
        <v>1985</v>
      </c>
    </row>
    <row r="2678" spans="1:2" ht="16.149999999999999" customHeight="1">
      <c r="A2678" s="152" t="s">
        <v>3879</v>
      </c>
      <c r="B2678" s="152" t="s">
        <v>1986</v>
      </c>
    </row>
    <row r="2679" spans="1:2" ht="16.149999999999999" customHeight="1">
      <c r="A2679" s="152" t="s">
        <v>3880</v>
      </c>
      <c r="B2679" s="152" t="s">
        <v>1987</v>
      </c>
    </row>
    <row r="2680" spans="1:2" ht="16.149999999999999" customHeight="1">
      <c r="A2680" s="152" t="s">
        <v>3881</v>
      </c>
      <c r="B2680" s="152" t="s">
        <v>1988</v>
      </c>
    </row>
    <row r="2681" spans="1:2" ht="16.149999999999999" customHeight="1">
      <c r="A2681" s="152" t="s">
        <v>3882</v>
      </c>
      <c r="B2681" s="152" t="s">
        <v>1989</v>
      </c>
    </row>
    <row r="2682" spans="1:2" ht="16.149999999999999" customHeight="1">
      <c r="A2682" s="152" t="s">
        <v>3883</v>
      </c>
      <c r="B2682" s="152" t="s">
        <v>1990</v>
      </c>
    </row>
    <row r="2683" spans="1:2" ht="16.149999999999999" customHeight="1">
      <c r="A2683" s="152" t="s">
        <v>3884</v>
      </c>
      <c r="B2683" s="152" t="s">
        <v>1991</v>
      </c>
    </row>
    <row r="2684" spans="1:2" ht="16.149999999999999" customHeight="1">
      <c r="A2684" s="152" t="s">
        <v>3885</v>
      </c>
      <c r="B2684" s="152" t="s">
        <v>1992</v>
      </c>
    </row>
    <row r="2685" spans="1:2" ht="16.149999999999999" customHeight="1">
      <c r="A2685" s="152" t="s">
        <v>3886</v>
      </c>
      <c r="B2685" s="152" t="s">
        <v>1993</v>
      </c>
    </row>
    <row r="2686" spans="1:2" ht="16.149999999999999" customHeight="1">
      <c r="A2686" s="152" t="s">
        <v>3887</v>
      </c>
      <c r="B2686" s="152" t="s">
        <v>1994</v>
      </c>
    </row>
    <row r="2687" spans="1:2" ht="16.149999999999999" customHeight="1">
      <c r="A2687" s="152" t="s">
        <v>3888</v>
      </c>
      <c r="B2687" s="152" t="s">
        <v>1995</v>
      </c>
    </row>
    <row r="2688" spans="1:2" ht="16.149999999999999" customHeight="1">
      <c r="A2688" s="152" t="s">
        <v>3889</v>
      </c>
      <c r="B2688" s="152" t="s">
        <v>1996</v>
      </c>
    </row>
    <row r="2689" spans="1:2" ht="16.149999999999999" customHeight="1">
      <c r="A2689" s="152" t="s">
        <v>3890</v>
      </c>
      <c r="B2689" s="152" t="s">
        <v>1997</v>
      </c>
    </row>
    <row r="2690" spans="1:2" ht="16.149999999999999" customHeight="1">
      <c r="A2690" s="152" t="s">
        <v>3891</v>
      </c>
      <c r="B2690" s="152" t="s">
        <v>1998</v>
      </c>
    </row>
    <row r="2691" spans="1:2" ht="16.149999999999999" customHeight="1">
      <c r="A2691" s="152" t="s">
        <v>3892</v>
      </c>
      <c r="B2691" s="152" t="s">
        <v>1999</v>
      </c>
    </row>
    <row r="2692" spans="1:2" ht="16.149999999999999" customHeight="1">
      <c r="A2692" s="152" t="s">
        <v>3893</v>
      </c>
      <c r="B2692" s="152" t="s">
        <v>2000</v>
      </c>
    </row>
    <row r="2693" spans="1:2" ht="16.149999999999999" customHeight="1">
      <c r="A2693" s="152" t="s">
        <v>3894</v>
      </c>
      <c r="B2693" s="152" t="s">
        <v>2001</v>
      </c>
    </row>
    <row r="2694" spans="1:2" ht="16.149999999999999" customHeight="1">
      <c r="A2694" s="152" t="s">
        <v>3895</v>
      </c>
      <c r="B2694" s="152" t="s">
        <v>2002</v>
      </c>
    </row>
    <row r="2695" spans="1:2" ht="16.149999999999999" customHeight="1">
      <c r="A2695" s="152" t="s">
        <v>3896</v>
      </c>
      <c r="B2695" s="152" t="s">
        <v>2003</v>
      </c>
    </row>
    <row r="2696" spans="1:2" ht="16.149999999999999" customHeight="1">
      <c r="A2696" s="152" t="s">
        <v>3897</v>
      </c>
      <c r="B2696" s="152" t="s">
        <v>2004</v>
      </c>
    </row>
    <row r="2697" spans="1:2" ht="16.149999999999999" customHeight="1">
      <c r="A2697" s="152" t="s">
        <v>3898</v>
      </c>
      <c r="B2697" s="152" t="s">
        <v>2005</v>
      </c>
    </row>
    <row r="2698" spans="1:2" ht="16.149999999999999" customHeight="1">
      <c r="A2698" s="152" t="s">
        <v>3899</v>
      </c>
      <c r="B2698" s="152" t="s">
        <v>2006</v>
      </c>
    </row>
    <row r="2699" spans="1:2" ht="16.149999999999999" customHeight="1">
      <c r="A2699" s="152" t="s">
        <v>3900</v>
      </c>
      <c r="B2699" s="152" t="s">
        <v>2007</v>
      </c>
    </row>
    <row r="2700" spans="1:2" ht="16.149999999999999" customHeight="1">
      <c r="A2700" s="152" t="s">
        <v>3901</v>
      </c>
      <c r="B2700" s="152" t="s">
        <v>2008</v>
      </c>
    </row>
    <row r="2701" spans="1:2" ht="16.149999999999999" customHeight="1">
      <c r="A2701" s="152" t="s">
        <v>3902</v>
      </c>
      <c r="B2701" s="152" t="s">
        <v>2009</v>
      </c>
    </row>
    <row r="2702" spans="1:2" ht="16.149999999999999" customHeight="1">
      <c r="A2702" s="152" t="s">
        <v>3903</v>
      </c>
      <c r="B2702" s="152" t="s">
        <v>2010</v>
      </c>
    </row>
    <row r="2703" spans="1:2" ht="16.149999999999999" customHeight="1">
      <c r="A2703" s="152" t="s">
        <v>3904</v>
      </c>
      <c r="B2703" s="152" t="s">
        <v>2011</v>
      </c>
    </row>
    <row r="2704" spans="1:2" ht="16.149999999999999" customHeight="1">
      <c r="A2704" s="152" t="s">
        <v>3905</v>
      </c>
      <c r="B2704" s="152" t="s">
        <v>2012</v>
      </c>
    </row>
    <row r="2705" spans="1:2" ht="16.149999999999999" customHeight="1">
      <c r="A2705" s="152" t="s">
        <v>3906</v>
      </c>
      <c r="B2705" s="152" t="s">
        <v>2014</v>
      </c>
    </row>
    <row r="2706" spans="1:2" ht="16.149999999999999" customHeight="1">
      <c r="A2706" s="152" t="s">
        <v>3907</v>
      </c>
      <c r="B2706" s="152" t="s">
        <v>2015</v>
      </c>
    </row>
    <row r="2707" spans="1:2" ht="16.149999999999999" customHeight="1">
      <c r="A2707" s="152" t="s">
        <v>3908</v>
      </c>
      <c r="B2707" s="152" t="s">
        <v>2013</v>
      </c>
    </row>
    <row r="2708" spans="1:2" ht="16.149999999999999" customHeight="1">
      <c r="A2708" s="152" t="s">
        <v>3909</v>
      </c>
      <c r="B2708" s="152" t="s">
        <v>2016</v>
      </c>
    </row>
    <row r="2709" spans="1:2" ht="16.149999999999999" customHeight="1">
      <c r="A2709" s="152" t="s">
        <v>3910</v>
      </c>
      <c r="B2709" s="152" t="s">
        <v>2017</v>
      </c>
    </row>
    <row r="2710" spans="1:2" ht="16.149999999999999" customHeight="1">
      <c r="A2710" s="152" t="s">
        <v>3911</v>
      </c>
      <c r="B2710" s="152" t="s">
        <v>2018</v>
      </c>
    </row>
    <row r="2711" spans="1:2" ht="16.149999999999999" customHeight="1">
      <c r="A2711" s="152" t="s">
        <v>3912</v>
      </c>
      <c r="B2711" s="152" t="s">
        <v>2019</v>
      </c>
    </row>
    <row r="2712" spans="1:2" ht="16.149999999999999" customHeight="1">
      <c r="A2712" s="152" t="s">
        <v>3913</v>
      </c>
      <c r="B2712" s="152" t="s">
        <v>2020</v>
      </c>
    </row>
    <row r="2713" spans="1:2" ht="16.149999999999999" customHeight="1">
      <c r="A2713" s="152" t="s">
        <v>3914</v>
      </c>
      <c r="B2713" s="152" t="s">
        <v>2021</v>
      </c>
    </row>
    <row r="2714" spans="1:2" ht="16.149999999999999" customHeight="1">
      <c r="A2714" s="152" t="s">
        <v>3915</v>
      </c>
      <c r="B2714" s="152" t="s">
        <v>2022</v>
      </c>
    </row>
    <row r="2715" spans="1:2" ht="16.149999999999999" customHeight="1">
      <c r="A2715" s="152" t="s">
        <v>3916</v>
      </c>
      <c r="B2715" s="152" t="s">
        <v>2023</v>
      </c>
    </row>
    <row r="2716" spans="1:2" ht="16.149999999999999" customHeight="1">
      <c r="A2716" s="152" t="s">
        <v>3917</v>
      </c>
      <c r="B2716" s="152" t="s">
        <v>2024</v>
      </c>
    </row>
    <row r="2717" spans="1:2" ht="16.149999999999999" customHeight="1">
      <c r="A2717" s="152" t="s">
        <v>3918</v>
      </c>
      <c r="B2717" s="152" t="s">
        <v>2025</v>
      </c>
    </row>
    <row r="2718" spans="1:2" ht="16.149999999999999" customHeight="1">
      <c r="A2718" s="152" t="s">
        <v>3919</v>
      </c>
      <c r="B2718" s="152" t="s">
        <v>2026</v>
      </c>
    </row>
    <row r="2719" spans="1:2" ht="16.149999999999999" customHeight="1">
      <c r="A2719" s="152" t="s">
        <v>3920</v>
      </c>
      <c r="B2719" s="152" t="s">
        <v>2027</v>
      </c>
    </row>
    <row r="2720" spans="1:2" ht="16.149999999999999" customHeight="1">
      <c r="A2720" s="152" t="s">
        <v>3921</v>
      </c>
      <c r="B2720" s="152" t="s">
        <v>2028</v>
      </c>
    </row>
    <row r="2721" spans="1:2" ht="16.149999999999999" customHeight="1">
      <c r="A2721" s="152" t="s">
        <v>3922</v>
      </c>
      <c r="B2721" s="152" t="s">
        <v>2029</v>
      </c>
    </row>
    <row r="2722" spans="1:2" ht="16.149999999999999" customHeight="1">
      <c r="A2722" s="152" t="s">
        <v>3923</v>
      </c>
      <c r="B2722" s="152" t="s">
        <v>2030</v>
      </c>
    </row>
    <row r="2723" spans="1:2" ht="16.149999999999999" customHeight="1">
      <c r="A2723" s="152" t="s">
        <v>3924</v>
      </c>
      <c r="B2723" s="152" t="s">
        <v>2031</v>
      </c>
    </row>
    <row r="2724" spans="1:2" ht="16.149999999999999" customHeight="1">
      <c r="A2724" s="152" t="s">
        <v>3925</v>
      </c>
      <c r="B2724" s="152" t="s">
        <v>2032</v>
      </c>
    </row>
    <row r="2725" spans="1:2" ht="16.149999999999999" customHeight="1">
      <c r="A2725" s="152" t="s">
        <v>3926</v>
      </c>
      <c r="B2725" s="152" t="s">
        <v>2033</v>
      </c>
    </row>
    <row r="2726" spans="1:2" ht="16.149999999999999" customHeight="1">
      <c r="A2726" s="152" t="s">
        <v>3927</v>
      </c>
      <c r="B2726" s="152" t="s">
        <v>2034</v>
      </c>
    </row>
    <row r="2727" spans="1:2" ht="16.149999999999999" customHeight="1">
      <c r="A2727" s="152" t="s">
        <v>3928</v>
      </c>
      <c r="B2727" s="152" t="s">
        <v>2035</v>
      </c>
    </row>
    <row r="2728" spans="1:2" ht="16.149999999999999" customHeight="1">
      <c r="A2728" s="152" t="s">
        <v>3929</v>
      </c>
      <c r="B2728" s="152" t="s">
        <v>2036</v>
      </c>
    </row>
    <row r="2729" spans="1:2" ht="16.149999999999999" customHeight="1">
      <c r="A2729" s="152" t="s">
        <v>3930</v>
      </c>
      <c r="B2729" s="152" t="s">
        <v>2037</v>
      </c>
    </row>
    <row r="2730" spans="1:2" ht="16.149999999999999" customHeight="1">
      <c r="A2730" s="152" t="s">
        <v>3931</v>
      </c>
      <c r="B2730" s="152" t="s">
        <v>2038</v>
      </c>
    </row>
    <row r="2731" spans="1:2" ht="16.149999999999999" customHeight="1">
      <c r="A2731" s="152" t="s">
        <v>3932</v>
      </c>
      <c r="B2731" s="152" t="s">
        <v>2039</v>
      </c>
    </row>
    <row r="2732" spans="1:2" ht="16.149999999999999" customHeight="1">
      <c r="A2732" s="152" t="s">
        <v>3933</v>
      </c>
      <c r="B2732" s="152" t="s">
        <v>2040</v>
      </c>
    </row>
    <row r="2733" spans="1:2" ht="16.149999999999999" customHeight="1">
      <c r="A2733" s="152" t="s">
        <v>2041</v>
      </c>
      <c r="B2733" s="152" t="s">
        <v>2385</v>
      </c>
    </row>
    <row r="2734" spans="1:2" ht="16.149999999999999" customHeight="1">
      <c r="A2734" s="152" t="s">
        <v>2042</v>
      </c>
      <c r="B2734" s="152" t="s">
        <v>2386</v>
      </c>
    </row>
    <row r="2735" spans="1:2" ht="16.149999999999999" customHeight="1">
      <c r="A2735" s="152" t="s">
        <v>2043</v>
      </c>
      <c r="B2735" s="152" t="s">
        <v>2387</v>
      </c>
    </row>
    <row r="2736" spans="1:2" ht="16.149999999999999" customHeight="1">
      <c r="A2736" s="152" t="s">
        <v>2044</v>
      </c>
      <c r="B2736" s="152" t="s">
        <v>2388</v>
      </c>
    </row>
    <row r="2737" spans="1:2" ht="16.149999999999999" customHeight="1">
      <c r="A2737" s="152" t="s">
        <v>2045</v>
      </c>
      <c r="B2737" s="152" t="s">
        <v>2389</v>
      </c>
    </row>
    <row r="2738" spans="1:2" ht="16.149999999999999" customHeight="1">
      <c r="A2738" s="152" t="s">
        <v>2046</v>
      </c>
      <c r="B2738" s="152" t="s">
        <v>2390</v>
      </c>
    </row>
    <row r="2739" spans="1:2" ht="16.149999999999999" customHeight="1">
      <c r="A2739" s="152" t="s">
        <v>2047</v>
      </c>
      <c r="B2739" s="152" t="s">
        <v>2391</v>
      </c>
    </row>
    <row r="2740" spans="1:2" ht="16.149999999999999" customHeight="1">
      <c r="A2740" s="152" t="s">
        <v>2048</v>
      </c>
      <c r="B2740" s="152" t="s">
        <v>2392</v>
      </c>
    </row>
    <row r="2741" spans="1:2" ht="16.149999999999999" customHeight="1">
      <c r="A2741" s="152" t="s">
        <v>2049</v>
      </c>
      <c r="B2741" s="152" t="s">
        <v>2393</v>
      </c>
    </row>
    <row r="2742" spans="1:2" ht="16.149999999999999" customHeight="1">
      <c r="A2742" s="152" t="s">
        <v>2050</v>
      </c>
      <c r="B2742" s="152" t="s">
        <v>2394</v>
      </c>
    </row>
    <row r="2743" spans="1:2" ht="16.149999999999999" customHeight="1">
      <c r="A2743" s="152" t="s">
        <v>2051</v>
      </c>
      <c r="B2743" s="152" t="s">
        <v>2395</v>
      </c>
    </row>
    <row r="2744" spans="1:2" ht="16.149999999999999" customHeight="1">
      <c r="A2744" s="152" t="s">
        <v>2052</v>
      </c>
      <c r="B2744" s="152" t="s">
        <v>2396</v>
      </c>
    </row>
    <row r="2745" spans="1:2" ht="16.149999999999999" customHeight="1">
      <c r="A2745" s="152" t="s">
        <v>2053</v>
      </c>
      <c r="B2745" s="152" t="s">
        <v>2397</v>
      </c>
    </row>
    <row r="2746" spans="1:2" ht="16.149999999999999" customHeight="1">
      <c r="A2746" s="152" t="s">
        <v>2054</v>
      </c>
      <c r="B2746" s="152" t="s">
        <v>2398</v>
      </c>
    </row>
    <row r="2747" spans="1:2" ht="16.149999999999999" customHeight="1">
      <c r="A2747" s="152" t="s">
        <v>2055</v>
      </c>
      <c r="B2747" s="152" t="s">
        <v>2399</v>
      </c>
    </row>
    <row r="2748" spans="1:2" ht="16.149999999999999" customHeight="1">
      <c r="A2748" s="152" t="s">
        <v>2056</v>
      </c>
      <c r="B2748" s="152" t="s">
        <v>2400</v>
      </c>
    </row>
    <row r="2749" spans="1:2" ht="16.149999999999999" customHeight="1">
      <c r="A2749" s="152" t="s">
        <v>2057</v>
      </c>
      <c r="B2749" s="152" t="s">
        <v>2401</v>
      </c>
    </row>
    <row r="2750" spans="1:2" ht="16.149999999999999" customHeight="1">
      <c r="A2750" s="152" t="s">
        <v>2058</v>
      </c>
      <c r="B2750" s="152" t="s">
        <v>2402</v>
      </c>
    </row>
    <row r="2751" spans="1:2" ht="16.149999999999999" customHeight="1">
      <c r="A2751" s="152" t="s">
        <v>2059</v>
      </c>
      <c r="B2751" s="152" t="s">
        <v>2403</v>
      </c>
    </row>
    <row r="2752" spans="1:2" ht="16.149999999999999" customHeight="1">
      <c r="A2752" s="152" t="s">
        <v>2060</v>
      </c>
      <c r="B2752" s="152" t="s">
        <v>2404</v>
      </c>
    </row>
    <row r="2753" spans="1:2" ht="16.149999999999999" customHeight="1">
      <c r="A2753" s="152" t="s">
        <v>2061</v>
      </c>
      <c r="B2753" s="152" t="s">
        <v>2405</v>
      </c>
    </row>
    <row r="2754" spans="1:2" ht="16.149999999999999" customHeight="1">
      <c r="A2754" s="152" t="s">
        <v>2062</v>
      </c>
      <c r="B2754" s="152" t="s">
        <v>2406</v>
      </c>
    </row>
    <row r="2755" spans="1:2" ht="16.149999999999999" customHeight="1">
      <c r="A2755" s="152" t="s">
        <v>2063</v>
      </c>
      <c r="B2755" s="152" t="s">
        <v>2407</v>
      </c>
    </row>
    <row r="2756" spans="1:2" ht="16.149999999999999" customHeight="1">
      <c r="A2756" s="152" t="s">
        <v>2064</v>
      </c>
      <c r="B2756" s="152" t="s">
        <v>2408</v>
      </c>
    </row>
    <row r="2757" spans="1:2" ht="16.149999999999999" customHeight="1">
      <c r="A2757" s="152" t="s">
        <v>2065</v>
      </c>
      <c r="B2757" s="152" t="s">
        <v>2409</v>
      </c>
    </row>
    <row r="2758" spans="1:2" ht="16.149999999999999" customHeight="1">
      <c r="A2758" s="152" t="s">
        <v>2066</v>
      </c>
      <c r="B2758" s="152" t="s">
        <v>2410</v>
      </c>
    </row>
    <row r="2759" spans="1:2" ht="16.149999999999999" customHeight="1">
      <c r="A2759" s="152" t="s">
        <v>2067</v>
      </c>
      <c r="B2759" s="152" t="s">
        <v>2411</v>
      </c>
    </row>
    <row r="2760" spans="1:2" ht="16.149999999999999" customHeight="1">
      <c r="A2760" s="152" t="s">
        <v>2068</v>
      </c>
      <c r="B2760" s="152" t="s">
        <v>2412</v>
      </c>
    </row>
    <row r="2761" spans="1:2" ht="16.149999999999999" customHeight="1">
      <c r="A2761" s="152" t="s">
        <v>2069</v>
      </c>
      <c r="B2761" s="152" t="s">
        <v>2413</v>
      </c>
    </row>
    <row r="2762" spans="1:2" ht="16.149999999999999" customHeight="1">
      <c r="A2762" s="152" t="s">
        <v>2070</v>
      </c>
      <c r="B2762" s="152" t="s">
        <v>2414</v>
      </c>
    </row>
    <row r="2763" spans="1:2" ht="16.149999999999999" customHeight="1">
      <c r="A2763" s="152" t="s">
        <v>2071</v>
      </c>
      <c r="B2763" s="152" t="s">
        <v>2415</v>
      </c>
    </row>
    <row r="2764" spans="1:2" ht="16.149999999999999" customHeight="1">
      <c r="A2764" s="152" t="s">
        <v>2072</v>
      </c>
      <c r="B2764" s="152" t="s">
        <v>2416</v>
      </c>
    </row>
    <row r="2765" spans="1:2" ht="16.149999999999999" customHeight="1">
      <c r="A2765" s="152" t="s">
        <v>2073</v>
      </c>
      <c r="B2765" s="152" t="s">
        <v>2417</v>
      </c>
    </row>
    <row r="2766" spans="1:2" ht="16.149999999999999" customHeight="1">
      <c r="A2766" s="152" t="s">
        <v>2074</v>
      </c>
      <c r="B2766" s="152" t="s">
        <v>2418</v>
      </c>
    </row>
    <row r="2767" spans="1:2" ht="16.149999999999999" customHeight="1">
      <c r="A2767" s="152" t="s">
        <v>2075</v>
      </c>
      <c r="B2767" s="152" t="s">
        <v>2419</v>
      </c>
    </row>
    <row r="2768" spans="1:2" ht="16.149999999999999" customHeight="1">
      <c r="A2768" s="152" t="s">
        <v>2076</v>
      </c>
      <c r="B2768" s="152" t="s">
        <v>2420</v>
      </c>
    </row>
    <row r="2769" spans="1:2" ht="16.149999999999999" customHeight="1">
      <c r="A2769" s="152" t="s">
        <v>2077</v>
      </c>
      <c r="B2769" s="152" t="s">
        <v>2421</v>
      </c>
    </row>
    <row r="2770" spans="1:2" ht="16.149999999999999" customHeight="1">
      <c r="A2770" s="152" t="s">
        <v>2078</v>
      </c>
      <c r="B2770" s="152" t="s">
        <v>2422</v>
      </c>
    </row>
    <row r="2771" spans="1:2" ht="16.149999999999999" customHeight="1">
      <c r="A2771" s="152" t="s">
        <v>2079</v>
      </c>
      <c r="B2771" s="152" t="s">
        <v>2423</v>
      </c>
    </row>
    <row r="2772" spans="1:2" ht="16.149999999999999" customHeight="1">
      <c r="A2772" s="152" t="s">
        <v>2080</v>
      </c>
      <c r="B2772" s="152" t="s">
        <v>2424</v>
      </c>
    </row>
    <row r="2773" spans="1:2" ht="16.149999999999999" customHeight="1">
      <c r="A2773" s="152" t="s">
        <v>2081</v>
      </c>
      <c r="B2773" s="152" t="s">
        <v>2425</v>
      </c>
    </row>
    <row r="2774" spans="1:2" ht="16.149999999999999" customHeight="1">
      <c r="A2774" s="152" t="s">
        <v>2082</v>
      </c>
      <c r="B2774" s="152" t="s">
        <v>2426</v>
      </c>
    </row>
    <row r="2775" spans="1:2" ht="16.149999999999999" customHeight="1">
      <c r="A2775" s="152" t="s">
        <v>2083</v>
      </c>
      <c r="B2775" s="152" t="s">
        <v>2427</v>
      </c>
    </row>
    <row r="2776" spans="1:2" ht="16.149999999999999" customHeight="1">
      <c r="A2776" s="152" t="s">
        <v>2084</v>
      </c>
      <c r="B2776" s="152" t="s">
        <v>2428</v>
      </c>
    </row>
    <row r="2777" spans="1:2" ht="16.149999999999999" customHeight="1">
      <c r="A2777" s="152" t="s">
        <v>2085</v>
      </c>
      <c r="B2777" s="152" t="s">
        <v>2429</v>
      </c>
    </row>
    <row r="2778" spans="1:2" ht="16.149999999999999" customHeight="1">
      <c r="A2778" s="152" t="s">
        <v>2086</v>
      </c>
      <c r="B2778" s="152" t="s">
        <v>2430</v>
      </c>
    </row>
    <row r="2779" spans="1:2" ht="16.149999999999999" customHeight="1">
      <c r="A2779" s="152" t="s">
        <v>2087</v>
      </c>
      <c r="B2779" s="152" t="s">
        <v>2431</v>
      </c>
    </row>
    <row r="2780" spans="1:2" ht="16.149999999999999" customHeight="1">
      <c r="A2780" s="152" t="s">
        <v>2088</v>
      </c>
      <c r="B2780" s="152" t="s">
        <v>2432</v>
      </c>
    </row>
    <row r="2781" spans="1:2" ht="16.149999999999999" customHeight="1">
      <c r="A2781" s="152" t="s">
        <v>2089</v>
      </c>
      <c r="B2781" s="152" t="s">
        <v>2433</v>
      </c>
    </row>
    <row r="2782" spans="1:2" ht="16.149999999999999" customHeight="1">
      <c r="A2782" s="152" t="s">
        <v>2090</v>
      </c>
      <c r="B2782" s="152" t="s">
        <v>2434</v>
      </c>
    </row>
    <row r="2783" spans="1:2" ht="16.149999999999999" customHeight="1">
      <c r="A2783" s="152" t="s">
        <v>2091</v>
      </c>
      <c r="B2783" s="152" t="s">
        <v>2435</v>
      </c>
    </row>
    <row r="2784" spans="1:2" ht="16.149999999999999" customHeight="1">
      <c r="A2784" s="152" t="s">
        <v>2092</v>
      </c>
      <c r="B2784" s="152" t="s">
        <v>77</v>
      </c>
    </row>
    <row r="2785" spans="1:2" ht="16.149999999999999" customHeight="1">
      <c r="A2785" s="152" t="s">
        <v>2093</v>
      </c>
      <c r="B2785" s="152" t="s">
        <v>557</v>
      </c>
    </row>
    <row r="2786" spans="1:2" ht="16.149999999999999" customHeight="1">
      <c r="A2786" s="152" t="s">
        <v>2094</v>
      </c>
      <c r="B2786" s="152" t="s">
        <v>558</v>
      </c>
    </row>
    <row r="2787" spans="1:2" ht="16.149999999999999" customHeight="1">
      <c r="A2787" s="152" t="s">
        <v>2095</v>
      </c>
      <c r="B2787" s="152" t="s">
        <v>559</v>
      </c>
    </row>
    <row r="2788" spans="1:2" ht="16.149999999999999" customHeight="1">
      <c r="A2788" s="152" t="s">
        <v>2096</v>
      </c>
      <c r="B2788" s="152" t="s">
        <v>560</v>
      </c>
    </row>
    <row r="2789" spans="1:2" ht="16.149999999999999" customHeight="1">
      <c r="A2789" s="152" t="s">
        <v>2097</v>
      </c>
      <c r="B2789" s="152" t="s">
        <v>561</v>
      </c>
    </row>
    <row r="2790" spans="1:2" ht="16.149999999999999" customHeight="1">
      <c r="A2790" s="152" t="s">
        <v>2098</v>
      </c>
      <c r="B2790" s="152" t="s">
        <v>562</v>
      </c>
    </row>
    <row r="2791" spans="1:2" ht="16.149999999999999" customHeight="1">
      <c r="A2791" s="152" t="s">
        <v>2099</v>
      </c>
      <c r="B2791" s="152" t="s">
        <v>563</v>
      </c>
    </row>
    <row r="2792" spans="1:2" ht="16.149999999999999" customHeight="1">
      <c r="A2792" s="152" t="s">
        <v>2100</v>
      </c>
      <c r="B2792" s="152" t="s">
        <v>564</v>
      </c>
    </row>
    <row r="2793" spans="1:2" ht="16.149999999999999" customHeight="1">
      <c r="A2793" s="152" t="s">
        <v>2101</v>
      </c>
      <c r="B2793" s="152" t="s">
        <v>565</v>
      </c>
    </row>
    <row r="2794" spans="1:2" ht="16.149999999999999" customHeight="1">
      <c r="A2794" s="152" t="s">
        <v>2102</v>
      </c>
      <c r="B2794" s="152" t="s">
        <v>566</v>
      </c>
    </row>
    <row r="2795" spans="1:2" ht="16.149999999999999" customHeight="1">
      <c r="A2795" s="152" t="s">
        <v>2103</v>
      </c>
      <c r="B2795" s="152" t="s">
        <v>567</v>
      </c>
    </row>
    <row r="2796" spans="1:2" ht="16.149999999999999" customHeight="1">
      <c r="A2796" s="152" t="s">
        <v>2104</v>
      </c>
      <c r="B2796" s="152" t="s">
        <v>568</v>
      </c>
    </row>
    <row r="2797" spans="1:2" ht="16.149999999999999" customHeight="1">
      <c r="A2797" s="152" t="s">
        <v>2105</v>
      </c>
      <c r="B2797" s="152" t="s">
        <v>569</v>
      </c>
    </row>
    <row r="2798" spans="1:2" ht="16.149999999999999" customHeight="1">
      <c r="A2798" s="152" t="s">
        <v>2106</v>
      </c>
      <c r="B2798" s="152" t="s">
        <v>570</v>
      </c>
    </row>
    <row r="2799" spans="1:2" ht="16.149999999999999" customHeight="1">
      <c r="A2799" s="152" t="s">
        <v>2107</v>
      </c>
      <c r="B2799" s="152" t="s">
        <v>571</v>
      </c>
    </row>
    <row r="2800" spans="1:2" ht="16.149999999999999" customHeight="1">
      <c r="A2800" s="152" t="s">
        <v>2108</v>
      </c>
      <c r="B2800" s="152" t="s">
        <v>572</v>
      </c>
    </row>
    <row r="2801" spans="1:2" ht="16.149999999999999" customHeight="1">
      <c r="A2801" s="152" t="s">
        <v>2109</v>
      </c>
      <c r="B2801" s="152" t="s">
        <v>573</v>
      </c>
    </row>
    <row r="2802" spans="1:2" ht="16.149999999999999" customHeight="1">
      <c r="A2802" s="152" t="s">
        <v>2110</v>
      </c>
      <c r="B2802" s="152" t="s">
        <v>574</v>
      </c>
    </row>
    <row r="2803" spans="1:2" ht="16.149999999999999" customHeight="1">
      <c r="A2803" s="152" t="s">
        <v>2111</v>
      </c>
      <c r="B2803" s="152" t="s">
        <v>575</v>
      </c>
    </row>
    <row r="2804" spans="1:2" ht="16.149999999999999" customHeight="1">
      <c r="A2804" s="152" t="s">
        <v>2112</v>
      </c>
      <c r="B2804" s="152" t="s">
        <v>576</v>
      </c>
    </row>
    <row r="2805" spans="1:2" ht="16.149999999999999" customHeight="1">
      <c r="A2805" s="152" t="s">
        <v>2113</v>
      </c>
      <c r="B2805" s="152" t="s">
        <v>577</v>
      </c>
    </row>
    <row r="2806" spans="1:2" ht="16.149999999999999" customHeight="1">
      <c r="A2806" s="152" t="s">
        <v>2114</v>
      </c>
      <c r="B2806" s="152" t="s">
        <v>578</v>
      </c>
    </row>
    <row r="2807" spans="1:2" ht="16.149999999999999" customHeight="1">
      <c r="A2807" s="152" t="s">
        <v>2115</v>
      </c>
      <c r="B2807" s="152" t="s">
        <v>579</v>
      </c>
    </row>
    <row r="2808" spans="1:2" ht="16.149999999999999" customHeight="1">
      <c r="A2808" s="152" t="s">
        <v>2116</v>
      </c>
      <c r="B2808" s="152" t="s">
        <v>580</v>
      </c>
    </row>
    <row r="2809" spans="1:2" ht="16.149999999999999" customHeight="1">
      <c r="A2809" s="152" t="s">
        <v>2117</v>
      </c>
      <c r="B2809" s="152" t="s">
        <v>581</v>
      </c>
    </row>
    <row r="2810" spans="1:2" ht="16.149999999999999" customHeight="1">
      <c r="A2810" s="152" t="s">
        <v>2118</v>
      </c>
      <c r="B2810" s="152" t="s">
        <v>582</v>
      </c>
    </row>
    <row r="2811" spans="1:2" ht="16.149999999999999" customHeight="1">
      <c r="A2811" s="152" t="s">
        <v>2119</v>
      </c>
      <c r="B2811" s="152" t="s">
        <v>583</v>
      </c>
    </row>
    <row r="2812" spans="1:2" ht="16.149999999999999" customHeight="1">
      <c r="A2812" s="152" t="s">
        <v>2120</v>
      </c>
      <c r="B2812" s="152" t="s">
        <v>584</v>
      </c>
    </row>
    <row r="2813" spans="1:2" ht="16.149999999999999" customHeight="1">
      <c r="A2813" s="152" t="s">
        <v>2121</v>
      </c>
      <c r="B2813" s="152" t="s">
        <v>585</v>
      </c>
    </row>
    <row r="2814" spans="1:2" ht="16.149999999999999" customHeight="1">
      <c r="A2814" s="152" t="s">
        <v>2122</v>
      </c>
      <c r="B2814" s="152" t="s">
        <v>586</v>
      </c>
    </row>
    <row r="2815" spans="1:2" ht="16.149999999999999" customHeight="1">
      <c r="A2815" s="152" t="s">
        <v>2123</v>
      </c>
      <c r="B2815" s="152" t="s">
        <v>587</v>
      </c>
    </row>
    <row r="2816" spans="1:2" ht="16.149999999999999" customHeight="1">
      <c r="A2816" s="152" t="s">
        <v>2124</v>
      </c>
      <c r="B2816" s="152" t="s">
        <v>2171</v>
      </c>
    </row>
    <row r="2817" spans="1:2" ht="16.149999999999999" customHeight="1">
      <c r="A2817" s="152" t="s">
        <v>2125</v>
      </c>
      <c r="B2817" s="152" t="s">
        <v>588</v>
      </c>
    </row>
    <row r="2818" spans="1:2" ht="16.149999999999999" customHeight="1">
      <c r="A2818" s="152" t="s">
        <v>2126</v>
      </c>
      <c r="B2818" s="152" t="s">
        <v>589</v>
      </c>
    </row>
    <row r="2819" spans="1:2" ht="16.149999999999999" customHeight="1">
      <c r="A2819" s="152" t="s">
        <v>2127</v>
      </c>
      <c r="B2819" s="152" t="s">
        <v>590</v>
      </c>
    </row>
    <row r="2820" spans="1:2" ht="16.149999999999999" customHeight="1">
      <c r="A2820" s="152" t="s">
        <v>2128</v>
      </c>
      <c r="B2820" s="152" t="s">
        <v>591</v>
      </c>
    </row>
    <row r="2821" spans="1:2" ht="16.149999999999999" customHeight="1">
      <c r="A2821" s="152" t="s">
        <v>2129</v>
      </c>
      <c r="B2821" s="152" t="s">
        <v>592</v>
      </c>
    </row>
    <row r="2822" spans="1:2" ht="16.149999999999999" customHeight="1">
      <c r="A2822" s="152" t="s">
        <v>2130</v>
      </c>
      <c r="B2822" s="152" t="s">
        <v>593</v>
      </c>
    </row>
    <row r="2823" spans="1:2" ht="16.149999999999999" customHeight="1">
      <c r="A2823" s="152" t="s">
        <v>2131</v>
      </c>
      <c r="B2823" s="152" t="s">
        <v>594</v>
      </c>
    </row>
    <row r="2824" spans="1:2" ht="16.149999999999999" customHeight="1">
      <c r="A2824" s="152" t="s">
        <v>2132</v>
      </c>
      <c r="B2824" s="152" t="s">
        <v>595</v>
      </c>
    </row>
    <row r="2825" spans="1:2" ht="16.149999999999999" customHeight="1">
      <c r="A2825" s="152" t="s">
        <v>2133</v>
      </c>
      <c r="B2825" s="152" t="s">
        <v>596</v>
      </c>
    </row>
    <row r="2826" spans="1:2" ht="16.149999999999999" customHeight="1">
      <c r="A2826" s="152" t="s">
        <v>2134</v>
      </c>
      <c r="B2826" s="152" t="s">
        <v>597</v>
      </c>
    </row>
    <row r="2827" spans="1:2" ht="16.149999999999999" customHeight="1">
      <c r="A2827" s="152" t="s">
        <v>2135</v>
      </c>
      <c r="B2827" s="152" t="s">
        <v>598</v>
      </c>
    </row>
    <row r="2828" spans="1:2" ht="16.149999999999999" customHeight="1">
      <c r="A2828" s="152" t="s">
        <v>2136</v>
      </c>
      <c r="B2828" s="152" t="s">
        <v>2436</v>
      </c>
    </row>
    <row r="2829" spans="1:2" ht="16.149999999999999" customHeight="1">
      <c r="A2829" s="152" t="s">
        <v>2137</v>
      </c>
      <c r="B2829" s="152" t="s">
        <v>599</v>
      </c>
    </row>
    <row r="2830" spans="1:2" ht="16.149999999999999" customHeight="1">
      <c r="A2830" s="152" t="s">
        <v>2138</v>
      </c>
      <c r="B2830" s="152" t="s">
        <v>553</v>
      </c>
    </row>
    <row r="2831" spans="1:2" ht="16.149999999999999" customHeight="1">
      <c r="A2831" s="152" t="s">
        <v>2139</v>
      </c>
      <c r="B2831" s="152" t="s">
        <v>600</v>
      </c>
    </row>
    <row r="2832" spans="1:2" ht="16.149999999999999" customHeight="1">
      <c r="A2832" s="152" t="s">
        <v>2140</v>
      </c>
      <c r="B2832" s="152" t="s">
        <v>601</v>
      </c>
    </row>
    <row r="2833" spans="1:2" ht="16.149999999999999" customHeight="1">
      <c r="A2833" s="152" t="s">
        <v>2141</v>
      </c>
      <c r="B2833" s="152" t="s">
        <v>602</v>
      </c>
    </row>
    <row r="2834" spans="1:2" ht="16.149999999999999" customHeight="1">
      <c r="A2834" s="152" t="s">
        <v>2142</v>
      </c>
      <c r="B2834" s="152" t="s">
        <v>603</v>
      </c>
    </row>
    <row r="2835" spans="1:2" ht="16.149999999999999" customHeight="1">
      <c r="A2835" s="152" t="s">
        <v>2143</v>
      </c>
      <c r="B2835" s="152" t="s">
        <v>604</v>
      </c>
    </row>
    <row r="2836" spans="1:2" ht="16.149999999999999" customHeight="1">
      <c r="A2836" s="152" t="s">
        <v>2144</v>
      </c>
      <c r="B2836" s="152" t="s">
        <v>605</v>
      </c>
    </row>
    <row r="2837" spans="1:2" ht="16.149999999999999" customHeight="1">
      <c r="A2837" s="152" t="s">
        <v>2145</v>
      </c>
      <c r="B2837" s="152" t="s">
        <v>606</v>
      </c>
    </row>
    <row r="2838" spans="1:2" ht="16.149999999999999" customHeight="1">
      <c r="A2838" s="152" t="s">
        <v>2146</v>
      </c>
      <c r="B2838" s="152" t="s">
        <v>607</v>
      </c>
    </row>
    <row r="2839" spans="1:2" ht="16.149999999999999" customHeight="1">
      <c r="A2839" s="152" t="s">
        <v>2147</v>
      </c>
      <c r="B2839" s="152" t="s">
        <v>608</v>
      </c>
    </row>
    <row r="2840" spans="1:2" ht="16.149999999999999" customHeight="1">
      <c r="A2840" s="152" t="s">
        <v>2148</v>
      </c>
      <c r="B2840" s="152" t="s">
        <v>2437</v>
      </c>
    </row>
    <row r="2841" spans="1:2" ht="16.149999999999999" customHeight="1">
      <c r="A2841" s="152" t="s">
        <v>2149</v>
      </c>
      <c r="B2841" s="152" t="s">
        <v>609</v>
      </c>
    </row>
    <row r="2842" spans="1:2" ht="16.149999999999999" customHeight="1">
      <c r="A2842" s="152" t="s">
        <v>2150</v>
      </c>
      <c r="B2842" s="152" t="s">
        <v>2438</v>
      </c>
    </row>
    <row r="2843" spans="1:2" ht="16.149999999999999" customHeight="1">
      <c r="A2843" s="152" t="s">
        <v>2151</v>
      </c>
      <c r="B2843" s="152" t="s">
        <v>2439</v>
      </c>
    </row>
    <row r="2844" spans="1:2" ht="16.149999999999999" customHeight="1">
      <c r="A2844" s="152" t="s">
        <v>2152</v>
      </c>
      <c r="B2844" s="152" t="s">
        <v>2440</v>
      </c>
    </row>
    <row r="2845" spans="1:2" ht="16.149999999999999" customHeight="1">
      <c r="A2845" s="152" t="s">
        <v>2153</v>
      </c>
      <c r="B2845" s="152" t="s">
        <v>2441</v>
      </c>
    </row>
    <row r="2846" spans="1:2" ht="16.149999999999999" customHeight="1">
      <c r="A2846" s="152" t="s">
        <v>2154</v>
      </c>
      <c r="B2846" s="152" t="s">
        <v>2442</v>
      </c>
    </row>
    <row r="2847" spans="1:2" ht="16.149999999999999" customHeight="1">
      <c r="A2847" s="152" t="s">
        <v>2155</v>
      </c>
      <c r="B2847" s="152" t="s">
        <v>2443</v>
      </c>
    </row>
    <row r="2848" spans="1:2" ht="16.149999999999999" customHeight="1">
      <c r="A2848" s="152" t="s">
        <v>2156</v>
      </c>
      <c r="B2848" s="152" t="s">
        <v>2444</v>
      </c>
    </row>
    <row r="2849" spans="1:2" ht="16.149999999999999" customHeight="1">
      <c r="A2849" s="152" t="s">
        <v>2157</v>
      </c>
      <c r="B2849" s="152" t="s">
        <v>2445</v>
      </c>
    </row>
    <row r="2850" spans="1:2" ht="16.149999999999999" customHeight="1">
      <c r="A2850" s="152" t="s">
        <v>2158</v>
      </c>
      <c r="B2850" s="152" t="s">
        <v>2446</v>
      </c>
    </row>
    <row r="2851" spans="1:2" ht="16.149999999999999" customHeight="1">
      <c r="A2851" s="152" t="s">
        <v>2159</v>
      </c>
      <c r="B2851" s="152" t="s">
        <v>2447</v>
      </c>
    </row>
    <row r="2852" spans="1:2" ht="16.149999999999999" customHeight="1">
      <c r="A2852" s="152" t="s">
        <v>2160</v>
      </c>
      <c r="B2852" s="152" t="s">
        <v>2448</v>
      </c>
    </row>
    <row r="2853" spans="1:2" ht="16.149999999999999" customHeight="1">
      <c r="A2853" s="152" t="s">
        <v>2161</v>
      </c>
      <c r="B2853" s="152" t="s">
        <v>877</v>
      </c>
    </row>
    <row r="2854" spans="1:2" ht="16.149999999999999" customHeight="1">
      <c r="A2854" s="152" t="s">
        <v>2162</v>
      </c>
      <c r="B2854" s="152" t="s">
        <v>2449</v>
      </c>
    </row>
    <row r="2855" spans="1:2" ht="16.149999999999999" customHeight="1">
      <c r="A2855" s="152" t="s">
        <v>2163</v>
      </c>
      <c r="B2855" s="152" t="s">
        <v>2450</v>
      </c>
    </row>
    <row r="2856" spans="1:2" ht="16.149999999999999" customHeight="1">
      <c r="A2856" s="152" t="s">
        <v>2164</v>
      </c>
      <c r="B2856" s="152" t="s">
        <v>2451</v>
      </c>
    </row>
    <row r="2857" spans="1:2" ht="16.149999999999999" customHeight="1">
      <c r="A2857" s="152" t="s">
        <v>2165</v>
      </c>
      <c r="B2857" s="152" t="s">
        <v>2452</v>
      </c>
    </row>
    <row r="2858" spans="1:2" ht="16.149999999999999" customHeight="1">
      <c r="A2858" s="152" t="s">
        <v>2166</v>
      </c>
      <c r="B2858" s="152" t="s">
        <v>2453</v>
      </c>
    </row>
    <row r="2859" spans="1:2" ht="16.149999999999999" customHeight="1">
      <c r="A2859" s="152" t="s">
        <v>2167</v>
      </c>
      <c r="B2859" s="152" t="s">
        <v>2454</v>
      </c>
    </row>
    <row r="2860" spans="1:2" ht="16.149999999999999" customHeight="1">
      <c r="A2860" s="152" t="s">
        <v>2168</v>
      </c>
      <c r="B2860" s="152" t="s">
        <v>2455</v>
      </c>
    </row>
    <row r="2861" spans="1:2" ht="16.149999999999999" customHeight="1">
      <c r="A2861" s="152" t="s">
        <v>2169</v>
      </c>
      <c r="B2861" s="152" t="s">
        <v>2456</v>
      </c>
    </row>
    <row r="2862" spans="1:2" ht="16.149999999999999" customHeight="1">
      <c r="A2862" s="152" t="s">
        <v>2170</v>
      </c>
      <c r="B2862" s="152" t="s">
        <v>896</v>
      </c>
    </row>
    <row r="2863" spans="1:2" ht="16.149999999999999" customHeight="1">
      <c r="A2863" s="152" t="s">
        <v>4263</v>
      </c>
      <c r="B2863" s="152" t="s">
        <v>4261</v>
      </c>
    </row>
    <row r="2864" spans="1:2" ht="16.149999999999999" customHeight="1">
      <c r="A2864" s="152" t="s">
        <v>2509</v>
      </c>
      <c r="B2864" s="152" t="s">
        <v>2510</v>
      </c>
    </row>
    <row r="2865" spans="1:2" ht="16.149999999999999" customHeight="1">
      <c r="A2865" s="152" t="s">
        <v>4239</v>
      </c>
      <c r="B2865" s="152" t="s">
        <v>4013</v>
      </c>
    </row>
    <row r="2866" spans="1:2" ht="16.149999999999999" customHeight="1">
      <c r="A2866" s="152" t="s">
        <v>4240</v>
      </c>
      <c r="B2866" s="152" t="s">
        <v>4011</v>
      </c>
    </row>
    <row r="2867" spans="1:2" ht="16.149999999999999" customHeight="1">
      <c r="A2867" s="152" t="s">
        <v>4012</v>
      </c>
      <c r="B2867" s="152" t="s">
        <v>4011</v>
      </c>
    </row>
    <row r="2868" spans="1:2" ht="16.149999999999999" customHeight="1">
      <c r="A2868" s="152" t="s">
        <v>6076</v>
      </c>
      <c r="B2868" s="152" t="s">
        <v>4011</v>
      </c>
    </row>
    <row r="2869" spans="1:2" ht="16.149999999999999" customHeight="1">
      <c r="A2869" s="152" t="s">
        <v>6117</v>
      </c>
      <c r="B2869" s="152" t="s">
        <v>4011</v>
      </c>
    </row>
    <row r="2870" spans="1:2" ht="16.149999999999999" customHeight="1">
      <c r="A2870" s="152" t="s">
        <v>6078</v>
      </c>
      <c r="B2870" s="152" t="s">
        <v>6077</v>
      </c>
    </row>
    <row r="2871" spans="1:2" ht="16.149999999999999" customHeight="1">
      <c r="A2871" s="152" t="s">
        <v>6080</v>
      </c>
      <c r="B2871" s="152" t="s">
        <v>6079</v>
      </c>
    </row>
    <row r="2872" spans="1:2" ht="16.149999999999999" customHeight="1">
      <c r="A2872" s="152" t="s">
        <v>6081</v>
      </c>
      <c r="B2872" s="152" t="s">
        <v>6123</v>
      </c>
    </row>
    <row r="2873" spans="1:2" ht="16.149999999999999" customHeight="1">
      <c r="A2873" s="152" t="s">
        <v>6083</v>
      </c>
      <c r="B2873" s="152" t="s">
        <v>6082</v>
      </c>
    </row>
    <row r="2874" spans="1:2" ht="16.149999999999999" customHeight="1">
      <c r="A2874" s="152" t="s">
        <v>6092</v>
      </c>
      <c r="B2874" s="152" t="s">
        <v>6091</v>
      </c>
    </row>
    <row r="2875" spans="1:2" ht="16.149999999999999" customHeight="1">
      <c r="A2875" s="152" t="s">
        <v>6085</v>
      </c>
      <c r="B2875" s="152" t="s">
        <v>6084</v>
      </c>
    </row>
    <row r="2876" spans="1:2" ht="16.149999999999999" customHeight="1">
      <c r="A2876" s="152" t="s">
        <v>6086</v>
      </c>
      <c r="B2876" s="152" t="s">
        <v>6084</v>
      </c>
    </row>
    <row r="2877" spans="1:2" ht="16.149999999999999" customHeight="1">
      <c r="A2877" s="152" t="s">
        <v>6106</v>
      </c>
      <c r="B2877" s="152" t="s">
        <v>6105</v>
      </c>
    </row>
    <row r="2878" spans="1:2" ht="16.149999999999999" customHeight="1">
      <c r="A2878" s="152" t="s">
        <v>6205</v>
      </c>
      <c r="B2878" s="152" t="s">
        <v>6206</v>
      </c>
    </row>
    <row r="2879" spans="1:2" ht="16.149999999999999" customHeight="1">
      <c r="A2879" s="152" t="s">
        <v>6207</v>
      </c>
      <c r="B2879" s="152" t="s">
        <v>6208</v>
      </c>
    </row>
    <row r="2880" spans="1:2" ht="16.149999999999999" customHeight="1">
      <c r="A2880" s="152" t="s">
        <v>6087</v>
      </c>
      <c r="B2880" s="152" t="s">
        <v>6088</v>
      </c>
    </row>
    <row r="2881" spans="1:2" ht="16.149999999999999" customHeight="1">
      <c r="A2881" s="152" t="s">
        <v>6090</v>
      </c>
      <c r="B2881" s="152" t="s">
        <v>6089</v>
      </c>
    </row>
    <row r="2882" spans="1:2" ht="16.149999999999999" customHeight="1">
      <c r="A2882" s="152" t="s">
        <v>6119</v>
      </c>
      <c r="B2882" s="152" t="s">
        <v>6118</v>
      </c>
    </row>
    <row r="2883" spans="1:2" ht="16.149999999999999" customHeight="1">
      <c r="A2883" s="152" t="s">
        <v>6094</v>
      </c>
      <c r="B2883" s="152" t="s">
        <v>6093</v>
      </c>
    </row>
    <row r="2884" spans="1:2" ht="16.149999999999999" customHeight="1">
      <c r="A2884" s="152" t="s">
        <v>6097</v>
      </c>
      <c r="B2884" s="152" t="s">
        <v>6098</v>
      </c>
    </row>
    <row r="2885" spans="1:2" ht="16.149999999999999" customHeight="1">
      <c r="A2885" s="152" t="s">
        <v>6107</v>
      </c>
      <c r="B2885" s="152" t="s">
        <v>6108</v>
      </c>
    </row>
    <row r="2886" spans="1:2" ht="16.149999999999999" customHeight="1">
      <c r="A2886" s="152" t="s">
        <v>6112</v>
      </c>
      <c r="B2886" s="152" t="s">
        <v>6109</v>
      </c>
    </row>
    <row r="2887" spans="1:2" ht="16.149999999999999" customHeight="1">
      <c r="A2887" s="152" t="s">
        <v>6113</v>
      </c>
      <c r="B2887" s="152" t="s">
        <v>6110</v>
      </c>
    </row>
    <row r="2888" spans="1:2" ht="16.149999999999999" customHeight="1">
      <c r="A2888" s="152" t="s">
        <v>6114</v>
      </c>
      <c r="B2888" s="152" t="s">
        <v>6111</v>
      </c>
    </row>
    <row r="2889" spans="1:2" ht="16.149999999999999" customHeight="1">
      <c r="A2889" s="152" t="s">
        <v>6116</v>
      </c>
      <c r="B2889" s="152" t="s">
        <v>6115</v>
      </c>
    </row>
    <row r="2890" spans="1:2" ht="16.149999999999999" customHeight="1">
      <c r="A2890" s="152" t="s">
        <v>4015</v>
      </c>
      <c r="B2890" s="152" t="s">
        <v>4014</v>
      </c>
    </row>
    <row r="2891" spans="1:2" ht="16.149999999999999" customHeight="1">
      <c r="A2891" s="152" t="s">
        <v>4010</v>
      </c>
      <c r="B2891" s="152" t="s">
        <v>6122</v>
      </c>
    </row>
    <row r="2892" spans="1:2" ht="16.149999999999999" customHeight="1">
      <c r="A2892" s="152" t="s">
        <v>6209</v>
      </c>
      <c r="B2892" s="152" t="s">
        <v>2511</v>
      </c>
    </row>
    <row r="2893" spans="1:2" ht="16.149999999999999" customHeight="1">
      <c r="A2893" s="152" t="s">
        <v>746</v>
      </c>
      <c r="B2893" s="152" t="s">
        <v>2512</v>
      </c>
    </row>
    <row r="2894" spans="1:2" ht="16.149999999999999" customHeight="1">
      <c r="A2894" s="152" t="s">
        <v>3993</v>
      </c>
      <c r="B2894" s="152" t="s">
        <v>3992</v>
      </c>
    </row>
    <row r="2895" spans="1:2" ht="16.149999999999999" customHeight="1">
      <c r="A2895" s="152" t="s">
        <v>4260</v>
      </c>
      <c r="B2895" s="152" t="s">
        <v>2539</v>
      </c>
    </row>
    <row r="2896" spans="1:2" ht="16.149999999999999" customHeight="1">
      <c r="A2896" s="152" t="s">
        <v>4264</v>
      </c>
      <c r="B2896" s="152" t="s">
        <v>4265</v>
      </c>
    </row>
    <row r="2897" spans="1:3" ht="16.149999999999999" customHeight="1">
      <c r="A2897" s="152" t="s">
        <v>4275</v>
      </c>
      <c r="B2897" s="152" t="s">
        <v>4274</v>
      </c>
    </row>
    <row r="2898" spans="1:3" ht="16.149999999999999" customHeight="1">
      <c r="A2898" s="152" t="s">
        <v>4246</v>
      </c>
      <c r="B2898" s="152" t="s">
        <v>4001</v>
      </c>
    </row>
    <row r="2899" spans="1:3" ht="16.149999999999999" customHeight="1">
      <c r="A2899" s="152" t="s">
        <v>4245</v>
      </c>
      <c r="B2899" s="152" t="s">
        <v>6095</v>
      </c>
    </row>
    <row r="2900" spans="1:3" ht="16.149999999999999" customHeight="1">
      <c r="A2900" s="152" t="s">
        <v>3995</v>
      </c>
      <c r="B2900" s="152" t="s">
        <v>3991</v>
      </c>
    </row>
    <row r="2901" spans="1:3" ht="16.149999999999999" customHeight="1">
      <c r="A2901" s="152" t="s">
        <v>3996</v>
      </c>
      <c r="B2901" s="152" t="s">
        <v>3994</v>
      </c>
    </row>
    <row r="2902" spans="1:3" ht="16.149999999999999" customHeight="1">
      <c r="A2902" s="152" t="s">
        <v>2507</v>
      </c>
      <c r="B2902" s="152" t="s">
        <v>2508</v>
      </c>
    </row>
    <row r="2903" spans="1:3" ht="16.149999999999999" customHeight="1">
      <c r="A2903" s="152" t="s">
        <v>4273</v>
      </c>
      <c r="B2903" s="152" t="s">
        <v>4272</v>
      </c>
    </row>
    <row r="2904" spans="1:3" ht="16.149999999999999" customHeight="1">
      <c r="A2904" s="152" t="s">
        <v>4008</v>
      </c>
      <c r="B2904" s="152" t="s">
        <v>4009</v>
      </c>
    </row>
    <row r="2905" spans="1:3" ht="16.149999999999999" customHeight="1">
      <c r="A2905" s="152" t="s">
        <v>3997</v>
      </c>
      <c r="B2905" s="152" t="s">
        <v>3998</v>
      </c>
    </row>
    <row r="2906" spans="1:3" ht="16.149999999999999" customHeight="1">
      <c r="A2906" s="152" t="s">
        <v>4256</v>
      </c>
      <c r="B2906" s="152" t="s">
        <v>4255</v>
      </c>
    </row>
    <row r="2907" spans="1:3" ht="16.149999999999999" customHeight="1">
      <c r="A2907" s="152" t="s">
        <v>4257</v>
      </c>
      <c r="B2907" s="152" t="s">
        <v>4258</v>
      </c>
      <c r="C2907" s="14"/>
    </row>
    <row r="2908" spans="1:3" ht="16.149999999999999" customHeight="1">
      <c r="A2908" s="152" t="s">
        <v>3999</v>
      </c>
      <c r="B2908" s="152" t="s">
        <v>4000</v>
      </c>
    </row>
    <row r="2909" spans="1:3" ht="16.149999999999999" customHeight="1">
      <c r="A2909" s="152" t="s">
        <v>4016</v>
      </c>
      <c r="B2909" s="152" t="s">
        <v>4018</v>
      </c>
    </row>
    <row r="2910" spans="1:3" ht="16.149999999999999" customHeight="1">
      <c r="A2910" s="152" t="s">
        <v>4017</v>
      </c>
      <c r="B2910" s="152" t="s">
        <v>4019</v>
      </c>
    </row>
    <row r="2911" spans="1:3" ht="16.149999999999999" customHeight="1">
      <c r="A2911" s="152" t="s">
        <v>4253</v>
      </c>
      <c r="B2911" s="152" t="s">
        <v>4252</v>
      </c>
    </row>
    <row r="2912" spans="1:3" ht="16.149999999999999" customHeight="1">
      <c r="A2912" s="152" t="s">
        <v>4250</v>
      </c>
      <c r="B2912" s="152" t="s">
        <v>4251</v>
      </c>
    </row>
    <row r="2913" spans="1:2" ht="16.149999999999999" customHeight="1">
      <c r="A2913" s="152" t="s">
        <v>6096</v>
      </c>
      <c r="B2913" s="152" t="s">
        <v>6079</v>
      </c>
    </row>
    <row r="2914" spans="1:2" ht="16.149999999999999" customHeight="1">
      <c r="A2914" s="152" t="s">
        <v>6121</v>
      </c>
      <c r="B2914" s="152" t="s">
        <v>6120</v>
      </c>
    </row>
    <row r="2915" spans="1:2" ht="16.149999999999999" customHeight="1">
      <c r="A2915" s="152" t="s">
        <v>6104</v>
      </c>
      <c r="B2915" s="152" t="s">
        <v>6103</v>
      </c>
    </row>
    <row r="2916" spans="1:2" ht="16.149999999999999" customHeight="1">
      <c r="A2916" s="152" t="s">
        <v>4247</v>
      </c>
      <c r="B2916" s="152" t="s">
        <v>4018</v>
      </c>
    </row>
    <row r="2917" spans="1:2" ht="16.149999999999999" customHeight="1">
      <c r="A2917" s="152" t="s">
        <v>6099</v>
      </c>
      <c r="B2917" s="152" t="s">
        <v>6100</v>
      </c>
    </row>
    <row r="2918" spans="1:2" ht="16.149999999999999" customHeight="1">
      <c r="A2918" s="152" t="s">
        <v>6102</v>
      </c>
      <c r="B2918" s="152" t="s">
        <v>6101</v>
      </c>
    </row>
    <row r="2919" spans="1:2" ht="16.149999999999999" customHeight="1">
      <c r="A2919" s="152" t="s">
        <v>4249</v>
      </c>
      <c r="B2919" s="152" t="s">
        <v>4248</v>
      </c>
    </row>
    <row r="2920" spans="1:2" ht="16.149999999999999" customHeight="1">
      <c r="A2920" s="152" t="s">
        <v>4254</v>
      </c>
      <c r="B2920" s="152" t="s">
        <v>4276</v>
      </c>
    </row>
    <row r="2921" spans="1:2" ht="16.149999999999999" customHeight="1">
      <c r="A2921" s="152" t="s">
        <v>4003</v>
      </c>
      <c r="B2921" s="152" t="s">
        <v>4002</v>
      </c>
    </row>
    <row r="2922" spans="1:2" ht="16.149999999999999" customHeight="1">
      <c r="A2922" s="152" t="s">
        <v>4005</v>
      </c>
      <c r="B2922" s="152" t="s">
        <v>4006</v>
      </c>
    </row>
    <row r="2923" spans="1:2" ht="16.149999999999999" customHeight="1">
      <c r="A2923" s="152" t="s">
        <v>4004</v>
      </c>
      <c r="B2923" s="152" t="s">
        <v>4007</v>
      </c>
    </row>
  </sheetData>
  <phoneticPr fontId="3" type="noConversion"/>
  <conditionalFormatting sqref="A203:A1100">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18</vt:i4>
      </vt:variant>
      <vt:variant>
        <vt:lpstr>이름 지정된 범위</vt:lpstr>
      </vt:variant>
      <vt:variant>
        <vt:i4>21</vt:i4>
      </vt:variant>
    </vt:vector>
  </HeadingPairs>
  <TitlesOfParts>
    <vt:vector size="39" baseType="lpstr">
      <vt:lpstr>DATA</vt:lpstr>
      <vt:lpstr>INDEX_ABYSS</vt:lpstr>
      <vt:lpstr>ABYSS</vt:lpstr>
      <vt:lpstr>ABYSS_MONSTER_LIST</vt:lpstr>
      <vt:lpstr>MONSTER</vt:lpstr>
      <vt:lpstr>ATTRIBUTE_GROUP</vt:lpstr>
      <vt:lpstr>ABYSS_CONDITION</vt:lpstr>
      <vt:lpstr>QUEST</vt:lpstr>
      <vt:lpstr>PENALTY_OPTION</vt:lpstr>
      <vt:lpstr>REWARD</vt:lpstr>
      <vt:lpstr>INDEX_ITEM</vt:lpstr>
      <vt:lpstr>ITEM</vt:lpstr>
      <vt:lpstr>CATEGORY</vt:lpstr>
      <vt:lpstr>ITEM_OPTION</vt:lpstr>
      <vt:lpstr>ITEM_OPTION_GROUP</vt:lpstr>
      <vt:lpstr>SET_GROUP</vt:lpstr>
      <vt:lpstr>ITEM_GAIN_INFO</vt:lpstr>
      <vt:lpstr>STRING</vt:lpstr>
      <vt:lpstr>ID규칙_등급_단위</vt:lpstr>
      <vt:lpstr>ID규칙_몬스터_레벨_단위</vt:lpstr>
      <vt:lpstr>ID규칙_보상_그룹_단위</vt:lpstr>
      <vt:lpstr>ID규칙_비경_그룹_단위</vt:lpstr>
      <vt:lpstr>ID규칙_비경_조건_그룹_단위</vt:lpstr>
      <vt:lpstr>ID규칙_세트_그룹_단위</vt:lpstr>
      <vt:lpstr>ID규칙_스테이지_타입_단위</vt:lpstr>
      <vt:lpstr>ID규칙_아이템_타입_단위</vt:lpstr>
      <vt:lpstr>ID규칙_옵션_그룹_단위</vt:lpstr>
      <vt:lpstr>ID규칙_요일_단위</vt:lpstr>
      <vt:lpstr>ID규칙_지맥_이상_그룹_단위</vt:lpstr>
      <vt:lpstr>ID규칙_추천_원소_그룹_단위</vt:lpstr>
      <vt:lpstr>ID규칙_토벌_리스트_그룹_단위</vt:lpstr>
      <vt:lpstr>ID규칙_획득처_그룹_단위</vt:lpstr>
      <vt:lpstr>세트_옵션타입</vt:lpstr>
      <vt:lpstr>세트_컨디션타입</vt:lpstr>
      <vt:lpstr>옵션_타입</vt:lpstr>
      <vt:lpstr>주옵션_타입</vt:lpstr>
      <vt:lpstr>컨디션_타입</vt:lpstr>
      <vt:lpstr>필요조건그룹</vt:lpstr>
      <vt:lpstr>획득_컨텐츠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seyeon park</dc:creator>
  <cp:lastModifiedBy>seyeon park</cp:lastModifiedBy>
  <dcterms:created xsi:type="dcterms:W3CDTF">2023-01-18T16:11:31Z</dcterms:created>
  <dcterms:modified xsi:type="dcterms:W3CDTF">2026-01-22T01:18:53Z</dcterms:modified>
</cp:coreProperties>
</file>